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LT\Desktop\"/>
    </mc:Choice>
  </mc:AlternateContent>
  <xr:revisionPtr revIDLastSave="0" documentId="13_ncr:1_{F05D76C4-607A-479B-90E4-77B0CBC8868B}" xr6:coauthVersionLast="47" xr6:coauthVersionMax="47" xr10:uidLastSave="{00000000-0000-0000-0000-000000000000}"/>
  <bookViews>
    <workbookView xWindow="-120" yWindow="-120" windowWidth="29040" windowHeight="15720" tabRatio="889" activeTab="1" xr2:uid="{00000000-000D-0000-FFFF-FFFF00000000}"/>
  </bookViews>
  <sheets>
    <sheet name="VEND_GIORNALIERO" sheetId="1" r:id="rId1"/>
    <sheet name="RIEP_VENDITA" sheetId="2" r:id="rId2"/>
    <sheet name="(SMART VENUE)" sheetId="3" r:id="rId3"/>
    <sheet name="ORDINE" sheetId="4" r:id="rId4"/>
    <sheet name="STAMPA RICARICHE" sheetId="26" state="hidden" r:id="rId5"/>
    <sheet name="STAMPA RICARICHE &gt;2" sheetId="28" r:id="rId6"/>
    <sheet name="RICARICA VENDING" sheetId="23" r:id="rId7"/>
    <sheet name="PIVOT" sheetId="6" r:id="rId8"/>
    <sheet name="SCARTI_CASSA" sheetId="18" state="hidden" r:id="rId9"/>
    <sheet name="APPOGGIO" sheetId="7" state="hidden" r:id="rId10"/>
    <sheet name="AUTO-ORDER" sheetId="8" r:id="rId11"/>
    <sheet name="STORICO_ORDINI" sheetId="9" state="hidden" r:id="rId12"/>
    <sheet name="Foglio1" sheetId="15" state="hidden" r:id="rId13"/>
    <sheet name="LISTINO ADM" sheetId="12" state="hidden" r:id="rId14"/>
    <sheet name="SCARTI_PREZZI" sheetId="13" state="hidden" r:id="rId15"/>
    <sheet name="PARAMETRI" sheetId="14" state="hidden" r:id="rId16"/>
    <sheet name="Foglio2" sheetId="16" state="hidden" r:id="rId17"/>
    <sheet name="LOOKUP" sheetId="17" state="hidden" r:id="rId18"/>
    <sheet name="DB_RICARICHE_VENDING_EXT" sheetId="21" state="veryHidden" r:id="rId19"/>
    <sheet name="LOG_IMPORT_VENDING" sheetId="22" state="veryHidden" r:id="rId20"/>
    <sheet name="CONTABILITA" sheetId="30" r:id="rId21"/>
    <sheet name="CONFIG_VENDING_EXT" sheetId="20" r:id="rId22"/>
    <sheet name="DB_STORICO_VEND" sheetId="5" r:id="rId23"/>
    <sheet name="DB_STORICO_VENDING_EXT" sheetId="19" r:id="rId24"/>
    <sheet name="STAMPA GIACENZE" sheetId="27" r:id="rId25"/>
    <sheet name="Foglio3" sheetId="29" r:id="rId26"/>
    <sheet name="Foglio4" sheetId="31" r:id="rId27"/>
  </sheets>
  <definedNames>
    <definedName name="_xlnm._FilterDatabase" localSheetId="10" hidden="1">'AUTO-ORDER'!$A$1:$T$1000</definedName>
    <definedName name="_xleta.XLOOKUP" hidden="1" xlm="1">#NAME?</definedName>
    <definedName name="_xlpm.c" hidden="1" xlm="1">#NAME?</definedName>
    <definedName name="_xlpm.d" hidden="1" xlm="1">#NAME?</definedName>
    <definedName name="_xlpm.q" hidden="1" xlm="1">#NAME?</definedName>
    <definedName name="_xlnm.Print_Area" localSheetId="2">'(SMART VENUE)'!$A$1:$D$191</definedName>
    <definedName name="_xlnm.Print_Area" localSheetId="22">DB_STORICO_VEND!$B$10812:$F$10849</definedName>
    <definedName name="_xlnm.Print_Area" localSheetId="25">Foglio3!$A$94:$C$228</definedName>
    <definedName name="_xlnm.Print_Area" localSheetId="3">ORDINE!$B$4:$Q$33</definedName>
    <definedName name="_xlnm.Print_Area" localSheetId="6">tblRicaricaVendingS52[[COLONNA]:[GIACENZA_REALE]]</definedName>
    <definedName name="_xlnm.Print_Area" localSheetId="1">RIEP_VENDITA!$A$3:$G$128</definedName>
    <definedName name="_xlnm.Print_Area" localSheetId="4">'STAMPA RICARICHE'!$A$1:$I$87</definedName>
    <definedName name="_xlnm.Print_Area" localSheetId="5">'STAMPA RICARICHE &gt;2'!$A$1:$C$25</definedName>
    <definedName name="DATA_APERTURA">PARAMETRI!$B$8</definedName>
    <definedName name="GIORNI_SETTIMANA">PARAMETRI!$B$6</definedName>
    <definedName name="GIORNI_STORICO_VEND">PARAMETRI!$B$5</definedName>
    <definedName name="LOTTO_ACCESSORI">PARAMETRI!$B$4</definedName>
    <definedName name="LOTTO_ELETTRONICHE">PARAMETRI!$B$3</definedName>
    <definedName name="LOTTO_SIGARETTE">PARAMETRI!$B$2</definedName>
    <definedName name="_xlnm.Print_Titles" localSheetId="4" hidden="1">'STAMPA RICARICHE'!$1:$4</definedName>
    <definedName name="VENDITE_GIORNALIERE_MESE">PARAMETRI!$B$7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23" l="1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E219" i="6"/>
  <c r="E220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F220" i="6" s="1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F5" i="26" a="1"/>
  <c r="F5" i="26" s="1"/>
  <c r="E5" i="26" a="1"/>
  <c r="E5" i="26" s="1"/>
  <c r="D5" i="26" a="1"/>
  <c r="D5" i="26" s="1"/>
  <c r="C5" i="26" a="1"/>
  <c r="C5" i="26" s="1"/>
  <c r="B5" i="26" a="1"/>
  <c r="B5" i="26" s="1"/>
  <c r="A5" i="26" a="1"/>
  <c r="A5" i="26" s="1"/>
  <c r="P7" i="23"/>
  <c r="P8" i="23"/>
  <c r="P9" i="23"/>
  <c r="P13" i="23"/>
  <c r="P18" i="23"/>
  <c r="P19" i="23"/>
  <c r="P20" i="23"/>
  <c r="P28" i="23"/>
  <c r="P34" i="23"/>
  <c r="P35" i="23"/>
  <c r="P36" i="23"/>
  <c r="P42" i="23"/>
  <c r="P44" i="23"/>
  <c r="P45" i="23"/>
  <c r="P47" i="23"/>
  <c r="P51" i="23"/>
  <c r="P52" i="23"/>
  <c r="P53" i="23"/>
  <c r="P55" i="23"/>
  <c r="P60" i="23"/>
  <c r="P63" i="23"/>
  <c r="P66" i="23"/>
  <c r="P67" i="23"/>
  <c r="P68" i="23"/>
  <c r="P69" i="23"/>
  <c r="P70" i="23"/>
  <c r="P76" i="23"/>
  <c r="P81" i="23"/>
  <c r="P83" i="23"/>
  <c r="P84" i="23"/>
  <c r="P87" i="23"/>
  <c r="D1" i="2"/>
  <c r="G1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T1" i="2"/>
  <c r="O1" i="2"/>
  <c r="Q3" i="2"/>
  <c r="R3" i="2" s="1"/>
  <c r="E217" i="6" s="1"/>
  <c r="Q4" i="2"/>
  <c r="R4" i="2" s="1"/>
  <c r="E15" i="6" s="1"/>
  <c r="Q5" i="2"/>
  <c r="R5" i="2" s="1"/>
  <c r="E68" i="6" s="1"/>
  <c r="Q6" i="2"/>
  <c r="R6" i="2" s="1"/>
  <c r="E123" i="6" s="1"/>
  <c r="Q7" i="2"/>
  <c r="R7" i="2" s="1"/>
  <c r="E166" i="6" s="1"/>
  <c r="Q8" i="2"/>
  <c r="R8" i="2" s="1"/>
  <c r="E28" i="6" s="1"/>
  <c r="Q9" i="2"/>
  <c r="R9" i="2" s="1"/>
  <c r="E29" i="6" s="1"/>
  <c r="Q10" i="2"/>
  <c r="R10" i="2" s="1"/>
  <c r="E187" i="6" s="1"/>
  <c r="Q11" i="2"/>
  <c r="R11" i="2" s="1"/>
  <c r="E168" i="6" s="1"/>
  <c r="Q12" i="2"/>
  <c r="R12" i="2" s="1"/>
  <c r="E171" i="6" s="1"/>
  <c r="Q13" i="2"/>
  <c r="R13" i="2" s="1"/>
  <c r="E169" i="6" s="1"/>
  <c r="Q14" i="2"/>
  <c r="R14" i="2" s="1"/>
  <c r="E178" i="6" s="1"/>
  <c r="Q15" i="2"/>
  <c r="R15" i="2" s="1"/>
  <c r="E174" i="6" s="1"/>
  <c r="Q16" i="2"/>
  <c r="R16" i="2" s="1"/>
  <c r="E173" i="6" s="1"/>
  <c r="Q17" i="2"/>
  <c r="R17" i="2" s="1"/>
  <c r="E176" i="6" s="1"/>
  <c r="Q18" i="2"/>
  <c r="R18" i="2" s="1"/>
  <c r="E172" i="6" s="1"/>
  <c r="Q19" i="2"/>
  <c r="R19" i="2" s="1"/>
  <c r="E185" i="6" s="1"/>
  <c r="Q20" i="2"/>
  <c r="R20" i="2" s="1"/>
  <c r="E183" i="6" s="1"/>
  <c r="Q21" i="2"/>
  <c r="R21" i="2" s="1"/>
  <c r="E184" i="6" s="1"/>
  <c r="Q22" i="2"/>
  <c r="R22" i="2" s="1"/>
  <c r="E144" i="6" s="1"/>
  <c r="Q23" i="2"/>
  <c r="R23" i="2" s="1"/>
  <c r="E143" i="6" s="1"/>
  <c r="Q24" i="2"/>
  <c r="R24" i="2" s="1"/>
  <c r="E186" i="6" s="1"/>
  <c r="Q25" i="2"/>
  <c r="R25" i="2" s="1"/>
  <c r="Q26" i="2"/>
  <c r="R26" i="2" s="1"/>
  <c r="E23" i="6" s="1"/>
  <c r="Q27" i="2"/>
  <c r="R27" i="2" s="1"/>
  <c r="E22" i="6" s="1"/>
  <c r="Q28" i="2"/>
  <c r="R28" i="2" s="1"/>
  <c r="E141" i="6" s="1"/>
  <c r="Q29" i="2"/>
  <c r="R29" i="2" s="1"/>
  <c r="E140" i="6" s="1"/>
  <c r="Q30" i="2"/>
  <c r="R30" i="2" s="1"/>
  <c r="E139" i="6" s="1"/>
  <c r="Q31" i="2"/>
  <c r="R31" i="2" s="1"/>
  <c r="E138" i="6" s="1"/>
  <c r="Q32" i="2"/>
  <c r="R32" i="2" s="1"/>
  <c r="E175" i="6" s="1"/>
  <c r="Q33" i="2"/>
  <c r="R33" i="2" s="1"/>
  <c r="E179" i="6" s="1"/>
  <c r="Q34" i="2"/>
  <c r="R34" i="2" s="1"/>
  <c r="E181" i="6" s="1"/>
  <c r="Q35" i="2"/>
  <c r="R35" i="2" s="1"/>
  <c r="E177" i="6" s="1"/>
  <c r="Q36" i="2"/>
  <c r="R36" i="2" s="1"/>
  <c r="E167" i="6" s="1"/>
  <c r="Q37" i="2"/>
  <c r="R37" i="2" s="1"/>
  <c r="E165" i="6" s="1"/>
  <c r="Q38" i="2"/>
  <c r="R38" i="2" s="1"/>
  <c r="E142" i="6" s="1"/>
  <c r="Q39" i="2"/>
  <c r="R39" i="2" s="1"/>
  <c r="E27" i="6" s="1"/>
  <c r="Q40" i="2"/>
  <c r="R40" i="2" s="1"/>
  <c r="E170" i="6" s="1"/>
  <c r="Q41" i="2"/>
  <c r="R41" i="2" s="1"/>
  <c r="E182" i="6" s="1"/>
  <c r="Q42" i="2"/>
  <c r="R42" i="2" s="1"/>
  <c r="E14" i="6" s="1"/>
  <c r="Q43" i="2"/>
  <c r="R43" i="2" s="1"/>
  <c r="E16" i="6" s="1"/>
  <c r="Q44" i="2"/>
  <c r="R44" i="2" s="1"/>
  <c r="E86" i="6" s="1"/>
  <c r="Q45" i="2"/>
  <c r="R45" i="2" s="1"/>
  <c r="E180" i="6" s="1"/>
  <c r="Q46" i="2"/>
  <c r="R46" i="2" s="1"/>
  <c r="E133" i="6" s="1"/>
  <c r="Q47" i="2"/>
  <c r="R47" i="2" s="1"/>
  <c r="E131" i="6" s="1"/>
  <c r="Q48" i="2"/>
  <c r="R48" i="2" s="1"/>
  <c r="E20" i="6" s="1"/>
  <c r="Q49" i="2"/>
  <c r="R49" i="2" s="1"/>
  <c r="E124" i="6" s="1"/>
  <c r="Q50" i="2"/>
  <c r="R50" i="2" s="1"/>
  <c r="S50" i="2" s="1"/>
  <c r="Q51" i="2"/>
  <c r="R51" i="2" s="1"/>
  <c r="E127" i="6" s="1"/>
  <c r="Q52" i="2"/>
  <c r="R52" i="2" s="1"/>
  <c r="E126" i="6" s="1"/>
  <c r="Q53" i="2"/>
  <c r="R53" i="2" s="1"/>
  <c r="E132" i="6" s="1"/>
  <c r="Q54" i="2"/>
  <c r="R54" i="2" s="1"/>
  <c r="E125" i="6" s="1"/>
  <c r="Q55" i="2"/>
  <c r="R55" i="2" s="1"/>
  <c r="E128" i="6" s="1"/>
  <c r="Q56" i="2"/>
  <c r="R56" i="2" s="1"/>
  <c r="E130" i="6" s="1"/>
  <c r="Q57" i="2"/>
  <c r="R57" i="2" s="1"/>
  <c r="E21" i="6" s="1"/>
  <c r="Q58" i="2"/>
  <c r="R58" i="2" s="1"/>
  <c r="E129" i="6" s="1"/>
  <c r="Q59" i="2"/>
  <c r="R59" i="2" s="1"/>
  <c r="E134" i="6" s="1"/>
  <c r="Q60" i="2"/>
  <c r="R60" i="2" s="1"/>
  <c r="E137" i="6" s="1"/>
  <c r="Q61" i="2"/>
  <c r="R61" i="2" s="1"/>
  <c r="E136" i="6" s="1"/>
  <c r="Q62" i="2"/>
  <c r="R62" i="2" s="1"/>
  <c r="E135" i="6" s="1"/>
  <c r="Q63" i="2"/>
  <c r="R63" i="2" s="1"/>
  <c r="E30" i="6" s="1"/>
  <c r="Q64" i="2"/>
  <c r="R64" i="2" s="1"/>
  <c r="E156" i="6" s="1"/>
  <c r="Q65" i="2"/>
  <c r="R65" i="2" s="1"/>
  <c r="E155" i="6" s="1"/>
  <c r="Q66" i="2"/>
  <c r="R66" i="2" s="1"/>
  <c r="E157" i="6" s="1"/>
  <c r="Q67" i="2"/>
  <c r="R67" i="2" s="1"/>
  <c r="E146" i="6" s="1"/>
  <c r="Q68" i="2"/>
  <c r="R68" i="2" s="1"/>
  <c r="E145" i="6" s="1"/>
  <c r="Q69" i="2"/>
  <c r="R69" i="2" s="1"/>
  <c r="E24" i="6" s="1"/>
  <c r="Q70" i="2"/>
  <c r="R70" i="2" s="1"/>
  <c r="E148" i="6" s="1"/>
  <c r="Q71" i="2"/>
  <c r="R71" i="2" s="1"/>
  <c r="E25" i="6" s="1"/>
  <c r="Q72" i="2"/>
  <c r="R72" i="2" s="1"/>
  <c r="E154" i="6" s="1"/>
  <c r="Q73" i="2"/>
  <c r="R73" i="2" s="1"/>
  <c r="E26" i="6" s="1"/>
  <c r="Q74" i="2"/>
  <c r="R74" i="2" s="1"/>
  <c r="E153" i="6" s="1"/>
  <c r="Q75" i="2"/>
  <c r="R75" i="2" s="1"/>
  <c r="E147" i="6" s="1"/>
  <c r="Q76" i="2"/>
  <c r="R76" i="2" s="1"/>
  <c r="E151" i="6" s="1"/>
  <c r="Q77" i="2"/>
  <c r="R77" i="2" s="1"/>
  <c r="E152" i="6" s="1"/>
  <c r="Q78" i="2"/>
  <c r="R78" i="2" s="1"/>
  <c r="E150" i="6" s="1"/>
  <c r="Q79" i="2"/>
  <c r="R79" i="2" s="1"/>
  <c r="E149" i="6" s="1"/>
  <c r="Q80" i="2"/>
  <c r="R80" i="2" s="1"/>
  <c r="E32" i="6" s="1"/>
  <c r="Q81" i="2"/>
  <c r="R81" i="2" s="1"/>
  <c r="E33" i="6" s="1"/>
  <c r="Q82" i="2"/>
  <c r="R82" i="2" s="1"/>
  <c r="E162" i="6" s="1"/>
  <c r="Q83" i="2"/>
  <c r="R83" i="2" s="1"/>
  <c r="E49" i="6" s="1"/>
  <c r="Q84" i="2"/>
  <c r="R84" i="2" s="1"/>
  <c r="E50" i="6" s="1"/>
  <c r="Q85" i="2"/>
  <c r="R85" i="2" s="1"/>
  <c r="E44" i="6" s="1"/>
  <c r="Q86" i="2"/>
  <c r="R86" i="2" s="1"/>
  <c r="E188" i="6" s="1"/>
  <c r="Q87" i="2"/>
  <c r="R87" i="2" s="1"/>
  <c r="E40" i="6" s="1"/>
  <c r="Q88" i="2"/>
  <c r="R88" i="2" s="1"/>
  <c r="E47" i="6" s="1"/>
  <c r="Q89" i="2"/>
  <c r="R89" i="2" s="1"/>
  <c r="E88" i="6" s="1"/>
  <c r="Q90" i="2"/>
  <c r="R90" i="2" s="1"/>
  <c r="E73" i="6" s="1"/>
  <c r="Q91" i="2"/>
  <c r="R91" i="2" s="1"/>
  <c r="E12" i="6" s="1"/>
  <c r="Q92" i="2"/>
  <c r="R92" i="2" s="1"/>
  <c r="E202" i="6" s="1"/>
  <c r="Q93" i="2"/>
  <c r="R93" i="2" s="1"/>
  <c r="E67" i="6" s="1"/>
  <c r="Q94" i="2"/>
  <c r="R94" i="2" s="1"/>
  <c r="E65" i="6" s="1"/>
  <c r="Q95" i="2"/>
  <c r="R95" i="2" s="1"/>
  <c r="E62" i="6" s="1"/>
  <c r="Q96" i="2"/>
  <c r="R96" i="2" s="1"/>
  <c r="E61" i="6" s="1"/>
  <c r="Q97" i="2"/>
  <c r="R97" i="2" s="1"/>
  <c r="E218" i="6" s="1"/>
  <c r="Q98" i="2"/>
  <c r="R98" i="2" s="1"/>
  <c r="E60" i="6" s="1"/>
  <c r="Q99" i="2"/>
  <c r="R99" i="2" s="1"/>
  <c r="E59" i="6" s="1"/>
  <c r="Q100" i="2"/>
  <c r="R100" i="2" s="1"/>
  <c r="E58" i="6" s="1"/>
  <c r="Q101" i="2"/>
  <c r="R101" i="2" s="1"/>
  <c r="E211" i="6" s="1"/>
  <c r="Q102" i="2"/>
  <c r="R102" i="2" s="1"/>
  <c r="E43" i="6" s="1"/>
  <c r="Q103" i="2"/>
  <c r="R103" i="2" s="1"/>
  <c r="E205" i="6" s="1"/>
  <c r="Q104" i="2"/>
  <c r="R104" i="2" s="1"/>
  <c r="E207" i="6" s="1"/>
  <c r="Q105" i="2"/>
  <c r="R105" i="2" s="1"/>
  <c r="E116" i="6" s="1"/>
  <c r="Q106" i="2"/>
  <c r="R106" i="2" s="1"/>
  <c r="E36" i="6" s="1"/>
  <c r="Q107" i="2"/>
  <c r="R107" i="2" s="1"/>
  <c r="E46" i="6" s="1"/>
  <c r="Q108" i="2"/>
  <c r="R108" i="2" s="1"/>
  <c r="E66" i="6" s="1"/>
  <c r="Q109" i="2"/>
  <c r="R109" i="2" s="1"/>
  <c r="E34" i="6" s="1"/>
  <c r="Q110" i="2"/>
  <c r="R110" i="2" s="1"/>
  <c r="E115" i="6" s="1"/>
  <c r="Q111" i="2"/>
  <c r="R111" i="2" s="1"/>
  <c r="E64" i="6" s="1"/>
  <c r="Q112" i="2"/>
  <c r="R112" i="2" s="1"/>
  <c r="E53" i="6" s="1"/>
  <c r="Q113" i="2"/>
  <c r="R113" i="2" s="1"/>
  <c r="E48" i="6" s="1"/>
  <c r="Q114" i="2"/>
  <c r="R114" i="2" s="1"/>
  <c r="E160" i="6" s="1"/>
  <c r="Q115" i="2"/>
  <c r="R115" i="2" s="1"/>
  <c r="E110" i="6" s="1"/>
  <c r="Q116" i="2"/>
  <c r="R116" i="2" s="1"/>
  <c r="E19" i="6" s="1"/>
  <c r="Q117" i="2"/>
  <c r="R117" i="2" s="1"/>
  <c r="E195" i="6" s="1"/>
  <c r="Q118" i="2"/>
  <c r="R118" i="2" s="1"/>
  <c r="E193" i="6" s="1"/>
  <c r="Q119" i="2"/>
  <c r="R119" i="2" s="1"/>
  <c r="E54" i="6" s="1"/>
  <c r="Q120" i="2"/>
  <c r="R120" i="2" s="1"/>
  <c r="E63" i="6" s="1"/>
  <c r="Q121" i="2"/>
  <c r="R121" i="2" s="1"/>
  <c r="E194" i="6" s="1"/>
  <c r="Q122" i="2"/>
  <c r="R122" i="2" s="1"/>
  <c r="E117" i="6" s="1"/>
  <c r="Q123" i="2"/>
  <c r="R123" i="2" s="1"/>
  <c r="E17" i="6" s="1"/>
  <c r="Q124" i="2"/>
  <c r="R124" i="2" s="1"/>
  <c r="E97" i="6" s="1"/>
  <c r="Q125" i="2"/>
  <c r="R125" i="2" s="1"/>
  <c r="E192" i="6" s="1"/>
  <c r="Q126" i="2"/>
  <c r="R126" i="2" s="1"/>
  <c r="E201" i="6" s="1"/>
  <c r="Q127" i="2"/>
  <c r="R127" i="2" s="1"/>
  <c r="E200" i="6" s="1"/>
  <c r="Q128" i="2"/>
  <c r="R128" i="2" s="1"/>
  <c r="E42" i="6" s="1"/>
  <c r="Q129" i="2"/>
  <c r="R129" i="2" s="1"/>
  <c r="E41" i="6" s="1"/>
  <c r="Q130" i="2"/>
  <c r="R130" i="2" s="1"/>
  <c r="E164" i="6" s="1"/>
  <c r="Q131" i="2"/>
  <c r="R131" i="2" s="1"/>
  <c r="E52" i="6" s="1"/>
  <c r="Q132" i="2"/>
  <c r="R132" i="2" s="1"/>
  <c r="E51" i="6" s="1"/>
  <c r="Q133" i="2"/>
  <c r="R133" i="2" s="1"/>
  <c r="E13" i="6" s="1"/>
  <c r="Q134" i="2"/>
  <c r="R134" i="2" s="1"/>
  <c r="E104" i="6" s="1"/>
  <c r="Q135" i="2"/>
  <c r="R135" i="2" s="1"/>
  <c r="E206" i="6" s="1"/>
  <c r="Q136" i="2"/>
  <c r="R136" i="2" s="1"/>
  <c r="E71" i="6" s="1"/>
  <c r="Q137" i="2"/>
  <c r="R137" i="2" s="1"/>
  <c r="E35" i="6" s="1"/>
  <c r="Q138" i="2"/>
  <c r="R138" i="2" s="1"/>
  <c r="E189" i="6" s="1"/>
  <c r="Q139" i="2"/>
  <c r="R139" i="2" s="1"/>
  <c r="E96" i="6" s="1"/>
  <c r="Q140" i="2"/>
  <c r="R140" i="2" s="1"/>
  <c r="E92" i="6" s="1"/>
  <c r="Q141" i="2"/>
  <c r="R141" i="2" s="1"/>
  <c r="E37" i="6" s="1"/>
  <c r="Q142" i="2"/>
  <c r="R142" i="2" s="1"/>
  <c r="E99" i="6" s="1"/>
  <c r="Q143" i="2"/>
  <c r="R143" i="2" s="1"/>
  <c r="E82" i="6" s="1"/>
  <c r="Q144" i="2"/>
  <c r="R144" i="2" s="1"/>
  <c r="E78" i="6" s="1"/>
  <c r="Q145" i="2"/>
  <c r="R145" i="2" s="1"/>
  <c r="E95" i="6" s="1"/>
  <c r="Q146" i="2"/>
  <c r="R146" i="2" s="1"/>
  <c r="E204" i="6" s="1"/>
  <c r="Q147" i="2"/>
  <c r="R147" i="2" s="1"/>
  <c r="E72" i="6" s="1"/>
  <c r="Q148" i="2"/>
  <c r="R148" i="2" s="1"/>
  <c r="E91" i="6" s="1"/>
  <c r="Q149" i="2"/>
  <c r="R149" i="2" s="1"/>
  <c r="E105" i="6" s="1"/>
  <c r="Q150" i="2"/>
  <c r="R150" i="2" s="1"/>
  <c r="E93" i="6" s="1"/>
  <c r="Q151" i="2"/>
  <c r="R151" i="2" s="1"/>
  <c r="E85" i="6" s="1"/>
  <c r="Q152" i="2"/>
  <c r="R152" i="2" s="1"/>
  <c r="E74" i="6" s="1"/>
  <c r="Q153" i="2"/>
  <c r="R153" i="2" s="1"/>
  <c r="E203" i="6" s="1"/>
  <c r="Q154" i="2"/>
  <c r="R154" i="2" s="1"/>
  <c r="E83" i="6" s="1"/>
  <c r="Q155" i="2"/>
  <c r="R155" i="2" s="1"/>
  <c r="E84" i="6" s="1"/>
  <c r="Q156" i="2"/>
  <c r="R156" i="2" s="1"/>
  <c r="E70" i="6" s="1"/>
  <c r="Q157" i="2"/>
  <c r="R157" i="2" s="1"/>
  <c r="E69" i="6" s="1"/>
  <c r="Q158" i="2"/>
  <c r="R158" i="2" s="1"/>
  <c r="E158" i="6" s="1"/>
  <c r="Q159" i="2"/>
  <c r="R159" i="2" s="1"/>
  <c r="E159" i="6" s="1"/>
  <c r="Q160" i="2"/>
  <c r="R160" i="2" s="1"/>
  <c r="E213" i="6" s="1"/>
  <c r="Q161" i="2"/>
  <c r="R161" i="2" s="1"/>
  <c r="E215" i="6" s="1"/>
  <c r="Q162" i="2"/>
  <c r="R162" i="2" s="1"/>
  <c r="E39" i="6" s="1"/>
  <c r="Q163" i="2"/>
  <c r="R163" i="2" s="1"/>
  <c r="E212" i="6" s="1"/>
  <c r="Q164" i="2"/>
  <c r="R164" i="2" s="1"/>
  <c r="E214" i="6" s="1"/>
  <c r="Q165" i="2"/>
  <c r="R165" i="2" s="1"/>
  <c r="E77" i="6" s="1"/>
  <c r="Q166" i="2"/>
  <c r="R166" i="2" s="1"/>
  <c r="E79" i="6" s="1"/>
  <c r="Q167" i="2"/>
  <c r="R167" i="2" s="1"/>
  <c r="E81" i="6" s="1"/>
  <c r="Q168" i="2"/>
  <c r="R168" i="2" s="1"/>
  <c r="E75" i="6" s="1"/>
  <c r="Q169" i="2"/>
  <c r="R169" i="2" s="1"/>
  <c r="E76" i="6" s="1"/>
  <c r="Q170" i="2"/>
  <c r="R170" i="2" s="1"/>
  <c r="E106" i="6" s="1"/>
  <c r="Q171" i="2"/>
  <c r="R171" i="2" s="1"/>
  <c r="E112" i="6" s="1"/>
  <c r="Q172" i="2"/>
  <c r="R172" i="2" s="1"/>
  <c r="E10" i="6" s="1"/>
  <c r="Q173" i="2"/>
  <c r="R173" i="2" s="1"/>
  <c r="E113" i="6" s="1"/>
  <c r="Q174" i="2"/>
  <c r="R174" i="2" s="1"/>
  <c r="E122" i="6" s="1"/>
  <c r="Q175" i="2"/>
  <c r="R175" i="2" s="1"/>
  <c r="E119" i="6" s="1"/>
  <c r="Q176" i="2"/>
  <c r="R176" i="2" s="1"/>
  <c r="E209" i="6" s="1"/>
  <c r="Q177" i="2"/>
  <c r="R177" i="2" s="1"/>
  <c r="E45" i="6" s="1"/>
  <c r="Q178" i="2"/>
  <c r="R178" i="2" s="1"/>
  <c r="E31" i="6" s="1"/>
  <c r="Q179" i="2"/>
  <c r="R179" i="2" s="1"/>
  <c r="E161" i="6" s="1"/>
  <c r="Q180" i="2"/>
  <c r="R180" i="2" s="1"/>
  <c r="E94" i="6" s="1"/>
  <c r="Q181" i="2"/>
  <c r="R181" i="2" s="1"/>
  <c r="E103" i="6" s="1"/>
  <c r="Q182" i="2"/>
  <c r="R182" i="2" s="1"/>
  <c r="E98" i="6" s="1"/>
  <c r="Q183" i="2"/>
  <c r="R183" i="2" s="1"/>
  <c r="E100" i="6" s="1"/>
  <c r="Q184" i="2"/>
  <c r="R184" i="2" s="1"/>
  <c r="E121" i="6" s="1"/>
  <c r="Q185" i="2"/>
  <c r="R185" i="2" s="1"/>
  <c r="E199" i="6" s="1"/>
  <c r="Q186" i="2"/>
  <c r="R186" i="2" s="1"/>
  <c r="E57" i="6" s="1"/>
  <c r="Q187" i="2"/>
  <c r="R187" i="2" s="1"/>
  <c r="E197" i="6" s="1"/>
  <c r="Q188" i="2"/>
  <c r="R188" i="2" s="1"/>
  <c r="E55" i="6" s="1"/>
  <c r="Q189" i="2"/>
  <c r="R189" i="2" s="1"/>
  <c r="E56" i="6" s="1"/>
  <c r="Q190" i="2"/>
  <c r="R190" i="2" s="1"/>
  <c r="E111" i="6" s="1"/>
  <c r="Q191" i="2"/>
  <c r="R191" i="2" s="1"/>
  <c r="E109" i="6" s="1"/>
  <c r="Q192" i="2"/>
  <c r="R192" i="2" s="1"/>
  <c r="E102" i="6" s="1"/>
  <c r="Q193" i="2"/>
  <c r="R193" i="2" s="1"/>
  <c r="E101" i="6" s="1"/>
  <c r="Q194" i="2"/>
  <c r="R194" i="2" s="1"/>
  <c r="E191" i="6" s="1"/>
  <c r="Q195" i="2"/>
  <c r="R195" i="2" s="1"/>
  <c r="E118" i="6" s="1"/>
  <c r="Q196" i="2"/>
  <c r="R196" i="2" s="1"/>
  <c r="E11" i="6" s="1"/>
  <c r="Q197" i="2"/>
  <c r="R197" i="2" s="1"/>
  <c r="E120" i="6" s="1"/>
  <c r="Q198" i="2"/>
  <c r="R198" i="2" s="1"/>
  <c r="E210" i="6" s="1"/>
  <c r="Q199" i="2"/>
  <c r="R199" i="2" s="1"/>
  <c r="E216" i="6" s="1"/>
  <c r="Q200" i="2"/>
  <c r="R200" i="2" s="1"/>
  <c r="E80" i="6" s="1"/>
  <c r="Q201" i="2"/>
  <c r="R201" i="2" s="1"/>
  <c r="E163" i="6" s="1"/>
  <c r="Q202" i="2"/>
  <c r="R202" i="2" s="1"/>
  <c r="E107" i="6" s="1"/>
  <c r="Q203" i="2"/>
  <c r="R203" i="2" s="1"/>
  <c r="E208" i="6" s="1"/>
  <c r="Q204" i="2"/>
  <c r="R204" i="2" s="1"/>
  <c r="E108" i="6" s="1"/>
  <c r="Q205" i="2"/>
  <c r="R205" i="2" s="1"/>
  <c r="E196" i="6" s="1"/>
  <c r="Q206" i="2"/>
  <c r="R206" i="2" s="1"/>
  <c r="E89" i="6" s="1"/>
  <c r="Q207" i="2"/>
  <c r="R207" i="2" s="1"/>
  <c r="E114" i="6" s="1"/>
  <c r="Q208" i="2"/>
  <c r="R208" i="2" s="1"/>
  <c r="E18" i="6" s="1"/>
  <c r="Q209" i="2"/>
  <c r="R209" i="2" s="1"/>
  <c r="E38" i="6" s="1"/>
  <c r="Q210" i="2"/>
  <c r="R210" i="2" s="1"/>
  <c r="E190" i="6" s="1"/>
  <c r="Q211" i="2"/>
  <c r="R211" i="2" s="1"/>
  <c r="E87" i="6" s="1"/>
  <c r="Q212" i="2"/>
  <c r="R212" i="2" s="1"/>
  <c r="E198" i="6" s="1"/>
  <c r="Q213" i="2"/>
  <c r="R213" i="2" s="1"/>
  <c r="E90" i="6" s="1"/>
  <c r="Q214" i="2"/>
  <c r="R214" i="2" s="1"/>
  <c r="S214" i="2" s="1"/>
  <c r="Q215" i="2"/>
  <c r="R215" i="2" s="1"/>
  <c r="S215" i="2" s="1"/>
  <c r="Q216" i="2"/>
  <c r="R216" i="2" s="1"/>
  <c r="S216" i="2" s="1"/>
  <c r="Q217" i="2"/>
  <c r="R217" i="2" s="1"/>
  <c r="S217" i="2" s="1"/>
  <c r="Q218" i="2"/>
  <c r="R218" i="2" s="1"/>
  <c r="S218" i="2" s="1"/>
  <c r="Q219" i="2"/>
  <c r="R219" i="2" s="1"/>
  <c r="S219" i="2" s="1"/>
  <c r="Q220" i="2"/>
  <c r="R220" i="2" s="1"/>
  <c r="Q221" i="2"/>
  <c r="R221" i="2" s="1"/>
  <c r="S221" i="2" s="1"/>
  <c r="Q222" i="2"/>
  <c r="R222" i="2" s="1"/>
  <c r="Z222" i="2" s="1"/>
  <c r="Q223" i="2"/>
  <c r="R223" i="2" s="1"/>
  <c r="Z223" i="2" s="1"/>
  <c r="Q224" i="2"/>
  <c r="R224" i="2" s="1"/>
  <c r="Z224" i="2" s="1"/>
  <c r="Q225" i="2"/>
  <c r="R225" i="2" s="1"/>
  <c r="Q226" i="2"/>
  <c r="R226" i="2" s="1"/>
  <c r="S226" i="2" s="1"/>
  <c r="Q227" i="2"/>
  <c r="R227" i="2" s="1"/>
  <c r="S227" i="2" s="1"/>
  <c r="Q228" i="2"/>
  <c r="R228" i="2" s="1"/>
  <c r="S228" i="2" s="1"/>
  <c r="Q229" i="2"/>
  <c r="R229" i="2" s="1"/>
  <c r="Q230" i="2"/>
  <c r="R230" i="2" s="1"/>
  <c r="S230" i="2" s="1"/>
  <c r="S1" i="2"/>
  <c r="E3" i="2"/>
  <c r="W3" i="2" s="1"/>
  <c r="E4" i="2"/>
  <c r="W4" i="2" s="1"/>
  <c r="E5" i="2"/>
  <c r="W5" i="2" s="1"/>
  <c r="E6" i="2"/>
  <c r="W6" i="2" s="1"/>
  <c r="E7" i="2"/>
  <c r="W7" i="2" s="1"/>
  <c r="E8" i="2"/>
  <c r="W8" i="2" s="1"/>
  <c r="E9" i="2"/>
  <c r="E10" i="2"/>
  <c r="W10" i="2" s="1"/>
  <c r="E11" i="2"/>
  <c r="W11" i="2" s="1"/>
  <c r="E12" i="2"/>
  <c r="W12" i="2" s="1"/>
  <c r="E13" i="2"/>
  <c r="W13" i="2" s="1"/>
  <c r="E14" i="2"/>
  <c r="W14" i="2" s="1"/>
  <c r="E15" i="2"/>
  <c r="W15" i="2" s="1"/>
  <c r="E16" i="2"/>
  <c r="E17" i="2"/>
  <c r="W17" i="2" s="1"/>
  <c r="E18" i="2"/>
  <c r="W18" i="2" s="1"/>
  <c r="E19" i="2"/>
  <c r="W19" i="2" s="1"/>
  <c r="E20" i="2"/>
  <c r="W20" i="2" s="1"/>
  <c r="E21" i="2"/>
  <c r="E22" i="2"/>
  <c r="W22" i="2" s="1"/>
  <c r="E23" i="2"/>
  <c r="W23" i="2" s="1"/>
  <c r="E24" i="2"/>
  <c r="W24" i="2" s="1"/>
  <c r="E25" i="2"/>
  <c r="W25" i="2" s="1"/>
  <c r="E26" i="2"/>
  <c r="W26" i="2" s="1"/>
  <c r="E27" i="2"/>
  <c r="W27" i="2" s="1"/>
  <c r="E28" i="2"/>
  <c r="W28" i="2" s="1"/>
  <c r="E29" i="2"/>
  <c r="W29" i="2" s="1"/>
  <c r="E30" i="2"/>
  <c r="W30" i="2" s="1"/>
  <c r="E31" i="2"/>
  <c r="W31" i="2" s="1"/>
  <c r="E32" i="2"/>
  <c r="E33" i="2"/>
  <c r="W33" i="2" s="1"/>
  <c r="E34" i="2"/>
  <c r="W34" i="2" s="1"/>
  <c r="E35" i="2"/>
  <c r="E36" i="2"/>
  <c r="W36" i="2" s="1"/>
  <c r="E37" i="2"/>
  <c r="W37" i="2" s="1"/>
  <c r="E38" i="2"/>
  <c r="W38" i="2" s="1"/>
  <c r="E39" i="2"/>
  <c r="W39" i="2" s="1"/>
  <c r="E40" i="2"/>
  <c r="W40" i="2" s="1"/>
  <c r="E41" i="2"/>
  <c r="W41" i="2" s="1"/>
  <c r="E42" i="2"/>
  <c r="W42" i="2" s="1"/>
  <c r="E43" i="2"/>
  <c r="W43" i="2" s="1"/>
  <c r="E44" i="2"/>
  <c r="W44" i="2" s="1"/>
  <c r="E45" i="2"/>
  <c r="W45" i="2" s="1"/>
  <c r="E46" i="2"/>
  <c r="W46" i="2" s="1"/>
  <c r="E47" i="2"/>
  <c r="W47" i="2" s="1"/>
  <c r="E48" i="2"/>
  <c r="W48" i="2" s="1"/>
  <c r="E49" i="2"/>
  <c r="W49" i="2" s="1"/>
  <c r="E50" i="2"/>
  <c r="W50" i="2" s="1"/>
  <c r="E51" i="2"/>
  <c r="W51" i="2" s="1"/>
  <c r="E52" i="2"/>
  <c r="W52" i="2" s="1"/>
  <c r="E53" i="2"/>
  <c r="E54" i="2"/>
  <c r="E55" i="2"/>
  <c r="W55" i="2" s="1"/>
  <c r="E56" i="2"/>
  <c r="E57" i="2"/>
  <c r="W57" i="2" s="1"/>
  <c r="E58" i="2"/>
  <c r="W58" i="2" s="1"/>
  <c r="E59" i="2"/>
  <c r="W59" i="2" s="1"/>
  <c r="E60" i="2"/>
  <c r="W60" i="2" s="1"/>
  <c r="E61" i="2"/>
  <c r="W61" i="2" s="1"/>
  <c r="E62" i="2"/>
  <c r="W62" i="2" s="1"/>
  <c r="E63" i="2"/>
  <c r="W63" i="2" s="1"/>
  <c r="E64" i="2"/>
  <c r="W64" i="2" s="1"/>
  <c r="E65" i="2"/>
  <c r="W65" i="2" s="1"/>
  <c r="E66" i="2"/>
  <c r="W66" i="2" s="1"/>
  <c r="E67" i="2"/>
  <c r="E68" i="2"/>
  <c r="W68" i="2" s="1"/>
  <c r="E69" i="2"/>
  <c r="W69" i="2" s="1"/>
  <c r="E70" i="2"/>
  <c r="W70" i="2" s="1"/>
  <c r="E71" i="2"/>
  <c r="W71" i="2" s="1"/>
  <c r="E72" i="2"/>
  <c r="W72" i="2" s="1"/>
  <c r="E73" i="2"/>
  <c r="W73" i="2" s="1"/>
  <c r="E74" i="2"/>
  <c r="W74" i="2" s="1"/>
  <c r="E75" i="2"/>
  <c r="W75" i="2" s="1"/>
  <c r="E76" i="2"/>
  <c r="W76" i="2" s="1"/>
  <c r="E77" i="2"/>
  <c r="W77" i="2" s="1"/>
  <c r="E78" i="2"/>
  <c r="W78" i="2" s="1"/>
  <c r="E79" i="2"/>
  <c r="W79" i="2" s="1"/>
  <c r="E80" i="2"/>
  <c r="W80" i="2" s="1"/>
  <c r="E81" i="2"/>
  <c r="W81" i="2" s="1"/>
  <c r="E82" i="2"/>
  <c r="W82" i="2" s="1"/>
  <c r="E83" i="2"/>
  <c r="W83" i="2" s="1"/>
  <c r="E84" i="2"/>
  <c r="E85" i="2"/>
  <c r="W85" i="2" s="1"/>
  <c r="E86" i="2"/>
  <c r="W86" i="2" s="1"/>
  <c r="E87" i="2"/>
  <c r="W87" i="2" s="1"/>
  <c r="E88" i="2"/>
  <c r="W88" i="2" s="1"/>
  <c r="E89" i="2"/>
  <c r="E90" i="2"/>
  <c r="W90" i="2" s="1"/>
  <c r="E91" i="2"/>
  <c r="W91" i="2" s="1"/>
  <c r="E92" i="2"/>
  <c r="W92" i="2" s="1"/>
  <c r="E93" i="2"/>
  <c r="W93" i="2" s="1"/>
  <c r="E94" i="2"/>
  <c r="W94" i="2" s="1"/>
  <c r="E95" i="2"/>
  <c r="F95" i="2" s="1"/>
  <c r="G95" i="2" s="1"/>
  <c r="E96" i="2"/>
  <c r="W96" i="2" s="1"/>
  <c r="E97" i="2"/>
  <c r="E98" i="2"/>
  <c r="W98" i="2" s="1"/>
  <c r="E99" i="2"/>
  <c r="W99" i="2" s="1"/>
  <c r="E100" i="2"/>
  <c r="W100" i="2" s="1"/>
  <c r="E101" i="2"/>
  <c r="W101" i="2" s="1"/>
  <c r="E102" i="2"/>
  <c r="W102" i="2" s="1"/>
  <c r="E103" i="2"/>
  <c r="E104" i="2"/>
  <c r="W104" i="2" s="1"/>
  <c r="E105" i="2"/>
  <c r="E106" i="2"/>
  <c r="W106" i="2" s="1"/>
  <c r="E107" i="2"/>
  <c r="W107" i="2" s="1"/>
  <c r="E108" i="2"/>
  <c r="W108" i="2" s="1"/>
  <c r="E109" i="2"/>
  <c r="W109" i="2" s="1"/>
  <c r="E110" i="2"/>
  <c r="W110" i="2" s="1"/>
  <c r="E111" i="2"/>
  <c r="W111" i="2" s="1"/>
  <c r="E112" i="2"/>
  <c r="W112" i="2" s="1"/>
  <c r="E113" i="2"/>
  <c r="W113" i="2" s="1"/>
  <c r="E114" i="2"/>
  <c r="W114" i="2" s="1"/>
  <c r="E115" i="2"/>
  <c r="W115" i="2" s="1"/>
  <c r="E116" i="2"/>
  <c r="E117" i="2"/>
  <c r="W117" i="2" s="1"/>
  <c r="E118" i="2"/>
  <c r="W118" i="2" s="1"/>
  <c r="E119" i="2"/>
  <c r="W119" i="2" s="1"/>
  <c r="E120" i="2"/>
  <c r="E121" i="2"/>
  <c r="W121" i="2" s="1"/>
  <c r="E122" i="2"/>
  <c r="W122" i="2" s="1"/>
  <c r="E123" i="2"/>
  <c r="W123" i="2" s="1"/>
  <c r="E124" i="2"/>
  <c r="W124" i="2" s="1"/>
  <c r="E125" i="2"/>
  <c r="W125" i="2" s="1"/>
  <c r="E126" i="2"/>
  <c r="W126" i="2" s="1"/>
  <c r="E127" i="2"/>
  <c r="W127" i="2" s="1"/>
  <c r="E128" i="2"/>
  <c r="W128" i="2" s="1"/>
  <c r="E129" i="2"/>
  <c r="W129" i="2" s="1"/>
  <c r="E130" i="2"/>
  <c r="W130" i="2" s="1"/>
  <c r="E131" i="2"/>
  <c r="F131" i="2" s="1"/>
  <c r="G131" i="2" s="1"/>
  <c r="E132" i="2"/>
  <c r="W132" i="2" s="1"/>
  <c r="E133" i="2"/>
  <c r="W133" i="2" s="1"/>
  <c r="E134" i="2"/>
  <c r="W134" i="2" s="1"/>
  <c r="E135" i="2"/>
  <c r="W135" i="2" s="1"/>
  <c r="E136" i="2"/>
  <c r="E137" i="2"/>
  <c r="W137" i="2" s="1"/>
  <c r="E138" i="2"/>
  <c r="W138" i="2" s="1"/>
  <c r="E139" i="2"/>
  <c r="E140" i="2"/>
  <c r="W140" i="2" s="1"/>
  <c r="E141" i="2"/>
  <c r="W141" i="2" s="1"/>
  <c r="E142" i="2"/>
  <c r="W142" i="2" s="1"/>
  <c r="E143" i="2"/>
  <c r="W143" i="2" s="1"/>
  <c r="E144" i="2"/>
  <c r="W144" i="2" s="1"/>
  <c r="E145" i="2"/>
  <c r="W145" i="2" s="1"/>
  <c r="E146" i="2"/>
  <c r="W146" i="2" s="1"/>
  <c r="E147" i="2"/>
  <c r="W147" i="2" s="1"/>
  <c r="E148" i="2"/>
  <c r="W148" i="2" s="1"/>
  <c r="E149" i="2"/>
  <c r="W149" i="2" s="1"/>
  <c r="E150" i="2"/>
  <c r="W150" i="2" s="1"/>
  <c r="E151" i="2"/>
  <c r="W151" i="2" s="1"/>
  <c r="E152" i="2"/>
  <c r="W152" i="2" s="1"/>
  <c r="E153" i="2"/>
  <c r="E154" i="2"/>
  <c r="W154" i="2" s="1"/>
  <c r="E155" i="2"/>
  <c r="W155" i="2" s="1"/>
  <c r="E156" i="2"/>
  <c r="W156" i="2" s="1"/>
  <c r="E157" i="2"/>
  <c r="W157" i="2" s="1"/>
  <c r="E158" i="2"/>
  <c r="W158" i="2" s="1"/>
  <c r="E159" i="2"/>
  <c r="W159" i="2" s="1"/>
  <c r="E160" i="2"/>
  <c r="W160" i="2" s="1"/>
  <c r="E161" i="2"/>
  <c r="W161" i="2" s="1"/>
  <c r="E162" i="2"/>
  <c r="W162" i="2" s="1"/>
  <c r="E163" i="2"/>
  <c r="W163" i="2" s="1"/>
  <c r="E164" i="2"/>
  <c r="W164" i="2" s="1"/>
  <c r="E165" i="2"/>
  <c r="W165" i="2" s="1"/>
  <c r="E166" i="2"/>
  <c r="W166" i="2" s="1"/>
  <c r="E167" i="2"/>
  <c r="W167" i="2" s="1"/>
  <c r="E168" i="2"/>
  <c r="W168" i="2" s="1"/>
  <c r="E169" i="2"/>
  <c r="W169" i="2" s="1"/>
  <c r="E170" i="2"/>
  <c r="W170" i="2" s="1"/>
  <c r="E171" i="2"/>
  <c r="W171" i="2" s="1"/>
  <c r="E172" i="2"/>
  <c r="W172" i="2" s="1"/>
  <c r="E173" i="2"/>
  <c r="W173" i="2" s="1"/>
  <c r="E174" i="2"/>
  <c r="F174" i="2" s="1"/>
  <c r="G174" i="2" s="1"/>
  <c r="E175" i="2"/>
  <c r="W175" i="2" s="1"/>
  <c r="E176" i="2"/>
  <c r="W176" i="2" s="1"/>
  <c r="E177" i="2"/>
  <c r="W177" i="2" s="1"/>
  <c r="E178" i="2"/>
  <c r="W178" i="2" s="1"/>
  <c r="E179" i="2"/>
  <c r="W179" i="2" s="1"/>
  <c r="E180" i="2"/>
  <c r="W180" i="2" s="1"/>
  <c r="E181" i="2"/>
  <c r="E182" i="2"/>
  <c r="W182" i="2" s="1"/>
  <c r="E183" i="2"/>
  <c r="W183" i="2" s="1"/>
  <c r="E184" i="2"/>
  <c r="W184" i="2" s="1"/>
  <c r="E185" i="2"/>
  <c r="E186" i="2"/>
  <c r="W186" i="2" s="1"/>
  <c r="E187" i="2"/>
  <c r="W187" i="2" s="1"/>
  <c r="E188" i="2"/>
  <c r="W188" i="2" s="1"/>
  <c r="E189" i="2"/>
  <c r="W189" i="2" s="1"/>
  <c r="E190" i="2"/>
  <c r="W190" i="2" s="1"/>
  <c r="E191" i="2"/>
  <c r="W191" i="2" s="1"/>
  <c r="E192" i="2"/>
  <c r="W192" i="2" s="1"/>
  <c r="E193" i="2"/>
  <c r="W193" i="2" s="1"/>
  <c r="E194" i="2"/>
  <c r="W194" i="2" s="1"/>
  <c r="E195" i="2"/>
  <c r="F195" i="2" s="1"/>
  <c r="G195" i="2" s="1"/>
  <c r="E196" i="2"/>
  <c r="W196" i="2" s="1"/>
  <c r="E197" i="2"/>
  <c r="W197" i="2" s="1"/>
  <c r="E198" i="2"/>
  <c r="W198" i="2" s="1"/>
  <c r="E199" i="2"/>
  <c r="W199" i="2" s="1"/>
  <c r="E200" i="2"/>
  <c r="W200" i="2" s="1"/>
  <c r="E201" i="2"/>
  <c r="W201" i="2" s="1"/>
  <c r="E202" i="2"/>
  <c r="W202" i="2" s="1"/>
  <c r="E203" i="2"/>
  <c r="E204" i="2"/>
  <c r="W204" i="2" s="1"/>
  <c r="E205" i="2"/>
  <c r="W205" i="2" s="1"/>
  <c r="E206" i="2"/>
  <c r="W206" i="2" s="1"/>
  <c r="E207" i="2"/>
  <c r="W207" i="2" s="1"/>
  <c r="E208" i="2"/>
  <c r="E209" i="2"/>
  <c r="W209" i="2" s="1"/>
  <c r="E210" i="2"/>
  <c r="E211" i="2"/>
  <c r="W211" i="2" s="1"/>
  <c r="E212" i="2"/>
  <c r="W212" i="2" s="1"/>
  <c r="E213" i="2"/>
  <c r="W213" i="2" s="1"/>
  <c r="E214" i="2"/>
  <c r="W214" i="2" s="1"/>
  <c r="E215" i="2"/>
  <c r="W215" i="2" s="1"/>
  <c r="E216" i="2"/>
  <c r="W216" i="2" s="1"/>
  <c r="E217" i="2"/>
  <c r="E218" i="2"/>
  <c r="W218" i="2" s="1"/>
  <c r="E219" i="2"/>
  <c r="W219" i="2" s="1"/>
  <c r="E220" i="2"/>
  <c r="W220" i="2" s="1"/>
  <c r="E221" i="2"/>
  <c r="W221" i="2" s="1"/>
  <c r="E222" i="2"/>
  <c r="W222" i="2" s="1"/>
  <c r="E223" i="2"/>
  <c r="W223" i="2" s="1"/>
  <c r="E224" i="2"/>
  <c r="I3" i="2"/>
  <c r="P3" i="2"/>
  <c r="S3" i="2"/>
  <c r="I4" i="2"/>
  <c r="P4" i="2"/>
  <c r="I5" i="2"/>
  <c r="P5" i="2"/>
  <c r="I6" i="2"/>
  <c r="P6" i="2"/>
  <c r="I7" i="2"/>
  <c r="P7" i="2"/>
  <c r="I8" i="2"/>
  <c r="P8" i="2"/>
  <c r="I9" i="2"/>
  <c r="P9" i="2"/>
  <c r="I10" i="2"/>
  <c r="P10" i="2"/>
  <c r="I11" i="2"/>
  <c r="P11" i="2"/>
  <c r="I12" i="2"/>
  <c r="P12" i="2"/>
  <c r="I13" i="2"/>
  <c r="P13" i="2"/>
  <c r="I14" i="2"/>
  <c r="P14" i="2"/>
  <c r="I15" i="2"/>
  <c r="P15" i="2"/>
  <c r="I16" i="2"/>
  <c r="P16" i="2"/>
  <c r="I17" i="2"/>
  <c r="P17" i="2"/>
  <c r="I18" i="2"/>
  <c r="P18" i="2"/>
  <c r="I19" i="2"/>
  <c r="P19" i="2"/>
  <c r="I20" i="2"/>
  <c r="P20" i="2"/>
  <c r="I21" i="2"/>
  <c r="P21" i="2"/>
  <c r="I22" i="2"/>
  <c r="P22" i="2"/>
  <c r="I23" i="2"/>
  <c r="P23" i="2"/>
  <c r="I24" i="2"/>
  <c r="P24" i="2"/>
  <c r="I25" i="2"/>
  <c r="P25" i="2"/>
  <c r="I26" i="2"/>
  <c r="P26" i="2"/>
  <c r="I27" i="2"/>
  <c r="P27" i="2"/>
  <c r="I28" i="2"/>
  <c r="P28" i="2"/>
  <c r="I29" i="2"/>
  <c r="P29" i="2"/>
  <c r="I30" i="2"/>
  <c r="P30" i="2"/>
  <c r="I31" i="2"/>
  <c r="P31" i="2"/>
  <c r="I32" i="2"/>
  <c r="P32" i="2"/>
  <c r="I33" i="2"/>
  <c r="P33" i="2"/>
  <c r="I34" i="2"/>
  <c r="P34" i="2"/>
  <c r="I35" i="2"/>
  <c r="P35" i="2"/>
  <c r="I36" i="2"/>
  <c r="P36" i="2"/>
  <c r="I37" i="2"/>
  <c r="P37" i="2"/>
  <c r="I38" i="2"/>
  <c r="P38" i="2"/>
  <c r="I39" i="2"/>
  <c r="P39" i="2"/>
  <c r="I40" i="2"/>
  <c r="P40" i="2"/>
  <c r="I41" i="2"/>
  <c r="P41" i="2"/>
  <c r="I42" i="2"/>
  <c r="P42" i="2"/>
  <c r="I43" i="2"/>
  <c r="P43" i="2"/>
  <c r="I44" i="2"/>
  <c r="P44" i="2"/>
  <c r="I45" i="2"/>
  <c r="P45" i="2"/>
  <c r="I46" i="2"/>
  <c r="P46" i="2"/>
  <c r="S46" i="2"/>
  <c r="I47" i="2"/>
  <c r="P47" i="2"/>
  <c r="I48" i="2"/>
  <c r="P48" i="2"/>
  <c r="I49" i="2"/>
  <c r="P49" i="2"/>
  <c r="I50" i="2"/>
  <c r="P50" i="2"/>
  <c r="I51" i="2"/>
  <c r="P51" i="2"/>
  <c r="I52" i="2"/>
  <c r="P52" i="2"/>
  <c r="I53" i="2"/>
  <c r="P53" i="2"/>
  <c r="I54" i="2"/>
  <c r="P54" i="2"/>
  <c r="I55" i="2"/>
  <c r="P55" i="2"/>
  <c r="I56" i="2"/>
  <c r="P56" i="2"/>
  <c r="I57" i="2"/>
  <c r="P57" i="2"/>
  <c r="I58" i="2"/>
  <c r="P58" i="2"/>
  <c r="I59" i="2"/>
  <c r="P59" i="2"/>
  <c r="I60" i="2"/>
  <c r="P60" i="2"/>
  <c r="I61" i="2"/>
  <c r="P61" i="2"/>
  <c r="I62" i="2"/>
  <c r="P62" i="2"/>
  <c r="I63" i="2"/>
  <c r="P63" i="2"/>
  <c r="I64" i="2"/>
  <c r="P64" i="2"/>
  <c r="I65" i="2"/>
  <c r="P65" i="2"/>
  <c r="I66" i="2"/>
  <c r="P66" i="2"/>
  <c r="I67" i="2"/>
  <c r="P67" i="2"/>
  <c r="I68" i="2"/>
  <c r="P68" i="2"/>
  <c r="I69" i="2"/>
  <c r="P69" i="2"/>
  <c r="I70" i="2"/>
  <c r="P70" i="2"/>
  <c r="I71" i="2"/>
  <c r="P71" i="2"/>
  <c r="I72" i="2"/>
  <c r="P72" i="2"/>
  <c r="I73" i="2"/>
  <c r="P73" i="2"/>
  <c r="I74" i="2"/>
  <c r="P74" i="2"/>
  <c r="I75" i="2"/>
  <c r="P75" i="2"/>
  <c r="I76" i="2"/>
  <c r="P76" i="2"/>
  <c r="I77" i="2"/>
  <c r="P77" i="2"/>
  <c r="I78" i="2"/>
  <c r="P78" i="2"/>
  <c r="I79" i="2"/>
  <c r="P79" i="2"/>
  <c r="I80" i="2"/>
  <c r="K80" i="2"/>
  <c r="P80" i="2"/>
  <c r="I81" i="2"/>
  <c r="K81" i="2"/>
  <c r="P81" i="2"/>
  <c r="I82" i="2"/>
  <c r="K82" i="2"/>
  <c r="P82" i="2"/>
  <c r="AH82" i="2"/>
  <c r="I83" i="2"/>
  <c r="K83" i="2"/>
  <c r="P83" i="2"/>
  <c r="I84" i="2"/>
  <c r="K84" i="2"/>
  <c r="P84" i="2"/>
  <c r="I85" i="2"/>
  <c r="K85" i="2"/>
  <c r="P85" i="2"/>
  <c r="I86" i="2"/>
  <c r="K86" i="2"/>
  <c r="P86" i="2"/>
  <c r="I87" i="2"/>
  <c r="K87" i="2"/>
  <c r="P87" i="2"/>
  <c r="C88" i="2"/>
  <c r="C47" i="6" s="1"/>
  <c r="P88" i="2"/>
  <c r="I89" i="2"/>
  <c r="K89" i="2"/>
  <c r="P89" i="2"/>
  <c r="I90" i="2"/>
  <c r="K90" i="2"/>
  <c r="P90" i="2"/>
  <c r="I91" i="2"/>
  <c r="K91" i="2"/>
  <c r="P91" i="2"/>
  <c r="I92" i="2"/>
  <c r="K92" i="2"/>
  <c r="P92" i="2"/>
  <c r="I93" i="2"/>
  <c r="K93" i="2"/>
  <c r="P93" i="2"/>
  <c r="I94" i="2"/>
  <c r="K94" i="2"/>
  <c r="P94" i="2"/>
  <c r="I95" i="2"/>
  <c r="K95" i="2"/>
  <c r="P95" i="2"/>
  <c r="I96" i="2"/>
  <c r="K96" i="2"/>
  <c r="P96" i="2"/>
  <c r="I97" i="2"/>
  <c r="K97" i="2"/>
  <c r="P97" i="2"/>
  <c r="I98" i="2"/>
  <c r="K98" i="2"/>
  <c r="P98" i="2"/>
  <c r="I99" i="2"/>
  <c r="K99" i="2"/>
  <c r="P99" i="2"/>
  <c r="I100" i="2"/>
  <c r="K100" i="2"/>
  <c r="P100" i="2"/>
  <c r="I101" i="2"/>
  <c r="K101" i="2"/>
  <c r="P101" i="2"/>
  <c r="I102" i="2"/>
  <c r="K102" i="2"/>
  <c r="P102" i="2"/>
  <c r="I103" i="2"/>
  <c r="K103" i="2"/>
  <c r="P103" i="2"/>
  <c r="I104" i="2"/>
  <c r="K104" i="2"/>
  <c r="P104" i="2"/>
  <c r="I105" i="2"/>
  <c r="K105" i="2"/>
  <c r="P105" i="2"/>
  <c r="I106" i="2"/>
  <c r="K106" i="2"/>
  <c r="P106" i="2"/>
  <c r="I107" i="2"/>
  <c r="K107" i="2"/>
  <c r="P107" i="2"/>
  <c r="I108" i="2"/>
  <c r="K108" i="2"/>
  <c r="P108" i="2"/>
  <c r="I109" i="2"/>
  <c r="K109" i="2"/>
  <c r="P109" i="2"/>
  <c r="I110" i="2"/>
  <c r="K110" i="2"/>
  <c r="P110" i="2"/>
  <c r="I111" i="2"/>
  <c r="K111" i="2"/>
  <c r="P111" i="2"/>
  <c r="I112" i="2"/>
  <c r="K112" i="2"/>
  <c r="P112" i="2"/>
  <c r="I113" i="2"/>
  <c r="K113" i="2"/>
  <c r="P113" i="2"/>
  <c r="I114" i="2"/>
  <c r="K114" i="2"/>
  <c r="P114" i="2"/>
  <c r="I115" i="2"/>
  <c r="K115" i="2"/>
  <c r="P115" i="2"/>
  <c r="I116" i="2"/>
  <c r="K116" i="2"/>
  <c r="P116" i="2"/>
  <c r="I117" i="2"/>
  <c r="K117" i="2"/>
  <c r="P117" i="2"/>
  <c r="I118" i="2"/>
  <c r="K118" i="2"/>
  <c r="P118" i="2"/>
  <c r="I119" i="2"/>
  <c r="K119" i="2"/>
  <c r="P119" i="2"/>
  <c r="I120" i="2"/>
  <c r="K120" i="2"/>
  <c r="P120" i="2"/>
  <c r="I121" i="2"/>
  <c r="K121" i="2"/>
  <c r="P121" i="2"/>
  <c r="I122" i="2"/>
  <c r="K122" i="2"/>
  <c r="P122" i="2"/>
  <c r="I123" i="2"/>
  <c r="K123" i="2"/>
  <c r="P123" i="2"/>
  <c r="I124" i="2"/>
  <c r="K124" i="2"/>
  <c r="P124" i="2"/>
  <c r="I125" i="2"/>
  <c r="K125" i="2"/>
  <c r="P125" i="2"/>
  <c r="I126" i="2"/>
  <c r="K126" i="2"/>
  <c r="P126" i="2"/>
  <c r="I127" i="2"/>
  <c r="K127" i="2"/>
  <c r="P127" i="2"/>
  <c r="I128" i="2"/>
  <c r="K128" i="2"/>
  <c r="P128" i="2"/>
  <c r="I129" i="2"/>
  <c r="K129" i="2"/>
  <c r="P129" i="2"/>
  <c r="I130" i="2"/>
  <c r="K130" i="2"/>
  <c r="P130" i="2"/>
  <c r="I131" i="2"/>
  <c r="K131" i="2"/>
  <c r="P131" i="2"/>
  <c r="I132" i="2"/>
  <c r="K132" i="2"/>
  <c r="P132" i="2"/>
  <c r="I133" i="2"/>
  <c r="K133" i="2"/>
  <c r="P133" i="2"/>
  <c r="I134" i="2"/>
  <c r="K134" i="2"/>
  <c r="P134" i="2"/>
  <c r="I135" i="2"/>
  <c r="K135" i="2"/>
  <c r="P135" i="2"/>
  <c r="I136" i="2"/>
  <c r="K136" i="2"/>
  <c r="P136" i="2"/>
  <c r="I137" i="2"/>
  <c r="K137" i="2"/>
  <c r="P137" i="2"/>
  <c r="I138" i="2"/>
  <c r="K138" i="2"/>
  <c r="P138" i="2"/>
  <c r="I139" i="2"/>
  <c r="K139" i="2"/>
  <c r="P139" i="2"/>
  <c r="I140" i="2"/>
  <c r="K140" i="2"/>
  <c r="P140" i="2"/>
  <c r="I141" i="2"/>
  <c r="K141" i="2"/>
  <c r="P141" i="2"/>
  <c r="I142" i="2"/>
  <c r="K142" i="2"/>
  <c r="P142" i="2"/>
  <c r="I143" i="2"/>
  <c r="K143" i="2"/>
  <c r="P143" i="2"/>
  <c r="I144" i="2"/>
  <c r="K144" i="2"/>
  <c r="P144" i="2"/>
  <c r="I145" i="2"/>
  <c r="K145" i="2"/>
  <c r="P145" i="2"/>
  <c r="I146" i="2"/>
  <c r="K146" i="2"/>
  <c r="P146" i="2"/>
  <c r="I147" i="2"/>
  <c r="K147" i="2"/>
  <c r="P147" i="2"/>
  <c r="I148" i="2"/>
  <c r="K148" i="2"/>
  <c r="P148" i="2"/>
  <c r="I149" i="2"/>
  <c r="K149" i="2"/>
  <c r="P149" i="2"/>
  <c r="I150" i="2"/>
  <c r="K150" i="2"/>
  <c r="P150" i="2"/>
  <c r="I151" i="2"/>
  <c r="K151" i="2"/>
  <c r="P151" i="2"/>
  <c r="I152" i="2"/>
  <c r="K152" i="2"/>
  <c r="P152" i="2"/>
  <c r="I153" i="2"/>
  <c r="K153" i="2"/>
  <c r="P153" i="2"/>
  <c r="I154" i="2"/>
  <c r="K154" i="2"/>
  <c r="P154" i="2"/>
  <c r="I155" i="2"/>
  <c r="K155" i="2"/>
  <c r="P155" i="2"/>
  <c r="I156" i="2"/>
  <c r="K156" i="2"/>
  <c r="P156" i="2"/>
  <c r="I157" i="2"/>
  <c r="K157" i="2"/>
  <c r="P157" i="2"/>
  <c r="I158" i="2"/>
  <c r="K158" i="2"/>
  <c r="P158" i="2"/>
  <c r="I159" i="2"/>
  <c r="K159" i="2"/>
  <c r="P159" i="2"/>
  <c r="I160" i="2"/>
  <c r="K160" i="2"/>
  <c r="P160" i="2"/>
  <c r="I161" i="2"/>
  <c r="K161" i="2"/>
  <c r="P161" i="2"/>
  <c r="I162" i="2"/>
  <c r="K162" i="2"/>
  <c r="P162" i="2"/>
  <c r="I163" i="2"/>
  <c r="K163" i="2"/>
  <c r="P163" i="2"/>
  <c r="I164" i="2"/>
  <c r="K164" i="2"/>
  <c r="P164" i="2"/>
  <c r="I165" i="2"/>
  <c r="K165" i="2"/>
  <c r="P165" i="2"/>
  <c r="I166" i="2"/>
  <c r="K166" i="2"/>
  <c r="P166" i="2"/>
  <c r="I167" i="2"/>
  <c r="K167" i="2"/>
  <c r="P167" i="2"/>
  <c r="Z167" i="2"/>
  <c r="I168" i="2"/>
  <c r="K168" i="2"/>
  <c r="P168" i="2"/>
  <c r="I169" i="2"/>
  <c r="K169" i="2"/>
  <c r="P169" i="2"/>
  <c r="I170" i="2"/>
  <c r="K170" i="2"/>
  <c r="P170" i="2"/>
  <c r="I171" i="2"/>
  <c r="K171" i="2"/>
  <c r="P171" i="2"/>
  <c r="I172" i="2"/>
  <c r="K172" i="2"/>
  <c r="P172" i="2"/>
  <c r="I173" i="2"/>
  <c r="K173" i="2"/>
  <c r="P173" i="2"/>
  <c r="I174" i="2"/>
  <c r="K174" i="2"/>
  <c r="P174" i="2"/>
  <c r="I175" i="2"/>
  <c r="K175" i="2"/>
  <c r="P175" i="2"/>
  <c r="I176" i="2"/>
  <c r="K176" i="2"/>
  <c r="P176" i="2"/>
  <c r="I177" i="2"/>
  <c r="K177" i="2"/>
  <c r="P177" i="2"/>
  <c r="I178" i="2"/>
  <c r="K178" i="2"/>
  <c r="P178" i="2"/>
  <c r="I179" i="2"/>
  <c r="K179" i="2"/>
  <c r="P179" i="2"/>
  <c r="I180" i="2"/>
  <c r="K180" i="2"/>
  <c r="P180" i="2"/>
  <c r="I181" i="2"/>
  <c r="K181" i="2"/>
  <c r="P181" i="2"/>
  <c r="I182" i="2"/>
  <c r="K182" i="2"/>
  <c r="P182" i="2"/>
  <c r="I183" i="2"/>
  <c r="K183" i="2"/>
  <c r="P183" i="2"/>
  <c r="I184" i="2"/>
  <c r="K184" i="2"/>
  <c r="P184" i="2"/>
  <c r="I185" i="2"/>
  <c r="K185" i="2"/>
  <c r="P185" i="2"/>
  <c r="I186" i="2"/>
  <c r="K186" i="2"/>
  <c r="P186" i="2"/>
  <c r="I187" i="2"/>
  <c r="K187" i="2"/>
  <c r="P187" i="2"/>
  <c r="I188" i="2"/>
  <c r="K188" i="2"/>
  <c r="P188" i="2"/>
  <c r="I189" i="2"/>
  <c r="K189" i="2"/>
  <c r="P189" i="2"/>
  <c r="I190" i="2"/>
  <c r="K190" i="2"/>
  <c r="P190" i="2"/>
  <c r="I191" i="2"/>
  <c r="K191" i="2"/>
  <c r="P191" i="2"/>
  <c r="I192" i="2"/>
  <c r="K192" i="2"/>
  <c r="P192" i="2"/>
  <c r="I193" i="2"/>
  <c r="K193" i="2"/>
  <c r="P193" i="2"/>
  <c r="I194" i="2"/>
  <c r="K194" i="2"/>
  <c r="P194" i="2"/>
  <c r="I195" i="2"/>
  <c r="K195" i="2"/>
  <c r="P195" i="2"/>
  <c r="I196" i="2"/>
  <c r="K196" i="2"/>
  <c r="P196" i="2"/>
  <c r="I197" i="2"/>
  <c r="K197" i="2"/>
  <c r="P197" i="2"/>
  <c r="I198" i="2"/>
  <c r="K198" i="2"/>
  <c r="P198" i="2"/>
  <c r="I199" i="2"/>
  <c r="K199" i="2"/>
  <c r="P199" i="2"/>
  <c r="I200" i="2"/>
  <c r="K200" i="2"/>
  <c r="P200" i="2"/>
  <c r="I201" i="2"/>
  <c r="K201" i="2"/>
  <c r="P201" i="2"/>
  <c r="I202" i="2"/>
  <c r="K202" i="2"/>
  <c r="P202" i="2"/>
  <c r="I203" i="2"/>
  <c r="K203" i="2"/>
  <c r="P203" i="2"/>
  <c r="I204" i="2"/>
  <c r="K204" i="2"/>
  <c r="P204" i="2"/>
  <c r="I205" i="2"/>
  <c r="K205" i="2"/>
  <c r="P205" i="2"/>
  <c r="I206" i="2"/>
  <c r="K206" i="2"/>
  <c r="P206" i="2"/>
  <c r="I207" i="2"/>
  <c r="K207" i="2"/>
  <c r="P207" i="2"/>
  <c r="I208" i="2"/>
  <c r="K208" i="2"/>
  <c r="P208" i="2"/>
  <c r="I209" i="2"/>
  <c r="K209" i="2"/>
  <c r="P209" i="2"/>
  <c r="I210" i="2"/>
  <c r="K210" i="2"/>
  <c r="P210" i="2"/>
  <c r="I211" i="2"/>
  <c r="K211" i="2"/>
  <c r="P211" i="2"/>
  <c r="I212" i="2"/>
  <c r="K212" i="2"/>
  <c r="P212" i="2"/>
  <c r="I213" i="2"/>
  <c r="K213" i="2"/>
  <c r="P213" i="2"/>
  <c r="I214" i="2"/>
  <c r="K214" i="2"/>
  <c r="I215" i="2"/>
  <c r="K215" i="2"/>
  <c r="I216" i="2"/>
  <c r="K216" i="2"/>
  <c r="I217" i="2"/>
  <c r="K217" i="2"/>
  <c r="I218" i="2"/>
  <c r="K218" i="2"/>
  <c r="I219" i="2"/>
  <c r="K219" i="2"/>
  <c r="I220" i="2"/>
  <c r="K220" i="2"/>
  <c r="I221" i="2"/>
  <c r="K221" i="2"/>
  <c r="I222" i="2"/>
  <c r="K222" i="2"/>
  <c r="I223" i="2"/>
  <c r="K223" i="2"/>
  <c r="I224" i="2"/>
  <c r="K224" i="2"/>
  <c r="E225" i="2"/>
  <c r="W225" i="2" s="1"/>
  <c r="I225" i="2"/>
  <c r="K225" i="2"/>
  <c r="E226" i="2"/>
  <c r="I226" i="2"/>
  <c r="K226" i="2"/>
  <c r="E227" i="2"/>
  <c r="W227" i="2" s="1"/>
  <c r="I227" i="2"/>
  <c r="K227" i="2"/>
  <c r="E228" i="2"/>
  <c r="W228" i="2" s="1"/>
  <c r="I228" i="2"/>
  <c r="K228" i="2"/>
  <c r="E229" i="2"/>
  <c r="W229" i="2" s="1"/>
  <c r="I229" i="2"/>
  <c r="K229" i="2"/>
  <c r="E230" i="2"/>
  <c r="I230" i="2"/>
  <c r="K230" i="2"/>
  <c r="U3" i="1" a="1"/>
  <c r="U3" i="1" s="1"/>
  <c r="V3" i="1" s="1" a="1"/>
  <c r="V3" i="1" s="1"/>
  <c r="F153" i="1"/>
  <c r="D2" i="26"/>
  <c r="B4" i="6"/>
  <c r="L4" i="6"/>
  <c r="B5" i="6"/>
  <c r="B6" i="6" s="1"/>
  <c r="C214" i="3"/>
  <c r="S74" i="2" l="1"/>
  <c r="Z210" i="2"/>
  <c r="S186" i="2"/>
  <c r="F45" i="2"/>
  <c r="G45" i="2" s="1"/>
  <c r="T45" i="2" s="1"/>
  <c r="S178" i="2"/>
  <c r="S154" i="2"/>
  <c r="F157" i="2"/>
  <c r="G157" i="2" s="1"/>
  <c r="F30" i="2"/>
  <c r="G30" i="2" s="1"/>
  <c r="T30" i="2" s="1"/>
  <c r="F219" i="6"/>
  <c r="Z94" i="2"/>
  <c r="L60" i="23" s="1"/>
  <c r="M60" i="23" s="1"/>
  <c r="N60" i="23" s="1"/>
  <c r="S182" i="2"/>
  <c r="Z62" i="2"/>
  <c r="S142" i="2"/>
  <c r="Z110" i="2"/>
  <c r="B127" i="27" s="1"/>
  <c r="K164" i="6"/>
  <c r="G164" i="6"/>
  <c r="I164" i="6" s="1"/>
  <c r="K92" i="6"/>
  <c r="G92" i="6"/>
  <c r="I92" i="6" s="1"/>
  <c r="K204" i="6"/>
  <c r="G204" i="6"/>
  <c r="I204" i="6" s="1"/>
  <c r="K148" i="6"/>
  <c r="G148" i="6"/>
  <c r="I148" i="6" s="1"/>
  <c r="K140" i="6"/>
  <c r="G140" i="6"/>
  <c r="I140" i="6" s="1"/>
  <c r="K84" i="6"/>
  <c r="G84" i="6"/>
  <c r="I84" i="6" s="1"/>
  <c r="K68" i="6"/>
  <c r="G68" i="6"/>
  <c r="I68" i="6" s="1"/>
  <c r="K220" i="6"/>
  <c r="G220" i="6"/>
  <c r="I220" i="6" s="1"/>
  <c r="K172" i="6"/>
  <c r="G172" i="6"/>
  <c r="I172" i="6" s="1"/>
  <c r="K116" i="6"/>
  <c r="G116" i="6"/>
  <c r="I116" i="6" s="1"/>
  <c r="K180" i="6"/>
  <c r="G180" i="6"/>
  <c r="I180" i="6" s="1"/>
  <c r="K132" i="6"/>
  <c r="G132" i="6"/>
  <c r="I132" i="6" s="1"/>
  <c r="K196" i="6"/>
  <c r="G196" i="6"/>
  <c r="I196" i="6" s="1"/>
  <c r="K156" i="6"/>
  <c r="G156" i="6"/>
  <c r="I156" i="6" s="1"/>
  <c r="K124" i="6"/>
  <c r="G124" i="6"/>
  <c r="I124" i="6" s="1"/>
  <c r="K76" i="6"/>
  <c r="G76" i="6"/>
  <c r="I76" i="6" s="1"/>
  <c r="K188" i="6"/>
  <c r="G188" i="6"/>
  <c r="I188" i="6" s="1"/>
  <c r="K100" i="6"/>
  <c r="G100" i="6"/>
  <c r="I100" i="6" s="1"/>
  <c r="K52" i="6"/>
  <c r="G52" i="6"/>
  <c r="I52" i="6" s="1"/>
  <c r="K47" i="6"/>
  <c r="G47" i="6"/>
  <c r="I47" i="6" s="1"/>
  <c r="K212" i="6"/>
  <c r="G212" i="6"/>
  <c r="I212" i="6" s="1"/>
  <c r="K108" i="6"/>
  <c r="G108" i="6"/>
  <c r="I108" i="6" s="1"/>
  <c r="K60" i="6"/>
  <c r="G60" i="6"/>
  <c r="I60" i="6" s="1"/>
  <c r="K44" i="6"/>
  <c r="G44" i="6"/>
  <c r="I44" i="6" s="1"/>
  <c r="K36" i="6"/>
  <c r="G36" i="6"/>
  <c r="I36" i="6" s="1"/>
  <c r="K28" i="6"/>
  <c r="G28" i="6"/>
  <c r="I28" i="6" s="1"/>
  <c r="K20" i="6"/>
  <c r="G20" i="6"/>
  <c r="I20" i="6" s="1"/>
  <c r="K12" i="6"/>
  <c r="G12" i="6"/>
  <c r="I12" i="6" s="1"/>
  <c r="F215" i="6"/>
  <c r="F207" i="6"/>
  <c r="F199" i="6"/>
  <c r="F191" i="6"/>
  <c r="F183" i="6"/>
  <c r="F175" i="6"/>
  <c r="F167" i="6"/>
  <c r="F159" i="6"/>
  <c r="F151" i="6"/>
  <c r="F143" i="6"/>
  <c r="F135" i="6"/>
  <c r="F127" i="6"/>
  <c r="F119" i="6"/>
  <c r="F111" i="6"/>
  <c r="F103" i="6"/>
  <c r="F95" i="6"/>
  <c r="F87" i="6"/>
  <c r="F79" i="6"/>
  <c r="F71" i="6"/>
  <c r="F63" i="6"/>
  <c r="F55" i="6"/>
  <c r="F47" i="6"/>
  <c r="F39" i="6"/>
  <c r="F31" i="6"/>
  <c r="F23" i="6"/>
  <c r="F15" i="6"/>
  <c r="K219" i="6"/>
  <c r="G219" i="6"/>
  <c r="I219" i="6" s="1"/>
  <c r="K211" i="6"/>
  <c r="G211" i="6"/>
  <c r="I211" i="6" s="1"/>
  <c r="K203" i="6"/>
  <c r="G203" i="6"/>
  <c r="I203" i="6" s="1"/>
  <c r="K195" i="6"/>
  <c r="G195" i="6"/>
  <c r="I195" i="6" s="1"/>
  <c r="K187" i="6"/>
  <c r="G187" i="6"/>
  <c r="I187" i="6" s="1"/>
  <c r="K179" i="6"/>
  <c r="G179" i="6"/>
  <c r="I179" i="6" s="1"/>
  <c r="K171" i="6"/>
  <c r="G171" i="6"/>
  <c r="I171" i="6" s="1"/>
  <c r="K163" i="6"/>
  <c r="G163" i="6"/>
  <c r="I163" i="6" s="1"/>
  <c r="K155" i="6"/>
  <c r="G155" i="6"/>
  <c r="I155" i="6" s="1"/>
  <c r="K147" i="6"/>
  <c r="G147" i="6"/>
  <c r="I147" i="6" s="1"/>
  <c r="K139" i="6"/>
  <c r="G139" i="6"/>
  <c r="I139" i="6" s="1"/>
  <c r="K131" i="6"/>
  <c r="G131" i="6"/>
  <c r="I131" i="6" s="1"/>
  <c r="K123" i="6"/>
  <c r="G123" i="6"/>
  <c r="I123" i="6" s="1"/>
  <c r="K115" i="6"/>
  <c r="G115" i="6"/>
  <c r="I115" i="6" s="1"/>
  <c r="K107" i="6"/>
  <c r="G107" i="6"/>
  <c r="I107" i="6" s="1"/>
  <c r="K99" i="6"/>
  <c r="G99" i="6"/>
  <c r="I99" i="6" s="1"/>
  <c r="K91" i="6"/>
  <c r="G91" i="6"/>
  <c r="I91" i="6" s="1"/>
  <c r="K83" i="6"/>
  <c r="G83" i="6"/>
  <c r="I83" i="6" s="1"/>
  <c r="K75" i="6"/>
  <c r="G75" i="6"/>
  <c r="I75" i="6" s="1"/>
  <c r="K67" i="6"/>
  <c r="G67" i="6"/>
  <c r="I67" i="6" s="1"/>
  <c r="K59" i="6"/>
  <c r="G59" i="6"/>
  <c r="I59" i="6" s="1"/>
  <c r="K51" i="6"/>
  <c r="G51" i="6"/>
  <c r="I51" i="6" s="1"/>
  <c r="K43" i="6"/>
  <c r="G43" i="6"/>
  <c r="I43" i="6" s="1"/>
  <c r="K35" i="6"/>
  <c r="G35" i="6"/>
  <c r="I35" i="6" s="1"/>
  <c r="K27" i="6"/>
  <c r="G27" i="6"/>
  <c r="I27" i="6" s="1"/>
  <c r="K19" i="6"/>
  <c r="G19" i="6"/>
  <c r="I19" i="6" s="1"/>
  <c r="K11" i="6"/>
  <c r="G11" i="6"/>
  <c r="I11" i="6" s="1"/>
  <c r="F214" i="6"/>
  <c r="F206" i="6"/>
  <c r="F198" i="6"/>
  <c r="F190" i="6"/>
  <c r="F182" i="6"/>
  <c r="F174" i="6"/>
  <c r="F166" i="6"/>
  <c r="F158" i="6"/>
  <c r="F150" i="6"/>
  <c r="F142" i="6"/>
  <c r="F134" i="6"/>
  <c r="F126" i="6"/>
  <c r="F118" i="6"/>
  <c r="F110" i="6"/>
  <c r="F102" i="6"/>
  <c r="F94" i="6"/>
  <c r="F86" i="6"/>
  <c r="F78" i="6"/>
  <c r="F70" i="6"/>
  <c r="F62" i="6"/>
  <c r="F54" i="6"/>
  <c r="F46" i="6"/>
  <c r="F38" i="6"/>
  <c r="F30" i="6"/>
  <c r="F22" i="6"/>
  <c r="F14" i="6"/>
  <c r="K218" i="6"/>
  <c r="G218" i="6"/>
  <c r="I218" i="6" s="1"/>
  <c r="K210" i="6"/>
  <c r="G210" i="6"/>
  <c r="I210" i="6" s="1"/>
  <c r="K202" i="6"/>
  <c r="G202" i="6"/>
  <c r="I202" i="6" s="1"/>
  <c r="K194" i="6"/>
  <c r="G194" i="6"/>
  <c r="I194" i="6" s="1"/>
  <c r="K186" i="6"/>
  <c r="G186" i="6"/>
  <c r="I186" i="6" s="1"/>
  <c r="K178" i="6"/>
  <c r="G178" i="6"/>
  <c r="I178" i="6" s="1"/>
  <c r="K170" i="6"/>
  <c r="G170" i="6"/>
  <c r="I170" i="6" s="1"/>
  <c r="K162" i="6"/>
  <c r="G162" i="6"/>
  <c r="I162" i="6" s="1"/>
  <c r="K154" i="6"/>
  <c r="G154" i="6"/>
  <c r="I154" i="6" s="1"/>
  <c r="K146" i="6"/>
  <c r="G146" i="6"/>
  <c r="I146" i="6" s="1"/>
  <c r="K138" i="6"/>
  <c r="G138" i="6"/>
  <c r="I138" i="6" s="1"/>
  <c r="K130" i="6"/>
  <c r="G130" i="6"/>
  <c r="I130" i="6" s="1"/>
  <c r="K122" i="6"/>
  <c r="G122" i="6"/>
  <c r="I122" i="6" s="1"/>
  <c r="K114" i="6"/>
  <c r="G114" i="6"/>
  <c r="I114" i="6" s="1"/>
  <c r="K106" i="6"/>
  <c r="G106" i="6"/>
  <c r="I106" i="6" s="1"/>
  <c r="K98" i="6"/>
  <c r="G98" i="6"/>
  <c r="I98" i="6" s="1"/>
  <c r="K90" i="6"/>
  <c r="G90" i="6"/>
  <c r="I90" i="6" s="1"/>
  <c r="K82" i="6"/>
  <c r="G82" i="6"/>
  <c r="I82" i="6" s="1"/>
  <c r="K74" i="6"/>
  <c r="G74" i="6"/>
  <c r="I74" i="6" s="1"/>
  <c r="K66" i="6"/>
  <c r="G66" i="6"/>
  <c r="I66" i="6" s="1"/>
  <c r="K58" i="6"/>
  <c r="G58" i="6"/>
  <c r="I58" i="6" s="1"/>
  <c r="K50" i="6"/>
  <c r="G50" i="6"/>
  <c r="I50" i="6" s="1"/>
  <c r="K42" i="6"/>
  <c r="G42" i="6"/>
  <c r="I42" i="6" s="1"/>
  <c r="K34" i="6"/>
  <c r="G34" i="6"/>
  <c r="I34" i="6" s="1"/>
  <c r="K26" i="6"/>
  <c r="G26" i="6"/>
  <c r="I26" i="6" s="1"/>
  <c r="K18" i="6"/>
  <c r="G18" i="6"/>
  <c r="I18" i="6" s="1"/>
  <c r="K10" i="6"/>
  <c r="G10" i="6"/>
  <c r="I10" i="6" s="1"/>
  <c r="F213" i="6"/>
  <c r="F205" i="6"/>
  <c r="F197" i="6"/>
  <c r="F189" i="6"/>
  <c r="F181" i="6"/>
  <c r="F173" i="6"/>
  <c r="F165" i="6"/>
  <c r="F157" i="6"/>
  <c r="F149" i="6"/>
  <c r="F141" i="6"/>
  <c r="F133" i="6"/>
  <c r="F125" i="6"/>
  <c r="F117" i="6"/>
  <c r="F109" i="6"/>
  <c r="F101" i="6"/>
  <c r="F93" i="6"/>
  <c r="F85" i="6"/>
  <c r="F77" i="6"/>
  <c r="F69" i="6"/>
  <c r="F61" i="6"/>
  <c r="F53" i="6"/>
  <c r="F45" i="6"/>
  <c r="F37" i="6"/>
  <c r="F29" i="6"/>
  <c r="F21" i="6"/>
  <c r="F13" i="6"/>
  <c r="K217" i="6"/>
  <c r="G217" i="6"/>
  <c r="I217" i="6" s="1"/>
  <c r="K209" i="6"/>
  <c r="G209" i="6"/>
  <c r="I209" i="6" s="1"/>
  <c r="K201" i="6"/>
  <c r="G201" i="6"/>
  <c r="I201" i="6" s="1"/>
  <c r="K193" i="6"/>
  <c r="G193" i="6"/>
  <c r="I193" i="6" s="1"/>
  <c r="K185" i="6"/>
  <c r="G185" i="6"/>
  <c r="I185" i="6" s="1"/>
  <c r="K177" i="6"/>
  <c r="G177" i="6"/>
  <c r="I177" i="6" s="1"/>
  <c r="K169" i="6"/>
  <c r="G169" i="6"/>
  <c r="I169" i="6" s="1"/>
  <c r="K161" i="6"/>
  <c r="G161" i="6"/>
  <c r="I161" i="6" s="1"/>
  <c r="K153" i="6"/>
  <c r="G153" i="6"/>
  <c r="I153" i="6" s="1"/>
  <c r="K145" i="6"/>
  <c r="G145" i="6"/>
  <c r="I145" i="6" s="1"/>
  <c r="K137" i="6"/>
  <c r="G137" i="6"/>
  <c r="I137" i="6" s="1"/>
  <c r="K129" i="6"/>
  <c r="G129" i="6"/>
  <c r="I129" i="6" s="1"/>
  <c r="K121" i="6"/>
  <c r="G121" i="6"/>
  <c r="I121" i="6" s="1"/>
  <c r="K113" i="6"/>
  <c r="G113" i="6"/>
  <c r="I113" i="6" s="1"/>
  <c r="K105" i="6"/>
  <c r="G105" i="6"/>
  <c r="I105" i="6" s="1"/>
  <c r="K97" i="6"/>
  <c r="G97" i="6"/>
  <c r="I97" i="6" s="1"/>
  <c r="K89" i="6"/>
  <c r="G89" i="6"/>
  <c r="I89" i="6" s="1"/>
  <c r="K81" i="6"/>
  <c r="G81" i="6"/>
  <c r="I81" i="6" s="1"/>
  <c r="K73" i="6"/>
  <c r="G73" i="6"/>
  <c r="I73" i="6" s="1"/>
  <c r="K65" i="6"/>
  <c r="G65" i="6"/>
  <c r="I65" i="6" s="1"/>
  <c r="K57" i="6"/>
  <c r="G57" i="6"/>
  <c r="I57" i="6" s="1"/>
  <c r="K49" i="6"/>
  <c r="G49" i="6"/>
  <c r="I49" i="6" s="1"/>
  <c r="K41" i="6"/>
  <c r="G41" i="6"/>
  <c r="I41" i="6" s="1"/>
  <c r="K33" i="6"/>
  <c r="G33" i="6"/>
  <c r="I33" i="6" s="1"/>
  <c r="K25" i="6"/>
  <c r="G25" i="6"/>
  <c r="I25" i="6" s="1"/>
  <c r="K17" i="6"/>
  <c r="G17" i="6"/>
  <c r="I17" i="6" s="1"/>
  <c r="P220" i="6"/>
  <c r="L220" i="6"/>
  <c r="F212" i="6"/>
  <c r="F204" i="6"/>
  <c r="F196" i="6"/>
  <c r="F188" i="6"/>
  <c r="F180" i="6"/>
  <c r="F172" i="6"/>
  <c r="F164" i="6"/>
  <c r="F156" i="6"/>
  <c r="F148" i="6"/>
  <c r="F140" i="6"/>
  <c r="F132" i="6"/>
  <c r="F124" i="6"/>
  <c r="F116" i="6"/>
  <c r="F108" i="6"/>
  <c r="F100" i="6"/>
  <c r="F92" i="6"/>
  <c r="F84" i="6"/>
  <c r="F76" i="6"/>
  <c r="F68" i="6"/>
  <c r="F60" i="6"/>
  <c r="F52" i="6"/>
  <c r="F44" i="6"/>
  <c r="F36" i="6"/>
  <c r="F28" i="6"/>
  <c r="F20" i="6"/>
  <c r="F12" i="6"/>
  <c r="K216" i="6"/>
  <c r="G216" i="6"/>
  <c r="I216" i="6" s="1"/>
  <c r="K208" i="6"/>
  <c r="G208" i="6"/>
  <c r="I208" i="6" s="1"/>
  <c r="K200" i="6"/>
  <c r="G200" i="6"/>
  <c r="I200" i="6" s="1"/>
  <c r="K192" i="6"/>
  <c r="G192" i="6"/>
  <c r="I192" i="6" s="1"/>
  <c r="K184" i="6"/>
  <c r="G184" i="6"/>
  <c r="I184" i="6" s="1"/>
  <c r="K176" i="6"/>
  <c r="G176" i="6"/>
  <c r="I176" i="6" s="1"/>
  <c r="K168" i="6"/>
  <c r="G168" i="6"/>
  <c r="I168" i="6" s="1"/>
  <c r="K160" i="6"/>
  <c r="G160" i="6"/>
  <c r="I160" i="6" s="1"/>
  <c r="K152" i="6"/>
  <c r="G152" i="6"/>
  <c r="I152" i="6" s="1"/>
  <c r="K144" i="6"/>
  <c r="G144" i="6"/>
  <c r="I144" i="6" s="1"/>
  <c r="K136" i="6"/>
  <c r="G136" i="6"/>
  <c r="I136" i="6" s="1"/>
  <c r="K128" i="6"/>
  <c r="G128" i="6"/>
  <c r="I128" i="6" s="1"/>
  <c r="K120" i="6"/>
  <c r="G120" i="6"/>
  <c r="I120" i="6" s="1"/>
  <c r="K112" i="6"/>
  <c r="G112" i="6"/>
  <c r="I112" i="6" s="1"/>
  <c r="K104" i="6"/>
  <c r="G104" i="6"/>
  <c r="I104" i="6" s="1"/>
  <c r="K96" i="6"/>
  <c r="G96" i="6"/>
  <c r="I96" i="6" s="1"/>
  <c r="K88" i="6"/>
  <c r="G88" i="6"/>
  <c r="I88" i="6" s="1"/>
  <c r="K80" i="6"/>
  <c r="G80" i="6"/>
  <c r="I80" i="6" s="1"/>
  <c r="K72" i="6"/>
  <c r="G72" i="6"/>
  <c r="I72" i="6" s="1"/>
  <c r="K64" i="6"/>
  <c r="G64" i="6"/>
  <c r="I64" i="6" s="1"/>
  <c r="K56" i="6"/>
  <c r="G56" i="6"/>
  <c r="I56" i="6" s="1"/>
  <c r="K48" i="6"/>
  <c r="G48" i="6"/>
  <c r="I48" i="6" s="1"/>
  <c r="K40" i="6"/>
  <c r="G40" i="6"/>
  <c r="I40" i="6" s="1"/>
  <c r="K32" i="6"/>
  <c r="G32" i="6"/>
  <c r="I32" i="6" s="1"/>
  <c r="K24" i="6"/>
  <c r="G24" i="6"/>
  <c r="I24" i="6" s="1"/>
  <c r="K16" i="6"/>
  <c r="G16" i="6"/>
  <c r="I16" i="6" s="1"/>
  <c r="P219" i="6"/>
  <c r="L219" i="6"/>
  <c r="F211" i="6"/>
  <c r="F203" i="6"/>
  <c r="F195" i="6"/>
  <c r="F187" i="6"/>
  <c r="F179" i="6"/>
  <c r="F171" i="6"/>
  <c r="F163" i="6"/>
  <c r="F155" i="6"/>
  <c r="F147" i="6"/>
  <c r="F139" i="6"/>
  <c r="F131" i="6"/>
  <c r="F123" i="6"/>
  <c r="F115" i="6"/>
  <c r="F107" i="6"/>
  <c r="F99" i="6"/>
  <c r="F91" i="6"/>
  <c r="F83" i="6"/>
  <c r="F75" i="6"/>
  <c r="F67" i="6"/>
  <c r="F59" i="6"/>
  <c r="F51" i="6"/>
  <c r="F43" i="6"/>
  <c r="F35" i="6"/>
  <c r="F27" i="6"/>
  <c r="F19" i="6"/>
  <c r="F11" i="6"/>
  <c r="K215" i="6"/>
  <c r="G215" i="6"/>
  <c r="I215" i="6" s="1"/>
  <c r="K207" i="6"/>
  <c r="G207" i="6"/>
  <c r="I207" i="6" s="1"/>
  <c r="K199" i="6"/>
  <c r="G199" i="6"/>
  <c r="I199" i="6" s="1"/>
  <c r="K191" i="6"/>
  <c r="G191" i="6"/>
  <c r="I191" i="6" s="1"/>
  <c r="K183" i="6"/>
  <c r="G183" i="6"/>
  <c r="I183" i="6" s="1"/>
  <c r="K175" i="6"/>
  <c r="G175" i="6"/>
  <c r="I175" i="6" s="1"/>
  <c r="K167" i="6"/>
  <c r="G167" i="6"/>
  <c r="I167" i="6" s="1"/>
  <c r="K159" i="6"/>
  <c r="G159" i="6"/>
  <c r="I159" i="6" s="1"/>
  <c r="K151" i="6"/>
  <c r="G151" i="6"/>
  <c r="I151" i="6" s="1"/>
  <c r="K143" i="6"/>
  <c r="G143" i="6"/>
  <c r="I143" i="6" s="1"/>
  <c r="K135" i="6"/>
  <c r="G135" i="6"/>
  <c r="I135" i="6" s="1"/>
  <c r="K127" i="6"/>
  <c r="G127" i="6"/>
  <c r="I127" i="6" s="1"/>
  <c r="K119" i="6"/>
  <c r="G119" i="6"/>
  <c r="I119" i="6" s="1"/>
  <c r="K111" i="6"/>
  <c r="G111" i="6"/>
  <c r="I111" i="6" s="1"/>
  <c r="K103" i="6"/>
  <c r="G103" i="6"/>
  <c r="I103" i="6" s="1"/>
  <c r="K95" i="6"/>
  <c r="G95" i="6"/>
  <c r="I95" i="6" s="1"/>
  <c r="K87" i="6"/>
  <c r="G87" i="6"/>
  <c r="I87" i="6" s="1"/>
  <c r="K79" i="6"/>
  <c r="G79" i="6"/>
  <c r="I79" i="6" s="1"/>
  <c r="K71" i="6"/>
  <c r="G71" i="6"/>
  <c r="I71" i="6" s="1"/>
  <c r="K63" i="6"/>
  <c r="G63" i="6"/>
  <c r="I63" i="6" s="1"/>
  <c r="K55" i="6"/>
  <c r="G55" i="6"/>
  <c r="I55" i="6" s="1"/>
  <c r="K39" i="6"/>
  <c r="G39" i="6"/>
  <c r="I39" i="6" s="1"/>
  <c r="K31" i="6"/>
  <c r="G31" i="6"/>
  <c r="I31" i="6" s="1"/>
  <c r="K23" i="6"/>
  <c r="G23" i="6"/>
  <c r="I23" i="6" s="1"/>
  <c r="K15" i="6"/>
  <c r="G15" i="6"/>
  <c r="I15" i="6" s="1"/>
  <c r="F218" i="6"/>
  <c r="F210" i="6"/>
  <c r="F202" i="6"/>
  <c r="F194" i="6"/>
  <c r="F186" i="6"/>
  <c r="F178" i="6"/>
  <c r="F170" i="6"/>
  <c r="F162" i="6"/>
  <c r="F154" i="6"/>
  <c r="F146" i="6"/>
  <c r="F138" i="6"/>
  <c r="F130" i="6"/>
  <c r="F122" i="6"/>
  <c r="F114" i="6"/>
  <c r="F106" i="6"/>
  <c r="F98" i="6"/>
  <c r="F90" i="6"/>
  <c r="F82" i="6"/>
  <c r="F74" i="6"/>
  <c r="F66" i="6"/>
  <c r="F58" i="6"/>
  <c r="F50" i="6"/>
  <c r="F42" i="6"/>
  <c r="F34" i="6"/>
  <c r="F26" i="6"/>
  <c r="F18" i="6"/>
  <c r="F10" i="6"/>
  <c r="K214" i="6"/>
  <c r="G214" i="6"/>
  <c r="I214" i="6" s="1"/>
  <c r="K206" i="6"/>
  <c r="G206" i="6"/>
  <c r="I206" i="6" s="1"/>
  <c r="K198" i="6"/>
  <c r="G198" i="6"/>
  <c r="I198" i="6" s="1"/>
  <c r="K190" i="6"/>
  <c r="G190" i="6"/>
  <c r="I190" i="6" s="1"/>
  <c r="K182" i="6"/>
  <c r="G182" i="6"/>
  <c r="I182" i="6" s="1"/>
  <c r="K174" i="6"/>
  <c r="G174" i="6"/>
  <c r="I174" i="6" s="1"/>
  <c r="K166" i="6"/>
  <c r="G166" i="6"/>
  <c r="I166" i="6" s="1"/>
  <c r="K158" i="6"/>
  <c r="G158" i="6"/>
  <c r="I158" i="6" s="1"/>
  <c r="K150" i="6"/>
  <c r="G150" i="6"/>
  <c r="I150" i="6" s="1"/>
  <c r="K142" i="6"/>
  <c r="G142" i="6"/>
  <c r="I142" i="6" s="1"/>
  <c r="K134" i="6"/>
  <c r="G134" i="6"/>
  <c r="I134" i="6" s="1"/>
  <c r="K126" i="6"/>
  <c r="G126" i="6"/>
  <c r="I126" i="6" s="1"/>
  <c r="K118" i="6"/>
  <c r="G118" i="6"/>
  <c r="I118" i="6" s="1"/>
  <c r="K110" i="6"/>
  <c r="G110" i="6"/>
  <c r="I110" i="6" s="1"/>
  <c r="K102" i="6"/>
  <c r="G102" i="6"/>
  <c r="I102" i="6" s="1"/>
  <c r="K94" i="6"/>
  <c r="G94" i="6"/>
  <c r="I94" i="6" s="1"/>
  <c r="K86" i="6"/>
  <c r="G86" i="6"/>
  <c r="I86" i="6" s="1"/>
  <c r="K78" i="6"/>
  <c r="G78" i="6"/>
  <c r="I78" i="6" s="1"/>
  <c r="K70" i="6"/>
  <c r="G70" i="6"/>
  <c r="I70" i="6" s="1"/>
  <c r="K62" i="6"/>
  <c r="G62" i="6"/>
  <c r="I62" i="6" s="1"/>
  <c r="K54" i="6"/>
  <c r="G54" i="6"/>
  <c r="I54" i="6" s="1"/>
  <c r="K46" i="6"/>
  <c r="G46" i="6"/>
  <c r="I46" i="6" s="1"/>
  <c r="K38" i="6"/>
  <c r="G38" i="6"/>
  <c r="I38" i="6" s="1"/>
  <c r="K30" i="6"/>
  <c r="G30" i="6"/>
  <c r="I30" i="6" s="1"/>
  <c r="K22" i="6"/>
  <c r="G22" i="6"/>
  <c r="I22" i="6" s="1"/>
  <c r="K14" i="6"/>
  <c r="G14" i="6"/>
  <c r="I14" i="6" s="1"/>
  <c r="F217" i="6"/>
  <c r="F209" i="6"/>
  <c r="F201" i="6"/>
  <c r="F193" i="6"/>
  <c r="F185" i="6"/>
  <c r="F177" i="6"/>
  <c r="F169" i="6"/>
  <c r="F161" i="6"/>
  <c r="F153" i="6"/>
  <c r="F145" i="6"/>
  <c r="F137" i="6"/>
  <c r="F129" i="6"/>
  <c r="F121" i="6"/>
  <c r="F113" i="6"/>
  <c r="F105" i="6"/>
  <c r="F97" i="6"/>
  <c r="F89" i="6"/>
  <c r="F81" i="6"/>
  <c r="F73" i="6"/>
  <c r="F65" i="6"/>
  <c r="F57" i="6"/>
  <c r="F49" i="6"/>
  <c r="F41" i="6"/>
  <c r="F33" i="6"/>
  <c r="F25" i="6"/>
  <c r="F17" i="6"/>
  <c r="K213" i="6"/>
  <c r="G213" i="6"/>
  <c r="I213" i="6" s="1"/>
  <c r="K205" i="6"/>
  <c r="G205" i="6"/>
  <c r="I205" i="6" s="1"/>
  <c r="K197" i="6"/>
  <c r="G197" i="6"/>
  <c r="I197" i="6" s="1"/>
  <c r="K189" i="6"/>
  <c r="G189" i="6"/>
  <c r="I189" i="6" s="1"/>
  <c r="K181" i="6"/>
  <c r="G181" i="6"/>
  <c r="I181" i="6" s="1"/>
  <c r="K173" i="6"/>
  <c r="G173" i="6"/>
  <c r="I173" i="6" s="1"/>
  <c r="K165" i="6"/>
  <c r="G165" i="6"/>
  <c r="I165" i="6" s="1"/>
  <c r="K157" i="6"/>
  <c r="G157" i="6"/>
  <c r="I157" i="6" s="1"/>
  <c r="K149" i="6"/>
  <c r="G149" i="6"/>
  <c r="I149" i="6" s="1"/>
  <c r="K141" i="6"/>
  <c r="G141" i="6"/>
  <c r="I141" i="6" s="1"/>
  <c r="K133" i="6"/>
  <c r="G133" i="6"/>
  <c r="I133" i="6" s="1"/>
  <c r="K125" i="6"/>
  <c r="G125" i="6"/>
  <c r="I125" i="6" s="1"/>
  <c r="K117" i="6"/>
  <c r="G117" i="6"/>
  <c r="I117" i="6" s="1"/>
  <c r="K109" i="6"/>
  <c r="G109" i="6"/>
  <c r="I109" i="6" s="1"/>
  <c r="K101" i="6"/>
  <c r="G101" i="6"/>
  <c r="I101" i="6" s="1"/>
  <c r="K93" i="6"/>
  <c r="G93" i="6"/>
  <c r="I93" i="6" s="1"/>
  <c r="K85" i="6"/>
  <c r="G85" i="6"/>
  <c r="I85" i="6" s="1"/>
  <c r="K77" i="6"/>
  <c r="G77" i="6"/>
  <c r="I77" i="6" s="1"/>
  <c r="K69" i="6"/>
  <c r="G69" i="6"/>
  <c r="I69" i="6" s="1"/>
  <c r="K61" i="6"/>
  <c r="G61" i="6"/>
  <c r="I61" i="6" s="1"/>
  <c r="K53" i="6"/>
  <c r="G53" i="6"/>
  <c r="I53" i="6" s="1"/>
  <c r="K45" i="6"/>
  <c r="G45" i="6"/>
  <c r="I45" i="6" s="1"/>
  <c r="K37" i="6"/>
  <c r="G37" i="6"/>
  <c r="I37" i="6" s="1"/>
  <c r="K29" i="6"/>
  <c r="G29" i="6"/>
  <c r="I29" i="6" s="1"/>
  <c r="K21" i="6"/>
  <c r="G21" i="6"/>
  <c r="I21" i="6" s="1"/>
  <c r="K13" i="6"/>
  <c r="G13" i="6"/>
  <c r="I13" i="6" s="1"/>
  <c r="F216" i="6"/>
  <c r="F208" i="6"/>
  <c r="F200" i="6"/>
  <c r="F192" i="6"/>
  <c r="F184" i="6"/>
  <c r="F176" i="6"/>
  <c r="F168" i="6"/>
  <c r="F160" i="6"/>
  <c r="F152" i="6"/>
  <c r="F144" i="6"/>
  <c r="F136" i="6"/>
  <c r="F128" i="6"/>
  <c r="F120" i="6"/>
  <c r="F112" i="6"/>
  <c r="F104" i="6"/>
  <c r="F96" i="6"/>
  <c r="F88" i="6"/>
  <c r="F80" i="6"/>
  <c r="F72" i="6"/>
  <c r="F64" i="6"/>
  <c r="F56" i="6"/>
  <c r="F48" i="6"/>
  <c r="F40" i="6"/>
  <c r="F32" i="6"/>
  <c r="F24" i="6"/>
  <c r="F16" i="6"/>
  <c r="S210" i="2"/>
  <c r="F29" i="2"/>
  <c r="G29" i="2" s="1"/>
  <c r="T29" i="2" s="1"/>
  <c r="Z10" i="2"/>
  <c r="F133" i="2"/>
  <c r="G133" i="2" s="1"/>
  <c r="T133" i="2" s="1"/>
  <c r="S10" i="2"/>
  <c r="Z202" i="2"/>
  <c r="L66" i="23" s="1"/>
  <c r="Z170" i="2"/>
  <c r="B138" i="27" s="1"/>
  <c r="Z146" i="2"/>
  <c r="L9" i="23" s="1"/>
  <c r="Z114" i="2"/>
  <c r="F101" i="2"/>
  <c r="G101" i="2" s="1"/>
  <c r="T101" i="2" s="1"/>
  <c r="F69" i="2"/>
  <c r="G69" i="2" s="1"/>
  <c r="T69" i="2" s="1"/>
  <c r="Z218" i="2"/>
  <c r="B65" i="27" s="1"/>
  <c r="F173" i="2"/>
  <c r="G173" i="2" s="1"/>
  <c r="T173" i="2" s="1"/>
  <c r="S170" i="2"/>
  <c r="S146" i="2"/>
  <c r="Z90" i="2"/>
  <c r="B175" i="27" s="1"/>
  <c r="S42" i="2"/>
  <c r="S202" i="2"/>
  <c r="F149" i="2"/>
  <c r="G149" i="2" s="1"/>
  <c r="F117" i="2"/>
  <c r="G117" i="2" s="1"/>
  <c r="T117" i="2" s="1"/>
  <c r="S114" i="2"/>
  <c r="Z186" i="2"/>
  <c r="B195" i="27" s="1"/>
  <c r="F93" i="2"/>
  <c r="G93" i="2" s="1"/>
  <c r="T93" i="2" s="1"/>
  <c r="S90" i="2"/>
  <c r="Z74" i="2"/>
  <c r="F13" i="2"/>
  <c r="G13" i="2" s="1"/>
  <c r="T13" i="2" s="1"/>
  <c r="Z138" i="2"/>
  <c r="L78" i="23" s="1"/>
  <c r="Z106" i="2"/>
  <c r="L72" i="23" s="1"/>
  <c r="F85" i="2"/>
  <c r="G85" i="2" s="1"/>
  <c r="T85" i="2" s="1"/>
  <c r="Z18" i="2"/>
  <c r="B53" i="27" s="1"/>
  <c r="Z82" i="2"/>
  <c r="B70" i="27" s="1"/>
  <c r="Z178" i="2"/>
  <c r="B224" i="27" s="1"/>
  <c r="F165" i="2"/>
  <c r="G165" i="2" s="1"/>
  <c r="Z154" i="2"/>
  <c r="B165" i="27" s="1"/>
  <c r="F141" i="2"/>
  <c r="G141" i="2" s="1"/>
  <c r="AB141" i="2" s="1"/>
  <c r="S138" i="2"/>
  <c r="F109" i="2"/>
  <c r="G109" i="2" s="1"/>
  <c r="T109" i="2" s="1"/>
  <c r="S106" i="2"/>
  <c r="S82" i="2"/>
  <c r="F77" i="2"/>
  <c r="G77" i="2" s="1"/>
  <c r="T77" i="2" s="1"/>
  <c r="F37" i="2"/>
  <c r="G37" i="2" s="1"/>
  <c r="T37" i="2" s="1"/>
  <c r="S18" i="2"/>
  <c r="F5" i="2"/>
  <c r="G5" i="2" s="1"/>
  <c r="S13" i="2"/>
  <c r="Z5" i="2"/>
  <c r="B183" i="27" s="1"/>
  <c r="Z183" i="2"/>
  <c r="B145" i="27" s="1"/>
  <c r="F172" i="2"/>
  <c r="G172" i="2" s="1"/>
  <c r="T172" i="2" s="1"/>
  <c r="S23" i="2"/>
  <c r="S223" i="2"/>
  <c r="F50" i="2"/>
  <c r="G50" i="2" s="1"/>
  <c r="T50" i="2" s="1"/>
  <c r="S39" i="2"/>
  <c r="Z55" i="2"/>
  <c r="B113" i="27" s="1"/>
  <c r="Z31" i="2"/>
  <c r="B100" i="27" s="1"/>
  <c r="Z207" i="2"/>
  <c r="L36" i="23" s="1"/>
  <c r="S55" i="2"/>
  <c r="S31" i="2"/>
  <c r="S191" i="2"/>
  <c r="Z23" i="2"/>
  <c r="B92" i="27" s="1"/>
  <c r="Z158" i="2"/>
  <c r="B74" i="27" s="1"/>
  <c r="Z134" i="2"/>
  <c r="L22" i="23" s="1"/>
  <c r="Z102" i="2"/>
  <c r="L20" i="23" s="1"/>
  <c r="S86" i="2"/>
  <c r="Z70" i="2"/>
  <c r="B86" i="27" s="1"/>
  <c r="S54" i="2"/>
  <c r="S38" i="2"/>
  <c r="S6" i="2"/>
  <c r="Z214" i="2"/>
  <c r="L49" i="23" s="1"/>
  <c r="Z198" i="2"/>
  <c r="B9" i="27" s="1"/>
  <c r="S158" i="2"/>
  <c r="F137" i="2"/>
  <c r="G137" i="2" s="1"/>
  <c r="T137" i="2" s="1"/>
  <c r="S134" i="2"/>
  <c r="S102" i="2"/>
  <c r="S70" i="2"/>
  <c r="F201" i="2"/>
  <c r="G201" i="2" s="1"/>
  <c r="T201" i="2" s="1"/>
  <c r="S198" i="2"/>
  <c r="Z182" i="2"/>
  <c r="L71" i="23" s="1"/>
  <c r="Z142" i="2"/>
  <c r="L31" i="23" s="1"/>
  <c r="Z46" i="2"/>
  <c r="B105" i="27" s="1"/>
  <c r="Z206" i="2"/>
  <c r="B156" i="27" s="1"/>
  <c r="Z126" i="2"/>
  <c r="L27" i="23" s="1"/>
  <c r="S110" i="2"/>
  <c r="S94" i="2"/>
  <c r="S78" i="2"/>
  <c r="S62" i="2"/>
  <c r="Z30" i="2"/>
  <c r="B99" i="27" s="1"/>
  <c r="Z230" i="2"/>
  <c r="F193" i="2"/>
  <c r="G193" i="2" s="1"/>
  <c r="T193" i="2" s="1"/>
  <c r="Z166" i="2"/>
  <c r="B169" i="27" s="1"/>
  <c r="Z150" i="2"/>
  <c r="B152" i="27" s="1"/>
  <c r="S30" i="2"/>
  <c r="S206" i="2"/>
  <c r="Z190" i="2"/>
  <c r="B132" i="27" s="1"/>
  <c r="S126" i="2"/>
  <c r="S190" i="2"/>
  <c r="S150" i="2"/>
  <c r="Z118" i="2"/>
  <c r="L81" i="23" s="1"/>
  <c r="F129" i="2"/>
  <c r="G129" i="2" s="1"/>
  <c r="Z174" i="2"/>
  <c r="B119" i="27" s="1"/>
  <c r="S166" i="2"/>
  <c r="S174" i="2"/>
  <c r="S118" i="2"/>
  <c r="Z86" i="2"/>
  <c r="L16" i="23" s="1"/>
  <c r="Z54" i="2"/>
  <c r="B116" i="27" s="1"/>
  <c r="Z38" i="2"/>
  <c r="B93" i="27" s="1"/>
  <c r="F60" i="2"/>
  <c r="G60" i="2" s="1"/>
  <c r="T60" i="2" s="1"/>
  <c r="F108" i="2"/>
  <c r="G108" i="2" s="1"/>
  <c r="AB108" i="2" s="1"/>
  <c r="Z177" i="2"/>
  <c r="L85" i="23" s="1"/>
  <c r="F92" i="2"/>
  <c r="G92" i="2" s="1"/>
  <c r="T92" i="2" s="1"/>
  <c r="Z185" i="2"/>
  <c r="B22" i="27" s="1"/>
  <c r="S177" i="2"/>
  <c r="Z113" i="2"/>
  <c r="L15" i="23" s="1"/>
  <c r="Z41" i="2"/>
  <c r="B42" i="27" s="1"/>
  <c r="S185" i="2"/>
  <c r="F132" i="2"/>
  <c r="G132" i="2" s="1"/>
  <c r="AB132" i="2" s="1"/>
  <c r="Z49" i="2"/>
  <c r="B117" i="27" s="1"/>
  <c r="S41" i="2"/>
  <c r="F12" i="2"/>
  <c r="G12" i="2" s="1"/>
  <c r="T12" i="2" s="1"/>
  <c r="S49" i="2"/>
  <c r="F44" i="2"/>
  <c r="G44" i="2" s="1"/>
  <c r="T44" i="2" s="1"/>
  <c r="F36" i="2"/>
  <c r="G36" i="2" s="1"/>
  <c r="T36" i="2" s="1"/>
  <c r="Z17" i="2"/>
  <c r="F68" i="2"/>
  <c r="G68" i="2" s="1"/>
  <c r="T68" i="2" s="1"/>
  <c r="F52" i="2"/>
  <c r="G52" i="2" s="1"/>
  <c r="T52" i="2" s="1"/>
  <c r="F20" i="2"/>
  <c r="G20" i="2" s="1"/>
  <c r="T20" i="2" s="1"/>
  <c r="F148" i="2"/>
  <c r="G148" i="2" s="1"/>
  <c r="T148" i="2" s="1"/>
  <c r="F76" i="2"/>
  <c r="G76" i="2" s="1"/>
  <c r="T76" i="2" s="1"/>
  <c r="Z37" i="2"/>
  <c r="B63" i="27" s="1"/>
  <c r="S77" i="2"/>
  <c r="F188" i="2"/>
  <c r="G188" i="2" s="1"/>
  <c r="T188" i="2" s="1"/>
  <c r="F180" i="2"/>
  <c r="G180" i="2" s="1"/>
  <c r="T180" i="2" s="1"/>
  <c r="F152" i="2"/>
  <c r="G152" i="2" s="1"/>
  <c r="T152" i="2" s="1"/>
  <c r="S157" i="2"/>
  <c r="F128" i="2"/>
  <c r="G128" i="2" s="1"/>
  <c r="T128" i="2" s="1"/>
  <c r="Z77" i="2"/>
  <c r="B81" i="27" s="1"/>
  <c r="F124" i="2"/>
  <c r="G124" i="2" s="1"/>
  <c r="T124" i="2" s="1"/>
  <c r="F140" i="2"/>
  <c r="G140" i="2" s="1"/>
  <c r="AB140" i="2" s="1"/>
  <c r="I88" i="2"/>
  <c r="I235" i="2" s="1"/>
  <c r="S97" i="2"/>
  <c r="F196" i="2"/>
  <c r="G196" i="2" s="1"/>
  <c r="T196" i="2" s="1"/>
  <c r="F156" i="2"/>
  <c r="G156" i="2" s="1"/>
  <c r="T156" i="2" s="1"/>
  <c r="Z215" i="2"/>
  <c r="B66" i="27" s="1"/>
  <c r="F205" i="2"/>
  <c r="G205" i="2" s="1"/>
  <c r="T205" i="2" s="1"/>
  <c r="F197" i="2"/>
  <c r="G197" i="2" s="1"/>
  <c r="T197" i="2" s="1"/>
  <c r="F189" i="2"/>
  <c r="G189" i="2" s="1"/>
  <c r="T189" i="2" s="1"/>
  <c r="Z119" i="2"/>
  <c r="B199" i="27" s="1"/>
  <c r="Z103" i="2"/>
  <c r="B15" i="27" s="1"/>
  <c r="F90" i="2"/>
  <c r="G90" i="2" s="1"/>
  <c r="AB90" i="2" s="1"/>
  <c r="F82" i="2"/>
  <c r="G82" i="2" s="1"/>
  <c r="T82" i="2" s="1"/>
  <c r="S71" i="2"/>
  <c r="S15" i="2"/>
  <c r="S7" i="2"/>
  <c r="Z135" i="2"/>
  <c r="L79" i="23" s="1"/>
  <c r="F130" i="2"/>
  <c r="G130" i="2" s="1"/>
  <c r="T130" i="2" s="1"/>
  <c r="F122" i="2"/>
  <c r="G122" i="2" s="1"/>
  <c r="AB122" i="2" s="1"/>
  <c r="S119" i="2"/>
  <c r="F114" i="2"/>
  <c r="G114" i="2" s="1"/>
  <c r="T114" i="2" s="1"/>
  <c r="F106" i="2"/>
  <c r="G106" i="2" s="1"/>
  <c r="T106" i="2" s="1"/>
  <c r="S103" i="2"/>
  <c r="F66" i="2"/>
  <c r="G66" i="2" s="1"/>
  <c r="T66" i="2" s="1"/>
  <c r="S135" i="2"/>
  <c r="Z127" i="2"/>
  <c r="L30" i="23" s="1"/>
  <c r="F74" i="2"/>
  <c r="G74" i="2" s="1"/>
  <c r="T74" i="2" s="1"/>
  <c r="F10" i="2"/>
  <c r="G10" i="2" s="1"/>
  <c r="T10" i="2" s="1"/>
  <c r="Z199" i="2"/>
  <c r="B3" i="27" s="1"/>
  <c r="F194" i="2"/>
  <c r="G194" i="2" s="1"/>
  <c r="AB194" i="2" s="1"/>
  <c r="Z191" i="2"/>
  <c r="L74" i="23" s="1"/>
  <c r="S127" i="2"/>
  <c r="Z39" i="2"/>
  <c r="B43" i="27" s="1"/>
  <c r="S199" i="2"/>
  <c r="F162" i="2"/>
  <c r="G162" i="2" s="1"/>
  <c r="T162" i="2" s="1"/>
  <c r="F154" i="2"/>
  <c r="G154" i="2" s="1"/>
  <c r="T154" i="2" s="1"/>
  <c r="S183" i="2"/>
  <c r="S167" i="2"/>
  <c r="Z95" i="2"/>
  <c r="L57" i="23" s="1"/>
  <c r="Z87" i="2"/>
  <c r="L19" i="23" s="1"/>
  <c r="Z63" i="2"/>
  <c r="B18" i="27" s="1"/>
  <c r="F34" i="2"/>
  <c r="G34" i="2" s="1"/>
  <c r="T34" i="2" s="1"/>
  <c r="F170" i="2"/>
  <c r="G170" i="2" s="1"/>
  <c r="AB170" i="2" s="1"/>
  <c r="F98" i="2"/>
  <c r="G98" i="2" s="1"/>
  <c r="AB98" i="2" s="1"/>
  <c r="S95" i="2"/>
  <c r="S87" i="2"/>
  <c r="Z71" i="2"/>
  <c r="B85" i="27" s="1"/>
  <c r="S63" i="2"/>
  <c r="F58" i="2"/>
  <c r="G58" i="2" s="1"/>
  <c r="T58" i="2" s="1"/>
  <c r="Z15" i="2"/>
  <c r="B51" i="27" s="1"/>
  <c r="Z7" i="2"/>
  <c r="B62" i="27" s="1"/>
  <c r="S83" i="2"/>
  <c r="F14" i="2"/>
  <c r="G14" i="2" s="1"/>
  <c r="T14" i="2" s="1"/>
  <c r="Z11" i="2"/>
  <c r="B57" i="27" s="1"/>
  <c r="F221" i="2"/>
  <c r="G221" i="2" s="1"/>
  <c r="T221" i="2" s="1"/>
  <c r="Z51" i="2"/>
  <c r="B114" i="27" s="1"/>
  <c r="F126" i="2"/>
  <c r="G126" i="2" s="1"/>
  <c r="T126" i="2" s="1"/>
  <c r="Z35" i="2"/>
  <c r="B48" i="27" s="1"/>
  <c r="S187" i="2"/>
  <c r="Z139" i="2"/>
  <c r="L28" i="23" s="1"/>
  <c r="F164" i="2"/>
  <c r="G164" i="2" s="1"/>
  <c r="AB164" i="2" s="1"/>
  <c r="S131" i="2"/>
  <c r="F100" i="2"/>
  <c r="G100" i="2" s="1"/>
  <c r="AB100" i="2" s="1"/>
  <c r="Z91" i="2"/>
  <c r="L65" i="23" s="1"/>
  <c r="Z75" i="2"/>
  <c r="B87" i="27" s="1"/>
  <c r="S35" i="2"/>
  <c r="F28" i="2"/>
  <c r="G28" i="2" s="1"/>
  <c r="T28" i="2" s="1"/>
  <c r="F22" i="2"/>
  <c r="G22" i="2" s="1"/>
  <c r="T22" i="2" s="1"/>
  <c r="F4" i="2"/>
  <c r="G4" i="2" s="1"/>
  <c r="T4" i="2" s="1"/>
  <c r="S163" i="2"/>
  <c r="S91" i="2"/>
  <c r="Z83" i="2"/>
  <c r="L69" i="23" s="1"/>
  <c r="S75" i="2"/>
  <c r="S27" i="2"/>
  <c r="Z3" i="2"/>
  <c r="B2" i="27" s="1"/>
  <c r="Z67" i="2"/>
  <c r="B88" i="27" s="1"/>
  <c r="S59" i="2"/>
  <c r="S51" i="2"/>
  <c r="Z43" i="2"/>
  <c r="B160" i="27" s="1"/>
  <c r="S67" i="2"/>
  <c r="S43" i="2"/>
  <c r="Z148" i="2"/>
  <c r="L46" i="23" s="1"/>
  <c r="Z20" i="2"/>
  <c r="B39" i="27" s="1"/>
  <c r="Z12" i="2"/>
  <c r="B54" i="27" s="1"/>
  <c r="S222" i="2"/>
  <c r="F220" i="2"/>
  <c r="G220" i="2" s="1"/>
  <c r="T220" i="2" s="1"/>
  <c r="F177" i="2"/>
  <c r="G177" i="2" s="1"/>
  <c r="T177" i="2" s="1"/>
  <c r="F169" i="2"/>
  <c r="G169" i="2" s="1"/>
  <c r="T169" i="2" s="1"/>
  <c r="F138" i="2"/>
  <c r="G138" i="2" s="1"/>
  <c r="AB138" i="2" s="1"/>
  <c r="F42" i="2"/>
  <c r="G42" i="2" s="1"/>
  <c r="T42" i="2" s="1"/>
  <c r="F26" i="2"/>
  <c r="G26" i="2" s="1"/>
  <c r="T26" i="2" s="1"/>
  <c r="F146" i="2"/>
  <c r="G146" i="2" s="1"/>
  <c r="T146" i="2" s="1"/>
  <c r="F121" i="2"/>
  <c r="G121" i="2" s="1"/>
  <c r="AB121" i="2" s="1"/>
  <c r="F40" i="2"/>
  <c r="G40" i="2" s="1"/>
  <c r="T40" i="2" s="1"/>
  <c r="S20" i="2"/>
  <c r="F186" i="2"/>
  <c r="G186" i="2" s="1"/>
  <c r="AB186" i="2" s="1"/>
  <c r="F161" i="2"/>
  <c r="G161" i="2" s="1"/>
  <c r="T161" i="2" s="1"/>
  <c r="F113" i="2"/>
  <c r="G113" i="2" s="1"/>
  <c r="T113" i="2" s="1"/>
  <c r="F18" i="2"/>
  <c r="G18" i="2" s="1"/>
  <c r="T18" i="2" s="1"/>
  <c r="F145" i="2"/>
  <c r="G145" i="2" s="1"/>
  <c r="T145" i="2" s="1"/>
  <c r="S84" i="2"/>
  <c r="S12" i="2"/>
  <c r="Z228" i="2"/>
  <c r="Z36" i="2"/>
  <c r="B61" i="27" s="1"/>
  <c r="F135" i="2"/>
  <c r="G135" i="2" s="1"/>
  <c r="T135" i="2" s="1"/>
  <c r="S36" i="2"/>
  <c r="F72" i="2"/>
  <c r="G72" i="2" s="1"/>
  <c r="T72" i="2" s="1"/>
  <c r="Z189" i="2"/>
  <c r="B196" i="27" s="1"/>
  <c r="S93" i="2"/>
  <c r="S189" i="2"/>
  <c r="F144" i="2"/>
  <c r="G144" i="2" s="1"/>
  <c r="AB144" i="2" s="1"/>
  <c r="F183" i="2"/>
  <c r="G183" i="2" s="1"/>
  <c r="AB183" i="2" s="1"/>
  <c r="S173" i="2"/>
  <c r="Z141" i="2"/>
  <c r="L29" i="23" s="1"/>
  <c r="F64" i="2"/>
  <c r="G64" i="2" s="1"/>
  <c r="T64" i="2" s="1"/>
  <c r="Z93" i="2"/>
  <c r="L59" i="23" s="1"/>
  <c r="Z173" i="2"/>
  <c r="L75" i="23" s="1"/>
  <c r="F168" i="2"/>
  <c r="G168" i="2" s="1"/>
  <c r="T168" i="2" s="1"/>
  <c r="S141" i="2"/>
  <c r="Z125" i="2"/>
  <c r="L82" i="23" s="1"/>
  <c r="F176" i="2"/>
  <c r="G176" i="2" s="1"/>
  <c r="T176" i="2" s="1"/>
  <c r="Z205" i="2"/>
  <c r="L47" i="23" s="1"/>
  <c r="S125" i="2"/>
  <c r="F48" i="2"/>
  <c r="G48" i="2" s="1"/>
  <c r="T48" i="2" s="1"/>
  <c r="F200" i="2"/>
  <c r="G200" i="2" s="1"/>
  <c r="T200" i="2" s="1"/>
  <c r="F112" i="2"/>
  <c r="G112" i="2" s="1"/>
  <c r="T112" i="2" s="1"/>
  <c r="S205" i="2"/>
  <c r="F160" i="2"/>
  <c r="G160" i="2" s="1"/>
  <c r="AB160" i="2" s="1"/>
  <c r="F104" i="2"/>
  <c r="G104" i="2" s="1"/>
  <c r="AB104" i="2" s="1"/>
  <c r="F80" i="2"/>
  <c r="G80" i="2" s="1"/>
  <c r="T80" i="2" s="1"/>
  <c r="F24" i="2"/>
  <c r="G24" i="2" s="1"/>
  <c r="T24" i="2" s="1"/>
  <c r="F184" i="2"/>
  <c r="G184" i="2" s="1"/>
  <c r="T184" i="2" s="1"/>
  <c r="F8" i="2"/>
  <c r="G8" i="2" s="1"/>
  <c r="T8" i="2" s="1"/>
  <c r="Z221" i="2"/>
  <c r="B64" i="27" s="1"/>
  <c r="F192" i="2"/>
  <c r="G192" i="2" s="1"/>
  <c r="T192" i="2" s="1"/>
  <c r="Z109" i="2"/>
  <c r="L23" i="23" s="1"/>
  <c r="Z157" i="2"/>
  <c r="B182" i="27" s="1"/>
  <c r="AB80" i="2"/>
  <c r="S32" i="2"/>
  <c r="S88" i="2"/>
  <c r="Z40" i="2"/>
  <c r="B55" i="27" s="1"/>
  <c r="Z104" i="2"/>
  <c r="L21" i="23" s="1"/>
  <c r="S40" i="2"/>
  <c r="Z96" i="2"/>
  <c r="L61" i="23" s="1"/>
  <c r="S56" i="2"/>
  <c r="Z144" i="2"/>
  <c r="L77" i="23" s="1"/>
  <c r="S16" i="2"/>
  <c r="F214" i="2"/>
  <c r="G214" i="2" s="1"/>
  <c r="T214" i="2" s="1"/>
  <c r="Z160" i="2"/>
  <c r="L67" i="23" s="1"/>
  <c r="S96" i="2"/>
  <c r="S72" i="2"/>
  <c r="Z24" i="2"/>
  <c r="B36" i="27" s="1"/>
  <c r="F204" i="2"/>
  <c r="G204" i="2" s="1"/>
  <c r="T204" i="2" s="1"/>
  <c r="Z120" i="2"/>
  <c r="B188" i="27" s="1"/>
  <c r="Z48" i="2"/>
  <c r="B109" i="27" s="1"/>
  <c r="S24" i="2"/>
  <c r="F212" i="2"/>
  <c r="G212" i="2" s="1"/>
  <c r="T212" i="2" s="1"/>
  <c r="S120" i="2"/>
  <c r="Z80" i="2"/>
  <c r="L14" i="23" s="1"/>
  <c r="S48" i="2"/>
  <c r="Z152" i="2"/>
  <c r="S80" i="2"/>
  <c r="Z64" i="2"/>
  <c r="B77" i="27" s="1"/>
  <c r="Z8" i="2"/>
  <c r="B41" i="27" s="1"/>
  <c r="S64" i="2"/>
  <c r="S8" i="2"/>
  <c r="Z168" i="2"/>
  <c r="B173" i="27" s="1"/>
  <c r="Z128" i="2"/>
  <c r="L42" i="23" s="1"/>
  <c r="Z56" i="2"/>
  <c r="B110" i="27" s="1"/>
  <c r="Z32" i="2"/>
  <c r="B50" i="27" s="1"/>
  <c r="Z16" i="2"/>
  <c r="B52" i="27" s="1"/>
  <c r="S128" i="2"/>
  <c r="Z112" i="2"/>
  <c r="B200" i="27" s="1"/>
  <c r="S160" i="2"/>
  <c r="S144" i="2"/>
  <c r="S224" i="2"/>
  <c r="F209" i="2"/>
  <c r="G209" i="2" s="1"/>
  <c r="AB209" i="2" s="1"/>
  <c r="S112" i="2"/>
  <c r="F19" i="2"/>
  <c r="G19" i="2" s="1"/>
  <c r="T19" i="2" s="1"/>
  <c r="S168" i="2"/>
  <c r="S152" i="2"/>
  <c r="Z25" i="2"/>
  <c r="B94" i="27" s="1"/>
  <c r="S25" i="2"/>
  <c r="S99" i="2"/>
  <c r="F215" i="2"/>
  <c r="G215" i="2" s="1"/>
  <c r="T215" i="2" s="1"/>
  <c r="Z211" i="2"/>
  <c r="L34" i="23" s="1"/>
  <c r="Z203" i="2"/>
  <c r="L38" i="23" s="1"/>
  <c r="S164" i="2"/>
  <c r="S139" i="2"/>
  <c r="Z131" i="2"/>
  <c r="L44" i="23" s="1"/>
  <c r="F127" i="2"/>
  <c r="G127" i="2" s="1"/>
  <c r="T127" i="2" s="1"/>
  <c r="S123" i="2"/>
  <c r="S100" i="2"/>
  <c r="F86" i="2"/>
  <c r="G86" i="2" s="1"/>
  <c r="T86" i="2" s="1"/>
  <c r="F70" i="2"/>
  <c r="G70" i="2" s="1"/>
  <c r="T70" i="2" s="1"/>
  <c r="F62" i="2"/>
  <c r="G62" i="2" s="1"/>
  <c r="T62" i="2" s="1"/>
  <c r="F55" i="2"/>
  <c r="G55" i="2" s="1"/>
  <c r="T55" i="2" s="1"/>
  <c r="F39" i="2"/>
  <c r="G39" i="2" s="1"/>
  <c r="T39" i="2" s="1"/>
  <c r="S29" i="2"/>
  <c r="F199" i="2"/>
  <c r="G199" i="2" s="1"/>
  <c r="AB199" i="2" s="1"/>
  <c r="F119" i="2"/>
  <c r="G119" i="2" s="1"/>
  <c r="AB119" i="2" s="1"/>
  <c r="S203" i="2"/>
  <c r="Z132" i="2"/>
  <c r="B202" i="27" s="1"/>
  <c r="Z116" i="2"/>
  <c r="L26" i="23" s="1"/>
  <c r="Z108" i="2"/>
  <c r="L58" i="23" s="1"/>
  <c r="F79" i="2"/>
  <c r="G79" i="2" s="1"/>
  <c r="T79" i="2" s="1"/>
  <c r="Z61" i="2"/>
  <c r="B102" i="27" s="1"/>
  <c r="F46" i="2"/>
  <c r="G46" i="2" s="1"/>
  <c r="T46" i="2" s="1"/>
  <c r="F31" i="2"/>
  <c r="G31" i="2" s="1"/>
  <c r="T31" i="2" s="1"/>
  <c r="F6" i="2"/>
  <c r="G6" i="2" s="1"/>
  <c r="T6" i="2" s="1"/>
  <c r="Z140" i="2"/>
  <c r="L45" i="23" s="1"/>
  <c r="F94" i="2"/>
  <c r="G94" i="2" s="1"/>
  <c r="T94" i="2" s="1"/>
  <c r="Z212" i="2"/>
  <c r="L51" i="23" s="1"/>
  <c r="Z204" i="2"/>
  <c r="L37" i="23" s="1"/>
  <c r="Z196" i="2"/>
  <c r="L11" i="23" s="1"/>
  <c r="F190" i="2"/>
  <c r="G190" i="2" s="1"/>
  <c r="T190" i="2" s="1"/>
  <c r="F142" i="2"/>
  <c r="G142" i="2" s="1"/>
  <c r="T142" i="2" s="1"/>
  <c r="S140" i="2"/>
  <c r="S132" i="2"/>
  <c r="S116" i="2"/>
  <c r="S108" i="2"/>
  <c r="F102" i="2"/>
  <c r="G102" i="2" s="1"/>
  <c r="T102" i="2" s="1"/>
  <c r="F87" i="2"/>
  <c r="G87" i="2" s="1"/>
  <c r="T87" i="2" s="1"/>
  <c r="S61" i="2"/>
  <c r="Z45" i="2"/>
  <c r="B45" i="27" s="1"/>
  <c r="F23" i="2"/>
  <c r="G23" i="2" s="1"/>
  <c r="T23" i="2" s="1"/>
  <c r="F15" i="2"/>
  <c r="G15" i="2" s="1"/>
  <c r="T15" i="2" s="1"/>
  <c r="Z29" i="2"/>
  <c r="B98" i="27" s="1"/>
  <c r="F222" i="2"/>
  <c r="G222" i="2" s="1"/>
  <c r="T222" i="2" s="1"/>
  <c r="F158" i="2"/>
  <c r="G158" i="2" s="1"/>
  <c r="T158" i="2" s="1"/>
  <c r="F150" i="2"/>
  <c r="G150" i="2" s="1"/>
  <c r="AB150" i="2" s="1"/>
  <c r="Z227" i="2"/>
  <c r="S212" i="2"/>
  <c r="F206" i="2"/>
  <c r="G206" i="2" s="1"/>
  <c r="T206" i="2" s="1"/>
  <c r="S204" i="2"/>
  <c r="S196" i="2"/>
  <c r="F175" i="2"/>
  <c r="G175" i="2" s="1"/>
  <c r="T175" i="2" s="1"/>
  <c r="Z171" i="2"/>
  <c r="B130" i="27" s="1"/>
  <c r="F159" i="2"/>
  <c r="G159" i="2" s="1"/>
  <c r="T159" i="2" s="1"/>
  <c r="F151" i="2"/>
  <c r="G151" i="2" s="1"/>
  <c r="T151" i="2" s="1"/>
  <c r="F110" i="2"/>
  <c r="G110" i="2" s="1"/>
  <c r="T110" i="2" s="1"/>
  <c r="Z76" i="2"/>
  <c r="B82" i="27" s="1"/>
  <c r="F71" i="2"/>
  <c r="G71" i="2" s="1"/>
  <c r="T71" i="2" s="1"/>
  <c r="F63" i="2"/>
  <c r="G63" i="2" s="1"/>
  <c r="T63" i="2" s="1"/>
  <c r="S45" i="2"/>
  <c r="Z22" i="2"/>
  <c r="B91" i="27" s="1"/>
  <c r="Z14" i="2"/>
  <c r="B47" i="27" s="1"/>
  <c r="Z164" i="2"/>
  <c r="B5" i="27" s="1"/>
  <c r="Z100" i="2"/>
  <c r="L55" i="23" s="1"/>
  <c r="S37" i="2"/>
  <c r="S211" i="2"/>
  <c r="F191" i="2"/>
  <c r="G191" i="2" s="1"/>
  <c r="AB191" i="2" s="1"/>
  <c r="F182" i="2"/>
  <c r="G182" i="2" s="1"/>
  <c r="T182" i="2" s="1"/>
  <c r="Z179" i="2"/>
  <c r="B71" i="27" s="1"/>
  <c r="S171" i="2"/>
  <c r="Z155" i="2"/>
  <c r="B164" i="27" s="1"/>
  <c r="Z147" i="2"/>
  <c r="L32" i="23" s="1"/>
  <c r="F143" i="2"/>
  <c r="G143" i="2" s="1"/>
  <c r="AB143" i="2" s="1"/>
  <c r="F134" i="2"/>
  <c r="G134" i="2" s="1"/>
  <c r="T134" i="2" s="1"/>
  <c r="S76" i="2"/>
  <c r="Z68" i="2"/>
  <c r="B89" i="27" s="1"/>
  <c r="F47" i="2"/>
  <c r="G47" i="2" s="1"/>
  <c r="T47" i="2" s="1"/>
  <c r="S22" i="2"/>
  <c r="S14" i="2"/>
  <c r="F7" i="2"/>
  <c r="G7" i="2" s="1"/>
  <c r="T7" i="2" s="1"/>
  <c r="S148" i="2"/>
  <c r="F207" i="2"/>
  <c r="G207" i="2" s="1"/>
  <c r="AB207" i="2" s="1"/>
  <c r="F198" i="2"/>
  <c r="G198" i="2" s="1"/>
  <c r="T198" i="2" s="1"/>
  <c r="Z187" i="2"/>
  <c r="L41" i="23" s="1"/>
  <c r="S179" i="2"/>
  <c r="F167" i="2"/>
  <c r="G167" i="2" s="1"/>
  <c r="AB167" i="2" s="1"/>
  <c r="Z163" i="2"/>
  <c r="B7" i="27" s="1"/>
  <c r="S155" i="2"/>
  <c r="S147" i="2"/>
  <c r="F111" i="2"/>
  <c r="G111" i="2" s="1"/>
  <c r="AB111" i="2" s="1"/>
  <c r="Z99" i="2"/>
  <c r="L56" i="23" s="1"/>
  <c r="Z84" i="2"/>
  <c r="L12" i="23" s="1"/>
  <c r="F78" i="2"/>
  <c r="G78" i="2" s="1"/>
  <c r="T78" i="2" s="1"/>
  <c r="S68" i="2"/>
  <c r="F38" i="2"/>
  <c r="G38" i="2" s="1"/>
  <c r="T38" i="2" s="1"/>
  <c r="Z6" i="2"/>
  <c r="B118" i="27" s="1"/>
  <c r="S9" i="2"/>
  <c r="Z9" i="2"/>
  <c r="B40" i="27" s="1"/>
  <c r="J235" i="2"/>
  <c r="S169" i="2"/>
  <c r="Z169" i="2"/>
  <c r="B172" i="27" s="1"/>
  <c r="S11" i="2"/>
  <c r="Z4" i="2"/>
  <c r="B161" i="27" s="1"/>
  <c r="F211" i="2"/>
  <c r="G211" i="2" s="1"/>
  <c r="T211" i="2" s="1"/>
  <c r="S184" i="2"/>
  <c r="Z176" i="2"/>
  <c r="L86" i="23" s="1"/>
  <c r="S153" i="2"/>
  <c r="F51" i="2"/>
  <c r="G51" i="2" s="1"/>
  <c r="T51" i="2" s="1"/>
  <c r="S4" i="2"/>
  <c r="F3" i="2"/>
  <c r="G3" i="2" s="1"/>
  <c r="T3" i="2" s="1"/>
  <c r="S113" i="2"/>
  <c r="S176" i="2"/>
  <c r="F123" i="2"/>
  <c r="G123" i="2" s="1"/>
  <c r="T123" i="2" s="1"/>
  <c r="Z50" i="2"/>
  <c r="B111" i="27" s="1"/>
  <c r="Z184" i="2"/>
  <c r="B120" i="27" s="1"/>
  <c r="Z153" i="2"/>
  <c r="B17" i="27" s="1"/>
  <c r="F115" i="2"/>
  <c r="G115" i="2" s="1"/>
  <c r="T115" i="2" s="1"/>
  <c r="Z145" i="2"/>
  <c r="L76" i="23" s="1"/>
  <c r="Z208" i="2"/>
  <c r="L54" i="23" s="1"/>
  <c r="S145" i="2"/>
  <c r="F107" i="2"/>
  <c r="G107" i="2" s="1"/>
  <c r="T107" i="2" s="1"/>
  <c r="F27" i="2"/>
  <c r="G27" i="2" s="1"/>
  <c r="T27" i="2" s="1"/>
  <c r="Z19" i="2"/>
  <c r="B37" i="27" s="1"/>
  <c r="F11" i="2"/>
  <c r="G11" i="2" s="1"/>
  <c r="T11" i="2" s="1"/>
  <c r="Z216" i="2"/>
  <c r="B35" i="27" s="1"/>
  <c r="S208" i="2"/>
  <c r="Z192" i="2"/>
  <c r="L50" i="23" s="1"/>
  <c r="F83" i="2"/>
  <c r="G83" i="2" s="1"/>
  <c r="T83" i="2" s="1"/>
  <c r="Z81" i="2"/>
  <c r="L53" i="23" s="1"/>
  <c r="F75" i="2"/>
  <c r="G75" i="2" s="1"/>
  <c r="T75" i="2" s="1"/>
  <c r="F59" i="2"/>
  <c r="G59" i="2" s="1"/>
  <c r="T59" i="2" s="1"/>
  <c r="Z26" i="2"/>
  <c r="B95" i="27" s="1"/>
  <c r="S19" i="2"/>
  <c r="S192" i="2"/>
  <c r="F99" i="2"/>
  <c r="G99" i="2" s="1"/>
  <c r="T99" i="2" s="1"/>
  <c r="F91" i="2"/>
  <c r="G91" i="2" s="1"/>
  <c r="AB91" i="2" s="1"/>
  <c r="Z58" i="2"/>
  <c r="B112" i="27" s="1"/>
  <c r="F43" i="2"/>
  <c r="G43" i="2" s="1"/>
  <c r="T43" i="2" s="1"/>
  <c r="S26" i="2"/>
  <c r="F219" i="2"/>
  <c r="G219" i="2" s="1"/>
  <c r="T219" i="2" s="1"/>
  <c r="Z200" i="2"/>
  <c r="L39" i="23" s="1"/>
  <c r="S200" i="2"/>
  <c r="Z42" i="2"/>
  <c r="B176" i="27" s="1"/>
  <c r="Z129" i="2"/>
  <c r="L43" i="23" s="1"/>
  <c r="S69" i="2"/>
  <c r="Z69" i="2"/>
  <c r="B90" i="27" s="1"/>
  <c r="F228" i="2"/>
  <c r="G228" i="2" s="1"/>
  <c r="T228" i="2" s="1"/>
  <c r="F227" i="2"/>
  <c r="G227" i="2" s="1"/>
  <c r="AB227" i="2" s="1"/>
  <c r="F213" i="2"/>
  <c r="G213" i="2" s="1"/>
  <c r="T213" i="2" s="1"/>
  <c r="S137" i="2"/>
  <c r="Z137" i="2"/>
  <c r="L13" i="23" s="1"/>
  <c r="S73" i="2"/>
  <c r="Z73" i="2"/>
  <c r="B75" i="27" s="1"/>
  <c r="S121" i="2"/>
  <c r="Z121" i="2"/>
  <c r="L80" i="23" s="1"/>
  <c r="S57" i="2"/>
  <c r="Z57" i="2"/>
  <c r="B106" i="27" s="1"/>
  <c r="S133" i="2"/>
  <c r="Z133" i="2"/>
  <c r="B198" i="27" s="1"/>
  <c r="T141" i="2"/>
  <c r="F225" i="2"/>
  <c r="G225" i="2" s="1"/>
  <c r="AB225" i="2" s="1"/>
  <c r="W131" i="2"/>
  <c r="Z193" i="2"/>
  <c r="L70" i="23" s="1"/>
  <c r="S193" i="2"/>
  <c r="S161" i="2"/>
  <c r="Z161" i="2"/>
  <c r="L6" i="23" s="1"/>
  <c r="S101" i="2"/>
  <c r="Z101" i="2"/>
  <c r="L18" i="23" s="1"/>
  <c r="S229" i="2"/>
  <c r="Z229" i="2"/>
  <c r="S197" i="2"/>
  <c r="Z197" i="2"/>
  <c r="L40" i="23" s="1"/>
  <c r="S105" i="2"/>
  <c r="Z105" i="2"/>
  <c r="B126" i="27" s="1"/>
  <c r="Z225" i="2"/>
  <c r="B178" i="27" s="1"/>
  <c r="S225" i="2"/>
  <c r="S89" i="2"/>
  <c r="Z89" i="2"/>
  <c r="L17" i="23" s="1"/>
  <c r="F96" i="2"/>
  <c r="G96" i="2" s="1"/>
  <c r="T96" i="2" s="1"/>
  <c r="S201" i="2"/>
  <c r="Z180" i="2"/>
  <c r="L84" i="23" s="1"/>
  <c r="Z172" i="2"/>
  <c r="L10" i="23" s="1"/>
  <c r="S151" i="2"/>
  <c r="F125" i="2"/>
  <c r="G125" i="2" s="1"/>
  <c r="T125" i="2" s="1"/>
  <c r="F81" i="2"/>
  <c r="G81" i="2" s="1"/>
  <c r="T81" i="2" s="1"/>
  <c r="S58" i="2"/>
  <c r="F57" i="2"/>
  <c r="G57" i="2" s="1"/>
  <c r="T57" i="2" s="1"/>
  <c r="Z52" i="2"/>
  <c r="B115" i="27" s="1"/>
  <c r="S180" i="2"/>
  <c r="S172" i="2"/>
  <c r="F118" i="2"/>
  <c r="G118" i="2" s="1"/>
  <c r="T118" i="2" s="1"/>
  <c r="F65" i="2"/>
  <c r="G65" i="2" s="1"/>
  <c r="T65" i="2" s="1"/>
  <c r="S52" i="2"/>
  <c r="F17" i="2"/>
  <c r="G17" i="2" s="1"/>
  <c r="T17" i="2" s="1"/>
  <c r="Z201" i="2"/>
  <c r="B69" i="27" s="1"/>
  <c r="Z151" i="2"/>
  <c r="L7" i="23" s="1"/>
  <c r="Z165" i="2"/>
  <c r="B171" i="27" s="1"/>
  <c r="F179" i="2"/>
  <c r="G179" i="2" s="1"/>
  <c r="T179" i="2" s="1"/>
  <c r="F178" i="2"/>
  <c r="G178" i="2" s="1"/>
  <c r="S165" i="2"/>
  <c r="Z159" i="2"/>
  <c r="B73" i="27" s="1"/>
  <c r="Z136" i="2"/>
  <c r="L48" i="23" s="1"/>
  <c r="Z122" i="2"/>
  <c r="B125" i="27" s="1"/>
  <c r="Z107" i="2"/>
  <c r="L25" i="23" s="1"/>
  <c r="Z44" i="2"/>
  <c r="B159" i="27" s="1"/>
  <c r="F25" i="2"/>
  <c r="G25" i="2" s="1"/>
  <c r="T25" i="2" s="1"/>
  <c r="F218" i="2"/>
  <c r="G218" i="2" s="1"/>
  <c r="T218" i="2" s="1"/>
  <c r="S159" i="2"/>
  <c r="S136" i="2"/>
  <c r="S122" i="2"/>
  <c r="Z115" i="2"/>
  <c r="L24" i="23" s="1"/>
  <c r="S107" i="2"/>
  <c r="F88" i="2"/>
  <c r="G88" i="2" s="1"/>
  <c r="T88" i="2" s="1"/>
  <c r="F73" i="2"/>
  <c r="G73" i="2" s="1"/>
  <c r="T73" i="2" s="1"/>
  <c r="S44" i="2"/>
  <c r="F33" i="2"/>
  <c r="G33" i="2" s="1"/>
  <c r="T33" i="2" s="1"/>
  <c r="Z195" i="2"/>
  <c r="B124" i="27" s="1"/>
  <c r="S195" i="2"/>
  <c r="F187" i="2"/>
  <c r="G187" i="2" s="1"/>
  <c r="T187" i="2" s="1"/>
  <c r="S115" i="2"/>
  <c r="Z72" i="2"/>
  <c r="B79" i="27" s="1"/>
  <c r="F49" i="2"/>
  <c r="G49" i="2" s="1"/>
  <c r="T49" i="2" s="1"/>
  <c r="W195" i="2"/>
  <c r="AB157" i="2"/>
  <c r="T157" i="2"/>
  <c r="Z21" i="2"/>
  <c r="B38" i="27" s="1"/>
  <c r="W3" i="1" a="1"/>
  <c r="W3" i="1" s="1"/>
  <c r="Z217" i="2"/>
  <c r="B60" i="27" s="1"/>
  <c r="F163" i="2"/>
  <c r="G163" i="2" s="1"/>
  <c r="T163" i="2" s="1"/>
  <c r="AB133" i="2"/>
  <c r="W56" i="2"/>
  <c r="F56" i="2"/>
  <c r="G56" i="2" s="1"/>
  <c r="T56" i="2" s="1"/>
  <c r="W32" i="2"/>
  <c r="F32" i="2"/>
  <c r="G32" i="2" s="1"/>
  <c r="T32" i="2" s="1"/>
  <c r="S5" i="2"/>
  <c r="F155" i="2"/>
  <c r="G155" i="2" s="1"/>
  <c r="AB155" i="2" s="1"/>
  <c r="F41" i="2"/>
  <c r="G41" i="2" s="1"/>
  <c r="T41" i="2" s="1"/>
  <c r="W208" i="2"/>
  <c r="F208" i="2"/>
  <c r="G208" i="2" s="1"/>
  <c r="T208" i="2" s="1"/>
  <c r="W185" i="2"/>
  <c r="F185" i="2"/>
  <c r="G185" i="2" s="1"/>
  <c r="AB185" i="2" s="1"/>
  <c r="W116" i="2"/>
  <c r="F116" i="2"/>
  <c r="G116" i="2" s="1"/>
  <c r="AB116" i="2" s="1"/>
  <c r="S209" i="2"/>
  <c r="F147" i="2"/>
  <c r="G147" i="2" s="1"/>
  <c r="AB147" i="2" s="1"/>
  <c r="Z213" i="2"/>
  <c r="L68" i="23" s="1"/>
  <c r="S17" i="2"/>
  <c r="W139" i="2"/>
  <c r="F139" i="2"/>
  <c r="G139" i="2" s="1"/>
  <c r="T139" i="2" s="1"/>
  <c r="Z209" i="2"/>
  <c r="L35" i="23" s="1"/>
  <c r="F229" i="2"/>
  <c r="G229" i="2" s="1"/>
  <c r="T229" i="2" s="1"/>
  <c r="S21" i="2"/>
  <c r="F171" i="2"/>
  <c r="G171" i="2" s="1"/>
  <c r="T171" i="2" s="1"/>
  <c r="W181" i="2"/>
  <c r="F181" i="2"/>
  <c r="G181" i="2" s="1"/>
  <c r="T181" i="2" s="1"/>
  <c r="S109" i="2"/>
  <c r="S81" i="2"/>
  <c r="K88" i="2"/>
  <c r="Z88" i="2"/>
  <c r="L8" i="23" s="1"/>
  <c r="Z13" i="2"/>
  <c r="B56" i="27" s="1"/>
  <c r="Z181" i="2"/>
  <c r="L83" i="23" s="1"/>
  <c r="F166" i="2"/>
  <c r="G166" i="2" s="1"/>
  <c r="T166" i="2" s="1"/>
  <c r="S207" i="2"/>
  <c r="S175" i="2"/>
  <c r="Z111" i="2"/>
  <c r="B187" i="27" s="1"/>
  <c r="S129" i="2"/>
  <c r="Z123" i="2"/>
  <c r="B140" i="27" s="1"/>
  <c r="S104" i="2"/>
  <c r="Z97" i="2"/>
  <c r="L62" i="23" s="1"/>
  <c r="Z78" i="2"/>
  <c r="B83" i="27" s="1"/>
  <c r="Z59" i="2"/>
  <c r="B104" i="27" s="1"/>
  <c r="Z27" i="2"/>
  <c r="B96" i="27" s="1"/>
  <c r="J1" i="2"/>
  <c r="N1" i="2" s="1"/>
  <c r="W174" i="2"/>
  <c r="S188" i="2"/>
  <c r="Z188" i="2"/>
  <c r="B197" i="27" s="1"/>
  <c r="S34" i="2"/>
  <c r="Z34" i="2"/>
  <c r="B44" i="27" s="1"/>
  <c r="S213" i="2"/>
  <c r="W217" i="2"/>
  <c r="F217" i="2"/>
  <c r="G217" i="2" s="1"/>
  <c r="S220" i="2"/>
  <c r="Z220" i="2"/>
  <c r="B59" i="27" s="1"/>
  <c r="S130" i="2"/>
  <c r="Z130" i="2"/>
  <c r="B68" i="27" s="1"/>
  <c r="S85" i="2"/>
  <c r="Z85" i="2"/>
  <c r="L4" i="23" s="1"/>
  <c r="S60" i="2"/>
  <c r="Z60" i="2"/>
  <c r="B101" i="27" s="1"/>
  <c r="F226" i="2"/>
  <c r="G226" i="2" s="1"/>
  <c r="W226" i="2"/>
  <c r="W224" i="2"/>
  <c r="F224" i="2"/>
  <c r="G224" i="2" s="1"/>
  <c r="AB131" i="2"/>
  <c r="T131" i="2"/>
  <c r="T149" i="2"/>
  <c r="AB149" i="2"/>
  <c r="T195" i="2"/>
  <c r="AB195" i="2"/>
  <c r="Z194" i="2"/>
  <c r="B30" i="27" s="1"/>
  <c r="S194" i="2"/>
  <c r="S156" i="2"/>
  <c r="Z156" i="2"/>
  <c r="L5" i="23" s="1"/>
  <c r="S98" i="2"/>
  <c r="Z98" i="2"/>
  <c r="L63" i="23" s="1"/>
  <c r="S47" i="2"/>
  <c r="Z47" i="2"/>
  <c r="B108" i="27" s="1"/>
  <c r="W153" i="2"/>
  <c r="F153" i="2"/>
  <c r="G153" i="2" s="1"/>
  <c r="W210" i="2"/>
  <c r="F210" i="2"/>
  <c r="G210" i="2" s="1"/>
  <c r="S162" i="2"/>
  <c r="Z162" i="2"/>
  <c r="B216" i="27" s="1"/>
  <c r="S124" i="2"/>
  <c r="Z124" i="2"/>
  <c r="B148" i="27" s="1"/>
  <c r="S79" i="2"/>
  <c r="Z79" i="2"/>
  <c r="B84" i="27" s="1"/>
  <c r="Z143" i="2"/>
  <c r="L73" i="23" s="1"/>
  <c r="S143" i="2"/>
  <c r="Z92" i="2"/>
  <c r="L52" i="23" s="1"/>
  <c r="S92" i="2"/>
  <c r="S28" i="2"/>
  <c r="Z28" i="2"/>
  <c r="B97" i="27" s="1"/>
  <c r="AB188" i="2"/>
  <c r="S181" i="2"/>
  <c r="T165" i="2"/>
  <c r="AB165" i="2"/>
  <c r="S149" i="2"/>
  <c r="Z149" i="2"/>
  <c r="L33" i="23" s="1"/>
  <c r="S53" i="2"/>
  <c r="Z53" i="2"/>
  <c r="B107" i="27" s="1"/>
  <c r="Z175" i="2"/>
  <c r="L87" i="23" s="1"/>
  <c r="T129" i="2"/>
  <c r="AB129" i="2"/>
  <c r="S111" i="2"/>
  <c r="T174" i="2"/>
  <c r="AB174" i="2"/>
  <c r="F230" i="2"/>
  <c r="G230" i="2" s="1"/>
  <c r="W230" i="2"/>
  <c r="S117" i="2"/>
  <c r="Z117" i="2"/>
  <c r="L64" i="23" s="1"/>
  <c r="S66" i="2"/>
  <c r="Z66" i="2"/>
  <c r="B76" i="27" s="1"/>
  <c r="Z226" i="2"/>
  <c r="W203" i="2"/>
  <c r="F203" i="2"/>
  <c r="G203" i="2" s="1"/>
  <c r="W54" i="2"/>
  <c r="F54" i="2"/>
  <c r="G54" i="2" s="1"/>
  <c r="T54" i="2" s="1"/>
  <c r="W16" i="2"/>
  <c r="F16" i="2"/>
  <c r="G16" i="2" s="1"/>
  <c r="T16" i="2" s="1"/>
  <c r="W9" i="2"/>
  <c r="F9" i="2"/>
  <c r="G9" i="2" s="1"/>
  <c r="T9" i="2" s="1"/>
  <c r="F223" i="2"/>
  <c r="G223" i="2" s="1"/>
  <c r="F216" i="2"/>
  <c r="G216" i="2" s="1"/>
  <c r="W97" i="2"/>
  <c r="F97" i="2"/>
  <c r="G97" i="2" s="1"/>
  <c r="W89" i="2"/>
  <c r="F89" i="2"/>
  <c r="G89" i="2" s="1"/>
  <c r="W53" i="2"/>
  <c r="F53" i="2"/>
  <c r="G53" i="2" s="1"/>
  <c r="T53" i="2" s="1"/>
  <c r="T95" i="2"/>
  <c r="AB95" i="2"/>
  <c r="W136" i="2"/>
  <c r="F136" i="2"/>
  <c r="G136" i="2" s="1"/>
  <c r="W103" i="2"/>
  <c r="F103" i="2"/>
  <c r="G103" i="2" s="1"/>
  <c r="Z219" i="2"/>
  <c r="B58" i="27" s="1"/>
  <c r="AB117" i="2"/>
  <c r="T5" i="2"/>
  <c r="F202" i="2"/>
  <c r="G202" i="2" s="1"/>
  <c r="W120" i="2"/>
  <c r="F120" i="2"/>
  <c r="G120" i="2" s="1"/>
  <c r="S65" i="2"/>
  <c r="Z65" i="2"/>
  <c r="B78" i="27" s="1"/>
  <c r="S33" i="2"/>
  <c r="Z33" i="2"/>
  <c r="B46" i="27" s="1"/>
  <c r="R1" i="2"/>
  <c r="W95" i="2"/>
  <c r="W67" i="2"/>
  <c r="F67" i="2"/>
  <c r="G67" i="2" s="1"/>
  <c r="T67" i="2" s="1"/>
  <c r="W21" i="2"/>
  <c r="F21" i="2"/>
  <c r="G21" i="2" s="1"/>
  <c r="T21" i="2" s="1"/>
  <c r="W105" i="2"/>
  <c r="F105" i="2"/>
  <c r="G105" i="2" s="1"/>
  <c r="W35" i="2"/>
  <c r="F35" i="2"/>
  <c r="G35" i="2" s="1"/>
  <c r="T35" i="2" s="1"/>
  <c r="W84" i="2"/>
  <c r="F84" i="2"/>
  <c r="G84" i="2" s="1"/>
  <c r="F61" i="2"/>
  <c r="G61" i="2" s="1"/>
  <c r="T61" i="2" s="1"/>
  <c r="B162" i="27"/>
  <c r="B177" i="27"/>
  <c r="B72" i="27"/>
  <c r="B31" i="27"/>
  <c r="B174" i="27"/>
  <c r="B67" i="27"/>
  <c r="B167" i="27"/>
  <c r="B49" i="27"/>
  <c r="B80" i="27"/>
  <c r="B34" i="27"/>
  <c r="B103" i="27"/>
  <c r="A2" i="28"/>
  <c r="B2" i="26"/>
  <c r="AB101" i="2" l="1"/>
  <c r="T132" i="2"/>
  <c r="AB124" i="2"/>
  <c r="T140" i="2"/>
  <c r="AB196" i="2"/>
  <c r="M62" i="23"/>
  <c r="N62" i="23" s="1"/>
  <c r="M35" i="23"/>
  <c r="N35" i="23" s="1"/>
  <c r="M48" i="23"/>
  <c r="N48" i="23" s="1"/>
  <c r="P48" i="23"/>
  <c r="M17" i="23"/>
  <c r="N17" i="23" s="1"/>
  <c r="M86" i="23"/>
  <c r="N86" i="23" s="1"/>
  <c r="M45" i="23"/>
  <c r="N45" i="23" s="1"/>
  <c r="M38" i="23"/>
  <c r="N38" i="23" s="1"/>
  <c r="M85" i="23"/>
  <c r="N85" i="23" s="1"/>
  <c r="M49" i="23"/>
  <c r="N49" i="23" s="1"/>
  <c r="M78" i="23"/>
  <c r="N78" i="23" s="1"/>
  <c r="P56" i="6"/>
  <c r="L56" i="6"/>
  <c r="P120" i="6"/>
  <c r="Q120" i="6" s="1"/>
  <c r="N120" i="6" s="1"/>
  <c r="R120" i="6" s="1"/>
  <c r="O120" i="6" s="1"/>
  <c r="L120" i="6"/>
  <c r="P184" i="6"/>
  <c r="L184" i="6"/>
  <c r="P73" i="6"/>
  <c r="Q73" i="6" s="1"/>
  <c r="N73" i="6" s="1"/>
  <c r="R73" i="6" s="1"/>
  <c r="O73" i="6" s="1"/>
  <c r="L73" i="6"/>
  <c r="P137" i="6"/>
  <c r="L137" i="6"/>
  <c r="P201" i="6"/>
  <c r="Q201" i="6" s="1"/>
  <c r="N201" i="6" s="1"/>
  <c r="R201" i="6" s="1"/>
  <c r="O201" i="6" s="1"/>
  <c r="L201" i="6"/>
  <c r="P18" i="6"/>
  <c r="Q18" i="6" s="1"/>
  <c r="L18" i="6"/>
  <c r="P82" i="6"/>
  <c r="L82" i="6"/>
  <c r="P146" i="6"/>
  <c r="Q146" i="6" s="1"/>
  <c r="N146" i="6" s="1"/>
  <c r="R146" i="6" s="1"/>
  <c r="O146" i="6" s="1"/>
  <c r="L146" i="6"/>
  <c r="P210" i="6"/>
  <c r="Q210" i="6" s="1"/>
  <c r="L210" i="6"/>
  <c r="M39" i="6"/>
  <c r="M79" i="6"/>
  <c r="M111" i="6"/>
  <c r="M143" i="6"/>
  <c r="M175" i="6"/>
  <c r="M207" i="6"/>
  <c r="P43" i="6"/>
  <c r="Q43" i="6" s="1"/>
  <c r="N43" i="6" s="1"/>
  <c r="R43" i="6" s="1"/>
  <c r="O43" i="6" s="1"/>
  <c r="L43" i="6"/>
  <c r="P107" i="6"/>
  <c r="L107" i="6"/>
  <c r="P171" i="6"/>
  <c r="Q171" i="6" s="1"/>
  <c r="N171" i="6" s="1"/>
  <c r="R171" i="6" s="1"/>
  <c r="O171" i="6" s="1"/>
  <c r="L171" i="6"/>
  <c r="M16" i="6"/>
  <c r="M48" i="6"/>
  <c r="M80" i="6"/>
  <c r="M112" i="6"/>
  <c r="M144" i="6"/>
  <c r="M176" i="6"/>
  <c r="M208" i="6"/>
  <c r="P44" i="6"/>
  <c r="Q44" i="6" s="1"/>
  <c r="N44" i="6" s="1"/>
  <c r="R44" i="6" s="1"/>
  <c r="O44" i="6" s="1"/>
  <c r="L44" i="6"/>
  <c r="P108" i="6"/>
  <c r="Q108" i="6" s="1"/>
  <c r="N108" i="6" s="1"/>
  <c r="R108" i="6" s="1"/>
  <c r="O108" i="6" s="1"/>
  <c r="L108" i="6"/>
  <c r="P172" i="6"/>
  <c r="Q172" i="6" s="1"/>
  <c r="N172" i="6" s="1"/>
  <c r="R172" i="6" s="1"/>
  <c r="O172" i="6" s="1"/>
  <c r="L172" i="6"/>
  <c r="M17" i="6"/>
  <c r="M49" i="6"/>
  <c r="M81" i="6"/>
  <c r="M113" i="6"/>
  <c r="M145" i="6"/>
  <c r="M177" i="6"/>
  <c r="M209" i="6"/>
  <c r="P45" i="6"/>
  <c r="L45" i="6"/>
  <c r="P109" i="6"/>
  <c r="Q109" i="6" s="1"/>
  <c r="N109" i="6" s="1"/>
  <c r="R109" i="6" s="1"/>
  <c r="O109" i="6" s="1"/>
  <c r="L109" i="6"/>
  <c r="P173" i="6"/>
  <c r="L173" i="6"/>
  <c r="M18" i="6"/>
  <c r="M50" i="6"/>
  <c r="M82" i="6"/>
  <c r="M114" i="6"/>
  <c r="M146" i="6"/>
  <c r="M178" i="6"/>
  <c r="M210" i="6"/>
  <c r="P46" i="6"/>
  <c r="L46" i="6"/>
  <c r="P110" i="6"/>
  <c r="Q110" i="6" s="1"/>
  <c r="N110" i="6" s="1"/>
  <c r="R110" i="6" s="1"/>
  <c r="O110" i="6" s="1"/>
  <c r="L110" i="6"/>
  <c r="P174" i="6"/>
  <c r="Q174" i="6" s="1"/>
  <c r="N174" i="6" s="1"/>
  <c r="R174" i="6" s="1"/>
  <c r="O174" i="6" s="1"/>
  <c r="L174" i="6"/>
  <c r="M19" i="6"/>
  <c r="M51" i="6"/>
  <c r="M83" i="6"/>
  <c r="M115" i="6"/>
  <c r="N147" i="6"/>
  <c r="R147" i="6" s="1"/>
  <c r="O147" i="6" s="1"/>
  <c r="M147" i="6"/>
  <c r="M179" i="6"/>
  <c r="M211" i="6"/>
  <c r="P47" i="6"/>
  <c r="Q47" i="6" s="1"/>
  <c r="N47" i="6" s="1"/>
  <c r="R47" i="6" s="1"/>
  <c r="O47" i="6" s="1"/>
  <c r="L47" i="6"/>
  <c r="P111" i="6"/>
  <c r="Q111" i="6" s="1"/>
  <c r="L111" i="6"/>
  <c r="P175" i="6"/>
  <c r="Q175" i="6" s="1"/>
  <c r="L175" i="6"/>
  <c r="M20" i="6"/>
  <c r="M60" i="6"/>
  <c r="M52" i="6"/>
  <c r="M124" i="6"/>
  <c r="M180" i="6"/>
  <c r="M68" i="6"/>
  <c r="M204" i="6"/>
  <c r="M64" i="23"/>
  <c r="N64" i="23" s="1"/>
  <c r="M5" i="23"/>
  <c r="N5" i="23" s="1"/>
  <c r="M53" i="23"/>
  <c r="N53" i="23" s="1"/>
  <c r="M34" i="23"/>
  <c r="N34" i="23" s="1"/>
  <c r="M77" i="23"/>
  <c r="N77" i="23" s="1"/>
  <c r="M47" i="23"/>
  <c r="N47" i="23" s="1"/>
  <c r="M29" i="23"/>
  <c r="N29" i="23" s="1"/>
  <c r="M46" i="23"/>
  <c r="N46" i="23" s="1"/>
  <c r="M30" i="23"/>
  <c r="N30" i="23" s="1"/>
  <c r="P64" i="6"/>
  <c r="Q64" i="6" s="1"/>
  <c r="N64" i="6" s="1"/>
  <c r="R64" i="6" s="1"/>
  <c r="O64" i="6" s="1"/>
  <c r="L64" i="6"/>
  <c r="P128" i="6"/>
  <c r="Q128" i="6" s="1"/>
  <c r="N128" i="6" s="1"/>
  <c r="R128" i="6" s="1"/>
  <c r="O128" i="6" s="1"/>
  <c r="L128" i="6"/>
  <c r="P192" i="6"/>
  <c r="Q192" i="6" s="1"/>
  <c r="N192" i="6" s="1"/>
  <c r="R192" i="6" s="1"/>
  <c r="O192" i="6" s="1"/>
  <c r="L192" i="6"/>
  <c r="M29" i="6"/>
  <c r="M61" i="6"/>
  <c r="M93" i="6"/>
  <c r="M125" i="6"/>
  <c r="M157" i="6"/>
  <c r="M189" i="6"/>
  <c r="P17" i="6"/>
  <c r="Q17" i="6" s="1"/>
  <c r="L17" i="6"/>
  <c r="P81" i="6"/>
  <c r="Q81" i="6" s="1"/>
  <c r="L81" i="6"/>
  <c r="P145" i="6"/>
  <c r="Q145" i="6" s="1"/>
  <c r="L145" i="6"/>
  <c r="P209" i="6"/>
  <c r="Q209" i="6" s="1"/>
  <c r="L209" i="6"/>
  <c r="M38" i="6"/>
  <c r="M70" i="6"/>
  <c r="M102" i="6"/>
  <c r="M134" i="6"/>
  <c r="M166" i="6"/>
  <c r="M198" i="6"/>
  <c r="P26" i="6"/>
  <c r="L26" i="6"/>
  <c r="P90" i="6"/>
  <c r="Q90" i="6" s="1"/>
  <c r="L90" i="6"/>
  <c r="P154" i="6"/>
  <c r="Q154" i="6" s="1"/>
  <c r="N154" i="6" s="1"/>
  <c r="R154" i="6" s="1"/>
  <c r="O154" i="6" s="1"/>
  <c r="L154" i="6"/>
  <c r="P218" i="6"/>
  <c r="Q218" i="6" s="1"/>
  <c r="N218" i="6" s="1"/>
  <c r="R218" i="6" s="1"/>
  <c r="O218" i="6" s="1"/>
  <c r="L218" i="6"/>
  <c r="P51" i="6"/>
  <c r="Q51" i="6" s="1"/>
  <c r="L51" i="6"/>
  <c r="P115" i="6"/>
  <c r="Q115" i="6" s="1"/>
  <c r="L115" i="6"/>
  <c r="P179" i="6"/>
  <c r="Q179" i="6" s="1"/>
  <c r="L179" i="6"/>
  <c r="P52" i="6"/>
  <c r="L52" i="6"/>
  <c r="P116" i="6"/>
  <c r="Q116" i="6" s="1"/>
  <c r="N116" i="6" s="1"/>
  <c r="R116" i="6" s="1"/>
  <c r="O116" i="6" s="1"/>
  <c r="L116" i="6"/>
  <c r="P180" i="6"/>
  <c r="L180" i="6"/>
  <c r="P53" i="6"/>
  <c r="Q53" i="6" s="1"/>
  <c r="N53" i="6" s="1"/>
  <c r="R53" i="6" s="1"/>
  <c r="O53" i="6" s="1"/>
  <c r="L53" i="6"/>
  <c r="P117" i="6"/>
  <c r="Q117" i="6" s="1"/>
  <c r="N117" i="6" s="1"/>
  <c r="R117" i="6" s="1"/>
  <c r="O117" i="6" s="1"/>
  <c r="L117" i="6"/>
  <c r="P181" i="6"/>
  <c r="Q181" i="6" s="1"/>
  <c r="N181" i="6" s="1"/>
  <c r="R181" i="6" s="1"/>
  <c r="O181" i="6" s="1"/>
  <c r="L181" i="6"/>
  <c r="P54" i="6"/>
  <c r="Q54" i="6" s="1"/>
  <c r="N54" i="6" s="1"/>
  <c r="R54" i="6" s="1"/>
  <c r="O54" i="6" s="1"/>
  <c r="L54" i="6"/>
  <c r="P118" i="6"/>
  <c r="Q118" i="6" s="1"/>
  <c r="N118" i="6" s="1"/>
  <c r="R118" i="6" s="1"/>
  <c r="O118" i="6" s="1"/>
  <c r="L118" i="6"/>
  <c r="P182" i="6"/>
  <c r="L182" i="6"/>
  <c r="P55" i="6"/>
  <c r="Q55" i="6" s="1"/>
  <c r="N55" i="6" s="1"/>
  <c r="R55" i="6" s="1"/>
  <c r="O55" i="6" s="1"/>
  <c r="L55" i="6"/>
  <c r="P119" i="6"/>
  <c r="Q119" i="6" s="1"/>
  <c r="N119" i="6" s="1"/>
  <c r="R119" i="6" s="1"/>
  <c r="O119" i="6" s="1"/>
  <c r="L119" i="6"/>
  <c r="P183" i="6"/>
  <c r="Q183" i="6" s="1"/>
  <c r="N183" i="6" s="1"/>
  <c r="R183" i="6" s="1"/>
  <c r="O183" i="6" s="1"/>
  <c r="L183" i="6"/>
  <c r="M63" i="23"/>
  <c r="N63" i="23" s="1"/>
  <c r="M73" i="23"/>
  <c r="N73" i="23" s="1"/>
  <c r="H5" i="26" a="1"/>
  <c r="H5" i="26" s="1"/>
  <c r="M4" i="23"/>
  <c r="P4" i="23" s="1"/>
  <c r="M87" i="23"/>
  <c r="N87" i="23" s="1"/>
  <c r="M18" i="23"/>
  <c r="N18" i="23" s="1"/>
  <c r="M43" i="23"/>
  <c r="N43" i="23" s="1"/>
  <c r="M32" i="23"/>
  <c r="N32" i="23" s="1"/>
  <c r="M55" i="23"/>
  <c r="N55" i="23" s="1"/>
  <c r="M79" i="23"/>
  <c r="N79" i="23" s="1"/>
  <c r="P72" i="6"/>
  <c r="Q72" i="6" s="1"/>
  <c r="N72" i="6" s="1"/>
  <c r="R72" i="6" s="1"/>
  <c r="O72" i="6" s="1"/>
  <c r="L72" i="6"/>
  <c r="P136" i="6"/>
  <c r="Q136" i="6" s="1"/>
  <c r="N136" i="6" s="1"/>
  <c r="R136" i="6" s="1"/>
  <c r="O136" i="6" s="1"/>
  <c r="L136" i="6"/>
  <c r="P200" i="6"/>
  <c r="L200" i="6"/>
  <c r="P25" i="6"/>
  <c r="L25" i="6"/>
  <c r="P89" i="6"/>
  <c r="Q89" i="6" s="1"/>
  <c r="L89" i="6"/>
  <c r="P153" i="6"/>
  <c r="Q153" i="6" s="1"/>
  <c r="L153" i="6"/>
  <c r="P217" i="6"/>
  <c r="L217" i="6"/>
  <c r="P34" i="6"/>
  <c r="Q34" i="6" s="1"/>
  <c r="N34" i="6" s="1"/>
  <c r="R34" i="6" s="1"/>
  <c r="O34" i="6" s="1"/>
  <c r="L34" i="6"/>
  <c r="P98" i="6"/>
  <c r="Q98" i="6" s="1"/>
  <c r="N98" i="6" s="1"/>
  <c r="R98" i="6" s="1"/>
  <c r="O98" i="6" s="1"/>
  <c r="L98" i="6"/>
  <c r="P162" i="6"/>
  <c r="Q162" i="6" s="1"/>
  <c r="N162" i="6" s="1"/>
  <c r="R162" i="6" s="1"/>
  <c r="O162" i="6" s="1"/>
  <c r="L162" i="6"/>
  <c r="M15" i="6"/>
  <c r="M55" i="6"/>
  <c r="M87" i="6"/>
  <c r="M119" i="6"/>
  <c r="M151" i="6"/>
  <c r="M183" i="6"/>
  <c r="M215" i="6"/>
  <c r="P59" i="6"/>
  <c r="Q59" i="6" s="1"/>
  <c r="L59" i="6"/>
  <c r="P123" i="6"/>
  <c r="Q123" i="6" s="1"/>
  <c r="N123" i="6" s="1"/>
  <c r="R123" i="6" s="1"/>
  <c r="O123" i="6" s="1"/>
  <c r="L123" i="6"/>
  <c r="P187" i="6"/>
  <c r="Q187" i="6" s="1"/>
  <c r="L187" i="6"/>
  <c r="M24" i="6"/>
  <c r="Q56" i="6"/>
  <c r="N56" i="6" s="1"/>
  <c r="R56" i="6" s="1"/>
  <c r="O56" i="6" s="1"/>
  <c r="M56" i="6"/>
  <c r="M88" i="6"/>
  <c r="M120" i="6"/>
  <c r="M152" i="6"/>
  <c r="Q184" i="6"/>
  <c r="N184" i="6" s="1"/>
  <c r="R184" i="6" s="1"/>
  <c r="O184" i="6" s="1"/>
  <c r="M184" i="6"/>
  <c r="N216" i="6"/>
  <c r="R216" i="6" s="1"/>
  <c r="O216" i="6" s="1"/>
  <c r="M216" i="6"/>
  <c r="P60" i="6"/>
  <c r="Q60" i="6" s="1"/>
  <c r="N60" i="6" s="1"/>
  <c r="R60" i="6" s="1"/>
  <c r="O60" i="6" s="1"/>
  <c r="L60" i="6"/>
  <c r="P124" i="6"/>
  <c r="Q124" i="6" s="1"/>
  <c r="N124" i="6" s="1"/>
  <c r="R124" i="6" s="1"/>
  <c r="O124" i="6" s="1"/>
  <c r="L124" i="6"/>
  <c r="P188" i="6"/>
  <c r="Q188" i="6" s="1"/>
  <c r="L188" i="6"/>
  <c r="M25" i="6"/>
  <c r="M57" i="6"/>
  <c r="M89" i="6"/>
  <c r="M121" i="6"/>
  <c r="N153" i="6"/>
  <c r="R153" i="6" s="1"/>
  <c r="O153" i="6" s="1"/>
  <c r="M153" i="6"/>
  <c r="M185" i="6"/>
  <c r="Q217" i="6"/>
  <c r="N217" i="6" s="1"/>
  <c r="R217" i="6" s="1"/>
  <c r="O217" i="6" s="1"/>
  <c r="M217" i="6"/>
  <c r="P61" i="6"/>
  <c r="Q61" i="6" s="1"/>
  <c r="L61" i="6"/>
  <c r="P125" i="6"/>
  <c r="Q125" i="6" s="1"/>
  <c r="L125" i="6"/>
  <c r="P189" i="6"/>
  <c r="Q189" i="6" s="1"/>
  <c r="L189" i="6"/>
  <c r="Q26" i="6"/>
  <c r="N26" i="6" s="1"/>
  <c r="R26" i="6" s="1"/>
  <c r="O26" i="6" s="1"/>
  <c r="M26" i="6"/>
  <c r="M58" i="6"/>
  <c r="M90" i="6"/>
  <c r="M122" i="6"/>
  <c r="M154" i="6"/>
  <c r="M186" i="6"/>
  <c r="M218" i="6"/>
  <c r="P62" i="6"/>
  <c r="Q62" i="6" s="1"/>
  <c r="N62" i="6" s="1"/>
  <c r="R62" i="6" s="1"/>
  <c r="O62" i="6" s="1"/>
  <c r="L62" i="6"/>
  <c r="P126" i="6"/>
  <c r="Q126" i="6" s="1"/>
  <c r="N126" i="6" s="1"/>
  <c r="R126" i="6" s="1"/>
  <c r="O126" i="6" s="1"/>
  <c r="L126" i="6"/>
  <c r="P190" i="6"/>
  <c r="L190" i="6"/>
  <c r="M27" i="6"/>
  <c r="M59" i="6"/>
  <c r="M91" i="6"/>
  <c r="M123" i="6"/>
  <c r="M155" i="6"/>
  <c r="M187" i="6"/>
  <c r="Q219" i="6"/>
  <c r="N219" i="6" s="1"/>
  <c r="R219" i="6" s="1"/>
  <c r="O219" i="6" s="1"/>
  <c r="M219" i="6"/>
  <c r="P63" i="6"/>
  <c r="Q63" i="6" s="1"/>
  <c r="N63" i="6" s="1"/>
  <c r="R63" i="6" s="1"/>
  <c r="O63" i="6" s="1"/>
  <c r="L63" i="6"/>
  <c r="P127" i="6"/>
  <c r="Q127" i="6" s="1"/>
  <c r="N127" i="6" s="1"/>
  <c r="R127" i="6" s="1"/>
  <c r="O127" i="6" s="1"/>
  <c r="L127" i="6"/>
  <c r="P191" i="6"/>
  <c r="Q191" i="6" s="1"/>
  <c r="N191" i="6" s="1"/>
  <c r="R191" i="6" s="1"/>
  <c r="O191" i="6" s="1"/>
  <c r="L191" i="6"/>
  <c r="M28" i="6"/>
  <c r="M108" i="6"/>
  <c r="M100" i="6"/>
  <c r="M156" i="6"/>
  <c r="M116" i="6"/>
  <c r="M84" i="6"/>
  <c r="M92" i="6"/>
  <c r="M83" i="23"/>
  <c r="N83" i="23" s="1"/>
  <c r="M13" i="23"/>
  <c r="N13" i="23" s="1"/>
  <c r="M54" i="23"/>
  <c r="N54" i="23" s="1"/>
  <c r="M42" i="23"/>
  <c r="N42" i="23" s="1"/>
  <c r="M61" i="23"/>
  <c r="N61" i="23" s="1"/>
  <c r="M23" i="23"/>
  <c r="N23" i="23" s="1"/>
  <c r="M82" i="23"/>
  <c r="N82" i="23" s="1"/>
  <c r="M69" i="23"/>
  <c r="N69" i="23" s="1"/>
  <c r="P65" i="23"/>
  <c r="M65" i="23"/>
  <c r="N65" i="23" s="1"/>
  <c r="M19" i="23"/>
  <c r="N19" i="23" s="1"/>
  <c r="M81" i="23"/>
  <c r="N81" i="23" s="1"/>
  <c r="M27" i="23"/>
  <c r="N27" i="23" s="1"/>
  <c r="M9" i="23"/>
  <c r="N9" i="23" s="1"/>
  <c r="P16" i="6"/>
  <c r="Q16" i="6" s="1"/>
  <c r="L16" i="6"/>
  <c r="P80" i="6"/>
  <c r="Q80" i="6" s="1"/>
  <c r="L80" i="6"/>
  <c r="P144" i="6"/>
  <c r="Q144" i="6" s="1"/>
  <c r="L144" i="6"/>
  <c r="P208" i="6"/>
  <c r="Q208" i="6" s="1"/>
  <c r="L208" i="6"/>
  <c r="M37" i="6"/>
  <c r="M69" i="6"/>
  <c r="M101" i="6"/>
  <c r="M133" i="6"/>
  <c r="M165" i="6"/>
  <c r="M197" i="6"/>
  <c r="P33" i="6"/>
  <c r="Q33" i="6" s="1"/>
  <c r="N33" i="6" s="1"/>
  <c r="R33" i="6" s="1"/>
  <c r="O33" i="6" s="1"/>
  <c r="L33" i="6"/>
  <c r="P97" i="6"/>
  <c r="Q97" i="6" s="1"/>
  <c r="N97" i="6" s="1"/>
  <c r="R97" i="6" s="1"/>
  <c r="O97" i="6" s="1"/>
  <c r="L97" i="6"/>
  <c r="P161" i="6"/>
  <c r="Q161" i="6" s="1"/>
  <c r="N161" i="6" s="1"/>
  <c r="R161" i="6" s="1"/>
  <c r="O161" i="6" s="1"/>
  <c r="L161" i="6"/>
  <c r="M14" i="6"/>
  <c r="M46" i="6"/>
  <c r="M78" i="6"/>
  <c r="M110" i="6"/>
  <c r="M142" i="6"/>
  <c r="M174" i="6"/>
  <c r="M206" i="6"/>
  <c r="P42" i="6"/>
  <c r="L42" i="6"/>
  <c r="P106" i="6"/>
  <c r="Q106" i="6" s="1"/>
  <c r="N106" i="6" s="1"/>
  <c r="R106" i="6" s="1"/>
  <c r="O106" i="6" s="1"/>
  <c r="L106" i="6"/>
  <c r="P170" i="6"/>
  <c r="Q170" i="6" s="1"/>
  <c r="N170" i="6" s="1"/>
  <c r="R170" i="6" s="1"/>
  <c r="O170" i="6" s="1"/>
  <c r="L170" i="6"/>
  <c r="P67" i="6"/>
  <c r="Q67" i="6" s="1"/>
  <c r="N67" i="6" s="1"/>
  <c r="R67" i="6" s="1"/>
  <c r="O67" i="6" s="1"/>
  <c r="L67" i="6"/>
  <c r="P131" i="6"/>
  <c r="Q131" i="6" s="1"/>
  <c r="L131" i="6"/>
  <c r="P195" i="6"/>
  <c r="Q195" i="6" s="1"/>
  <c r="N195" i="6" s="1"/>
  <c r="R195" i="6" s="1"/>
  <c r="O195" i="6" s="1"/>
  <c r="L195" i="6"/>
  <c r="P68" i="6"/>
  <c r="Q68" i="6" s="1"/>
  <c r="N68" i="6" s="1"/>
  <c r="R68" i="6" s="1"/>
  <c r="O68" i="6" s="1"/>
  <c r="L68" i="6"/>
  <c r="P132" i="6"/>
  <c r="L132" i="6"/>
  <c r="P196" i="6"/>
  <c r="Q196" i="6" s="1"/>
  <c r="N196" i="6" s="1"/>
  <c r="R196" i="6" s="1"/>
  <c r="O196" i="6" s="1"/>
  <c r="L196" i="6"/>
  <c r="P69" i="6"/>
  <c r="Q69" i="6" s="1"/>
  <c r="L69" i="6"/>
  <c r="P133" i="6"/>
  <c r="Q133" i="6" s="1"/>
  <c r="N133" i="6" s="1"/>
  <c r="R133" i="6" s="1"/>
  <c r="O133" i="6" s="1"/>
  <c r="L133" i="6"/>
  <c r="P197" i="6"/>
  <c r="Q197" i="6" s="1"/>
  <c r="N197" i="6" s="1"/>
  <c r="R197" i="6" s="1"/>
  <c r="O197" i="6" s="1"/>
  <c r="L197" i="6"/>
  <c r="P70" i="6"/>
  <c r="Q70" i="6" s="1"/>
  <c r="L70" i="6"/>
  <c r="P134" i="6"/>
  <c r="Q134" i="6" s="1"/>
  <c r="L134" i="6"/>
  <c r="P198" i="6"/>
  <c r="Q198" i="6" s="1"/>
  <c r="L198" i="6"/>
  <c r="P71" i="6"/>
  <c r="Q71" i="6" s="1"/>
  <c r="N71" i="6" s="1"/>
  <c r="R71" i="6" s="1"/>
  <c r="O71" i="6" s="1"/>
  <c r="L71" i="6"/>
  <c r="P135" i="6"/>
  <c r="Q135" i="6" s="1"/>
  <c r="N135" i="6" s="1"/>
  <c r="R135" i="6" s="1"/>
  <c r="O135" i="6" s="1"/>
  <c r="L135" i="6"/>
  <c r="P199" i="6"/>
  <c r="Q199" i="6" s="1"/>
  <c r="L199" i="6"/>
  <c r="M68" i="23"/>
  <c r="N68" i="23" s="1"/>
  <c r="M50" i="23"/>
  <c r="N50" i="23" s="1"/>
  <c r="M10" i="23"/>
  <c r="N10" i="23" s="1"/>
  <c r="M6" i="23"/>
  <c r="N6" i="23" s="1"/>
  <c r="M76" i="23"/>
  <c r="N76" i="23" s="1"/>
  <c r="M11" i="23"/>
  <c r="N11" i="23" s="1"/>
  <c r="P11" i="23"/>
  <c r="M14" i="23"/>
  <c r="N14" i="23" s="1"/>
  <c r="M57" i="23"/>
  <c r="N57" i="23" s="1"/>
  <c r="M74" i="23"/>
  <c r="N74" i="23" s="1"/>
  <c r="M15" i="23"/>
  <c r="N15" i="23" s="1"/>
  <c r="P24" i="6"/>
  <c r="Q24" i="6" s="1"/>
  <c r="L24" i="6"/>
  <c r="P88" i="6"/>
  <c r="Q88" i="6" s="1"/>
  <c r="N88" i="6" s="1"/>
  <c r="R88" i="6" s="1"/>
  <c r="O88" i="6" s="1"/>
  <c r="L88" i="6"/>
  <c r="P152" i="6"/>
  <c r="Q152" i="6" s="1"/>
  <c r="N152" i="6" s="1"/>
  <c r="R152" i="6" s="1"/>
  <c r="O152" i="6" s="1"/>
  <c r="L152" i="6"/>
  <c r="P216" i="6"/>
  <c r="Q216" i="6" s="1"/>
  <c r="L216" i="6"/>
  <c r="P41" i="6"/>
  <c r="Q41" i="6" s="1"/>
  <c r="N41" i="6" s="1"/>
  <c r="R41" i="6" s="1"/>
  <c r="O41" i="6" s="1"/>
  <c r="L41" i="6"/>
  <c r="P105" i="6"/>
  <c r="Q105" i="6" s="1"/>
  <c r="L105" i="6"/>
  <c r="P169" i="6"/>
  <c r="Q169" i="6" s="1"/>
  <c r="N169" i="6" s="1"/>
  <c r="R169" i="6" s="1"/>
  <c r="O169" i="6" s="1"/>
  <c r="L169" i="6"/>
  <c r="P50" i="6"/>
  <c r="L50" i="6"/>
  <c r="P114" i="6"/>
  <c r="L114" i="6"/>
  <c r="P178" i="6"/>
  <c r="L178" i="6"/>
  <c r="M23" i="6"/>
  <c r="M63" i="6"/>
  <c r="M95" i="6"/>
  <c r="M127" i="6"/>
  <c r="M159" i="6"/>
  <c r="M191" i="6"/>
  <c r="L11" i="6"/>
  <c r="P11" i="6"/>
  <c r="Q11" i="6" s="1"/>
  <c r="N11" i="6" s="1"/>
  <c r="R11" i="6" s="1"/>
  <c r="O11" i="6" s="1"/>
  <c r="P75" i="6"/>
  <c r="Q75" i="6" s="1"/>
  <c r="L75" i="6"/>
  <c r="P139" i="6"/>
  <c r="L139" i="6"/>
  <c r="P203" i="6"/>
  <c r="Q203" i="6" s="1"/>
  <c r="N203" i="6" s="1"/>
  <c r="R203" i="6" s="1"/>
  <c r="O203" i="6" s="1"/>
  <c r="L203" i="6"/>
  <c r="M32" i="6"/>
  <c r="M64" i="6"/>
  <c r="M96" i="6"/>
  <c r="M128" i="6"/>
  <c r="M160" i="6"/>
  <c r="M192" i="6"/>
  <c r="P12" i="6"/>
  <c r="Q12" i="6" s="1"/>
  <c r="N12" i="6" s="1"/>
  <c r="R12" i="6" s="1"/>
  <c r="O12" i="6" s="1"/>
  <c r="L12" i="6"/>
  <c r="P76" i="6"/>
  <c r="L76" i="6"/>
  <c r="P140" i="6"/>
  <c r="Q140" i="6" s="1"/>
  <c r="L140" i="6"/>
  <c r="P204" i="6"/>
  <c r="L204" i="6"/>
  <c r="M33" i="6"/>
  <c r="M65" i="6"/>
  <c r="M97" i="6"/>
  <c r="M129" i="6"/>
  <c r="M161" i="6"/>
  <c r="M193" i="6"/>
  <c r="P13" i="6"/>
  <c r="L13" i="6"/>
  <c r="P77" i="6"/>
  <c r="Q77" i="6" s="1"/>
  <c r="N77" i="6" s="1"/>
  <c r="R77" i="6" s="1"/>
  <c r="O77" i="6" s="1"/>
  <c r="L77" i="6"/>
  <c r="P141" i="6"/>
  <c r="Q141" i="6" s="1"/>
  <c r="N141" i="6" s="1"/>
  <c r="R141" i="6" s="1"/>
  <c r="O141" i="6" s="1"/>
  <c r="L141" i="6"/>
  <c r="P205" i="6"/>
  <c r="Q205" i="6" s="1"/>
  <c r="N205" i="6" s="1"/>
  <c r="R205" i="6" s="1"/>
  <c r="O205" i="6" s="1"/>
  <c r="L205" i="6"/>
  <c r="M34" i="6"/>
  <c r="M66" i="6"/>
  <c r="M98" i="6"/>
  <c r="M130" i="6"/>
  <c r="M162" i="6"/>
  <c r="M194" i="6"/>
  <c r="P14" i="6"/>
  <c r="L14" i="6"/>
  <c r="P78" i="6"/>
  <c r="L78" i="6"/>
  <c r="P142" i="6"/>
  <c r="L142" i="6"/>
  <c r="P206" i="6"/>
  <c r="L206" i="6"/>
  <c r="M35" i="6"/>
  <c r="M67" i="6"/>
  <c r="M99" i="6"/>
  <c r="M131" i="6"/>
  <c r="M163" i="6"/>
  <c r="M195" i="6"/>
  <c r="P15" i="6"/>
  <c r="Q15" i="6" s="1"/>
  <c r="L15" i="6"/>
  <c r="P79" i="6"/>
  <c r="Q79" i="6" s="1"/>
  <c r="N79" i="6" s="1"/>
  <c r="R79" i="6" s="1"/>
  <c r="O79" i="6" s="1"/>
  <c r="L79" i="6"/>
  <c r="P143" i="6"/>
  <c r="Q143" i="6" s="1"/>
  <c r="N143" i="6" s="1"/>
  <c r="R143" i="6" s="1"/>
  <c r="O143" i="6" s="1"/>
  <c r="L143" i="6"/>
  <c r="P207" i="6"/>
  <c r="Q207" i="6" s="1"/>
  <c r="N207" i="6" s="1"/>
  <c r="R207" i="6" s="1"/>
  <c r="O207" i="6" s="1"/>
  <c r="L207" i="6"/>
  <c r="M36" i="6"/>
  <c r="M212" i="6"/>
  <c r="M188" i="6"/>
  <c r="M196" i="6"/>
  <c r="M172" i="6"/>
  <c r="M140" i="6"/>
  <c r="M164" i="6"/>
  <c r="M33" i="23"/>
  <c r="N33" i="23" s="1"/>
  <c r="M8" i="23"/>
  <c r="N8" i="23" s="1"/>
  <c r="M84" i="23"/>
  <c r="N84" i="23" s="1"/>
  <c r="P39" i="23"/>
  <c r="M39" i="23"/>
  <c r="N39" i="23" s="1"/>
  <c r="P37" i="23"/>
  <c r="M37" i="23"/>
  <c r="N37" i="23" s="1"/>
  <c r="M44" i="23"/>
  <c r="N44" i="23" s="1"/>
  <c r="M21" i="23"/>
  <c r="N21" i="23" s="1"/>
  <c r="M16" i="23"/>
  <c r="N16" i="23" s="1"/>
  <c r="M36" i="23"/>
  <c r="N36" i="23" s="1"/>
  <c r="M66" i="23"/>
  <c r="N66" i="23" s="1"/>
  <c r="P32" i="6"/>
  <c r="L32" i="6"/>
  <c r="P96" i="6"/>
  <c r="Q96" i="6" s="1"/>
  <c r="L96" i="6"/>
  <c r="P160" i="6"/>
  <c r="Q160" i="6" s="1"/>
  <c r="L160" i="6"/>
  <c r="M13" i="6"/>
  <c r="Q45" i="6"/>
  <c r="N45" i="6" s="1"/>
  <c r="R45" i="6" s="1"/>
  <c r="O45" i="6" s="1"/>
  <c r="M45" i="6"/>
  <c r="M77" i="6"/>
  <c r="M109" i="6"/>
  <c r="M141" i="6"/>
  <c r="Q173" i="6"/>
  <c r="N173" i="6" s="1"/>
  <c r="R173" i="6" s="1"/>
  <c r="O173" i="6" s="1"/>
  <c r="M173" i="6"/>
  <c r="M205" i="6"/>
  <c r="P49" i="6"/>
  <c r="Q49" i="6" s="1"/>
  <c r="L49" i="6"/>
  <c r="P113" i="6"/>
  <c r="Q113" i="6" s="1"/>
  <c r="N113" i="6" s="1"/>
  <c r="R113" i="6" s="1"/>
  <c r="O113" i="6" s="1"/>
  <c r="L113" i="6"/>
  <c r="P177" i="6"/>
  <c r="Q177" i="6" s="1"/>
  <c r="N177" i="6" s="1"/>
  <c r="R177" i="6" s="1"/>
  <c r="O177" i="6" s="1"/>
  <c r="L177" i="6"/>
  <c r="M22" i="6"/>
  <c r="M54" i="6"/>
  <c r="M86" i="6"/>
  <c r="M118" i="6"/>
  <c r="M150" i="6"/>
  <c r="M182" i="6"/>
  <c r="Q182" i="6"/>
  <c r="N182" i="6" s="1"/>
  <c r="R182" i="6" s="1"/>
  <c r="O182" i="6" s="1"/>
  <c r="M214" i="6"/>
  <c r="P58" i="6"/>
  <c r="Q58" i="6" s="1"/>
  <c r="L58" i="6"/>
  <c r="P122" i="6"/>
  <c r="Q122" i="6" s="1"/>
  <c r="L122" i="6"/>
  <c r="P186" i="6"/>
  <c r="Q186" i="6" s="1"/>
  <c r="L186" i="6"/>
  <c r="P19" i="6"/>
  <c r="Q19" i="6" s="1"/>
  <c r="L19" i="6"/>
  <c r="P83" i="6"/>
  <c r="Q83" i="6" s="1"/>
  <c r="L83" i="6"/>
  <c r="P147" i="6"/>
  <c r="Q147" i="6" s="1"/>
  <c r="L147" i="6"/>
  <c r="P211" i="6"/>
  <c r="Q211" i="6" s="1"/>
  <c r="L211" i="6"/>
  <c r="P20" i="6"/>
  <c r="L20" i="6"/>
  <c r="P84" i="6"/>
  <c r="Q84" i="6" s="1"/>
  <c r="L84" i="6"/>
  <c r="P148" i="6"/>
  <c r="Q148" i="6" s="1"/>
  <c r="L148" i="6"/>
  <c r="P212" i="6"/>
  <c r="Q212" i="6" s="1"/>
  <c r="N212" i="6" s="1"/>
  <c r="R212" i="6" s="1"/>
  <c r="O212" i="6" s="1"/>
  <c r="L212" i="6"/>
  <c r="P21" i="6"/>
  <c r="Q21" i="6" s="1"/>
  <c r="N21" i="6" s="1"/>
  <c r="R21" i="6" s="1"/>
  <c r="O21" i="6" s="1"/>
  <c r="L21" i="6"/>
  <c r="P85" i="6"/>
  <c r="Q85" i="6" s="1"/>
  <c r="N85" i="6" s="1"/>
  <c r="R85" i="6" s="1"/>
  <c r="O85" i="6" s="1"/>
  <c r="L85" i="6"/>
  <c r="P149" i="6"/>
  <c r="Q149" i="6" s="1"/>
  <c r="N149" i="6" s="1"/>
  <c r="R149" i="6" s="1"/>
  <c r="O149" i="6" s="1"/>
  <c r="L149" i="6"/>
  <c r="P213" i="6"/>
  <c r="Q213" i="6" s="1"/>
  <c r="N213" i="6" s="1"/>
  <c r="R213" i="6" s="1"/>
  <c r="O213" i="6" s="1"/>
  <c r="L213" i="6"/>
  <c r="P22" i="6"/>
  <c r="Q22" i="6" s="1"/>
  <c r="L22" i="6"/>
  <c r="P86" i="6"/>
  <c r="L86" i="6"/>
  <c r="P150" i="6"/>
  <c r="Q150" i="6" s="1"/>
  <c r="N150" i="6" s="1"/>
  <c r="R150" i="6" s="1"/>
  <c r="O150" i="6" s="1"/>
  <c r="L150" i="6"/>
  <c r="P214" i="6"/>
  <c r="Q214" i="6" s="1"/>
  <c r="L214" i="6"/>
  <c r="P23" i="6"/>
  <c r="L23" i="6"/>
  <c r="P87" i="6"/>
  <c r="Q87" i="6" s="1"/>
  <c r="L87" i="6"/>
  <c r="P151" i="6"/>
  <c r="Q151" i="6" s="1"/>
  <c r="L151" i="6"/>
  <c r="P215" i="6"/>
  <c r="Q215" i="6" s="1"/>
  <c r="L215" i="6"/>
  <c r="M25" i="23"/>
  <c r="N25" i="23" s="1"/>
  <c r="M7" i="23"/>
  <c r="N7" i="23" s="1"/>
  <c r="M40" i="23"/>
  <c r="N40" i="23" s="1"/>
  <c r="M12" i="23"/>
  <c r="N12" i="23" s="1"/>
  <c r="P41" i="23"/>
  <c r="M41" i="23"/>
  <c r="N41" i="23" s="1"/>
  <c r="M51" i="23"/>
  <c r="N51" i="23" s="1"/>
  <c r="M58" i="23"/>
  <c r="N58" i="23" s="1"/>
  <c r="M67" i="23"/>
  <c r="N67" i="23" s="1"/>
  <c r="M75" i="23"/>
  <c r="N75" i="23" s="1"/>
  <c r="M31" i="23"/>
  <c r="N31" i="23" s="1"/>
  <c r="M20" i="23"/>
  <c r="N20" i="23" s="1"/>
  <c r="P40" i="6"/>
  <c r="Q40" i="6" s="1"/>
  <c r="N40" i="6" s="1"/>
  <c r="R40" i="6" s="1"/>
  <c r="O40" i="6" s="1"/>
  <c r="L40" i="6"/>
  <c r="P104" i="6"/>
  <c r="Q104" i="6" s="1"/>
  <c r="N104" i="6" s="1"/>
  <c r="R104" i="6" s="1"/>
  <c r="O104" i="6" s="1"/>
  <c r="L104" i="6"/>
  <c r="P168" i="6"/>
  <c r="Q168" i="6" s="1"/>
  <c r="N168" i="6" s="1"/>
  <c r="R168" i="6" s="1"/>
  <c r="O168" i="6" s="1"/>
  <c r="L168" i="6"/>
  <c r="P57" i="6"/>
  <c r="Q57" i="6" s="1"/>
  <c r="L57" i="6"/>
  <c r="P121" i="6"/>
  <c r="Q121" i="6" s="1"/>
  <c r="L121" i="6"/>
  <c r="P185" i="6"/>
  <c r="Q185" i="6" s="1"/>
  <c r="L185" i="6"/>
  <c r="P66" i="6"/>
  <c r="Q66" i="6" s="1"/>
  <c r="L66" i="6"/>
  <c r="P130" i="6"/>
  <c r="Q130" i="6" s="1"/>
  <c r="N130" i="6" s="1"/>
  <c r="R130" i="6" s="1"/>
  <c r="O130" i="6" s="1"/>
  <c r="L130" i="6"/>
  <c r="P194" i="6"/>
  <c r="Q194" i="6" s="1"/>
  <c r="L194" i="6"/>
  <c r="M31" i="6"/>
  <c r="M71" i="6"/>
  <c r="M103" i="6"/>
  <c r="M135" i="6"/>
  <c r="M167" i="6"/>
  <c r="M199" i="6"/>
  <c r="P27" i="6"/>
  <c r="Q27" i="6" s="1"/>
  <c r="L27" i="6"/>
  <c r="P91" i="6"/>
  <c r="Q91" i="6" s="1"/>
  <c r="L91" i="6"/>
  <c r="P155" i="6"/>
  <c r="Q155" i="6" s="1"/>
  <c r="L155" i="6"/>
  <c r="M40" i="6"/>
  <c r="M72" i="6"/>
  <c r="M104" i="6"/>
  <c r="M136" i="6"/>
  <c r="M168" i="6"/>
  <c r="Q200" i="6"/>
  <c r="N200" i="6" s="1"/>
  <c r="R200" i="6" s="1"/>
  <c r="O200" i="6" s="1"/>
  <c r="M200" i="6"/>
  <c r="P28" i="6"/>
  <c r="L28" i="6"/>
  <c r="P92" i="6"/>
  <c r="Q92" i="6" s="1"/>
  <c r="L92" i="6"/>
  <c r="P156" i="6"/>
  <c r="Q156" i="6" s="1"/>
  <c r="L156" i="6"/>
  <c r="M41" i="6"/>
  <c r="M73" i="6"/>
  <c r="M105" i="6"/>
  <c r="Q137" i="6"/>
  <c r="N137" i="6"/>
  <c r="R137" i="6" s="1"/>
  <c r="O137" i="6" s="1"/>
  <c r="M137" i="6"/>
  <c r="M169" i="6"/>
  <c r="M201" i="6"/>
  <c r="P29" i="6"/>
  <c r="Q29" i="6" s="1"/>
  <c r="L29" i="6"/>
  <c r="P93" i="6"/>
  <c r="Q93" i="6" s="1"/>
  <c r="L93" i="6"/>
  <c r="P157" i="6"/>
  <c r="Q157" i="6" s="1"/>
  <c r="L157" i="6"/>
  <c r="M10" i="6"/>
  <c r="Q42" i="6"/>
  <c r="N42" i="6" s="1"/>
  <c r="R42" i="6" s="1"/>
  <c r="O42" i="6" s="1"/>
  <c r="M42" i="6"/>
  <c r="M74" i="6"/>
  <c r="M106" i="6"/>
  <c r="M138" i="6"/>
  <c r="M170" i="6"/>
  <c r="M202" i="6"/>
  <c r="P30" i="6"/>
  <c r="Q30" i="6" s="1"/>
  <c r="N30" i="6" s="1"/>
  <c r="R30" i="6" s="1"/>
  <c r="O30" i="6" s="1"/>
  <c r="L30" i="6"/>
  <c r="P94" i="6"/>
  <c r="Q94" i="6" s="1"/>
  <c r="N94" i="6" s="1"/>
  <c r="R94" i="6" s="1"/>
  <c r="O94" i="6" s="1"/>
  <c r="L94" i="6"/>
  <c r="P158" i="6"/>
  <c r="Q158" i="6" s="1"/>
  <c r="N158" i="6" s="1"/>
  <c r="R158" i="6" s="1"/>
  <c r="O158" i="6" s="1"/>
  <c r="L158" i="6"/>
  <c r="M11" i="6"/>
  <c r="M43" i="6"/>
  <c r="M75" i="6"/>
  <c r="Q107" i="6"/>
  <c r="N107" i="6" s="1"/>
  <c r="R107" i="6" s="1"/>
  <c r="O107" i="6" s="1"/>
  <c r="M107" i="6"/>
  <c r="Q139" i="6"/>
  <c r="N139" i="6" s="1"/>
  <c r="R139" i="6" s="1"/>
  <c r="O139" i="6" s="1"/>
  <c r="M139" i="6"/>
  <c r="M171" i="6"/>
  <c r="M203" i="6"/>
  <c r="P31" i="6"/>
  <c r="Q31" i="6" s="1"/>
  <c r="L31" i="6"/>
  <c r="P95" i="6"/>
  <c r="Q95" i="6" s="1"/>
  <c r="L95" i="6"/>
  <c r="P159" i="6"/>
  <c r="Q159" i="6" s="1"/>
  <c r="L159" i="6"/>
  <c r="M12" i="6"/>
  <c r="M44" i="6"/>
  <c r="M47" i="6"/>
  <c r="Q76" i="6"/>
  <c r="N76" i="6" s="1"/>
  <c r="R76" i="6" s="1"/>
  <c r="O76" i="6" s="1"/>
  <c r="M76" i="6"/>
  <c r="Q132" i="6"/>
  <c r="N132" i="6" s="1"/>
  <c r="R132" i="6" s="1"/>
  <c r="O132" i="6" s="1"/>
  <c r="M132" i="6"/>
  <c r="Q220" i="6"/>
  <c r="N220" i="6" s="1"/>
  <c r="R220" i="6" s="1"/>
  <c r="O220" i="6" s="1"/>
  <c r="M220" i="6"/>
  <c r="M148" i="6"/>
  <c r="M52" i="23"/>
  <c r="N52" i="23" s="1"/>
  <c r="M24" i="23"/>
  <c r="N24" i="23" s="1"/>
  <c r="M70" i="23"/>
  <c r="N70" i="23" s="1"/>
  <c r="P80" i="23"/>
  <c r="M80" i="23"/>
  <c r="N80" i="23" s="1"/>
  <c r="M56" i="23"/>
  <c r="N56" i="23" s="1"/>
  <c r="P26" i="23"/>
  <c r="M26" i="23"/>
  <c r="N26" i="23" s="1"/>
  <c r="M59" i="23"/>
  <c r="N59" i="23" s="1"/>
  <c r="M28" i="23"/>
  <c r="N28" i="23" s="1"/>
  <c r="M71" i="23"/>
  <c r="N71" i="23" s="1"/>
  <c r="M22" i="23"/>
  <c r="N22" i="23" s="1"/>
  <c r="M72" i="23"/>
  <c r="N72" i="23" s="1"/>
  <c r="P48" i="6"/>
  <c r="Q48" i="6" s="1"/>
  <c r="L48" i="6"/>
  <c r="P112" i="6"/>
  <c r="Q112" i="6" s="1"/>
  <c r="L112" i="6"/>
  <c r="P176" i="6"/>
  <c r="Q176" i="6" s="1"/>
  <c r="L176" i="6"/>
  <c r="M21" i="6"/>
  <c r="M53" i="6"/>
  <c r="M85" i="6"/>
  <c r="M117" i="6"/>
  <c r="M149" i="6"/>
  <c r="M181" i="6"/>
  <c r="M213" i="6"/>
  <c r="P65" i="6"/>
  <c r="Q65" i="6" s="1"/>
  <c r="L65" i="6"/>
  <c r="P129" i="6"/>
  <c r="Q129" i="6" s="1"/>
  <c r="N129" i="6" s="1"/>
  <c r="R129" i="6" s="1"/>
  <c r="O129" i="6" s="1"/>
  <c r="L129" i="6"/>
  <c r="P193" i="6"/>
  <c r="Q193" i="6" s="1"/>
  <c r="L193" i="6"/>
  <c r="M30" i="6"/>
  <c r="M62" i="6"/>
  <c r="M94" i="6"/>
  <c r="M126" i="6"/>
  <c r="M158" i="6"/>
  <c r="Q190" i="6"/>
  <c r="N190" i="6" s="1"/>
  <c r="R190" i="6" s="1"/>
  <c r="O190" i="6" s="1"/>
  <c r="M190" i="6"/>
  <c r="P10" i="6"/>
  <c r="L10" i="6"/>
  <c r="P74" i="6"/>
  <c r="L74" i="6"/>
  <c r="P138" i="6"/>
  <c r="L138" i="6"/>
  <c r="P202" i="6"/>
  <c r="L202" i="6"/>
  <c r="L35" i="6"/>
  <c r="P35" i="6"/>
  <c r="L99" i="6"/>
  <c r="P99" i="6"/>
  <c r="P163" i="6"/>
  <c r="L163" i="6"/>
  <c r="P36" i="6"/>
  <c r="L36" i="6"/>
  <c r="P100" i="6"/>
  <c r="Q100" i="6" s="1"/>
  <c r="L100" i="6"/>
  <c r="P164" i="6"/>
  <c r="L164" i="6"/>
  <c r="P37" i="6"/>
  <c r="Q37" i="6" s="1"/>
  <c r="L37" i="6"/>
  <c r="P101" i="6"/>
  <c r="Q101" i="6" s="1"/>
  <c r="L101" i="6"/>
  <c r="P165" i="6"/>
  <c r="Q165" i="6" s="1"/>
  <c r="L165" i="6"/>
  <c r="P38" i="6"/>
  <c r="Q38" i="6" s="1"/>
  <c r="L38" i="6"/>
  <c r="P102" i="6"/>
  <c r="Q102" i="6" s="1"/>
  <c r="L102" i="6"/>
  <c r="P166" i="6"/>
  <c r="Q166" i="6" s="1"/>
  <c r="L166" i="6"/>
  <c r="P39" i="6"/>
  <c r="Q39" i="6" s="1"/>
  <c r="L39" i="6"/>
  <c r="P103" i="6"/>
  <c r="Q103" i="6" s="1"/>
  <c r="L103" i="6"/>
  <c r="P167" i="6"/>
  <c r="Q167" i="6" s="1"/>
  <c r="L167" i="6"/>
  <c r="O60" i="23"/>
  <c r="T122" i="2"/>
  <c r="AB161" i="2"/>
  <c r="T209" i="2"/>
  <c r="AB173" i="2"/>
  <c r="AB85" i="2"/>
  <c r="AB109" i="2"/>
  <c r="T207" i="2"/>
  <c r="AB93" i="2"/>
  <c r="T111" i="2"/>
  <c r="AB162" i="2"/>
  <c r="AB172" i="2"/>
  <c r="T170" i="2"/>
  <c r="T108" i="2"/>
  <c r="AB201" i="2"/>
  <c r="AB180" i="2"/>
  <c r="AB151" i="2"/>
  <c r="AB197" i="2"/>
  <c r="AB152" i="2"/>
  <c r="AB213" i="2"/>
  <c r="T144" i="2"/>
  <c r="AB158" i="2"/>
  <c r="AB92" i="2"/>
  <c r="AB148" i="2"/>
  <c r="AB137" i="2"/>
  <c r="T194" i="2"/>
  <c r="AB220" i="2"/>
  <c r="AB193" i="2"/>
  <c r="T98" i="2"/>
  <c r="T143" i="2"/>
  <c r="AB154" i="2"/>
  <c r="AB204" i="2"/>
  <c r="AB126" i="2"/>
  <c r="AB177" i="2"/>
  <c r="AB189" i="2"/>
  <c r="AB106" i="2"/>
  <c r="AB200" i="2"/>
  <c r="AB214" i="2"/>
  <c r="AB205" i="2"/>
  <c r="AB198" i="2"/>
  <c r="T100" i="2"/>
  <c r="AB146" i="2"/>
  <c r="AB96" i="2"/>
  <c r="AB221" i="2"/>
  <c r="T186" i="2"/>
  <c r="AB156" i="2"/>
  <c r="AB99" i="2"/>
  <c r="AB128" i="2"/>
  <c r="AB112" i="2"/>
  <c r="AB168" i="2"/>
  <c r="T191" i="2"/>
  <c r="AB102" i="2"/>
  <c r="AB184" i="2"/>
  <c r="T91" i="2"/>
  <c r="AB83" i="2"/>
  <c r="T147" i="2"/>
  <c r="AB127" i="2"/>
  <c r="AB139" i="2"/>
  <c r="AB179" i="2"/>
  <c r="AB87" i="2"/>
  <c r="AB228" i="2"/>
  <c r="AB169" i="2"/>
  <c r="AB130" i="2"/>
  <c r="AB159" i="2"/>
  <c r="D4" i="6"/>
  <c r="T199" i="2"/>
  <c r="AB134" i="2"/>
  <c r="AB190" i="2"/>
  <c r="T150" i="2"/>
  <c r="AB145" i="2"/>
  <c r="AB219" i="2"/>
  <c r="T121" i="2"/>
  <c r="AB82" i="2"/>
  <c r="AB114" i="2"/>
  <c r="AB94" i="2"/>
  <c r="AB81" i="2"/>
  <c r="T90" i="2"/>
  <c r="T167" i="2"/>
  <c r="T104" i="2"/>
  <c r="AB123" i="2"/>
  <c r="AB212" i="2"/>
  <c r="T164" i="2"/>
  <c r="T160" i="2"/>
  <c r="AB176" i="2"/>
  <c r="AB113" i="2"/>
  <c r="AB192" i="2"/>
  <c r="T119" i="2"/>
  <c r="T138" i="2"/>
  <c r="AB125" i="2"/>
  <c r="T183" i="2"/>
  <c r="AB86" i="2"/>
  <c r="AB215" i="2"/>
  <c r="AB115" i="2"/>
  <c r="AB88" i="2"/>
  <c r="AB110" i="2"/>
  <c r="AB182" i="2"/>
  <c r="AB206" i="2"/>
  <c r="AB135" i="2"/>
  <c r="AB107" i="2"/>
  <c r="AB142" i="2"/>
  <c r="AB208" i="2"/>
  <c r="T225" i="2"/>
  <c r="AB218" i="2"/>
  <c r="AB175" i="2"/>
  <c r="T116" i="2"/>
  <c r="AB222" i="2"/>
  <c r="T185" i="2"/>
  <c r="AB229" i="2"/>
  <c r="AB171" i="2"/>
  <c r="T227" i="2"/>
  <c r="AB211" i="2"/>
  <c r="T155" i="2"/>
  <c r="AB187" i="2"/>
  <c r="AB166" i="2"/>
  <c r="AB181" i="2"/>
  <c r="AB118" i="2"/>
  <c r="AB163" i="2"/>
  <c r="AB178" i="2"/>
  <c r="T178" i="2"/>
  <c r="W1" i="2"/>
  <c r="AB97" i="2"/>
  <c r="T97" i="2"/>
  <c r="T216" i="2"/>
  <c r="AB216" i="2"/>
  <c r="AB202" i="2"/>
  <c r="T202" i="2"/>
  <c r="T223" i="2"/>
  <c r="AB223" i="2"/>
  <c r="T203" i="2"/>
  <c r="AB203" i="2"/>
  <c r="G235" i="2"/>
  <c r="G238" i="2" s="1"/>
  <c r="T224" i="2"/>
  <c r="AB224" i="2"/>
  <c r="AB84" i="2"/>
  <c r="T84" i="2"/>
  <c r="AB226" i="2"/>
  <c r="T226" i="2"/>
  <c r="T103" i="2"/>
  <c r="AB103" i="2"/>
  <c r="AB230" i="2"/>
  <c r="T230" i="2"/>
  <c r="AB136" i="2"/>
  <c r="T136" i="2"/>
  <c r="AB210" i="2"/>
  <c r="T210" i="2"/>
  <c r="AB105" i="2"/>
  <c r="T105" i="2"/>
  <c r="AB120" i="2"/>
  <c r="T120" i="2"/>
  <c r="AB89" i="2"/>
  <c r="T89" i="2"/>
  <c r="T217" i="2"/>
  <c r="AB217" i="2"/>
  <c r="AB153" i="2"/>
  <c r="T153" i="2"/>
  <c r="B210" i="27"/>
  <c r="B14" i="27"/>
  <c r="B135" i="27"/>
  <c r="B166" i="27"/>
  <c r="B179" i="27"/>
  <c r="B123" i="27"/>
  <c r="B128" i="27"/>
  <c r="B134" i="27"/>
  <c r="B11" i="27"/>
  <c r="B221" i="27"/>
  <c r="B218" i="27"/>
  <c r="B211" i="27"/>
  <c r="B209" i="27"/>
  <c r="B154" i="27"/>
  <c r="B185" i="27"/>
  <c r="B181" i="27"/>
  <c r="B149" i="27"/>
  <c r="B24" i="27"/>
  <c r="B163" i="27"/>
  <c r="B12" i="27"/>
  <c r="B204" i="27"/>
  <c r="B201" i="27"/>
  <c r="B133" i="27"/>
  <c r="B21" i="27"/>
  <c r="B189" i="27"/>
  <c r="B158" i="27"/>
  <c r="B129" i="27"/>
  <c r="B25" i="27"/>
  <c r="B139" i="27"/>
  <c r="B207" i="27"/>
  <c r="B155" i="27"/>
  <c r="B142" i="27"/>
  <c r="B122" i="27"/>
  <c r="B4" i="27"/>
  <c r="B192" i="27"/>
  <c r="B208" i="27"/>
  <c r="B217" i="27"/>
  <c r="B191" i="27"/>
  <c r="B205" i="27"/>
  <c r="B27" i="27"/>
  <c r="B193" i="27"/>
  <c r="B219" i="27"/>
  <c r="B16" i="27"/>
  <c r="B144" i="27"/>
  <c r="B32" i="27"/>
  <c r="B150" i="27"/>
  <c r="B157" i="27"/>
  <c r="B28" i="27"/>
  <c r="B214" i="27"/>
  <c r="B220" i="27"/>
  <c r="B215" i="27"/>
  <c r="B222" i="27"/>
  <c r="B8" i="27"/>
  <c r="B146" i="27"/>
  <c r="B26" i="27"/>
  <c r="B33" i="27"/>
  <c r="B137" i="27"/>
  <c r="B151" i="27"/>
  <c r="B184" i="27"/>
  <c r="B153" i="27"/>
  <c r="B10" i="27"/>
  <c r="B29" i="27"/>
  <c r="B212" i="27"/>
  <c r="B141" i="27"/>
  <c r="B121" i="27"/>
  <c r="B203" i="27"/>
  <c r="B186" i="27"/>
  <c r="B19" i="27"/>
  <c r="B20" i="27"/>
  <c r="B147" i="27"/>
  <c r="B131" i="27"/>
  <c r="B23" i="27"/>
  <c r="B194" i="27"/>
  <c r="B190" i="27"/>
  <c r="B136" i="27"/>
  <c r="B170" i="27"/>
  <c r="B6" i="27"/>
  <c r="B223" i="27"/>
  <c r="B213" i="27"/>
  <c r="B206" i="27"/>
  <c r="B13" i="27"/>
  <c r="B168" i="27"/>
  <c r="B180" i="27"/>
  <c r="B143" i="27"/>
  <c r="O4" i="23" l="1"/>
  <c r="O11" i="23"/>
  <c r="Q46" i="6"/>
  <c r="N46" i="6" s="1"/>
  <c r="R46" i="6" s="1"/>
  <c r="O46" i="6" s="1"/>
  <c r="P15" i="23"/>
  <c r="O87" i="23"/>
  <c r="O33" i="23"/>
  <c r="O82" i="23"/>
  <c r="O76" i="23"/>
  <c r="N75" i="6"/>
  <c r="R75" i="6" s="1"/>
  <c r="O75" i="6" s="1"/>
  <c r="N89" i="6"/>
  <c r="R89" i="6" s="1"/>
  <c r="O89" i="6" s="1"/>
  <c r="N2" i="23"/>
  <c r="P56" i="23"/>
  <c r="N90" i="6"/>
  <c r="R90" i="6" s="1"/>
  <c r="O90" i="6" s="1"/>
  <c r="O52" i="23"/>
  <c r="P5" i="23"/>
  <c r="M2" i="23"/>
  <c r="N210" i="6"/>
  <c r="R210" i="6" s="1"/>
  <c r="O210" i="6" s="1"/>
  <c r="O22" i="23"/>
  <c r="P75" i="23"/>
  <c r="O84" i="23"/>
  <c r="P77" i="23"/>
  <c r="O80" i="23"/>
  <c r="P25" i="23"/>
  <c r="O14" i="23"/>
  <c r="O10" i="23"/>
  <c r="O77" i="23"/>
  <c r="O51" i="23"/>
  <c r="P14" i="23"/>
  <c r="O66" i="23"/>
  <c r="O37" i="23"/>
  <c r="Q82" i="6"/>
  <c r="N82" i="6" s="1"/>
  <c r="R82" i="6" s="1"/>
  <c r="O82" i="6" s="1"/>
  <c r="N131" i="6"/>
  <c r="R131" i="6" s="1"/>
  <c r="O131" i="6" s="1"/>
  <c r="P59" i="23"/>
  <c r="P31" i="23"/>
  <c r="O7" i="23"/>
  <c r="P30" i="23"/>
  <c r="O64" i="23"/>
  <c r="O59" i="23"/>
  <c r="P16" i="23"/>
  <c r="P82" i="23"/>
  <c r="O42" i="23"/>
  <c r="O49" i="23"/>
  <c r="O12" i="23"/>
  <c r="O16" i="23"/>
  <c r="P54" i="23"/>
  <c r="N18" i="6"/>
  <c r="R18" i="6" s="1"/>
  <c r="O18" i="6" s="1"/>
  <c r="P49" i="23"/>
  <c r="P29" i="23"/>
  <c r="O48" i="23"/>
  <c r="O67" i="23"/>
  <c r="P12" i="23"/>
  <c r="O19" i="23"/>
  <c r="O8" i="23"/>
  <c r="O23" i="23"/>
  <c r="O47" i="23"/>
  <c r="O5" i="23"/>
  <c r="O20" i="23"/>
  <c r="P40" i="23"/>
  <c r="N148" i="6"/>
  <c r="R148" i="6" s="1"/>
  <c r="O148" i="6" s="1"/>
  <c r="Q13" i="6"/>
  <c r="N13" i="6" s="1"/>
  <c r="R13" i="6" s="1"/>
  <c r="O13" i="6" s="1"/>
  <c r="P6" i="23"/>
  <c r="O65" i="23"/>
  <c r="P23" i="23"/>
  <c r="O30" i="23"/>
  <c r="P64" i="23"/>
  <c r="O78" i="23"/>
  <c r="O86" i="23"/>
  <c r="N103" i="6"/>
  <c r="R103" i="6" s="1"/>
  <c r="O103" i="6" s="1"/>
  <c r="N140" i="6"/>
  <c r="R140" i="6" s="1"/>
  <c r="O140" i="6" s="1"/>
  <c r="N167" i="6"/>
  <c r="R167" i="6" s="1"/>
  <c r="O167" i="6" s="1"/>
  <c r="Q28" i="6"/>
  <c r="N28" i="6" s="1"/>
  <c r="R28" i="6" s="1"/>
  <c r="O28" i="6" s="1"/>
  <c r="N188" i="6"/>
  <c r="R188" i="6" s="1"/>
  <c r="O188" i="6" s="1"/>
  <c r="N59" i="6"/>
  <c r="R59" i="6" s="1"/>
  <c r="O59" i="6" s="1"/>
  <c r="Q138" i="6"/>
  <c r="N138" i="6" s="1"/>
  <c r="R138" i="6" s="1"/>
  <c r="O138" i="6" s="1"/>
  <c r="Q86" i="6"/>
  <c r="N86" i="6" s="1"/>
  <c r="R86" i="6" s="1"/>
  <c r="O86" i="6" s="1"/>
  <c r="N187" i="6"/>
  <c r="R187" i="6" s="1"/>
  <c r="O187" i="6" s="1"/>
  <c r="Q78" i="6"/>
  <c r="N78" i="6" s="1"/>
  <c r="R78" i="6" s="1"/>
  <c r="O78" i="6" s="1"/>
  <c r="Q10" i="6"/>
  <c r="N10" i="6" s="1"/>
  <c r="R10" i="6" s="1"/>
  <c r="O10" i="6" s="1"/>
  <c r="O58" i="23"/>
  <c r="Q36" i="6"/>
  <c r="N36" i="6" s="1"/>
  <c r="R36" i="6" s="1"/>
  <c r="O36" i="6" s="1"/>
  <c r="Q35" i="6"/>
  <c r="N35" i="6" s="1"/>
  <c r="R35" i="6" s="1"/>
  <c r="O35" i="6" s="1"/>
  <c r="N160" i="6"/>
  <c r="R160" i="6" s="1"/>
  <c r="O160" i="6" s="1"/>
  <c r="N96" i="6"/>
  <c r="R96" i="6" s="1"/>
  <c r="O96" i="6" s="1"/>
  <c r="N159" i="6"/>
  <c r="R159" i="6" s="1"/>
  <c r="O159" i="6" s="1"/>
  <c r="N95" i="6"/>
  <c r="R95" i="6" s="1"/>
  <c r="O95" i="6" s="1"/>
  <c r="Q14" i="6"/>
  <c r="N14" i="6" s="1"/>
  <c r="R14" i="6" s="1"/>
  <c r="O14" i="6" s="1"/>
  <c r="N69" i="6"/>
  <c r="R69" i="6" s="1"/>
  <c r="O69" i="6" s="1"/>
  <c r="N92" i="6"/>
  <c r="R92" i="6" s="1"/>
  <c r="O92" i="6" s="1"/>
  <c r="N100" i="6"/>
  <c r="R100" i="6" s="1"/>
  <c r="O100" i="6" s="1"/>
  <c r="Q25" i="6"/>
  <c r="N25" i="6" s="1"/>
  <c r="R25" i="6" s="1"/>
  <c r="O25" i="6" s="1"/>
  <c r="N198" i="6"/>
  <c r="R198" i="6" s="1"/>
  <c r="O198" i="6" s="1"/>
  <c r="N134" i="6"/>
  <c r="R134" i="6" s="1"/>
  <c r="O134" i="6" s="1"/>
  <c r="N70" i="6"/>
  <c r="R70" i="6" s="1"/>
  <c r="O70" i="6" s="1"/>
  <c r="N189" i="6"/>
  <c r="R189" i="6" s="1"/>
  <c r="O189" i="6" s="1"/>
  <c r="N125" i="6"/>
  <c r="R125" i="6" s="1"/>
  <c r="O125" i="6" s="1"/>
  <c r="N61" i="6"/>
  <c r="R61" i="6" s="1"/>
  <c r="O61" i="6" s="1"/>
  <c r="Q52" i="6"/>
  <c r="N52" i="6" s="1"/>
  <c r="R52" i="6" s="1"/>
  <c r="O52" i="6" s="1"/>
  <c r="Q20" i="6"/>
  <c r="N20" i="6" s="1"/>
  <c r="R20" i="6" s="1"/>
  <c r="O20" i="6" s="1"/>
  <c r="Q50" i="6"/>
  <c r="N50" i="6" s="1"/>
  <c r="R50" i="6" s="1"/>
  <c r="O50" i="6" s="1"/>
  <c r="N208" i="6"/>
  <c r="R208" i="6" s="1"/>
  <c r="O208" i="6" s="1"/>
  <c r="N144" i="6"/>
  <c r="R144" i="6" s="1"/>
  <c r="O144" i="6" s="1"/>
  <c r="N80" i="6"/>
  <c r="R80" i="6" s="1"/>
  <c r="O80" i="6" s="1"/>
  <c r="N16" i="6"/>
  <c r="R16" i="6" s="1"/>
  <c r="O16" i="6" s="1"/>
  <c r="Q202" i="6"/>
  <c r="N202" i="6" s="1"/>
  <c r="R202" i="6" s="1"/>
  <c r="O202" i="6" s="1"/>
  <c r="Q74" i="6"/>
  <c r="N74" i="6" s="1"/>
  <c r="R74" i="6" s="1"/>
  <c r="O74" i="6" s="1"/>
  <c r="N31" i="6"/>
  <c r="R31" i="6" s="1"/>
  <c r="O31" i="6" s="1"/>
  <c r="O31" i="23"/>
  <c r="P58" i="23"/>
  <c r="O25" i="23"/>
  <c r="N214" i="6"/>
  <c r="R214" i="6" s="1"/>
  <c r="O214" i="6" s="1"/>
  <c r="N22" i="6"/>
  <c r="R22" i="6" s="1"/>
  <c r="O22" i="6" s="1"/>
  <c r="Q164" i="6"/>
  <c r="N164" i="6" s="1"/>
  <c r="R164" i="6" s="1"/>
  <c r="O164" i="6" s="1"/>
  <c r="Q163" i="6"/>
  <c r="N163" i="6" s="1"/>
  <c r="R163" i="6" s="1"/>
  <c r="O163" i="6" s="1"/>
  <c r="Q99" i="6"/>
  <c r="N99" i="6" s="1"/>
  <c r="R99" i="6" s="1"/>
  <c r="O99" i="6" s="1"/>
  <c r="Q32" i="6"/>
  <c r="N32" i="6" s="1"/>
  <c r="R32" i="6" s="1"/>
  <c r="O32" i="6" s="1"/>
  <c r="Q23" i="6"/>
  <c r="N23" i="6" s="1"/>
  <c r="R23" i="6" s="1"/>
  <c r="O23" i="6" s="1"/>
  <c r="O74" i="23"/>
  <c r="O68" i="23"/>
  <c r="Q206" i="6"/>
  <c r="N206" i="6" s="1"/>
  <c r="R206" i="6" s="1"/>
  <c r="O206" i="6" s="1"/>
  <c r="Q142" i="6"/>
  <c r="N142" i="6" s="1"/>
  <c r="R142" i="6" s="1"/>
  <c r="O142" i="6" s="1"/>
  <c r="O9" i="23"/>
  <c r="O54" i="23"/>
  <c r="N186" i="6"/>
  <c r="R186" i="6" s="1"/>
  <c r="O186" i="6" s="1"/>
  <c r="N122" i="6"/>
  <c r="R122" i="6" s="1"/>
  <c r="O122" i="6" s="1"/>
  <c r="N58" i="6"/>
  <c r="R58" i="6" s="1"/>
  <c r="O58" i="6" s="1"/>
  <c r="N24" i="6"/>
  <c r="R24" i="6" s="1"/>
  <c r="O24" i="6" s="1"/>
  <c r="O32" i="23"/>
  <c r="N4" i="23"/>
  <c r="G5" i="26" a="1"/>
  <c r="G5" i="26" s="1"/>
  <c r="O63" i="23"/>
  <c r="P46" i="23"/>
  <c r="Q204" i="6"/>
  <c r="N204" i="6" s="1"/>
  <c r="R204" i="6" s="1"/>
  <c r="O204" i="6" s="1"/>
  <c r="Q180" i="6"/>
  <c r="N180" i="6" s="1"/>
  <c r="R180" i="6" s="1"/>
  <c r="O180" i="6" s="1"/>
  <c r="N211" i="6"/>
  <c r="R211" i="6" s="1"/>
  <c r="O211" i="6" s="1"/>
  <c r="N83" i="6"/>
  <c r="R83" i="6" s="1"/>
  <c r="O83" i="6" s="1"/>
  <c r="N19" i="6"/>
  <c r="R19" i="6" s="1"/>
  <c r="O19" i="6" s="1"/>
  <c r="Q178" i="6"/>
  <c r="N178" i="6" s="1"/>
  <c r="R178" i="6" s="1"/>
  <c r="O178" i="6" s="1"/>
  <c r="Q114" i="6"/>
  <c r="N114" i="6" s="1"/>
  <c r="R114" i="6" s="1"/>
  <c r="O114" i="6" s="1"/>
  <c r="N49" i="6"/>
  <c r="R49" i="6" s="1"/>
  <c r="O49" i="6" s="1"/>
  <c r="O45" i="23"/>
  <c r="O71" i="23"/>
  <c r="O26" i="23"/>
  <c r="N194" i="6"/>
  <c r="R194" i="6" s="1"/>
  <c r="O194" i="6" s="1"/>
  <c r="N66" i="6"/>
  <c r="R66" i="6" s="1"/>
  <c r="O66" i="6" s="1"/>
  <c r="P74" i="23"/>
  <c r="P10" i="23"/>
  <c r="P27" i="23"/>
  <c r="N155" i="6"/>
  <c r="R155" i="6" s="1"/>
  <c r="O155" i="6" s="1"/>
  <c r="N91" i="6"/>
  <c r="R91" i="6" s="1"/>
  <c r="O91" i="6" s="1"/>
  <c r="N27" i="6"/>
  <c r="R27" i="6" s="1"/>
  <c r="O27" i="6" s="1"/>
  <c r="N15" i="6"/>
  <c r="R15" i="6" s="1"/>
  <c r="O15" i="6" s="1"/>
  <c r="O79" i="23"/>
  <c r="P43" i="23"/>
  <c r="O46" i="23"/>
  <c r="P85" i="23"/>
  <c r="P71" i="23"/>
  <c r="O70" i="23"/>
  <c r="N193" i="6"/>
  <c r="R193" i="6" s="1"/>
  <c r="O193" i="6" s="1"/>
  <c r="N65" i="6"/>
  <c r="R65" i="6" s="1"/>
  <c r="O65" i="6" s="1"/>
  <c r="N165" i="6"/>
  <c r="R165" i="6" s="1"/>
  <c r="O165" i="6" s="1"/>
  <c r="N101" i="6"/>
  <c r="R101" i="6" s="1"/>
  <c r="O101" i="6" s="1"/>
  <c r="N37" i="6"/>
  <c r="R37" i="6" s="1"/>
  <c r="O37" i="6" s="1"/>
  <c r="O27" i="23"/>
  <c r="N84" i="6"/>
  <c r="R84" i="6" s="1"/>
  <c r="O84" i="6" s="1"/>
  <c r="N156" i="6"/>
  <c r="R156" i="6" s="1"/>
  <c r="O156" i="6" s="1"/>
  <c r="N185" i="6"/>
  <c r="R185" i="6" s="1"/>
  <c r="O185" i="6" s="1"/>
  <c r="N121" i="6"/>
  <c r="R121" i="6" s="1"/>
  <c r="O121" i="6" s="1"/>
  <c r="N57" i="6"/>
  <c r="R57" i="6" s="1"/>
  <c r="O57" i="6" s="1"/>
  <c r="N215" i="6"/>
  <c r="R215" i="6" s="1"/>
  <c r="O215" i="6" s="1"/>
  <c r="N151" i="6"/>
  <c r="R151" i="6" s="1"/>
  <c r="O151" i="6" s="1"/>
  <c r="N87" i="6"/>
  <c r="R87" i="6" s="1"/>
  <c r="O87" i="6" s="1"/>
  <c r="P79" i="23"/>
  <c r="O43" i="23"/>
  <c r="N166" i="6"/>
  <c r="R166" i="6" s="1"/>
  <c r="O166" i="6" s="1"/>
  <c r="N102" i="6"/>
  <c r="R102" i="6" s="1"/>
  <c r="O102" i="6" s="1"/>
  <c r="N38" i="6"/>
  <c r="R38" i="6" s="1"/>
  <c r="O38" i="6" s="1"/>
  <c r="N157" i="6"/>
  <c r="R157" i="6" s="1"/>
  <c r="O157" i="6" s="1"/>
  <c r="N93" i="6"/>
  <c r="R93" i="6" s="1"/>
  <c r="O93" i="6" s="1"/>
  <c r="N29" i="6"/>
  <c r="R29" i="6" s="1"/>
  <c r="O29" i="6" s="1"/>
  <c r="O34" i="23"/>
  <c r="N176" i="6"/>
  <c r="R176" i="6" s="1"/>
  <c r="O176" i="6" s="1"/>
  <c r="N112" i="6"/>
  <c r="R112" i="6" s="1"/>
  <c r="O112" i="6" s="1"/>
  <c r="N48" i="6"/>
  <c r="R48" i="6" s="1"/>
  <c r="O48" i="6" s="1"/>
  <c r="O85" i="23"/>
  <c r="P86" i="23"/>
  <c r="O35" i="23"/>
  <c r="P72" i="23"/>
  <c r="O75" i="23"/>
  <c r="O40" i="23"/>
  <c r="P21" i="23"/>
  <c r="O39" i="23"/>
  <c r="P33" i="23"/>
  <c r="O57" i="23"/>
  <c r="O69" i="23"/>
  <c r="P61" i="23"/>
  <c r="O13" i="23"/>
  <c r="N179" i="6"/>
  <c r="R179" i="6" s="1"/>
  <c r="O179" i="6" s="1"/>
  <c r="N115" i="6"/>
  <c r="R115" i="6" s="1"/>
  <c r="O115" i="6" s="1"/>
  <c r="N51" i="6"/>
  <c r="R51" i="6" s="1"/>
  <c r="O51" i="6" s="1"/>
  <c r="N17" i="6"/>
  <c r="R17" i="6" s="1"/>
  <c r="O17" i="6" s="1"/>
  <c r="N39" i="6"/>
  <c r="R39" i="6" s="1"/>
  <c r="O39" i="6" s="1"/>
  <c r="O72" i="23"/>
  <c r="O28" i="23"/>
  <c r="P24" i="23"/>
  <c r="N105" i="6"/>
  <c r="R105" i="6" s="1"/>
  <c r="O105" i="6" s="1"/>
  <c r="N199" i="6"/>
  <c r="R199" i="6" s="1"/>
  <c r="O199" i="6" s="1"/>
  <c r="O41" i="23"/>
  <c r="O21" i="23"/>
  <c r="P57" i="23"/>
  <c r="P50" i="23"/>
  <c r="O81" i="23"/>
  <c r="O61" i="23"/>
  <c r="O55" i="23"/>
  <c r="O18" i="23"/>
  <c r="O73" i="23"/>
  <c r="O29" i="23"/>
  <c r="N209" i="6"/>
  <c r="R209" i="6" s="1"/>
  <c r="O209" i="6" s="1"/>
  <c r="N145" i="6"/>
  <c r="R145" i="6" s="1"/>
  <c r="O145" i="6" s="1"/>
  <c r="N81" i="6"/>
  <c r="R81" i="6" s="1"/>
  <c r="O81" i="6" s="1"/>
  <c r="N175" i="6"/>
  <c r="R175" i="6" s="1"/>
  <c r="O175" i="6" s="1"/>
  <c r="N111" i="6"/>
  <c r="R111" i="6" s="1"/>
  <c r="O111" i="6" s="1"/>
  <c r="P78" i="23"/>
  <c r="P38" i="23"/>
  <c r="O17" i="23"/>
  <c r="O62" i="23"/>
  <c r="P22" i="23"/>
  <c r="O56" i="23"/>
  <c r="O24" i="23"/>
  <c r="O36" i="23"/>
  <c r="O44" i="23"/>
  <c r="O15" i="23"/>
  <c r="O6" i="23"/>
  <c r="O50" i="23"/>
  <c r="O83" i="23"/>
  <c r="P32" i="23"/>
  <c r="P73" i="23"/>
  <c r="O53" i="23"/>
  <c r="O38" i="23"/>
  <c r="P17" i="23"/>
  <c r="P62" i="23"/>
  <c r="J4" i="6"/>
  <c r="F4" i="6"/>
  <c r="D186" i="3"/>
  <c r="D85" i="3"/>
  <c r="D184" i="3"/>
  <c r="D144" i="3"/>
  <c r="D192" i="3"/>
  <c r="D104" i="3"/>
  <c r="D119" i="3"/>
  <c r="D176" i="3"/>
  <c r="D95" i="3"/>
  <c r="D121" i="3"/>
  <c r="D120" i="3"/>
  <c r="D89" i="3"/>
  <c r="D93" i="3"/>
  <c r="D208" i="3"/>
  <c r="D172" i="3"/>
  <c r="D108" i="3"/>
  <c r="D122" i="3"/>
  <c r="D214" i="3"/>
  <c r="D129" i="3"/>
  <c r="D124" i="3"/>
  <c r="D87" i="3"/>
  <c r="D213" i="3"/>
  <c r="D153" i="3"/>
  <c r="D181" i="3"/>
  <c r="D113" i="3"/>
  <c r="D197" i="3"/>
  <c r="D178" i="3"/>
  <c r="D92" i="3"/>
  <c r="D210" i="3"/>
  <c r="D127" i="3"/>
  <c r="D135" i="3"/>
  <c r="D191" i="3"/>
  <c r="D103" i="3"/>
  <c r="D141" i="3"/>
  <c r="D177" i="3"/>
  <c r="D130" i="3"/>
  <c r="D180" i="3"/>
  <c r="D194" i="3"/>
  <c r="D201" i="3"/>
  <c r="D105" i="3"/>
  <c r="D200" i="3"/>
  <c r="D138" i="3"/>
  <c r="D154" i="3"/>
  <c r="D152" i="3"/>
  <c r="D146" i="3"/>
  <c r="D100" i="3"/>
  <c r="D168" i="3"/>
  <c r="D149" i="3"/>
  <c r="D116" i="3"/>
  <c r="D188" i="3"/>
  <c r="D101" i="3"/>
  <c r="D133" i="3"/>
  <c r="D82" i="3"/>
  <c r="D111" i="3"/>
  <c r="D84" i="3"/>
  <c r="D117" i="3"/>
  <c r="D90" i="3"/>
  <c r="D199" i="3"/>
  <c r="D204" i="3"/>
  <c r="D193" i="3"/>
  <c r="D212" i="3"/>
  <c r="D109" i="3"/>
  <c r="D81" i="3"/>
  <c r="D80" i="3"/>
  <c r="D185" i="3"/>
  <c r="D88" i="3"/>
  <c r="D165" i="3"/>
  <c r="D183" i="3"/>
  <c r="D205" i="3"/>
  <c r="D157" i="3"/>
  <c r="D173" i="3"/>
  <c r="D83" i="3"/>
  <c r="D91" i="3"/>
  <c r="D169" i="3"/>
  <c r="D112" i="3"/>
  <c r="D115" i="3"/>
  <c r="D162" i="3"/>
  <c r="D102" i="3"/>
  <c r="D166" i="3"/>
  <c r="D147" i="3"/>
  <c r="D99" i="3"/>
  <c r="D163" i="3"/>
  <c r="D175" i="3"/>
  <c r="D134" i="3"/>
  <c r="D187" i="3"/>
  <c r="D209" i="3"/>
  <c r="D158" i="3"/>
  <c r="D179" i="3"/>
  <c r="D155" i="3"/>
  <c r="D211" i="3"/>
  <c r="D126" i="3"/>
  <c r="D196" i="3"/>
  <c r="D123" i="3"/>
  <c r="D98" i="3"/>
  <c r="D189" i="3"/>
  <c r="D106" i="3"/>
  <c r="D195" i="3"/>
  <c r="D190" i="3"/>
  <c r="D94" i="3"/>
  <c r="D131" i="3"/>
  <c r="D164" i="3"/>
  <c r="D125" i="3"/>
  <c r="D207" i="3"/>
  <c r="D156" i="3"/>
  <c r="D167" i="3"/>
  <c r="D110" i="3"/>
  <c r="D137" i="3"/>
  <c r="D142" i="3"/>
  <c r="D198" i="3"/>
  <c r="D143" i="3"/>
  <c r="D148" i="3"/>
  <c r="D107" i="3"/>
  <c r="D159" i="3"/>
  <c r="D136" i="3"/>
  <c r="D150" i="3"/>
  <c r="D128" i="3"/>
  <c r="D139" i="3"/>
  <c r="D170" i="3"/>
  <c r="D140" i="3"/>
  <c r="D118" i="3"/>
  <c r="D97" i="3"/>
  <c r="D145" i="3"/>
  <c r="D160" i="3"/>
  <c r="D114" i="3"/>
  <c r="D86" i="3"/>
  <c r="D206" i="3"/>
  <c r="D174" i="3"/>
  <c r="D182" i="3"/>
  <c r="D151" i="3"/>
  <c r="D132" i="3"/>
  <c r="D171" i="3"/>
  <c r="D203" i="3"/>
  <c r="D96" i="3"/>
  <c r="D202" i="3"/>
  <c r="D161" i="3"/>
  <c r="O2" i="23" l="1"/>
  <c r="I5" i="26" a="1"/>
  <c r="I5" i="26" s="1"/>
  <c r="A5" i="28" a="1"/>
  <c r="A5" i="28" s="1"/>
  <c r="C5" i="28" a="1"/>
  <c r="C5" i="28" s="1"/>
  <c r="H4" i="6"/>
  <c r="L6" i="6" s="1"/>
  <c r="F6" i="6"/>
  <c r="D6" i="6"/>
  <c r="P4" i="6"/>
  <c r="H6" i="6"/>
  <c r="J6" i="6"/>
  <c r="G214" i="3"/>
  <c r="N214" i="3" s="1"/>
  <c r="H2" i="26" l="1"/>
  <c r="B5" i="28" a="1"/>
  <c r="B5" i="28" s="1"/>
  <c r="F2" i="26"/>
  <c r="H4" i="15"/>
  <c r="H7" i="15"/>
  <c r="H8" i="15"/>
  <c r="H9" i="15"/>
  <c r="H10" i="15"/>
  <c r="H14" i="15"/>
  <c r="H17" i="15"/>
  <c r="H18" i="15"/>
  <c r="H27" i="15"/>
  <c r="H28" i="15"/>
  <c r="H29" i="15"/>
  <c r="H34" i="15"/>
  <c r="H37" i="15"/>
  <c r="H38" i="15"/>
  <c r="H39" i="15"/>
  <c r="H47" i="15"/>
  <c r="H48" i="15"/>
  <c r="H49" i="15"/>
  <c r="H50" i="15"/>
  <c r="H57" i="15"/>
  <c r="H59" i="15"/>
  <c r="H60" i="15"/>
  <c r="H66" i="15"/>
  <c r="H67" i="15"/>
  <c r="H68" i="15"/>
  <c r="H70" i="15"/>
  <c r="H78" i="15"/>
  <c r="H79" i="15"/>
  <c r="H80" i="15"/>
  <c r="H88" i="15"/>
  <c r="H89" i="15"/>
  <c r="H90" i="15"/>
  <c r="H98" i="15"/>
  <c r="H99" i="15"/>
  <c r="H100" i="15"/>
  <c r="H108" i="15"/>
  <c r="H109" i="15"/>
  <c r="H110" i="15"/>
  <c r="H118" i="15"/>
  <c r="H119" i="15"/>
  <c r="H124" i="15"/>
  <c r="H128" i="15"/>
  <c r="H129" i="15"/>
  <c r="H130" i="15"/>
  <c r="H134" i="15"/>
  <c r="H137" i="15"/>
  <c r="H139" i="15"/>
  <c r="H140" i="15"/>
  <c r="H144" i="15"/>
  <c r="H146" i="15"/>
  <c r="H147" i="15"/>
  <c r="H148" i="15"/>
  <c r="H150" i="15"/>
  <c r="H152" i="15"/>
  <c r="H154" i="15"/>
  <c r="H158" i="15"/>
  <c r="H159" i="15"/>
  <c r="H164" i="15"/>
  <c r="H168" i="15"/>
  <c r="H169" i="15"/>
  <c r="H174" i="15"/>
  <c r="H179" i="15"/>
  <c r="H184" i="15"/>
  <c r="H189" i="15"/>
  <c r="H197" i="15"/>
  <c r="H198" i="15"/>
  <c r="H199" i="15"/>
  <c r="H207" i="15"/>
  <c r="H208" i="15"/>
  <c r="H209" i="15"/>
  <c r="H210" i="15"/>
  <c r="G4" i="15"/>
  <c r="G5" i="15"/>
  <c r="G6" i="15"/>
  <c r="G7" i="15"/>
  <c r="D7" i="3"/>
  <c r="J7" i="3" s="1"/>
  <c r="G8" i="15"/>
  <c r="G9" i="15"/>
  <c r="G10" i="15"/>
  <c r="G11" i="15"/>
  <c r="G13" i="15"/>
  <c r="G14" i="15"/>
  <c r="G15" i="15"/>
  <c r="G16" i="15"/>
  <c r="G17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2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21" i="15"/>
  <c r="G122" i="15"/>
  <c r="G123" i="15"/>
  <c r="G124" i="15"/>
  <c r="G125" i="15"/>
  <c r="G126" i="15"/>
  <c r="G127" i="15"/>
  <c r="G128" i="15"/>
  <c r="G129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73" i="15"/>
  <c r="G120" i="15"/>
  <c r="T252" i="4"/>
  <c r="S252" i="4"/>
  <c r="R252" i="4" a="1"/>
  <c r="R252" i="4" s="1"/>
  <c r="T251" i="4"/>
  <c r="S251" i="4"/>
  <c r="R251" i="4" a="1"/>
  <c r="R251" i="4" s="1"/>
  <c r="T250" i="4"/>
  <c r="S250" i="4"/>
  <c r="R250" i="4" a="1"/>
  <c r="R250" i="4" s="1"/>
  <c r="T249" i="4"/>
  <c r="S249" i="4"/>
  <c r="R249" i="4" a="1"/>
  <c r="R249" i="4" s="1"/>
  <c r="T248" i="4"/>
  <c r="S248" i="4"/>
  <c r="R248" i="4" a="1"/>
  <c r="R248" i="4" s="1"/>
  <c r="T247" i="4"/>
  <c r="S247" i="4"/>
  <c r="R247" i="4" a="1"/>
  <c r="R247" i="4" s="1"/>
  <c r="T246" i="4"/>
  <c r="S246" i="4"/>
  <c r="R246" i="4" a="1"/>
  <c r="R246" i="4" s="1"/>
  <c r="T245" i="4"/>
  <c r="S245" i="4"/>
  <c r="R245" i="4" a="1"/>
  <c r="R245" i="4" s="1"/>
  <c r="T244" i="4"/>
  <c r="S244" i="4"/>
  <c r="R244" i="4" a="1"/>
  <c r="R244" i="4" s="1"/>
  <c r="T243" i="4"/>
  <c r="S243" i="4"/>
  <c r="R243" i="4" a="1"/>
  <c r="R243" i="4" s="1"/>
  <c r="T242" i="4"/>
  <c r="S242" i="4"/>
  <c r="R242" i="4" a="1"/>
  <c r="R242" i="4" s="1"/>
  <c r="T241" i="4"/>
  <c r="S241" i="4"/>
  <c r="R241" i="4" a="1"/>
  <c r="R241" i="4" s="1"/>
  <c r="C2" i="4"/>
  <c r="B4200" i="12"/>
  <c r="B4199" i="12"/>
  <c r="B4198" i="12"/>
  <c r="B4197" i="12"/>
  <c r="B4196" i="12"/>
  <c r="B4195" i="12"/>
  <c r="B4194" i="12"/>
  <c r="B4193" i="12"/>
  <c r="B4192" i="12"/>
  <c r="B4191" i="12"/>
  <c r="B4190" i="12"/>
  <c r="B4189" i="12"/>
  <c r="B4188" i="12"/>
  <c r="B4187" i="12"/>
  <c r="B4186" i="12"/>
  <c r="B4185" i="12"/>
  <c r="B4184" i="12"/>
  <c r="B4183" i="12"/>
  <c r="B4182" i="12"/>
  <c r="B4181" i="12"/>
  <c r="B4180" i="12"/>
  <c r="B4179" i="12"/>
  <c r="B4178" i="12"/>
  <c r="B4177" i="12"/>
  <c r="B4176" i="12"/>
  <c r="B4175" i="12"/>
  <c r="B4174" i="12"/>
  <c r="B4173" i="12"/>
  <c r="B4172" i="12"/>
  <c r="B4171" i="12"/>
  <c r="B4170" i="12"/>
  <c r="B4169" i="12"/>
  <c r="B4168" i="12"/>
  <c r="B4167" i="12"/>
  <c r="B4166" i="12"/>
  <c r="B4165" i="12"/>
  <c r="B4164" i="12"/>
  <c r="B4163" i="12"/>
  <c r="B4162" i="12"/>
  <c r="B4161" i="12"/>
  <c r="B4160" i="12"/>
  <c r="B4159" i="12"/>
  <c r="B4158" i="12"/>
  <c r="B4157" i="12"/>
  <c r="B4156" i="12"/>
  <c r="B4155" i="12"/>
  <c r="B4154" i="12"/>
  <c r="B4153" i="12"/>
  <c r="B4152" i="12"/>
  <c r="B4151" i="12"/>
  <c r="B4150" i="12"/>
  <c r="B4149" i="12"/>
  <c r="B4148" i="12"/>
  <c r="B4147" i="12"/>
  <c r="B4146" i="12"/>
  <c r="B4145" i="12"/>
  <c r="B4144" i="12"/>
  <c r="B4143" i="12"/>
  <c r="B4142" i="12"/>
  <c r="B4141" i="12"/>
  <c r="B4140" i="12"/>
  <c r="B4139" i="12"/>
  <c r="B4138" i="12"/>
  <c r="B4137" i="12"/>
  <c r="B4136" i="12"/>
  <c r="B4135" i="12"/>
  <c r="B4134" i="12"/>
  <c r="B4133" i="12"/>
  <c r="B4132" i="12"/>
  <c r="B4131" i="12"/>
  <c r="B4130" i="12"/>
  <c r="B4129" i="12"/>
  <c r="B4128" i="12"/>
  <c r="B4127" i="12"/>
  <c r="B4126" i="12"/>
  <c r="B4125" i="12"/>
  <c r="B4124" i="12"/>
  <c r="B4123" i="12"/>
  <c r="B4122" i="12"/>
  <c r="B4121" i="12"/>
  <c r="B4120" i="12"/>
  <c r="B4119" i="12"/>
  <c r="B4118" i="12"/>
  <c r="B4117" i="12"/>
  <c r="B4116" i="12"/>
  <c r="B4115" i="12"/>
  <c r="B4114" i="12"/>
  <c r="B4113" i="12"/>
  <c r="B4112" i="12"/>
  <c r="B4111" i="12"/>
  <c r="B4110" i="12"/>
  <c r="B4109" i="12"/>
  <c r="B4108" i="12"/>
  <c r="B4107" i="12"/>
  <c r="B4106" i="12"/>
  <c r="B4105" i="12"/>
  <c r="A4105" i="12"/>
  <c r="B4104" i="12"/>
  <c r="A4104" i="12"/>
  <c r="B4103" i="12"/>
  <c r="A4103" i="12"/>
  <c r="B4102" i="12"/>
  <c r="A4102" i="12"/>
  <c r="B4101" i="12"/>
  <c r="A4101" i="12"/>
  <c r="B4100" i="12"/>
  <c r="A4100" i="12"/>
  <c r="B4099" i="12"/>
  <c r="A4099" i="12"/>
  <c r="B4098" i="12"/>
  <c r="A4098" i="12"/>
  <c r="B4097" i="12"/>
  <c r="A4097" i="12"/>
  <c r="B4096" i="12"/>
  <c r="A4096" i="12"/>
  <c r="B4095" i="12"/>
  <c r="A4095" i="12"/>
  <c r="B4094" i="12"/>
  <c r="A4094" i="12"/>
  <c r="B4093" i="12"/>
  <c r="A4093" i="12"/>
  <c r="B4092" i="12"/>
  <c r="A4092" i="12"/>
  <c r="B4091" i="12"/>
  <c r="A4091" i="12"/>
  <c r="B4090" i="12"/>
  <c r="A4090" i="12"/>
  <c r="B4089" i="12"/>
  <c r="A4089" i="12"/>
  <c r="B4088" i="12"/>
  <c r="A4088" i="12"/>
  <c r="B4087" i="12"/>
  <c r="A4087" i="12"/>
  <c r="B4086" i="12"/>
  <c r="A4086" i="12"/>
  <c r="B4085" i="12"/>
  <c r="A4085" i="12"/>
  <c r="B4084" i="12"/>
  <c r="A4084" i="12"/>
  <c r="B4083" i="12"/>
  <c r="A4083" i="12"/>
  <c r="B4082" i="12"/>
  <c r="A4082" i="12"/>
  <c r="B4081" i="12"/>
  <c r="A4081" i="12"/>
  <c r="B4080" i="12"/>
  <c r="A4080" i="12"/>
  <c r="B4079" i="12"/>
  <c r="A4079" i="12"/>
  <c r="B4078" i="12"/>
  <c r="A4078" i="12"/>
  <c r="B4077" i="12"/>
  <c r="A4077" i="12"/>
  <c r="B4076" i="12"/>
  <c r="A4076" i="12"/>
  <c r="B4075" i="12"/>
  <c r="A4075" i="12"/>
  <c r="B4074" i="12"/>
  <c r="A4074" i="12"/>
  <c r="B4073" i="12"/>
  <c r="A4073" i="12"/>
  <c r="B4072" i="12"/>
  <c r="A4072" i="12"/>
  <c r="B4071" i="12"/>
  <c r="A4071" i="12"/>
  <c r="B4070" i="12"/>
  <c r="A4070" i="12"/>
  <c r="B4069" i="12"/>
  <c r="A4069" i="12"/>
  <c r="B4068" i="12"/>
  <c r="A4068" i="12"/>
  <c r="B4067" i="12"/>
  <c r="A4067" i="12"/>
  <c r="B4066" i="12"/>
  <c r="A4066" i="12"/>
  <c r="B4065" i="12"/>
  <c r="A4065" i="12"/>
  <c r="B4064" i="12"/>
  <c r="A4064" i="12"/>
  <c r="B4063" i="12"/>
  <c r="A4063" i="12"/>
  <c r="B4062" i="12"/>
  <c r="A4062" i="12"/>
  <c r="B4061" i="12"/>
  <c r="A4061" i="12"/>
  <c r="B4060" i="12"/>
  <c r="A4060" i="12"/>
  <c r="B4059" i="12"/>
  <c r="A4059" i="12"/>
  <c r="B4058" i="12"/>
  <c r="A4058" i="12"/>
  <c r="B4057" i="12"/>
  <c r="A4057" i="12"/>
  <c r="B4056" i="12"/>
  <c r="A4056" i="12"/>
  <c r="B4055" i="12"/>
  <c r="A4055" i="12"/>
  <c r="B4054" i="12"/>
  <c r="A4054" i="12"/>
  <c r="B4053" i="12"/>
  <c r="A4053" i="12"/>
  <c r="B4052" i="12"/>
  <c r="A4052" i="12"/>
  <c r="B4051" i="12"/>
  <c r="A4051" i="12"/>
  <c r="B4050" i="12"/>
  <c r="A4050" i="12"/>
  <c r="B4049" i="12"/>
  <c r="A4049" i="12"/>
  <c r="B4048" i="12"/>
  <c r="A4048" i="12"/>
  <c r="B4047" i="12"/>
  <c r="A4047" i="12"/>
  <c r="B4046" i="12"/>
  <c r="A4046" i="12"/>
  <c r="B4045" i="12"/>
  <c r="A4045" i="12"/>
  <c r="B4044" i="12"/>
  <c r="A4044" i="12"/>
  <c r="B4043" i="12"/>
  <c r="A4043" i="12"/>
  <c r="B4042" i="12"/>
  <c r="A4042" i="12"/>
  <c r="B4041" i="12"/>
  <c r="A4041" i="12"/>
  <c r="B4040" i="12"/>
  <c r="A4040" i="12"/>
  <c r="B4039" i="12"/>
  <c r="A4039" i="12"/>
  <c r="B4038" i="12"/>
  <c r="A4038" i="12"/>
  <c r="B4037" i="12"/>
  <c r="A4037" i="12"/>
  <c r="B4036" i="12"/>
  <c r="A4036" i="12"/>
  <c r="B4035" i="12"/>
  <c r="A4035" i="12"/>
  <c r="B4034" i="12"/>
  <c r="A4034" i="12"/>
  <c r="B4033" i="12"/>
  <c r="A4033" i="12"/>
  <c r="B4032" i="12"/>
  <c r="A4032" i="12"/>
  <c r="B4031" i="12"/>
  <c r="A4031" i="12"/>
  <c r="B4030" i="12"/>
  <c r="A4030" i="12"/>
  <c r="B4029" i="12"/>
  <c r="A4029" i="12"/>
  <c r="B4028" i="12"/>
  <c r="A4028" i="12"/>
  <c r="B4027" i="12"/>
  <c r="A4027" i="12"/>
  <c r="B4026" i="12"/>
  <c r="A4026" i="12"/>
  <c r="B4025" i="12"/>
  <c r="A4025" i="12"/>
  <c r="B4024" i="12"/>
  <c r="A4024" i="12"/>
  <c r="B4023" i="12"/>
  <c r="A4023" i="12"/>
  <c r="B4022" i="12"/>
  <c r="A4022" i="12"/>
  <c r="B4021" i="12"/>
  <c r="A4021" i="12"/>
  <c r="B4020" i="12"/>
  <c r="A4020" i="12"/>
  <c r="B4019" i="12"/>
  <c r="A4019" i="12"/>
  <c r="B4018" i="12"/>
  <c r="A4018" i="12"/>
  <c r="B4017" i="12"/>
  <c r="A4017" i="12"/>
  <c r="B4016" i="12"/>
  <c r="A4016" i="12"/>
  <c r="B4015" i="12"/>
  <c r="A4015" i="12"/>
  <c r="B4014" i="12"/>
  <c r="A4014" i="12"/>
  <c r="B4013" i="12"/>
  <c r="A4013" i="12"/>
  <c r="B4012" i="12"/>
  <c r="A4012" i="12"/>
  <c r="B4011" i="12"/>
  <c r="A4011" i="12"/>
  <c r="B4010" i="12"/>
  <c r="A4010" i="12"/>
  <c r="B4009" i="12"/>
  <c r="A4009" i="12"/>
  <c r="B4008" i="12"/>
  <c r="A4008" i="12"/>
  <c r="B4007" i="12"/>
  <c r="A4007" i="12"/>
  <c r="B4006" i="12"/>
  <c r="A4006" i="12"/>
  <c r="B4005" i="12"/>
  <c r="A4005" i="12"/>
  <c r="B4004" i="12"/>
  <c r="A4004" i="12"/>
  <c r="B4003" i="12"/>
  <c r="A4003" i="12"/>
  <c r="B4002" i="12"/>
  <c r="A4002" i="12"/>
  <c r="B4001" i="12"/>
  <c r="A4001" i="12"/>
  <c r="B4000" i="12"/>
  <c r="A4000" i="12"/>
  <c r="B3999" i="12"/>
  <c r="A3999" i="12"/>
  <c r="B3998" i="12"/>
  <c r="A3998" i="12"/>
  <c r="B3997" i="12"/>
  <c r="A3997" i="12"/>
  <c r="B3996" i="12"/>
  <c r="A3996" i="12"/>
  <c r="B3995" i="12"/>
  <c r="A3995" i="12"/>
  <c r="B3994" i="12"/>
  <c r="A3994" i="12"/>
  <c r="B3993" i="12"/>
  <c r="A3993" i="12"/>
  <c r="B3992" i="12"/>
  <c r="A3992" i="12"/>
  <c r="B3991" i="12"/>
  <c r="A3991" i="12"/>
  <c r="B3990" i="12"/>
  <c r="A3990" i="12"/>
  <c r="B3989" i="12"/>
  <c r="A3989" i="12"/>
  <c r="B3988" i="12"/>
  <c r="A3988" i="12"/>
  <c r="B3987" i="12"/>
  <c r="A3987" i="12"/>
  <c r="B3986" i="12"/>
  <c r="A3986" i="12"/>
  <c r="B3985" i="12"/>
  <c r="A3985" i="12"/>
  <c r="B3984" i="12"/>
  <c r="A3984" i="12"/>
  <c r="B3983" i="12"/>
  <c r="A3983" i="12"/>
  <c r="B3982" i="12"/>
  <c r="A3982" i="12"/>
  <c r="B3981" i="12"/>
  <c r="A3981" i="12"/>
  <c r="B3980" i="12"/>
  <c r="A3980" i="12"/>
  <c r="B3979" i="12"/>
  <c r="A3979" i="12"/>
  <c r="B3978" i="12"/>
  <c r="A3978" i="12"/>
  <c r="B3977" i="12"/>
  <c r="A3977" i="12"/>
  <c r="B3976" i="12"/>
  <c r="A3976" i="12"/>
  <c r="B3975" i="12"/>
  <c r="A3975" i="12"/>
  <c r="B3974" i="12"/>
  <c r="A3974" i="12"/>
  <c r="B3973" i="12"/>
  <c r="A3973" i="12"/>
  <c r="B3972" i="12"/>
  <c r="A3972" i="12"/>
  <c r="B3971" i="12"/>
  <c r="A3971" i="12"/>
  <c r="B3970" i="12"/>
  <c r="A3970" i="12"/>
  <c r="B3969" i="12"/>
  <c r="A3969" i="12"/>
  <c r="B3968" i="12"/>
  <c r="A3968" i="12"/>
  <c r="B3967" i="12"/>
  <c r="A3967" i="12"/>
  <c r="B3966" i="12"/>
  <c r="A3966" i="12"/>
  <c r="B3965" i="12"/>
  <c r="A3965" i="12"/>
  <c r="B3964" i="12"/>
  <c r="A3964" i="12"/>
  <c r="B3963" i="12"/>
  <c r="A3963" i="12"/>
  <c r="B3962" i="12"/>
  <c r="A3962" i="12"/>
  <c r="B3961" i="12"/>
  <c r="A3961" i="12"/>
  <c r="B3960" i="12"/>
  <c r="A3960" i="12"/>
  <c r="B3959" i="12"/>
  <c r="A3959" i="12"/>
  <c r="B3958" i="12"/>
  <c r="A3958" i="12"/>
  <c r="B3957" i="12"/>
  <c r="A3957" i="12"/>
  <c r="B3956" i="12"/>
  <c r="A3956" i="12"/>
  <c r="B3955" i="12"/>
  <c r="A3955" i="12"/>
  <c r="B3954" i="12"/>
  <c r="A3954" i="12"/>
  <c r="B3953" i="12"/>
  <c r="A3953" i="12"/>
  <c r="B3952" i="12"/>
  <c r="A3952" i="12"/>
  <c r="B3951" i="12"/>
  <c r="A3951" i="12"/>
  <c r="B3950" i="12"/>
  <c r="A3950" i="12"/>
  <c r="B3949" i="12"/>
  <c r="A3949" i="12"/>
  <c r="B3948" i="12"/>
  <c r="A3948" i="12"/>
  <c r="B3947" i="12"/>
  <c r="A3947" i="12"/>
  <c r="B3946" i="12"/>
  <c r="A3946" i="12"/>
  <c r="B3945" i="12"/>
  <c r="A3945" i="12"/>
  <c r="B3944" i="12"/>
  <c r="A3944" i="12"/>
  <c r="B3943" i="12"/>
  <c r="A3943" i="12"/>
  <c r="B3942" i="12"/>
  <c r="A3942" i="12"/>
  <c r="B3941" i="12"/>
  <c r="A3941" i="12"/>
  <c r="B3940" i="12"/>
  <c r="A3940" i="12"/>
  <c r="B3939" i="12"/>
  <c r="A3939" i="12"/>
  <c r="B3938" i="12"/>
  <c r="A3938" i="12"/>
  <c r="B3937" i="12"/>
  <c r="A3937" i="12"/>
  <c r="B3936" i="12"/>
  <c r="A3936" i="12"/>
  <c r="B3935" i="12"/>
  <c r="A3935" i="12"/>
  <c r="B3934" i="12"/>
  <c r="A3934" i="12"/>
  <c r="B3933" i="12"/>
  <c r="A3933" i="12"/>
  <c r="B3932" i="12"/>
  <c r="A3932" i="12"/>
  <c r="B3931" i="12"/>
  <c r="A3931" i="12"/>
  <c r="B3930" i="12"/>
  <c r="A3930" i="12"/>
  <c r="B3929" i="12"/>
  <c r="A3929" i="12"/>
  <c r="B3928" i="12"/>
  <c r="A3928" i="12"/>
  <c r="B3927" i="12"/>
  <c r="A3927" i="12"/>
  <c r="B3926" i="12"/>
  <c r="A3926" i="12"/>
  <c r="B3925" i="12"/>
  <c r="A3925" i="12"/>
  <c r="B3924" i="12"/>
  <c r="A3924" i="12"/>
  <c r="B3923" i="12"/>
  <c r="A3923" i="12"/>
  <c r="B3922" i="12"/>
  <c r="A3922" i="12"/>
  <c r="B3921" i="12"/>
  <c r="A3921" i="12"/>
  <c r="B3920" i="12"/>
  <c r="A3920" i="12"/>
  <c r="B3919" i="12"/>
  <c r="A3919" i="12"/>
  <c r="B3918" i="12"/>
  <c r="A3918" i="12"/>
  <c r="B3917" i="12"/>
  <c r="A3917" i="12"/>
  <c r="B3916" i="12"/>
  <c r="A3916" i="12"/>
  <c r="B3915" i="12"/>
  <c r="A3915" i="12"/>
  <c r="B3914" i="12"/>
  <c r="A3914" i="12"/>
  <c r="B3913" i="12"/>
  <c r="A3913" i="12"/>
  <c r="B3912" i="12"/>
  <c r="A3912" i="12"/>
  <c r="B3911" i="12"/>
  <c r="A3911" i="12"/>
  <c r="B3910" i="12"/>
  <c r="A3910" i="12"/>
  <c r="B3909" i="12"/>
  <c r="A3909" i="12"/>
  <c r="B3908" i="12"/>
  <c r="A3908" i="12"/>
  <c r="B3907" i="12"/>
  <c r="A3907" i="12"/>
  <c r="B3906" i="12"/>
  <c r="A3906" i="12"/>
  <c r="B3905" i="12"/>
  <c r="A3905" i="12"/>
  <c r="B3904" i="12"/>
  <c r="A3904" i="12"/>
  <c r="B3903" i="12"/>
  <c r="A3903" i="12"/>
  <c r="B3902" i="12"/>
  <c r="A3902" i="12"/>
  <c r="B3901" i="12"/>
  <c r="A3901" i="12"/>
  <c r="B3900" i="12"/>
  <c r="A3900" i="12"/>
  <c r="B3899" i="12"/>
  <c r="A3899" i="12"/>
  <c r="B3898" i="12"/>
  <c r="A3898" i="12"/>
  <c r="B3897" i="12"/>
  <c r="A3897" i="12"/>
  <c r="B3896" i="12"/>
  <c r="A3896" i="12"/>
  <c r="B3895" i="12"/>
  <c r="A3895" i="12"/>
  <c r="B3894" i="12"/>
  <c r="A3894" i="12"/>
  <c r="B3893" i="12"/>
  <c r="A3893" i="12"/>
  <c r="B3892" i="12"/>
  <c r="A3892" i="12"/>
  <c r="B3891" i="12"/>
  <c r="A3891" i="12"/>
  <c r="B3890" i="12"/>
  <c r="A3890" i="12"/>
  <c r="B3889" i="12"/>
  <c r="A3889" i="12"/>
  <c r="B3888" i="12"/>
  <c r="A3888" i="12"/>
  <c r="B3887" i="12"/>
  <c r="A3887" i="12"/>
  <c r="B3886" i="12"/>
  <c r="A3886" i="12"/>
  <c r="B3885" i="12"/>
  <c r="A3885" i="12"/>
  <c r="B3884" i="12"/>
  <c r="A3884" i="12"/>
  <c r="B3883" i="12"/>
  <c r="A3883" i="12"/>
  <c r="B3882" i="12"/>
  <c r="A3882" i="12"/>
  <c r="B3881" i="12"/>
  <c r="A3881" i="12"/>
  <c r="B3880" i="12"/>
  <c r="A3880" i="12"/>
  <c r="B3879" i="12"/>
  <c r="A3879" i="12"/>
  <c r="B3878" i="12"/>
  <c r="A3878" i="12"/>
  <c r="B3877" i="12"/>
  <c r="A3877" i="12"/>
  <c r="B3876" i="12"/>
  <c r="A3876" i="12"/>
  <c r="B3875" i="12"/>
  <c r="A3875" i="12"/>
  <c r="B3874" i="12"/>
  <c r="A3874" i="12"/>
  <c r="B3873" i="12"/>
  <c r="A3873" i="12"/>
  <c r="B3872" i="12"/>
  <c r="A3872" i="12"/>
  <c r="B3871" i="12"/>
  <c r="A3871" i="12"/>
  <c r="B3870" i="12"/>
  <c r="A3870" i="12"/>
  <c r="B3869" i="12"/>
  <c r="A3869" i="12"/>
  <c r="B3868" i="12"/>
  <c r="A3868" i="12"/>
  <c r="B3867" i="12"/>
  <c r="A3867" i="12"/>
  <c r="B3866" i="12"/>
  <c r="A3866" i="12"/>
  <c r="B3865" i="12"/>
  <c r="A3865" i="12"/>
  <c r="B3864" i="12"/>
  <c r="A3864" i="12"/>
  <c r="B3863" i="12"/>
  <c r="A3863" i="12"/>
  <c r="B3862" i="12"/>
  <c r="A3862" i="12"/>
  <c r="B3861" i="12"/>
  <c r="A3861" i="12"/>
  <c r="B3860" i="12"/>
  <c r="A3860" i="12"/>
  <c r="B3859" i="12"/>
  <c r="A3859" i="12"/>
  <c r="B3858" i="12"/>
  <c r="A3858" i="12"/>
  <c r="B3857" i="12"/>
  <c r="A3857" i="12"/>
  <c r="B3856" i="12"/>
  <c r="A3856" i="12"/>
  <c r="B3855" i="12"/>
  <c r="A3855" i="12"/>
  <c r="B3854" i="12"/>
  <c r="A3854" i="12"/>
  <c r="B3853" i="12"/>
  <c r="A3853" i="12"/>
  <c r="B3852" i="12"/>
  <c r="A3852" i="12"/>
  <c r="B3851" i="12"/>
  <c r="A3851" i="12"/>
  <c r="B3850" i="12"/>
  <c r="A3850" i="12"/>
  <c r="B3849" i="12"/>
  <c r="A3849" i="12"/>
  <c r="B3848" i="12"/>
  <c r="A3848" i="12"/>
  <c r="B3847" i="12"/>
  <c r="A3847" i="12"/>
  <c r="B3846" i="12"/>
  <c r="A3846" i="12"/>
  <c r="B3845" i="12"/>
  <c r="A3845" i="12"/>
  <c r="B3844" i="12"/>
  <c r="A3844" i="12"/>
  <c r="B3843" i="12"/>
  <c r="A3843" i="12"/>
  <c r="B3842" i="12"/>
  <c r="A3842" i="12"/>
  <c r="B3841" i="12"/>
  <c r="A3841" i="12"/>
  <c r="B3840" i="12"/>
  <c r="A3840" i="12"/>
  <c r="B3839" i="12"/>
  <c r="A3839" i="12"/>
  <c r="B3838" i="12"/>
  <c r="A3838" i="12"/>
  <c r="B3837" i="12"/>
  <c r="A3837" i="12"/>
  <c r="B3836" i="12"/>
  <c r="A3836" i="12"/>
  <c r="B3835" i="12"/>
  <c r="A3835" i="12"/>
  <c r="B3834" i="12"/>
  <c r="A3834" i="12"/>
  <c r="B3833" i="12"/>
  <c r="A3833" i="12"/>
  <c r="B3832" i="12"/>
  <c r="A3832" i="12"/>
  <c r="B3831" i="12"/>
  <c r="A3831" i="12"/>
  <c r="B3830" i="12"/>
  <c r="A3830" i="12"/>
  <c r="B3829" i="12"/>
  <c r="A3829" i="12"/>
  <c r="B3828" i="12"/>
  <c r="A3828" i="12"/>
  <c r="B3827" i="12"/>
  <c r="A3827" i="12"/>
  <c r="B3826" i="12"/>
  <c r="A3826" i="12"/>
  <c r="B3825" i="12"/>
  <c r="A3825" i="12"/>
  <c r="B3824" i="12"/>
  <c r="A3824" i="12"/>
  <c r="B3823" i="12"/>
  <c r="A3823" i="12"/>
  <c r="B3822" i="12"/>
  <c r="A3822" i="12"/>
  <c r="B3821" i="12"/>
  <c r="A3821" i="12"/>
  <c r="B3820" i="12"/>
  <c r="A3820" i="12"/>
  <c r="B3819" i="12"/>
  <c r="A3819" i="12"/>
  <c r="B3818" i="12"/>
  <c r="A3818" i="12"/>
  <c r="B3817" i="12"/>
  <c r="A3817" i="12"/>
  <c r="B3816" i="12"/>
  <c r="A3816" i="12"/>
  <c r="B3815" i="12"/>
  <c r="A3815" i="12"/>
  <c r="B3814" i="12"/>
  <c r="A3814" i="12"/>
  <c r="B3813" i="12"/>
  <c r="A3813" i="12"/>
  <c r="B3812" i="12"/>
  <c r="A3812" i="12"/>
  <c r="B3811" i="12"/>
  <c r="A3811" i="12"/>
  <c r="B3810" i="12"/>
  <c r="A3810" i="12"/>
  <c r="B3809" i="12"/>
  <c r="A3809" i="12"/>
  <c r="B3808" i="12"/>
  <c r="A3808" i="12"/>
  <c r="B3807" i="12"/>
  <c r="A3807" i="12"/>
  <c r="B3806" i="12"/>
  <c r="A3806" i="12"/>
  <c r="B3805" i="12"/>
  <c r="A3805" i="12"/>
  <c r="B3804" i="12"/>
  <c r="A3804" i="12"/>
  <c r="B3803" i="12"/>
  <c r="A3803" i="12"/>
  <c r="B3802" i="12"/>
  <c r="A3802" i="12"/>
  <c r="B3801" i="12"/>
  <c r="A3801" i="12"/>
  <c r="B3800" i="12"/>
  <c r="A3800" i="12"/>
  <c r="B3799" i="12"/>
  <c r="A3799" i="12"/>
  <c r="B3798" i="12"/>
  <c r="A3798" i="12"/>
  <c r="B3797" i="12"/>
  <c r="A3797" i="12"/>
  <c r="B3796" i="12"/>
  <c r="A3796" i="12"/>
  <c r="B3795" i="12"/>
  <c r="A3795" i="12"/>
  <c r="B3794" i="12"/>
  <c r="A3794" i="12"/>
  <c r="B3793" i="12"/>
  <c r="A3793" i="12"/>
  <c r="B3792" i="12"/>
  <c r="A3792" i="12"/>
  <c r="B3791" i="12"/>
  <c r="A3791" i="12"/>
  <c r="B3790" i="12"/>
  <c r="A3790" i="12"/>
  <c r="B3789" i="12"/>
  <c r="A3789" i="12"/>
  <c r="B3788" i="12"/>
  <c r="A3788" i="12"/>
  <c r="B3787" i="12"/>
  <c r="A3787" i="12"/>
  <c r="B3786" i="12"/>
  <c r="A3786" i="12"/>
  <c r="B3785" i="12"/>
  <c r="A3785" i="12"/>
  <c r="B3784" i="12"/>
  <c r="A3784" i="12"/>
  <c r="B3783" i="12"/>
  <c r="A3783" i="12"/>
  <c r="B3782" i="12"/>
  <c r="A3782" i="12"/>
  <c r="B3781" i="12"/>
  <c r="A3781" i="12"/>
  <c r="B3780" i="12"/>
  <c r="A3780" i="12"/>
  <c r="B3779" i="12"/>
  <c r="A3779" i="12"/>
  <c r="B3778" i="12"/>
  <c r="A3778" i="12"/>
  <c r="B3777" i="12"/>
  <c r="A3777" i="12"/>
  <c r="B3776" i="12"/>
  <c r="A3776" i="12"/>
  <c r="B3775" i="12"/>
  <c r="A3775" i="12"/>
  <c r="B3774" i="12"/>
  <c r="A3774" i="12"/>
  <c r="B3773" i="12"/>
  <c r="A3773" i="12"/>
  <c r="B3772" i="12"/>
  <c r="A3772" i="12"/>
  <c r="B3771" i="12"/>
  <c r="A3771" i="12"/>
  <c r="B3770" i="12"/>
  <c r="A3770" i="12"/>
  <c r="B3769" i="12"/>
  <c r="A3769" i="12"/>
  <c r="B3768" i="12"/>
  <c r="A3768" i="12"/>
  <c r="B3767" i="12"/>
  <c r="A3767" i="12"/>
  <c r="B3766" i="12"/>
  <c r="A3766" i="12"/>
  <c r="B3765" i="12"/>
  <c r="A3765" i="12"/>
  <c r="B3764" i="12"/>
  <c r="A3764" i="12"/>
  <c r="B3763" i="12"/>
  <c r="A3763" i="12"/>
  <c r="B3762" i="12"/>
  <c r="A3762" i="12"/>
  <c r="B3761" i="12"/>
  <c r="A3761" i="12"/>
  <c r="B3760" i="12"/>
  <c r="A3760" i="12"/>
  <c r="B3759" i="12"/>
  <c r="A3759" i="12"/>
  <c r="B3758" i="12"/>
  <c r="A3758" i="12"/>
  <c r="B3757" i="12"/>
  <c r="A3757" i="12"/>
  <c r="B3756" i="12"/>
  <c r="A3756" i="12"/>
  <c r="B3755" i="12"/>
  <c r="A3755" i="12"/>
  <c r="B3754" i="12"/>
  <c r="A3754" i="12"/>
  <c r="B3753" i="12"/>
  <c r="A3753" i="12"/>
  <c r="B3752" i="12"/>
  <c r="A3752" i="12"/>
  <c r="B3751" i="12"/>
  <c r="A3751" i="12"/>
  <c r="B3750" i="12"/>
  <c r="A3750" i="12"/>
  <c r="B3749" i="12"/>
  <c r="A3749" i="12"/>
  <c r="B3748" i="12"/>
  <c r="A3748" i="12"/>
  <c r="B3747" i="12"/>
  <c r="A3747" i="12"/>
  <c r="B3746" i="12"/>
  <c r="A3746" i="12"/>
  <c r="B3745" i="12"/>
  <c r="A3745" i="12"/>
  <c r="B3744" i="12"/>
  <c r="A3744" i="12"/>
  <c r="B3743" i="12"/>
  <c r="A3743" i="12"/>
  <c r="B3742" i="12"/>
  <c r="A3742" i="12"/>
  <c r="B3741" i="12"/>
  <c r="A3741" i="12"/>
  <c r="B3740" i="12"/>
  <c r="A3740" i="12"/>
  <c r="B3739" i="12"/>
  <c r="A3739" i="12"/>
  <c r="B3738" i="12"/>
  <c r="A3738" i="12"/>
  <c r="B3737" i="12"/>
  <c r="A3737" i="12"/>
  <c r="B3736" i="12"/>
  <c r="A3736" i="12"/>
  <c r="B3735" i="12"/>
  <c r="A3735" i="12"/>
  <c r="B3734" i="12"/>
  <c r="A3734" i="12"/>
  <c r="B3733" i="12"/>
  <c r="A3733" i="12"/>
  <c r="B3732" i="12"/>
  <c r="A3732" i="12"/>
  <c r="B3731" i="12"/>
  <c r="A3731" i="12"/>
  <c r="B3730" i="12"/>
  <c r="A3730" i="12"/>
  <c r="B3729" i="12"/>
  <c r="A3729" i="12"/>
  <c r="B3728" i="12"/>
  <c r="A3728" i="12"/>
  <c r="B3727" i="12"/>
  <c r="A3727" i="12"/>
  <c r="B3726" i="12"/>
  <c r="A3726" i="12"/>
  <c r="B3725" i="12"/>
  <c r="A3725" i="12"/>
  <c r="B3724" i="12"/>
  <c r="A3724" i="12"/>
  <c r="B3723" i="12"/>
  <c r="A3723" i="12"/>
  <c r="B3722" i="12"/>
  <c r="A3722" i="12"/>
  <c r="B3721" i="12"/>
  <c r="A3721" i="12"/>
  <c r="B3720" i="12"/>
  <c r="A3720" i="12"/>
  <c r="B3719" i="12"/>
  <c r="A3719" i="12"/>
  <c r="B3718" i="12"/>
  <c r="A3718" i="12"/>
  <c r="B3717" i="12"/>
  <c r="A3717" i="12"/>
  <c r="B3716" i="12"/>
  <c r="A3716" i="12"/>
  <c r="B3715" i="12"/>
  <c r="A3715" i="12"/>
  <c r="B3714" i="12"/>
  <c r="A3714" i="12"/>
  <c r="B3713" i="12"/>
  <c r="A3713" i="12"/>
  <c r="B3712" i="12"/>
  <c r="A3712" i="12"/>
  <c r="B3711" i="12"/>
  <c r="A3711" i="12"/>
  <c r="B3710" i="12"/>
  <c r="A3710" i="12"/>
  <c r="B3709" i="12"/>
  <c r="A3709" i="12"/>
  <c r="B3708" i="12"/>
  <c r="A3708" i="12"/>
  <c r="B3707" i="12"/>
  <c r="A3707" i="12"/>
  <c r="B3706" i="12"/>
  <c r="A3706" i="12"/>
  <c r="B3705" i="12"/>
  <c r="A3705" i="12"/>
  <c r="B3704" i="12"/>
  <c r="A3704" i="12"/>
  <c r="B3703" i="12"/>
  <c r="A3703" i="12"/>
  <c r="B3702" i="12"/>
  <c r="A3702" i="12"/>
  <c r="B3701" i="12"/>
  <c r="A3701" i="12"/>
  <c r="B3700" i="12"/>
  <c r="A3700" i="12"/>
  <c r="B3699" i="12"/>
  <c r="A3699" i="12"/>
  <c r="B3698" i="12"/>
  <c r="A3698" i="12"/>
  <c r="B3697" i="12"/>
  <c r="A3697" i="12"/>
  <c r="B3696" i="12"/>
  <c r="A3696" i="12"/>
  <c r="B3695" i="12"/>
  <c r="A3695" i="12"/>
  <c r="B3694" i="12"/>
  <c r="A3694" i="12"/>
  <c r="B3693" i="12"/>
  <c r="A3693" i="12"/>
  <c r="B3692" i="12"/>
  <c r="A3692" i="12"/>
  <c r="B3691" i="12"/>
  <c r="A3691" i="12"/>
  <c r="B3690" i="12"/>
  <c r="A3690" i="12"/>
  <c r="B3689" i="12"/>
  <c r="A3689" i="12"/>
  <c r="B3688" i="12"/>
  <c r="A3688" i="12"/>
  <c r="B3687" i="12"/>
  <c r="A3687" i="12"/>
  <c r="B3686" i="12"/>
  <c r="A3686" i="12"/>
  <c r="B3685" i="12"/>
  <c r="A3685" i="12"/>
  <c r="B3684" i="12"/>
  <c r="A3684" i="12"/>
  <c r="B3683" i="12"/>
  <c r="A3683" i="12"/>
  <c r="B3682" i="12"/>
  <c r="A3682" i="12"/>
  <c r="B3681" i="12"/>
  <c r="A3681" i="12"/>
  <c r="B3680" i="12"/>
  <c r="A3680" i="12"/>
  <c r="B3679" i="12"/>
  <c r="A3679" i="12"/>
  <c r="B3678" i="12"/>
  <c r="A3678" i="12"/>
  <c r="B3677" i="12"/>
  <c r="A3677" i="12"/>
  <c r="B3676" i="12"/>
  <c r="A3676" i="12"/>
  <c r="B3675" i="12"/>
  <c r="A3675" i="12"/>
  <c r="B3674" i="12"/>
  <c r="A3674" i="12"/>
  <c r="B3673" i="12"/>
  <c r="A3673" i="12"/>
  <c r="B3672" i="12"/>
  <c r="A3672" i="12"/>
  <c r="B3671" i="12"/>
  <c r="A3671" i="12"/>
  <c r="B3670" i="12"/>
  <c r="A3670" i="12"/>
  <c r="B3669" i="12"/>
  <c r="A3669" i="12"/>
  <c r="B3668" i="12"/>
  <c r="A3668" i="12"/>
  <c r="B3667" i="12"/>
  <c r="A3667" i="12"/>
  <c r="B3666" i="12"/>
  <c r="A3666" i="12"/>
  <c r="B3665" i="12"/>
  <c r="A3665" i="12"/>
  <c r="B3664" i="12"/>
  <c r="A3664" i="12"/>
  <c r="B3663" i="12"/>
  <c r="A3663" i="12"/>
  <c r="B3662" i="12"/>
  <c r="A3662" i="12"/>
  <c r="B3661" i="12"/>
  <c r="A3661" i="12"/>
  <c r="B3660" i="12"/>
  <c r="A3660" i="12"/>
  <c r="B3659" i="12"/>
  <c r="A3659" i="12"/>
  <c r="B3658" i="12"/>
  <c r="A3658" i="12"/>
  <c r="B3657" i="12"/>
  <c r="A3657" i="12"/>
  <c r="B3656" i="12"/>
  <c r="A3656" i="12"/>
  <c r="B3655" i="12"/>
  <c r="A3655" i="12"/>
  <c r="B3654" i="12"/>
  <c r="A3654" i="12"/>
  <c r="B3653" i="12"/>
  <c r="A3653" i="12"/>
  <c r="B3652" i="12"/>
  <c r="A3652" i="12"/>
  <c r="B3651" i="12"/>
  <c r="A3651" i="12"/>
  <c r="B3650" i="12"/>
  <c r="A3650" i="12"/>
  <c r="B3649" i="12"/>
  <c r="A3649" i="12"/>
  <c r="B3648" i="12"/>
  <c r="A3648" i="12"/>
  <c r="B3647" i="12"/>
  <c r="A3647" i="12"/>
  <c r="B3646" i="12"/>
  <c r="A3646" i="12"/>
  <c r="B3645" i="12"/>
  <c r="A3645" i="12"/>
  <c r="B3644" i="12"/>
  <c r="A3644" i="12"/>
  <c r="B3643" i="12"/>
  <c r="A3643" i="12"/>
  <c r="B3642" i="12"/>
  <c r="A3642" i="12"/>
  <c r="B3641" i="12"/>
  <c r="A3641" i="12"/>
  <c r="B3640" i="12"/>
  <c r="A3640" i="12"/>
  <c r="B3639" i="12"/>
  <c r="A3639" i="12"/>
  <c r="B3638" i="12"/>
  <c r="A3638" i="12"/>
  <c r="B3637" i="12"/>
  <c r="A3637" i="12"/>
  <c r="B3636" i="12"/>
  <c r="A3636" i="12"/>
  <c r="B3635" i="12"/>
  <c r="A3635" i="12"/>
  <c r="B3634" i="12"/>
  <c r="A3634" i="12"/>
  <c r="B3633" i="12"/>
  <c r="A3633" i="12"/>
  <c r="B3632" i="12"/>
  <c r="A3632" i="12"/>
  <c r="B3631" i="12"/>
  <c r="A3631" i="12"/>
  <c r="B3630" i="12"/>
  <c r="A3630" i="12"/>
  <c r="B3629" i="12"/>
  <c r="A3629" i="12"/>
  <c r="B3628" i="12"/>
  <c r="A3628" i="12"/>
  <c r="B3627" i="12"/>
  <c r="A3627" i="12"/>
  <c r="B3626" i="12"/>
  <c r="A3626" i="12"/>
  <c r="B3625" i="12"/>
  <c r="A3625" i="12"/>
  <c r="B3624" i="12"/>
  <c r="A3624" i="12"/>
  <c r="B3623" i="12"/>
  <c r="A3623" i="12"/>
  <c r="B3622" i="12"/>
  <c r="A3622" i="12"/>
  <c r="B3621" i="12"/>
  <c r="A3621" i="12"/>
  <c r="B3620" i="12"/>
  <c r="A3620" i="12"/>
  <c r="B3619" i="12"/>
  <c r="A3619" i="12"/>
  <c r="B3618" i="12"/>
  <c r="A3618" i="12"/>
  <c r="B3617" i="12"/>
  <c r="A3617" i="12"/>
  <c r="B3616" i="12"/>
  <c r="A3616" i="12"/>
  <c r="B3615" i="12"/>
  <c r="A3615" i="12"/>
  <c r="B3614" i="12"/>
  <c r="A3614" i="12"/>
  <c r="B3613" i="12"/>
  <c r="A3613" i="12"/>
  <c r="B3612" i="12"/>
  <c r="A3612" i="12"/>
  <c r="B3611" i="12"/>
  <c r="A3611" i="12"/>
  <c r="B3610" i="12"/>
  <c r="A3610" i="12"/>
  <c r="B3609" i="12"/>
  <c r="A3609" i="12"/>
  <c r="B3608" i="12"/>
  <c r="A3608" i="12"/>
  <c r="B3607" i="12"/>
  <c r="A3607" i="12"/>
  <c r="B3606" i="12"/>
  <c r="A3606" i="12"/>
  <c r="B3605" i="12"/>
  <c r="A3605" i="12"/>
  <c r="B3604" i="12"/>
  <c r="A3604" i="12"/>
  <c r="B3603" i="12"/>
  <c r="A3603" i="12"/>
  <c r="B3602" i="12"/>
  <c r="A3602" i="12"/>
  <c r="B3601" i="12"/>
  <c r="A3601" i="12"/>
  <c r="B3600" i="12"/>
  <c r="A3600" i="12"/>
  <c r="B3599" i="12"/>
  <c r="A3599" i="12"/>
  <c r="B3598" i="12"/>
  <c r="A3598" i="12"/>
  <c r="B3597" i="12"/>
  <c r="A3597" i="12"/>
  <c r="B3596" i="12"/>
  <c r="A3596" i="12"/>
  <c r="B3595" i="12"/>
  <c r="A3595" i="12"/>
  <c r="B3594" i="12"/>
  <c r="A3594" i="12"/>
  <c r="B3593" i="12"/>
  <c r="A3593" i="12"/>
  <c r="B3592" i="12"/>
  <c r="A3592" i="12"/>
  <c r="B3591" i="12"/>
  <c r="A3591" i="12"/>
  <c r="B3590" i="12"/>
  <c r="A3590" i="12"/>
  <c r="B3589" i="12"/>
  <c r="A3589" i="12"/>
  <c r="B3588" i="12"/>
  <c r="A3588" i="12"/>
  <c r="B3587" i="12"/>
  <c r="A3587" i="12"/>
  <c r="B3586" i="12"/>
  <c r="A3586" i="12"/>
  <c r="B3585" i="12"/>
  <c r="A3585" i="12"/>
  <c r="B3584" i="12"/>
  <c r="A3584" i="12"/>
  <c r="B3583" i="12"/>
  <c r="A3583" i="12"/>
  <c r="B3582" i="12"/>
  <c r="A3582" i="12"/>
  <c r="B3581" i="12"/>
  <c r="A3581" i="12"/>
  <c r="B3580" i="12"/>
  <c r="A3580" i="12"/>
  <c r="B3579" i="12"/>
  <c r="A3579" i="12"/>
  <c r="B3578" i="12"/>
  <c r="A3578" i="12"/>
  <c r="B3577" i="12"/>
  <c r="A3577" i="12"/>
  <c r="B3576" i="12"/>
  <c r="A3576" i="12"/>
  <c r="B3575" i="12"/>
  <c r="A3575" i="12"/>
  <c r="B3574" i="12"/>
  <c r="A3574" i="12"/>
  <c r="B3573" i="12"/>
  <c r="A3573" i="12"/>
  <c r="B3572" i="12"/>
  <c r="A3572" i="12"/>
  <c r="B3571" i="12"/>
  <c r="A3571" i="12"/>
  <c r="B3570" i="12"/>
  <c r="A3570" i="12"/>
  <c r="B3569" i="12"/>
  <c r="A3569" i="12"/>
  <c r="B3568" i="12"/>
  <c r="A3568" i="12"/>
  <c r="B3567" i="12"/>
  <c r="A3567" i="12"/>
  <c r="B3566" i="12"/>
  <c r="A3566" i="12"/>
  <c r="B3565" i="12"/>
  <c r="A3565" i="12"/>
  <c r="B3564" i="12"/>
  <c r="A3564" i="12"/>
  <c r="B3563" i="12"/>
  <c r="A3563" i="12"/>
  <c r="B3562" i="12"/>
  <c r="A3562" i="12"/>
  <c r="B3561" i="12"/>
  <c r="A3561" i="12"/>
  <c r="B3560" i="12"/>
  <c r="A3560" i="12"/>
  <c r="B3559" i="12"/>
  <c r="A3559" i="12"/>
  <c r="B3558" i="12"/>
  <c r="A3558" i="12"/>
  <c r="B3557" i="12"/>
  <c r="A3557" i="12"/>
  <c r="B3556" i="12"/>
  <c r="A3556" i="12"/>
  <c r="B3555" i="12"/>
  <c r="A3555" i="12"/>
  <c r="B3554" i="12"/>
  <c r="A3554" i="12"/>
  <c r="B3553" i="12"/>
  <c r="A3553" i="12"/>
  <c r="B3552" i="12"/>
  <c r="A3552" i="12"/>
  <c r="B3551" i="12"/>
  <c r="A3551" i="12"/>
  <c r="B3550" i="12"/>
  <c r="A3550" i="12"/>
  <c r="B3549" i="12"/>
  <c r="A3549" i="12"/>
  <c r="B3548" i="12"/>
  <c r="A3548" i="12"/>
  <c r="B3547" i="12"/>
  <c r="A3547" i="12"/>
  <c r="B3546" i="12"/>
  <c r="A3546" i="12"/>
  <c r="B3545" i="12"/>
  <c r="A3545" i="12"/>
  <c r="B3544" i="12"/>
  <c r="A3544" i="12"/>
  <c r="B3543" i="12"/>
  <c r="A3543" i="12"/>
  <c r="B3542" i="12"/>
  <c r="A3542" i="12"/>
  <c r="B3541" i="12"/>
  <c r="A3541" i="12"/>
  <c r="B3540" i="12"/>
  <c r="A3540" i="12"/>
  <c r="B3539" i="12"/>
  <c r="A3539" i="12"/>
  <c r="B3538" i="12"/>
  <c r="A3538" i="12"/>
  <c r="B3537" i="12"/>
  <c r="A3537" i="12"/>
  <c r="B3536" i="12"/>
  <c r="A3536" i="12"/>
  <c r="B3535" i="12"/>
  <c r="A3535" i="12"/>
  <c r="B3534" i="12"/>
  <c r="A3534" i="12"/>
  <c r="B3533" i="12"/>
  <c r="A3533" i="12"/>
  <c r="B3532" i="12"/>
  <c r="A3532" i="12"/>
  <c r="B3531" i="12"/>
  <c r="A3531" i="12"/>
  <c r="B3530" i="12"/>
  <c r="A3530" i="12"/>
  <c r="B3529" i="12"/>
  <c r="A3529" i="12"/>
  <c r="B3528" i="12"/>
  <c r="A3528" i="12"/>
  <c r="B3527" i="12"/>
  <c r="A3527" i="12"/>
  <c r="B3526" i="12"/>
  <c r="A3526" i="12"/>
  <c r="B3525" i="12"/>
  <c r="A3525" i="12"/>
  <c r="B3524" i="12"/>
  <c r="A3524" i="12"/>
  <c r="B3523" i="12"/>
  <c r="A3523" i="12"/>
  <c r="B3522" i="12"/>
  <c r="A3522" i="12"/>
  <c r="B3521" i="12"/>
  <c r="A3521" i="12"/>
  <c r="B3520" i="12"/>
  <c r="A3520" i="12"/>
  <c r="B3519" i="12"/>
  <c r="A3519" i="12"/>
  <c r="B3518" i="12"/>
  <c r="A3518" i="12"/>
  <c r="B3517" i="12"/>
  <c r="A3517" i="12"/>
  <c r="B3516" i="12"/>
  <c r="A3516" i="12"/>
  <c r="B3515" i="12"/>
  <c r="A3515" i="12"/>
  <c r="B3514" i="12"/>
  <c r="A3514" i="12"/>
  <c r="B3513" i="12"/>
  <c r="A3513" i="12"/>
  <c r="B3512" i="12"/>
  <c r="A3512" i="12"/>
  <c r="B3511" i="12"/>
  <c r="A3511" i="12"/>
  <c r="B3510" i="12"/>
  <c r="A3510" i="12"/>
  <c r="B3509" i="12"/>
  <c r="A3509" i="12"/>
  <c r="B3508" i="12"/>
  <c r="A3508" i="12"/>
  <c r="B3507" i="12"/>
  <c r="A3507" i="12"/>
  <c r="B3506" i="12"/>
  <c r="A3506" i="12"/>
  <c r="B3505" i="12"/>
  <c r="A3505" i="12"/>
  <c r="B3504" i="12"/>
  <c r="A3504" i="12"/>
  <c r="B3503" i="12"/>
  <c r="A3503" i="12"/>
  <c r="B3502" i="12"/>
  <c r="A3502" i="12"/>
  <c r="B3501" i="12"/>
  <c r="A3501" i="12"/>
  <c r="B3500" i="12"/>
  <c r="A3500" i="12"/>
  <c r="B3499" i="12"/>
  <c r="A3499" i="12"/>
  <c r="B3498" i="12"/>
  <c r="A3498" i="12"/>
  <c r="B3497" i="12"/>
  <c r="A3497" i="12"/>
  <c r="B3496" i="12"/>
  <c r="A3496" i="12"/>
  <c r="B3495" i="12"/>
  <c r="A3495" i="12"/>
  <c r="B3494" i="12"/>
  <c r="A3494" i="12"/>
  <c r="B3493" i="12"/>
  <c r="A3493" i="12"/>
  <c r="B3492" i="12"/>
  <c r="A3492" i="12"/>
  <c r="B3491" i="12"/>
  <c r="A3491" i="12"/>
  <c r="B3490" i="12"/>
  <c r="A3490" i="12"/>
  <c r="B3489" i="12"/>
  <c r="A3489" i="12"/>
  <c r="B3488" i="12"/>
  <c r="A3488" i="12"/>
  <c r="B3487" i="12"/>
  <c r="A3487" i="12"/>
  <c r="B3486" i="12"/>
  <c r="A3486" i="12"/>
  <c r="B3485" i="12"/>
  <c r="A3485" i="12"/>
  <c r="B3484" i="12"/>
  <c r="A3484" i="12"/>
  <c r="B3483" i="12"/>
  <c r="A3483" i="12"/>
  <c r="B3482" i="12"/>
  <c r="A3482" i="12"/>
  <c r="B3481" i="12"/>
  <c r="A3481" i="12"/>
  <c r="B3480" i="12"/>
  <c r="A3480" i="12"/>
  <c r="B3479" i="12"/>
  <c r="A3479" i="12"/>
  <c r="B3478" i="12"/>
  <c r="A3478" i="12"/>
  <c r="B3477" i="12"/>
  <c r="A3477" i="12"/>
  <c r="B3476" i="12"/>
  <c r="A3476" i="12"/>
  <c r="B3475" i="12"/>
  <c r="A3475" i="12"/>
  <c r="B3474" i="12"/>
  <c r="A3474" i="12"/>
  <c r="B3473" i="12"/>
  <c r="A3473" i="12"/>
  <c r="B3472" i="12"/>
  <c r="A3472" i="12"/>
  <c r="B3471" i="12"/>
  <c r="A3471" i="12"/>
  <c r="B3470" i="12"/>
  <c r="A3470" i="12"/>
  <c r="B3469" i="12"/>
  <c r="A3469" i="12"/>
  <c r="B3468" i="12"/>
  <c r="A3468" i="12"/>
  <c r="B3467" i="12"/>
  <c r="A3467" i="12"/>
  <c r="B3466" i="12"/>
  <c r="A3466" i="12"/>
  <c r="B3465" i="12"/>
  <c r="A3465" i="12"/>
  <c r="B3464" i="12"/>
  <c r="A3464" i="12"/>
  <c r="B3463" i="12"/>
  <c r="A3463" i="12"/>
  <c r="B3462" i="12"/>
  <c r="A3462" i="12"/>
  <c r="B3461" i="12"/>
  <c r="A3461" i="12"/>
  <c r="B3460" i="12"/>
  <c r="A3460" i="12"/>
  <c r="B3459" i="12"/>
  <c r="A3459" i="12"/>
  <c r="B3458" i="12"/>
  <c r="A3458" i="12"/>
  <c r="B3457" i="12"/>
  <c r="A3457" i="12"/>
  <c r="B3456" i="12"/>
  <c r="A3456" i="12"/>
  <c r="B3455" i="12"/>
  <c r="A3455" i="12"/>
  <c r="B3454" i="12"/>
  <c r="A3454" i="12"/>
  <c r="B3453" i="12"/>
  <c r="A3453" i="12"/>
  <c r="B3452" i="12"/>
  <c r="A3452" i="12"/>
  <c r="B3451" i="12"/>
  <c r="A3451" i="12"/>
  <c r="B3450" i="12"/>
  <c r="A3450" i="12"/>
  <c r="B3449" i="12"/>
  <c r="A3449" i="12"/>
  <c r="B3448" i="12"/>
  <c r="A3448" i="12"/>
  <c r="B3447" i="12"/>
  <c r="A3447" i="12"/>
  <c r="B3446" i="12"/>
  <c r="A3446" i="12"/>
  <c r="B3445" i="12"/>
  <c r="A3445" i="12"/>
  <c r="B3444" i="12"/>
  <c r="A3444" i="12"/>
  <c r="B3443" i="12"/>
  <c r="A3443" i="12"/>
  <c r="B3442" i="12"/>
  <c r="A3442" i="12"/>
  <c r="B3441" i="12"/>
  <c r="A3441" i="12"/>
  <c r="B3440" i="12"/>
  <c r="A3440" i="12"/>
  <c r="B3439" i="12"/>
  <c r="A3439" i="12"/>
  <c r="B3438" i="12"/>
  <c r="A3438" i="12"/>
  <c r="B3437" i="12"/>
  <c r="A3437" i="12"/>
  <c r="B3436" i="12"/>
  <c r="A3436" i="12"/>
  <c r="B3435" i="12"/>
  <c r="A3435" i="12"/>
  <c r="B3434" i="12"/>
  <c r="A3434" i="12"/>
  <c r="B3433" i="12"/>
  <c r="A3433" i="12"/>
  <c r="B3432" i="12"/>
  <c r="A3432" i="12"/>
  <c r="B3431" i="12"/>
  <c r="A3431" i="12"/>
  <c r="B3430" i="12"/>
  <c r="A3430" i="12"/>
  <c r="B3429" i="12"/>
  <c r="A3429" i="12"/>
  <c r="B3428" i="12"/>
  <c r="A3428" i="12"/>
  <c r="B3427" i="12"/>
  <c r="A3427" i="12"/>
  <c r="B3426" i="12"/>
  <c r="A3426" i="12"/>
  <c r="B3425" i="12"/>
  <c r="A3425" i="12"/>
  <c r="B3424" i="12"/>
  <c r="A3424" i="12"/>
  <c r="B3423" i="12"/>
  <c r="A3423" i="12"/>
  <c r="B3422" i="12"/>
  <c r="A3422" i="12"/>
  <c r="B3421" i="12"/>
  <c r="A3421" i="12"/>
  <c r="B3420" i="12"/>
  <c r="A3420" i="12"/>
  <c r="B3419" i="12"/>
  <c r="A3419" i="12"/>
  <c r="B3418" i="12"/>
  <c r="A3418" i="12"/>
  <c r="B3417" i="12"/>
  <c r="A3417" i="12"/>
  <c r="B3416" i="12"/>
  <c r="A3416" i="12"/>
  <c r="B3415" i="12"/>
  <c r="A3415" i="12"/>
  <c r="B3414" i="12"/>
  <c r="A3414" i="12"/>
  <c r="B3413" i="12"/>
  <c r="A3413" i="12"/>
  <c r="B3412" i="12"/>
  <c r="A3412" i="12"/>
  <c r="B3411" i="12"/>
  <c r="A3411" i="12"/>
  <c r="B3410" i="12"/>
  <c r="A3410" i="12"/>
  <c r="B3409" i="12"/>
  <c r="A3409" i="12"/>
  <c r="B3408" i="12"/>
  <c r="A3408" i="12"/>
  <c r="B3407" i="12"/>
  <c r="A3407" i="12"/>
  <c r="B3406" i="12"/>
  <c r="A3406" i="12"/>
  <c r="B3405" i="12"/>
  <c r="A3405" i="12"/>
  <c r="B3404" i="12"/>
  <c r="A3404" i="12"/>
  <c r="B3403" i="12"/>
  <c r="A3403" i="12"/>
  <c r="B3402" i="12"/>
  <c r="A3402" i="12"/>
  <c r="B3401" i="12"/>
  <c r="A3401" i="12"/>
  <c r="B3400" i="12"/>
  <c r="A3400" i="12"/>
  <c r="B3399" i="12"/>
  <c r="A3399" i="12"/>
  <c r="B3398" i="12"/>
  <c r="A3398" i="12"/>
  <c r="B3397" i="12"/>
  <c r="A3397" i="12"/>
  <c r="B3396" i="12"/>
  <c r="A3396" i="12"/>
  <c r="B3395" i="12"/>
  <c r="A3395" i="12"/>
  <c r="B3394" i="12"/>
  <c r="A3394" i="12"/>
  <c r="B3393" i="12"/>
  <c r="A3393" i="12"/>
  <c r="B3392" i="12"/>
  <c r="A3392" i="12"/>
  <c r="B3391" i="12"/>
  <c r="A3391" i="12"/>
  <c r="B3390" i="12"/>
  <c r="A3390" i="12"/>
  <c r="B3389" i="12"/>
  <c r="A3389" i="12"/>
  <c r="B3388" i="12"/>
  <c r="A3388" i="12"/>
  <c r="B3387" i="12"/>
  <c r="A3387" i="12"/>
  <c r="B3386" i="12"/>
  <c r="A3386" i="12"/>
  <c r="B3385" i="12"/>
  <c r="A3385" i="12"/>
  <c r="B3384" i="12"/>
  <c r="A3384" i="12"/>
  <c r="B3383" i="12"/>
  <c r="A3383" i="12"/>
  <c r="B3382" i="12"/>
  <c r="A3382" i="12"/>
  <c r="B3381" i="12"/>
  <c r="A3381" i="12"/>
  <c r="B3380" i="12"/>
  <c r="A3380" i="12"/>
  <c r="B3379" i="12"/>
  <c r="A3379" i="12"/>
  <c r="B3378" i="12"/>
  <c r="A3378" i="12"/>
  <c r="B3377" i="12"/>
  <c r="A3377" i="12"/>
  <c r="B3376" i="12"/>
  <c r="A3376" i="12"/>
  <c r="B3375" i="12"/>
  <c r="A3375" i="12"/>
  <c r="B3374" i="12"/>
  <c r="A3374" i="12"/>
  <c r="B3373" i="12"/>
  <c r="A3373" i="12"/>
  <c r="B3372" i="12"/>
  <c r="A3372" i="12"/>
  <c r="B3371" i="12"/>
  <c r="A3371" i="12"/>
  <c r="B3370" i="12"/>
  <c r="A3370" i="12"/>
  <c r="B3369" i="12"/>
  <c r="A3369" i="12"/>
  <c r="B3368" i="12"/>
  <c r="A3368" i="12"/>
  <c r="B3367" i="12"/>
  <c r="A3367" i="12"/>
  <c r="B3366" i="12"/>
  <c r="A3366" i="12"/>
  <c r="B3365" i="12"/>
  <c r="A3365" i="12"/>
  <c r="B3364" i="12"/>
  <c r="A3364" i="12"/>
  <c r="B3363" i="12"/>
  <c r="A3363" i="12"/>
  <c r="B3362" i="12"/>
  <c r="A3362" i="12"/>
  <c r="B3361" i="12"/>
  <c r="A3361" i="12"/>
  <c r="B3360" i="12"/>
  <c r="A3360" i="12"/>
  <c r="B3359" i="12"/>
  <c r="A3359" i="12"/>
  <c r="B3358" i="12"/>
  <c r="A3358" i="12"/>
  <c r="B3357" i="12"/>
  <c r="A3357" i="12"/>
  <c r="B3356" i="12"/>
  <c r="A3356" i="12"/>
  <c r="B3355" i="12"/>
  <c r="A3355" i="12"/>
  <c r="B3354" i="12"/>
  <c r="A3354" i="12"/>
  <c r="B3353" i="12"/>
  <c r="A3353" i="12"/>
  <c r="B3352" i="12"/>
  <c r="A3352" i="12"/>
  <c r="B3351" i="12"/>
  <c r="A3351" i="12"/>
  <c r="B3350" i="12"/>
  <c r="A3350" i="12"/>
  <c r="B3349" i="12"/>
  <c r="A3349" i="12"/>
  <c r="B3348" i="12"/>
  <c r="A3348" i="12"/>
  <c r="B3347" i="12"/>
  <c r="A3347" i="12"/>
  <c r="B3346" i="12"/>
  <c r="A3346" i="12"/>
  <c r="B3345" i="12"/>
  <c r="A3345" i="12"/>
  <c r="B3344" i="12"/>
  <c r="A3344" i="12"/>
  <c r="B3343" i="12"/>
  <c r="A3343" i="12"/>
  <c r="B3342" i="12"/>
  <c r="A3342" i="12"/>
  <c r="B3341" i="12"/>
  <c r="A3341" i="12"/>
  <c r="B3340" i="12"/>
  <c r="A3340" i="12"/>
  <c r="B3339" i="12"/>
  <c r="A3339" i="12"/>
  <c r="B3338" i="12"/>
  <c r="A3338" i="12"/>
  <c r="B3337" i="12"/>
  <c r="A3337" i="12"/>
  <c r="B3336" i="12"/>
  <c r="A3336" i="12"/>
  <c r="B3335" i="12"/>
  <c r="A3335" i="12"/>
  <c r="B3334" i="12"/>
  <c r="A3334" i="12"/>
  <c r="B3333" i="12"/>
  <c r="A3333" i="12"/>
  <c r="B3332" i="12"/>
  <c r="A3332" i="12"/>
  <c r="B3331" i="12"/>
  <c r="A3331" i="12"/>
  <c r="B3330" i="12"/>
  <c r="A3330" i="12"/>
  <c r="B3329" i="12"/>
  <c r="A3329" i="12"/>
  <c r="B3328" i="12"/>
  <c r="A3328" i="12"/>
  <c r="B3327" i="12"/>
  <c r="A3327" i="12"/>
  <c r="B3326" i="12"/>
  <c r="A3326" i="12"/>
  <c r="B3325" i="12"/>
  <c r="A3325" i="12"/>
  <c r="B3324" i="12"/>
  <c r="A3324" i="12"/>
  <c r="B3323" i="12"/>
  <c r="A3323" i="12"/>
  <c r="B3322" i="12"/>
  <c r="A3322" i="12"/>
  <c r="B3321" i="12"/>
  <c r="A3321" i="12"/>
  <c r="B3320" i="12"/>
  <c r="A3320" i="12"/>
  <c r="B3319" i="12"/>
  <c r="A3319" i="12"/>
  <c r="B3318" i="12"/>
  <c r="A3318" i="12"/>
  <c r="B3317" i="12"/>
  <c r="A3317" i="12"/>
  <c r="B3316" i="12"/>
  <c r="A3316" i="12"/>
  <c r="B3315" i="12"/>
  <c r="A3315" i="12"/>
  <c r="B3314" i="12"/>
  <c r="A3314" i="12"/>
  <c r="B3313" i="12"/>
  <c r="A3313" i="12"/>
  <c r="B3312" i="12"/>
  <c r="A3312" i="12"/>
  <c r="B3311" i="12"/>
  <c r="A3311" i="12"/>
  <c r="B3310" i="12"/>
  <c r="A3310" i="12"/>
  <c r="B3309" i="12"/>
  <c r="A3309" i="12"/>
  <c r="B3308" i="12"/>
  <c r="A3308" i="12"/>
  <c r="B3307" i="12"/>
  <c r="A3307" i="12"/>
  <c r="B3306" i="12"/>
  <c r="A3306" i="12"/>
  <c r="B3305" i="12"/>
  <c r="A3305" i="12"/>
  <c r="B3304" i="12"/>
  <c r="A3304" i="12"/>
  <c r="B3303" i="12"/>
  <c r="A3303" i="12"/>
  <c r="B3302" i="12"/>
  <c r="A3302" i="12"/>
  <c r="B3301" i="12"/>
  <c r="A3301" i="12"/>
  <c r="B3300" i="12"/>
  <c r="A3300" i="12"/>
  <c r="B3299" i="12"/>
  <c r="A3299" i="12"/>
  <c r="B3298" i="12"/>
  <c r="A3298" i="12"/>
  <c r="B3297" i="12"/>
  <c r="A3297" i="12"/>
  <c r="B3296" i="12"/>
  <c r="A3296" i="12"/>
  <c r="B3295" i="12"/>
  <c r="A3295" i="12"/>
  <c r="B3294" i="12"/>
  <c r="A3294" i="12"/>
  <c r="B3293" i="12"/>
  <c r="A3293" i="12"/>
  <c r="B3292" i="12"/>
  <c r="A3292" i="12"/>
  <c r="B3291" i="12"/>
  <c r="A3291" i="12"/>
  <c r="B3290" i="12"/>
  <c r="A3290" i="12"/>
  <c r="B3289" i="12"/>
  <c r="A3289" i="12"/>
  <c r="B3288" i="12"/>
  <c r="A3288" i="12"/>
  <c r="B3287" i="12"/>
  <c r="A3287" i="12"/>
  <c r="B3286" i="12"/>
  <c r="A3286" i="12"/>
  <c r="B3285" i="12"/>
  <c r="A3285" i="12"/>
  <c r="B3284" i="12"/>
  <c r="A3284" i="12"/>
  <c r="B3283" i="12"/>
  <c r="A3283" i="12"/>
  <c r="B3282" i="12"/>
  <c r="A3282" i="12"/>
  <c r="B3281" i="12"/>
  <c r="A3281" i="12"/>
  <c r="B3280" i="12"/>
  <c r="A3280" i="12"/>
  <c r="B3279" i="12"/>
  <c r="A3279" i="12"/>
  <c r="B3278" i="12"/>
  <c r="A3278" i="12"/>
  <c r="B3277" i="12"/>
  <c r="A3277" i="12"/>
  <c r="B3276" i="12"/>
  <c r="A3276" i="12"/>
  <c r="B3275" i="12"/>
  <c r="A3275" i="12"/>
  <c r="B3274" i="12"/>
  <c r="A3274" i="12"/>
  <c r="B3273" i="12"/>
  <c r="A3273" i="12"/>
  <c r="B3272" i="12"/>
  <c r="A3272" i="12"/>
  <c r="B3271" i="12"/>
  <c r="A3271" i="12"/>
  <c r="B3270" i="12"/>
  <c r="A3270" i="12"/>
  <c r="B3269" i="12"/>
  <c r="A3269" i="12"/>
  <c r="B3268" i="12"/>
  <c r="A3268" i="12"/>
  <c r="B3267" i="12"/>
  <c r="A3267" i="12"/>
  <c r="B3266" i="12"/>
  <c r="A3266" i="12"/>
  <c r="B3265" i="12"/>
  <c r="A3265" i="12"/>
  <c r="B3264" i="12"/>
  <c r="A3264" i="12"/>
  <c r="B3263" i="12"/>
  <c r="A3263" i="12"/>
  <c r="B3262" i="12"/>
  <c r="A3262" i="12"/>
  <c r="B3261" i="12"/>
  <c r="A3261" i="12"/>
  <c r="B3260" i="12"/>
  <c r="A3260" i="12"/>
  <c r="B3259" i="12"/>
  <c r="A3259" i="12"/>
  <c r="B3258" i="12"/>
  <c r="A3258" i="12"/>
  <c r="B3257" i="12"/>
  <c r="A3257" i="12"/>
  <c r="B3256" i="12"/>
  <c r="A3256" i="12"/>
  <c r="B3255" i="12"/>
  <c r="A3255" i="12"/>
  <c r="B3254" i="12"/>
  <c r="A3254" i="12"/>
  <c r="B3253" i="12"/>
  <c r="A3253" i="12"/>
  <c r="B3252" i="12"/>
  <c r="A3252" i="12"/>
  <c r="B3251" i="12"/>
  <c r="A3251" i="12"/>
  <c r="B3250" i="12"/>
  <c r="A3250" i="12"/>
  <c r="B3249" i="12"/>
  <c r="A3249" i="12"/>
  <c r="B3248" i="12"/>
  <c r="A3248" i="12"/>
  <c r="B3247" i="12"/>
  <c r="A3247" i="12"/>
  <c r="B3246" i="12"/>
  <c r="A3246" i="12"/>
  <c r="B3245" i="12"/>
  <c r="A3245" i="12"/>
  <c r="B3244" i="12"/>
  <c r="A3244" i="12"/>
  <c r="B3243" i="12"/>
  <c r="A3243" i="12"/>
  <c r="B3242" i="12"/>
  <c r="A3242" i="12"/>
  <c r="B3241" i="12"/>
  <c r="A3241" i="12"/>
  <c r="B3240" i="12"/>
  <c r="A3240" i="12"/>
  <c r="B3239" i="12"/>
  <c r="A3239" i="12"/>
  <c r="B3238" i="12"/>
  <c r="A3238" i="12"/>
  <c r="B3237" i="12"/>
  <c r="A3237" i="12"/>
  <c r="B3236" i="12"/>
  <c r="A3236" i="12"/>
  <c r="B3235" i="12"/>
  <c r="A3235" i="12"/>
  <c r="B3234" i="12"/>
  <c r="A3234" i="12"/>
  <c r="B3233" i="12"/>
  <c r="A3233" i="12"/>
  <c r="B3232" i="12"/>
  <c r="A3232" i="12"/>
  <c r="B3231" i="12"/>
  <c r="A3231" i="12"/>
  <c r="B3230" i="12"/>
  <c r="A3230" i="12"/>
  <c r="B3229" i="12"/>
  <c r="A3229" i="12"/>
  <c r="B3228" i="12"/>
  <c r="A3228" i="12"/>
  <c r="B3227" i="12"/>
  <c r="A3227" i="12"/>
  <c r="B3226" i="12"/>
  <c r="A3226" i="12"/>
  <c r="B3225" i="12"/>
  <c r="A3225" i="12"/>
  <c r="B3224" i="12"/>
  <c r="A3224" i="12"/>
  <c r="B3223" i="12"/>
  <c r="A3223" i="12"/>
  <c r="B3222" i="12"/>
  <c r="A3222" i="12"/>
  <c r="B3221" i="12"/>
  <c r="A3221" i="12"/>
  <c r="B3220" i="12"/>
  <c r="A3220" i="12"/>
  <c r="B3219" i="12"/>
  <c r="A3219" i="12"/>
  <c r="B3218" i="12"/>
  <c r="A3218" i="12"/>
  <c r="B3217" i="12"/>
  <c r="A3217" i="12"/>
  <c r="B3216" i="12"/>
  <c r="A3216" i="12"/>
  <c r="B3215" i="12"/>
  <c r="A3215" i="12"/>
  <c r="B3214" i="12"/>
  <c r="A3214" i="12"/>
  <c r="B3213" i="12"/>
  <c r="A3213" i="12"/>
  <c r="B3212" i="12"/>
  <c r="A3212" i="12"/>
  <c r="B3211" i="12"/>
  <c r="A3211" i="12"/>
  <c r="B3210" i="12"/>
  <c r="A3210" i="12"/>
  <c r="B3209" i="12"/>
  <c r="A3209" i="12"/>
  <c r="B3208" i="12"/>
  <c r="A3208" i="12"/>
  <c r="B3207" i="12"/>
  <c r="A3207" i="12"/>
  <c r="B3206" i="12"/>
  <c r="A3206" i="12"/>
  <c r="B3205" i="12"/>
  <c r="A3205" i="12"/>
  <c r="B3204" i="12"/>
  <c r="A3204" i="12"/>
  <c r="B3203" i="12"/>
  <c r="A3203" i="12"/>
  <c r="B3202" i="12"/>
  <c r="A3202" i="12"/>
  <c r="B3201" i="12"/>
  <c r="A3201" i="12"/>
  <c r="B3200" i="12"/>
  <c r="A3200" i="12"/>
  <c r="B3199" i="12"/>
  <c r="A3199" i="12"/>
  <c r="B3198" i="12"/>
  <c r="A3198" i="12"/>
  <c r="B3197" i="12"/>
  <c r="A3197" i="12"/>
  <c r="B3196" i="12"/>
  <c r="A3196" i="12"/>
  <c r="B3195" i="12"/>
  <c r="A3195" i="12"/>
  <c r="B3194" i="12"/>
  <c r="A3194" i="12"/>
  <c r="B3193" i="12"/>
  <c r="A3193" i="12"/>
  <c r="B3192" i="12"/>
  <c r="A3192" i="12"/>
  <c r="B3191" i="12"/>
  <c r="A3191" i="12"/>
  <c r="B3190" i="12"/>
  <c r="A3190" i="12"/>
  <c r="B3189" i="12"/>
  <c r="A3189" i="12"/>
  <c r="B3188" i="12"/>
  <c r="A3188" i="12"/>
  <c r="B3187" i="12"/>
  <c r="A3187" i="12"/>
  <c r="B3186" i="12"/>
  <c r="A3186" i="12"/>
  <c r="B3185" i="12"/>
  <c r="A3185" i="12"/>
  <c r="B3184" i="12"/>
  <c r="A3184" i="12"/>
  <c r="B3183" i="12"/>
  <c r="A3183" i="12"/>
  <c r="B3182" i="12"/>
  <c r="A3182" i="12"/>
  <c r="B3181" i="12"/>
  <c r="A3181" i="12"/>
  <c r="B3180" i="12"/>
  <c r="A3180" i="12"/>
  <c r="B3179" i="12"/>
  <c r="A3179" i="12"/>
  <c r="B3178" i="12"/>
  <c r="A3178" i="12"/>
  <c r="B3177" i="12"/>
  <c r="A3177" i="12"/>
  <c r="B3176" i="12"/>
  <c r="A3176" i="12"/>
  <c r="B3175" i="12"/>
  <c r="A3175" i="12"/>
  <c r="B3174" i="12"/>
  <c r="A3174" i="12"/>
  <c r="B3173" i="12"/>
  <c r="A3173" i="12"/>
  <c r="B3172" i="12"/>
  <c r="A3172" i="12"/>
  <c r="B3171" i="12"/>
  <c r="A3171" i="12"/>
  <c r="B3170" i="12"/>
  <c r="A3170" i="12"/>
  <c r="B3169" i="12"/>
  <c r="A3169" i="12"/>
  <c r="B3168" i="12"/>
  <c r="A3168" i="12"/>
  <c r="B3167" i="12"/>
  <c r="A3167" i="12"/>
  <c r="B3166" i="12"/>
  <c r="A3166" i="12"/>
  <c r="B3165" i="12"/>
  <c r="A3165" i="12"/>
  <c r="B3164" i="12"/>
  <c r="A3164" i="12"/>
  <c r="B3163" i="12"/>
  <c r="A3163" i="12"/>
  <c r="B3162" i="12"/>
  <c r="A3162" i="12"/>
  <c r="B3161" i="12"/>
  <c r="A3161" i="12"/>
  <c r="B3160" i="12"/>
  <c r="A3160" i="12"/>
  <c r="B3159" i="12"/>
  <c r="A3159" i="12"/>
  <c r="B3158" i="12"/>
  <c r="A3158" i="12"/>
  <c r="B3157" i="12"/>
  <c r="A3157" i="12"/>
  <c r="B3156" i="12"/>
  <c r="A3156" i="12"/>
  <c r="B3155" i="12"/>
  <c r="A3155" i="12"/>
  <c r="B3154" i="12"/>
  <c r="A3154" i="12"/>
  <c r="B3153" i="12"/>
  <c r="A3153" i="12"/>
  <c r="B3152" i="12"/>
  <c r="A3152" i="12"/>
  <c r="B3151" i="12"/>
  <c r="A3151" i="12"/>
  <c r="B3150" i="12"/>
  <c r="A3150" i="12"/>
  <c r="B3149" i="12"/>
  <c r="A3149" i="12"/>
  <c r="B3148" i="12"/>
  <c r="A3148" i="12"/>
  <c r="B3147" i="12"/>
  <c r="A3147" i="12"/>
  <c r="B3146" i="12"/>
  <c r="A3146" i="12"/>
  <c r="B3145" i="12"/>
  <c r="A3145" i="12"/>
  <c r="B3144" i="12"/>
  <c r="A3144" i="12"/>
  <c r="B3143" i="12"/>
  <c r="A3143" i="12"/>
  <c r="B3142" i="12"/>
  <c r="A3142" i="12"/>
  <c r="B3141" i="12"/>
  <c r="A3141" i="12"/>
  <c r="B3140" i="12"/>
  <c r="A3140" i="12"/>
  <c r="B3139" i="12"/>
  <c r="A3139" i="12"/>
  <c r="B3138" i="12"/>
  <c r="A3138" i="12"/>
  <c r="B3137" i="12"/>
  <c r="A3137" i="12"/>
  <c r="B3136" i="12"/>
  <c r="A3136" i="12"/>
  <c r="B3135" i="12"/>
  <c r="A3135" i="12"/>
  <c r="B3134" i="12"/>
  <c r="A3134" i="12"/>
  <c r="B3133" i="12"/>
  <c r="A3133" i="12"/>
  <c r="B3132" i="12"/>
  <c r="A3132" i="12"/>
  <c r="B3131" i="12"/>
  <c r="A3131" i="12"/>
  <c r="B3130" i="12"/>
  <c r="A3130" i="12"/>
  <c r="B3129" i="12"/>
  <c r="A3129" i="12"/>
  <c r="B3128" i="12"/>
  <c r="A3128" i="12"/>
  <c r="B3127" i="12"/>
  <c r="A3127" i="12"/>
  <c r="B3126" i="12"/>
  <c r="A3126" i="12"/>
  <c r="B3125" i="12"/>
  <c r="A3125" i="12"/>
  <c r="B3124" i="12"/>
  <c r="A3124" i="12"/>
  <c r="B3123" i="12"/>
  <c r="A3123" i="12"/>
  <c r="B3122" i="12"/>
  <c r="A3122" i="12"/>
  <c r="B3121" i="12"/>
  <c r="A3121" i="12"/>
  <c r="B3120" i="12"/>
  <c r="A3120" i="12"/>
  <c r="B3119" i="12"/>
  <c r="A3119" i="12"/>
  <c r="B3118" i="12"/>
  <c r="A3118" i="12"/>
  <c r="B3117" i="12"/>
  <c r="A3117" i="12"/>
  <c r="B3116" i="12"/>
  <c r="A3116" i="12"/>
  <c r="B3115" i="12"/>
  <c r="A3115" i="12"/>
  <c r="B3114" i="12"/>
  <c r="A3114" i="12"/>
  <c r="B3113" i="12"/>
  <c r="A3113" i="12"/>
  <c r="B3112" i="12"/>
  <c r="A3112" i="12"/>
  <c r="B3111" i="12"/>
  <c r="A3111" i="12"/>
  <c r="B3110" i="12"/>
  <c r="A3110" i="12"/>
  <c r="B3109" i="12"/>
  <c r="A3109" i="12"/>
  <c r="B3108" i="12"/>
  <c r="A3108" i="12"/>
  <c r="B3107" i="12"/>
  <c r="A3107" i="12"/>
  <c r="B3106" i="12"/>
  <c r="A3106" i="12"/>
  <c r="B3105" i="12"/>
  <c r="A3105" i="12"/>
  <c r="B3104" i="12"/>
  <c r="A3104" i="12"/>
  <c r="B3103" i="12"/>
  <c r="A3103" i="12"/>
  <c r="B3102" i="12"/>
  <c r="A3102" i="12"/>
  <c r="B3101" i="12"/>
  <c r="A3101" i="12"/>
  <c r="B3100" i="12"/>
  <c r="A3100" i="12"/>
  <c r="B3099" i="12"/>
  <c r="A3099" i="12"/>
  <c r="B3098" i="12"/>
  <c r="A3098" i="12"/>
  <c r="B3097" i="12"/>
  <c r="A3097" i="12"/>
  <c r="B3096" i="12"/>
  <c r="A3096" i="12"/>
  <c r="B3095" i="12"/>
  <c r="A3095" i="12"/>
  <c r="B3094" i="12"/>
  <c r="A3094" i="12"/>
  <c r="B3093" i="12"/>
  <c r="A3093" i="12"/>
  <c r="B3092" i="12"/>
  <c r="A3092" i="12"/>
  <c r="B3091" i="12"/>
  <c r="A3091" i="12"/>
  <c r="B3090" i="12"/>
  <c r="A3090" i="12"/>
  <c r="B3089" i="12"/>
  <c r="A3089" i="12"/>
  <c r="B3088" i="12"/>
  <c r="A3088" i="12"/>
  <c r="B3087" i="12"/>
  <c r="A3087" i="12"/>
  <c r="B3086" i="12"/>
  <c r="A3086" i="12"/>
  <c r="B3085" i="12"/>
  <c r="A3085" i="12"/>
  <c r="B3084" i="12"/>
  <c r="A3084" i="12"/>
  <c r="B3083" i="12"/>
  <c r="A3083" i="12"/>
  <c r="B3082" i="12"/>
  <c r="A3082" i="12"/>
  <c r="B3081" i="12"/>
  <c r="A3081" i="12"/>
  <c r="B3080" i="12"/>
  <c r="A3080" i="12"/>
  <c r="B3079" i="12"/>
  <c r="A3079" i="12"/>
  <c r="B3078" i="12"/>
  <c r="A3078" i="12"/>
  <c r="B3077" i="12"/>
  <c r="A3077" i="12"/>
  <c r="B3076" i="12"/>
  <c r="A3076" i="12"/>
  <c r="B3075" i="12"/>
  <c r="A3075" i="12"/>
  <c r="B3074" i="12"/>
  <c r="A3074" i="12"/>
  <c r="B3073" i="12"/>
  <c r="A3073" i="12"/>
  <c r="B3072" i="12"/>
  <c r="A3072" i="12"/>
  <c r="B3071" i="12"/>
  <c r="A3071" i="12"/>
  <c r="B3070" i="12"/>
  <c r="A3070" i="12"/>
  <c r="B3069" i="12"/>
  <c r="A3069" i="12"/>
  <c r="B3068" i="12"/>
  <c r="A3068" i="12"/>
  <c r="B3067" i="12"/>
  <c r="A3067" i="12"/>
  <c r="B3066" i="12"/>
  <c r="A3066" i="12"/>
  <c r="B3065" i="12"/>
  <c r="A3065" i="12"/>
  <c r="B3064" i="12"/>
  <c r="A3064" i="12"/>
  <c r="B3063" i="12"/>
  <c r="A3063" i="12"/>
  <c r="B3062" i="12"/>
  <c r="A3062" i="12"/>
  <c r="B3061" i="12"/>
  <c r="A3061" i="12"/>
  <c r="B3060" i="12"/>
  <c r="A3060" i="12"/>
  <c r="B3059" i="12"/>
  <c r="A3059" i="12"/>
  <c r="B3058" i="12"/>
  <c r="A3058" i="12"/>
  <c r="B3057" i="12"/>
  <c r="A3057" i="12"/>
  <c r="B3056" i="12"/>
  <c r="A3056" i="12"/>
  <c r="B3055" i="12"/>
  <c r="A3055" i="12"/>
  <c r="B3054" i="12"/>
  <c r="A3054" i="12"/>
  <c r="B3053" i="12"/>
  <c r="A3053" i="12"/>
  <c r="B3052" i="12"/>
  <c r="A3052" i="12"/>
  <c r="B3051" i="12"/>
  <c r="A3051" i="12"/>
  <c r="B3050" i="12"/>
  <c r="A3050" i="12"/>
  <c r="B3049" i="12"/>
  <c r="A3049" i="12"/>
  <c r="B3048" i="12"/>
  <c r="A3048" i="12"/>
  <c r="B3047" i="12"/>
  <c r="A3047" i="12"/>
  <c r="B3046" i="12"/>
  <c r="A3046" i="12"/>
  <c r="B3045" i="12"/>
  <c r="A3045" i="12"/>
  <c r="B3044" i="12"/>
  <c r="A3044" i="12"/>
  <c r="B3043" i="12"/>
  <c r="A3043" i="12"/>
  <c r="B3042" i="12"/>
  <c r="A3042" i="12"/>
  <c r="B3041" i="12"/>
  <c r="A3041" i="12"/>
  <c r="B3040" i="12"/>
  <c r="A3040" i="12"/>
  <c r="B3039" i="12"/>
  <c r="A3039" i="12"/>
  <c r="B3038" i="12"/>
  <c r="A3038" i="12"/>
  <c r="B3037" i="12"/>
  <c r="A3037" i="12"/>
  <c r="B3036" i="12"/>
  <c r="A3036" i="12"/>
  <c r="B3035" i="12"/>
  <c r="A3035" i="12"/>
  <c r="B3034" i="12"/>
  <c r="A3034" i="12"/>
  <c r="B3033" i="12"/>
  <c r="A3033" i="12"/>
  <c r="B3032" i="12"/>
  <c r="A3032" i="12"/>
  <c r="B3031" i="12"/>
  <c r="A3031" i="12"/>
  <c r="B3030" i="12"/>
  <c r="A3030" i="12"/>
  <c r="B3029" i="12"/>
  <c r="A3029" i="12"/>
  <c r="B3028" i="12"/>
  <c r="A3028" i="12"/>
  <c r="B3027" i="12"/>
  <c r="A3027" i="12"/>
  <c r="B3026" i="12"/>
  <c r="A3026" i="12"/>
  <c r="B3025" i="12"/>
  <c r="A3025" i="12"/>
  <c r="B3024" i="12"/>
  <c r="A3024" i="12"/>
  <c r="B3023" i="12"/>
  <c r="A3023" i="12"/>
  <c r="B3022" i="12"/>
  <c r="A3022" i="12"/>
  <c r="B3021" i="12"/>
  <c r="A3021" i="12"/>
  <c r="B3020" i="12"/>
  <c r="A3020" i="12"/>
  <c r="B3019" i="12"/>
  <c r="A3019" i="12"/>
  <c r="B3018" i="12"/>
  <c r="A3018" i="12"/>
  <c r="B3017" i="12"/>
  <c r="A3017" i="12"/>
  <c r="B3016" i="12"/>
  <c r="A3016" i="12"/>
  <c r="B3015" i="12"/>
  <c r="A3015" i="12"/>
  <c r="B3014" i="12"/>
  <c r="A3014" i="12"/>
  <c r="B3013" i="12"/>
  <c r="A3013" i="12"/>
  <c r="B3012" i="12"/>
  <c r="A3012" i="12"/>
  <c r="B3011" i="12"/>
  <c r="A3011" i="12"/>
  <c r="B3010" i="12"/>
  <c r="A3010" i="12"/>
  <c r="B3009" i="12"/>
  <c r="A3009" i="12"/>
  <c r="B3008" i="12"/>
  <c r="A3008" i="12"/>
  <c r="B3007" i="12"/>
  <c r="A3007" i="12"/>
  <c r="B3006" i="12"/>
  <c r="A3006" i="12"/>
  <c r="B3005" i="12"/>
  <c r="A3005" i="12"/>
  <c r="B3004" i="12"/>
  <c r="A3004" i="12"/>
  <c r="B3003" i="12"/>
  <c r="A3003" i="12"/>
  <c r="B3002" i="12"/>
  <c r="A3002" i="12"/>
  <c r="B3001" i="12"/>
  <c r="A3001" i="12"/>
  <c r="B3000" i="12"/>
  <c r="A3000" i="12"/>
  <c r="B2999" i="12"/>
  <c r="A2999" i="12"/>
  <c r="B2998" i="12"/>
  <c r="A2998" i="12"/>
  <c r="B2997" i="12"/>
  <c r="A2997" i="12"/>
  <c r="B2996" i="12"/>
  <c r="A2996" i="12"/>
  <c r="B2995" i="12"/>
  <c r="A2995" i="12"/>
  <c r="B2994" i="12"/>
  <c r="A2994" i="12"/>
  <c r="B2993" i="12"/>
  <c r="A2993" i="12"/>
  <c r="B2992" i="12"/>
  <c r="A2992" i="12"/>
  <c r="B2991" i="12"/>
  <c r="A2991" i="12"/>
  <c r="B2990" i="12"/>
  <c r="A2990" i="12"/>
  <c r="B2989" i="12"/>
  <c r="A2989" i="12"/>
  <c r="B2988" i="12"/>
  <c r="A2988" i="12"/>
  <c r="B2987" i="12"/>
  <c r="A2987" i="12"/>
  <c r="B2986" i="12"/>
  <c r="A2986" i="12"/>
  <c r="B2985" i="12"/>
  <c r="A2985" i="12"/>
  <c r="B2984" i="12"/>
  <c r="A2984" i="12"/>
  <c r="B2983" i="12"/>
  <c r="A2983" i="12"/>
  <c r="B2982" i="12"/>
  <c r="A2982" i="12"/>
  <c r="B2981" i="12"/>
  <c r="A2981" i="12"/>
  <c r="B2980" i="12"/>
  <c r="A2980" i="12"/>
  <c r="B2979" i="12"/>
  <c r="A2979" i="12"/>
  <c r="B2978" i="12"/>
  <c r="A2978" i="12"/>
  <c r="B2977" i="12"/>
  <c r="A2977" i="12"/>
  <c r="B2976" i="12"/>
  <c r="A2976" i="12"/>
  <c r="B2975" i="12"/>
  <c r="A2975" i="12"/>
  <c r="B2974" i="12"/>
  <c r="A2974" i="12"/>
  <c r="B2973" i="12"/>
  <c r="A2973" i="12"/>
  <c r="B2972" i="12"/>
  <c r="A2972" i="12"/>
  <c r="B2971" i="12"/>
  <c r="A2971" i="12"/>
  <c r="B2970" i="12"/>
  <c r="A2970" i="12"/>
  <c r="B2969" i="12"/>
  <c r="A2969" i="12"/>
  <c r="B2968" i="12"/>
  <c r="A2968" i="12"/>
  <c r="B2967" i="12"/>
  <c r="A2967" i="12"/>
  <c r="B2966" i="12"/>
  <c r="A2966" i="12"/>
  <c r="B2965" i="12"/>
  <c r="A2965" i="12"/>
  <c r="B2964" i="12"/>
  <c r="A2964" i="12"/>
  <c r="B2963" i="12"/>
  <c r="A2963" i="12"/>
  <c r="B2962" i="12"/>
  <c r="A2962" i="12"/>
  <c r="B2961" i="12"/>
  <c r="A2961" i="12"/>
  <c r="B2960" i="12"/>
  <c r="A2960" i="12"/>
  <c r="B2959" i="12"/>
  <c r="A2959" i="12"/>
  <c r="B2958" i="12"/>
  <c r="A2958" i="12"/>
  <c r="B2957" i="12"/>
  <c r="A2957" i="12"/>
  <c r="B2956" i="12"/>
  <c r="A2956" i="12"/>
  <c r="B2955" i="12"/>
  <c r="A2955" i="12"/>
  <c r="B2954" i="12"/>
  <c r="A2954" i="12"/>
  <c r="B2953" i="12"/>
  <c r="A2953" i="12"/>
  <c r="B2952" i="12"/>
  <c r="A2952" i="12"/>
  <c r="B2951" i="12"/>
  <c r="A2951" i="12"/>
  <c r="B2950" i="12"/>
  <c r="A2950" i="12"/>
  <c r="B2949" i="12"/>
  <c r="A2949" i="12"/>
  <c r="B2948" i="12"/>
  <c r="A2948" i="12"/>
  <c r="B2947" i="12"/>
  <c r="A2947" i="12"/>
  <c r="B2946" i="12"/>
  <c r="A2946" i="12"/>
  <c r="B2945" i="12"/>
  <c r="A2945" i="12"/>
  <c r="B2944" i="12"/>
  <c r="A2944" i="12"/>
  <c r="B2943" i="12"/>
  <c r="A2943" i="12"/>
  <c r="B2942" i="12"/>
  <c r="A2942" i="12"/>
  <c r="B2941" i="12"/>
  <c r="A2941" i="12"/>
  <c r="B2940" i="12"/>
  <c r="A2940" i="12"/>
  <c r="B2939" i="12"/>
  <c r="A2939" i="12"/>
  <c r="B2938" i="12"/>
  <c r="A2938" i="12"/>
  <c r="B2937" i="12"/>
  <c r="A2937" i="12"/>
  <c r="B2936" i="12"/>
  <c r="A2936" i="12"/>
  <c r="B2935" i="12"/>
  <c r="A2935" i="12"/>
  <c r="B2934" i="12"/>
  <c r="A2934" i="12"/>
  <c r="B2933" i="12"/>
  <c r="A2933" i="12"/>
  <c r="B2932" i="12"/>
  <c r="A2932" i="12"/>
  <c r="B2931" i="12"/>
  <c r="A2931" i="12"/>
  <c r="B2930" i="12"/>
  <c r="A2930" i="12"/>
  <c r="B2929" i="12"/>
  <c r="A2929" i="12"/>
  <c r="B2928" i="12"/>
  <c r="A2928" i="12"/>
  <c r="B2927" i="12"/>
  <c r="A2927" i="12"/>
  <c r="B2926" i="12"/>
  <c r="A2926" i="12"/>
  <c r="B2925" i="12"/>
  <c r="A2925" i="12"/>
  <c r="B2924" i="12"/>
  <c r="A2924" i="12"/>
  <c r="B2923" i="12"/>
  <c r="A2923" i="12"/>
  <c r="B2922" i="12"/>
  <c r="A2922" i="12"/>
  <c r="B2921" i="12"/>
  <c r="A2921" i="12"/>
  <c r="B2920" i="12"/>
  <c r="A2920" i="12"/>
  <c r="B2919" i="12"/>
  <c r="A2919" i="12"/>
  <c r="B2918" i="12"/>
  <c r="A2918" i="12"/>
  <c r="B2917" i="12"/>
  <c r="A2917" i="12"/>
  <c r="B2916" i="12"/>
  <c r="A2916" i="12"/>
  <c r="B2915" i="12"/>
  <c r="A2915" i="12"/>
  <c r="B2914" i="12"/>
  <c r="A2914" i="12"/>
  <c r="B2913" i="12"/>
  <c r="A2913" i="12"/>
  <c r="B2912" i="12"/>
  <c r="A2912" i="12"/>
  <c r="B2911" i="12"/>
  <c r="A2911" i="12"/>
  <c r="B2910" i="12"/>
  <c r="A2910" i="12"/>
  <c r="B2909" i="12"/>
  <c r="A2909" i="12"/>
  <c r="B2908" i="12"/>
  <c r="A2908" i="12"/>
  <c r="B2907" i="12"/>
  <c r="A2907" i="12"/>
  <c r="B2906" i="12"/>
  <c r="A2906" i="12"/>
  <c r="B2905" i="12"/>
  <c r="A2905" i="12"/>
  <c r="B2904" i="12"/>
  <c r="A2904" i="12"/>
  <c r="B2903" i="12"/>
  <c r="A2903" i="12"/>
  <c r="B2902" i="12"/>
  <c r="A2902" i="12"/>
  <c r="B2901" i="12"/>
  <c r="A2901" i="12"/>
  <c r="B2900" i="12"/>
  <c r="A2900" i="12"/>
  <c r="B2899" i="12"/>
  <c r="A2899" i="12"/>
  <c r="B2898" i="12"/>
  <c r="A2898" i="12"/>
  <c r="B2897" i="12"/>
  <c r="A2897" i="12"/>
  <c r="B2896" i="12"/>
  <c r="A2896" i="12"/>
  <c r="B2895" i="12"/>
  <c r="A2895" i="12"/>
  <c r="B2894" i="12"/>
  <c r="A2894" i="12"/>
  <c r="B2893" i="12"/>
  <c r="A2893" i="12"/>
  <c r="B2892" i="12"/>
  <c r="A2892" i="12"/>
  <c r="B2891" i="12"/>
  <c r="A2891" i="12"/>
  <c r="B2890" i="12"/>
  <c r="A2890" i="12"/>
  <c r="B2889" i="12"/>
  <c r="A2889" i="12"/>
  <c r="B2888" i="12"/>
  <c r="A2888" i="12"/>
  <c r="B2887" i="12"/>
  <c r="A2887" i="12"/>
  <c r="B2886" i="12"/>
  <c r="A2886" i="12"/>
  <c r="B2885" i="12"/>
  <c r="A2885" i="12"/>
  <c r="B2884" i="12"/>
  <c r="A2884" i="12"/>
  <c r="B2883" i="12"/>
  <c r="A2883" i="12"/>
  <c r="B2882" i="12"/>
  <c r="A2882" i="12"/>
  <c r="B2881" i="12"/>
  <c r="A2881" i="12"/>
  <c r="B2880" i="12"/>
  <c r="A2880" i="12"/>
  <c r="B2879" i="12"/>
  <c r="A2879" i="12"/>
  <c r="B2878" i="12"/>
  <c r="A2878" i="12"/>
  <c r="B2877" i="12"/>
  <c r="A2877" i="12"/>
  <c r="B2876" i="12"/>
  <c r="A2876" i="12"/>
  <c r="B2875" i="12"/>
  <c r="A2875" i="12"/>
  <c r="B2874" i="12"/>
  <c r="A2874" i="12"/>
  <c r="B2873" i="12"/>
  <c r="A2873" i="12"/>
  <c r="B2872" i="12"/>
  <c r="A2872" i="12"/>
  <c r="B2871" i="12"/>
  <c r="A2871" i="12"/>
  <c r="B2870" i="12"/>
  <c r="A2870" i="12"/>
  <c r="B2869" i="12"/>
  <c r="A2869" i="12"/>
  <c r="B2868" i="12"/>
  <c r="A2868" i="12"/>
  <c r="B2867" i="12"/>
  <c r="A2867" i="12"/>
  <c r="B2866" i="12"/>
  <c r="A2866" i="12"/>
  <c r="B2865" i="12"/>
  <c r="A2865" i="12"/>
  <c r="B2864" i="12"/>
  <c r="A2864" i="12"/>
  <c r="B2863" i="12"/>
  <c r="A2863" i="12"/>
  <c r="B2862" i="12"/>
  <c r="A2862" i="12"/>
  <c r="B2861" i="12"/>
  <c r="A2861" i="12"/>
  <c r="B2860" i="12"/>
  <c r="A2860" i="12"/>
  <c r="B2859" i="12"/>
  <c r="A2859" i="12"/>
  <c r="B2858" i="12"/>
  <c r="A2858" i="12"/>
  <c r="B2857" i="12"/>
  <c r="A2857" i="12"/>
  <c r="B2856" i="12"/>
  <c r="A2856" i="12"/>
  <c r="B2855" i="12"/>
  <c r="A2855" i="12"/>
  <c r="B2854" i="12"/>
  <c r="A2854" i="12"/>
  <c r="B2853" i="12"/>
  <c r="A2853" i="12"/>
  <c r="B2852" i="12"/>
  <c r="A2852" i="12"/>
  <c r="B2851" i="12"/>
  <c r="A2851" i="12"/>
  <c r="B2850" i="12"/>
  <c r="A2850" i="12"/>
  <c r="B2849" i="12"/>
  <c r="A2849" i="12"/>
  <c r="B2848" i="12"/>
  <c r="A2848" i="12"/>
  <c r="B2847" i="12"/>
  <c r="A2847" i="12"/>
  <c r="B2846" i="12"/>
  <c r="A2846" i="12"/>
  <c r="B2845" i="12"/>
  <c r="A2845" i="12"/>
  <c r="B2844" i="12"/>
  <c r="A2844" i="12"/>
  <c r="B2843" i="12"/>
  <c r="A2843" i="12"/>
  <c r="B2842" i="12"/>
  <c r="A2842" i="12"/>
  <c r="B2841" i="12"/>
  <c r="A2841" i="12"/>
  <c r="B2840" i="12"/>
  <c r="A2840" i="12"/>
  <c r="B2839" i="12"/>
  <c r="A2839" i="12"/>
  <c r="B2838" i="12"/>
  <c r="A2838" i="12"/>
  <c r="B2837" i="12"/>
  <c r="A2837" i="12"/>
  <c r="B2836" i="12"/>
  <c r="A2836" i="12"/>
  <c r="B2835" i="12"/>
  <c r="A2835" i="12"/>
  <c r="B2834" i="12"/>
  <c r="A2834" i="12"/>
  <c r="B2833" i="12"/>
  <c r="A2833" i="12"/>
  <c r="B2832" i="12"/>
  <c r="A2832" i="12"/>
  <c r="B2831" i="12"/>
  <c r="A2831" i="12"/>
  <c r="B2830" i="12"/>
  <c r="A2830" i="12"/>
  <c r="B2829" i="12"/>
  <c r="A2829" i="12"/>
  <c r="B2828" i="12"/>
  <c r="A2828" i="12"/>
  <c r="B2827" i="12"/>
  <c r="A2827" i="12"/>
  <c r="B2826" i="12"/>
  <c r="A2826" i="12"/>
  <c r="B2825" i="12"/>
  <c r="A2825" i="12"/>
  <c r="B2824" i="12"/>
  <c r="A2824" i="12"/>
  <c r="B2823" i="12"/>
  <c r="A2823" i="12"/>
  <c r="B2822" i="12"/>
  <c r="A2822" i="12"/>
  <c r="B2821" i="12"/>
  <c r="A2821" i="12"/>
  <c r="B2820" i="12"/>
  <c r="A2820" i="12"/>
  <c r="B2819" i="12"/>
  <c r="A2819" i="12"/>
  <c r="B2818" i="12"/>
  <c r="A2818" i="12"/>
  <c r="B2817" i="12"/>
  <c r="A2817" i="12"/>
  <c r="B2816" i="12"/>
  <c r="A2816" i="12"/>
  <c r="B2815" i="12"/>
  <c r="A2815" i="12"/>
  <c r="B2814" i="12"/>
  <c r="A2814" i="12"/>
  <c r="B2813" i="12"/>
  <c r="A2813" i="12"/>
  <c r="B2812" i="12"/>
  <c r="A2812" i="12"/>
  <c r="B2811" i="12"/>
  <c r="A2811" i="12"/>
  <c r="B2810" i="12"/>
  <c r="A2810" i="12"/>
  <c r="B2809" i="12"/>
  <c r="A2809" i="12"/>
  <c r="B2808" i="12"/>
  <c r="A2808" i="12"/>
  <c r="B2807" i="12"/>
  <c r="A2807" i="12"/>
  <c r="B2806" i="12"/>
  <c r="A2806" i="12"/>
  <c r="B2805" i="12"/>
  <c r="A2805" i="12"/>
  <c r="B2804" i="12"/>
  <c r="A2804" i="12"/>
  <c r="B2803" i="12"/>
  <c r="A2803" i="12"/>
  <c r="B2802" i="12"/>
  <c r="A2802" i="12"/>
  <c r="B2801" i="12"/>
  <c r="A2801" i="12"/>
  <c r="B2800" i="12"/>
  <c r="A2800" i="12"/>
  <c r="B2799" i="12"/>
  <c r="A2799" i="12"/>
  <c r="B2798" i="12"/>
  <c r="A2798" i="12"/>
  <c r="B2797" i="12"/>
  <c r="A2797" i="12"/>
  <c r="B2796" i="12"/>
  <c r="A2796" i="12"/>
  <c r="B2795" i="12"/>
  <c r="A2795" i="12"/>
  <c r="B2794" i="12"/>
  <c r="A2794" i="12"/>
  <c r="B2793" i="12"/>
  <c r="A2793" i="12"/>
  <c r="B2792" i="12"/>
  <c r="A2792" i="12"/>
  <c r="B2791" i="12"/>
  <c r="A2791" i="12"/>
  <c r="B2790" i="12"/>
  <c r="A2790" i="12"/>
  <c r="B2789" i="12"/>
  <c r="A2789" i="12"/>
  <c r="B2788" i="12"/>
  <c r="A2788" i="12"/>
  <c r="B2787" i="12"/>
  <c r="A2787" i="12"/>
  <c r="B2786" i="12"/>
  <c r="A2786" i="12"/>
  <c r="B2785" i="12"/>
  <c r="A2785" i="12"/>
  <c r="B2784" i="12"/>
  <c r="A2784" i="12"/>
  <c r="B2783" i="12"/>
  <c r="A2783" i="12"/>
  <c r="B2782" i="12"/>
  <c r="A2782" i="12"/>
  <c r="B2781" i="12"/>
  <c r="A2781" i="12"/>
  <c r="B2780" i="12"/>
  <c r="A2780" i="12"/>
  <c r="B2779" i="12"/>
  <c r="A2779" i="12"/>
  <c r="B2778" i="12"/>
  <c r="A2778" i="12"/>
  <c r="B2777" i="12"/>
  <c r="A2777" i="12"/>
  <c r="B2776" i="12"/>
  <c r="A2776" i="12"/>
  <c r="B2775" i="12"/>
  <c r="A2775" i="12"/>
  <c r="B2774" i="12"/>
  <c r="A2774" i="12"/>
  <c r="B2773" i="12"/>
  <c r="A2773" i="12"/>
  <c r="B2772" i="12"/>
  <c r="A2772" i="12"/>
  <c r="B2771" i="12"/>
  <c r="A2771" i="12"/>
  <c r="B2770" i="12"/>
  <c r="A2770" i="12"/>
  <c r="B2769" i="12"/>
  <c r="A2769" i="12"/>
  <c r="B2768" i="12"/>
  <c r="A2768" i="12"/>
  <c r="B2767" i="12"/>
  <c r="A2767" i="12"/>
  <c r="B2766" i="12"/>
  <c r="A2766" i="12"/>
  <c r="B2765" i="12"/>
  <c r="A2765" i="12"/>
  <c r="B2764" i="12"/>
  <c r="A2764" i="12"/>
  <c r="B2763" i="12"/>
  <c r="A2763" i="12"/>
  <c r="B2762" i="12"/>
  <c r="A2762" i="12"/>
  <c r="B2761" i="12"/>
  <c r="A2761" i="12"/>
  <c r="B2760" i="12"/>
  <c r="A2760" i="12"/>
  <c r="B2759" i="12"/>
  <c r="A2759" i="12"/>
  <c r="B2758" i="12"/>
  <c r="A2758" i="12"/>
  <c r="B2757" i="12"/>
  <c r="A2757" i="12"/>
  <c r="B2756" i="12"/>
  <c r="A2756" i="12"/>
  <c r="B2755" i="12"/>
  <c r="A2755" i="12"/>
  <c r="B2754" i="12"/>
  <c r="A2754" i="12"/>
  <c r="B2753" i="12"/>
  <c r="A2753" i="12"/>
  <c r="B2752" i="12"/>
  <c r="A2752" i="12"/>
  <c r="B2751" i="12"/>
  <c r="A2751" i="12"/>
  <c r="B2750" i="12"/>
  <c r="A2750" i="12"/>
  <c r="B2749" i="12"/>
  <c r="A2749" i="12"/>
  <c r="B2748" i="12"/>
  <c r="A2748" i="12"/>
  <c r="B2747" i="12"/>
  <c r="A2747" i="12"/>
  <c r="B2746" i="12"/>
  <c r="A2746" i="12"/>
  <c r="B2745" i="12"/>
  <c r="A2745" i="12"/>
  <c r="B2744" i="12"/>
  <c r="A2744" i="12"/>
  <c r="B2743" i="12"/>
  <c r="A2743" i="12"/>
  <c r="B2742" i="12"/>
  <c r="A2742" i="12"/>
  <c r="B2741" i="12"/>
  <c r="A2741" i="12"/>
  <c r="B2740" i="12"/>
  <c r="A2740" i="12"/>
  <c r="B2739" i="12"/>
  <c r="A2739" i="12"/>
  <c r="B2738" i="12"/>
  <c r="A2738" i="12"/>
  <c r="B2737" i="12"/>
  <c r="A2737" i="12"/>
  <c r="B2736" i="12"/>
  <c r="A2736" i="12"/>
  <c r="B2735" i="12"/>
  <c r="A2735" i="12"/>
  <c r="B2734" i="12"/>
  <c r="A2734" i="12"/>
  <c r="B2733" i="12"/>
  <c r="A2733" i="12"/>
  <c r="B2732" i="12"/>
  <c r="A2732" i="12"/>
  <c r="B2731" i="12"/>
  <c r="A2731" i="12"/>
  <c r="B2730" i="12"/>
  <c r="A2730" i="12"/>
  <c r="B2729" i="12"/>
  <c r="A2729" i="12"/>
  <c r="B2728" i="12"/>
  <c r="A2728" i="12"/>
  <c r="B2727" i="12"/>
  <c r="A2727" i="12"/>
  <c r="B2726" i="12"/>
  <c r="A2726" i="12"/>
  <c r="B2725" i="12"/>
  <c r="A2725" i="12"/>
  <c r="B2724" i="12"/>
  <c r="A2724" i="12"/>
  <c r="B2723" i="12"/>
  <c r="A2723" i="12"/>
  <c r="B2722" i="12"/>
  <c r="A2722" i="12"/>
  <c r="B2721" i="12"/>
  <c r="A2721" i="12"/>
  <c r="B2720" i="12"/>
  <c r="A2720" i="12"/>
  <c r="B2719" i="12"/>
  <c r="A2719" i="12"/>
  <c r="B2718" i="12"/>
  <c r="A2718" i="12"/>
  <c r="B2717" i="12"/>
  <c r="A2717" i="12"/>
  <c r="B2716" i="12"/>
  <c r="A2716" i="12"/>
  <c r="B2715" i="12"/>
  <c r="A2715" i="12"/>
  <c r="B2714" i="12"/>
  <c r="A2714" i="12"/>
  <c r="B2713" i="12"/>
  <c r="A2713" i="12"/>
  <c r="B2712" i="12"/>
  <c r="A2712" i="12"/>
  <c r="B2711" i="12"/>
  <c r="A2711" i="12"/>
  <c r="B2710" i="12"/>
  <c r="A2710" i="12"/>
  <c r="B2709" i="12"/>
  <c r="A2709" i="12"/>
  <c r="B2708" i="12"/>
  <c r="A2708" i="12"/>
  <c r="B2707" i="12"/>
  <c r="A2707" i="12"/>
  <c r="B2706" i="12"/>
  <c r="A2706" i="12"/>
  <c r="B2705" i="12"/>
  <c r="A2705" i="12"/>
  <c r="B2704" i="12"/>
  <c r="A2704" i="12"/>
  <c r="B2703" i="12"/>
  <c r="A2703" i="12"/>
  <c r="B2702" i="12"/>
  <c r="A2702" i="12"/>
  <c r="B2701" i="12"/>
  <c r="A2701" i="12"/>
  <c r="B2700" i="12"/>
  <c r="A2700" i="12"/>
  <c r="B2699" i="12"/>
  <c r="A2699" i="12"/>
  <c r="B2698" i="12"/>
  <c r="A2698" i="12"/>
  <c r="B2697" i="12"/>
  <c r="A2697" i="12"/>
  <c r="B2696" i="12"/>
  <c r="A2696" i="12"/>
  <c r="B2695" i="12"/>
  <c r="A2695" i="12"/>
  <c r="B2694" i="12"/>
  <c r="A2694" i="12"/>
  <c r="B2693" i="12"/>
  <c r="A2693" i="12"/>
  <c r="B2692" i="12"/>
  <c r="A2692" i="12"/>
  <c r="B2691" i="12"/>
  <c r="A2691" i="12"/>
  <c r="B2690" i="12"/>
  <c r="A2690" i="12"/>
  <c r="B2689" i="12"/>
  <c r="A2689" i="12"/>
  <c r="B2688" i="12"/>
  <c r="A2688" i="12"/>
  <c r="B2687" i="12"/>
  <c r="A2687" i="12"/>
  <c r="B2686" i="12"/>
  <c r="A2686" i="12"/>
  <c r="B2685" i="12"/>
  <c r="A2685" i="12"/>
  <c r="B2684" i="12"/>
  <c r="A2684" i="12"/>
  <c r="B2683" i="12"/>
  <c r="A2683" i="12"/>
  <c r="B2682" i="12"/>
  <c r="A2682" i="12"/>
  <c r="B2681" i="12"/>
  <c r="A2681" i="12"/>
  <c r="B2680" i="12"/>
  <c r="A2680" i="12"/>
  <c r="B2679" i="12"/>
  <c r="A2679" i="12"/>
  <c r="B2678" i="12"/>
  <c r="A2678" i="12"/>
  <c r="B2677" i="12"/>
  <c r="A2677" i="12"/>
  <c r="B2676" i="12"/>
  <c r="A2676" i="12"/>
  <c r="B2675" i="12"/>
  <c r="A2675" i="12"/>
  <c r="B2674" i="12"/>
  <c r="A2674" i="12"/>
  <c r="B2673" i="12"/>
  <c r="A2673" i="12"/>
  <c r="B2672" i="12"/>
  <c r="A2672" i="12"/>
  <c r="B2671" i="12"/>
  <c r="A2671" i="12"/>
  <c r="B2670" i="12"/>
  <c r="A2670" i="12"/>
  <c r="B2669" i="12"/>
  <c r="A2669" i="12"/>
  <c r="B2668" i="12"/>
  <c r="A2668" i="12"/>
  <c r="B2667" i="12"/>
  <c r="A2667" i="12"/>
  <c r="B2666" i="12"/>
  <c r="A2666" i="12"/>
  <c r="B2665" i="12"/>
  <c r="A2665" i="12"/>
  <c r="B2664" i="12"/>
  <c r="A2664" i="12"/>
  <c r="B2663" i="12"/>
  <c r="A2663" i="12"/>
  <c r="B2662" i="12"/>
  <c r="A2662" i="12"/>
  <c r="B2661" i="12"/>
  <c r="A2661" i="12"/>
  <c r="B2660" i="12"/>
  <c r="A2660" i="12"/>
  <c r="B2659" i="12"/>
  <c r="A2659" i="12"/>
  <c r="B2658" i="12"/>
  <c r="A2658" i="12"/>
  <c r="B2657" i="12"/>
  <c r="A2657" i="12"/>
  <c r="B2656" i="12"/>
  <c r="A2656" i="12"/>
  <c r="B2655" i="12"/>
  <c r="A2655" i="12"/>
  <c r="B2654" i="12"/>
  <c r="A2654" i="12"/>
  <c r="B2653" i="12"/>
  <c r="A2653" i="12"/>
  <c r="B2652" i="12"/>
  <c r="A2652" i="12"/>
  <c r="B2651" i="12"/>
  <c r="A2651" i="12"/>
  <c r="B2650" i="12"/>
  <c r="A2650" i="12"/>
  <c r="B2649" i="12"/>
  <c r="A2649" i="12"/>
  <c r="B2648" i="12"/>
  <c r="A2648" i="12"/>
  <c r="B2647" i="12"/>
  <c r="A2647" i="12"/>
  <c r="B2646" i="12"/>
  <c r="A2646" i="12"/>
  <c r="B2645" i="12"/>
  <c r="A2645" i="12"/>
  <c r="B2644" i="12"/>
  <c r="A2644" i="12"/>
  <c r="B2643" i="12"/>
  <c r="A2643" i="12"/>
  <c r="B2642" i="12"/>
  <c r="A2642" i="12"/>
  <c r="B2641" i="12"/>
  <c r="A2641" i="12"/>
  <c r="B2640" i="12"/>
  <c r="A2640" i="12"/>
  <c r="B2639" i="12"/>
  <c r="A2639" i="12"/>
  <c r="B2638" i="12"/>
  <c r="A2638" i="12"/>
  <c r="B2637" i="12"/>
  <c r="A2637" i="12"/>
  <c r="B2636" i="12"/>
  <c r="A2636" i="12"/>
  <c r="B2635" i="12"/>
  <c r="A2635" i="12"/>
  <c r="B2634" i="12"/>
  <c r="A2634" i="12"/>
  <c r="B2633" i="12"/>
  <c r="A2633" i="12"/>
  <c r="B2632" i="12"/>
  <c r="A2632" i="12"/>
  <c r="B2631" i="12"/>
  <c r="A2631" i="12"/>
  <c r="B2630" i="12"/>
  <c r="A2630" i="12"/>
  <c r="B2629" i="12"/>
  <c r="A2629" i="12"/>
  <c r="B2628" i="12"/>
  <c r="A2628" i="12"/>
  <c r="B2627" i="12"/>
  <c r="A2627" i="12"/>
  <c r="B2626" i="12"/>
  <c r="A2626" i="12"/>
  <c r="B2625" i="12"/>
  <c r="A2625" i="12"/>
  <c r="B2624" i="12"/>
  <c r="A2624" i="12"/>
  <c r="B2623" i="12"/>
  <c r="A2623" i="12"/>
  <c r="B2622" i="12"/>
  <c r="A2622" i="12"/>
  <c r="B2621" i="12"/>
  <c r="A2621" i="12"/>
  <c r="B2620" i="12"/>
  <c r="A2620" i="12"/>
  <c r="B2619" i="12"/>
  <c r="A2619" i="12"/>
  <c r="B2618" i="12"/>
  <c r="A2618" i="12"/>
  <c r="B2617" i="12"/>
  <c r="A2617" i="12"/>
  <c r="B2616" i="12"/>
  <c r="A2616" i="12"/>
  <c r="B2615" i="12"/>
  <c r="A2615" i="12"/>
  <c r="B2614" i="12"/>
  <c r="A2614" i="12"/>
  <c r="B2613" i="12"/>
  <c r="A2613" i="12"/>
  <c r="B2612" i="12"/>
  <c r="A2612" i="12"/>
  <c r="B2611" i="12"/>
  <c r="A2611" i="12"/>
  <c r="B2610" i="12"/>
  <c r="A2610" i="12"/>
  <c r="B2609" i="12"/>
  <c r="A2609" i="12"/>
  <c r="B2608" i="12"/>
  <c r="A2608" i="12"/>
  <c r="B2607" i="12"/>
  <c r="A2607" i="12"/>
  <c r="B2606" i="12"/>
  <c r="A2606" i="12"/>
  <c r="B2605" i="12"/>
  <c r="A2605" i="12"/>
  <c r="B2604" i="12"/>
  <c r="A2604" i="12"/>
  <c r="B2603" i="12"/>
  <c r="A2603" i="12"/>
  <c r="B2602" i="12"/>
  <c r="A2602" i="12"/>
  <c r="B2601" i="12"/>
  <c r="A2601" i="12"/>
  <c r="B2600" i="12"/>
  <c r="A2600" i="12"/>
  <c r="B2599" i="12"/>
  <c r="A2599" i="12"/>
  <c r="B2598" i="12"/>
  <c r="A2598" i="12"/>
  <c r="B2597" i="12"/>
  <c r="A2597" i="12"/>
  <c r="B2596" i="12"/>
  <c r="A2596" i="12"/>
  <c r="B2595" i="12"/>
  <c r="A2595" i="12"/>
  <c r="B2594" i="12"/>
  <c r="A2594" i="12"/>
  <c r="B2593" i="12"/>
  <c r="A2593" i="12"/>
  <c r="B2592" i="12"/>
  <c r="A2592" i="12"/>
  <c r="B2591" i="12"/>
  <c r="A2591" i="12"/>
  <c r="B2590" i="12"/>
  <c r="A2590" i="12"/>
  <c r="B2589" i="12"/>
  <c r="A2589" i="12"/>
  <c r="B2588" i="12"/>
  <c r="A2588" i="12"/>
  <c r="B2587" i="12"/>
  <c r="A2587" i="12"/>
  <c r="B2586" i="12"/>
  <c r="A2586" i="12"/>
  <c r="B2585" i="12"/>
  <c r="A2585" i="12"/>
  <c r="B2584" i="12"/>
  <c r="A2584" i="12"/>
  <c r="B2583" i="12"/>
  <c r="A2583" i="12"/>
  <c r="B2582" i="12"/>
  <c r="A2582" i="12"/>
  <c r="B2581" i="12"/>
  <c r="A2581" i="12"/>
  <c r="B2580" i="12"/>
  <c r="A2580" i="12"/>
  <c r="B2579" i="12"/>
  <c r="A2579" i="12"/>
  <c r="B2578" i="12"/>
  <c r="A2578" i="12"/>
  <c r="B2577" i="12"/>
  <c r="A2577" i="12"/>
  <c r="B2576" i="12"/>
  <c r="A2576" i="12"/>
  <c r="B2575" i="12"/>
  <c r="A2575" i="12"/>
  <c r="B2574" i="12"/>
  <c r="A2574" i="12"/>
  <c r="B2573" i="12"/>
  <c r="A2573" i="12"/>
  <c r="B2572" i="12"/>
  <c r="A2572" i="12"/>
  <c r="B2571" i="12"/>
  <c r="A2571" i="12"/>
  <c r="B2570" i="12"/>
  <c r="A2570" i="12"/>
  <c r="B2569" i="12"/>
  <c r="A2569" i="12"/>
  <c r="B2568" i="12"/>
  <c r="A2568" i="12"/>
  <c r="B2567" i="12"/>
  <c r="A2567" i="12"/>
  <c r="B2566" i="12"/>
  <c r="A2566" i="12"/>
  <c r="B2565" i="12"/>
  <c r="A2565" i="12"/>
  <c r="B2564" i="12"/>
  <c r="A2564" i="12"/>
  <c r="B2563" i="12"/>
  <c r="A2563" i="12"/>
  <c r="B2562" i="12"/>
  <c r="A2562" i="12"/>
  <c r="B2561" i="12"/>
  <c r="A2561" i="12"/>
  <c r="B2560" i="12"/>
  <c r="A2560" i="12"/>
  <c r="B2559" i="12"/>
  <c r="A2559" i="12"/>
  <c r="B2558" i="12"/>
  <c r="A2558" i="12"/>
  <c r="B2557" i="12"/>
  <c r="A2557" i="12"/>
  <c r="B2556" i="12"/>
  <c r="A2556" i="12"/>
  <c r="B2555" i="12"/>
  <c r="A2555" i="12"/>
  <c r="B2554" i="12"/>
  <c r="A2554" i="12"/>
  <c r="B2553" i="12"/>
  <c r="A2553" i="12"/>
  <c r="B2552" i="12"/>
  <c r="A2552" i="12"/>
  <c r="B2551" i="12"/>
  <c r="A2551" i="12"/>
  <c r="B2550" i="12"/>
  <c r="A2550" i="12"/>
  <c r="B2549" i="12"/>
  <c r="A2549" i="12"/>
  <c r="B2548" i="12"/>
  <c r="A2548" i="12"/>
  <c r="B2547" i="12"/>
  <c r="A2547" i="12"/>
  <c r="B2546" i="12"/>
  <c r="A2546" i="12"/>
  <c r="B2545" i="12"/>
  <c r="A2545" i="12"/>
  <c r="B2544" i="12"/>
  <c r="A2544" i="12"/>
  <c r="B2543" i="12"/>
  <c r="A2543" i="12"/>
  <c r="B2542" i="12"/>
  <c r="A2542" i="12"/>
  <c r="B2541" i="12"/>
  <c r="A2541" i="12"/>
  <c r="B2540" i="12"/>
  <c r="A2540" i="12"/>
  <c r="B2539" i="12"/>
  <c r="A2539" i="12"/>
  <c r="B2538" i="12"/>
  <c r="A2538" i="12"/>
  <c r="B2537" i="12"/>
  <c r="A2537" i="12"/>
  <c r="B2536" i="12"/>
  <c r="A2536" i="12"/>
  <c r="B2535" i="12"/>
  <c r="A2535" i="12"/>
  <c r="B2534" i="12"/>
  <c r="A2534" i="12"/>
  <c r="B2533" i="12"/>
  <c r="A2533" i="12"/>
  <c r="B2532" i="12"/>
  <c r="A2532" i="12"/>
  <c r="B2531" i="12"/>
  <c r="A2531" i="12"/>
  <c r="B2530" i="12"/>
  <c r="A2530" i="12"/>
  <c r="B2529" i="12"/>
  <c r="A2529" i="12"/>
  <c r="B2528" i="12"/>
  <c r="A2528" i="12"/>
  <c r="B2527" i="12"/>
  <c r="A2527" i="12"/>
  <c r="B2526" i="12"/>
  <c r="A2526" i="12"/>
  <c r="B2525" i="12"/>
  <c r="A2525" i="12"/>
  <c r="B2524" i="12"/>
  <c r="A2524" i="12"/>
  <c r="B2523" i="12"/>
  <c r="A2523" i="12"/>
  <c r="B2522" i="12"/>
  <c r="A2522" i="12"/>
  <c r="B2521" i="12"/>
  <c r="A2521" i="12"/>
  <c r="B2520" i="12"/>
  <c r="A2520" i="12"/>
  <c r="B2519" i="12"/>
  <c r="A2519" i="12"/>
  <c r="B2518" i="12"/>
  <c r="A2518" i="12"/>
  <c r="B2517" i="12"/>
  <c r="A2517" i="12"/>
  <c r="B2516" i="12"/>
  <c r="A2516" i="12"/>
  <c r="B2515" i="12"/>
  <c r="A2515" i="12"/>
  <c r="B2514" i="12"/>
  <c r="A2514" i="12"/>
  <c r="B2513" i="12"/>
  <c r="A2513" i="12"/>
  <c r="B2512" i="12"/>
  <c r="A2512" i="12"/>
  <c r="B2511" i="12"/>
  <c r="A2511" i="12"/>
  <c r="B2510" i="12"/>
  <c r="A2510" i="12"/>
  <c r="B2509" i="12"/>
  <c r="A2509" i="12"/>
  <c r="B2508" i="12"/>
  <c r="A2508" i="12"/>
  <c r="B2507" i="12"/>
  <c r="A2507" i="12"/>
  <c r="B2506" i="12"/>
  <c r="A2506" i="12"/>
  <c r="B2505" i="12"/>
  <c r="A2505" i="12"/>
  <c r="B2504" i="12"/>
  <c r="A2504" i="12"/>
  <c r="B2503" i="12"/>
  <c r="A2503" i="12"/>
  <c r="B2502" i="12"/>
  <c r="A2502" i="12"/>
  <c r="B2501" i="12"/>
  <c r="A2501" i="12"/>
  <c r="B2500" i="12"/>
  <c r="A2500" i="12"/>
  <c r="B2499" i="12"/>
  <c r="A2499" i="12"/>
  <c r="B2498" i="12"/>
  <c r="A2498" i="12"/>
  <c r="B2497" i="12"/>
  <c r="A2497" i="12"/>
  <c r="B2496" i="12"/>
  <c r="A2496" i="12"/>
  <c r="B2495" i="12"/>
  <c r="A2495" i="12"/>
  <c r="B2494" i="12"/>
  <c r="A2494" i="12"/>
  <c r="B2493" i="12"/>
  <c r="A2493" i="12"/>
  <c r="B2492" i="12"/>
  <c r="A2492" i="12"/>
  <c r="B2491" i="12"/>
  <c r="A2491" i="12"/>
  <c r="B2490" i="12"/>
  <c r="A2490" i="12"/>
  <c r="B2489" i="12"/>
  <c r="A2489" i="12"/>
  <c r="B2488" i="12"/>
  <c r="A2488" i="12"/>
  <c r="B2487" i="12"/>
  <c r="A2487" i="12"/>
  <c r="B2486" i="12"/>
  <c r="A2486" i="12"/>
  <c r="B2485" i="12"/>
  <c r="A2485" i="12"/>
  <c r="B2484" i="12"/>
  <c r="A2484" i="12"/>
  <c r="B2483" i="12"/>
  <c r="A2483" i="12"/>
  <c r="B2482" i="12"/>
  <c r="A2482" i="12"/>
  <c r="B2481" i="12"/>
  <c r="A2481" i="12"/>
  <c r="B2480" i="12"/>
  <c r="A2480" i="12"/>
  <c r="B2479" i="12"/>
  <c r="A2479" i="12"/>
  <c r="B2478" i="12"/>
  <c r="A2478" i="12"/>
  <c r="B2477" i="12"/>
  <c r="A2477" i="12"/>
  <c r="B2476" i="12"/>
  <c r="A2476" i="12"/>
  <c r="B2475" i="12"/>
  <c r="A2475" i="12"/>
  <c r="B2474" i="12"/>
  <c r="A2474" i="12"/>
  <c r="B2473" i="12"/>
  <c r="A2473" i="12"/>
  <c r="B2472" i="12"/>
  <c r="A2472" i="12"/>
  <c r="B2471" i="12"/>
  <c r="A2471" i="12"/>
  <c r="B2470" i="12"/>
  <c r="A2470" i="12"/>
  <c r="B2469" i="12"/>
  <c r="A2469" i="12"/>
  <c r="B2468" i="12"/>
  <c r="A2468" i="12"/>
  <c r="B2467" i="12"/>
  <c r="A2467" i="12"/>
  <c r="B2466" i="12"/>
  <c r="A2466" i="12"/>
  <c r="B2465" i="12"/>
  <c r="A2465" i="12"/>
  <c r="B2464" i="12"/>
  <c r="A2464" i="12"/>
  <c r="B2463" i="12"/>
  <c r="A2463" i="12"/>
  <c r="B2462" i="12"/>
  <c r="A2462" i="12"/>
  <c r="B2461" i="12"/>
  <c r="A2461" i="12"/>
  <c r="B2460" i="12"/>
  <c r="A2460" i="12"/>
  <c r="B2459" i="12"/>
  <c r="A2459" i="12"/>
  <c r="B2458" i="12"/>
  <c r="A2458" i="12"/>
  <c r="B2457" i="12"/>
  <c r="A2457" i="12"/>
  <c r="B2456" i="12"/>
  <c r="A2456" i="12"/>
  <c r="B2455" i="12"/>
  <c r="A2455" i="12"/>
  <c r="B2454" i="12"/>
  <c r="A2454" i="12"/>
  <c r="B2453" i="12"/>
  <c r="A2453" i="12"/>
  <c r="B2452" i="12"/>
  <c r="A2452" i="12"/>
  <c r="B2451" i="12"/>
  <c r="A2451" i="12"/>
  <c r="B2450" i="12"/>
  <c r="A2450" i="12"/>
  <c r="B2449" i="12"/>
  <c r="A2449" i="12"/>
  <c r="B2448" i="12"/>
  <c r="A2448" i="12"/>
  <c r="B2447" i="12"/>
  <c r="A2447" i="12"/>
  <c r="B2446" i="12"/>
  <c r="A2446" i="12"/>
  <c r="B2445" i="12"/>
  <c r="A2445" i="12"/>
  <c r="B2444" i="12"/>
  <c r="A2444" i="12"/>
  <c r="B2443" i="12"/>
  <c r="A2443" i="12"/>
  <c r="B2442" i="12"/>
  <c r="A2442" i="12"/>
  <c r="B2441" i="12"/>
  <c r="A2441" i="12"/>
  <c r="B2440" i="12"/>
  <c r="A2440" i="12"/>
  <c r="B2439" i="12"/>
  <c r="A2439" i="12"/>
  <c r="B2438" i="12"/>
  <c r="A2438" i="12"/>
  <c r="B2437" i="12"/>
  <c r="A2437" i="12"/>
  <c r="B2436" i="12"/>
  <c r="A2436" i="12"/>
  <c r="B2435" i="12"/>
  <c r="A2435" i="12"/>
  <c r="B2434" i="12"/>
  <c r="A2434" i="12"/>
  <c r="B2433" i="12"/>
  <c r="A2433" i="12"/>
  <c r="B2432" i="12"/>
  <c r="A2432" i="12"/>
  <c r="B2431" i="12"/>
  <c r="A2431" i="12"/>
  <c r="B2430" i="12"/>
  <c r="A2430" i="12"/>
  <c r="B2429" i="12"/>
  <c r="A2429" i="12"/>
  <c r="B2428" i="12"/>
  <c r="A2428" i="12"/>
  <c r="B2427" i="12"/>
  <c r="A2427" i="12"/>
  <c r="B2426" i="12"/>
  <c r="A2426" i="12"/>
  <c r="B2425" i="12"/>
  <c r="A2425" i="12"/>
  <c r="B2424" i="12"/>
  <c r="A2424" i="12"/>
  <c r="B2423" i="12"/>
  <c r="A2423" i="12"/>
  <c r="B2422" i="12"/>
  <c r="A2422" i="12"/>
  <c r="B2421" i="12"/>
  <c r="A2421" i="12"/>
  <c r="B2420" i="12"/>
  <c r="A2420" i="12"/>
  <c r="B2419" i="12"/>
  <c r="A2419" i="12"/>
  <c r="B2418" i="12"/>
  <c r="A2418" i="12"/>
  <c r="B2417" i="12"/>
  <c r="A2417" i="12"/>
  <c r="B2416" i="12"/>
  <c r="A2416" i="12"/>
  <c r="B2415" i="12"/>
  <c r="A2415" i="12"/>
  <c r="B2414" i="12"/>
  <c r="A2414" i="12"/>
  <c r="B2413" i="12"/>
  <c r="A2413" i="12"/>
  <c r="B2412" i="12"/>
  <c r="A2412" i="12"/>
  <c r="B2411" i="12"/>
  <c r="A2411" i="12"/>
  <c r="B2410" i="12"/>
  <c r="A2410" i="12"/>
  <c r="B2409" i="12"/>
  <c r="A2409" i="12"/>
  <c r="B2408" i="12"/>
  <c r="A2408" i="12"/>
  <c r="B2407" i="12"/>
  <c r="A2407" i="12"/>
  <c r="B2406" i="12"/>
  <c r="A2406" i="12"/>
  <c r="B2405" i="12"/>
  <c r="A2405" i="12"/>
  <c r="B2404" i="12"/>
  <c r="A2404" i="12"/>
  <c r="B2403" i="12"/>
  <c r="A2403" i="12"/>
  <c r="B2402" i="12"/>
  <c r="A2402" i="12"/>
  <c r="B2401" i="12"/>
  <c r="A2401" i="12"/>
  <c r="B2400" i="12"/>
  <c r="A2400" i="12"/>
  <c r="B2399" i="12"/>
  <c r="A2399" i="12"/>
  <c r="B2398" i="12"/>
  <c r="A2398" i="12"/>
  <c r="B2397" i="12"/>
  <c r="A2397" i="12"/>
  <c r="B2396" i="12"/>
  <c r="A2396" i="12"/>
  <c r="B2395" i="12"/>
  <c r="A2395" i="12"/>
  <c r="B2394" i="12"/>
  <c r="A2394" i="12"/>
  <c r="B2393" i="12"/>
  <c r="A2393" i="12"/>
  <c r="B2392" i="12"/>
  <c r="A2392" i="12"/>
  <c r="B2391" i="12"/>
  <c r="A2391" i="12"/>
  <c r="B2390" i="12"/>
  <c r="A2390" i="12"/>
  <c r="B2389" i="12"/>
  <c r="A2389" i="12"/>
  <c r="B2388" i="12"/>
  <c r="A2388" i="12"/>
  <c r="B2387" i="12"/>
  <c r="A2387" i="12"/>
  <c r="B2386" i="12"/>
  <c r="A2386" i="12"/>
  <c r="B2385" i="12"/>
  <c r="A2385" i="12"/>
  <c r="B2384" i="12"/>
  <c r="A2384" i="12"/>
  <c r="B2383" i="12"/>
  <c r="A2383" i="12"/>
  <c r="B2382" i="12"/>
  <c r="A2382" i="12"/>
  <c r="B2381" i="12"/>
  <c r="A2381" i="12"/>
  <c r="B2380" i="12"/>
  <c r="A2380" i="12"/>
  <c r="B2379" i="12"/>
  <c r="A2379" i="12"/>
  <c r="B2378" i="12"/>
  <c r="A2378" i="12"/>
  <c r="B2377" i="12"/>
  <c r="A2377" i="12"/>
  <c r="B2376" i="12"/>
  <c r="A2376" i="12"/>
  <c r="B2375" i="12"/>
  <c r="A2375" i="12"/>
  <c r="B2374" i="12"/>
  <c r="A2374" i="12"/>
  <c r="B2373" i="12"/>
  <c r="A2373" i="12"/>
  <c r="B2372" i="12"/>
  <c r="A2372" i="12"/>
  <c r="B2371" i="12"/>
  <c r="A2371" i="12"/>
  <c r="B2370" i="12"/>
  <c r="A2370" i="12"/>
  <c r="B2369" i="12"/>
  <c r="A2369" i="12"/>
  <c r="B2368" i="12"/>
  <c r="A2368" i="12"/>
  <c r="B2367" i="12"/>
  <c r="A2367" i="12"/>
  <c r="B2366" i="12"/>
  <c r="A2366" i="12"/>
  <c r="B2365" i="12"/>
  <c r="A2365" i="12"/>
  <c r="B2364" i="12"/>
  <c r="A2364" i="12"/>
  <c r="B2363" i="12"/>
  <c r="A2363" i="12"/>
  <c r="B2362" i="12"/>
  <c r="A2362" i="12"/>
  <c r="B2361" i="12"/>
  <c r="A2361" i="12"/>
  <c r="B2360" i="12"/>
  <c r="A2360" i="12"/>
  <c r="B2359" i="12"/>
  <c r="A2359" i="12"/>
  <c r="B2358" i="12"/>
  <c r="A2358" i="12"/>
  <c r="B2357" i="12"/>
  <c r="A2357" i="12"/>
  <c r="B2356" i="12"/>
  <c r="A2356" i="12"/>
  <c r="B2355" i="12"/>
  <c r="A2355" i="12"/>
  <c r="B2354" i="12"/>
  <c r="A2354" i="12"/>
  <c r="B2353" i="12"/>
  <c r="A2353" i="12"/>
  <c r="B2352" i="12"/>
  <c r="A2352" i="12"/>
  <c r="B2351" i="12"/>
  <c r="A2351" i="12"/>
  <c r="B2350" i="12"/>
  <c r="A2350" i="12"/>
  <c r="B2349" i="12"/>
  <c r="A2349" i="12"/>
  <c r="B2348" i="12"/>
  <c r="A2348" i="12"/>
  <c r="B2347" i="12"/>
  <c r="A2347" i="12"/>
  <c r="B2346" i="12"/>
  <c r="A2346" i="12"/>
  <c r="B2345" i="12"/>
  <c r="A2345" i="12"/>
  <c r="B2344" i="12"/>
  <c r="A2344" i="12"/>
  <c r="B2343" i="12"/>
  <c r="A2343" i="12"/>
  <c r="B2342" i="12"/>
  <c r="A2342" i="12"/>
  <c r="B2341" i="12"/>
  <c r="A2341" i="12"/>
  <c r="B2340" i="12"/>
  <c r="A2340" i="12"/>
  <c r="B2339" i="12"/>
  <c r="A2339" i="12"/>
  <c r="B2338" i="12"/>
  <c r="A2338" i="12"/>
  <c r="B2337" i="12"/>
  <c r="A2337" i="12"/>
  <c r="B2336" i="12"/>
  <c r="A2336" i="12"/>
  <c r="B2335" i="12"/>
  <c r="A2335" i="12"/>
  <c r="B2334" i="12"/>
  <c r="A2334" i="12"/>
  <c r="B2333" i="12"/>
  <c r="A2333" i="12"/>
  <c r="B2332" i="12"/>
  <c r="A2332" i="12"/>
  <c r="B2331" i="12"/>
  <c r="A2331" i="12"/>
  <c r="B2330" i="12"/>
  <c r="A2330" i="12"/>
  <c r="B2329" i="12"/>
  <c r="A2329" i="12"/>
  <c r="B2328" i="12"/>
  <c r="A2328" i="12"/>
  <c r="B2327" i="12"/>
  <c r="A2327" i="12"/>
  <c r="B2326" i="12"/>
  <c r="A2326" i="12"/>
  <c r="B2325" i="12"/>
  <c r="A2325" i="12"/>
  <c r="B2324" i="12"/>
  <c r="A2324" i="12"/>
  <c r="B2323" i="12"/>
  <c r="A2323" i="12"/>
  <c r="B2322" i="12"/>
  <c r="A2322" i="12"/>
  <c r="B2321" i="12"/>
  <c r="A2321" i="12"/>
  <c r="B2320" i="12"/>
  <c r="A2320" i="12"/>
  <c r="B2319" i="12"/>
  <c r="A2319" i="12"/>
  <c r="B2318" i="12"/>
  <c r="A2318" i="12"/>
  <c r="B2317" i="12"/>
  <c r="A2317" i="12"/>
  <c r="B2316" i="12"/>
  <c r="A2316" i="12"/>
  <c r="B2315" i="12"/>
  <c r="A2315" i="12"/>
  <c r="B2314" i="12"/>
  <c r="A2314" i="12"/>
  <c r="B2313" i="12"/>
  <c r="A2313" i="12"/>
  <c r="B2312" i="12"/>
  <c r="A2312" i="12"/>
  <c r="B2311" i="12"/>
  <c r="A2311" i="12"/>
  <c r="B2310" i="12"/>
  <c r="A2310" i="12"/>
  <c r="B2309" i="12"/>
  <c r="A2309" i="12"/>
  <c r="B2308" i="12"/>
  <c r="A2308" i="12"/>
  <c r="B2307" i="12"/>
  <c r="A2307" i="12"/>
  <c r="B2306" i="12"/>
  <c r="A2306" i="12"/>
  <c r="B2305" i="12"/>
  <c r="A2305" i="12"/>
  <c r="B2304" i="12"/>
  <c r="A2304" i="12"/>
  <c r="B2303" i="12"/>
  <c r="A2303" i="12"/>
  <c r="B2302" i="12"/>
  <c r="A2302" i="12"/>
  <c r="B2301" i="12"/>
  <c r="A2301" i="12"/>
  <c r="B2300" i="12"/>
  <c r="A2300" i="12"/>
  <c r="B2299" i="12"/>
  <c r="A2299" i="12"/>
  <c r="B2298" i="12"/>
  <c r="A2298" i="12"/>
  <c r="B2297" i="12"/>
  <c r="A2297" i="12"/>
  <c r="B2296" i="12"/>
  <c r="A2296" i="12"/>
  <c r="B2295" i="12"/>
  <c r="A2295" i="12"/>
  <c r="B2294" i="12"/>
  <c r="A2294" i="12"/>
  <c r="B2293" i="12"/>
  <c r="A2293" i="12"/>
  <c r="B2292" i="12"/>
  <c r="A2292" i="12"/>
  <c r="B2291" i="12"/>
  <c r="A2291" i="12"/>
  <c r="B2290" i="12"/>
  <c r="A2290" i="12"/>
  <c r="B2289" i="12"/>
  <c r="A2289" i="12"/>
  <c r="B2288" i="12"/>
  <c r="A2288" i="12"/>
  <c r="B2287" i="12"/>
  <c r="A2287" i="12"/>
  <c r="B2286" i="12"/>
  <c r="A2286" i="12"/>
  <c r="B2285" i="12"/>
  <c r="A2285" i="12"/>
  <c r="B2284" i="12"/>
  <c r="A2284" i="12"/>
  <c r="B2283" i="12"/>
  <c r="A2283" i="12"/>
  <c r="B2282" i="12"/>
  <c r="A2282" i="12"/>
  <c r="B2281" i="12"/>
  <c r="A2281" i="12"/>
  <c r="B2280" i="12"/>
  <c r="A2280" i="12"/>
  <c r="B2279" i="12"/>
  <c r="A2279" i="12"/>
  <c r="B2278" i="12"/>
  <c r="A2278" i="12"/>
  <c r="B2277" i="12"/>
  <c r="A2277" i="12"/>
  <c r="B2276" i="12"/>
  <c r="A2276" i="12"/>
  <c r="B2275" i="12"/>
  <c r="A2275" i="12"/>
  <c r="B2274" i="12"/>
  <c r="A2274" i="12"/>
  <c r="B2273" i="12"/>
  <c r="A2273" i="12"/>
  <c r="B2272" i="12"/>
  <c r="A2272" i="12"/>
  <c r="B2271" i="12"/>
  <c r="A2271" i="12"/>
  <c r="B2270" i="12"/>
  <c r="A2270" i="12"/>
  <c r="B2269" i="12"/>
  <c r="A2269" i="12"/>
  <c r="B2268" i="12"/>
  <c r="A2268" i="12"/>
  <c r="B2267" i="12"/>
  <c r="A2267" i="12"/>
  <c r="B2266" i="12"/>
  <c r="A2266" i="12"/>
  <c r="B2265" i="12"/>
  <c r="A2265" i="12"/>
  <c r="B2264" i="12"/>
  <c r="A2264" i="12"/>
  <c r="B2263" i="12"/>
  <c r="A2263" i="12"/>
  <c r="B2262" i="12"/>
  <c r="A2262" i="12"/>
  <c r="B2261" i="12"/>
  <c r="A2261" i="12"/>
  <c r="B2260" i="12"/>
  <c r="A2260" i="12"/>
  <c r="B2259" i="12"/>
  <c r="A2259" i="12"/>
  <c r="B2258" i="12"/>
  <c r="A2258" i="12"/>
  <c r="B2257" i="12"/>
  <c r="A2257" i="12"/>
  <c r="B2256" i="12"/>
  <c r="A2256" i="12"/>
  <c r="B2255" i="12"/>
  <c r="A2255" i="12"/>
  <c r="B2254" i="12"/>
  <c r="A2254" i="12"/>
  <c r="B2253" i="12"/>
  <c r="A2253" i="12"/>
  <c r="B2252" i="12"/>
  <c r="A2252" i="12"/>
  <c r="B2251" i="12"/>
  <c r="A2251" i="12"/>
  <c r="B2250" i="12"/>
  <c r="A2250" i="12"/>
  <c r="B2249" i="12"/>
  <c r="A2249" i="12"/>
  <c r="B2248" i="12"/>
  <c r="A2248" i="12"/>
  <c r="B2247" i="12"/>
  <c r="A2247" i="12"/>
  <c r="B2246" i="12"/>
  <c r="A2246" i="12"/>
  <c r="B2245" i="12"/>
  <c r="A2245" i="12"/>
  <c r="B2244" i="12"/>
  <c r="A2244" i="12"/>
  <c r="B2243" i="12"/>
  <c r="A2243" i="12"/>
  <c r="B2242" i="12"/>
  <c r="A2242" i="12"/>
  <c r="B2241" i="12"/>
  <c r="A2241" i="12"/>
  <c r="B2240" i="12"/>
  <c r="A2240" i="12"/>
  <c r="B2239" i="12"/>
  <c r="A2239" i="12"/>
  <c r="B2238" i="12"/>
  <c r="A2238" i="12"/>
  <c r="B2237" i="12"/>
  <c r="A2237" i="12"/>
  <c r="B2236" i="12"/>
  <c r="A2236" i="12"/>
  <c r="B2235" i="12"/>
  <c r="A2235" i="12"/>
  <c r="B2234" i="12"/>
  <c r="A2234" i="12"/>
  <c r="B2233" i="12"/>
  <c r="A2233" i="12"/>
  <c r="B2232" i="12"/>
  <c r="A2232" i="12"/>
  <c r="B2231" i="12"/>
  <c r="A2231" i="12"/>
  <c r="B2230" i="12"/>
  <c r="A2230" i="12"/>
  <c r="B2229" i="12"/>
  <c r="A2229" i="12"/>
  <c r="B2228" i="12"/>
  <c r="A2228" i="12"/>
  <c r="B2227" i="12"/>
  <c r="A2227" i="12"/>
  <c r="B2226" i="12"/>
  <c r="A2226" i="12"/>
  <c r="B2225" i="12"/>
  <c r="A2225" i="12"/>
  <c r="B2224" i="12"/>
  <c r="A2224" i="12"/>
  <c r="B2223" i="12"/>
  <c r="A2223" i="12"/>
  <c r="B2222" i="12"/>
  <c r="A2222" i="12"/>
  <c r="B2221" i="12"/>
  <c r="A2221" i="12"/>
  <c r="B2220" i="12"/>
  <c r="A2220" i="12"/>
  <c r="B2219" i="12"/>
  <c r="A2219" i="12"/>
  <c r="B2218" i="12"/>
  <c r="A2218" i="12"/>
  <c r="B2217" i="12"/>
  <c r="A2217" i="12"/>
  <c r="B2216" i="12"/>
  <c r="A2216" i="12"/>
  <c r="B2215" i="12"/>
  <c r="A2215" i="12"/>
  <c r="B2214" i="12"/>
  <c r="A2214" i="12"/>
  <c r="B2213" i="12"/>
  <c r="A2213" i="12"/>
  <c r="B2212" i="12"/>
  <c r="A2212" i="12"/>
  <c r="B2211" i="12"/>
  <c r="A2211" i="12"/>
  <c r="B2210" i="12"/>
  <c r="A2210" i="12"/>
  <c r="B2209" i="12"/>
  <c r="A2209" i="12"/>
  <c r="B2208" i="12"/>
  <c r="A2208" i="12"/>
  <c r="B2207" i="12"/>
  <c r="A2207" i="12"/>
  <c r="B2206" i="12"/>
  <c r="A2206" i="12"/>
  <c r="B2205" i="12"/>
  <c r="A2205" i="12"/>
  <c r="B2204" i="12"/>
  <c r="A2204" i="12"/>
  <c r="B2203" i="12"/>
  <c r="A2203" i="12"/>
  <c r="B2202" i="12"/>
  <c r="A2202" i="12"/>
  <c r="B2201" i="12"/>
  <c r="A2201" i="12"/>
  <c r="B2200" i="12"/>
  <c r="A2200" i="12"/>
  <c r="B2199" i="12"/>
  <c r="A2199" i="12"/>
  <c r="B2198" i="12"/>
  <c r="A2198" i="12"/>
  <c r="B2197" i="12"/>
  <c r="A2197" i="12"/>
  <c r="B2196" i="12"/>
  <c r="A2196" i="12"/>
  <c r="B2195" i="12"/>
  <c r="A2195" i="12"/>
  <c r="B2194" i="12"/>
  <c r="A2194" i="12"/>
  <c r="B2193" i="12"/>
  <c r="A2193" i="12"/>
  <c r="B2192" i="12"/>
  <c r="A2192" i="12"/>
  <c r="B2191" i="12"/>
  <c r="A2191" i="12"/>
  <c r="B2190" i="12"/>
  <c r="A2190" i="12"/>
  <c r="B2189" i="12"/>
  <c r="A2189" i="12"/>
  <c r="B2188" i="12"/>
  <c r="A2188" i="12"/>
  <c r="B2187" i="12"/>
  <c r="A2187" i="12"/>
  <c r="B2186" i="12"/>
  <c r="A2186" i="12"/>
  <c r="B2185" i="12"/>
  <c r="A2185" i="12"/>
  <c r="B2184" i="12"/>
  <c r="A2184" i="12"/>
  <c r="B2183" i="12"/>
  <c r="A2183" i="12"/>
  <c r="B2182" i="12"/>
  <c r="A2182" i="12"/>
  <c r="B2181" i="12"/>
  <c r="A2181" i="12"/>
  <c r="B2180" i="12"/>
  <c r="A2180" i="12"/>
  <c r="B2179" i="12"/>
  <c r="A2179" i="12"/>
  <c r="B2178" i="12"/>
  <c r="A2178" i="12"/>
  <c r="B2177" i="12"/>
  <c r="A2177" i="12"/>
  <c r="B2176" i="12"/>
  <c r="A2176" i="12"/>
  <c r="B2175" i="12"/>
  <c r="A2175" i="12"/>
  <c r="B2174" i="12"/>
  <c r="A2174" i="12"/>
  <c r="B2173" i="12"/>
  <c r="A2173" i="12"/>
  <c r="B2172" i="12"/>
  <c r="A2172" i="12"/>
  <c r="B2171" i="12"/>
  <c r="A2171" i="12"/>
  <c r="B2170" i="12"/>
  <c r="A2170" i="12"/>
  <c r="B2169" i="12"/>
  <c r="A2169" i="12"/>
  <c r="B2168" i="12"/>
  <c r="A2168" i="12"/>
  <c r="B2167" i="12"/>
  <c r="A2167" i="12"/>
  <c r="B2166" i="12"/>
  <c r="A2166" i="12"/>
  <c r="B2165" i="12"/>
  <c r="A2165" i="12"/>
  <c r="B2164" i="12"/>
  <c r="A2164" i="12"/>
  <c r="B2163" i="12"/>
  <c r="A2163" i="12"/>
  <c r="B2162" i="12"/>
  <c r="A2162" i="12"/>
  <c r="B2161" i="12"/>
  <c r="A2161" i="12"/>
  <c r="B2160" i="12"/>
  <c r="A2160" i="12"/>
  <c r="B2159" i="12"/>
  <c r="A2159" i="12"/>
  <c r="B2158" i="12"/>
  <c r="A2158" i="12"/>
  <c r="B2157" i="12"/>
  <c r="A2157" i="12"/>
  <c r="B2156" i="12"/>
  <c r="A2156" i="12"/>
  <c r="B2155" i="12"/>
  <c r="A2155" i="12"/>
  <c r="B2154" i="12"/>
  <c r="A2154" i="12"/>
  <c r="B2153" i="12"/>
  <c r="A2153" i="12"/>
  <c r="B2152" i="12"/>
  <c r="A2152" i="12"/>
  <c r="B2151" i="12"/>
  <c r="A2151" i="12"/>
  <c r="B2150" i="12"/>
  <c r="A2150" i="12"/>
  <c r="B2149" i="12"/>
  <c r="A2149" i="12"/>
  <c r="B2148" i="12"/>
  <c r="A2148" i="12"/>
  <c r="B2147" i="12"/>
  <c r="A2147" i="12"/>
  <c r="B2146" i="12"/>
  <c r="A2146" i="12"/>
  <c r="B2145" i="12"/>
  <c r="A2145" i="12"/>
  <c r="B2144" i="12"/>
  <c r="A2144" i="12"/>
  <c r="B2143" i="12"/>
  <c r="A2143" i="12"/>
  <c r="B2142" i="12"/>
  <c r="A2142" i="12"/>
  <c r="B2141" i="12"/>
  <c r="A2141" i="12"/>
  <c r="B2140" i="12"/>
  <c r="A2140" i="12"/>
  <c r="B2139" i="12"/>
  <c r="A2139" i="12"/>
  <c r="B2138" i="12"/>
  <c r="A2138" i="12"/>
  <c r="B2137" i="12"/>
  <c r="A2137" i="12"/>
  <c r="B2136" i="12"/>
  <c r="A2136" i="12"/>
  <c r="B2135" i="12"/>
  <c r="A2135" i="12"/>
  <c r="B2134" i="12"/>
  <c r="A2134" i="12"/>
  <c r="B2133" i="12"/>
  <c r="A2133" i="12"/>
  <c r="B2132" i="12"/>
  <c r="A2132" i="12"/>
  <c r="B2131" i="12"/>
  <c r="A2131" i="12"/>
  <c r="B2130" i="12"/>
  <c r="A2130" i="12"/>
  <c r="B2129" i="12"/>
  <c r="A2129" i="12"/>
  <c r="B2128" i="12"/>
  <c r="A2128" i="12"/>
  <c r="B2127" i="12"/>
  <c r="A2127" i="12"/>
  <c r="B2126" i="12"/>
  <c r="A2126" i="12"/>
  <c r="B2125" i="12"/>
  <c r="A2125" i="12"/>
  <c r="B2124" i="12"/>
  <c r="A2124" i="12"/>
  <c r="B2123" i="12"/>
  <c r="A2123" i="12"/>
  <c r="B2122" i="12"/>
  <c r="A2122" i="12"/>
  <c r="B2121" i="12"/>
  <c r="A2121" i="12"/>
  <c r="B2120" i="12"/>
  <c r="A2120" i="12"/>
  <c r="B2119" i="12"/>
  <c r="A2119" i="12"/>
  <c r="B2118" i="12"/>
  <c r="A2118" i="12"/>
  <c r="B2117" i="12"/>
  <c r="A2117" i="12"/>
  <c r="B2116" i="12"/>
  <c r="A2116" i="12"/>
  <c r="B2115" i="12"/>
  <c r="A2115" i="12"/>
  <c r="B2114" i="12"/>
  <c r="A2114" i="12"/>
  <c r="B2113" i="12"/>
  <c r="A2113" i="12"/>
  <c r="B2112" i="12"/>
  <c r="A2112" i="12"/>
  <c r="B2111" i="12"/>
  <c r="A2111" i="12"/>
  <c r="B2110" i="12"/>
  <c r="A2110" i="12"/>
  <c r="B2109" i="12"/>
  <c r="A2109" i="12"/>
  <c r="B2108" i="12"/>
  <c r="A2108" i="12"/>
  <c r="B2107" i="12"/>
  <c r="A2107" i="12"/>
  <c r="B2106" i="12"/>
  <c r="A2106" i="12"/>
  <c r="B2105" i="12"/>
  <c r="A2105" i="12"/>
  <c r="B2104" i="12"/>
  <c r="A2104" i="12"/>
  <c r="B2103" i="12"/>
  <c r="A2103" i="12"/>
  <c r="B2102" i="12"/>
  <c r="A2102" i="12"/>
  <c r="B2101" i="12"/>
  <c r="A2101" i="12"/>
  <c r="B2100" i="12"/>
  <c r="A2100" i="12"/>
  <c r="B2099" i="12"/>
  <c r="A2099" i="12"/>
  <c r="B2098" i="12"/>
  <c r="A2098" i="12"/>
  <c r="B2097" i="12"/>
  <c r="A2097" i="12"/>
  <c r="B2096" i="12"/>
  <c r="A2096" i="12"/>
  <c r="B2095" i="12"/>
  <c r="A2095" i="12"/>
  <c r="B2094" i="12"/>
  <c r="A2094" i="12"/>
  <c r="B2093" i="12"/>
  <c r="A2093" i="12"/>
  <c r="B2092" i="12"/>
  <c r="A2092" i="12"/>
  <c r="B2091" i="12"/>
  <c r="A2091" i="12"/>
  <c r="B2090" i="12"/>
  <c r="A2090" i="12"/>
  <c r="B2089" i="12"/>
  <c r="A2089" i="12"/>
  <c r="B2088" i="12"/>
  <c r="A2088" i="12"/>
  <c r="B2087" i="12"/>
  <c r="A2087" i="12"/>
  <c r="B2086" i="12"/>
  <c r="A2086" i="12"/>
  <c r="B2085" i="12"/>
  <c r="A2085" i="12"/>
  <c r="B2084" i="12"/>
  <c r="A2084" i="12"/>
  <c r="B2083" i="12"/>
  <c r="A2083" i="12"/>
  <c r="B2082" i="12"/>
  <c r="A2082" i="12"/>
  <c r="B2081" i="12"/>
  <c r="A2081" i="12"/>
  <c r="B2080" i="12"/>
  <c r="A2080" i="12"/>
  <c r="B2079" i="12"/>
  <c r="A2079" i="12"/>
  <c r="B2078" i="12"/>
  <c r="A2078" i="12"/>
  <c r="B2077" i="12"/>
  <c r="A2077" i="12"/>
  <c r="B2076" i="12"/>
  <c r="A2076" i="12"/>
  <c r="B2075" i="12"/>
  <c r="A2075" i="12"/>
  <c r="B2074" i="12"/>
  <c r="A2074" i="12"/>
  <c r="B2073" i="12"/>
  <c r="A2073" i="12"/>
  <c r="B2072" i="12"/>
  <c r="A2072" i="12"/>
  <c r="B2071" i="12"/>
  <c r="A2071" i="12"/>
  <c r="B2070" i="12"/>
  <c r="A2070" i="12"/>
  <c r="B2069" i="12"/>
  <c r="A2069" i="12"/>
  <c r="B2068" i="12"/>
  <c r="A2068" i="12"/>
  <c r="B2067" i="12"/>
  <c r="A2067" i="12"/>
  <c r="B2066" i="12"/>
  <c r="A2066" i="12"/>
  <c r="B2065" i="12"/>
  <c r="A2065" i="12"/>
  <c r="B2064" i="12"/>
  <c r="A2064" i="12"/>
  <c r="B2063" i="12"/>
  <c r="A2063" i="12"/>
  <c r="B2062" i="12"/>
  <c r="A2062" i="12"/>
  <c r="B2061" i="12"/>
  <c r="A2061" i="12"/>
  <c r="B2060" i="12"/>
  <c r="A2060" i="12"/>
  <c r="B2059" i="12"/>
  <c r="A2059" i="12"/>
  <c r="B2058" i="12"/>
  <c r="A2058" i="12"/>
  <c r="B2057" i="12"/>
  <c r="A2057" i="12"/>
  <c r="B2056" i="12"/>
  <c r="A2056" i="12"/>
  <c r="B2055" i="12"/>
  <c r="A2055" i="12"/>
  <c r="B2054" i="12"/>
  <c r="A2054" i="12"/>
  <c r="B2053" i="12"/>
  <c r="A2053" i="12"/>
  <c r="B2052" i="12"/>
  <c r="A2052" i="12"/>
  <c r="B2051" i="12"/>
  <c r="A2051" i="12"/>
  <c r="B2050" i="12"/>
  <c r="A2050" i="12"/>
  <c r="B2049" i="12"/>
  <c r="A2049" i="12"/>
  <c r="B2048" i="12"/>
  <c r="A2048" i="12"/>
  <c r="B2047" i="12"/>
  <c r="A2047" i="12"/>
  <c r="B2046" i="12"/>
  <c r="A2046" i="12"/>
  <c r="B2045" i="12"/>
  <c r="A2045" i="12"/>
  <c r="B2044" i="12"/>
  <c r="A2044" i="12"/>
  <c r="B2043" i="12"/>
  <c r="A2043" i="12"/>
  <c r="B2042" i="12"/>
  <c r="A2042" i="12"/>
  <c r="B2041" i="12"/>
  <c r="A2041" i="12"/>
  <c r="B2040" i="12"/>
  <c r="A2040" i="12"/>
  <c r="B2039" i="12"/>
  <c r="A2039" i="12"/>
  <c r="B2038" i="12"/>
  <c r="A2038" i="12"/>
  <c r="B2037" i="12"/>
  <c r="A2037" i="12"/>
  <c r="B2036" i="12"/>
  <c r="A2036" i="12"/>
  <c r="B2035" i="12"/>
  <c r="A2035" i="12"/>
  <c r="B2034" i="12"/>
  <c r="A2034" i="12"/>
  <c r="B2033" i="12"/>
  <c r="A2033" i="12"/>
  <c r="B2032" i="12"/>
  <c r="A2032" i="12"/>
  <c r="B2031" i="12"/>
  <c r="A2031" i="12"/>
  <c r="B2030" i="12"/>
  <c r="A2030" i="12"/>
  <c r="B2029" i="12"/>
  <c r="A2029" i="12"/>
  <c r="B2028" i="12"/>
  <c r="A2028" i="12"/>
  <c r="B2027" i="12"/>
  <c r="A2027" i="12"/>
  <c r="B2026" i="12"/>
  <c r="A2026" i="12"/>
  <c r="B2025" i="12"/>
  <c r="A2025" i="12"/>
  <c r="B2024" i="12"/>
  <c r="A2024" i="12"/>
  <c r="B2023" i="12"/>
  <c r="A2023" i="12"/>
  <c r="B2022" i="12"/>
  <c r="A2022" i="12"/>
  <c r="B2021" i="12"/>
  <c r="A2021" i="12"/>
  <c r="B2020" i="12"/>
  <c r="A2020" i="12"/>
  <c r="B2019" i="12"/>
  <c r="A2019" i="12"/>
  <c r="B2018" i="12"/>
  <c r="A2018" i="12"/>
  <c r="B2017" i="12"/>
  <c r="A2017" i="12"/>
  <c r="B2016" i="12"/>
  <c r="A2016" i="12"/>
  <c r="B2015" i="12"/>
  <c r="A2015" i="12"/>
  <c r="B2014" i="12"/>
  <c r="A2014" i="12"/>
  <c r="B2013" i="12"/>
  <c r="A2013" i="12"/>
  <c r="B2012" i="12"/>
  <c r="A2012" i="12"/>
  <c r="B2011" i="12"/>
  <c r="A2011" i="12"/>
  <c r="B2010" i="12"/>
  <c r="A2010" i="12"/>
  <c r="B2009" i="12"/>
  <c r="A2009" i="12"/>
  <c r="B2008" i="12"/>
  <c r="A2008" i="12"/>
  <c r="B2007" i="12"/>
  <c r="A2007" i="12"/>
  <c r="B2006" i="12"/>
  <c r="A2006" i="12"/>
  <c r="B2005" i="12"/>
  <c r="A2005" i="12"/>
  <c r="B2004" i="12"/>
  <c r="A2004" i="12"/>
  <c r="B2003" i="12"/>
  <c r="A2003" i="12"/>
  <c r="B2002" i="12"/>
  <c r="A2002" i="12"/>
  <c r="B2001" i="12"/>
  <c r="A2001" i="12"/>
  <c r="B2000" i="12"/>
  <c r="A2000" i="12"/>
  <c r="B1999" i="12"/>
  <c r="A1999" i="12"/>
  <c r="B1998" i="12"/>
  <c r="A1998" i="12"/>
  <c r="B1997" i="12"/>
  <c r="A1997" i="12"/>
  <c r="B1996" i="12"/>
  <c r="A1996" i="12"/>
  <c r="B1995" i="12"/>
  <c r="A1995" i="12"/>
  <c r="B1994" i="12"/>
  <c r="A1994" i="12"/>
  <c r="B1993" i="12"/>
  <c r="A1993" i="12"/>
  <c r="B1992" i="12"/>
  <c r="A1992" i="12"/>
  <c r="B1991" i="12"/>
  <c r="A1991" i="12"/>
  <c r="B1990" i="12"/>
  <c r="A1990" i="12"/>
  <c r="B1989" i="12"/>
  <c r="A1989" i="12"/>
  <c r="B1988" i="12"/>
  <c r="A1988" i="12"/>
  <c r="B1987" i="12"/>
  <c r="A1987" i="12"/>
  <c r="B1986" i="12"/>
  <c r="A1986" i="12"/>
  <c r="B1985" i="12"/>
  <c r="A1985" i="12"/>
  <c r="B1984" i="12"/>
  <c r="A1984" i="12"/>
  <c r="B1983" i="12"/>
  <c r="A1983" i="12"/>
  <c r="B1982" i="12"/>
  <c r="A1982" i="12"/>
  <c r="B1981" i="12"/>
  <c r="A1981" i="12"/>
  <c r="B1980" i="12"/>
  <c r="A1980" i="12"/>
  <c r="B1979" i="12"/>
  <c r="A1979" i="12"/>
  <c r="B1978" i="12"/>
  <c r="A1978" i="12"/>
  <c r="B1977" i="12"/>
  <c r="A1977" i="12"/>
  <c r="B1976" i="12"/>
  <c r="A1976" i="12"/>
  <c r="B1975" i="12"/>
  <c r="A1975" i="12"/>
  <c r="B1974" i="12"/>
  <c r="A1974" i="12"/>
  <c r="B1973" i="12"/>
  <c r="A1973" i="12"/>
  <c r="B1972" i="12"/>
  <c r="A1972" i="12"/>
  <c r="B1971" i="12"/>
  <c r="A1971" i="12"/>
  <c r="B1970" i="12"/>
  <c r="A1970" i="12"/>
  <c r="B1969" i="12"/>
  <c r="A1969" i="12"/>
  <c r="B1968" i="12"/>
  <c r="A1968" i="12"/>
  <c r="B1967" i="12"/>
  <c r="A1967" i="12"/>
  <c r="B1966" i="12"/>
  <c r="A1966" i="12"/>
  <c r="B1965" i="12"/>
  <c r="A1965" i="12"/>
  <c r="B1964" i="12"/>
  <c r="A1964" i="12"/>
  <c r="B1963" i="12"/>
  <c r="A1963" i="12"/>
  <c r="B1962" i="12"/>
  <c r="A1962" i="12"/>
  <c r="B1961" i="12"/>
  <c r="A1961" i="12"/>
  <c r="B1960" i="12"/>
  <c r="A1960" i="12"/>
  <c r="B1959" i="12"/>
  <c r="A1959" i="12"/>
  <c r="B1958" i="12"/>
  <c r="A1958" i="12"/>
  <c r="B1957" i="12"/>
  <c r="A1957" i="12"/>
  <c r="B1956" i="12"/>
  <c r="A1956" i="12"/>
  <c r="B1955" i="12"/>
  <c r="A1955" i="12"/>
  <c r="B1954" i="12"/>
  <c r="A1954" i="12"/>
  <c r="B1953" i="12"/>
  <c r="A1953" i="12"/>
  <c r="B1952" i="12"/>
  <c r="A1952" i="12"/>
  <c r="B1951" i="12"/>
  <c r="A1951" i="12"/>
  <c r="B1950" i="12"/>
  <c r="A1950" i="12"/>
  <c r="B1949" i="12"/>
  <c r="A1949" i="12"/>
  <c r="B1948" i="12"/>
  <c r="A1948" i="12"/>
  <c r="B1947" i="12"/>
  <c r="A1947" i="12"/>
  <c r="B1946" i="12"/>
  <c r="A1946" i="12"/>
  <c r="B1945" i="12"/>
  <c r="A1945" i="12"/>
  <c r="B1944" i="12"/>
  <c r="A1944" i="12"/>
  <c r="B1943" i="12"/>
  <c r="A1943" i="12"/>
  <c r="B1942" i="12"/>
  <c r="A1942" i="12"/>
  <c r="B1941" i="12"/>
  <c r="A1941" i="12"/>
  <c r="B1940" i="12"/>
  <c r="A1940" i="12"/>
  <c r="B1939" i="12"/>
  <c r="A1939" i="12"/>
  <c r="B1938" i="12"/>
  <c r="A1938" i="12"/>
  <c r="B1937" i="12"/>
  <c r="A1937" i="12"/>
  <c r="B1936" i="12"/>
  <c r="A1936" i="12"/>
  <c r="B1935" i="12"/>
  <c r="A1935" i="12"/>
  <c r="B1934" i="12"/>
  <c r="A1934" i="12"/>
  <c r="B1933" i="12"/>
  <c r="A1933" i="12"/>
  <c r="B1932" i="12"/>
  <c r="A1932" i="12"/>
  <c r="B1931" i="12"/>
  <c r="A1931" i="12"/>
  <c r="B1930" i="12"/>
  <c r="A1930" i="12"/>
  <c r="B1929" i="12"/>
  <c r="A1929" i="12"/>
  <c r="B1928" i="12"/>
  <c r="A1928" i="12"/>
  <c r="B1927" i="12"/>
  <c r="A1927" i="12"/>
  <c r="B1926" i="12"/>
  <c r="A1926" i="12"/>
  <c r="B1925" i="12"/>
  <c r="A1925" i="12"/>
  <c r="B1924" i="12"/>
  <c r="A1924" i="12"/>
  <c r="B1923" i="12"/>
  <c r="A1923" i="12"/>
  <c r="B1922" i="12"/>
  <c r="A1922" i="12"/>
  <c r="B1921" i="12"/>
  <c r="A1921" i="12"/>
  <c r="B1920" i="12"/>
  <c r="A1920" i="12"/>
  <c r="B1919" i="12"/>
  <c r="A1919" i="12"/>
  <c r="B1918" i="12"/>
  <c r="A1918" i="12"/>
  <c r="B1917" i="12"/>
  <c r="A1917" i="12"/>
  <c r="B1916" i="12"/>
  <c r="A1916" i="12"/>
  <c r="B1915" i="12"/>
  <c r="A1915" i="12"/>
  <c r="B1914" i="12"/>
  <c r="A1914" i="12"/>
  <c r="B1913" i="12"/>
  <c r="A1913" i="12"/>
  <c r="B1912" i="12"/>
  <c r="A1912" i="12"/>
  <c r="B1911" i="12"/>
  <c r="A1911" i="12"/>
  <c r="B1910" i="12"/>
  <c r="A1910" i="12"/>
  <c r="B1909" i="12"/>
  <c r="A1909" i="12"/>
  <c r="B1908" i="12"/>
  <c r="A1908" i="12"/>
  <c r="B1907" i="12"/>
  <c r="A1907" i="12"/>
  <c r="B1906" i="12"/>
  <c r="A1906" i="12"/>
  <c r="B1905" i="12"/>
  <c r="A1905" i="12"/>
  <c r="B1904" i="12"/>
  <c r="A1904" i="12"/>
  <c r="B1903" i="12"/>
  <c r="A1903" i="12"/>
  <c r="B1902" i="12"/>
  <c r="A1902" i="12"/>
  <c r="B1901" i="12"/>
  <c r="A1901" i="12"/>
  <c r="B1900" i="12"/>
  <c r="A1900" i="12"/>
  <c r="B1899" i="12"/>
  <c r="A1899" i="12"/>
  <c r="B1898" i="12"/>
  <c r="A1898" i="12"/>
  <c r="B1897" i="12"/>
  <c r="A1897" i="12"/>
  <c r="B1896" i="12"/>
  <c r="A1896" i="12"/>
  <c r="B1895" i="12"/>
  <c r="A1895" i="12"/>
  <c r="B1894" i="12"/>
  <c r="A1894" i="12"/>
  <c r="B1893" i="12"/>
  <c r="A1893" i="12"/>
  <c r="B1892" i="12"/>
  <c r="A1892" i="12"/>
  <c r="B1891" i="12"/>
  <c r="A1891" i="12"/>
  <c r="B1890" i="12"/>
  <c r="A1890" i="12"/>
  <c r="B1889" i="12"/>
  <c r="A1889" i="12"/>
  <c r="B1888" i="12"/>
  <c r="A1888" i="12"/>
  <c r="B1887" i="12"/>
  <c r="A1887" i="12"/>
  <c r="B1886" i="12"/>
  <c r="A1886" i="12"/>
  <c r="B1885" i="12"/>
  <c r="A1885" i="12"/>
  <c r="B1884" i="12"/>
  <c r="A1884" i="12"/>
  <c r="B1883" i="12"/>
  <c r="A1883" i="12"/>
  <c r="B1882" i="12"/>
  <c r="A1882" i="12"/>
  <c r="B1881" i="12"/>
  <c r="A1881" i="12"/>
  <c r="B1880" i="12"/>
  <c r="A1880" i="12"/>
  <c r="B1879" i="12"/>
  <c r="A1879" i="12"/>
  <c r="B1878" i="12"/>
  <c r="A1878" i="12"/>
  <c r="B1877" i="12"/>
  <c r="A1877" i="12"/>
  <c r="B1876" i="12"/>
  <c r="A1876" i="12"/>
  <c r="B1875" i="12"/>
  <c r="A1875" i="12"/>
  <c r="B1874" i="12"/>
  <c r="A1874" i="12"/>
  <c r="B1873" i="12"/>
  <c r="A1873" i="12"/>
  <c r="B1872" i="12"/>
  <c r="A1872" i="12"/>
  <c r="B1871" i="12"/>
  <c r="A1871" i="12"/>
  <c r="B1870" i="12"/>
  <c r="A1870" i="12"/>
  <c r="B1869" i="12"/>
  <c r="A1869" i="12"/>
  <c r="B1868" i="12"/>
  <c r="A1868" i="12"/>
  <c r="B1867" i="12"/>
  <c r="A1867" i="12"/>
  <c r="B1866" i="12"/>
  <c r="A1866" i="12"/>
  <c r="B1865" i="12"/>
  <c r="A1865" i="12"/>
  <c r="B1864" i="12"/>
  <c r="A1864" i="12"/>
  <c r="B1863" i="12"/>
  <c r="A1863" i="12"/>
  <c r="B1862" i="12"/>
  <c r="A1862" i="12"/>
  <c r="B1861" i="12"/>
  <c r="A1861" i="12"/>
  <c r="B1860" i="12"/>
  <c r="A1860" i="12"/>
  <c r="B1859" i="12"/>
  <c r="A1859" i="12"/>
  <c r="B1858" i="12"/>
  <c r="A1858" i="12"/>
  <c r="B1857" i="12"/>
  <c r="A1857" i="12"/>
  <c r="B1856" i="12"/>
  <c r="A1856" i="12"/>
  <c r="B1855" i="12"/>
  <c r="A1855" i="12"/>
  <c r="B1854" i="12"/>
  <c r="A1854" i="12"/>
  <c r="B1853" i="12"/>
  <c r="A1853" i="12"/>
  <c r="B1852" i="12"/>
  <c r="A1852" i="12"/>
  <c r="B1851" i="12"/>
  <c r="A1851" i="12"/>
  <c r="B1850" i="12"/>
  <c r="A1850" i="12"/>
  <c r="B1849" i="12"/>
  <c r="A1849" i="12"/>
  <c r="B1848" i="12"/>
  <c r="A1848" i="12"/>
  <c r="B1847" i="12"/>
  <c r="A1847" i="12"/>
  <c r="B1846" i="12"/>
  <c r="A1846" i="12"/>
  <c r="B1845" i="12"/>
  <c r="A1845" i="12"/>
  <c r="B1844" i="12"/>
  <c r="A1844" i="12"/>
  <c r="B1843" i="12"/>
  <c r="A1843" i="12"/>
  <c r="B1842" i="12"/>
  <c r="A1842" i="12"/>
  <c r="B1841" i="12"/>
  <c r="A1841" i="12"/>
  <c r="B1840" i="12"/>
  <c r="A1840" i="12"/>
  <c r="B1839" i="12"/>
  <c r="A1839" i="12"/>
  <c r="B1838" i="12"/>
  <c r="A1838" i="12"/>
  <c r="B1837" i="12"/>
  <c r="A1837" i="12"/>
  <c r="B1836" i="12"/>
  <c r="A1836" i="12"/>
  <c r="B1835" i="12"/>
  <c r="A1835" i="12"/>
  <c r="B1834" i="12"/>
  <c r="A1834" i="12"/>
  <c r="B1833" i="12"/>
  <c r="A1833" i="12"/>
  <c r="B1832" i="12"/>
  <c r="A1832" i="12"/>
  <c r="B1831" i="12"/>
  <c r="A1831" i="12"/>
  <c r="B1830" i="12"/>
  <c r="A1830" i="12"/>
  <c r="B1829" i="12"/>
  <c r="A1829" i="12"/>
  <c r="B1828" i="12"/>
  <c r="A1828" i="12"/>
  <c r="B1827" i="12"/>
  <c r="A1827" i="12"/>
  <c r="B1826" i="12"/>
  <c r="A1826" i="12"/>
  <c r="B1825" i="12"/>
  <c r="A1825" i="12"/>
  <c r="B1824" i="12"/>
  <c r="A1824" i="12"/>
  <c r="B1823" i="12"/>
  <c r="A1823" i="12"/>
  <c r="B1822" i="12"/>
  <c r="A1822" i="12"/>
  <c r="B1821" i="12"/>
  <c r="A1821" i="12"/>
  <c r="B1820" i="12"/>
  <c r="A1820" i="12"/>
  <c r="B1819" i="12"/>
  <c r="A1819" i="12"/>
  <c r="B1818" i="12"/>
  <c r="A1818" i="12"/>
  <c r="B1817" i="12"/>
  <c r="A1817" i="12"/>
  <c r="B1816" i="12"/>
  <c r="A1816" i="12"/>
  <c r="B1815" i="12"/>
  <c r="A1815" i="12"/>
  <c r="B1814" i="12"/>
  <c r="A1814" i="12"/>
  <c r="B1813" i="12"/>
  <c r="A1813" i="12"/>
  <c r="B1812" i="12"/>
  <c r="A1812" i="12"/>
  <c r="B1811" i="12"/>
  <c r="A1811" i="12"/>
  <c r="B1810" i="12"/>
  <c r="A1810" i="12"/>
  <c r="B1809" i="12"/>
  <c r="A1809" i="12"/>
  <c r="B1808" i="12"/>
  <c r="A1808" i="12"/>
  <c r="B1807" i="12"/>
  <c r="A1807" i="12"/>
  <c r="B1806" i="12"/>
  <c r="A1806" i="12"/>
  <c r="B1805" i="12"/>
  <c r="A1805" i="12"/>
  <c r="B1804" i="12"/>
  <c r="A1804" i="12"/>
  <c r="B1803" i="12"/>
  <c r="A1803" i="12"/>
  <c r="B1802" i="12"/>
  <c r="A1802" i="12"/>
  <c r="B1801" i="12"/>
  <c r="A1801" i="12"/>
  <c r="B1800" i="12"/>
  <c r="A1800" i="12"/>
  <c r="B1799" i="12"/>
  <c r="A1799" i="12"/>
  <c r="B1798" i="12"/>
  <c r="A1798" i="12"/>
  <c r="B1797" i="12"/>
  <c r="A1797" i="12"/>
  <c r="B1796" i="12"/>
  <c r="A1796" i="12"/>
  <c r="B1795" i="12"/>
  <c r="A1795" i="12"/>
  <c r="B1794" i="12"/>
  <c r="A1794" i="12"/>
  <c r="B1793" i="12"/>
  <c r="A1793" i="12"/>
  <c r="B1792" i="12"/>
  <c r="A1792" i="12"/>
  <c r="B1791" i="12"/>
  <c r="A1791" i="12"/>
  <c r="B1790" i="12"/>
  <c r="A1790" i="12"/>
  <c r="B1789" i="12"/>
  <c r="A1789" i="12"/>
  <c r="B1788" i="12"/>
  <c r="A1788" i="12"/>
  <c r="B1787" i="12"/>
  <c r="A1787" i="12"/>
  <c r="B1786" i="12"/>
  <c r="A1786" i="12"/>
  <c r="B1785" i="12"/>
  <c r="A1785" i="12"/>
  <c r="B1784" i="12"/>
  <c r="A1784" i="12"/>
  <c r="B1783" i="12"/>
  <c r="A1783" i="12"/>
  <c r="B1782" i="12"/>
  <c r="A1782" i="12"/>
  <c r="B1781" i="12"/>
  <c r="A1781" i="12"/>
  <c r="B1780" i="12"/>
  <c r="A1780" i="12"/>
  <c r="B1779" i="12"/>
  <c r="A1779" i="12"/>
  <c r="B1778" i="12"/>
  <c r="A1778" i="12"/>
  <c r="B1777" i="12"/>
  <c r="A1777" i="12"/>
  <c r="B1776" i="12"/>
  <c r="A1776" i="12"/>
  <c r="B1775" i="12"/>
  <c r="A1775" i="12"/>
  <c r="B1774" i="12"/>
  <c r="A1774" i="12"/>
  <c r="B1773" i="12"/>
  <c r="A1773" i="12"/>
  <c r="B1772" i="12"/>
  <c r="A1772" i="12"/>
  <c r="B1771" i="12"/>
  <c r="A1771" i="12"/>
  <c r="B1770" i="12"/>
  <c r="A1770" i="12"/>
  <c r="B1769" i="12"/>
  <c r="A1769" i="12"/>
  <c r="B1768" i="12"/>
  <c r="A1768" i="12"/>
  <c r="B1767" i="12"/>
  <c r="A1767" i="12"/>
  <c r="B1766" i="12"/>
  <c r="A1766" i="12"/>
  <c r="B1765" i="12"/>
  <c r="A1765" i="12"/>
  <c r="B1764" i="12"/>
  <c r="A1764" i="12"/>
  <c r="B1763" i="12"/>
  <c r="A1763" i="12"/>
  <c r="B1762" i="12"/>
  <c r="A1762" i="12"/>
  <c r="B1761" i="12"/>
  <c r="A1761" i="12"/>
  <c r="B1760" i="12"/>
  <c r="A1760" i="12"/>
  <c r="B1759" i="12"/>
  <c r="A1759" i="12"/>
  <c r="B1758" i="12"/>
  <c r="A1758" i="12"/>
  <c r="B1757" i="12"/>
  <c r="A1757" i="12"/>
  <c r="B1756" i="12"/>
  <c r="A1756" i="12"/>
  <c r="B1755" i="12"/>
  <c r="A1755" i="12"/>
  <c r="B1754" i="12"/>
  <c r="A1754" i="12"/>
  <c r="B1753" i="12"/>
  <c r="A1753" i="12"/>
  <c r="B1752" i="12"/>
  <c r="A1752" i="12"/>
  <c r="B1751" i="12"/>
  <c r="A1751" i="12"/>
  <c r="B1750" i="12"/>
  <c r="A1750" i="12"/>
  <c r="B1749" i="12"/>
  <c r="A1749" i="12"/>
  <c r="B1748" i="12"/>
  <c r="A1748" i="12"/>
  <c r="B1747" i="12"/>
  <c r="A1747" i="12"/>
  <c r="B1746" i="12"/>
  <c r="A1746" i="12"/>
  <c r="B1745" i="12"/>
  <c r="A1745" i="12"/>
  <c r="B1744" i="12"/>
  <c r="A1744" i="12"/>
  <c r="B1743" i="12"/>
  <c r="A1743" i="12"/>
  <c r="B1742" i="12"/>
  <c r="A1742" i="12"/>
  <c r="B1741" i="12"/>
  <c r="A1741" i="12"/>
  <c r="B1740" i="12"/>
  <c r="A1740" i="12"/>
  <c r="B1739" i="12"/>
  <c r="A1739" i="12"/>
  <c r="B1738" i="12"/>
  <c r="A1738" i="12"/>
  <c r="B1737" i="12"/>
  <c r="A1737" i="12"/>
  <c r="B1736" i="12"/>
  <c r="A1736" i="12"/>
  <c r="B1735" i="12"/>
  <c r="A1735" i="12"/>
  <c r="B1734" i="12"/>
  <c r="A1734" i="12"/>
  <c r="B1733" i="12"/>
  <c r="A1733" i="12"/>
  <c r="B1732" i="12"/>
  <c r="A1732" i="12"/>
  <c r="B1731" i="12"/>
  <c r="A1731" i="12"/>
  <c r="B1730" i="12"/>
  <c r="A1730" i="12"/>
  <c r="B1729" i="12"/>
  <c r="A1729" i="12"/>
  <c r="B1728" i="12"/>
  <c r="A1728" i="12"/>
  <c r="B1727" i="12"/>
  <c r="A1727" i="12"/>
  <c r="B1726" i="12"/>
  <c r="A1726" i="12"/>
  <c r="B1725" i="12"/>
  <c r="A1725" i="12"/>
  <c r="B1724" i="12"/>
  <c r="A1724" i="12"/>
  <c r="B1723" i="12"/>
  <c r="A1723" i="12"/>
  <c r="B1722" i="12"/>
  <c r="A1722" i="12"/>
  <c r="B1721" i="12"/>
  <c r="A1721" i="12"/>
  <c r="B1720" i="12"/>
  <c r="A1720" i="12"/>
  <c r="B1719" i="12"/>
  <c r="A1719" i="12"/>
  <c r="B1718" i="12"/>
  <c r="A1718" i="12"/>
  <c r="B1717" i="12"/>
  <c r="A1717" i="12"/>
  <c r="B1716" i="12"/>
  <c r="A1716" i="12"/>
  <c r="B1715" i="12"/>
  <c r="A1715" i="12"/>
  <c r="B1714" i="12"/>
  <c r="A1714" i="12"/>
  <c r="B1713" i="12"/>
  <c r="A1713" i="12"/>
  <c r="B1712" i="12"/>
  <c r="A1712" i="12"/>
  <c r="B1711" i="12"/>
  <c r="A1711" i="12"/>
  <c r="B1710" i="12"/>
  <c r="A1710" i="12"/>
  <c r="B1709" i="12"/>
  <c r="A1709" i="12"/>
  <c r="B1708" i="12"/>
  <c r="A1708" i="12"/>
  <c r="B1707" i="12"/>
  <c r="A1707" i="12"/>
  <c r="B1706" i="12"/>
  <c r="A1706" i="12"/>
  <c r="B1705" i="12"/>
  <c r="A1705" i="12"/>
  <c r="B1704" i="12"/>
  <c r="A1704" i="12"/>
  <c r="B1703" i="12"/>
  <c r="A1703" i="12"/>
  <c r="B1702" i="12"/>
  <c r="A1702" i="12"/>
  <c r="B1701" i="12"/>
  <c r="A1701" i="12"/>
  <c r="B1700" i="12"/>
  <c r="A1700" i="12"/>
  <c r="B1699" i="12"/>
  <c r="A1699" i="12"/>
  <c r="B1698" i="12"/>
  <c r="A1698" i="12"/>
  <c r="B1697" i="12"/>
  <c r="A1697" i="12"/>
  <c r="B1696" i="12"/>
  <c r="A1696" i="12"/>
  <c r="B1695" i="12"/>
  <c r="A1695" i="12"/>
  <c r="B1694" i="12"/>
  <c r="A1694" i="12"/>
  <c r="B1693" i="12"/>
  <c r="A1693" i="12"/>
  <c r="B1692" i="12"/>
  <c r="A1692" i="12"/>
  <c r="B1691" i="12"/>
  <c r="A1691" i="12"/>
  <c r="B1690" i="12"/>
  <c r="A1690" i="12"/>
  <c r="B1689" i="12"/>
  <c r="A1689" i="12"/>
  <c r="B1688" i="12"/>
  <c r="A1688" i="12"/>
  <c r="B1687" i="12"/>
  <c r="A1687" i="12"/>
  <c r="B1686" i="12"/>
  <c r="A1686" i="12"/>
  <c r="B1685" i="12"/>
  <c r="A1685" i="12"/>
  <c r="B1684" i="12"/>
  <c r="A1684" i="12"/>
  <c r="B1683" i="12"/>
  <c r="A1683" i="12"/>
  <c r="B1682" i="12"/>
  <c r="A1682" i="12"/>
  <c r="B1681" i="12"/>
  <c r="A1681" i="12"/>
  <c r="B1680" i="12"/>
  <c r="A1680" i="12"/>
  <c r="B1679" i="12"/>
  <c r="A1679" i="12"/>
  <c r="B1678" i="12"/>
  <c r="A1678" i="12"/>
  <c r="B1677" i="12"/>
  <c r="A1677" i="12"/>
  <c r="B1676" i="12"/>
  <c r="A1676" i="12"/>
  <c r="B1675" i="12"/>
  <c r="A1675" i="12"/>
  <c r="B1674" i="12"/>
  <c r="A1674" i="12"/>
  <c r="B1673" i="12"/>
  <c r="A1673" i="12"/>
  <c r="B1672" i="12"/>
  <c r="A1672" i="12"/>
  <c r="B1671" i="12"/>
  <c r="A1671" i="12"/>
  <c r="B1670" i="12"/>
  <c r="A1670" i="12"/>
  <c r="B1669" i="12"/>
  <c r="A1669" i="12"/>
  <c r="B1668" i="12"/>
  <c r="A1668" i="12"/>
  <c r="B1667" i="12"/>
  <c r="A1667" i="12"/>
  <c r="B1666" i="12"/>
  <c r="A1666" i="12"/>
  <c r="B1665" i="12"/>
  <c r="A1665" i="12"/>
  <c r="B1664" i="12"/>
  <c r="A1664" i="12"/>
  <c r="B1663" i="12"/>
  <c r="A1663" i="12"/>
  <c r="B1662" i="12"/>
  <c r="A1662" i="12"/>
  <c r="B1661" i="12"/>
  <c r="A1661" i="12"/>
  <c r="B1660" i="12"/>
  <c r="A1660" i="12"/>
  <c r="B1659" i="12"/>
  <c r="A1659" i="12"/>
  <c r="B1658" i="12"/>
  <c r="A1658" i="12"/>
  <c r="B1657" i="12"/>
  <c r="A1657" i="12"/>
  <c r="B1656" i="12"/>
  <c r="A1656" i="12"/>
  <c r="B1655" i="12"/>
  <c r="A1655" i="12"/>
  <c r="B1654" i="12"/>
  <c r="A1654" i="12"/>
  <c r="B1653" i="12"/>
  <c r="A1653" i="12"/>
  <c r="B1652" i="12"/>
  <c r="A1652" i="12"/>
  <c r="B1651" i="12"/>
  <c r="A1651" i="12"/>
  <c r="B1650" i="12"/>
  <c r="A1650" i="12"/>
  <c r="B1649" i="12"/>
  <c r="A1649" i="12"/>
  <c r="B1648" i="12"/>
  <c r="A1648" i="12"/>
  <c r="B1647" i="12"/>
  <c r="A1647" i="12"/>
  <c r="B1646" i="12"/>
  <c r="A1646" i="12"/>
  <c r="B1645" i="12"/>
  <c r="A1645" i="12"/>
  <c r="B1644" i="12"/>
  <c r="A1644" i="12"/>
  <c r="B1643" i="12"/>
  <c r="A1643" i="12"/>
  <c r="B1642" i="12"/>
  <c r="A1642" i="12"/>
  <c r="B1641" i="12"/>
  <c r="A1641" i="12"/>
  <c r="B1640" i="12"/>
  <c r="A1640" i="12"/>
  <c r="B1639" i="12"/>
  <c r="A1639" i="12"/>
  <c r="B1638" i="12"/>
  <c r="A1638" i="12"/>
  <c r="B1637" i="12"/>
  <c r="A1637" i="12"/>
  <c r="B1636" i="12"/>
  <c r="A1636" i="12"/>
  <c r="B1635" i="12"/>
  <c r="A1635" i="12"/>
  <c r="B1634" i="12"/>
  <c r="A1634" i="12"/>
  <c r="B1633" i="12"/>
  <c r="A1633" i="12"/>
  <c r="B1632" i="12"/>
  <c r="A1632" i="12"/>
  <c r="B1631" i="12"/>
  <c r="A1631" i="12"/>
  <c r="B1630" i="12"/>
  <c r="A1630" i="12"/>
  <c r="B1629" i="12"/>
  <c r="A1629" i="12"/>
  <c r="B1628" i="12"/>
  <c r="A1628" i="12"/>
  <c r="B1627" i="12"/>
  <c r="A1627" i="12"/>
  <c r="B1626" i="12"/>
  <c r="A1626" i="12"/>
  <c r="B1625" i="12"/>
  <c r="A1625" i="12"/>
  <c r="B1624" i="12"/>
  <c r="A1624" i="12"/>
  <c r="B1623" i="12"/>
  <c r="A1623" i="12"/>
  <c r="B1622" i="12"/>
  <c r="A1622" i="12"/>
  <c r="B1621" i="12"/>
  <c r="A1621" i="12"/>
  <c r="B1620" i="12"/>
  <c r="A1620" i="12"/>
  <c r="B1619" i="12"/>
  <c r="A1619" i="12"/>
  <c r="B1618" i="12"/>
  <c r="A1618" i="12"/>
  <c r="B1617" i="12"/>
  <c r="A1617" i="12"/>
  <c r="B1616" i="12"/>
  <c r="A1616" i="12"/>
  <c r="B1615" i="12"/>
  <c r="A1615" i="12"/>
  <c r="B1614" i="12"/>
  <c r="A1614" i="12"/>
  <c r="B1613" i="12"/>
  <c r="A1613" i="12"/>
  <c r="B1612" i="12"/>
  <c r="A1612" i="12"/>
  <c r="B1611" i="12"/>
  <c r="A1611" i="12"/>
  <c r="B1610" i="12"/>
  <c r="A1610" i="12"/>
  <c r="B1609" i="12"/>
  <c r="A1609" i="12"/>
  <c r="B1608" i="12"/>
  <c r="A1608" i="12"/>
  <c r="B1607" i="12"/>
  <c r="A1607" i="12"/>
  <c r="B1606" i="12"/>
  <c r="A1606" i="12"/>
  <c r="B1605" i="12"/>
  <c r="A1605" i="12"/>
  <c r="B1604" i="12"/>
  <c r="A1604" i="12"/>
  <c r="B1603" i="12"/>
  <c r="A1603" i="12"/>
  <c r="B1602" i="12"/>
  <c r="A1602" i="12"/>
  <c r="B1601" i="12"/>
  <c r="A1601" i="12"/>
  <c r="B1600" i="12"/>
  <c r="A1600" i="12"/>
  <c r="B1599" i="12"/>
  <c r="A1599" i="12"/>
  <c r="B1598" i="12"/>
  <c r="A1598" i="12"/>
  <c r="B1597" i="12"/>
  <c r="A1597" i="12"/>
  <c r="B1596" i="12"/>
  <c r="A1596" i="12"/>
  <c r="B1595" i="12"/>
  <c r="A1595" i="12"/>
  <c r="B1594" i="12"/>
  <c r="A1594" i="12"/>
  <c r="B1593" i="12"/>
  <c r="A1593" i="12"/>
  <c r="B1592" i="12"/>
  <c r="A1592" i="12"/>
  <c r="B1591" i="12"/>
  <c r="A1591" i="12"/>
  <c r="B1590" i="12"/>
  <c r="A1590" i="12"/>
  <c r="B1589" i="12"/>
  <c r="A1589" i="12"/>
  <c r="B1588" i="12"/>
  <c r="A1588" i="12"/>
  <c r="B1587" i="12"/>
  <c r="A1587" i="12"/>
  <c r="B1586" i="12"/>
  <c r="A1586" i="12"/>
  <c r="B1585" i="12"/>
  <c r="A1585" i="12"/>
  <c r="B1584" i="12"/>
  <c r="A1584" i="12"/>
  <c r="B1583" i="12"/>
  <c r="A1583" i="12"/>
  <c r="B1582" i="12"/>
  <c r="A1582" i="12"/>
  <c r="B1581" i="12"/>
  <c r="A1581" i="12"/>
  <c r="B1580" i="12"/>
  <c r="A1580" i="12"/>
  <c r="B1579" i="12"/>
  <c r="A1579" i="12"/>
  <c r="B1578" i="12"/>
  <c r="A1578" i="12"/>
  <c r="B1577" i="12"/>
  <c r="A1577" i="12"/>
  <c r="B1576" i="12"/>
  <c r="A1576" i="12"/>
  <c r="B1575" i="12"/>
  <c r="A1575" i="12"/>
  <c r="B1574" i="12"/>
  <c r="A1574" i="12"/>
  <c r="B1573" i="12"/>
  <c r="A1573" i="12"/>
  <c r="B1572" i="12"/>
  <c r="A1572" i="12"/>
  <c r="B1571" i="12"/>
  <c r="A1571" i="12"/>
  <c r="B1570" i="12"/>
  <c r="A1570" i="12"/>
  <c r="B1569" i="12"/>
  <c r="A1569" i="12"/>
  <c r="B1568" i="12"/>
  <c r="A1568" i="12"/>
  <c r="B1567" i="12"/>
  <c r="A1567" i="12"/>
  <c r="B1566" i="12"/>
  <c r="A1566" i="12"/>
  <c r="B1565" i="12"/>
  <c r="A1565" i="12"/>
  <c r="B1564" i="12"/>
  <c r="A1564" i="12"/>
  <c r="B1563" i="12"/>
  <c r="A1563" i="12"/>
  <c r="B1562" i="12"/>
  <c r="A1562" i="12"/>
  <c r="B1561" i="12"/>
  <c r="A1561" i="12"/>
  <c r="B1560" i="12"/>
  <c r="A1560" i="12"/>
  <c r="B1559" i="12"/>
  <c r="A1559" i="12"/>
  <c r="B1558" i="12"/>
  <c r="A1558" i="12"/>
  <c r="B1557" i="12"/>
  <c r="A1557" i="12"/>
  <c r="B1556" i="12"/>
  <c r="A1556" i="12"/>
  <c r="B1555" i="12"/>
  <c r="A1555" i="12"/>
  <c r="B1554" i="12"/>
  <c r="A1554" i="12"/>
  <c r="B1553" i="12"/>
  <c r="A1553" i="12"/>
  <c r="B1552" i="12"/>
  <c r="A1552" i="12"/>
  <c r="B1551" i="12"/>
  <c r="A1551" i="12"/>
  <c r="B1550" i="12"/>
  <c r="A1550" i="12"/>
  <c r="B1549" i="12"/>
  <c r="A1549" i="12"/>
  <c r="B1548" i="12"/>
  <c r="A1548" i="12"/>
  <c r="B1547" i="12"/>
  <c r="A1547" i="12"/>
  <c r="B1546" i="12"/>
  <c r="A1546" i="12"/>
  <c r="B1545" i="12"/>
  <c r="A1545" i="12"/>
  <c r="B1544" i="12"/>
  <c r="A1544" i="12"/>
  <c r="B1543" i="12"/>
  <c r="A1543" i="12"/>
  <c r="B1542" i="12"/>
  <c r="A1542" i="12"/>
  <c r="B1541" i="12"/>
  <c r="A1541" i="12"/>
  <c r="B1540" i="12"/>
  <c r="A1540" i="12"/>
  <c r="B1539" i="12"/>
  <c r="A1539" i="12"/>
  <c r="B1538" i="12"/>
  <c r="A1538" i="12"/>
  <c r="B1537" i="12"/>
  <c r="A1537" i="12"/>
  <c r="B1536" i="12"/>
  <c r="A1536" i="12"/>
  <c r="B1535" i="12"/>
  <c r="A1535" i="12"/>
  <c r="B1534" i="12"/>
  <c r="A1534" i="12"/>
  <c r="B1533" i="12"/>
  <c r="A1533" i="12"/>
  <c r="B1532" i="12"/>
  <c r="A1532" i="12"/>
  <c r="B1531" i="12"/>
  <c r="A1531" i="12"/>
  <c r="B1530" i="12"/>
  <c r="A1530" i="12"/>
  <c r="B1529" i="12"/>
  <c r="A1529" i="12"/>
  <c r="B1528" i="12"/>
  <c r="A1528" i="12"/>
  <c r="B1527" i="12"/>
  <c r="A1527" i="12"/>
  <c r="B1526" i="12"/>
  <c r="A1526" i="12"/>
  <c r="B1525" i="12"/>
  <c r="A1525" i="12"/>
  <c r="B1524" i="12"/>
  <c r="A1524" i="12"/>
  <c r="B1523" i="12"/>
  <c r="A1523" i="12"/>
  <c r="B1522" i="12"/>
  <c r="A1522" i="12"/>
  <c r="B1521" i="12"/>
  <c r="A1521" i="12"/>
  <c r="B1520" i="12"/>
  <c r="A1520" i="12"/>
  <c r="B1519" i="12"/>
  <c r="A1519" i="12"/>
  <c r="B1518" i="12"/>
  <c r="A1518" i="12"/>
  <c r="B1517" i="12"/>
  <c r="A1517" i="12"/>
  <c r="B1516" i="12"/>
  <c r="A1516" i="12"/>
  <c r="B1515" i="12"/>
  <c r="A1515" i="12"/>
  <c r="B1514" i="12"/>
  <c r="A1514" i="12"/>
  <c r="B1513" i="12"/>
  <c r="A1513" i="12"/>
  <c r="B1512" i="12"/>
  <c r="A1512" i="12"/>
  <c r="B1511" i="12"/>
  <c r="A1511" i="12"/>
  <c r="B1510" i="12"/>
  <c r="A1510" i="12"/>
  <c r="B1509" i="12"/>
  <c r="A1509" i="12"/>
  <c r="B1508" i="12"/>
  <c r="A1508" i="12"/>
  <c r="B1507" i="12"/>
  <c r="A1507" i="12"/>
  <c r="B1506" i="12"/>
  <c r="A1506" i="12"/>
  <c r="B1505" i="12"/>
  <c r="A1505" i="12"/>
  <c r="B1504" i="12"/>
  <c r="A1504" i="12"/>
  <c r="B1503" i="12"/>
  <c r="A1503" i="12"/>
  <c r="B1502" i="12"/>
  <c r="A1502" i="12"/>
  <c r="B1501" i="12"/>
  <c r="A1501" i="12"/>
  <c r="B1500" i="12"/>
  <c r="A1500" i="12"/>
  <c r="B1499" i="12"/>
  <c r="A1499" i="12"/>
  <c r="B1498" i="12"/>
  <c r="A1498" i="12"/>
  <c r="B1497" i="12"/>
  <c r="A1497" i="12"/>
  <c r="B1496" i="12"/>
  <c r="A1496" i="12"/>
  <c r="B1495" i="12"/>
  <c r="A1495" i="12"/>
  <c r="B1494" i="12"/>
  <c r="A1494" i="12"/>
  <c r="B1493" i="12"/>
  <c r="A1493" i="12"/>
  <c r="B1492" i="12"/>
  <c r="A1492" i="12"/>
  <c r="B1491" i="12"/>
  <c r="A1491" i="12"/>
  <c r="B1490" i="12"/>
  <c r="A1490" i="12"/>
  <c r="B1489" i="12"/>
  <c r="A1489" i="12"/>
  <c r="B1488" i="12"/>
  <c r="A1488" i="12"/>
  <c r="B1487" i="12"/>
  <c r="A1487" i="12"/>
  <c r="B1486" i="12"/>
  <c r="A1486" i="12"/>
  <c r="B1485" i="12"/>
  <c r="A1485" i="12"/>
  <c r="B1484" i="12"/>
  <c r="A1484" i="12"/>
  <c r="B1483" i="12"/>
  <c r="A1483" i="12"/>
  <c r="B1482" i="12"/>
  <c r="A1482" i="12"/>
  <c r="B1481" i="12"/>
  <c r="A1481" i="12"/>
  <c r="B1480" i="12"/>
  <c r="A1480" i="12"/>
  <c r="B1479" i="12"/>
  <c r="A1479" i="12"/>
  <c r="B1478" i="12"/>
  <c r="A1478" i="12"/>
  <c r="B1477" i="12"/>
  <c r="A1477" i="12"/>
  <c r="B1476" i="12"/>
  <c r="A1476" i="12"/>
  <c r="B1475" i="12"/>
  <c r="A1475" i="12"/>
  <c r="B1474" i="12"/>
  <c r="A1474" i="12"/>
  <c r="B1473" i="12"/>
  <c r="A1473" i="12"/>
  <c r="B1472" i="12"/>
  <c r="A1472" i="12"/>
  <c r="B1471" i="12"/>
  <c r="A1471" i="12"/>
  <c r="B1470" i="12"/>
  <c r="A1470" i="12"/>
  <c r="B1469" i="12"/>
  <c r="A1469" i="12"/>
  <c r="B1468" i="12"/>
  <c r="A1468" i="12"/>
  <c r="B1467" i="12"/>
  <c r="A1467" i="12"/>
  <c r="B1466" i="12"/>
  <c r="A1466" i="12"/>
  <c r="B1465" i="12"/>
  <c r="A1465" i="12"/>
  <c r="B1464" i="12"/>
  <c r="A1464" i="12"/>
  <c r="B1463" i="12"/>
  <c r="A1463" i="12"/>
  <c r="B1462" i="12"/>
  <c r="A1462" i="12"/>
  <c r="B1461" i="12"/>
  <c r="A1461" i="12"/>
  <c r="B1460" i="12"/>
  <c r="A1460" i="12"/>
  <c r="B1459" i="12"/>
  <c r="A1459" i="12"/>
  <c r="B1458" i="12"/>
  <c r="A1458" i="12"/>
  <c r="B1457" i="12"/>
  <c r="A1457" i="12"/>
  <c r="B1456" i="12"/>
  <c r="A1456" i="12"/>
  <c r="B1455" i="12"/>
  <c r="A1455" i="12"/>
  <c r="B1454" i="12"/>
  <c r="A1454" i="12"/>
  <c r="B1453" i="12"/>
  <c r="A1453" i="12"/>
  <c r="B1452" i="12"/>
  <c r="A1452" i="12"/>
  <c r="B1451" i="12"/>
  <c r="A1451" i="12"/>
  <c r="B1450" i="12"/>
  <c r="A1450" i="12"/>
  <c r="B1449" i="12"/>
  <c r="A1449" i="12"/>
  <c r="B1448" i="12"/>
  <c r="A1448" i="12"/>
  <c r="B1447" i="12"/>
  <c r="A1447" i="12"/>
  <c r="B1446" i="12"/>
  <c r="A1446" i="12"/>
  <c r="B1445" i="12"/>
  <c r="A1445" i="12"/>
  <c r="B1444" i="12"/>
  <c r="A1444" i="12"/>
  <c r="B1443" i="12"/>
  <c r="A1443" i="12"/>
  <c r="B1442" i="12"/>
  <c r="A1442" i="12"/>
  <c r="B1441" i="12"/>
  <c r="A1441" i="12"/>
  <c r="B1440" i="12"/>
  <c r="A1440" i="12"/>
  <c r="B1439" i="12"/>
  <c r="A1439" i="12"/>
  <c r="B1438" i="12"/>
  <c r="A1438" i="12"/>
  <c r="B1437" i="12"/>
  <c r="A1437" i="12"/>
  <c r="B1436" i="12"/>
  <c r="A1436" i="12"/>
  <c r="B1435" i="12"/>
  <c r="A1435" i="12"/>
  <c r="B1434" i="12"/>
  <c r="A1434" i="12"/>
  <c r="B1433" i="12"/>
  <c r="A1433" i="12"/>
  <c r="B1432" i="12"/>
  <c r="A1432" i="12"/>
  <c r="B1431" i="12"/>
  <c r="A1431" i="12"/>
  <c r="B1430" i="12"/>
  <c r="A1430" i="12"/>
  <c r="B1429" i="12"/>
  <c r="A1429" i="12"/>
  <c r="B1428" i="12"/>
  <c r="A1428" i="12"/>
  <c r="B1427" i="12"/>
  <c r="A1427" i="12"/>
  <c r="B1426" i="12"/>
  <c r="A1426" i="12"/>
  <c r="B1425" i="12"/>
  <c r="A1425" i="12"/>
  <c r="B1424" i="12"/>
  <c r="A1424" i="12"/>
  <c r="B1423" i="12"/>
  <c r="A1423" i="12"/>
  <c r="B1422" i="12"/>
  <c r="A1422" i="12"/>
  <c r="B1421" i="12"/>
  <c r="A1421" i="12"/>
  <c r="B1420" i="12"/>
  <c r="A1420" i="12"/>
  <c r="B1419" i="12"/>
  <c r="A1419" i="12"/>
  <c r="B1418" i="12"/>
  <c r="A1418" i="12"/>
  <c r="B1417" i="12"/>
  <c r="A1417" i="12"/>
  <c r="B1416" i="12"/>
  <c r="A1416" i="12"/>
  <c r="B1415" i="12"/>
  <c r="A1415" i="12"/>
  <c r="B1414" i="12"/>
  <c r="A1414" i="12"/>
  <c r="B1413" i="12"/>
  <c r="A1413" i="12"/>
  <c r="B1412" i="12"/>
  <c r="A1412" i="12"/>
  <c r="B1411" i="12"/>
  <c r="A1411" i="12"/>
  <c r="B1410" i="12"/>
  <c r="A1410" i="12"/>
  <c r="B1409" i="12"/>
  <c r="A1409" i="12"/>
  <c r="B1408" i="12"/>
  <c r="A1408" i="12"/>
  <c r="B1407" i="12"/>
  <c r="A1407" i="12"/>
  <c r="B1406" i="12"/>
  <c r="A1406" i="12"/>
  <c r="B1405" i="12"/>
  <c r="A1405" i="12"/>
  <c r="B1404" i="12"/>
  <c r="A1404" i="12"/>
  <c r="B1403" i="12"/>
  <c r="A1403" i="12"/>
  <c r="B1402" i="12"/>
  <c r="A1402" i="12"/>
  <c r="B1401" i="12"/>
  <c r="A1401" i="12"/>
  <c r="B1400" i="12"/>
  <c r="A1400" i="12"/>
  <c r="B1399" i="12"/>
  <c r="A1399" i="12"/>
  <c r="B1398" i="12"/>
  <c r="A1398" i="12"/>
  <c r="B1397" i="12"/>
  <c r="A1397" i="12"/>
  <c r="B1396" i="12"/>
  <c r="A1396" i="12"/>
  <c r="B1395" i="12"/>
  <c r="A1395" i="12"/>
  <c r="B1394" i="12"/>
  <c r="A1394" i="12"/>
  <c r="B1393" i="12"/>
  <c r="A1393" i="12"/>
  <c r="B1392" i="12"/>
  <c r="A1392" i="12"/>
  <c r="B1391" i="12"/>
  <c r="A1391" i="12"/>
  <c r="B1390" i="12"/>
  <c r="A1390" i="12"/>
  <c r="B1389" i="12"/>
  <c r="A1389" i="12"/>
  <c r="B1388" i="12"/>
  <c r="A1388" i="12"/>
  <c r="B1387" i="12"/>
  <c r="A1387" i="12"/>
  <c r="B1386" i="12"/>
  <c r="A1386" i="12"/>
  <c r="B1385" i="12"/>
  <c r="A1385" i="12"/>
  <c r="B1384" i="12"/>
  <c r="A1384" i="12"/>
  <c r="B1383" i="12"/>
  <c r="A1383" i="12"/>
  <c r="B1382" i="12"/>
  <c r="A1382" i="12"/>
  <c r="B1381" i="12"/>
  <c r="A1381" i="12"/>
  <c r="B1380" i="12"/>
  <c r="A1380" i="12"/>
  <c r="B1379" i="12"/>
  <c r="A1379" i="12"/>
  <c r="B1378" i="12"/>
  <c r="A1378" i="12"/>
  <c r="B1377" i="12"/>
  <c r="A1377" i="12"/>
  <c r="B1376" i="12"/>
  <c r="A1376" i="12"/>
  <c r="B1375" i="12"/>
  <c r="A1375" i="12"/>
  <c r="B1374" i="12"/>
  <c r="A1374" i="12"/>
  <c r="B1373" i="12"/>
  <c r="A1373" i="12"/>
  <c r="B1372" i="12"/>
  <c r="A1372" i="12"/>
  <c r="B1371" i="12"/>
  <c r="A1371" i="12"/>
  <c r="B1370" i="12"/>
  <c r="A1370" i="12"/>
  <c r="B1369" i="12"/>
  <c r="A1369" i="12"/>
  <c r="B1368" i="12"/>
  <c r="A1368" i="12"/>
  <c r="B1367" i="12"/>
  <c r="A1367" i="12"/>
  <c r="B1366" i="12"/>
  <c r="A1366" i="12"/>
  <c r="B1365" i="12"/>
  <c r="A1365" i="12"/>
  <c r="B1364" i="12"/>
  <c r="A1364" i="12"/>
  <c r="B1363" i="12"/>
  <c r="A1363" i="12"/>
  <c r="B1362" i="12"/>
  <c r="A1362" i="12"/>
  <c r="B1361" i="12"/>
  <c r="A1361" i="12"/>
  <c r="B1360" i="12"/>
  <c r="A1360" i="12"/>
  <c r="B1359" i="12"/>
  <c r="A1359" i="12"/>
  <c r="B1358" i="12"/>
  <c r="A1358" i="12"/>
  <c r="B1357" i="12"/>
  <c r="A1357" i="12"/>
  <c r="B1356" i="12"/>
  <c r="A1356" i="12"/>
  <c r="B1355" i="12"/>
  <c r="A1355" i="12"/>
  <c r="B1354" i="12"/>
  <c r="A1354" i="12"/>
  <c r="B1353" i="12"/>
  <c r="A1353" i="12"/>
  <c r="B1352" i="12"/>
  <c r="A1352" i="12"/>
  <c r="B1351" i="12"/>
  <c r="A1351" i="12"/>
  <c r="B1350" i="12"/>
  <c r="A1350" i="12"/>
  <c r="B1349" i="12"/>
  <c r="A1349" i="12"/>
  <c r="B1348" i="12"/>
  <c r="A1348" i="12"/>
  <c r="B1347" i="12"/>
  <c r="A1347" i="12"/>
  <c r="B1346" i="12"/>
  <c r="A1346" i="12"/>
  <c r="B1345" i="12"/>
  <c r="A1345" i="12"/>
  <c r="B1344" i="12"/>
  <c r="A1344" i="12"/>
  <c r="B1343" i="12"/>
  <c r="A1343" i="12"/>
  <c r="B1342" i="12"/>
  <c r="A1342" i="12"/>
  <c r="B1341" i="12"/>
  <c r="A1341" i="12"/>
  <c r="B1340" i="12"/>
  <c r="A1340" i="12"/>
  <c r="B1339" i="12"/>
  <c r="A1339" i="12"/>
  <c r="B1338" i="12"/>
  <c r="A1338" i="12"/>
  <c r="B1337" i="12"/>
  <c r="A1337" i="12"/>
  <c r="B1336" i="12"/>
  <c r="A1336" i="12"/>
  <c r="B1335" i="12"/>
  <c r="A1335" i="12"/>
  <c r="B1334" i="12"/>
  <c r="A1334" i="12"/>
  <c r="B1333" i="12"/>
  <c r="A1333" i="12"/>
  <c r="B1332" i="12"/>
  <c r="A1332" i="12"/>
  <c r="B1331" i="12"/>
  <c r="A1331" i="12"/>
  <c r="B1330" i="12"/>
  <c r="A1330" i="12"/>
  <c r="B1329" i="12"/>
  <c r="A1329" i="12"/>
  <c r="B1328" i="12"/>
  <c r="A1328" i="12"/>
  <c r="B1327" i="12"/>
  <c r="A1327" i="12"/>
  <c r="B1326" i="12"/>
  <c r="A1326" i="12"/>
  <c r="B1325" i="12"/>
  <c r="A1325" i="12"/>
  <c r="B1324" i="12"/>
  <c r="A1324" i="12"/>
  <c r="B1323" i="12"/>
  <c r="A1323" i="12"/>
  <c r="B1322" i="12"/>
  <c r="A1322" i="12"/>
  <c r="B1321" i="12"/>
  <c r="A1321" i="12"/>
  <c r="B1320" i="12"/>
  <c r="A1320" i="12"/>
  <c r="B1319" i="12"/>
  <c r="A1319" i="12"/>
  <c r="B1318" i="12"/>
  <c r="A1318" i="12"/>
  <c r="B1317" i="12"/>
  <c r="A1317" i="12"/>
  <c r="B1316" i="12"/>
  <c r="A1316" i="12"/>
  <c r="B1315" i="12"/>
  <c r="A1315" i="12"/>
  <c r="B1314" i="12"/>
  <c r="A1314" i="12"/>
  <c r="B1313" i="12"/>
  <c r="A1313" i="12"/>
  <c r="B1312" i="12"/>
  <c r="A1312" i="12"/>
  <c r="B1311" i="12"/>
  <c r="A1311" i="12"/>
  <c r="B1310" i="12"/>
  <c r="A1310" i="12"/>
  <c r="B1309" i="12"/>
  <c r="A1309" i="12"/>
  <c r="B1308" i="12"/>
  <c r="A1308" i="12"/>
  <c r="B1307" i="12"/>
  <c r="A1307" i="12"/>
  <c r="B1306" i="12"/>
  <c r="A1306" i="12"/>
  <c r="B1305" i="12"/>
  <c r="A1305" i="12"/>
  <c r="B1304" i="12"/>
  <c r="A1304" i="12"/>
  <c r="B1303" i="12"/>
  <c r="A1303" i="12"/>
  <c r="B1302" i="12"/>
  <c r="A1302" i="12"/>
  <c r="B1301" i="12"/>
  <c r="A1301" i="12"/>
  <c r="B1300" i="12"/>
  <c r="A1300" i="12"/>
  <c r="B1299" i="12"/>
  <c r="A1299" i="12"/>
  <c r="B1298" i="12"/>
  <c r="A1298" i="12"/>
  <c r="B1297" i="12"/>
  <c r="A1297" i="12"/>
  <c r="B1296" i="12"/>
  <c r="A1296" i="12"/>
  <c r="B1295" i="12"/>
  <c r="A1295" i="12"/>
  <c r="B1294" i="12"/>
  <c r="A1294" i="12"/>
  <c r="B1293" i="12"/>
  <c r="A1293" i="12"/>
  <c r="B1292" i="12"/>
  <c r="A1292" i="12"/>
  <c r="B1291" i="12"/>
  <c r="A1291" i="12"/>
  <c r="B1290" i="12"/>
  <c r="A1290" i="12"/>
  <c r="B1289" i="12"/>
  <c r="A1289" i="12"/>
  <c r="B1288" i="12"/>
  <c r="A1288" i="12"/>
  <c r="B1287" i="12"/>
  <c r="A1287" i="12"/>
  <c r="B1286" i="12"/>
  <c r="A1286" i="12"/>
  <c r="B1285" i="12"/>
  <c r="A1285" i="12"/>
  <c r="B1284" i="12"/>
  <c r="A1284" i="12"/>
  <c r="B1283" i="12"/>
  <c r="A1283" i="12"/>
  <c r="B1282" i="12"/>
  <c r="A1282" i="12"/>
  <c r="B1281" i="12"/>
  <c r="A1281" i="12"/>
  <c r="B1280" i="12"/>
  <c r="A1280" i="12"/>
  <c r="B1279" i="12"/>
  <c r="A1279" i="12"/>
  <c r="B1278" i="12"/>
  <c r="A1278" i="12"/>
  <c r="B1277" i="12"/>
  <c r="A1277" i="12"/>
  <c r="B1276" i="12"/>
  <c r="A1276" i="12"/>
  <c r="B1275" i="12"/>
  <c r="A1275" i="12"/>
  <c r="B1274" i="12"/>
  <c r="A1274" i="12"/>
  <c r="B1273" i="12"/>
  <c r="A1273" i="12"/>
  <c r="B1272" i="12"/>
  <c r="A1272" i="12"/>
  <c r="B1271" i="12"/>
  <c r="A1271" i="12"/>
  <c r="B1270" i="12"/>
  <c r="A1270" i="12"/>
  <c r="B1269" i="12"/>
  <c r="A1269" i="12"/>
  <c r="B1268" i="12"/>
  <c r="A1268" i="12"/>
  <c r="B1267" i="12"/>
  <c r="A1267" i="12"/>
  <c r="B1266" i="12"/>
  <c r="A1266" i="12"/>
  <c r="B1265" i="12"/>
  <c r="A1265" i="12"/>
  <c r="B1264" i="12"/>
  <c r="A1264" i="12"/>
  <c r="B1263" i="12"/>
  <c r="A1263" i="12"/>
  <c r="B1262" i="12"/>
  <c r="A1262" i="12"/>
  <c r="B1261" i="12"/>
  <c r="A1261" i="12"/>
  <c r="B1260" i="12"/>
  <c r="A1260" i="12"/>
  <c r="B1259" i="12"/>
  <c r="A1259" i="12"/>
  <c r="B1258" i="12"/>
  <c r="A1258" i="12"/>
  <c r="B1257" i="12"/>
  <c r="A1257" i="12"/>
  <c r="B1256" i="12"/>
  <c r="A1256" i="12"/>
  <c r="B1255" i="12"/>
  <c r="A1255" i="12"/>
  <c r="B1254" i="12"/>
  <c r="A1254" i="12"/>
  <c r="B1253" i="12"/>
  <c r="A1253" i="12"/>
  <c r="B1252" i="12"/>
  <c r="A1252" i="12"/>
  <c r="B1251" i="12"/>
  <c r="A1251" i="12"/>
  <c r="B1250" i="12"/>
  <c r="A1250" i="12"/>
  <c r="B1249" i="12"/>
  <c r="A1249" i="12"/>
  <c r="B1248" i="12"/>
  <c r="A1248" i="12"/>
  <c r="B1247" i="12"/>
  <c r="A1247" i="12"/>
  <c r="B1246" i="12"/>
  <c r="A1246" i="12"/>
  <c r="B1245" i="12"/>
  <c r="A1245" i="12"/>
  <c r="B1244" i="12"/>
  <c r="A1244" i="12"/>
  <c r="B1243" i="12"/>
  <c r="A1243" i="12"/>
  <c r="B1242" i="12"/>
  <c r="A1242" i="12"/>
  <c r="B1241" i="12"/>
  <c r="A1241" i="12"/>
  <c r="B1240" i="12"/>
  <c r="A1240" i="12"/>
  <c r="B1239" i="12"/>
  <c r="A1239" i="12"/>
  <c r="B1238" i="12"/>
  <c r="A1238" i="12"/>
  <c r="B1237" i="12"/>
  <c r="A1237" i="12"/>
  <c r="B1236" i="12"/>
  <c r="A1236" i="12"/>
  <c r="B1235" i="12"/>
  <c r="A1235" i="12"/>
  <c r="B1234" i="12"/>
  <c r="A1234" i="12"/>
  <c r="B1233" i="12"/>
  <c r="A1233" i="12"/>
  <c r="B1232" i="12"/>
  <c r="A1232" i="12"/>
  <c r="B1231" i="12"/>
  <c r="A1231" i="12"/>
  <c r="B1230" i="12"/>
  <c r="A1230" i="12"/>
  <c r="B1229" i="12"/>
  <c r="A1229" i="12"/>
  <c r="B1228" i="12"/>
  <c r="A1228" i="12"/>
  <c r="B1227" i="12"/>
  <c r="A1227" i="12"/>
  <c r="B1226" i="12"/>
  <c r="A1226" i="12"/>
  <c r="B1225" i="12"/>
  <c r="A1225" i="12"/>
  <c r="B1224" i="12"/>
  <c r="A1224" i="12"/>
  <c r="B1223" i="12"/>
  <c r="A1223" i="12"/>
  <c r="B1222" i="12"/>
  <c r="A1222" i="12"/>
  <c r="B1221" i="12"/>
  <c r="A1221" i="12"/>
  <c r="B1220" i="12"/>
  <c r="A1220" i="12"/>
  <c r="B1219" i="12"/>
  <c r="A1219" i="12"/>
  <c r="B1218" i="12"/>
  <c r="A1218" i="12"/>
  <c r="B1217" i="12"/>
  <c r="A1217" i="12"/>
  <c r="B1216" i="12"/>
  <c r="A1216" i="12"/>
  <c r="B1215" i="12"/>
  <c r="A1215" i="12"/>
  <c r="B1214" i="12"/>
  <c r="A1214" i="12"/>
  <c r="B1213" i="12"/>
  <c r="A1213" i="12"/>
  <c r="B1212" i="12"/>
  <c r="A1212" i="12"/>
  <c r="B1211" i="12"/>
  <c r="A1211" i="12"/>
  <c r="B1210" i="12"/>
  <c r="A1210" i="12"/>
  <c r="B1209" i="12"/>
  <c r="A1209" i="12"/>
  <c r="B1208" i="12"/>
  <c r="A1208" i="12"/>
  <c r="B1207" i="12"/>
  <c r="A1207" i="12"/>
  <c r="B1206" i="12"/>
  <c r="A1206" i="12"/>
  <c r="B1205" i="12"/>
  <c r="A1205" i="12"/>
  <c r="B1204" i="12"/>
  <c r="A1204" i="12"/>
  <c r="B1203" i="12"/>
  <c r="A1203" i="12"/>
  <c r="B1202" i="12"/>
  <c r="A1202" i="12"/>
  <c r="B1201" i="12"/>
  <c r="A1201" i="12"/>
  <c r="B1200" i="12"/>
  <c r="A1200" i="12"/>
  <c r="B1199" i="12"/>
  <c r="A1199" i="12"/>
  <c r="B1198" i="12"/>
  <c r="A1198" i="12"/>
  <c r="B1197" i="12"/>
  <c r="A1197" i="12"/>
  <c r="B1196" i="12"/>
  <c r="A1196" i="12"/>
  <c r="B1195" i="12"/>
  <c r="A1195" i="12"/>
  <c r="B1194" i="12"/>
  <c r="A1194" i="12"/>
  <c r="B1193" i="12"/>
  <c r="A1193" i="12"/>
  <c r="B1192" i="12"/>
  <c r="A1192" i="12"/>
  <c r="B1191" i="12"/>
  <c r="A1191" i="12"/>
  <c r="B1190" i="12"/>
  <c r="A1190" i="12"/>
  <c r="B1189" i="12"/>
  <c r="A1189" i="12"/>
  <c r="B1188" i="12"/>
  <c r="A1188" i="12"/>
  <c r="B1187" i="12"/>
  <c r="A1187" i="12"/>
  <c r="B1186" i="12"/>
  <c r="A1186" i="12"/>
  <c r="B1185" i="12"/>
  <c r="A1185" i="12"/>
  <c r="B1184" i="12"/>
  <c r="A1184" i="12"/>
  <c r="B1183" i="12"/>
  <c r="A1183" i="12"/>
  <c r="B1182" i="12"/>
  <c r="A1182" i="12"/>
  <c r="B1181" i="12"/>
  <c r="A1181" i="12"/>
  <c r="B1180" i="12"/>
  <c r="A1180" i="12"/>
  <c r="B1179" i="12"/>
  <c r="A1179" i="12"/>
  <c r="B1178" i="12"/>
  <c r="A1178" i="12"/>
  <c r="B1177" i="12"/>
  <c r="A1177" i="12"/>
  <c r="B1176" i="12"/>
  <c r="A1176" i="12"/>
  <c r="B1175" i="12"/>
  <c r="A1175" i="12"/>
  <c r="B1174" i="12"/>
  <c r="A1174" i="12"/>
  <c r="B1173" i="12"/>
  <c r="A1173" i="12"/>
  <c r="B1172" i="12"/>
  <c r="A1172" i="12"/>
  <c r="B1171" i="12"/>
  <c r="A1171" i="12"/>
  <c r="B1170" i="12"/>
  <c r="A1170" i="12"/>
  <c r="B1169" i="12"/>
  <c r="A1169" i="12"/>
  <c r="B1168" i="12"/>
  <c r="A1168" i="12"/>
  <c r="B1167" i="12"/>
  <c r="A1167" i="12"/>
  <c r="B1166" i="12"/>
  <c r="A1166" i="12"/>
  <c r="B1165" i="12"/>
  <c r="A1165" i="12"/>
  <c r="B1164" i="12"/>
  <c r="A1164" i="12"/>
  <c r="B1163" i="12"/>
  <c r="A1163" i="12"/>
  <c r="B1162" i="12"/>
  <c r="A1162" i="12"/>
  <c r="B1161" i="12"/>
  <c r="A1161" i="12"/>
  <c r="B1160" i="12"/>
  <c r="A1160" i="12"/>
  <c r="B1159" i="12"/>
  <c r="A1159" i="12"/>
  <c r="B1158" i="12"/>
  <c r="A1158" i="12"/>
  <c r="B1157" i="12"/>
  <c r="A1157" i="12"/>
  <c r="B1156" i="12"/>
  <c r="A1156" i="12"/>
  <c r="B1155" i="12"/>
  <c r="A1155" i="12"/>
  <c r="B1154" i="12"/>
  <c r="A1154" i="12"/>
  <c r="B1153" i="12"/>
  <c r="A1153" i="12"/>
  <c r="B1152" i="12"/>
  <c r="A1152" i="12"/>
  <c r="B1151" i="12"/>
  <c r="A1151" i="12"/>
  <c r="B1150" i="12"/>
  <c r="A1150" i="12"/>
  <c r="B1149" i="12"/>
  <c r="A1149" i="12"/>
  <c r="B1148" i="12"/>
  <c r="A1148" i="12"/>
  <c r="B1147" i="12"/>
  <c r="A1147" i="12"/>
  <c r="B1146" i="12"/>
  <c r="A1146" i="12"/>
  <c r="B1145" i="12"/>
  <c r="A1145" i="12"/>
  <c r="B1144" i="12"/>
  <c r="A1144" i="12"/>
  <c r="B1143" i="12"/>
  <c r="A1143" i="12"/>
  <c r="B1142" i="12"/>
  <c r="A1142" i="12"/>
  <c r="B1141" i="12"/>
  <c r="A1141" i="12"/>
  <c r="B1140" i="12"/>
  <c r="A1140" i="12"/>
  <c r="B1139" i="12"/>
  <c r="A1139" i="12"/>
  <c r="B1138" i="12"/>
  <c r="A1138" i="12"/>
  <c r="B1137" i="12"/>
  <c r="A1137" i="12"/>
  <c r="B1136" i="12"/>
  <c r="A1136" i="12"/>
  <c r="B1135" i="12"/>
  <c r="A1135" i="12"/>
  <c r="B1134" i="12"/>
  <c r="A1134" i="12"/>
  <c r="B1133" i="12"/>
  <c r="A1133" i="12"/>
  <c r="B1132" i="12"/>
  <c r="A1132" i="12"/>
  <c r="B1131" i="12"/>
  <c r="A1131" i="12"/>
  <c r="B1130" i="12"/>
  <c r="A1130" i="12"/>
  <c r="B1129" i="12"/>
  <c r="A1129" i="12"/>
  <c r="B1128" i="12"/>
  <c r="A1128" i="12"/>
  <c r="B1127" i="12"/>
  <c r="A1127" i="12"/>
  <c r="B1126" i="12"/>
  <c r="A1126" i="12"/>
  <c r="B1125" i="12"/>
  <c r="A1125" i="12"/>
  <c r="B1124" i="12"/>
  <c r="A1124" i="12"/>
  <c r="B1123" i="12"/>
  <c r="A1123" i="12"/>
  <c r="B1122" i="12"/>
  <c r="A1122" i="12"/>
  <c r="B1121" i="12"/>
  <c r="A1121" i="12"/>
  <c r="B1120" i="12"/>
  <c r="A1120" i="12"/>
  <c r="B1119" i="12"/>
  <c r="A1119" i="12"/>
  <c r="B1118" i="12"/>
  <c r="A1118" i="12"/>
  <c r="B1117" i="12"/>
  <c r="A1117" i="12"/>
  <c r="B1116" i="12"/>
  <c r="A1116" i="12"/>
  <c r="B1115" i="12"/>
  <c r="A1115" i="12"/>
  <c r="B1114" i="12"/>
  <c r="A1114" i="12"/>
  <c r="B1113" i="12"/>
  <c r="A1113" i="12"/>
  <c r="B1112" i="12"/>
  <c r="A1112" i="12"/>
  <c r="B1111" i="12"/>
  <c r="A1111" i="12"/>
  <c r="B1110" i="12"/>
  <c r="A1110" i="12"/>
  <c r="B1109" i="12"/>
  <c r="A1109" i="12"/>
  <c r="B1108" i="12"/>
  <c r="A1108" i="12"/>
  <c r="B1107" i="12"/>
  <c r="A1107" i="12"/>
  <c r="B1106" i="12"/>
  <c r="A1106" i="12"/>
  <c r="B1105" i="12"/>
  <c r="A1105" i="12"/>
  <c r="B1104" i="12"/>
  <c r="A1104" i="12"/>
  <c r="B1103" i="12"/>
  <c r="A1103" i="12"/>
  <c r="B1102" i="12"/>
  <c r="A1102" i="12"/>
  <c r="B1101" i="12"/>
  <c r="A1101" i="12"/>
  <c r="B1100" i="12"/>
  <c r="A1100" i="12"/>
  <c r="B1099" i="12"/>
  <c r="A1099" i="12"/>
  <c r="B1098" i="12"/>
  <c r="A1098" i="12"/>
  <c r="B1097" i="12"/>
  <c r="A1097" i="12"/>
  <c r="B1096" i="12"/>
  <c r="A1096" i="12"/>
  <c r="B1095" i="12"/>
  <c r="A1095" i="12"/>
  <c r="B1094" i="12"/>
  <c r="A1094" i="12"/>
  <c r="B1093" i="12"/>
  <c r="A1093" i="12"/>
  <c r="B1092" i="12"/>
  <c r="A1092" i="12"/>
  <c r="B1091" i="12"/>
  <c r="A1091" i="12"/>
  <c r="B1090" i="12"/>
  <c r="A1090" i="12"/>
  <c r="B1089" i="12"/>
  <c r="A1089" i="12"/>
  <c r="B1088" i="12"/>
  <c r="A1088" i="12"/>
  <c r="B1087" i="12"/>
  <c r="A1087" i="12"/>
  <c r="B1086" i="12"/>
  <c r="A1086" i="12"/>
  <c r="B1085" i="12"/>
  <c r="A1085" i="12"/>
  <c r="B1084" i="12"/>
  <c r="A1084" i="12"/>
  <c r="B1083" i="12"/>
  <c r="A1083" i="12"/>
  <c r="B1082" i="12"/>
  <c r="A1082" i="12"/>
  <c r="B1081" i="12"/>
  <c r="A1081" i="12"/>
  <c r="B1080" i="12"/>
  <c r="A1080" i="12"/>
  <c r="B1079" i="12"/>
  <c r="A1079" i="12"/>
  <c r="B1078" i="12"/>
  <c r="A1078" i="12"/>
  <c r="B1077" i="12"/>
  <c r="A1077" i="12"/>
  <c r="B1076" i="12"/>
  <c r="A1076" i="12"/>
  <c r="B1075" i="12"/>
  <c r="A1075" i="12"/>
  <c r="B1074" i="12"/>
  <c r="A1074" i="12"/>
  <c r="B1073" i="12"/>
  <c r="A1073" i="12"/>
  <c r="B1072" i="12"/>
  <c r="A1072" i="12"/>
  <c r="B1071" i="12"/>
  <c r="A1071" i="12"/>
  <c r="B1070" i="12"/>
  <c r="A1070" i="12"/>
  <c r="B1069" i="12"/>
  <c r="A1069" i="12"/>
  <c r="B1068" i="12"/>
  <c r="A1068" i="12"/>
  <c r="B1067" i="12"/>
  <c r="A1067" i="12"/>
  <c r="B1066" i="12"/>
  <c r="A1066" i="12"/>
  <c r="B1065" i="12"/>
  <c r="A1065" i="12"/>
  <c r="B1064" i="12"/>
  <c r="A1064" i="12"/>
  <c r="B1063" i="12"/>
  <c r="A1063" i="12"/>
  <c r="B1062" i="12"/>
  <c r="A1062" i="12"/>
  <c r="B1061" i="12"/>
  <c r="A1061" i="12"/>
  <c r="B1060" i="12"/>
  <c r="A1060" i="12"/>
  <c r="B1059" i="12"/>
  <c r="A1059" i="12"/>
  <c r="B1058" i="12"/>
  <c r="A1058" i="12"/>
  <c r="B1057" i="12"/>
  <c r="A1057" i="12"/>
  <c r="B1056" i="12"/>
  <c r="A1056" i="12"/>
  <c r="B1055" i="12"/>
  <c r="A1055" i="12"/>
  <c r="B1054" i="12"/>
  <c r="A1054" i="12"/>
  <c r="B1053" i="12"/>
  <c r="A1053" i="12"/>
  <c r="B1052" i="12"/>
  <c r="A1052" i="12"/>
  <c r="B1051" i="12"/>
  <c r="A1051" i="12"/>
  <c r="B1050" i="12"/>
  <c r="A1050" i="12"/>
  <c r="B1049" i="12"/>
  <c r="A1049" i="12"/>
  <c r="B1048" i="12"/>
  <c r="A1048" i="12"/>
  <c r="B1047" i="12"/>
  <c r="A1047" i="12"/>
  <c r="B1046" i="12"/>
  <c r="A1046" i="12"/>
  <c r="B1045" i="12"/>
  <c r="A1045" i="12"/>
  <c r="B1044" i="12"/>
  <c r="A1044" i="12"/>
  <c r="B1043" i="12"/>
  <c r="A1043" i="12"/>
  <c r="B1042" i="12"/>
  <c r="A1042" i="12"/>
  <c r="B1041" i="12"/>
  <c r="A1041" i="12"/>
  <c r="B1040" i="12"/>
  <c r="A1040" i="12"/>
  <c r="B1039" i="12"/>
  <c r="A1039" i="12"/>
  <c r="B1038" i="12"/>
  <c r="A1038" i="12"/>
  <c r="B1037" i="12"/>
  <c r="A1037" i="12"/>
  <c r="B1036" i="12"/>
  <c r="A1036" i="12"/>
  <c r="B1035" i="12"/>
  <c r="A1035" i="12"/>
  <c r="B1034" i="12"/>
  <c r="A1034" i="12"/>
  <c r="B1033" i="12"/>
  <c r="A1033" i="12"/>
  <c r="B1032" i="12"/>
  <c r="A1032" i="12"/>
  <c r="B1031" i="12"/>
  <c r="A1031" i="12"/>
  <c r="B1030" i="12"/>
  <c r="A1030" i="12"/>
  <c r="B1029" i="12"/>
  <c r="A1029" i="12"/>
  <c r="B1028" i="12"/>
  <c r="A1028" i="12"/>
  <c r="B1027" i="12"/>
  <c r="A1027" i="12"/>
  <c r="B1026" i="12"/>
  <c r="A1026" i="12"/>
  <c r="B1025" i="12"/>
  <c r="A1025" i="12"/>
  <c r="B1024" i="12"/>
  <c r="A1024" i="12"/>
  <c r="B1023" i="12"/>
  <c r="A1023" i="12"/>
  <c r="B1022" i="12"/>
  <c r="A1022" i="12"/>
  <c r="B1021" i="12"/>
  <c r="A1021" i="12"/>
  <c r="B1020" i="12"/>
  <c r="A1020" i="12"/>
  <c r="B1019" i="12"/>
  <c r="A1019" i="12"/>
  <c r="B1018" i="12"/>
  <c r="A1018" i="12"/>
  <c r="B1017" i="12"/>
  <c r="A1017" i="12"/>
  <c r="B1016" i="12"/>
  <c r="A1016" i="12"/>
  <c r="B1015" i="12"/>
  <c r="A1015" i="12"/>
  <c r="B1014" i="12"/>
  <c r="A1014" i="12"/>
  <c r="B1013" i="12"/>
  <c r="A1013" i="12"/>
  <c r="B1012" i="12"/>
  <c r="A1012" i="12"/>
  <c r="B1011" i="12"/>
  <c r="A1011" i="12"/>
  <c r="B1010" i="12"/>
  <c r="A1010" i="12"/>
  <c r="B1009" i="12"/>
  <c r="A1009" i="12"/>
  <c r="B1008" i="12"/>
  <c r="A1008" i="12"/>
  <c r="B1007" i="12"/>
  <c r="A1007" i="12"/>
  <c r="B1006" i="12"/>
  <c r="A1006" i="12"/>
  <c r="B1005" i="12"/>
  <c r="A1005" i="12"/>
  <c r="B1004" i="12"/>
  <c r="A1004" i="12"/>
  <c r="B1003" i="12"/>
  <c r="A1003" i="12"/>
  <c r="B1002" i="12"/>
  <c r="A1002" i="12"/>
  <c r="B1001" i="12"/>
  <c r="A1001" i="12"/>
  <c r="B1000" i="12"/>
  <c r="A1000" i="12"/>
  <c r="B999" i="12"/>
  <c r="A999" i="12"/>
  <c r="B998" i="12"/>
  <c r="A998" i="12"/>
  <c r="B997" i="12"/>
  <c r="A997" i="12"/>
  <c r="B996" i="12"/>
  <c r="A996" i="12"/>
  <c r="B995" i="12"/>
  <c r="A995" i="12"/>
  <c r="B994" i="12"/>
  <c r="A994" i="12"/>
  <c r="B993" i="12"/>
  <c r="A993" i="12"/>
  <c r="B992" i="12"/>
  <c r="A992" i="12"/>
  <c r="B991" i="12"/>
  <c r="A991" i="12"/>
  <c r="B990" i="12"/>
  <c r="A990" i="12"/>
  <c r="B989" i="12"/>
  <c r="A989" i="12"/>
  <c r="B988" i="12"/>
  <c r="A988" i="12"/>
  <c r="B987" i="12"/>
  <c r="A987" i="12"/>
  <c r="B986" i="12"/>
  <c r="A986" i="12"/>
  <c r="B985" i="12"/>
  <c r="A985" i="12"/>
  <c r="B984" i="12"/>
  <c r="A984" i="12"/>
  <c r="B983" i="12"/>
  <c r="A983" i="12"/>
  <c r="B982" i="12"/>
  <c r="A982" i="12"/>
  <c r="B981" i="12"/>
  <c r="A981" i="12"/>
  <c r="B980" i="12"/>
  <c r="A980" i="12"/>
  <c r="B979" i="12"/>
  <c r="A979" i="12"/>
  <c r="B978" i="12"/>
  <c r="A978" i="12"/>
  <c r="B977" i="12"/>
  <c r="A977" i="12"/>
  <c r="B976" i="12"/>
  <c r="A976" i="12"/>
  <c r="B975" i="12"/>
  <c r="A975" i="12"/>
  <c r="B974" i="12"/>
  <c r="A974" i="12"/>
  <c r="B973" i="12"/>
  <c r="A973" i="12"/>
  <c r="B972" i="12"/>
  <c r="A972" i="12"/>
  <c r="B971" i="12"/>
  <c r="A971" i="12"/>
  <c r="B970" i="12"/>
  <c r="A970" i="12"/>
  <c r="B969" i="12"/>
  <c r="A969" i="12"/>
  <c r="B968" i="12"/>
  <c r="A968" i="12"/>
  <c r="B967" i="12"/>
  <c r="A967" i="12"/>
  <c r="B966" i="12"/>
  <c r="A966" i="12"/>
  <c r="B965" i="12"/>
  <c r="A965" i="12"/>
  <c r="B964" i="12"/>
  <c r="A964" i="12"/>
  <c r="B963" i="12"/>
  <c r="A963" i="12"/>
  <c r="B962" i="12"/>
  <c r="A962" i="12"/>
  <c r="B961" i="12"/>
  <c r="A961" i="12"/>
  <c r="B960" i="12"/>
  <c r="A960" i="12"/>
  <c r="B959" i="12"/>
  <c r="A959" i="12"/>
  <c r="B958" i="12"/>
  <c r="A958" i="12"/>
  <c r="B957" i="12"/>
  <c r="A957" i="12"/>
  <c r="B956" i="12"/>
  <c r="A956" i="12"/>
  <c r="B955" i="12"/>
  <c r="A955" i="12"/>
  <c r="B954" i="12"/>
  <c r="A954" i="12"/>
  <c r="B953" i="12"/>
  <c r="A953" i="12"/>
  <c r="B952" i="12"/>
  <c r="A952" i="12"/>
  <c r="B951" i="12"/>
  <c r="A951" i="12"/>
  <c r="B950" i="12"/>
  <c r="A950" i="12"/>
  <c r="B949" i="12"/>
  <c r="A949" i="12"/>
  <c r="B948" i="12"/>
  <c r="A948" i="12"/>
  <c r="B947" i="12"/>
  <c r="A947" i="12"/>
  <c r="B946" i="12"/>
  <c r="A946" i="12"/>
  <c r="B945" i="12"/>
  <c r="A945" i="12"/>
  <c r="B944" i="12"/>
  <c r="A944" i="12"/>
  <c r="B943" i="12"/>
  <c r="A943" i="12"/>
  <c r="B942" i="12"/>
  <c r="A942" i="12"/>
  <c r="B941" i="12"/>
  <c r="A941" i="12"/>
  <c r="B940" i="12"/>
  <c r="A940" i="12"/>
  <c r="B939" i="12"/>
  <c r="A939" i="12"/>
  <c r="B938" i="12"/>
  <c r="A938" i="12"/>
  <c r="B937" i="12"/>
  <c r="A937" i="12"/>
  <c r="B936" i="12"/>
  <c r="A936" i="12"/>
  <c r="B935" i="12"/>
  <c r="A935" i="12"/>
  <c r="B934" i="12"/>
  <c r="A934" i="12"/>
  <c r="B933" i="12"/>
  <c r="A933" i="12"/>
  <c r="B932" i="12"/>
  <c r="A932" i="12"/>
  <c r="B931" i="12"/>
  <c r="A931" i="12"/>
  <c r="B930" i="12"/>
  <c r="A930" i="12"/>
  <c r="B929" i="12"/>
  <c r="A929" i="12"/>
  <c r="B928" i="12"/>
  <c r="A928" i="12"/>
  <c r="B927" i="12"/>
  <c r="A927" i="12"/>
  <c r="B926" i="12"/>
  <c r="A926" i="12"/>
  <c r="B925" i="12"/>
  <c r="A925" i="12"/>
  <c r="B924" i="12"/>
  <c r="A924" i="12"/>
  <c r="B923" i="12"/>
  <c r="A923" i="12"/>
  <c r="B922" i="12"/>
  <c r="A922" i="12"/>
  <c r="B921" i="12"/>
  <c r="A921" i="12"/>
  <c r="B920" i="12"/>
  <c r="A920" i="12"/>
  <c r="B919" i="12"/>
  <c r="A919" i="12"/>
  <c r="B918" i="12"/>
  <c r="A918" i="12"/>
  <c r="B917" i="12"/>
  <c r="A917" i="12"/>
  <c r="B916" i="12"/>
  <c r="A916" i="12"/>
  <c r="B915" i="12"/>
  <c r="A915" i="12"/>
  <c r="B914" i="12"/>
  <c r="A914" i="12"/>
  <c r="B913" i="12"/>
  <c r="A913" i="12"/>
  <c r="B912" i="12"/>
  <c r="A912" i="12"/>
  <c r="B911" i="12"/>
  <c r="A911" i="12"/>
  <c r="B910" i="12"/>
  <c r="A910" i="12"/>
  <c r="B909" i="12"/>
  <c r="A909" i="12"/>
  <c r="B908" i="12"/>
  <c r="A908" i="12"/>
  <c r="B907" i="12"/>
  <c r="A907" i="12"/>
  <c r="B906" i="12"/>
  <c r="A906" i="12"/>
  <c r="B905" i="12"/>
  <c r="A905" i="12"/>
  <c r="B904" i="12"/>
  <c r="A904" i="12"/>
  <c r="B903" i="12"/>
  <c r="A903" i="12"/>
  <c r="B902" i="12"/>
  <c r="A902" i="12"/>
  <c r="B901" i="12"/>
  <c r="A901" i="12"/>
  <c r="B900" i="12"/>
  <c r="A900" i="12"/>
  <c r="B899" i="12"/>
  <c r="A899" i="12"/>
  <c r="B898" i="12"/>
  <c r="A898" i="12"/>
  <c r="B897" i="12"/>
  <c r="A897" i="12"/>
  <c r="B896" i="12"/>
  <c r="A896" i="12"/>
  <c r="B895" i="12"/>
  <c r="A895" i="12"/>
  <c r="B894" i="12"/>
  <c r="A894" i="12"/>
  <c r="B893" i="12"/>
  <c r="A893" i="12"/>
  <c r="B892" i="12"/>
  <c r="A892" i="12"/>
  <c r="B891" i="12"/>
  <c r="A891" i="12"/>
  <c r="B890" i="12"/>
  <c r="A890" i="12"/>
  <c r="B889" i="12"/>
  <c r="A889" i="12"/>
  <c r="B888" i="12"/>
  <c r="A888" i="12"/>
  <c r="B887" i="12"/>
  <c r="A887" i="12"/>
  <c r="B886" i="12"/>
  <c r="A886" i="12"/>
  <c r="B885" i="12"/>
  <c r="A885" i="12"/>
  <c r="B884" i="12"/>
  <c r="A884" i="12"/>
  <c r="B883" i="12"/>
  <c r="A883" i="12"/>
  <c r="B882" i="12"/>
  <c r="A882" i="12"/>
  <c r="B881" i="12"/>
  <c r="A881" i="12"/>
  <c r="B880" i="12"/>
  <c r="A880" i="12"/>
  <c r="B879" i="12"/>
  <c r="A879" i="12"/>
  <c r="B878" i="12"/>
  <c r="A878" i="12"/>
  <c r="B877" i="12"/>
  <c r="A877" i="12"/>
  <c r="B876" i="12"/>
  <c r="A876" i="12"/>
  <c r="B875" i="12"/>
  <c r="A875" i="12"/>
  <c r="B874" i="12"/>
  <c r="A874" i="12"/>
  <c r="B873" i="12"/>
  <c r="A873" i="12"/>
  <c r="B872" i="12"/>
  <c r="A872" i="12"/>
  <c r="B871" i="12"/>
  <c r="A871" i="12"/>
  <c r="B870" i="12"/>
  <c r="A870" i="12"/>
  <c r="B869" i="12"/>
  <c r="A869" i="12"/>
  <c r="B868" i="12"/>
  <c r="A868" i="12"/>
  <c r="B867" i="12"/>
  <c r="A867" i="12"/>
  <c r="B866" i="12"/>
  <c r="A866" i="12"/>
  <c r="B865" i="12"/>
  <c r="A865" i="12"/>
  <c r="B864" i="12"/>
  <c r="A864" i="12"/>
  <c r="B863" i="12"/>
  <c r="A863" i="12"/>
  <c r="B862" i="12"/>
  <c r="A862" i="12"/>
  <c r="B861" i="12"/>
  <c r="A861" i="12"/>
  <c r="B860" i="12"/>
  <c r="A860" i="12"/>
  <c r="B859" i="12"/>
  <c r="A859" i="12"/>
  <c r="B858" i="12"/>
  <c r="A858" i="12"/>
  <c r="B857" i="12"/>
  <c r="A857" i="12"/>
  <c r="B856" i="12"/>
  <c r="A856" i="12"/>
  <c r="B855" i="12"/>
  <c r="A855" i="12"/>
  <c r="B854" i="12"/>
  <c r="A854" i="12"/>
  <c r="B853" i="12"/>
  <c r="A853" i="12"/>
  <c r="B852" i="12"/>
  <c r="A852" i="12"/>
  <c r="B851" i="12"/>
  <c r="A851" i="12"/>
  <c r="B850" i="12"/>
  <c r="A850" i="12"/>
  <c r="B849" i="12"/>
  <c r="A849" i="12"/>
  <c r="B848" i="12"/>
  <c r="A848" i="12"/>
  <c r="B847" i="12"/>
  <c r="A847" i="12"/>
  <c r="B846" i="12"/>
  <c r="A846" i="12"/>
  <c r="B845" i="12"/>
  <c r="A845" i="12"/>
  <c r="B844" i="12"/>
  <c r="A844" i="12"/>
  <c r="B843" i="12"/>
  <c r="A843" i="12"/>
  <c r="B842" i="12"/>
  <c r="A842" i="12"/>
  <c r="B841" i="12"/>
  <c r="A841" i="12"/>
  <c r="B840" i="12"/>
  <c r="A840" i="12"/>
  <c r="B839" i="12"/>
  <c r="A839" i="12"/>
  <c r="B838" i="12"/>
  <c r="A838" i="12"/>
  <c r="B837" i="12"/>
  <c r="A837" i="12"/>
  <c r="B836" i="12"/>
  <c r="A836" i="12"/>
  <c r="B835" i="12"/>
  <c r="A835" i="12"/>
  <c r="B834" i="12"/>
  <c r="A834" i="12"/>
  <c r="B833" i="12"/>
  <c r="A833" i="12"/>
  <c r="B832" i="12"/>
  <c r="A832" i="12"/>
  <c r="B831" i="12"/>
  <c r="A831" i="12"/>
  <c r="B830" i="12"/>
  <c r="A830" i="12"/>
  <c r="B829" i="12"/>
  <c r="A829" i="12"/>
  <c r="B828" i="12"/>
  <c r="A828" i="12"/>
  <c r="B827" i="12"/>
  <c r="A827" i="12"/>
  <c r="B826" i="12"/>
  <c r="A826" i="12"/>
  <c r="B825" i="12"/>
  <c r="A825" i="12"/>
  <c r="B824" i="12"/>
  <c r="A824" i="12"/>
  <c r="B823" i="12"/>
  <c r="A823" i="12"/>
  <c r="B822" i="12"/>
  <c r="A822" i="12"/>
  <c r="B821" i="12"/>
  <c r="A821" i="12"/>
  <c r="B820" i="12"/>
  <c r="A820" i="12"/>
  <c r="B819" i="12"/>
  <c r="A819" i="12"/>
  <c r="B818" i="12"/>
  <c r="A818" i="12"/>
  <c r="B817" i="12"/>
  <c r="A817" i="12"/>
  <c r="B816" i="12"/>
  <c r="A816" i="12"/>
  <c r="B815" i="12"/>
  <c r="A815" i="12"/>
  <c r="B814" i="12"/>
  <c r="A814" i="12"/>
  <c r="B813" i="12"/>
  <c r="A813" i="12"/>
  <c r="B812" i="12"/>
  <c r="A812" i="12"/>
  <c r="B811" i="12"/>
  <c r="A811" i="12"/>
  <c r="B810" i="12"/>
  <c r="A810" i="12"/>
  <c r="B809" i="12"/>
  <c r="A809" i="12"/>
  <c r="B808" i="12"/>
  <c r="A808" i="12"/>
  <c r="B807" i="12"/>
  <c r="A807" i="12"/>
  <c r="B806" i="12"/>
  <c r="A806" i="12"/>
  <c r="B805" i="12"/>
  <c r="A805" i="12"/>
  <c r="B804" i="12"/>
  <c r="A804" i="12"/>
  <c r="B803" i="12"/>
  <c r="A803" i="12"/>
  <c r="B802" i="12"/>
  <c r="A802" i="12"/>
  <c r="B801" i="12"/>
  <c r="A801" i="12"/>
  <c r="B800" i="12"/>
  <c r="A800" i="12"/>
  <c r="B799" i="12"/>
  <c r="A799" i="12"/>
  <c r="B798" i="12"/>
  <c r="A798" i="12"/>
  <c r="B797" i="12"/>
  <c r="A797" i="12"/>
  <c r="B796" i="12"/>
  <c r="A796" i="12"/>
  <c r="B795" i="12"/>
  <c r="A795" i="12"/>
  <c r="B794" i="12"/>
  <c r="A794" i="12"/>
  <c r="B793" i="12"/>
  <c r="A793" i="12"/>
  <c r="B792" i="12"/>
  <c r="A792" i="12"/>
  <c r="B791" i="12"/>
  <c r="A791" i="12"/>
  <c r="B790" i="12"/>
  <c r="A790" i="12"/>
  <c r="B789" i="12"/>
  <c r="A789" i="12"/>
  <c r="B788" i="12"/>
  <c r="A788" i="12"/>
  <c r="B787" i="12"/>
  <c r="A787" i="12"/>
  <c r="B786" i="12"/>
  <c r="A786" i="12"/>
  <c r="B785" i="12"/>
  <c r="A785" i="12"/>
  <c r="B784" i="12"/>
  <c r="A784" i="12"/>
  <c r="B783" i="12"/>
  <c r="A783" i="12"/>
  <c r="B782" i="12"/>
  <c r="A782" i="12"/>
  <c r="B781" i="12"/>
  <c r="A781" i="12"/>
  <c r="B780" i="12"/>
  <c r="A780" i="12"/>
  <c r="B779" i="12"/>
  <c r="A779" i="12"/>
  <c r="B778" i="12"/>
  <c r="A778" i="12"/>
  <c r="B777" i="12"/>
  <c r="A777" i="12"/>
  <c r="B776" i="12"/>
  <c r="A776" i="12"/>
  <c r="B775" i="12"/>
  <c r="A775" i="12"/>
  <c r="B774" i="12"/>
  <c r="A774" i="12"/>
  <c r="B773" i="12"/>
  <c r="A773" i="12"/>
  <c r="B772" i="12"/>
  <c r="A772" i="12"/>
  <c r="B771" i="12"/>
  <c r="A771" i="12"/>
  <c r="B770" i="12"/>
  <c r="A770" i="12"/>
  <c r="B769" i="12"/>
  <c r="A769" i="12"/>
  <c r="B768" i="12"/>
  <c r="A768" i="12"/>
  <c r="B767" i="12"/>
  <c r="A767" i="12"/>
  <c r="B766" i="12"/>
  <c r="A766" i="12"/>
  <c r="B765" i="12"/>
  <c r="A765" i="12"/>
  <c r="B764" i="12"/>
  <c r="A764" i="12"/>
  <c r="B763" i="12"/>
  <c r="A763" i="12"/>
  <c r="B762" i="12"/>
  <c r="A762" i="12"/>
  <c r="B761" i="12"/>
  <c r="A761" i="12"/>
  <c r="B760" i="12"/>
  <c r="A760" i="12"/>
  <c r="B759" i="12"/>
  <c r="A759" i="12"/>
  <c r="B758" i="12"/>
  <c r="A758" i="12"/>
  <c r="B757" i="12"/>
  <c r="A757" i="12"/>
  <c r="B756" i="12"/>
  <c r="A756" i="12"/>
  <c r="B755" i="12"/>
  <c r="A755" i="12"/>
  <c r="B754" i="12"/>
  <c r="A754" i="12"/>
  <c r="B753" i="12"/>
  <c r="A753" i="12"/>
  <c r="B752" i="12"/>
  <c r="A752" i="12"/>
  <c r="B751" i="12"/>
  <c r="A751" i="12"/>
  <c r="B750" i="12"/>
  <c r="A750" i="12"/>
  <c r="B749" i="12"/>
  <c r="A749" i="12"/>
  <c r="B748" i="12"/>
  <c r="A748" i="12"/>
  <c r="B747" i="12"/>
  <c r="A747" i="12"/>
  <c r="B746" i="12"/>
  <c r="A746" i="12"/>
  <c r="B745" i="12"/>
  <c r="A745" i="12"/>
  <c r="B744" i="12"/>
  <c r="A744" i="12"/>
  <c r="B743" i="12"/>
  <c r="A743" i="12"/>
  <c r="B742" i="12"/>
  <c r="A742" i="12"/>
  <c r="B741" i="12"/>
  <c r="A741" i="12"/>
  <c r="B740" i="12"/>
  <c r="A740" i="12"/>
  <c r="B739" i="12"/>
  <c r="A739" i="12"/>
  <c r="B738" i="12"/>
  <c r="A738" i="12"/>
  <c r="B737" i="12"/>
  <c r="A737" i="12"/>
  <c r="B736" i="12"/>
  <c r="A736" i="12"/>
  <c r="B735" i="12"/>
  <c r="A735" i="12"/>
  <c r="B734" i="12"/>
  <c r="A734" i="12"/>
  <c r="B733" i="12"/>
  <c r="A733" i="12"/>
  <c r="B732" i="12"/>
  <c r="A732" i="12"/>
  <c r="B731" i="12"/>
  <c r="A731" i="12"/>
  <c r="B730" i="12"/>
  <c r="A730" i="12"/>
  <c r="B729" i="12"/>
  <c r="A729" i="12"/>
  <c r="B728" i="12"/>
  <c r="A728" i="12"/>
  <c r="B727" i="12"/>
  <c r="A727" i="12"/>
  <c r="B726" i="12"/>
  <c r="A726" i="12"/>
  <c r="B725" i="12"/>
  <c r="A725" i="12"/>
  <c r="B724" i="12"/>
  <c r="A724" i="12"/>
  <c r="B723" i="12"/>
  <c r="A723" i="12"/>
  <c r="B722" i="12"/>
  <c r="A722" i="12"/>
  <c r="B721" i="12"/>
  <c r="A721" i="12"/>
  <c r="B720" i="12"/>
  <c r="A720" i="12"/>
  <c r="B719" i="12"/>
  <c r="A719" i="12"/>
  <c r="B718" i="12"/>
  <c r="A718" i="12"/>
  <c r="B717" i="12"/>
  <c r="A717" i="12"/>
  <c r="B716" i="12"/>
  <c r="A716" i="12"/>
  <c r="B715" i="12"/>
  <c r="A715" i="12"/>
  <c r="B714" i="12"/>
  <c r="A714" i="12"/>
  <c r="B713" i="12"/>
  <c r="A713" i="12"/>
  <c r="B712" i="12"/>
  <c r="A712" i="12"/>
  <c r="B711" i="12"/>
  <c r="A711" i="12"/>
  <c r="B710" i="12"/>
  <c r="A710" i="12"/>
  <c r="B709" i="12"/>
  <c r="A709" i="12"/>
  <c r="B708" i="12"/>
  <c r="A708" i="12"/>
  <c r="B707" i="12"/>
  <c r="A707" i="12"/>
  <c r="B706" i="12"/>
  <c r="A706" i="12"/>
  <c r="B705" i="12"/>
  <c r="A705" i="12"/>
  <c r="B704" i="12"/>
  <c r="A704" i="12"/>
  <c r="B703" i="12"/>
  <c r="A703" i="12"/>
  <c r="B702" i="12"/>
  <c r="A702" i="12"/>
  <c r="B701" i="12"/>
  <c r="A701" i="12"/>
  <c r="B700" i="12"/>
  <c r="A700" i="12"/>
  <c r="B699" i="12"/>
  <c r="A699" i="12"/>
  <c r="B698" i="12"/>
  <c r="A698" i="12"/>
  <c r="B697" i="12"/>
  <c r="A697" i="12"/>
  <c r="B696" i="12"/>
  <c r="A696" i="12"/>
  <c r="B695" i="12"/>
  <c r="A695" i="12"/>
  <c r="B694" i="12"/>
  <c r="A694" i="12"/>
  <c r="B693" i="12"/>
  <c r="A693" i="12"/>
  <c r="B692" i="12"/>
  <c r="A692" i="12"/>
  <c r="B691" i="12"/>
  <c r="A691" i="12"/>
  <c r="B690" i="12"/>
  <c r="A690" i="12"/>
  <c r="B689" i="12"/>
  <c r="A689" i="12"/>
  <c r="B688" i="12"/>
  <c r="A688" i="12"/>
  <c r="B687" i="12"/>
  <c r="A687" i="12"/>
  <c r="B686" i="12"/>
  <c r="A686" i="12"/>
  <c r="B685" i="12"/>
  <c r="A685" i="12"/>
  <c r="B684" i="12"/>
  <c r="A684" i="12"/>
  <c r="B683" i="12"/>
  <c r="A683" i="12"/>
  <c r="B682" i="12"/>
  <c r="A682" i="12"/>
  <c r="B681" i="12"/>
  <c r="A681" i="12"/>
  <c r="B680" i="12"/>
  <c r="A680" i="12"/>
  <c r="B679" i="12"/>
  <c r="A679" i="12"/>
  <c r="B678" i="12"/>
  <c r="A678" i="12"/>
  <c r="B677" i="12"/>
  <c r="A677" i="12"/>
  <c r="B676" i="12"/>
  <c r="A676" i="12"/>
  <c r="B675" i="12"/>
  <c r="A675" i="12"/>
  <c r="B674" i="12"/>
  <c r="A674" i="12"/>
  <c r="B673" i="12"/>
  <c r="A673" i="12"/>
  <c r="B672" i="12"/>
  <c r="A672" i="12"/>
  <c r="B671" i="12"/>
  <c r="A671" i="12"/>
  <c r="B670" i="12"/>
  <c r="A670" i="12"/>
  <c r="B669" i="12"/>
  <c r="A669" i="12"/>
  <c r="B668" i="12"/>
  <c r="A668" i="12"/>
  <c r="B667" i="12"/>
  <c r="A667" i="12"/>
  <c r="B666" i="12"/>
  <c r="A666" i="12"/>
  <c r="B665" i="12"/>
  <c r="A665" i="12"/>
  <c r="B664" i="12"/>
  <c r="A664" i="12"/>
  <c r="B663" i="12"/>
  <c r="A663" i="12"/>
  <c r="B662" i="12"/>
  <c r="A662" i="12"/>
  <c r="B661" i="12"/>
  <c r="A661" i="12"/>
  <c r="B660" i="12"/>
  <c r="A660" i="12"/>
  <c r="B659" i="12"/>
  <c r="A659" i="12"/>
  <c r="B658" i="12"/>
  <c r="A658" i="12"/>
  <c r="B657" i="12"/>
  <c r="A657" i="12"/>
  <c r="B656" i="12"/>
  <c r="A656" i="12"/>
  <c r="B655" i="12"/>
  <c r="A655" i="12"/>
  <c r="B654" i="12"/>
  <c r="A654" i="12"/>
  <c r="B653" i="12"/>
  <c r="A653" i="12"/>
  <c r="B652" i="12"/>
  <c r="A652" i="12"/>
  <c r="B651" i="12"/>
  <c r="A651" i="12"/>
  <c r="B650" i="12"/>
  <c r="A650" i="12"/>
  <c r="B649" i="12"/>
  <c r="A649" i="12"/>
  <c r="B648" i="12"/>
  <c r="A648" i="12"/>
  <c r="B647" i="12"/>
  <c r="A647" i="12"/>
  <c r="B646" i="12"/>
  <c r="A646" i="12"/>
  <c r="B645" i="12"/>
  <c r="A645" i="12"/>
  <c r="B644" i="12"/>
  <c r="A644" i="12"/>
  <c r="B643" i="12"/>
  <c r="A643" i="12"/>
  <c r="B642" i="12"/>
  <c r="A642" i="12"/>
  <c r="B641" i="12"/>
  <c r="A641" i="12"/>
  <c r="B640" i="12"/>
  <c r="A640" i="12"/>
  <c r="B639" i="12"/>
  <c r="A639" i="12"/>
  <c r="B638" i="12"/>
  <c r="A638" i="12"/>
  <c r="B637" i="12"/>
  <c r="A637" i="12"/>
  <c r="B636" i="12"/>
  <c r="A636" i="12"/>
  <c r="B635" i="12"/>
  <c r="A635" i="12"/>
  <c r="B634" i="12"/>
  <c r="A634" i="12"/>
  <c r="B633" i="12"/>
  <c r="A633" i="12"/>
  <c r="B632" i="12"/>
  <c r="A632" i="12"/>
  <c r="B631" i="12"/>
  <c r="A631" i="12"/>
  <c r="B630" i="12"/>
  <c r="A630" i="12"/>
  <c r="B629" i="12"/>
  <c r="A629" i="12"/>
  <c r="B628" i="12"/>
  <c r="A628" i="12"/>
  <c r="B627" i="12"/>
  <c r="A627" i="12"/>
  <c r="B626" i="12"/>
  <c r="A626" i="12"/>
  <c r="B625" i="12"/>
  <c r="A625" i="12"/>
  <c r="B624" i="12"/>
  <c r="A624" i="12"/>
  <c r="B623" i="12"/>
  <c r="A623" i="12"/>
  <c r="B622" i="12"/>
  <c r="A622" i="12"/>
  <c r="B621" i="12"/>
  <c r="A621" i="12"/>
  <c r="B620" i="12"/>
  <c r="A620" i="12"/>
  <c r="B619" i="12"/>
  <c r="A619" i="12"/>
  <c r="B618" i="12"/>
  <c r="A618" i="12"/>
  <c r="B617" i="12"/>
  <c r="A617" i="12"/>
  <c r="B616" i="12"/>
  <c r="A616" i="12"/>
  <c r="B615" i="12"/>
  <c r="A615" i="12"/>
  <c r="B614" i="12"/>
  <c r="A614" i="12"/>
  <c r="B613" i="12"/>
  <c r="A613" i="12"/>
  <c r="B612" i="12"/>
  <c r="A612" i="12"/>
  <c r="B611" i="12"/>
  <c r="A611" i="12"/>
  <c r="B610" i="12"/>
  <c r="A610" i="12"/>
  <c r="B609" i="12"/>
  <c r="A609" i="12"/>
  <c r="B608" i="12"/>
  <c r="A608" i="12"/>
  <c r="B607" i="12"/>
  <c r="A607" i="12"/>
  <c r="B606" i="12"/>
  <c r="A606" i="12"/>
  <c r="B605" i="12"/>
  <c r="A605" i="12"/>
  <c r="B604" i="12"/>
  <c r="A604" i="12"/>
  <c r="B603" i="12"/>
  <c r="A603" i="12"/>
  <c r="B602" i="12"/>
  <c r="A602" i="12"/>
  <c r="B601" i="12"/>
  <c r="A601" i="12"/>
  <c r="B600" i="12"/>
  <c r="A600" i="12"/>
  <c r="B599" i="12"/>
  <c r="A599" i="12"/>
  <c r="B598" i="12"/>
  <c r="A598" i="12"/>
  <c r="B597" i="12"/>
  <c r="A597" i="12"/>
  <c r="B596" i="12"/>
  <c r="A596" i="12"/>
  <c r="B595" i="12"/>
  <c r="A595" i="12"/>
  <c r="B594" i="12"/>
  <c r="A594" i="12"/>
  <c r="B593" i="12"/>
  <c r="A593" i="12"/>
  <c r="B592" i="12"/>
  <c r="A592" i="12"/>
  <c r="B591" i="12"/>
  <c r="A591" i="12"/>
  <c r="B590" i="12"/>
  <c r="A590" i="12"/>
  <c r="B589" i="12"/>
  <c r="A589" i="12"/>
  <c r="B588" i="12"/>
  <c r="A588" i="12"/>
  <c r="B587" i="12"/>
  <c r="A587" i="12"/>
  <c r="B586" i="12"/>
  <c r="A586" i="12"/>
  <c r="B585" i="12"/>
  <c r="A585" i="12"/>
  <c r="B584" i="12"/>
  <c r="A584" i="12"/>
  <c r="B583" i="12"/>
  <c r="A583" i="12"/>
  <c r="B582" i="12"/>
  <c r="A582" i="12"/>
  <c r="B581" i="12"/>
  <c r="A581" i="12"/>
  <c r="B580" i="12"/>
  <c r="A580" i="12"/>
  <c r="B579" i="12"/>
  <c r="A579" i="12"/>
  <c r="B578" i="12"/>
  <c r="A578" i="12"/>
  <c r="B577" i="12"/>
  <c r="A577" i="12"/>
  <c r="B576" i="12"/>
  <c r="A576" i="12"/>
  <c r="B575" i="12"/>
  <c r="A575" i="12"/>
  <c r="B574" i="12"/>
  <c r="A574" i="12"/>
  <c r="B573" i="12"/>
  <c r="A573" i="12"/>
  <c r="B572" i="12"/>
  <c r="A572" i="12"/>
  <c r="B571" i="12"/>
  <c r="A571" i="12"/>
  <c r="B570" i="12"/>
  <c r="A570" i="12"/>
  <c r="B569" i="12"/>
  <c r="A569" i="12"/>
  <c r="B568" i="12"/>
  <c r="A568" i="12"/>
  <c r="B567" i="12"/>
  <c r="A567" i="12"/>
  <c r="B566" i="12"/>
  <c r="A566" i="12"/>
  <c r="B565" i="12"/>
  <c r="A565" i="12"/>
  <c r="B564" i="12"/>
  <c r="A564" i="12"/>
  <c r="B563" i="12"/>
  <c r="A563" i="12"/>
  <c r="B562" i="12"/>
  <c r="A562" i="12"/>
  <c r="B561" i="12"/>
  <c r="A561" i="12"/>
  <c r="B560" i="12"/>
  <c r="A560" i="12"/>
  <c r="B559" i="12"/>
  <c r="A559" i="12"/>
  <c r="B558" i="12"/>
  <c r="A558" i="12"/>
  <c r="B557" i="12"/>
  <c r="A557" i="12"/>
  <c r="B556" i="12"/>
  <c r="A556" i="12"/>
  <c r="B555" i="12"/>
  <c r="A555" i="12"/>
  <c r="B554" i="12"/>
  <c r="A554" i="12"/>
  <c r="B553" i="12"/>
  <c r="A553" i="12"/>
  <c r="B552" i="12"/>
  <c r="A552" i="12"/>
  <c r="B551" i="12"/>
  <c r="A551" i="12"/>
  <c r="B550" i="12"/>
  <c r="A550" i="12"/>
  <c r="B549" i="12"/>
  <c r="A549" i="12"/>
  <c r="B548" i="12"/>
  <c r="A548" i="12"/>
  <c r="B547" i="12"/>
  <c r="A547" i="12"/>
  <c r="B546" i="12"/>
  <c r="A546" i="12"/>
  <c r="B545" i="12"/>
  <c r="A545" i="12"/>
  <c r="B544" i="12"/>
  <c r="A544" i="12"/>
  <c r="B543" i="12"/>
  <c r="A543" i="12"/>
  <c r="B542" i="12"/>
  <c r="A542" i="12"/>
  <c r="B541" i="12"/>
  <c r="A541" i="12"/>
  <c r="B540" i="12"/>
  <c r="A540" i="12"/>
  <c r="B539" i="12"/>
  <c r="A539" i="12"/>
  <c r="B538" i="12"/>
  <c r="A538" i="12"/>
  <c r="B537" i="12"/>
  <c r="A537" i="12"/>
  <c r="B536" i="12"/>
  <c r="A536" i="12"/>
  <c r="B535" i="12"/>
  <c r="A535" i="12"/>
  <c r="B534" i="12"/>
  <c r="A534" i="12"/>
  <c r="B533" i="12"/>
  <c r="A533" i="12"/>
  <c r="B532" i="12"/>
  <c r="A532" i="12"/>
  <c r="B531" i="12"/>
  <c r="A531" i="12"/>
  <c r="B530" i="12"/>
  <c r="A530" i="12"/>
  <c r="B529" i="12"/>
  <c r="A529" i="12"/>
  <c r="B528" i="12"/>
  <c r="A528" i="12"/>
  <c r="B527" i="12"/>
  <c r="A527" i="12"/>
  <c r="B526" i="12"/>
  <c r="A526" i="12"/>
  <c r="B525" i="12"/>
  <c r="A525" i="12"/>
  <c r="B524" i="12"/>
  <c r="A524" i="12"/>
  <c r="B523" i="12"/>
  <c r="A523" i="12"/>
  <c r="B522" i="12"/>
  <c r="A522" i="12"/>
  <c r="B521" i="12"/>
  <c r="A521" i="12"/>
  <c r="B520" i="12"/>
  <c r="A520" i="12"/>
  <c r="B519" i="12"/>
  <c r="A519" i="12"/>
  <c r="B518" i="12"/>
  <c r="A518" i="12"/>
  <c r="B517" i="12"/>
  <c r="A517" i="12"/>
  <c r="B516" i="12"/>
  <c r="A516" i="12"/>
  <c r="B515" i="12"/>
  <c r="A515" i="12"/>
  <c r="B514" i="12"/>
  <c r="A514" i="12"/>
  <c r="B513" i="12"/>
  <c r="A513" i="12"/>
  <c r="B512" i="12"/>
  <c r="A512" i="12"/>
  <c r="B511" i="12"/>
  <c r="A511" i="12"/>
  <c r="B510" i="12"/>
  <c r="A510" i="12"/>
  <c r="B509" i="12"/>
  <c r="A509" i="12"/>
  <c r="B508" i="12"/>
  <c r="A508" i="12"/>
  <c r="B507" i="12"/>
  <c r="A507" i="12"/>
  <c r="B506" i="12"/>
  <c r="A506" i="12"/>
  <c r="B505" i="12"/>
  <c r="A505" i="12"/>
  <c r="B504" i="12"/>
  <c r="A504" i="12"/>
  <c r="B503" i="12"/>
  <c r="A503" i="12"/>
  <c r="B502" i="12"/>
  <c r="A502" i="12"/>
  <c r="B501" i="12"/>
  <c r="A501" i="12"/>
  <c r="B500" i="12"/>
  <c r="A500" i="12"/>
  <c r="B499" i="12"/>
  <c r="A499" i="12"/>
  <c r="B498" i="12"/>
  <c r="A498" i="12"/>
  <c r="B497" i="12"/>
  <c r="A497" i="12"/>
  <c r="B496" i="12"/>
  <c r="A496" i="12"/>
  <c r="B495" i="12"/>
  <c r="A495" i="12"/>
  <c r="B494" i="12"/>
  <c r="A494" i="12"/>
  <c r="B493" i="12"/>
  <c r="A493" i="12"/>
  <c r="B492" i="12"/>
  <c r="A492" i="12"/>
  <c r="B491" i="12"/>
  <c r="A491" i="12"/>
  <c r="B490" i="12"/>
  <c r="A490" i="12"/>
  <c r="B489" i="12"/>
  <c r="A489" i="12"/>
  <c r="B488" i="12"/>
  <c r="A488" i="12"/>
  <c r="B487" i="12"/>
  <c r="A487" i="12"/>
  <c r="B486" i="12"/>
  <c r="A486" i="12"/>
  <c r="B485" i="12"/>
  <c r="A485" i="12"/>
  <c r="B484" i="12"/>
  <c r="A484" i="12"/>
  <c r="B483" i="12"/>
  <c r="A483" i="12"/>
  <c r="B482" i="12"/>
  <c r="A482" i="12"/>
  <c r="B481" i="12"/>
  <c r="A481" i="12"/>
  <c r="B480" i="12"/>
  <c r="A480" i="12"/>
  <c r="B479" i="12"/>
  <c r="A479" i="12"/>
  <c r="B478" i="12"/>
  <c r="A478" i="12"/>
  <c r="B477" i="12"/>
  <c r="A477" i="12"/>
  <c r="B476" i="12"/>
  <c r="A476" i="12"/>
  <c r="B475" i="12"/>
  <c r="A475" i="12"/>
  <c r="B474" i="12"/>
  <c r="A474" i="12"/>
  <c r="B473" i="12"/>
  <c r="A473" i="12"/>
  <c r="B472" i="12"/>
  <c r="A472" i="12"/>
  <c r="B471" i="12"/>
  <c r="A471" i="12"/>
  <c r="B470" i="12"/>
  <c r="A470" i="12"/>
  <c r="B469" i="12"/>
  <c r="A469" i="12"/>
  <c r="B468" i="12"/>
  <c r="A468" i="12"/>
  <c r="B467" i="12"/>
  <c r="A467" i="12"/>
  <c r="B466" i="12"/>
  <c r="A466" i="12"/>
  <c r="B465" i="12"/>
  <c r="A465" i="12"/>
  <c r="B464" i="12"/>
  <c r="A464" i="12"/>
  <c r="B463" i="12"/>
  <c r="A463" i="12"/>
  <c r="B462" i="12"/>
  <c r="A462" i="12"/>
  <c r="B461" i="12"/>
  <c r="A461" i="12"/>
  <c r="B460" i="12"/>
  <c r="A460" i="12"/>
  <c r="B459" i="12"/>
  <c r="A459" i="12"/>
  <c r="B458" i="12"/>
  <c r="A458" i="12"/>
  <c r="B457" i="12"/>
  <c r="A457" i="12"/>
  <c r="B456" i="12"/>
  <c r="A456" i="12"/>
  <c r="B455" i="12"/>
  <c r="A455" i="12"/>
  <c r="B454" i="12"/>
  <c r="A454" i="12"/>
  <c r="B453" i="12"/>
  <c r="A453" i="12"/>
  <c r="B452" i="12"/>
  <c r="A452" i="12"/>
  <c r="B451" i="12"/>
  <c r="A451" i="12"/>
  <c r="B450" i="12"/>
  <c r="A450" i="12"/>
  <c r="B449" i="12"/>
  <c r="A449" i="12"/>
  <c r="B448" i="12"/>
  <c r="A448" i="12"/>
  <c r="B447" i="12"/>
  <c r="A447" i="12"/>
  <c r="B446" i="12"/>
  <c r="A446" i="12"/>
  <c r="B445" i="12"/>
  <c r="A445" i="12"/>
  <c r="B444" i="12"/>
  <c r="A444" i="12"/>
  <c r="B443" i="12"/>
  <c r="A443" i="12"/>
  <c r="B442" i="12"/>
  <c r="A442" i="12"/>
  <c r="B441" i="12"/>
  <c r="A441" i="12"/>
  <c r="B440" i="12"/>
  <c r="A440" i="12"/>
  <c r="B439" i="12"/>
  <c r="A439" i="12"/>
  <c r="B438" i="12"/>
  <c r="A438" i="12"/>
  <c r="B437" i="12"/>
  <c r="A437" i="12"/>
  <c r="B436" i="12"/>
  <c r="A436" i="12"/>
  <c r="B435" i="12"/>
  <c r="A435" i="12"/>
  <c r="B434" i="12"/>
  <c r="A434" i="12"/>
  <c r="B433" i="12"/>
  <c r="A433" i="12"/>
  <c r="B432" i="12"/>
  <c r="A432" i="12"/>
  <c r="B431" i="12"/>
  <c r="A431" i="12"/>
  <c r="B430" i="12"/>
  <c r="A430" i="12"/>
  <c r="B429" i="12"/>
  <c r="A429" i="12"/>
  <c r="B428" i="12"/>
  <c r="A428" i="12"/>
  <c r="B427" i="12"/>
  <c r="A427" i="12"/>
  <c r="B426" i="12"/>
  <c r="A426" i="12"/>
  <c r="B425" i="12"/>
  <c r="A425" i="12"/>
  <c r="B424" i="12"/>
  <c r="A424" i="12"/>
  <c r="B423" i="12"/>
  <c r="A423" i="12"/>
  <c r="B422" i="12"/>
  <c r="A422" i="12"/>
  <c r="B421" i="12"/>
  <c r="A421" i="12"/>
  <c r="B420" i="12"/>
  <c r="A420" i="12"/>
  <c r="B419" i="12"/>
  <c r="A419" i="12"/>
  <c r="B418" i="12"/>
  <c r="A418" i="12"/>
  <c r="B417" i="12"/>
  <c r="A417" i="12"/>
  <c r="B416" i="12"/>
  <c r="A416" i="12"/>
  <c r="B415" i="12"/>
  <c r="A415" i="12"/>
  <c r="B414" i="12"/>
  <c r="A414" i="12"/>
  <c r="B413" i="12"/>
  <c r="A413" i="12"/>
  <c r="B412" i="12"/>
  <c r="A412" i="12"/>
  <c r="B411" i="12"/>
  <c r="A411" i="12"/>
  <c r="B410" i="12"/>
  <c r="A410" i="12"/>
  <c r="B409" i="12"/>
  <c r="A409" i="12"/>
  <c r="B408" i="12"/>
  <c r="A408" i="12"/>
  <c r="B407" i="12"/>
  <c r="A407" i="12"/>
  <c r="B406" i="12"/>
  <c r="A406" i="12"/>
  <c r="B405" i="12"/>
  <c r="A405" i="12"/>
  <c r="B404" i="12"/>
  <c r="A404" i="12"/>
  <c r="B403" i="12"/>
  <c r="A403" i="12"/>
  <c r="B402" i="12"/>
  <c r="A402" i="12"/>
  <c r="B401" i="12"/>
  <c r="A401" i="12"/>
  <c r="B400" i="12"/>
  <c r="A400" i="12"/>
  <c r="B399" i="12"/>
  <c r="A399" i="12"/>
  <c r="B398" i="12"/>
  <c r="A398" i="12"/>
  <c r="B397" i="12"/>
  <c r="A397" i="12"/>
  <c r="B396" i="12"/>
  <c r="A396" i="12"/>
  <c r="B395" i="12"/>
  <c r="A395" i="12"/>
  <c r="B394" i="12"/>
  <c r="A394" i="12"/>
  <c r="B393" i="12"/>
  <c r="A393" i="12"/>
  <c r="B392" i="12"/>
  <c r="A392" i="12"/>
  <c r="B391" i="12"/>
  <c r="A391" i="12"/>
  <c r="B390" i="12"/>
  <c r="A390" i="12"/>
  <c r="B389" i="12"/>
  <c r="A389" i="12"/>
  <c r="B388" i="12"/>
  <c r="A388" i="12"/>
  <c r="B387" i="12"/>
  <c r="A387" i="12"/>
  <c r="B386" i="12"/>
  <c r="A386" i="12"/>
  <c r="B385" i="12"/>
  <c r="A385" i="12"/>
  <c r="B384" i="12"/>
  <c r="A384" i="12"/>
  <c r="B383" i="12"/>
  <c r="A383" i="12"/>
  <c r="B382" i="12"/>
  <c r="A382" i="12"/>
  <c r="B381" i="12"/>
  <c r="A381" i="12"/>
  <c r="B380" i="12"/>
  <c r="A380" i="12"/>
  <c r="B379" i="12"/>
  <c r="A379" i="12"/>
  <c r="B378" i="12"/>
  <c r="A378" i="12"/>
  <c r="B377" i="12"/>
  <c r="A377" i="12"/>
  <c r="B376" i="12"/>
  <c r="A376" i="12"/>
  <c r="B375" i="12"/>
  <c r="A375" i="12"/>
  <c r="B374" i="12"/>
  <c r="A374" i="12"/>
  <c r="B373" i="12"/>
  <c r="A373" i="12"/>
  <c r="B372" i="12"/>
  <c r="A372" i="12"/>
  <c r="B371" i="12"/>
  <c r="A371" i="12"/>
  <c r="B370" i="12"/>
  <c r="A370" i="12"/>
  <c r="B369" i="12"/>
  <c r="A369" i="12"/>
  <c r="B368" i="12"/>
  <c r="A368" i="12"/>
  <c r="B367" i="12"/>
  <c r="A367" i="12"/>
  <c r="B366" i="12"/>
  <c r="A366" i="12"/>
  <c r="B365" i="12"/>
  <c r="A365" i="12"/>
  <c r="B364" i="12"/>
  <c r="A364" i="12"/>
  <c r="B363" i="12"/>
  <c r="A363" i="12"/>
  <c r="B362" i="12"/>
  <c r="A362" i="12"/>
  <c r="B361" i="12"/>
  <c r="A361" i="12"/>
  <c r="B360" i="12"/>
  <c r="A360" i="12"/>
  <c r="B359" i="12"/>
  <c r="A359" i="12"/>
  <c r="B358" i="12"/>
  <c r="A358" i="12"/>
  <c r="B357" i="12"/>
  <c r="A357" i="12"/>
  <c r="B356" i="12"/>
  <c r="A356" i="12"/>
  <c r="B355" i="12"/>
  <c r="A355" i="12"/>
  <c r="B354" i="12"/>
  <c r="A354" i="12"/>
  <c r="B353" i="12"/>
  <c r="A353" i="12"/>
  <c r="B352" i="12"/>
  <c r="A352" i="12"/>
  <c r="B351" i="12"/>
  <c r="A351" i="12"/>
  <c r="B350" i="12"/>
  <c r="A350" i="12"/>
  <c r="B349" i="12"/>
  <c r="A349" i="12"/>
  <c r="B348" i="12"/>
  <c r="A348" i="12"/>
  <c r="B347" i="12"/>
  <c r="A347" i="12"/>
  <c r="B346" i="12"/>
  <c r="A346" i="12"/>
  <c r="B345" i="12"/>
  <c r="A345" i="12"/>
  <c r="B344" i="12"/>
  <c r="A344" i="12"/>
  <c r="B343" i="12"/>
  <c r="A343" i="12"/>
  <c r="B342" i="12"/>
  <c r="A342" i="12"/>
  <c r="B341" i="12"/>
  <c r="A341" i="12"/>
  <c r="B340" i="12"/>
  <c r="A340" i="12"/>
  <c r="B339" i="12"/>
  <c r="A339" i="12"/>
  <c r="B338" i="12"/>
  <c r="A338" i="12"/>
  <c r="B337" i="12"/>
  <c r="A337" i="12"/>
  <c r="B336" i="12"/>
  <c r="A336" i="12"/>
  <c r="B335" i="12"/>
  <c r="A335" i="12"/>
  <c r="B334" i="12"/>
  <c r="A334" i="12"/>
  <c r="B333" i="12"/>
  <c r="A333" i="12"/>
  <c r="B332" i="12"/>
  <c r="A332" i="12"/>
  <c r="B331" i="12"/>
  <c r="A331" i="12"/>
  <c r="B330" i="12"/>
  <c r="A330" i="12"/>
  <c r="B329" i="12"/>
  <c r="A329" i="12"/>
  <c r="B328" i="12"/>
  <c r="A328" i="12"/>
  <c r="B327" i="12"/>
  <c r="A327" i="12"/>
  <c r="B326" i="12"/>
  <c r="A326" i="12"/>
  <c r="B325" i="12"/>
  <c r="A325" i="12"/>
  <c r="B324" i="12"/>
  <c r="A324" i="12"/>
  <c r="B323" i="12"/>
  <c r="A323" i="12"/>
  <c r="B322" i="12"/>
  <c r="A322" i="12"/>
  <c r="B321" i="12"/>
  <c r="A321" i="12"/>
  <c r="B320" i="12"/>
  <c r="A320" i="12"/>
  <c r="B319" i="12"/>
  <c r="A319" i="12"/>
  <c r="B318" i="12"/>
  <c r="A318" i="12"/>
  <c r="B317" i="12"/>
  <c r="A317" i="12"/>
  <c r="B316" i="12"/>
  <c r="A316" i="12"/>
  <c r="B315" i="12"/>
  <c r="A315" i="12"/>
  <c r="B314" i="12"/>
  <c r="A314" i="12"/>
  <c r="B313" i="12"/>
  <c r="A313" i="12"/>
  <c r="B312" i="12"/>
  <c r="A312" i="12"/>
  <c r="B311" i="12"/>
  <c r="A311" i="12"/>
  <c r="B310" i="12"/>
  <c r="A310" i="12"/>
  <c r="B309" i="12"/>
  <c r="A309" i="12"/>
  <c r="B308" i="12"/>
  <c r="A308" i="12"/>
  <c r="B307" i="12"/>
  <c r="A307" i="12"/>
  <c r="B306" i="12"/>
  <c r="A306" i="12"/>
  <c r="B305" i="12"/>
  <c r="A305" i="12"/>
  <c r="B304" i="12"/>
  <c r="A304" i="12"/>
  <c r="B303" i="12"/>
  <c r="A303" i="12"/>
  <c r="B302" i="12"/>
  <c r="A302" i="12"/>
  <c r="B301" i="12"/>
  <c r="A301" i="12"/>
  <c r="B300" i="12"/>
  <c r="A300" i="12"/>
  <c r="B299" i="12"/>
  <c r="A299" i="12"/>
  <c r="B298" i="12"/>
  <c r="A298" i="12"/>
  <c r="B297" i="12"/>
  <c r="A297" i="12"/>
  <c r="B296" i="12"/>
  <c r="A296" i="12"/>
  <c r="B295" i="12"/>
  <c r="A295" i="12"/>
  <c r="B294" i="12"/>
  <c r="A294" i="12"/>
  <c r="B293" i="12"/>
  <c r="A293" i="12"/>
  <c r="B292" i="12"/>
  <c r="A292" i="12"/>
  <c r="B291" i="12"/>
  <c r="A291" i="12"/>
  <c r="B290" i="12"/>
  <c r="A290" i="12"/>
  <c r="B289" i="12"/>
  <c r="A289" i="12"/>
  <c r="B288" i="12"/>
  <c r="A288" i="12"/>
  <c r="B287" i="12"/>
  <c r="A287" i="12"/>
  <c r="B286" i="12"/>
  <c r="A286" i="12"/>
  <c r="B285" i="12"/>
  <c r="A285" i="12"/>
  <c r="B284" i="12"/>
  <c r="A284" i="12"/>
  <c r="B283" i="12"/>
  <c r="A283" i="12"/>
  <c r="B282" i="12"/>
  <c r="A282" i="12"/>
  <c r="B281" i="12"/>
  <c r="A281" i="12"/>
  <c r="B280" i="12"/>
  <c r="A280" i="12"/>
  <c r="B279" i="12"/>
  <c r="A279" i="12"/>
  <c r="B278" i="12"/>
  <c r="A278" i="12"/>
  <c r="B277" i="12"/>
  <c r="A277" i="12"/>
  <c r="B276" i="12"/>
  <c r="A276" i="12"/>
  <c r="B275" i="12"/>
  <c r="A275" i="12"/>
  <c r="B274" i="12"/>
  <c r="A274" i="12"/>
  <c r="B273" i="12"/>
  <c r="A273" i="12"/>
  <c r="B272" i="12"/>
  <c r="A272" i="12"/>
  <c r="B271" i="12"/>
  <c r="A271" i="12"/>
  <c r="B270" i="12"/>
  <c r="A270" i="12"/>
  <c r="B269" i="12"/>
  <c r="A269" i="12"/>
  <c r="B268" i="12"/>
  <c r="A268" i="12"/>
  <c r="B267" i="12"/>
  <c r="A267" i="12"/>
  <c r="B266" i="12"/>
  <c r="A266" i="12"/>
  <c r="B265" i="12"/>
  <c r="A265" i="12"/>
  <c r="B264" i="12"/>
  <c r="A264" i="12"/>
  <c r="B263" i="12"/>
  <c r="A263" i="12"/>
  <c r="B262" i="12"/>
  <c r="A262" i="12"/>
  <c r="B261" i="12"/>
  <c r="A261" i="12"/>
  <c r="B260" i="12"/>
  <c r="A260" i="12"/>
  <c r="B259" i="12"/>
  <c r="A259" i="12"/>
  <c r="B258" i="12"/>
  <c r="A258" i="12"/>
  <c r="B257" i="12"/>
  <c r="A257" i="12"/>
  <c r="B256" i="12"/>
  <c r="A256" i="12"/>
  <c r="B255" i="12"/>
  <c r="A255" i="12"/>
  <c r="B254" i="12"/>
  <c r="A254" i="12"/>
  <c r="B253" i="12"/>
  <c r="A253" i="12"/>
  <c r="B252" i="12"/>
  <c r="A252" i="12"/>
  <c r="B251" i="12"/>
  <c r="A251" i="12"/>
  <c r="B250" i="12"/>
  <c r="A250" i="12"/>
  <c r="B249" i="12"/>
  <c r="A249" i="12"/>
  <c r="B248" i="12"/>
  <c r="A248" i="12"/>
  <c r="B247" i="12"/>
  <c r="A247" i="12"/>
  <c r="B246" i="12"/>
  <c r="A246" i="12"/>
  <c r="B245" i="12"/>
  <c r="A245" i="12"/>
  <c r="B244" i="12"/>
  <c r="A244" i="12"/>
  <c r="B243" i="12"/>
  <c r="A243" i="12"/>
  <c r="B242" i="12"/>
  <c r="A242" i="12"/>
  <c r="B241" i="12"/>
  <c r="A241" i="12"/>
  <c r="B240" i="12"/>
  <c r="A240" i="12"/>
  <c r="B239" i="12"/>
  <c r="A239" i="12"/>
  <c r="B238" i="12"/>
  <c r="A238" i="12"/>
  <c r="B237" i="12"/>
  <c r="A237" i="12"/>
  <c r="B236" i="12"/>
  <c r="A236" i="12"/>
  <c r="B235" i="12"/>
  <c r="A235" i="12"/>
  <c r="B234" i="12"/>
  <c r="A234" i="12"/>
  <c r="B233" i="12"/>
  <c r="A233" i="12"/>
  <c r="B232" i="12"/>
  <c r="A232" i="12"/>
  <c r="B231" i="12"/>
  <c r="A231" i="12"/>
  <c r="B230" i="12"/>
  <c r="A230" i="12"/>
  <c r="B229" i="12"/>
  <c r="A229" i="12"/>
  <c r="B228" i="12"/>
  <c r="A228" i="12"/>
  <c r="B227" i="12"/>
  <c r="A227" i="12"/>
  <c r="B226" i="12"/>
  <c r="A226" i="12"/>
  <c r="B225" i="12"/>
  <c r="A225" i="12"/>
  <c r="B224" i="12"/>
  <c r="A224" i="12"/>
  <c r="B223" i="12"/>
  <c r="A223" i="12"/>
  <c r="B222" i="12"/>
  <c r="A222" i="12"/>
  <c r="B221" i="12"/>
  <c r="A221" i="12"/>
  <c r="B220" i="12"/>
  <c r="A220" i="12"/>
  <c r="B219" i="12"/>
  <c r="A219" i="12"/>
  <c r="B218" i="12"/>
  <c r="A218" i="12"/>
  <c r="B217" i="12"/>
  <c r="A217" i="12"/>
  <c r="B216" i="12"/>
  <c r="A216" i="12"/>
  <c r="B215" i="12"/>
  <c r="A215" i="12"/>
  <c r="B214" i="12"/>
  <c r="A214" i="12"/>
  <c r="B213" i="12"/>
  <c r="A213" i="12"/>
  <c r="B212" i="12"/>
  <c r="A212" i="12"/>
  <c r="B211" i="12"/>
  <c r="A211" i="12"/>
  <c r="B210" i="12"/>
  <c r="A210" i="12"/>
  <c r="B209" i="12"/>
  <c r="A209" i="12"/>
  <c r="B208" i="12"/>
  <c r="A208" i="12"/>
  <c r="B207" i="12"/>
  <c r="A207" i="12"/>
  <c r="B206" i="12"/>
  <c r="A206" i="12"/>
  <c r="B205" i="12"/>
  <c r="A205" i="12"/>
  <c r="B204" i="12"/>
  <c r="A204" i="12"/>
  <c r="B203" i="12"/>
  <c r="A203" i="12"/>
  <c r="B202" i="12"/>
  <c r="A202" i="12"/>
  <c r="B201" i="12"/>
  <c r="A201" i="12"/>
  <c r="B200" i="12"/>
  <c r="A200" i="12"/>
  <c r="B199" i="12"/>
  <c r="A199" i="12"/>
  <c r="B198" i="12"/>
  <c r="A198" i="12"/>
  <c r="B197" i="12"/>
  <c r="A197" i="12"/>
  <c r="B196" i="12"/>
  <c r="A196" i="12"/>
  <c r="B195" i="12"/>
  <c r="A195" i="12"/>
  <c r="B194" i="12"/>
  <c r="A194" i="12"/>
  <c r="B193" i="12"/>
  <c r="A193" i="12"/>
  <c r="B192" i="12"/>
  <c r="A192" i="12"/>
  <c r="B191" i="12"/>
  <c r="A191" i="12"/>
  <c r="B190" i="12"/>
  <c r="A190" i="12"/>
  <c r="B189" i="12"/>
  <c r="A189" i="12"/>
  <c r="B188" i="12"/>
  <c r="A188" i="12"/>
  <c r="B187" i="12"/>
  <c r="A187" i="12"/>
  <c r="B186" i="12"/>
  <c r="A186" i="12"/>
  <c r="B185" i="12"/>
  <c r="A185" i="12"/>
  <c r="B184" i="12"/>
  <c r="A184" i="12"/>
  <c r="B183" i="12"/>
  <c r="A183" i="12"/>
  <c r="B182" i="12"/>
  <c r="A182" i="12"/>
  <c r="B181" i="12"/>
  <c r="A181" i="12"/>
  <c r="B180" i="12"/>
  <c r="A180" i="12"/>
  <c r="B179" i="12"/>
  <c r="A179" i="12"/>
  <c r="B178" i="12"/>
  <c r="A178" i="12"/>
  <c r="B177" i="12"/>
  <c r="A177" i="12"/>
  <c r="B176" i="12"/>
  <c r="A176" i="12"/>
  <c r="B175" i="12"/>
  <c r="A175" i="12"/>
  <c r="B174" i="12"/>
  <c r="A174" i="12"/>
  <c r="B173" i="12"/>
  <c r="A173" i="12"/>
  <c r="B172" i="12"/>
  <c r="A172" i="12"/>
  <c r="B171" i="12"/>
  <c r="A171" i="12"/>
  <c r="B170" i="12"/>
  <c r="A170" i="12"/>
  <c r="B169" i="12"/>
  <c r="A169" i="12"/>
  <c r="B168" i="12"/>
  <c r="A168" i="12"/>
  <c r="B167" i="12"/>
  <c r="A167" i="12"/>
  <c r="B166" i="12"/>
  <c r="A166" i="12"/>
  <c r="B165" i="12"/>
  <c r="A165" i="12"/>
  <c r="B164" i="12"/>
  <c r="A164" i="12"/>
  <c r="B163" i="12"/>
  <c r="A163" i="12"/>
  <c r="B162" i="12"/>
  <c r="A162" i="12"/>
  <c r="B161" i="12"/>
  <c r="A161" i="12"/>
  <c r="B160" i="12"/>
  <c r="A160" i="12"/>
  <c r="B159" i="12"/>
  <c r="A159" i="12"/>
  <c r="B158" i="12"/>
  <c r="A158" i="12"/>
  <c r="B157" i="12"/>
  <c r="A157" i="12"/>
  <c r="B156" i="12"/>
  <c r="A156" i="12"/>
  <c r="B155" i="12"/>
  <c r="A155" i="12"/>
  <c r="B154" i="12"/>
  <c r="A154" i="12"/>
  <c r="B153" i="12"/>
  <c r="A153" i="12"/>
  <c r="B152" i="12"/>
  <c r="A152" i="12"/>
  <c r="B151" i="12"/>
  <c r="A151" i="12"/>
  <c r="B150" i="12"/>
  <c r="A150" i="12"/>
  <c r="B149" i="12"/>
  <c r="A149" i="12"/>
  <c r="B148" i="12"/>
  <c r="A148" i="12"/>
  <c r="B147" i="12"/>
  <c r="A147" i="12"/>
  <c r="B146" i="12"/>
  <c r="A146" i="12"/>
  <c r="B145" i="12"/>
  <c r="A145" i="12"/>
  <c r="B144" i="12"/>
  <c r="A144" i="12"/>
  <c r="B143" i="12"/>
  <c r="A143" i="12"/>
  <c r="B142" i="12"/>
  <c r="A142" i="12"/>
  <c r="B141" i="12"/>
  <c r="A141" i="12"/>
  <c r="B140" i="12"/>
  <c r="A140" i="12"/>
  <c r="B139" i="12"/>
  <c r="A139" i="12"/>
  <c r="B138" i="12"/>
  <c r="A138" i="12"/>
  <c r="B137" i="12"/>
  <c r="A137" i="12"/>
  <c r="B136" i="12"/>
  <c r="A136" i="12"/>
  <c r="B135" i="12"/>
  <c r="A135" i="12"/>
  <c r="B134" i="12"/>
  <c r="A134" i="12"/>
  <c r="B133" i="12"/>
  <c r="A133" i="12"/>
  <c r="B132" i="12"/>
  <c r="A132" i="12"/>
  <c r="B131" i="12"/>
  <c r="A131" i="12"/>
  <c r="B130" i="12"/>
  <c r="A130" i="12"/>
  <c r="B129" i="12"/>
  <c r="A129" i="12"/>
  <c r="B128" i="12"/>
  <c r="A128" i="12"/>
  <c r="B127" i="12"/>
  <c r="A127" i="12"/>
  <c r="B126" i="12"/>
  <c r="A126" i="12"/>
  <c r="B125" i="12"/>
  <c r="A125" i="12"/>
  <c r="B124" i="12"/>
  <c r="A124" i="12"/>
  <c r="B123" i="12"/>
  <c r="A123" i="12"/>
  <c r="B122" i="12"/>
  <c r="A122" i="12"/>
  <c r="B121" i="12"/>
  <c r="A121" i="12"/>
  <c r="B120" i="12"/>
  <c r="A120" i="12"/>
  <c r="B119" i="12"/>
  <c r="A119" i="12"/>
  <c r="B118" i="12"/>
  <c r="A118" i="12"/>
  <c r="B117" i="12"/>
  <c r="A117" i="12"/>
  <c r="B116" i="12"/>
  <c r="A116" i="12"/>
  <c r="B115" i="12"/>
  <c r="A115" i="12"/>
  <c r="B114" i="12"/>
  <c r="A114" i="12"/>
  <c r="B113" i="12"/>
  <c r="A113" i="12"/>
  <c r="B112" i="12"/>
  <c r="A112" i="12"/>
  <c r="B111" i="12"/>
  <c r="A111" i="12"/>
  <c r="B110" i="12"/>
  <c r="A110" i="12"/>
  <c r="B109" i="12"/>
  <c r="A109" i="12"/>
  <c r="B108" i="12"/>
  <c r="A108" i="12"/>
  <c r="B107" i="12"/>
  <c r="A107" i="12"/>
  <c r="B106" i="12"/>
  <c r="A106" i="12"/>
  <c r="B105" i="12"/>
  <c r="A105" i="12"/>
  <c r="B104" i="12"/>
  <c r="A104" i="12"/>
  <c r="B103" i="12"/>
  <c r="A103" i="12"/>
  <c r="B102" i="12"/>
  <c r="A102" i="12"/>
  <c r="B101" i="12"/>
  <c r="A101" i="12"/>
  <c r="B100" i="12"/>
  <c r="A100" i="12"/>
  <c r="B99" i="12"/>
  <c r="A99" i="12"/>
  <c r="B98" i="12"/>
  <c r="A98" i="12"/>
  <c r="B97" i="12"/>
  <c r="A97" i="12"/>
  <c r="B96" i="12"/>
  <c r="A96" i="12"/>
  <c r="B95" i="12"/>
  <c r="A95" i="12"/>
  <c r="B94" i="12"/>
  <c r="A94" i="12"/>
  <c r="B93" i="12"/>
  <c r="A93" i="12"/>
  <c r="B92" i="12"/>
  <c r="A92" i="12"/>
  <c r="B91" i="12"/>
  <c r="A91" i="12"/>
  <c r="B90" i="12"/>
  <c r="A90" i="12"/>
  <c r="B89" i="12"/>
  <c r="A89" i="12"/>
  <c r="B88" i="12"/>
  <c r="A88" i="12"/>
  <c r="B87" i="12"/>
  <c r="A87" i="12"/>
  <c r="B86" i="12"/>
  <c r="A86" i="12"/>
  <c r="B85" i="12"/>
  <c r="A85" i="12"/>
  <c r="B84" i="12"/>
  <c r="A84" i="12"/>
  <c r="B83" i="12"/>
  <c r="A83" i="12"/>
  <c r="B82" i="12"/>
  <c r="A82" i="12"/>
  <c r="B81" i="12"/>
  <c r="A81" i="12"/>
  <c r="B80" i="12"/>
  <c r="A80" i="12"/>
  <c r="B79" i="12"/>
  <c r="A79" i="12"/>
  <c r="B78" i="12"/>
  <c r="A78" i="12"/>
  <c r="B77" i="12"/>
  <c r="A77" i="12"/>
  <c r="B76" i="12"/>
  <c r="A76" i="12"/>
  <c r="B75" i="12"/>
  <c r="A75" i="12"/>
  <c r="B74" i="12"/>
  <c r="A74" i="12"/>
  <c r="B73" i="12"/>
  <c r="A73" i="12"/>
  <c r="B72" i="12"/>
  <c r="A72" i="12"/>
  <c r="B71" i="12"/>
  <c r="A71" i="12"/>
  <c r="B70" i="12"/>
  <c r="A70" i="12"/>
  <c r="B69" i="12"/>
  <c r="A69" i="12"/>
  <c r="B68" i="12"/>
  <c r="A68" i="12"/>
  <c r="B67" i="12"/>
  <c r="A67" i="12"/>
  <c r="B66" i="12"/>
  <c r="A66" i="12"/>
  <c r="B65" i="12"/>
  <c r="A65" i="12"/>
  <c r="B64" i="12"/>
  <c r="A64" i="12"/>
  <c r="B63" i="12"/>
  <c r="A63" i="12"/>
  <c r="B62" i="12"/>
  <c r="A62" i="12"/>
  <c r="B61" i="12"/>
  <c r="A61" i="12"/>
  <c r="B60" i="12"/>
  <c r="A60" i="12"/>
  <c r="B59" i="12"/>
  <c r="A59" i="12"/>
  <c r="B58" i="12"/>
  <c r="A58" i="12"/>
  <c r="B57" i="12"/>
  <c r="A57" i="12"/>
  <c r="B56" i="12"/>
  <c r="A56" i="12"/>
  <c r="B55" i="12"/>
  <c r="A55" i="12"/>
  <c r="B54" i="12"/>
  <c r="A54" i="12"/>
  <c r="B53" i="12"/>
  <c r="A53" i="12"/>
  <c r="B52" i="12"/>
  <c r="A52" i="12"/>
  <c r="B51" i="12"/>
  <c r="A51" i="12"/>
  <c r="B50" i="12"/>
  <c r="A50" i="12"/>
  <c r="B49" i="12"/>
  <c r="A49" i="12"/>
  <c r="B48" i="12"/>
  <c r="A48" i="12"/>
  <c r="B47" i="12"/>
  <c r="A47" i="12"/>
  <c r="B46" i="12"/>
  <c r="A46" i="12"/>
  <c r="B45" i="12"/>
  <c r="A45" i="12"/>
  <c r="B44" i="12"/>
  <c r="A44" i="12"/>
  <c r="B43" i="12"/>
  <c r="A43" i="12"/>
  <c r="B42" i="12"/>
  <c r="A42" i="12"/>
  <c r="B41" i="12"/>
  <c r="A41" i="12"/>
  <c r="B40" i="12"/>
  <c r="A40" i="12"/>
  <c r="B39" i="12"/>
  <c r="A39" i="12"/>
  <c r="B38" i="12"/>
  <c r="A38" i="12"/>
  <c r="B37" i="12"/>
  <c r="A37" i="12"/>
  <c r="B36" i="12"/>
  <c r="A36" i="12"/>
  <c r="B35" i="12"/>
  <c r="A35" i="12"/>
  <c r="B34" i="12"/>
  <c r="A34" i="12"/>
  <c r="B33" i="12"/>
  <c r="A33" i="12"/>
  <c r="B32" i="12"/>
  <c r="A32" i="12"/>
  <c r="B31" i="12"/>
  <c r="A31" i="12"/>
  <c r="B30" i="12"/>
  <c r="A30" i="12"/>
  <c r="B29" i="12"/>
  <c r="A29" i="12"/>
  <c r="B28" i="12"/>
  <c r="A28" i="12"/>
  <c r="B27" i="12"/>
  <c r="A27" i="12"/>
  <c r="B26" i="12"/>
  <c r="A26" i="12"/>
  <c r="B25" i="12"/>
  <c r="A25" i="12"/>
  <c r="B24" i="12"/>
  <c r="A24" i="12"/>
  <c r="B23" i="12"/>
  <c r="A23" i="12"/>
  <c r="B22" i="12"/>
  <c r="A22" i="12"/>
  <c r="B21" i="12"/>
  <c r="A21" i="12"/>
  <c r="B20" i="12"/>
  <c r="A20" i="12"/>
  <c r="B19" i="12"/>
  <c r="A19" i="12"/>
  <c r="B18" i="12"/>
  <c r="A18" i="12"/>
  <c r="B17" i="12"/>
  <c r="A17" i="12"/>
  <c r="B16" i="12"/>
  <c r="A16" i="12"/>
  <c r="B15" i="12"/>
  <c r="A15" i="12"/>
  <c r="B14" i="12"/>
  <c r="A14" i="12"/>
  <c r="B13" i="12"/>
  <c r="A13" i="12"/>
  <c r="B12" i="12"/>
  <c r="A12" i="12"/>
  <c r="B11" i="12"/>
  <c r="A11" i="12"/>
  <c r="B10" i="12"/>
  <c r="A10" i="12"/>
  <c r="B9" i="12"/>
  <c r="A9" i="12"/>
  <c r="B8" i="12"/>
  <c r="A8" i="12"/>
  <c r="B7" i="12"/>
  <c r="A7" i="12"/>
  <c r="B6" i="12"/>
  <c r="A6" i="12"/>
  <c r="B5" i="12"/>
  <c r="A5" i="12"/>
  <c r="B4" i="12"/>
  <c r="A4" i="12"/>
  <c r="B3" i="12"/>
  <c r="A3" i="12"/>
  <c r="B2" i="12"/>
  <c r="A2" i="12"/>
  <c r="F213" i="15"/>
  <c r="D213" i="15"/>
  <c r="C213" i="15"/>
  <c r="B213" i="15"/>
  <c r="A213" i="15"/>
  <c r="F212" i="15"/>
  <c r="D212" i="15"/>
  <c r="C212" i="15"/>
  <c r="B212" i="15"/>
  <c r="A212" i="15"/>
  <c r="F211" i="15"/>
  <c r="D211" i="15"/>
  <c r="C211" i="15"/>
  <c r="B211" i="15"/>
  <c r="A211" i="15"/>
  <c r="F210" i="15"/>
  <c r="D210" i="15"/>
  <c r="C210" i="15"/>
  <c r="B210" i="15"/>
  <c r="A210" i="15"/>
  <c r="F209" i="15"/>
  <c r="D209" i="15"/>
  <c r="C209" i="15"/>
  <c r="B209" i="15"/>
  <c r="A209" i="15"/>
  <c r="F208" i="15"/>
  <c r="D208" i="15"/>
  <c r="C208" i="15"/>
  <c r="B208" i="15"/>
  <c r="A208" i="15"/>
  <c r="F207" i="15"/>
  <c r="D207" i="15"/>
  <c r="C207" i="15"/>
  <c r="B207" i="15"/>
  <c r="A207" i="15"/>
  <c r="F206" i="15"/>
  <c r="D206" i="15"/>
  <c r="C206" i="15"/>
  <c r="B206" i="15"/>
  <c r="A206" i="15"/>
  <c r="F205" i="15"/>
  <c r="D205" i="15"/>
  <c r="C205" i="15"/>
  <c r="B205" i="15"/>
  <c r="A205" i="15"/>
  <c r="F204" i="15"/>
  <c r="D204" i="15"/>
  <c r="C204" i="15"/>
  <c r="B204" i="15"/>
  <c r="A204" i="15"/>
  <c r="F203" i="15"/>
  <c r="D203" i="15"/>
  <c r="C203" i="15"/>
  <c r="B203" i="15"/>
  <c r="A203" i="15"/>
  <c r="F202" i="15"/>
  <c r="D202" i="15"/>
  <c r="C202" i="15"/>
  <c r="B202" i="15"/>
  <c r="A202" i="15"/>
  <c r="F201" i="15"/>
  <c r="D201" i="15"/>
  <c r="C201" i="15"/>
  <c r="B201" i="15"/>
  <c r="A201" i="15"/>
  <c r="F200" i="15"/>
  <c r="D200" i="15"/>
  <c r="C200" i="15"/>
  <c r="B200" i="15"/>
  <c r="A200" i="15"/>
  <c r="F199" i="15"/>
  <c r="D199" i="15"/>
  <c r="C199" i="15"/>
  <c r="B199" i="15"/>
  <c r="A199" i="15"/>
  <c r="F198" i="15"/>
  <c r="D198" i="15"/>
  <c r="C198" i="15"/>
  <c r="B198" i="15"/>
  <c r="A198" i="15"/>
  <c r="F197" i="15"/>
  <c r="D197" i="15"/>
  <c r="C197" i="15"/>
  <c r="B197" i="15"/>
  <c r="A197" i="15"/>
  <c r="F196" i="15"/>
  <c r="D196" i="15"/>
  <c r="C196" i="15"/>
  <c r="B196" i="15"/>
  <c r="A196" i="15"/>
  <c r="F195" i="15"/>
  <c r="D195" i="15"/>
  <c r="C195" i="15"/>
  <c r="B195" i="15"/>
  <c r="A195" i="15"/>
  <c r="F194" i="15"/>
  <c r="D194" i="15"/>
  <c r="C194" i="15"/>
  <c r="B194" i="15"/>
  <c r="A194" i="15"/>
  <c r="F193" i="15"/>
  <c r="D193" i="15"/>
  <c r="C193" i="15"/>
  <c r="B193" i="15"/>
  <c r="A193" i="15"/>
  <c r="F192" i="15"/>
  <c r="D192" i="15"/>
  <c r="C192" i="15"/>
  <c r="B192" i="15"/>
  <c r="A192" i="15"/>
  <c r="F191" i="15"/>
  <c r="D191" i="15"/>
  <c r="B191" i="15"/>
  <c r="A191" i="15"/>
  <c r="F190" i="15"/>
  <c r="D190" i="15"/>
  <c r="B190" i="15"/>
  <c r="A190" i="15"/>
  <c r="F189" i="15"/>
  <c r="D189" i="15"/>
  <c r="C189" i="15"/>
  <c r="B189" i="15"/>
  <c r="A189" i="15"/>
  <c r="F188" i="15"/>
  <c r="D188" i="15"/>
  <c r="C188" i="15"/>
  <c r="B188" i="15"/>
  <c r="A188" i="15"/>
  <c r="F187" i="15"/>
  <c r="D187" i="15"/>
  <c r="C187" i="15"/>
  <c r="B187" i="15"/>
  <c r="A187" i="15"/>
  <c r="F186" i="15"/>
  <c r="D186" i="15"/>
  <c r="C186" i="15"/>
  <c r="B186" i="15"/>
  <c r="A186" i="15"/>
  <c r="F185" i="15"/>
  <c r="D185" i="15"/>
  <c r="C185" i="15"/>
  <c r="B185" i="15"/>
  <c r="A185" i="15"/>
  <c r="F184" i="15"/>
  <c r="D184" i="15"/>
  <c r="C184" i="15"/>
  <c r="B184" i="15"/>
  <c r="A184" i="15"/>
  <c r="F183" i="15"/>
  <c r="D183" i="15"/>
  <c r="C183" i="15"/>
  <c r="B183" i="15"/>
  <c r="A183" i="15"/>
  <c r="F182" i="15"/>
  <c r="D182" i="15"/>
  <c r="C182" i="15"/>
  <c r="B182" i="15"/>
  <c r="A182" i="15"/>
  <c r="F181" i="15"/>
  <c r="D181" i="15"/>
  <c r="C181" i="15"/>
  <c r="B181" i="15"/>
  <c r="A181" i="15"/>
  <c r="F180" i="15"/>
  <c r="D180" i="15"/>
  <c r="C180" i="15"/>
  <c r="B180" i="15"/>
  <c r="A180" i="15"/>
  <c r="F179" i="15"/>
  <c r="D179" i="15"/>
  <c r="C179" i="15"/>
  <c r="B179" i="15"/>
  <c r="A179" i="15"/>
  <c r="F178" i="15"/>
  <c r="D178" i="15"/>
  <c r="C178" i="15"/>
  <c r="B178" i="15"/>
  <c r="A178" i="15"/>
  <c r="F177" i="15"/>
  <c r="D177" i="15"/>
  <c r="C177" i="15"/>
  <c r="B177" i="15"/>
  <c r="A177" i="15"/>
  <c r="F176" i="15"/>
  <c r="D176" i="15"/>
  <c r="C176" i="15"/>
  <c r="B176" i="15"/>
  <c r="A176" i="15"/>
  <c r="F175" i="15"/>
  <c r="D175" i="15"/>
  <c r="C175" i="15"/>
  <c r="B175" i="15"/>
  <c r="A175" i="15"/>
  <c r="F174" i="15"/>
  <c r="D174" i="15"/>
  <c r="C174" i="15"/>
  <c r="B174" i="15"/>
  <c r="A174" i="15"/>
  <c r="F173" i="15"/>
  <c r="D173" i="15"/>
  <c r="C173" i="15"/>
  <c r="B173" i="15"/>
  <c r="A173" i="15"/>
  <c r="F172" i="15"/>
  <c r="D172" i="15"/>
  <c r="B172" i="15"/>
  <c r="A172" i="15"/>
  <c r="F171" i="15"/>
  <c r="D171" i="15"/>
  <c r="C171" i="15"/>
  <c r="B171" i="15"/>
  <c r="A171" i="15"/>
  <c r="F170" i="15"/>
  <c r="D170" i="15"/>
  <c r="C170" i="15"/>
  <c r="B170" i="15"/>
  <c r="A170" i="15"/>
  <c r="F169" i="15"/>
  <c r="D169" i="15"/>
  <c r="C169" i="15"/>
  <c r="B169" i="15"/>
  <c r="A169" i="15"/>
  <c r="F168" i="15"/>
  <c r="D168" i="15"/>
  <c r="C168" i="15"/>
  <c r="B168" i="15"/>
  <c r="A168" i="15"/>
  <c r="F167" i="15"/>
  <c r="D167" i="15"/>
  <c r="C167" i="15"/>
  <c r="B167" i="15"/>
  <c r="A167" i="15"/>
  <c r="F166" i="15"/>
  <c r="D166" i="15"/>
  <c r="C166" i="15"/>
  <c r="B166" i="15"/>
  <c r="A166" i="15"/>
  <c r="F165" i="15"/>
  <c r="D165" i="15"/>
  <c r="C165" i="15"/>
  <c r="B165" i="15"/>
  <c r="A165" i="15"/>
  <c r="F164" i="15"/>
  <c r="D164" i="15"/>
  <c r="C164" i="15"/>
  <c r="B164" i="15"/>
  <c r="A164" i="15"/>
  <c r="F163" i="15"/>
  <c r="D163" i="15"/>
  <c r="C163" i="15"/>
  <c r="B163" i="15"/>
  <c r="A163" i="15"/>
  <c r="F162" i="15"/>
  <c r="D162" i="15"/>
  <c r="C162" i="15"/>
  <c r="B162" i="15"/>
  <c r="A162" i="15"/>
  <c r="F161" i="15"/>
  <c r="D161" i="15"/>
  <c r="C161" i="15"/>
  <c r="B161" i="15"/>
  <c r="A161" i="15"/>
  <c r="F160" i="15"/>
  <c r="D160" i="15"/>
  <c r="C160" i="15"/>
  <c r="B160" i="15"/>
  <c r="A160" i="15"/>
  <c r="F159" i="15"/>
  <c r="D159" i="15"/>
  <c r="C159" i="15"/>
  <c r="B159" i="15"/>
  <c r="A159" i="15"/>
  <c r="F158" i="15"/>
  <c r="D158" i="15"/>
  <c r="C158" i="15"/>
  <c r="B158" i="15"/>
  <c r="A158" i="15"/>
  <c r="F157" i="15"/>
  <c r="D157" i="15"/>
  <c r="C157" i="15"/>
  <c r="B157" i="15"/>
  <c r="A157" i="15"/>
  <c r="F156" i="15"/>
  <c r="D156" i="15"/>
  <c r="C156" i="15"/>
  <c r="B156" i="15"/>
  <c r="A156" i="15"/>
  <c r="F155" i="15"/>
  <c r="D155" i="15"/>
  <c r="C155" i="15"/>
  <c r="B155" i="15"/>
  <c r="A155" i="15"/>
  <c r="F154" i="15"/>
  <c r="D154" i="15"/>
  <c r="C154" i="15"/>
  <c r="B154" i="15"/>
  <c r="A154" i="15"/>
  <c r="F153" i="15"/>
  <c r="D153" i="15"/>
  <c r="C153" i="15"/>
  <c r="B153" i="15"/>
  <c r="A153" i="15"/>
  <c r="F152" i="15"/>
  <c r="D152" i="15"/>
  <c r="C152" i="15"/>
  <c r="B152" i="15"/>
  <c r="A152" i="15"/>
  <c r="F151" i="15"/>
  <c r="D151" i="15"/>
  <c r="C151" i="15"/>
  <c r="B151" i="15"/>
  <c r="A151" i="15"/>
  <c r="F150" i="15"/>
  <c r="D150" i="15"/>
  <c r="C150" i="15"/>
  <c r="B150" i="15"/>
  <c r="A150" i="15"/>
  <c r="F149" i="15"/>
  <c r="D149" i="15"/>
  <c r="C149" i="15"/>
  <c r="B149" i="15"/>
  <c r="A149" i="15"/>
  <c r="F148" i="15"/>
  <c r="D148" i="15"/>
  <c r="C148" i="15"/>
  <c r="B148" i="15"/>
  <c r="A148" i="15"/>
  <c r="F147" i="15"/>
  <c r="D147" i="15"/>
  <c r="C147" i="15"/>
  <c r="B147" i="15"/>
  <c r="A147" i="15"/>
  <c r="F146" i="15"/>
  <c r="D146" i="15"/>
  <c r="C146" i="15"/>
  <c r="B146" i="15"/>
  <c r="A146" i="15"/>
  <c r="F145" i="15"/>
  <c r="D145" i="15"/>
  <c r="C145" i="15"/>
  <c r="B145" i="15"/>
  <c r="A145" i="15"/>
  <c r="F144" i="15"/>
  <c r="D144" i="15"/>
  <c r="C144" i="15"/>
  <c r="B144" i="15"/>
  <c r="A144" i="15"/>
  <c r="F143" i="15"/>
  <c r="D143" i="15"/>
  <c r="C143" i="15"/>
  <c r="B143" i="15"/>
  <c r="A143" i="15"/>
  <c r="F142" i="15"/>
  <c r="D142" i="15"/>
  <c r="C142" i="15"/>
  <c r="B142" i="15"/>
  <c r="A142" i="15"/>
  <c r="F141" i="15"/>
  <c r="D141" i="15"/>
  <c r="C141" i="15"/>
  <c r="B141" i="15"/>
  <c r="A141" i="15"/>
  <c r="F140" i="15"/>
  <c r="D140" i="15"/>
  <c r="C140" i="15"/>
  <c r="B140" i="15"/>
  <c r="A140" i="15"/>
  <c r="F139" i="15"/>
  <c r="D139" i="15"/>
  <c r="C139" i="15"/>
  <c r="B139" i="15"/>
  <c r="A139" i="15"/>
  <c r="F138" i="15"/>
  <c r="D138" i="15"/>
  <c r="C138" i="15"/>
  <c r="B138" i="15"/>
  <c r="A138" i="15"/>
  <c r="F137" i="15"/>
  <c r="D137" i="15"/>
  <c r="C137" i="15"/>
  <c r="B137" i="15"/>
  <c r="A137" i="15"/>
  <c r="F136" i="15"/>
  <c r="D136" i="15"/>
  <c r="C136" i="15"/>
  <c r="B136" i="15"/>
  <c r="A136" i="15"/>
  <c r="F135" i="15"/>
  <c r="D135" i="15"/>
  <c r="C135" i="15"/>
  <c r="B135" i="15"/>
  <c r="A135" i="15"/>
  <c r="F134" i="15"/>
  <c r="D134" i="15"/>
  <c r="C134" i="15"/>
  <c r="B134" i="15"/>
  <c r="A134" i="15"/>
  <c r="F133" i="15"/>
  <c r="D133" i="15"/>
  <c r="C133" i="15"/>
  <c r="B133" i="15"/>
  <c r="A133" i="15"/>
  <c r="F132" i="15"/>
  <c r="D132" i="15"/>
  <c r="C132" i="15"/>
  <c r="B132" i="15"/>
  <c r="A132" i="15"/>
  <c r="F131" i="15"/>
  <c r="D131" i="15"/>
  <c r="C131" i="15"/>
  <c r="B131" i="15"/>
  <c r="A131" i="15"/>
  <c r="F130" i="15"/>
  <c r="D130" i="15"/>
  <c r="C130" i="15"/>
  <c r="B130" i="15"/>
  <c r="A130" i="15"/>
  <c r="F129" i="15"/>
  <c r="D129" i="15"/>
  <c r="C129" i="15"/>
  <c r="B129" i="15"/>
  <c r="A129" i="15"/>
  <c r="F128" i="15"/>
  <c r="D128" i="15"/>
  <c r="C128" i="15"/>
  <c r="B128" i="15"/>
  <c r="A128" i="15"/>
  <c r="F127" i="15"/>
  <c r="D127" i="15"/>
  <c r="C127" i="15"/>
  <c r="B127" i="15"/>
  <c r="A127" i="15"/>
  <c r="F126" i="15"/>
  <c r="D126" i="15"/>
  <c r="C126" i="15"/>
  <c r="B126" i="15"/>
  <c r="A126" i="15"/>
  <c r="F125" i="15"/>
  <c r="D125" i="15"/>
  <c r="C125" i="15"/>
  <c r="B125" i="15"/>
  <c r="A125" i="15"/>
  <c r="F124" i="15"/>
  <c r="D124" i="15"/>
  <c r="C124" i="15"/>
  <c r="B124" i="15"/>
  <c r="A124" i="15"/>
  <c r="F123" i="15"/>
  <c r="D123" i="15"/>
  <c r="C123" i="15"/>
  <c r="B123" i="15"/>
  <c r="A123" i="15"/>
  <c r="F122" i="15"/>
  <c r="D122" i="15"/>
  <c r="C122" i="15"/>
  <c r="B122" i="15"/>
  <c r="A122" i="15"/>
  <c r="F121" i="15"/>
  <c r="D121" i="15"/>
  <c r="C121" i="15"/>
  <c r="B121" i="15"/>
  <c r="A121" i="15"/>
  <c r="F120" i="15"/>
  <c r="D120" i="15"/>
  <c r="C120" i="15"/>
  <c r="B120" i="15"/>
  <c r="A120" i="15"/>
  <c r="F119" i="15"/>
  <c r="D119" i="15"/>
  <c r="C119" i="15"/>
  <c r="B119" i="15"/>
  <c r="A119" i="15"/>
  <c r="F118" i="15"/>
  <c r="D118" i="15"/>
  <c r="C118" i="15"/>
  <c r="B118" i="15"/>
  <c r="A118" i="15"/>
  <c r="F117" i="15"/>
  <c r="D117" i="15"/>
  <c r="C117" i="15"/>
  <c r="B117" i="15"/>
  <c r="A117" i="15"/>
  <c r="F116" i="15"/>
  <c r="D116" i="15"/>
  <c r="C116" i="15"/>
  <c r="B116" i="15"/>
  <c r="A116" i="15"/>
  <c r="F115" i="15"/>
  <c r="D115" i="15"/>
  <c r="C115" i="15"/>
  <c r="B115" i="15"/>
  <c r="A115" i="15"/>
  <c r="F114" i="15"/>
  <c r="D114" i="15"/>
  <c r="C114" i="15"/>
  <c r="B114" i="15"/>
  <c r="A114" i="15"/>
  <c r="F113" i="15"/>
  <c r="D113" i="15"/>
  <c r="C113" i="15"/>
  <c r="B113" i="15"/>
  <c r="A113" i="15"/>
  <c r="F112" i="15"/>
  <c r="D112" i="15"/>
  <c r="C112" i="15"/>
  <c r="B112" i="15"/>
  <c r="A112" i="15"/>
  <c r="F111" i="15"/>
  <c r="D111" i="15"/>
  <c r="C111" i="15"/>
  <c r="B111" i="15"/>
  <c r="A111" i="15"/>
  <c r="F110" i="15"/>
  <c r="D110" i="15"/>
  <c r="C110" i="15"/>
  <c r="B110" i="15"/>
  <c r="A110" i="15"/>
  <c r="F109" i="15"/>
  <c r="D109" i="15"/>
  <c r="C109" i="15"/>
  <c r="B109" i="15"/>
  <c r="A109" i="15"/>
  <c r="F108" i="15"/>
  <c r="D108" i="15"/>
  <c r="C108" i="15"/>
  <c r="B108" i="15"/>
  <c r="A108" i="15"/>
  <c r="F107" i="15"/>
  <c r="D107" i="15"/>
  <c r="C107" i="15"/>
  <c r="B107" i="15"/>
  <c r="A107" i="15"/>
  <c r="F106" i="15"/>
  <c r="D106" i="15"/>
  <c r="C106" i="15"/>
  <c r="B106" i="15"/>
  <c r="A106" i="15"/>
  <c r="F105" i="15"/>
  <c r="D105" i="15"/>
  <c r="C105" i="15"/>
  <c r="B105" i="15"/>
  <c r="A105" i="15"/>
  <c r="F104" i="15"/>
  <c r="D104" i="15"/>
  <c r="C104" i="15"/>
  <c r="B104" i="15"/>
  <c r="A104" i="15"/>
  <c r="F103" i="15"/>
  <c r="D103" i="15"/>
  <c r="C103" i="15"/>
  <c r="B103" i="15"/>
  <c r="A103" i="15"/>
  <c r="F102" i="15"/>
  <c r="D102" i="15"/>
  <c r="C102" i="15"/>
  <c r="B102" i="15"/>
  <c r="A102" i="15"/>
  <c r="F101" i="15"/>
  <c r="D101" i="15"/>
  <c r="C101" i="15"/>
  <c r="B101" i="15"/>
  <c r="A101" i="15"/>
  <c r="F100" i="15"/>
  <c r="D100" i="15"/>
  <c r="C100" i="15"/>
  <c r="B100" i="15"/>
  <c r="A100" i="15"/>
  <c r="F99" i="15"/>
  <c r="D99" i="15"/>
  <c r="C99" i="15"/>
  <c r="B99" i="15"/>
  <c r="A99" i="15"/>
  <c r="F98" i="15"/>
  <c r="D98" i="15"/>
  <c r="C98" i="15"/>
  <c r="B98" i="15"/>
  <c r="A98" i="15"/>
  <c r="F97" i="15"/>
  <c r="D97" i="15"/>
  <c r="C97" i="15"/>
  <c r="B97" i="15"/>
  <c r="A97" i="15"/>
  <c r="F96" i="15"/>
  <c r="D96" i="15"/>
  <c r="C96" i="15"/>
  <c r="B96" i="15"/>
  <c r="A96" i="15"/>
  <c r="F95" i="15"/>
  <c r="D95" i="15"/>
  <c r="C95" i="15"/>
  <c r="B95" i="15"/>
  <c r="A95" i="15"/>
  <c r="F94" i="15"/>
  <c r="D94" i="15"/>
  <c r="C94" i="15"/>
  <c r="B94" i="15"/>
  <c r="A94" i="15"/>
  <c r="F93" i="15"/>
  <c r="D93" i="15"/>
  <c r="C93" i="15"/>
  <c r="B93" i="15"/>
  <c r="A93" i="15"/>
  <c r="F92" i="15"/>
  <c r="D92" i="15"/>
  <c r="C92" i="15"/>
  <c r="B92" i="15"/>
  <c r="A92" i="15"/>
  <c r="F91" i="15"/>
  <c r="D91" i="15"/>
  <c r="C91" i="15"/>
  <c r="B91" i="15"/>
  <c r="A91" i="15"/>
  <c r="F90" i="15"/>
  <c r="D90" i="15"/>
  <c r="C90" i="15"/>
  <c r="B90" i="15"/>
  <c r="A90" i="15"/>
  <c r="F89" i="15"/>
  <c r="D89" i="15"/>
  <c r="C89" i="15"/>
  <c r="B89" i="15"/>
  <c r="A89" i="15"/>
  <c r="F88" i="15"/>
  <c r="D88" i="15"/>
  <c r="C88" i="15"/>
  <c r="B88" i="15"/>
  <c r="A88" i="15"/>
  <c r="F87" i="15"/>
  <c r="D87" i="15"/>
  <c r="C87" i="15"/>
  <c r="B87" i="15"/>
  <c r="A87" i="15"/>
  <c r="F86" i="15"/>
  <c r="D86" i="15"/>
  <c r="C86" i="15"/>
  <c r="B86" i="15"/>
  <c r="A86" i="15"/>
  <c r="F85" i="15"/>
  <c r="D85" i="15"/>
  <c r="C85" i="15"/>
  <c r="B85" i="15"/>
  <c r="A85" i="15"/>
  <c r="F84" i="15"/>
  <c r="D84" i="15"/>
  <c r="C84" i="15"/>
  <c r="B84" i="15"/>
  <c r="A84" i="15"/>
  <c r="F83" i="15"/>
  <c r="D83" i="15"/>
  <c r="C83" i="15"/>
  <c r="B83" i="15"/>
  <c r="A83" i="15"/>
  <c r="F82" i="15"/>
  <c r="D82" i="15"/>
  <c r="C82" i="15"/>
  <c r="B82" i="15"/>
  <c r="A82" i="15"/>
  <c r="F81" i="15"/>
  <c r="D81" i="15"/>
  <c r="C81" i="15"/>
  <c r="B81" i="15"/>
  <c r="A81" i="15"/>
  <c r="F80" i="15"/>
  <c r="D80" i="15"/>
  <c r="C80" i="15"/>
  <c r="B80" i="15"/>
  <c r="A80" i="15"/>
  <c r="F79" i="15"/>
  <c r="D79" i="15"/>
  <c r="C79" i="15"/>
  <c r="B79" i="15"/>
  <c r="A79" i="15"/>
  <c r="F78" i="15"/>
  <c r="D78" i="15"/>
  <c r="C78" i="15"/>
  <c r="B78" i="15"/>
  <c r="A78" i="15"/>
  <c r="F77" i="15"/>
  <c r="D77" i="15"/>
  <c r="C77" i="15"/>
  <c r="B77" i="15"/>
  <c r="A77" i="15"/>
  <c r="F76" i="15"/>
  <c r="D76" i="15"/>
  <c r="C76" i="15"/>
  <c r="B76" i="15"/>
  <c r="A76" i="15"/>
  <c r="F75" i="15"/>
  <c r="D75" i="15"/>
  <c r="C75" i="15"/>
  <c r="B75" i="15"/>
  <c r="A75" i="15"/>
  <c r="F74" i="15"/>
  <c r="D74" i="15"/>
  <c r="C74" i="15"/>
  <c r="B74" i="15"/>
  <c r="A74" i="15"/>
  <c r="F73" i="15"/>
  <c r="D73" i="15"/>
  <c r="C73" i="15"/>
  <c r="B73" i="15"/>
  <c r="A73" i="15"/>
  <c r="F72" i="15"/>
  <c r="D72" i="15"/>
  <c r="C72" i="15"/>
  <c r="B72" i="15"/>
  <c r="A72" i="15"/>
  <c r="F71" i="15"/>
  <c r="D71" i="15"/>
  <c r="C71" i="15"/>
  <c r="B71" i="15"/>
  <c r="A71" i="15"/>
  <c r="F70" i="15"/>
  <c r="D70" i="15"/>
  <c r="C70" i="15"/>
  <c r="B70" i="15"/>
  <c r="A70" i="15"/>
  <c r="F69" i="15"/>
  <c r="D69" i="15"/>
  <c r="C69" i="15"/>
  <c r="B69" i="15"/>
  <c r="A69" i="15"/>
  <c r="F68" i="15"/>
  <c r="D68" i="15"/>
  <c r="C68" i="15"/>
  <c r="B68" i="15"/>
  <c r="A68" i="15"/>
  <c r="F67" i="15"/>
  <c r="D67" i="15"/>
  <c r="C67" i="15"/>
  <c r="B67" i="15"/>
  <c r="A67" i="15"/>
  <c r="F66" i="15"/>
  <c r="D66" i="15"/>
  <c r="C66" i="15"/>
  <c r="B66" i="15"/>
  <c r="A66" i="15"/>
  <c r="F65" i="15"/>
  <c r="D65" i="15"/>
  <c r="C65" i="15"/>
  <c r="B65" i="15"/>
  <c r="A65" i="15"/>
  <c r="F64" i="15"/>
  <c r="D64" i="15"/>
  <c r="C64" i="15"/>
  <c r="B64" i="15"/>
  <c r="A64" i="15"/>
  <c r="F63" i="15"/>
  <c r="D63" i="15"/>
  <c r="C63" i="15"/>
  <c r="B63" i="15"/>
  <c r="A63" i="15"/>
  <c r="F62" i="15"/>
  <c r="D62" i="15"/>
  <c r="C62" i="15"/>
  <c r="B62" i="15"/>
  <c r="A62" i="15"/>
  <c r="F61" i="15"/>
  <c r="D61" i="15"/>
  <c r="C61" i="15"/>
  <c r="B61" i="15"/>
  <c r="A61" i="15"/>
  <c r="F60" i="15"/>
  <c r="D60" i="15"/>
  <c r="C60" i="15"/>
  <c r="B60" i="15"/>
  <c r="A60" i="15"/>
  <c r="F59" i="15"/>
  <c r="D59" i="15"/>
  <c r="C59" i="15"/>
  <c r="B59" i="15"/>
  <c r="A59" i="15"/>
  <c r="F58" i="15"/>
  <c r="D58" i="15"/>
  <c r="C58" i="15"/>
  <c r="B58" i="15"/>
  <c r="A58" i="15"/>
  <c r="F57" i="15"/>
  <c r="D57" i="15"/>
  <c r="C57" i="15"/>
  <c r="B57" i="15"/>
  <c r="A57" i="15"/>
  <c r="F56" i="15"/>
  <c r="D56" i="15"/>
  <c r="C56" i="15"/>
  <c r="B56" i="15"/>
  <c r="A56" i="15"/>
  <c r="F55" i="15"/>
  <c r="D55" i="15"/>
  <c r="C55" i="15"/>
  <c r="B55" i="15"/>
  <c r="A55" i="15"/>
  <c r="F54" i="15"/>
  <c r="D54" i="15"/>
  <c r="C54" i="15"/>
  <c r="B54" i="15"/>
  <c r="A54" i="15"/>
  <c r="F53" i="15"/>
  <c r="D53" i="15"/>
  <c r="C53" i="15"/>
  <c r="B53" i="15"/>
  <c r="A53" i="15"/>
  <c r="F52" i="15"/>
  <c r="D52" i="15"/>
  <c r="C52" i="15"/>
  <c r="B52" i="15"/>
  <c r="A52" i="15"/>
  <c r="F51" i="15"/>
  <c r="D51" i="15"/>
  <c r="C51" i="15"/>
  <c r="B51" i="15"/>
  <c r="A51" i="15"/>
  <c r="F50" i="15"/>
  <c r="D50" i="15"/>
  <c r="C50" i="15"/>
  <c r="B50" i="15"/>
  <c r="A50" i="15"/>
  <c r="F49" i="15"/>
  <c r="D49" i="15"/>
  <c r="C49" i="15"/>
  <c r="B49" i="15"/>
  <c r="A49" i="15"/>
  <c r="F48" i="15"/>
  <c r="D48" i="15"/>
  <c r="C48" i="15"/>
  <c r="B48" i="15"/>
  <c r="A48" i="15"/>
  <c r="F47" i="15"/>
  <c r="D47" i="15"/>
  <c r="C47" i="15"/>
  <c r="B47" i="15"/>
  <c r="A47" i="15"/>
  <c r="F46" i="15"/>
  <c r="D46" i="15"/>
  <c r="C46" i="15"/>
  <c r="B46" i="15"/>
  <c r="A46" i="15"/>
  <c r="F45" i="15"/>
  <c r="D45" i="15"/>
  <c r="C45" i="15"/>
  <c r="B45" i="15"/>
  <c r="A45" i="15"/>
  <c r="F44" i="15"/>
  <c r="D44" i="15"/>
  <c r="C44" i="15"/>
  <c r="B44" i="15"/>
  <c r="A44" i="15"/>
  <c r="F43" i="15"/>
  <c r="D43" i="15"/>
  <c r="C43" i="15"/>
  <c r="B43" i="15"/>
  <c r="A43" i="15"/>
  <c r="F42" i="15"/>
  <c r="D42" i="15"/>
  <c r="C42" i="15"/>
  <c r="B42" i="15"/>
  <c r="A42" i="15"/>
  <c r="F41" i="15"/>
  <c r="D41" i="15"/>
  <c r="C41" i="15"/>
  <c r="B41" i="15"/>
  <c r="A41" i="15"/>
  <c r="F40" i="15"/>
  <c r="D40" i="15"/>
  <c r="C40" i="15"/>
  <c r="B40" i="15"/>
  <c r="A40" i="15"/>
  <c r="F39" i="15"/>
  <c r="D39" i="15"/>
  <c r="C39" i="15"/>
  <c r="B39" i="15"/>
  <c r="A39" i="15"/>
  <c r="F38" i="15"/>
  <c r="D38" i="15"/>
  <c r="C38" i="15"/>
  <c r="B38" i="15"/>
  <c r="A38" i="15"/>
  <c r="F37" i="15"/>
  <c r="D37" i="15"/>
  <c r="C37" i="15"/>
  <c r="B37" i="15"/>
  <c r="A37" i="15"/>
  <c r="F36" i="15"/>
  <c r="D36" i="15"/>
  <c r="C36" i="15"/>
  <c r="B36" i="15"/>
  <c r="A36" i="15"/>
  <c r="F35" i="15"/>
  <c r="D35" i="15"/>
  <c r="C35" i="15"/>
  <c r="B35" i="15"/>
  <c r="A35" i="15"/>
  <c r="F34" i="15"/>
  <c r="D34" i="15"/>
  <c r="C34" i="15"/>
  <c r="B34" i="15"/>
  <c r="A34" i="15"/>
  <c r="F33" i="15"/>
  <c r="D33" i="15"/>
  <c r="C33" i="15"/>
  <c r="B33" i="15"/>
  <c r="A33" i="15"/>
  <c r="F32" i="15"/>
  <c r="D32" i="15"/>
  <c r="C32" i="15"/>
  <c r="B32" i="15"/>
  <c r="A32" i="15"/>
  <c r="F31" i="15"/>
  <c r="D31" i="15"/>
  <c r="C31" i="15"/>
  <c r="B31" i="15"/>
  <c r="A31" i="15"/>
  <c r="F30" i="15"/>
  <c r="D30" i="15"/>
  <c r="C30" i="15"/>
  <c r="B30" i="15"/>
  <c r="A30" i="15"/>
  <c r="F29" i="15"/>
  <c r="D29" i="15"/>
  <c r="C29" i="15"/>
  <c r="B29" i="15"/>
  <c r="A29" i="15"/>
  <c r="F28" i="15"/>
  <c r="D28" i="15"/>
  <c r="C28" i="15"/>
  <c r="B28" i="15"/>
  <c r="A28" i="15"/>
  <c r="F27" i="15"/>
  <c r="D27" i="15"/>
  <c r="C27" i="15"/>
  <c r="B27" i="15"/>
  <c r="A27" i="15"/>
  <c r="F26" i="15"/>
  <c r="D26" i="15"/>
  <c r="C26" i="15"/>
  <c r="B26" i="15"/>
  <c r="A26" i="15"/>
  <c r="F25" i="15"/>
  <c r="D25" i="15"/>
  <c r="C25" i="15"/>
  <c r="B25" i="15"/>
  <c r="A25" i="15"/>
  <c r="F24" i="15"/>
  <c r="D24" i="15"/>
  <c r="C24" i="15"/>
  <c r="B24" i="15"/>
  <c r="A24" i="15"/>
  <c r="F23" i="15"/>
  <c r="D23" i="15"/>
  <c r="C23" i="15"/>
  <c r="B23" i="15"/>
  <c r="A23" i="15"/>
  <c r="F22" i="15"/>
  <c r="D22" i="15"/>
  <c r="C22" i="15"/>
  <c r="B22" i="15"/>
  <c r="A22" i="15"/>
  <c r="F21" i="15"/>
  <c r="D21" i="15"/>
  <c r="C21" i="15"/>
  <c r="B21" i="15"/>
  <c r="A21" i="15"/>
  <c r="F20" i="15"/>
  <c r="D20" i="15"/>
  <c r="C20" i="15"/>
  <c r="B20" i="15"/>
  <c r="A20" i="15"/>
  <c r="F19" i="15"/>
  <c r="D19" i="15"/>
  <c r="C19" i="15"/>
  <c r="B19" i="15"/>
  <c r="A19" i="15"/>
  <c r="F18" i="15"/>
  <c r="D18" i="15"/>
  <c r="C18" i="15"/>
  <c r="B18" i="15"/>
  <c r="A18" i="15"/>
  <c r="F17" i="15"/>
  <c r="D17" i="15"/>
  <c r="C17" i="15"/>
  <c r="B17" i="15"/>
  <c r="A17" i="15"/>
  <c r="F16" i="15"/>
  <c r="D16" i="15"/>
  <c r="C16" i="15"/>
  <c r="B16" i="15"/>
  <c r="A16" i="15"/>
  <c r="F15" i="15"/>
  <c r="D15" i="15"/>
  <c r="C15" i="15"/>
  <c r="B15" i="15"/>
  <c r="A15" i="15"/>
  <c r="F14" i="15"/>
  <c r="D14" i="15"/>
  <c r="C14" i="15"/>
  <c r="B14" i="15"/>
  <c r="A14" i="15"/>
  <c r="F13" i="15"/>
  <c r="D13" i="15"/>
  <c r="C13" i="15"/>
  <c r="B13" i="15"/>
  <c r="A13" i="15"/>
  <c r="F12" i="15"/>
  <c r="D12" i="15"/>
  <c r="C12" i="15"/>
  <c r="B12" i="15"/>
  <c r="A12" i="15"/>
  <c r="F11" i="15"/>
  <c r="D11" i="15"/>
  <c r="C11" i="15"/>
  <c r="B11" i="15"/>
  <c r="A11" i="15"/>
  <c r="F10" i="15"/>
  <c r="D10" i="15"/>
  <c r="C10" i="15"/>
  <c r="B10" i="15"/>
  <c r="A10" i="15"/>
  <c r="F9" i="15"/>
  <c r="D9" i="15"/>
  <c r="C9" i="15"/>
  <c r="B9" i="15"/>
  <c r="A9" i="15"/>
  <c r="F8" i="15"/>
  <c r="D8" i="15"/>
  <c r="C8" i="15"/>
  <c r="B8" i="15"/>
  <c r="A8" i="15"/>
  <c r="F7" i="15"/>
  <c r="D7" i="15"/>
  <c r="C7" i="15"/>
  <c r="B7" i="15"/>
  <c r="A7" i="15"/>
  <c r="F6" i="15"/>
  <c r="D6" i="15"/>
  <c r="C6" i="15"/>
  <c r="B6" i="15"/>
  <c r="A6" i="15"/>
  <c r="F5" i="15"/>
  <c r="D5" i="15"/>
  <c r="C5" i="15"/>
  <c r="B5" i="15"/>
  <c r="A5" i="15"/>
  <c r="F4" i="15"/>
  <c r="D4" i="15"/>
  <c r="C4" i="15"/>
  <c r="B4" i="15"/>
  <c r="A4" i="15"/>
  <c r="N3" i="15"/>
  <c r="N4" i="15" s="1"/>
  <c r="F3" i="15"/>
  <c r="D3" i="15"/>
  <c r="C3" i="15"/>
  <c r="B3" i="15"/>
  <c r="A3" i="15"/>
  <c r="N2" i="15"/>
  <c r="I1" i="15"/>
  <c r="AJ250" i="7"/>
  <c r="AI250" i="7"/>
  <c r="AH250" i="7"/>
  <c r="AG250" i="7"/>
  <c r="AF250" i="7"/>
  <c r="AE250" i="7"/>
  <c r="AD250" i="7"/>
  <c r="AC250" i="7"/>
  <c r="AB250" i="7"/>
  <c r="AA250" i="7"/>
  <c r="AJ249" i="7"/>
  <c r="AI249" i="7"/>
  <c r="AH249" i="7"/>
  <c r="AG249" i="7"/>
  <c r="AF249" i="7"/>
  <c r="AE249" i="7"/>
  <c r="AD249" i="7"/>
  <c r="AC249" i="7"/>
  <c r="AB249" i="7"/>
  <c r="AA249" i="7"/>
  <c r="AJ248" i="7"/>
  <c r="AI248" i="7"/>
  <c r="AH248" i="7"/>
  <c r="AG248" i="7"/>
  <c r="AF248" i="7"/>
  <c r="AE248" i="7"/>
  <c r="AD248" i="7"/>
  <c r="AC248" i="7"/>
  <c r="AB248" i="7"/>
  <c r="AA248" i="7"/>
  <c r="AJ247" i="7"/>
  <c r="AI247" i="7"/>
  <c r="AH247" i="7"/>
  <c r="AG247" i="7"/>
  <c r="AF247" i="7"/>
  <c r="AE247" i="7"/>
  <c r="AD247" i="7"/>
  <c r="AC247" i="7"/>
  <c r="AB247" i="7"/>
  <c r="AA247" i="7"/>
  <c r="AJ246" i="7"/>
  <c r="AI246" i="7"/>
  <c r="AH246" i="7"/>
  <c r="AG246" i="7"/>
  <c r="AF246" i="7"/>
  <c r="AE246" i="7"/>
  <c r="AD246" i="7"/>
  <c r="AC246" i="7"/>
  <c r="AB246" i="7"/>
  <c r="AA246" i="7"/>
  <c r="AJ245" i="7"/>
  <c r="AI245" i="7"/>
  <c r="AH245" i="7"/>
  <c r="AG245" i="7"/>
  <c r="AF245" i="7"/>
  <c r="AE245" i="7"/>
  <c r="AD245" i="7"/>
  <c r="AC245" i="7"/>
  <c r="AB245" i="7"/>
  <c r="AA245" i="7"/>
  <c r="AJ244" i="7"/>
  <c r="AI244" i="7"/>
  <c r="AH244" i="7"/>
  <c r="AG244" i="7"/>
  <c r="AF244" i="7"/>
  <c r="AE244" i="7"/>
  <c r="AD244" i="7"/>
  <c r="AC244" i="7"/>
  <c r="AB244" i="7"/>
  <c r="AA244" i="7"/>
  <c r="AJ243" i="7"/>
  <c r="AI243" i="7"/>
  <c r="AH243" i="7"/>
  <c r="AG243" i="7"/>
  <c r="AF243" i="7"/>
  <c r="AE243" i="7"/>
  <c r="AD243" i="7"/>
  <c r="AC243" i="7"/>
  <c r="AB243" i="7"/>
  <c r="AA243" i="7"/>
  <c r="AJ242" i="7"/>
  <c r="AI242" i="7"/>
  <c r="AH242" i="7"/>
  <c r="AG242" i="7"/>
  <c r="AF242" i="7"/>
  <c r="AE242" i="7"/>
  <c r="AD242" i="7"/>
  <c r="AC242" i="7"/>
  <c r="AB242" i="7"/>
  <c r="AA242" i="7"/>
  <c r="AJ241" i="7"/>
  <c r="AI241" i="7"/>
  <c r="AH241" i="7"/>
  <c r="AG241" i="7"/>
  <c r="AF241" i="7"/>
  <c r="AE241" i="7"/>
  <c r="AD241" i="7"/>
  <c r="AC241" i="7"/>
  <c r="AB241" i="7"/>
  <c r="AA241" i="7"/>
  <c r="AJ240" i="7"/>
  <c r="AI240" i="7"/>
  <c r="AH240" i="7"/>
  <c r="AG240" i="7"/>
  <c r="AF240" i="7"/>
  <c r="AE240" i="7"/>
  <c r="AD240" i="7"/>
  <c r="AC240" i="7"/>
  <c r="AB240" i="7"/>
  <c r="AA240" i="7"/>
  <c r="AJ239" i="7"/>
  <c r="AI239" i="7"/>
  <c r="AH239" i="7"/>
  <c r="AG239" i="7"/>
  <c r="AF239" i="7"/>
  <c r="AE239" i="7"/>
  <c r="AD239" i="7"/>
  <c r="AC239" i="7"/>
  <c r="AB239" i="7"/>
  <c r="AA239" i="7"/>
  <c r="AJ238" i="7"/>
  <c r="AI238" i="7"/>
  <c r="AH238" i="7"/>
  <c r="AG238" i="7"/>
  <c r="AF238" i="7"/>
  <c r="AE238" i="7"/>
  <c r="AD238" i="7"/>
  <c r="AC238" i="7"/>
  <c r="AB238" i="7"/>
  <c r="AA238" i="7"/>
  <c r="AJ237" i="7"/>
  <c r="AI237" i="7"/>
  <c r="AH237" i="7"/>
  <c r="AG237" i="7"/>
  <c r="AF237" i="7"/>
  <c r="AE237" i="7"/>
  <c r="AD237" i="7"/>
  <c r="AC237" i="7"/>
  <c r="AB237" i="7"/>
  <c r="AA237" i="7"/>
  <c r="AJ236" i="7"/>
  <c r="AI236" i="7"/>
  <c r="AH236" i="7"/>
  <c r="AG236" i="7"/>
  <c r="AF236" i="7"/>
  <c r="AE236" i="7"/>
  <c r="AD236" i="7"/>
  <c r="AC236" i="7"/>
  <c r="AB236" i="7"/>
  <c r="AA236" i="7"/>
  <c r="AJ235" i="7"/>
  <c r="AI235" i="7"/>
  <c r="AH235" i="7"/>
  <c r="AG235" i="7"/>
  <c r="AF235" i="7"/>
  <c r="AE235" i="7"/>
  <c r="AD235" i="7"/>
  <c r="AC235" i="7"/>
  <c r="AB235" i="7"/>
  <c r="AA235" i="7"/>
  <c r="AJ234" i="7"/>
  <c r="AI234" i="7"/>
  <c r="AH234" i="7"/>
  <c r="AG234" i="7"/>
  <c r="AF234" i="7"/>
  <c r="AE234" i="7"/>
  <c r="AD234" i="7"/>
  <c r="AC234" i="7"/>
  <c r="AB234" i="7"/>
  <c r="AA234" i="7"/>
  <c r="AJ233" i="7"/>
  <c r="AI233" i="7"/>
  <c r="AH233" i="7"/>
  <c r="AG233" i="7"/>
  <c r="AF233" i="7"/>
  <c r="AE233" i="7"/>
  <c r="AD233" i="7"/>
  <c r="AC233" i="7"/>
  <c r="AB233" i="7"/>
  <c r="AA233" i="7"/>
  <c r="AJ232" i="7"/>
  <c r="AI232" i="7"/>
  <c r="AH232" i="7"/>
  <c r="AG232" i="7"/>
  <c r="AF232" i="7"/>
  <c r="AE232" i="7"/>
  <c r="AD232" i="7"/>
  <c r="AC232" i="7"/>
  <c r="AB232" i="7"/>
  <c r="AA232" i="7"/>
  <c r="AJ231" i="7"/>
  <c r="AI231" i="7"/>
  <c r="AH231" i="7"/>
  <c r="AG231" i="7"/>
  <c r="AF231" i="7"/>
  <c r="AE231" i="7"/>
  <c r="AD231" i="7"/>
  <c r="AC231" i="7"/>
  <c r="AB231" i="7"/>
  <c r="AA231" i="7"/>
  <c r="AJ230" i="7"/>
  <c r="AI230" i="7"/>
  <c r="AH230" i="7"/>
  <c r="AG230" i="7"/>
  <c r="AF230" i="7"/>
  <c r="AE230" i="7"/>
  <c r="AD230" i="7"/>
  <c r="AC230" i="7"/>
  <c r="AB230" i="7"/>
  <c r="AA230" i="7"/>
  <c r="AJ229" i="7"/>
  <c r="AI229" i="7"/>
  <c r="AH229" i="7"/>
  <c r="AG229" i="7"/>
  <c r="AF229" i="7"/>
  <c r="AE229" i="7"/>
  <c r="AD229" i="7"/>
  <c r="AC229" i="7"/>
  <c r="AB229" i="7"/>
  <c r="AA229" i="7"/>
  <c r="AJ228" i="7"/>
  <c r="AI228" i="7"/>
  <c r="AH228" i="7"/>
  <c r="AG228" i="7"/>
  <c r="AF228" i="7"/>
  <c r="AE228" i="7"/>
  <c r="AD228" i="7"/>
  <c r="AC228" i="7"/>
  <c r="AB228" i="7"/>
  <c r="AA228" i="7"/>
  <c r="AJ227" i="7"/>
  <c r="AI227" i="7"/>
  <c r="AH227" i="7"/>
  <c r="AG227" i="7"/>
  <c r="AF227" i="7"/>
  <c r="AE227" i="7"/>
  <c r="AD227" i="7"/>
  <c r="AC227" i="7"/>
  <c r="AB227" i="7"/>
  <c r="AA227" i="7"/>
  <c r="AJ226" i="7"/>
  <c r="AI226" i="7"/>
  <c r="AH226" i="7"/>
  <c r="AG226" i="7"/>
  <c r="AF226" i="7"/>
  <c r="AE226" i="7"/>
  <c r="AD226" i="7"/>
  <c r="AC226" i="7"/>
  <c r="AB226" i="7"/>
  <c r="AA226" i="7"/>
  <c r="AJ225" i="7"/>
  <c r="AI225" i="7"/>
  <c r="AH225" i="7"/>
  <c r="AG225" i="7"/>
  <c r="AF225" i="7"/>
  <c r="AE225" i="7"/>
  <c r="AD225" i="7"/>
  <c r="AC225" i="7"/>
  <c r="AB225" i="7"/>
  <c r="AA225" i="7"/>
  <c r="AJ224" i="7"/>
  <c r="AI224" i="7"/>
  <c r="AH224" i="7"/>
  <c r="AG224" i="7"/>
  <c r="AF224" i="7"/>
  <c r="AE224" i="7"/>
  <c r="AD224" i="7"/>
  <c r="AC224" i="7"/>
  <c r="AB224" i="7"/>
  <c r="AA224" i="7"/>
  <c r="AJ223" i="7"/>
  <c r="AI223" i="7"/>
  <c r="AH223" i="7"/>
  <c r="AG223" i="7"/>
  <c r="AF223" i="7"/>
  <c r="AE223" i="7"/>
  <c r="AD223" i="7"/>
  <c r="AC223" i="7"/>
  <c r="AB223" i="7"/>
  <c r="AA223" i="7"/>
  <c r="AJ222" i="7"/>
  <c r="AI222" i="7"/>
  <c r="AH222" i="7"/>
  <c r="AG222" i="7"/>
  <c r="AF222" i="7"/>
  <c r="AE222" i="7"/>
  <c r="AD222" i="7"/>
  <c r="AC222" i="7"/>
  <c r="AB222" i="7"/>
  <c r="AA222" i="7"/>
  <c r="AJ221" i="7"/>
  <c r="AI221" i="7"/>
  <c r="AH221" i="7"/>
  <c r="AG221" i="7"/>
  <c r="AF221" i="7"/>
  <c r="AE221" i="7"/>
  <c r="AD221" i="7"/>
  <c r="AC221" i="7"/>
  <c r="AB221" i="7"/>
  <c r="AA221" i="7"/>
  <c r="AJ220" i="7"/>
  <c r="AI220" i="7"/>
  <c r="AH220" i="7"/>
  <c r="AG220" i="7"/>
  <c r="AF220" i="7"/>
  <c r="AE220" i="7"/>
  <c r="AD220" i="7"/>
  <c r="AC220" i="7"/>
  <c r="AB220" i="7"/>
  <c r="AA220" i="7"/>
  <c r="AJ219" i="7"/>
  <c r="AI219" i="7"/>
  <c r="AH219" i="7"/>
  <c r="AG219" i="7"/>
  <c r="AF219" i="7"/>
  <c r="AE219" i="7"/>
  <c r="AD219" i="7"/>
  <c r="AC219" i="7"/>
  <c r="AB219" i="7"/>
  <c r="AA219" i="7"/>
  <c r="AJ218" i="7"/>
  <c r="AI218" i="7"/>
  <c r="AH218" i="7"/>
  <c r="AG218" i="7"/>
  <c r="AF218" i="7"/>
  <c r="AE218" i="7"/>
  <c r="AD218" i="7"/>
  <c r="AC218" i="7"/>
  <c r="AB218" i="7"/>
  <c r="AA218" i="7"/>
  <c r="AJ217" i="7"/>
  <c r="AI217" i="7"/>
  <c r="AH217" i="7"/>
  <c r="AG217" i="7"/>
  <c r="AF217" i="7"/>
  <c r="AE217" i="7"/>
  <c r="AD217" i="7"/>
  <c r="AC217" i="7"/>
  <c r="AB217" i="7"/>
  <c r="AA217" i="7"/>
  <c r="AJ216" i="7"/>
  <c r="AI216" i="7"/>
  <c r="AH216" i="7"/>
  <c r="AG216" i="7"/>
  <c r="AF216" i="7"/>
  <c r="AE216" i="7"/>
  <c r="AD216" i="7"/>
  <c r="AC216" i="7"/>
  <c r="AB216" i="7"/>
  <c r="AA216" i="7"/>
  <c r="AJ215" i="7"/>
  <c r="AI215" i="7"/>
  <c r="AH215" i="7"/>
  <c r="AG215" i="7"/>
  <c r="AF215" i="7"/>
  <c r="AE215" i="7"/>
  <c r="AD215" i="7"/>
  <c r="AC215" i="7"/>
  <c r="AB215" i="7"/>
  <c r="AA215" i="7"/>
  <c r="AJ214" i="7"/>
  <c r="AI214" i="7"/>
  <c r="AH214" i="7"/>
  <c r="AG214" i="7"/>
  <c r="AF214" i="7"/>
  <c r="AE214" i="7"/>
  <c r="AD214" i="7"/>
  <c r="AC214" i="7"/>
  <c r="AB214" i="7"/>
  <c r="AA214" i="7"/>
  <c r="AJ213" i="7"/>
  <c r="AI213" i="7"/>
  <c r="AH213" i="7"/>
  <c r="AG213" i="7"/>
  <c r="AF213" i="7"/>
  <c r="AE213" i="7"/>
  <c r="AD213" i="7"/>
  <c r="AC213" i="7"/>
  <c r="AB213" i="7"/>
  <c r="AA213" i="7"/>
  <c r="H212" i="7"/>
  <c r="F212" i="7"/>
  <c r="E212" i="7"/>
  <c r="D212" i="7"/>
  <c r="C212" i="7"/>
  <c r="AD212" i="7" s="1"/>
  <c r="H211" i="7"/>
  <c r="F211" i="7"/>
  <c r="E211" i="7"/>
  <c r="D211" i="7"/>
  <c r="C211" i="7"/>
  <c r="AC211" i="7" s="1"/>
  <c r="H210" i="7"/>
  <c r="F210" i="7"/>
  <c r="E210" i="7"/>
  <c r="D210" i="7"/>
  <c r="C210" i="7"/>
  <c r="AB210" i="7" s="1"/>
  <c r="H209" i="7"/>
  <c r="F209" i="7"/>
  <c r="E209" i="7"/>
  <c r="D209" i="7"/>
  <c r="C209" i="7"/>
  <c r="AC209" i="7" s="1"/>
  <c r="H208" i="7"/>
  <c r="F208" i="7"/>
  <c r="E208" i="7"/>
  <c r="D208" i="7"/>
  <c r="C208" i="7"/>
  <c r="AC208" i="7" s="1"/>
  <c r="H207" i="7"/>
  <c r="F207" i="7"/>
  <c r="E207" i="7"/>
  <c r="D207" i="7"/>
  <c r="C207" i="7"/>
  <c r="AB207" i="7" s="1"/>
  <c r="H206" i="7"/>
  <c r="F206" i="7"/>
  <c r="E206" i="7"/>
  <c r="D206" i="7"/>
  <c r="C206" i="7"/>
  <c r="AB206" i="7" s="1"/>
  <c r="H205" i="7"/>
  <c r="F205" i="7"/>
  <c r="E205" i="7"/>
  <c r="D205" i="7"/>
  <c r="C205" i="7"/>
  <c r="AB205" i="7" s="1"/>
  <c r="H204" i="7"/>
  <c r="F204" i="7"/>
  <c r="E204" i="7"/>
  <c r="D204" i="7"/>
  <c r="C204" i="7"/>
  <c r="AB204" i="7" s="1"/>
  <c r="H203" i="7"/>
  <c r="F203" i="7"/>
  <c r="E203" i="7"/>
  <c r="D203" i="7"/>
  <c r="C203" i="7"/>
  <c r="AB203" i="7" s="1"/>
  <c r="H202" i="7"/>
  <c r="F202" i="7"/>
  <c r="E202" i="7"/>
  <c r="D202" i="7"/>
  <c r="C202" i="7"/>
  <c r="AC202" i="7" s="1"/>
  <c r="H201" i="7"/>
  <c r="F201" i="7"/>
  <c r="E201" i="7"/>
  <c r="D201" i="7"/>
  <c r="C201" i="7"/>
  <c r="AC201" i="7" s="1"/>
  <c r="H200" i="7"/>
  <c r="F200" i="7"/>
  <c r="E200" i="7"/>
  <c r="D200" i="7"/>
  <c r="C200" i="7"/>
  <c r="AB200" i="7" s="1"/>
  <c r="H199" i="7"/>
  <c r="F199" i="7"/>
  <c r="E199" i="7"/>
  <c r="D199" i="7"/>
  <c r="C199" i="7"/>
  <c r="AB199" i="7" s="1"/>
  <c r="H198" i="7"/>
  <c r="F198" i="7"/>
  <c r="E198" i="7"/>
  <c r="D198" i="7"/>
  <c r="C198" i="7"/>
  <c r="H197" i="7"/>
  <c r="F197" i="7"/>
  <c r="E197" i="7"/>
  <c r="D197" i="7"/>
  <c r="C197" i="7"/>
  <c r="AC197" i="7" s="1"/>
  <c r="H196" i="7"/>
  <c r="F196" i="7"/>
  <c r="E196" i="7"/>
  <c r="D196" i="7"/>
  <c r="C196" i="7"/>
  <c r="AB196" i="7" s="1"/>
  <c r="H195" i="7"/>
  <c r="F195" i="7"/>
  <c r="E195" i="7"/>
  <c r="D195" i="7"/>
  <c r="C195" i="7"/>
  <c r="AC195" i="7" s="1"/>
  <c r="H194" i="7"/>
  <c r="F194" i="7"/>
  <c r="E194" i="7"/>
  <c r="D194" i="7"/>
  <c r="C194" i="7"/>
  <c r="AC194" i="7" s="1"/>
  <c r="H193" i="7"/>
  <c r="F193" i="7"/>
  <c r="E193" i="7"/>
  <c r="D193" i="7"/>
  <c r="C193" i="7"/>
  <c r="AD193" i="7" s="1"/>
  <c r="H192" i="7"/>
  <c r="F192" i="7"/>
  <c r="E192" i="7"/>
  <c r="D192" i="7"/>
  <c r="C192" i="7"/>
  <c r="AD192" i="7" s="1"/>
  <c r="H191" i="7"/>
  <c r="F191" i="7"/>
  <c r="E191" i="7"/>
  <c r="D191" i="7"/>
  <c r="C191" i="7"/>
  <c r="AC191" i="7" s="1"/>
  <c r="H190" i="7"/>
  <c r="F190" i="7"/>
  <c r="D190" i="7"/>
  <c r="C190" i="7"/>
  <c r="AB190" i="7" s="1"/>
  <c r="H189" i="7"/>
  <c r="F189" i="7"/>
  <c r="D189" i="7"/>
  <c r="C189" i="7"/>
  <c r="AC189" i="7" s="1"/>
  <c r="H188" i="7"/>
  <c r="F188" i="7"/>
  <c r="E188" i="7"/>
  <c r="D188" i="7"/>
  <c r="C188" i="7"/>
  <c r="AB188" i="7" s="1"/>
  <c r="H187" i="7"/>
  <c r="F187" i="7"/>
  <c r="E187" i="7"/>
  <c r="D187" i="7"/>
  <c r="C187" i="7"/>
  <c r="AC187" i="7" s="1"/>
  <c r="H186" i="7"/>
  <c r="F186" i="7"/>
  <c r="E186" i="7"/>
  <c r="D186" i="7"/>
  <c r="C186" i="7"/>
  <c r="AD186" i="7" s="1"/>
  <c r="H185" i="7"/>
  <c r="F185" i="7"/>
  <c r="E185" i="7"/>
  <c r="D185" i="7"/>
  <c r="C185" i="7"/>
  <c r="AC185" i="7" s="1"/>
  <c r="H184" i="7"/>
  <c r="F184" i="7"/>
  <c r="E184" i="7"/>
  <c r="D184" i="7"/>
  <c r="C184" i="7"/>
  <c r="AD184" i="7" s="1"/>
  <c r="H183" i="7"/>
  <c r="F183" i="7"/>
  <c r="E183" i="7"/>
  <c r="D183" i="7"/>
  <c r="C183" i="7"/>
  <c r="AB183" i="7" s="1"/>
  <c r="H182" i="7"/>
  <c r="F182" i="7"/>
  <c r="E182" i="7"/>
  <c r="D182" i="7"/>
  <c r="C182" i="7"/>
  <c r="AC182" i="7" s="1"/>
  <c r="H181" i="7"/>
  <c r="F181" i="7"/>
  <c r="E181" i="7"/>
  <c r="D181" i="7"/>
  <c r="C181" i="7"/>
  <c r="AC181" i="7" s="1"/>
  <c r="H180" i="7"/>
  <c r="F180" i="7"/>
  <c r="E180" i="7"/>
  <c r="D180" i="7"/>
  <c r="C180" i="7"/>
  <c r="AB180" i="7" s="1"/>
  <c r="H179" i="7"/>
  <c r="F179" i="7"/>
  <c r="E179" i="7"/>
  <c r="D179" i="7"/>
  <c r="C179" i="7"/>
  <c r="AB179" i="7" s="1"/>
  <c r="H178" i="7"/>
  <c r="F178" i="7"/>
  <c r="E178" i="7"/>
  <c r="D178" i="7"/>
  <c r="C178" i="7"/>
  <c r="H177" i="7"/>
  <c r="F177" i="7"/>
  <c r="E177" i="7"/>
  <c r="D177" i="7"/>
  <c r="C177" i="7"/>
  <c r="AD177" i="7" s="1"/>
  <c r="H176" i="7"/>
  <c r="F176" i="7"/>
  <c r="E176" i="7"/>
  <c r="D176" i="7"/>
  <c r="C176" i="7"/>
  <c r="AC176" i="7" s="1"/>
  <c r="H175" i="7"/>
  <c r="F175" i="7"/>
  <c r="E175" i="7"/>
  <c r="D175" i="7"/>
  <c r="C175" i="7"/>
  <c r="AC175" i="7" s="1"/>
  <c r="H174" i="7"/>
  <c r="F174" i="7"/>
  <c r="E174" i="7"/>
  <c r="D174" i="7"/>
  <c r="C174" i="7"/>
  <c r="AC174" i="7" s="1"/>
  <c r="H173" i="7"/>
  <c r="F173" i="7"/>
  <c r="E173" i="7"/>
  <c r="D173" i="7"/>
  <c r="C173" i="7"/>
  <c r="AC173" i="7" s="1"/>
  <c r="H172" i="7"/>
  <c r="F172" i="7"/>
  <c r="E172" i="7"/>
  <c r="D172" i="7"/>
  <c r="C172" i="7"/>
  <c r="AC172" i="7" s="1"/>
  <c r="H171" i="7"/>
  <c r="F171" i="7"/>
  <c r="D171" i="7"/>
  <c r="C171" i="7"/>
  <c r="AC171" i="7" s="1"/>
  <c r="H170" i="7"/>
  <c r="F170" i="7"/>
  <c r="E170" i="7"/>
  <c r="D170" i="7"/>
  <c r="C170" i="7"/>
  <c r="AC170" i="7" s="1"/>
  <c r="H169" i="7"/>
  <c r="F169" i="7"/>
  <c r="E169" i="7"/>
  <c r="D169" i="7"/>
  <c r="C169" i="7"/>
  <c r="AB169" i="7" s="1"/>
  <c r="H168" i="7"/>
  <c r="F168" i="7"/>
  <c r="E168" i="7"/>
  <c r="D168" i="7"/>
  <c r="C168" i="7"/>
  <c r="AD168" i="7" s="1"/>
  <c r="H167" i="7"/>
  <c r="F167" i="7"/>
  <c r="E167" i="7"/>
  <c r="D167" i="7"/>
  <c r="C167" i="7"/>
  <c r="AD167" i="7" s="1"/>
  <c r="H166" i="7"/>
  <c r="F166" i="7"/>
  <c r="E166" i="7"/>
  <c r="D166" i="7"/>
  <c r="C166" i="7"/>
  <c r="AD166" i="7" s="1"/>
  <c r="H165" i="7"/>
  <c r="F165" i="7"/>
  <c r="E165" i="7"/>
  <c r="D165" i="7"/>
  <c r="C165" i="7"/>
  <c r="AD165" i="7" s="1"/>
  <c r="H164" i="7"/>
  <c r="F164" i="7"/>
  <c r="E164" i="7"/>
  <c r="D164" i="7"/>
  <c r="C164" i="7"/>
  <c r="AD164" i="7" s="1"/>
  <c r="H163" i="7"/>
  <c r="F163" i="7"/>
  <c r="E163" i="7"/>
  <c r="D163" i="7"/>
  <c r="C163" i="7"/>
  <c r="AB163" i="7" s="1"/>
  <c r="H162" i="7"/>
  <c r="F162" i="7"/>
  <c r="E162" i="7"/>
  <c r="D162" i="7"/>
  <c r="C162" i="7"/>
  <c r="AB162" i="7" s="1"/>
  <c r="H161" i="7"/>
  <c r="F161" i="7"/>
  <c r="E161" i="7"/>
  <c r="D161" i="7"/>
  <c r="C161" i="7"/>
  <c r="AC161" i="7" s="1"/>
  <c r="H160" i="7"/>
  <c r="F160" i="7"/>
  <c r="E160" i="7"/>
  <c r="D160" i="7"/>
  <c r="C160" i="7"/>
  <c r="AD160" i="7" s="1"/>
  <c r="H159" i="7"/>
  <c r="F159" i="7"/>
  <c r="E159" i="7"/>
  <c r="D159" i="7"/>
  <c r="C159" i="7"/>
  <c r="H158" i="7"/>
  <c r="F158" i="7"/>
  <c r="E158" i="7"/>
  <c r="D158" i="7"/>
  <c r="C158" i="7"/>
  <c r="AC158" i="7" s="1"/>
  <c r="H157" i="7"/>
  <c r="F157" i="7"/>
  <c r="E157" i="7"/>
  <c r="D157" i="7"/>
  <c r="C157" i="7"/>
  <c r="AC157" i="7" s="1"/>
  <c r="H156" i="7"/>
  <c r="F156" i="7"/>
  <c r="E156" i="7"/>
  <c r="D156" i="7"/>
  <c r="C156" i="7"/>
  <c r="AD156" i="7" s="1"/>
  <c r="H155" i="7"/>
  <c r="F155" i="7"/>
  <c r="E155" i="7"/>
  <c r="D155" i="7"/>
  <c r="C155" i="7"/>
  <c r="AD155" i="7" s="1"/>
  <c r="H154" i="7"/>
  <c r="F154" i="7"/>
  <c r="E154" i="7"/>
  <c r="D154" i="7"/>
  <c r="C154" i="7"/>
  <c r="AD154" i="7" s="1"/>
  <c r="H153" i="7"/>
  <c r="F153" i="7"/>
  <c r="E153" i="7"/>
  <c r="D153" i="7"/>
  <c r="C153" i="7"/>
  <c r="AC153" i="7" s="1"/>
  <c r="H152" i="7"/>
  <c r="F152" i="7"/>
  <c r="E152" i="7"/>
  <c r="D152" i="7"/>
  <c r="C152" i="7"/>
  <c r="H151" i="7"/>
  <c r="F151" i="7"/>
  <c r="E151" i="7"/>
  <c r="D151" i="7"/>
  <c r="C151" i="7"/>
  <c r="AC151" i="7" s="1"/>
  <c r="H150" i="7"/>
  <c r="F150" i="7"/>
  <c r="E150" i="7"/>
  <c r="D150" i="7"/>
  <c r="C150" i="7"/>
  <c r="AD150" i="7" s="1"/>
  <c r="H149" i="7"/>
  <c r="F149" i="7"/>
  <c r="E149" i="7"/>
  <c r="D149" i="7"/>
  <c r="C149" i="7"/>
  <c r="AD149" i="7" s="1"/>
  <c r="H148" i="7"/>
  <c r="F148" i="7"/>
  <c r="E148" i="7"/>
  <c r="D148" i="7"/>
  <c r="C148" i="7"/>
  <c r="AD148" i="7" s="1"/>
  <c r="H147" i="7"/>
  <c r="F147" i="7"/>
  <c r="E147" i="7"/>
  <c r="D147" i="7"/>
  <c r="C147" i="7"/>
  <c r="AC147" i="7" s="1"/>
  <c r="H146" i="7"/>
  <c r="F146" i="7"/>
  <c r="E146" i="7"/>
  <c r="D146" i="7"/>
  <c r="C146" i="7"/>
  <c r="AD146" i="7" s="1"/>
  <c r="H145" i="7"/>
  <c r="F145" i="7"/>
  <c r="E145" i="7"/>
  <c r="D145" i="7"/>
  <c r="C145" i="7"/>
  <c r="AD145" i="7" s="1"/>
  <c r="H144" i="7"/>
  <c r="F144" i="7"/>
  <c r="E144" i="7"/>
  <c r="D144" i="7"/>
  <c r="C144" i="7"/>
  <c r="H143" i="7"/>
  <c r="F143" i="7"/>
  <c r="E143" i="7"/>
  <c r="D143" i="7"/>
  <c r="C143" i="7"/>
  <c r="AC143" i="7" s="1"/>
  <c r="H142" i="7"/>
  <c r="F142" i="7"/>
  <c r="E142" i="7"/>
  <c r="D142" i="7"/>
  <c r="C142" i="7"/>
  <c r="AB142" i="7" s="1"/>
  <c r="H141" i="7"/>
  <c r="F141" i="7"/>
  <c r="E141" i="7"/>
  <c r="D141" i="7"/>
  <c r="C141" i="7"/>
  <c r="AC141" i="7" s="1"/>
  <c r="H140" i="7"/>
  <c r="F140" i="7"/>
  <c r="E140" i="7"/>
  <c r="D140" i="7"/>
  <c r="C140" i="7"/>
  <c r="AD140" i="7" s="1"/>
  <c r="H139" i="7"/>
  <c r="F139" i="7"/>
  <c r="E139" i="7"/>
  <c r="D139" i="7"/>
  <c r="C139" i="7"/>
  <c r="AD139" i="7" s="1"/>
  <c r="H138" i="7"/>
  <c r="F138" i="7"/>
  <c r="E138" i="7"/>
  <c r="D138" i="7"/>
  <c r="C138" i="7"/>
  <c r="AB138" i="7" s="1"/>
  <c r="H137" i="7"/>
  <c r="F137" i="7"/>
  <c r="E137" i="7"/>
  <c r="D137" i="7"/>
  <c r="C137" i="7"/>
  <c r="H136" i="7"/>
  <c r="F136" i="7"/>
  <c r="E136" i="7"/>
  <c r="D136" i="7"/>
  <c r="C136" i="7"/>
  <c r="AD136" i="7" s="1"/>
  <c r="H135" i="7"/>
  <c r="F135" i="7"/>
  <c r="E135" i="7"/>
  <c r="D135" i="7"/>
  <c r="C135" i="7"/>
  <c r="H134" i="7"/>
  <c r="F134" i="7"/>
  <c r="E134" i="7"/>
  <c r="D134" i="7"/>
  <c r="C134" i="7"/>
  <c r="AC134" i="7" s="1"/>
  <c r="H133" i="7"/>
  <c r="F133" i="7"/>
  <c r="E133" i="7"/>
  <c r="D133" i="7"/>
  <c r="C133" i="7"/>
  <c r="AC133" i="7" s="1"/>
  <c r="H132" i="7"/>
  <c r="F132" i="7"/>
  <c r="E132" i="7"/>
  <c r="D132" i="7"/>
  <c r="C132" i="7"/>
  <c r="AB132" i="7" s="1"/>
  <c r="H131" i="7"/>
  <c r="F131" i="7"/>
  <c r="E131" i="7"/>
  <c r="D131" i="7"/>
  <c r="C131" i="7"/>
  <c r="AC131" i="7" s="1"/>
  <c r="H130" i="7"/>
  <c r="F130" i="7"/>
  <c r="E130" i="7"/>
  <c r="D130" i="7"/>
  <c r="C130" i="7"/>
  <c r="H129" i="7"/>
  <c r="F129" i="7"/>
  <c r="E129" i="7"/>
  <c r="D129" i="7"/>
  <c r="C129" i="7"/>
  <c r="AD129" i="7" s="1"/>
  <c r="H128" i="7"/>
  <c r="F128" i="7"/>
  <c r="E128" i="7"/>
  <c r="D128" i="7"/>
  <c r="C128" i="7"/>
  <c r="AB128" i="7" s="1"/>
  <c r="H127" i="7"/>
  <c r="F127" i="7"/>
  <c r="E127" i="7"/>
  <c r="D127" i="7"/>
  <c r="C127" i="7"/>
  <c r="AD127" i="7" s="1"/>
  <c r="H126" i="7"/>
  <c r="F126" i="7"/>
  <c r="E126" i="7"/>
  <c r="D126" i="7"/>
  <c r="C126" i="7"/>
  <c r="AC126" i="7" s="1"/>
  <c r="H125" i="7"/>
  <c r="F125" i="7"/>
  <c r="E125" i="7"/>
  <c r="D125" i="7"/>
  <c r="C125" i="7"/>
  <c r="H124" i="7"/>
  <c r="F124" i="7"/>
  <c r="E124" i="7"/>
  <c r="D124" i="7"/>
  <c r="C124" i="7"/>
  <c r="AD124" i="7" s="1"/>
  <c r="H123" i="7"/>
  <c r="F123" i="7"/>
  <c r="E123" i="7"/>
  <c r="D123" i="7"/>
  <c r="C123" i="7"/>
  <c r="AB123" i="7" s="1"/>
  <c r="H122" i="7"/>
  <c r="F122" i="7"/>
  <c r="E122" i="7"/>
  <c r="D122" i="7"/>
  <c r="C122" i="7"/>
  <c r="H121" i="7"/>
  <c r="F121" i="7"/>
  <c r="E121" i="7"/>
  <c r="D121" i="7"/>
  <c r="C121" i="7"/>
  <c r="AC121" i="7" s="1"/>
  <c r="H120" i="7"/>
  <c r="F120" i="7"/>
  <c r="E120" i="7"/>
  <c r="D120" i="7"/>
  <c r="C120" i="7"/>
  <c r="H119" i="7"/>
  <c r="F119" i="7"/>
  <c r="E119" i="7"/>
  <c r="D119" i="7"/>
  <c r="C119" i="7"/>
  <c r="AD119" i="7" s="1"/>
  <c r="H118" i="7"/>
  <c r="F118" i="7"/>
  <c r="E118" i="7"/>
  <c r="D118" i="7"/>
  <c r="C118" i="7"/>
  <c r="AD118" i="7" s="1"/>
  <c r="H117" i="7"/>
  <c r="F117" i="7"/>
  <c r="E117" i="7"/>
  <c r="D117" i="7"/>
  <c r="C117" i="7"/>
  <c r="AD117" i="7" s="1"/>
  <c r="H116" i="7"/>
  <c r="F116" i="7"/>
  <c r="E116" i="7"/>
  <c r="D116" i="7"/>
  <c r="C116" i="7"/>
  <c r="H115" i="7"/>
  <c r="F115" i="7"/>
  <c r="E115" i="7"/>
  <c r="D115" i="7"/>
  <c r="C115" i="7"/>
  <c r="H114" i="7"/>
  <c r="F114" i="7"/>
  <c r="E114" i="7"/>
  <c r="D114" i="7"/>
  <c r="C114" i="7"/>
  <c r="AC114" i="7" s="1"/>
  <c r="H113" i="7"/>
  <c r="F113" i="7"/>
  <c r="E113" i="7"/>
  <c r="D113" i="7"/>
  <c r="C113" i="7"/>
  <c r="AD113" i="7" s="1"/>
  <c r="H112" i="7"/>
  <c r="F112" i="7"/>
  <c r="E112" i="7"/>
  <c r="D112" i="7"/>
  <c r="C112" i="7"/>
  <c r="AB112" i="7" s="1"/>
  <c r="H111" i="7"/>
  <c r="F111" i="7"/>
  <c r="E111" i="7"/>
  <c r="D111" i="7"/>
  <c r="C111" i="7"/>
  <c r="AC111" i="7" s="1"/>
  <c r="H110" i="7"/>
  <c r="F110" i="7"/>
  <c r="E110" i="7"/>
  <c r="D110" i="7"/>
  <c r="C110" i="7"/>
  <c r="H109" i="7"/>
  <c r="F109" i="7"/>
  <c r="E109" i="7"/>
  <c r="D109" i="7"/>
  <c r="C109" i="7"/>
  <c r="AD109" i="7" s="1"/>
  <c r="H108" i="7"/>
  <c r="F108" i="7"/>
  <c r="E108" i="7"/>
  <c r="D108" i="7"/>
  <c r="C108" i="7"/>
  <c r="AC108" i="7" s="1"/>
  <c r="H107" i="7"/>
  <c r="F107" i="7"/>
  <c r="E107" i="7"/>
  <c r="D107" i="7"/>
  <c r="C107" i="7"/>
  <c r="AD107" i="7" s="1"/>
  <c r="H106" i="7"/>
  <c r="F106" i="7"/>
  <c r="E106" i="7"/>
  <c r="D106" i="7"/>
  <c r="C106" i="7"/>
  <c r="AD106" i="7" s="1"/>
  <c r="H105" i="7"/>
  <c r="F105" i="7"/>
  <c r="E105" i="7"/>
  <c r="D105" i="7"/>
  <c r="C105" i="7"/>
  <c r="AD105" i="7" s="1"/>
  <c r="H104" i="7"/>
  <c r="F104" i="7"/>
  <c r="E104" i="7"/>
  <c r="D104" i="7"/>
  <c r="C104" i="7"/>
  <c r="AB104" i="7" s="1"/>
  <c r="H103" i="7"/>
  <c r="F103" i="7"/>
  <c r="E103" i="7"/>
  <c r="D103" i="7"/>
  <c r="C103" i="7"/>
  <c r="AC103" i="7" s="1"/>
  <c r="H102" i="7"/>
  <c r="F102" i="7"/>
  <c r="E102" i="7"/>
  <c r="D102" i="7"/>
  <c r="C102" i="7"/>
  <c r="AB102" i="7" s="1"/>
  <c r="H101" i="7"/>
  <c r="F101" i="7"/>
  <c r="E101" i="7"/>
  <c r="D101" i="7"/>
  <c r="C101" i="7"/>
  <c r="AC101" i="7" s="1"/>
  <c r="H100" i="7"/>
  <c r="F100" i="7"/>
  <c r="E100" i="7"/>
  <c r="D100" i="7"/>
  <c r="C100" i="7"/>
  <c r="AD100" i="7" s="1"/>
  <c r="H99" i="7"/>
  <c r="F99" i="7"/>
  <c r="E99" i="7"/>
  <c r="D99" i="7"/>
  <c r="C99" i="7"/>
  <c r="AD99" i="7" s="1"/>
  <c r="H98" i="7"/>
  <c r="F98" i="7"/>
  <c r="E98" i="7"/>
  <c r="D98" i="7"/>
  <c r="C98" i="7"/>
  <c r="AC98" i="7" s="1"/>
  <c r="H97" i="7"/>
  <c r="F97" i="7"/>
  <c r="E97" i="7"/>
  <c r="D97" i="7"/>
  <c r="C97" i="7"/>
  <c r="AD97" i="7" s="1"/>
  <c r="H96" i="7"/>
  <c r="F96" i="7"/>
  <c r="E96" i="7"/>
  <c r="D96" i="7"/>
  <c r="C96" i="7"/>
  <c r="AD96" i="7" s="1"/>
  <c r="H95" i="7"/>
  <c r="F95" i="7"/>
  <c r="E95" i="7"/>
  <c r="D95" i="7"/>
  <c r="C95" i="7"/>
  <c r="AC95" i="7" s="1"/>
  <c r="H94" i="7"/>
  <c r="F94" i="7"/>
  <c r="E94" i="7"/>
  <c r="D94" i="7"/>
  <c r="C94" i="7"/>
  <c r="AB94" i="7" s="1"/>
  <c r="H93" i="7"/>
  <c r="F93" i="7"/>
  <c r="E93" i="7"/>
  <c r="D93" i="7"/>
  <c r="C93" i="7"/>
  <c r="AD93" i="7" s="1"/>
  <c r="H92" i="7"/>
  <c r="F92" i="7"/>
  <c r="E92" i="7"/>
  <c r="D92" i="7"/>
  <c r="C92" i="7"/>
  <c r="AB92" i="7" s="1"/>
  <c r="H91" i="7"/>
  <c r="F91" i="7"/>
  <c r="E91" i="7"/>
  <c r="D91" i="7"/>
  <c r="C91" i="7"/>
  <c r="AD91" i="7" s="1"/>
  <c r="H90" i="7"/>
  <c r="F90" i="7"/>
  <c r="E90" i="7"/>
  <c r="D90" i="7"/>
  <c r="C90" i="7"/>
  <c r="H89" i="7"/>
  <c r="F89" i="7"/>
  <c r="E89" i="7"/>
  <c r="D89" i="7"/>
  <c r="C89" i="7"/>
  <c r="AB89" i="7" s="1"/>
  <c r="H88" i="7"/>
  <c r="F88" i="7"/>
  <c r="E88" i="7"/>
  <c r="D88" i="7"/>
  <c r="C88" i="7"/>
  <c r="AC88" i="7" s="1"/>
  <c r="H87" i="7"/>
  <c r="F87" i="7"/>
  <c r="E87" i="7"/>
  <c r="D87" i="7"/>
  <c r="C87" i="7"/>
  <c r="AB87" i="7" s="1"/>
  <c r="H86" i="7"/>
  <c r="F86" i="7"/>
  <c r="E86" i="7"/>
  <c r="D86" i="7"/>
  <c r="C86" i="7"/>
  <c r="AC86" i="7" s="1"/>
  <c r="H85" i="7"/>
  <c r="F85" i="7"/>
  <c r="E85" i="7"/>
  <c r="D85" i="7"/>
  <c r="C85" i="7"/>
  <c r="AB85" i="7" s="1"/>
  <c r="H84" i="7"/>
  <c r="F84" i="7"/>
  <c r="E84" i="7"/>
  <c r="D84" i="7"/>
  <c r="C84" i="7"/>
  <c r="AB84" i="7" s="1"/>
  <c r="H83" i="7"/>
  <c r="F83" i="7"/>
  <c r="E83" i="7"/>
  <c r="D83" i="7"/>
  <c r="C83" i="7"/>
  <c r="AD83" i="7" s="1"/>
  <c r="H82" i="7"/>
  <c r="F82" i="7"/>
  <c r="E82" i="7"/>
  <c r="D82" i="7"/>
  <c r="C82" i="7"/>
  <c r="AC82" i="7" s="1"/>
  <c r="H81" i="7"/>
  <c r="F81" i="7"/>
  <c r="E81" i="7"/>
  <c r="D81" i="7"/>
  <c r="C81" i="7"/>
  <c r="AB81" i="7" s="1"/>
  <c r="H80" i="7"/>
  <c r="F80" i="7"/>
  <c r="E80" i="7"/>
  <c r="D80" i="7"/>
  <c r="C80" i="7"/>
  <c r="AC80" i="7" s="1"/>
  <c r="H79" i="7"/>
  <c r="F79" i="7"/>
  <c r="E79" i="7"/>
  <c r="D79" i="7"/>
  <c r="C79" i="7"/>
  <c r="AC79" i="7" s="1"/>
  <c r="H78" i="7"/>
  <c r="F78" i="7"/>
  <c r="E78" i="7"/>
  <c r="D78" i="7"/>
  <c r="C78" i="7"/>
  <c r="H77" i="7"/>
  <c r="F77" i="7"/>
  <c r="E77" i="7"/>
  <c r="D77" i="7"/>
  <c r="C77" i="7"/>
  <c r="AB77" i="7" s="1"/>
  <c r="H76" i="7"/>
  <c r="F76" i="7"/>
  <c r="E76" i="7"/>
  <c r="D76" i="7"/>
  <c r="C76" i="7"/>
  <c r="AB76" i="7" s="1"/>
  <c r="H75" i="7"/>
  <c r="F75" i="7"/>
  <c r="E75" i="7"/>
  <c r="D75" i="7"/>
  <c r="C75" i="7"/>
  <c r="AD75" i="7" s="1"/>
  <c r="H74" i="7"/>
  <c r="F74" i="7"/>
  <c r="E74" i="7"/>
  <c r="D74" i="7"/>
  <c r="C74" i="7"/>
  <c r="AD74" i="7" s="1"/>
  <c r="H73" i="7"/>
  <c r="F73" i="7"/>
  <c r="E73" i="7"/>
  <c r="D73" i="7"/>
  <c r="C73" i="7"/>
  <c r="AD73" i="7" s="1"/>
  <c r="H72" i="7"/>
  <c r="F72" i="7"/>
  <c r="E72" i="7"/>
  <c r="D72" i="7"/>
  <c r="C72" i="7"/>
  <c r="AC72" i="7" s="1"/>
  <c r="H71" i="7"/>
  <c r="F71" i="7"/>
  <c r="E71" i="7"/>
  <c r="D71" i="7"/>
  <c r="C71" i="7"/>
  <c r="AB71" i="7" s="1"/>
  <c r="H70" i="7"/>
  <c r="F70" i="7"/>
  <c r="E70" i="7"/>
  <c r="D70" i="7"/>
  <c r="C70" i="7"/>
  <c r="AC70" i="7" s="1"/>
  <c r="H69" i="7"/>
  <c r="F69" i="7"/>
  <c r="E69" i="7"/>
  <c r="D69" i="7"/>
  <c r="C69" i="7"/>
  <c r="AC69" i="7" s="1"/>
  <c r="H68" i="7"/>
  <c r="F68" i="7"/>
  <c r="E68" i="7"/>
  <c r="D68" i="7"/>
  <c r="C68" i="7"/>
  <c r="AC68" i="7" s="1"/>
  <c r="H67" i="7"/>
  <c r="F67" i="7"/>
  <c r="E67" i="7"/>
  <c r="D67" i="7"/>
  <c r="C67" i="7"/>
  <c r="AB67" i="7" s="1"/>
  <c r="H66" i="7"/>
  <c r="F66" i="7"/>
  <c r="E66" i="7"/>
  <c r="D66" i="7"/>
  <c r="C66" i="7"/>
  <c r="AB66" i="7" s="1"/>
  <c r="H65" i="7"/>
  <c r="F65" i="7"/>
  <c r="E65" i="7"/>
  <c r="D65" i="7"/>
  <c r="C65" i="7"/>
  <c r="AB65" i="7" s="1"/>
  <c r="H64" i="7"/>
  <c r="F64" i="7"/>
  <c r="E64" i="7"/>
  <c r="D64" i="7"/>
  <c r="C64" i="7"/>
  <c r="AB64" i="7" s="1"/>
  <c r="H63" i="7"/>
  <c r="F63" i="7"/>
  <c r="E63" i="7"/>
  <c r="D63" i="7"/>
  <c r="C63" i="7"/>
  <c r="H62" i="7"/>
  <c r="F62" i="7"/>
  <c r="E62" i="7"/>
  <c r="D62" i="7"/>
  <c r="C62" i="7"/>
  <c r="AB62" i="7" s="1"/>
  <c r="H61" i="7"/>
  <c r="F61" i="7"/>
  <c r="E61" i="7"/>
  <c r="D61" i="7"/>
  <c r="C61" i="7"/>
  <c r="AB61" i="7" s="1"/>
  <c r="H60" i="7"/>
  <c r="F60" i="7"/>
  <c r="E60" i="7"/>
  <c r="D60" i="7"/>
  <c r="C60" i="7"/>
  <c r="H59" i="7"/>
  <c r="F59" i="7"/>
  <c r="E59" i="7"/>
  <c r="D59" i="7"/>
  <c r="C59" i="7"/>
  <c r="AC59" i="7" s="1"/>
  <c r="H58" i="7"/>
  <c r="F58" i="7"/>
  <c r="E58" i="7"/>
  <c r="D58" i="7"/>
  <c r="C58" i="7"/>
  <c r="H57" i="7"/>
  <c r="F57" i="7"/>
  <c r="E57" i="7"/>
  <c r="D57" i="7"/>
  <c r="C57" i="7"/>
  <c r="H56" i="7"/>
  <c r="F56" i="7"/>
  <c r="E56" i="7"/>
  <c r="D56" i="7"/>
  <c r="C56" i="7"/>
  <c r="AC56" i="7" s="1"/>
  <c r="H55" i="7"/>
  <c r="F55" i="7"/>
  <c r="E55" i="7"/>
  <c r="D55" i="7"/>
  <c r="C55" i="7"/>
  <c r="H54" i="7"/>
  <c r="F54" i="7"/>
  <c r="E54" i="7"/>
  <c r="D54" i="7"/>
  <c r="C54" i="7"/>
  <c r="AD54" i="7" s="1"/>
  <c r="H53" i="7"/>
  <c r="F53" i="7"/>
  <c r="E53" i="7"/>
  <c r="D53" i="7"/>
  <c r="C53" i="7"/>
  <c r="AD53" i="7" s="1"/>
  <c r="H52" i="7"/>
  <c r="F52" i="7"/>
  <c r="E52" i="7"/>
  <c r="D52" i="7"/>
  <c r="C52" i="7"/>
  <c r="H51" i="7"/>
  <c r="F51" i="7"/>
  <c r="E51" i="7"/>
  <c r="D51" i="7"/>
  <c r="C51" i="7"/>
  <c r="AD51" i="7" s="1"/>
  <c r="H50" i="7"/>
  <c r="F50" i="7"/>
  <c r="E50" i="7"/>
  <c r="D50" i="7"/>
  <c r="C50" i="7"/>
  <c r="AD50" i="7" s="1"/>
  <c r="H49" i="7"/>
  <c r="F49" i="7"/>
  <c r="E49" i="7"/>
  <c r="D49" i="7"/>
  <c r="C49" i="7"/>
  <c r="AB49" i="7" s="1"/>
  <c r="H48" i="7"/>
  <c r="F48" i="7"/>
  <c r="E48" i="7"/>
  <c r="D48" i="7"/>
  <c r="C48" i="7"/>
  <c r="H47" i="7"/>
  <c r="F47" i="7"/>
  <c r="E47" i="7"/>
  <c r="D47" i="7"/>
  <c r="C47" i="7"/>
  <c r="H46" i="7"/>
  <c r="F46" i="7"/>
  <c r="E46" i="7"/>
  <c r="D46" i="7"/>
  <c r="C46" i="7"/>
  <c r="H45" i="7"/>
  <c r="F45" i="7"/>
  <c r="E45" i="7"/>
  <c r="D45" i="7"/>
  <c r="C45" i="7"/>
  <c r="AD45" i="7" s="1"/>
  <c r="H44" i="7"/>
  <c r="F44" i="7"/>
  <c r="E44" i="7"/>
  <c r="D44" i="7"/>
  <c r="C44" i="7"/>
  <c r="AD44" i="7" s="1"/>
  <c r="H43" i="7"/>
  <c r="F43" i="7"/>
  <c r="E43" i="7"/>
  <c r="D43" i="7"/>
  <c r="C43" i="7"/>
  <c r="AC43" i="7" s="1"/>
  <c r="H42" i="7"/>
  <c r="F42" i="7"/>
  <c r="E42" i="7"/>
  <c r="D42" i="7"/>
  <c r="C42" i="7"/>
  <c r="H41" i="7"/>
  <c r="F41" i="7"/>
  <c r="E41" i="7"/>
  <c r="D41" i="7"/>
  <c r="C41" i="7"/>
  <c r="AB41" i="7" s="1"/>
  <c r="H40" i="7"/>
  <c r="F40" i="7"/>
  <c r="E40" i="7"/>
  <c r="D40" i="7"/>
  <c r="C40" i="7"/>
  <c r="H39" i="7"/>
  <c r="F39" i="7"/>
  <c r="E39" i="7"/>
  <c r="D39" i="7"/>
  <c r="C39" i="7"/>
  <c r="AC39" i="7" s="1"/>
  <c r="H38" i="7"/>
  <c r="F38" i="7"/>
  <c r="E38" i="7"/>
  <c r="D38" i="7"/>
  <c r="C38" i="7"/>
  <c r="H37" i="7"/>
  <c r="F37" i="7"/>
  <c r="E37" i="7"/>
  <c r="D37" i="7"/>
  <c r="C37" i="7"/>
  <c r="AB37" i="7" s="1"/>
  <c r="H36" i="7"/>
  <c r="F36" i="7"/>
  <c r="E36" i="7"/>
  <c r="D36" i="7"/>
  <c r="C36" i="7"/>
  <c r="AC36" i="7" s="1"/>
  <c r="H35" i="7"/>
  <c r="F35" i="7"/>
  <c r="E35" i="7"/>
  <c r="D35" i="7"/>
  <c r="C35" i="7"/>
  <c r="H34" i="7"/>
  <c r="F34" i="7"/>
  <c r="E34" i="7"/>
  <c r="D34" i="7"/>
  <c r="C34" i="7"/>
  <c r="H33" i="7"/>
  <c r="F33" i="7"/>
  <c r="E33" i="7"/>
  <c r="D33" i="7"/>
  <c r="C33" i="7"/>
  <c r="AC33" i="7" s="1"/>
  <c r="H32" i="7"/>
  <c r="F32" i="7"/>
  <c r="E32" i="7"/>
  <c r="D32" i="7"/>
  <c r="C32" i="7"/>
  <c r="H31" i="7"/>
  <c r="F31" i="7"/>
  <c r="E31" i="7"/>
  <c r="D31" i="7"/>
  <c r="C31" i="7"/>
  <c r="AB31" i="7" s="1"/>
  <c r="H30" i="7"/>
  <c r="F30" i="7"/>
  <c r="E30" i="7"/>
  <c r="D30" i="7"/>
  <c r="C30" i="7"/>
  <c r="H29" i="7"/>
  <c r="F29" i="7"/>
  <c r="E29" i="7"/>
  <c r="D29" i="7"/>
  <c r="C29" i="7"/>
  <c r="H28" i="7"/>
  <c r="F28" i="7"/>
  <c r="E28" i="7"/>
  <c r="D28" i="7"/>
  <c r="C28" i="7"/>
  <c r="AC28" i="7" s="1"/>
  <c r="H27" i="7"/>
  <c r="F27" i="7"/>
  <c r="E27" i="7"/>
  <c r="D27" i="7"/>
  <c r="C27" i="7"/>
  <c r="AC27" i="7" s="1"/>
  <c r="H26" i="7"/>
  <c r="F26" i="7"/>
  <c r="E26" i="7"/>
  <c r="D26" i="7"/>
  <c r="C26" i="7"/>
  <c r="H25" i="7"/>
  <c r="F25" i="7"/>
  <c r="E25" i="7"/>
  <c r="D25" i="7"/>
  <c r="C25" i="7"/>
  <c r="AC25" i="7" s="1"/>
  <c r="H24" i="7"/>
  <c r="F24" i="7"/>
  <c r="E24" i="7"/>
  <c r="D24" i="7"/>
  <c r="C24" i="7"/>
  <c r="H23" i="7"/>
  <c r="F23" i="7"/>
  <c r="E23" i="7"/>
  <c r="D23" i="7"/>
  <c r="C23" i="7"/>
  <c r="H22" i="7"/>
  <c r="F22" i="7"/>
  <c r="E22" i="7"/>
  <c r="D22" i="7"/>
  <c r="C22" i="7"/>
  <c r="H21" i="7"/>
  <c r="F21" i="7"/>
  <c r="E21" i="7"/>
  <c r="D21" i="7"/>
  <c r="C21" i="7"/>
  <c r="AD21" i="7" s="1"/>
  <c r="H20" i="7"/>
  <c r="F20" i="7"/>
  <c r="E20" i="7"/>
  <c r="D20" i="7"/>
  <c r="C20" i="7"/>
  <c r="H19" i="7"/>
  <c r="F19" i="7"/>
  <c r="E19" i="7"/>
  <c r="D19" i="7"/>
  <c r="C19" i="7"/>
  <c r="AD19" i="7" s="1"/>
  <c r="H18" i="7"/>
  <c r="F18" i="7"/>
  <c r="E18" i="7"/>
  <c r="D18" i="7"/>
  <c r="C18" i="7"/>
  <c r="AD18" i="7" s="1"/>
  <c r="H17" i="7"/>
  <c r="F17" i="7"/>
  <c r="E17" i="7"/>
  <c r="D17" i="7"/>
  <c r="C17" i="7"/>
  <c r="H16" i="7"/>
  <c r="F16" i="7"/>
  <c r="E16" i="7"/>
  <c r="D16" i="7"/>
  <c r="C16" i="7"/>
  <c r="AD16" i="7" s="1"/>
  <c r="H15" i="7"/>
  <c r="F15" i="7"/>
  <c r="E15" i="7"/>
  <c r="D15" i="7"/>
  <c r="C15" i="7"/>
  <c r="AB15" i="7" s="1"/>
  <c r="H14" i="7"/>
  <c r="F14" i="7"/>
  <c r="E14" i="7"/>
  <c r="D14" i="7"/>
  <c r="C14" i="7"/>
  <c r="H13" i="7"/>
  <c r="F13" i="7"/>
  <c r="E13" i="7"/>
  <c r="D13" i="7"/>
  <c r="C13" i="7"/>
  <c r="AB13" i="7" s="1"/>
  <c r="H12" i="7"/>
  <c r="F12" i="7"/>
  <c r="E12" i="7"/>
  <c r="D12" i="7"/>
  <c r="C12" i="7"/>
  <c r="H11" i="7"/>
  <c r="F11" i="7"/>
  <c r="E11" i="7"/>
  <c r="D11" i="7"/>
  <c r="C11" i="7"/>
  <c r="H10" i="7"/>
  <c r="F10" i="7"/>
  <c r="E10" i="7"/>
  <c r="D10" i="7"/>
  <c r="C10" i="7"/>
  <c r="H9" i="7"/>
  <c r="F9" i="7"/>
  <c r="E9" i="7"/>
  <c r="D9" i="7"/>
  <c r="C9" i="7"/>
  <c r="AC9" i="7" s="1"/>
  <c r="H8" i="7"/>
  <c r="F8" i="7"/>
  <c r="E8" i="7"/>
  <c r="D8" i="7"/>
  <c r="C8" i="7"/>
  <c r="AB8" i="7" s="1"/>
  <c r="H7" i="7"/>
  <c r="F7" i="7"/>
  <c r="E7" i="7"/>
  <c r="D7" i="7"/>
  <c r="C7" i="7"/>
  <c r="AB7" i="7" s="1"/>
  <c r="H6" i="7"/>
  <c r="F6" i="7"/>
  <c r="E6" i="7"/>
  <c r="D6" i="7"/>
  <c r="C6" i="7"/>
  <c r="AD6" i="7" s="1"/>
  <c r="H5" i="7"/>
  <c r="F5" i="7"/>
  <c r="E5" i="7"/>
  <c r="D5" i="7"/>
  <c r="C5" i="7"/>
  <c r="AB5" i="7" s="1"/>
  <c r="H4" i="7"/>
  <c r="F4" i="7"/>
  <c r="E4" i="7"/>
  <c r="D4" i="7"/>
  <c r="C4" i="7"/>
  <c r="AC4" i="7" s="1"/>
  <c r="H3" i="7"/>
  <c r="F3" i="7"/>
  <c r="E3" i="7"/>
  <c r="D3" i="7"/>
  <c r="C3" i="7"/>
  <c r="AD3" i="7" s="1"/>
  <c r="H2" i="7"/>
  <c r="F2" i="7"/>
  <c r="E2" i="7"/>
  <c r="D2" i="7"/>
  <c r="C2" i="7"/>
  <c r="B2" i="18"/>
  <c r="F1" i="5"/>
  <c r="P252" i="4"/>
  <c r="Q252" i="4" s="1"/>
  <c r="P251" i="4"/>
  <c r="Q251" i="4" s="1"/>
  <c r="P250" i="4"/>
  <c r="Q250" i="4" s="1"/>
  <c r="P249" i="4"/>
  <c r="Q249" i="4" s="1"/>
  <c r="P248" i="4"/>
  <c r="Q248" i="4" s="1"/>
  <c r="P247" i="4"/>
  <c r="Q247" i="4" s="1"/>
  <c r="P246" i="4"/>
  <c r="Q246" i="4" s="1"/>
  <c r="P245" i="4"/>
  <c r="Q245" i="4" s="1"/>
  <c r="P244" i="4"/>
  <c r="Q244" i="4" s="1"/>
  <c r="P243" i="4"/>
  <c r="Q243" i="4" s="1"/>
  <c r="P242" i="4"/>
  <c r="Q242" i="4" s="1"/>
  <c r="P241" i="4"/>
  <c r="Q241" i="4" s="1"/>
  <c r="J222" i="3"/>
  <c r="J221" i="3"/>
  <c r="J220" i="3"/>
  <c r="J219" i="3"/>
  <c r="J218" i="3"/>
  <c r="J217" i="3"/>
  <c r="J216" i="3"/>
  <c r="J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H213" i="15"/>
  <c r="H212" i="15"/>
  <c r="H211" i="15"/>
  <c r="H206" i="15"/>
  <c r="H205" i="15"/>
  <c r="H204" i="15"/>
  <c r="H203" i="15"/>
  <c r="H202" i="15"/>
  <c r="H201" i="15"/>
  <c r="H200" i="15"/>
  <c r="H196" i="15"/>
  <c r="H195" i="15"/>
  <c r="H194" i="15"/>
  <c r="H193" i="15"/>
  <c r="H192" i="15"/>
  <c r="H191" i="15"/>
  <c r="H190" i="15"/>
  <c r="H188" i="15"/>
  <c r="H187" i="15"/>
  <c r="H186" i="15"/>
  <c r="H185" i="15"/>
  <c r="H183" i="15"/>
  <c r="H182" i="15"/>
  <c r="H181" i="15"/>
  <c r="H180" i="15"/>
  <c r="H178" i="15"/>
  <c r="H177" i="15"/>
  <c r="H176" i="15"/>
  <c r="H175" i="15"/>
  <c r="H173" i="15"/>
  <c r="H172" i="15"/>
  <c r="H171" i="15"/>
  <c r="H170" i="15"/>
  <c r="H167" i="15"/>
  <c r="H166" i="15"/>
  <c r="H165" i="15"/>
  <c r="H163" i="15"/>
  <c r="H162" i="15"/>
  <c r="H161" i="15"/>
  <c r="H160" i="15"/>
  <c r="H157" i="15"/>
  <c r="H156" i="15"/>
  <c r="H155" i="15"/>
  <c r="H153" i="15"/>
  <c r="H151" i="15"/>
  <c r="H149" i="15"/>
  <c r="H145" i="15"/>
  <c r="H143" i="15"/>
  <c r="H142" i="15"/>
  <c r="H141" i="15"/>
  <c r="H138" i="15"/>
  <c r="H136" i="15"/>
  <c r="H135" i="15"/>
  <c r="H133" i="15"/>
  <c r="H132" i="15"/>
  <c r="H131" i="15"/>
  <c r="H127" i="15"/>
  <c r="H126" i="15"/>
  <c r="H125" i="15"/>
  <c r="H123" i="15"/>
  <c r="H122" i="15"/>
  <c r="H121" i="15"/>
  <c r="H120" i="15"/>
  <c r="G119" i="15"/>
  <c r="H117" i="15"/>
  <c r="H116" i="15"/>
  <c r="H115" i="15"/>
  <c r="H114" i="15"/>
  <c r="H113" i="15"/>
  <c r="H112" i="15"/>
  <c r="H111" i="15"/>
  <c r="H107" i="15"/>
  <c r="H106" i="15"/>
  <c r="H105" i="15"/>
  <c r="H104" i="15"/>
  <c r="H103" i="15"/>
  <c r="H102" i="15"/>
  <c r="H101" i="15"/>
  <c r="H97" i="15"/>
  <c r="H96" i="15"/>
  <c r="H95" i="15"/>
  <c r="H94" i="15"/>
  <c r="H93" i="15"/>
  <c r="H92" i="15"/>
  <c r="H91" i="15"/>
  <c r="H87" i="15"/>
  <c r="H86" i="15"/>
  <c r="H85" i="15"/>
  <c r="H84" i="15"/>
  <c r="H83" i="15"/>
  <c r="H82" i="15"/>
  <c r="H81" i="15"/>
  <c r="H77" i="15"/>
  <c r="H76" i="15"/>
  <c r="H75" i="15"/>
  <c r="H74" i="15"/>
  <c r="H73" i="15"/>
  <c r="H72" i="15"/>
  <c r="H71" i="15"/>
  <c r="G71" i="15"/>
  <c r="H69" i="15"/>
  <c r="H65" i="15"/>
  <c r="H64" i="15"/>
  <c r="H63" i="15"/>
  <c r="H62" i="15"/>
  <c r="H61" i="15"/>
  <c r="H58" i="15"/>
  <c r="H56" i="15"/>
  <c r="H55" i="15"/>
  <c r="H54" i="15"/>
  <c r="H53" i="15"/>
  <c r="H52" i="15"/>
  <c r="H51" i="15"/>
  <c r="H46" i="15"/>
  <c r="H45" i="15"/>
  <c r="H44" i="15"/>
  <c r="H43" i="15"/>
  <c r="H42" i="15"/>
  <c r="H41" i="15"/>
  <c r="H40" i="15"/>
  <c r="H36" i="15"/>
  <c r="H35" i="15"/>
  <c r="H33" i="15"/>
  <c r="H32" i="15"/>
  <c r="H31" i="15"/>
  <c r="H30" i="15"/>
  <c r="H26" i="15"/>
  <c r="H25" i="15"/>
  <c r="H24" i="15"/>
  <c r="H23" i="15"/>
  <c r="H22" i="15"/>
  <c r="H21" i="15"/>
  <c r="H20" i="15"/>
  <c r="H19" i="15"/>
  <c r="G18" i="15"/>
  <c r="H16" i="15"/>
  <c r="H15" i="15"/>
  <c r="H13" i="15"/>
  <c r="H12" i="15"/>
  <c r="H11" i="15"/>
  <c r="H6" i="15"/>
  <c r="H5" i="15"/>
  <c r="B176" i="7" l="1"/>
  <c r="B152" i="7"/>
  <c r="B127" i="7"/>
  <c r="B184" i="7"/>
  <c r="B137" i="7"/>
  <c r="B198" i="7"/>
  <c r="B147" i="7"/>
  <c r="B173" i="7"/>
  <c r="B181" i="7"/>
  <c r="B167" i="7"/>
  <c r="B168" i="7"/>
  <c r="D68" i="3"/>
  <c r="J68" i="3" s="1"/>
  <c r="D18" i="3"/>
  <c r="J18" i="3" s="1"/>
  <c r="D28" i="3"/>
  <c r="J28" i="3" s="1"/>
  <c r="D58" i="3"/>
  <c r="J58" i="3" s="1"/>
  <c r="B179" i="7"/>
  <c r="B192" i="7"/>
  <c r="B180" i="7"/>
  <c r="B195" i="7"/>
  <c r="B160" i="7"/>
  <c r="G190" i="15"/>
  <c r="D74" i="3"/>
  <c r="J74" i="3" s="1"/>
  <c r="G130" i="15"/>
  <c r="G12" i="15"/>
  <c r="D38" i="3"/>
  <c r="J38" i="3" s="1"/>
  <c r="AB88" i="7"/>
  <c r="Z36" i="7" a="1"/>
  <c r="Z36" i="7" s="1"/>
  <c r="AA36" i="7" s="1"/>
  <c r="Z41" i="7" a="1"/>
  <c r="Z41" i="7" s="1"/>
  <c r="AA41" i="7" s="1"/>
  <c r="AD56" i="7"/>
  <c r="AB131" i="7"/>
  <c r="AD114" i="7"/>
  <c r="Z141" i="7" a="1"/>
  <c r="Z141" i="7" s="1"/>
  <c r="AA141" i="7" s="1"/>
  <c r="AD141" i="7"/>
  <c r="Z83" i="7" a="1"/>
  <c r="Z83" i="7" s="1"/>
  <c r="AA83" i="7" s="1"/>
  <c r="Z12" i="7" a="1"/>
  <c r="Z12" i="7" s="1"/>
  <c r="AA12" i="7" s="1"/>
  <c r="AC13" i="7"/>
  <c r="AC15" i="7"/>
  <c r="AC168" i="7"/>
  <c r="AD95" i="7"/>
  <c r="AC207" i="7"/>
  <c r="Z74" i="7" a="1"/>
  <c r="Z74" i="7" s="1"/>
  <c r="AA74" i="7" s="1"/>
  <c r="Z105" i="7" a="1"/>
  <c r="Z105" i="7" s="1"/>
  <c r="AC128" i="7"/>
  <c r="Z15" i="7" a="1"/>
  <c r="Z15" i="7" s="1"/>
  <c r="AA15" i="7" s="1"/>
  <c r="AC16" i="7"/>
  <c r="Z88" i="7" a="1"/>
  <c r="Z88" i="7" s="1"/>
  <c r="AA88" i="7" s="1"/>
  <c r="Z91" i="7" a="1"/>
  <c r="Z91" i="7" s="1"/>
  <c r="AA91" i="7" s="1"/>
  <c r="AC142" i="7"/>
  <c r="AB141" i="7"/>
  <c r="AE141" i="7" s="1"/>
  <c r="AB127" i="7"/>
  <c r="AE127" i="7" s="1"/>
  <c r="AD163" i="7"/>
  <c r="Z23" i="7" a="1"/>
  <c r="Z23" i="7" s="1"/>
  <c r="AA23" i="7" s="1"/>
  <c r="AD179" i="7"/>
  <c r="Z200" i="7" a="1"/>
  <c r="Z200" i="7" s="1"/>
  <c r="AA200" i="7" s="1"/>
  <c r="Z136" i="7" a="1"/>
  <c r="Z136" i="7" s="1"/>
  <c r="AA136" i="7" s="1"/>
  <c r="Z165" i="7" a="1"/>
  <c r="Z165" i="7" s="1"/>
  <c r="AA165" i="7" s="1"/>
  <c r="Z179" i="7" a="1"/>
  <c r="Z179" i="7" s="1"/>
  <c r="AA179" i="7" s="1"/>
  <c r="Z182" i="7" a="1"/>
  <c r="Z182" i="7" s="1"/>
  <c r="AA182" i="7" s="1"/>
  <c r="Z191" i="7" a="1"/>
  <c r="Z191" i="7" s="1"/>
  <c r="AA191" i="7" s="1"/>
  <c r="Z199" i="7" a="1"/>
  <c r="Z199" i="7" s="1"/>
  <c r="AA199" i="7" s="1"/>
  <c r="Z201" i="7" a="1"/>
  <c r="Z201" i="7" s="1"/>
  <c r="AA201" i="7" s="1"/>
  <c r="AB75" i="7"/>
  <c r="AE75" i="7" s="1"/>
  <c r="AC123" i="7"/>
  <c r="AC138" i="7"/>
  <c r="AC104" i="7"/>
  <c r="AD123" i="7"/>
  <c r="AC140" i="7"/>
  <c r="AB153" i="7"/>
  <c r="K37" i="15"/>
  <c r="K45" i="15"/>
  <c r="K51" i="15"/>
  <c r="K57" i="15"/>
  <c r="Z140" i="7" a="1"/>
  <c r="Z140" i="7" s="1"/>
  <c r="AA140" i="7" s="1"/>
  <c r="AD161" i="7"/>
  <c r="AB211" i="7"/>
  <c r="AC6" i="7"/>
  <c r="AD39" i="7"/>
  <c r="Z68" i="7" a="1"/>
  <c r="Z68" i="7" s="1"/>
  <c r="AA68" i="7" s="1"/>
  <c r="AB111" i="7"/>
  <c r="AD131" i="7"/>
  <c r="AB158" i="7"/>
  <c r="AD175" i="7"/>
  <c r="AD211" i="7"/>
  <c r="AB83" i="7"/>
  <c r="AE83" i="7" s="1"/>
  <c r="AD111" i="7"/>
  <c r="AB151" i="7"/>
  <c r="AD158" i="7"/>
  <c r="AB3" i="7"/>
  <c r="AE3" i="7" s="1"/>
  <c r="AB12" i="7"/>
  <c r="Z42" i="7" a="1"/>
  <c r="Z42" i="7" s="1"/>
  <c r="AA42" i="7" s="1"/>
  <c r="AB72" i="7"/>
  <c r="AD151" i="7"/>
  <c r="Z170" i="7" a="1"/>
  <c r="Z170" i="7" s="1"/>
  <c r="AA170" i="7" s="1"/>
  <c r="AC179" i="7"/>
  <c r="AC12" i="7"/>
  <c r="AB74" i="7"/>
  <c r="AE74" i="7" s="1"/>
  <c r="Z5" i="7" a="1"/>
  <c r="Z5" i="7" s="1"/>
  <c r="AA5" i="7" s="1"/>
  <c r="Z21" i="7" a="1"/>
  <c r="Z21" i="7" s="1"/>
  <c r="AA21" i="7" s="1"/>
  <c r="AD65" i="7"/>
  <c r="AE65" i="7" s="1"/>
  <c r="AC89" i="7"/>
  <c r="AB148" i="7"/>
  <c r="AB157" i="7"/>
  <c r="AB191" i="7"/>
  <c r="Z203" i="7" a="1"/>
  <c r="Z203" i="7" s="1"/>
  <c r="AA203" i="7" s="1"/>
  <c r="Z205" i="7" a="1"/>
  <c r="Z205" i="7" s="1"/>
  <c r="AA205" i="7" s="1"/>
  <c r="AB21" i="7"/>
  <c r="AE21" i="7" s="1"/>
  <c r="AD191" i="7"/>
  <c r="Z211" i="7" a="1"/>
  <c r="Z211" i="7" s="1"/>
  <c r="AA211" i="7" s="1"/>
  <c r="Z31" i="7" a="1"/>
  <c r="Z31" i="7" s="1"/>
  <c r="AA31" i="7" s="1"/>
  <c r="AB44" i="7"/>
  <c r="AE44" i="7" s="1"/>
  <c r="AC71" i="7"/>
  <c r="AC199" i="7"/>
  <c r="B185" i="7"/>
  <c r="AC31" i="7"/>
  <c r="AB201" i="7"/>
  <c r="D8" i="3"/>
  <c r="J8" i="3" s="1"/>
  <c r="AB43" i="7"/>
  <c r="AB82" i="7"/>
  <c r="AD85" i="7"/>
  <c r="AE85" i="7" s="1"/>
  <c r="AD101" i="7"/>
  <c r="AD108" i="7"/>
  <c r="AC129" i="7"/>
  <c r="Z132" i="7" a="1"/>
  <c r="Z132" i="7" s="1"/>
  <c r="AA132" i="7" s="1"/>
  <c r="AB147" i="7"/>
  <c r="Z169" i="7" a="1"/>
  <c r="Z169" i="7" s="1"/>
  <c r="AD176" i="7"/>
  <c r="Z185" i="7" a="1"/>
  <c r="Z185" i="7" s="1"/>
  <c r="AA185" i="7" s="1"/>
  <c r="AB197" i="7"/>
  <c r="Z65" i="7" a="1"/>
  <c r="Z65" i="7" s="1"/>
  <c r="AA65" i="7" s="1"/>
  <c r="Z67" i="7" a="1"/>
  <c r="Z67" i="7" s="1"/>
  <c r="AA67" i="7" s="1"/>
  <c r="AB68" i="7"/>
  <c r="AD82" i="7"/>
  <c r="Z94" i="7" a="1"/>
  <c r="Z94" i="7" s="1"/>
  <c r="AA94" i="7" s="1"/>
  <c r="AB117" i="7"/>
  <c r="Z142" i="7" a="1"/>
  <c r="Z142" i="7" s="1"/>
  <c r="AA142" i="7" s="1"/>
  <c r="AC169" i="7"/>
  <c r="AB185" i="7"/>
  <c r="AC200" i="7"/>
  <c r="Z204" i="7" a="1"/>
  <c r="Z204" i="7" s="1"/>
  <c r="K6" i="15"/>
  <c r="K24" i="15"/>
  <c r="K28" i="15"/>
  <c r="K44" i="15"/>
  <c r="K64" i="15"/>
  <c r="K66" i="15"/>
  <c r="B178" i="7"/>
  <c r="AC18" i="7"/>
  <c r="AB54" i="7"/>
  <c r="AE54" i="7" s="1"/>
  <c r="Z93" i="7" a="1"/>
  <c r="Z93" i="7" s="1"/>
  <c r="AA93" i="7" s="1"/>
  <c r="Z131" i="7" a="1"/>
  <c r="Z131" i="7" s="1"/>
  <c r="AA131" i="7" s="1"/>
  <c r="Z133" i="7" a="1"/>
  <c r="Z133" i="7" s="1"/>
  <c r="AA133" i="7" s="1"/>
  <c r="AB161" i="7"/>
  <c r="AB168" i="7"/>
  <c r="AE168" i="7" s="1"/>
  <c r="AD194" i="7"/>
  <c r="Z129" i="7" a="1"/>
  <c r="Z129" i="7" s="1"/>
  <c r="AA129" i="7" s="1"/>
  <c r="AB9" i="7"/>
  <c r="Z46" i="7" a="1"/>
  <c r="Z46" i="7" s="1"/>
  <c r="AA46" i="7" s="1"/>
  <c r="Z53" i="7" a="1"/>
  <c r="Z53" i="7" s="1"/>
  <c r="AA53" i="7" s="1"/>
  <c r="Z61" i="7" a="1"/>
  <c r="Z61" i="7" s="1"/>
  <c r="AA61" i="7" s="1"/>
  <c r="Z206" i="7" a="1"/>
  <c r="Z206" i="7" s="1"/>
  <c r="AA206" i="7" s="1"/>
  <c r="AD9" i="7"/>
  <c r="Z13" i="7" a="1"/>
  <c r="Z13" i="7" s="1"/>
  <c r="AA13" i="7" s="1"/>
  <c r="Z44" i="7" a="1"/>
  <c r="Z44" i="7" s="1"/>
  <c r="AA44" i="7" s="1"/>
  <c r="AB53" i="7"/>
  <c r="AE53" i="7" s="1"/>
  <c r="Z82" i="7" a="1"/>
  <c r="Z82" i="7" s="1"/>
  <c r="AA82" i="7" s="1"/>
  <c r="Z124" i="7" a="1"/>
  <c r="Z124" i="7" s="1"/>
  <c r="AA124" i="7" s="1"/>
  <c r="AC127" i="7"/>
  <c r="Z159" i="7" a="1"/>
  <c r="Z159" i="7" s="1"/>
  <c r="AA159" i="7" s="1"/>
  <c r="B165" i="7"/>
  <c r="B174" i="7"/>
  <c r="AC41" i="7"/>
  <c r="Z97" i="7" a="1"/>
  <c r="Z97" i="7" s="1"/>
  <c r="AA97" i="7" s="1"/>
  <c r="AB108" i="7"/>
  <c r="Z156" i="7" a="1"/>
  <c r="Z156" i="7" s="1"/>
  <c r="AA156" i="7" s="1"/>
  <c r="AB186" i="7"/>
  <c r="Z190" i="7" a="1"/>
  <c r="Z190" i="7" s="1"/>
  <c r="AA190" i="7" s="1"/>
  <c r="Z195" i="7" a="1"/>
  <c r="Z195" i="7" s="1"/>
  <c r="AA195" i="7" s="1"/>
  <c r="AD201" i="7"/>
  <c r="Z207" i="7" a="1"/>
  <c r="Z207" i="7" s="1"/>
  <c r="AA207" i="7" s="1"/>
  <c r="E15" i="15"/>
  <c r="D50" i="3"/>
  <c r="J50" i="3" s="1"/>
  <c r="B132" i="7"/>
  <c r="B169" i="7"/>
  <c r="Z43" i="7" a="1"/>
  <c r="Z43" i="7" s="1"/>
  <c r="AA43" i="7" s="1"/>
  <c r="AC61" i="7"/>
  <c r="AC66" i="7"/>
  <c r="Z71" i="7" a="1"/>
  <c r="Z71" i="7" s="1"/>
  <c r="AA71" i="7" s="1"/>
  <c r="AB101" i="7"/>
  <c r="AB129" i="7"/>
  <c r="AE129" i="7" s="1"/>
  <c r="Z176" i="7" a="1"/>
  <c r="Z176" i="7" s="1"/>
  <c r="AA176" i="7" s="1"/>
  <c r="AC188" i="7"/>
  <c r="AB195" i="7"/>
  <c r="D20" i="3"/>
  <c r="J20" i="3" s="1"/>
  <c r="D48" i="3"/>
  <c r="J48" i="3" s="1"/>
  <c r="D10" i="3"/>
  <c r="J10" i="3" s="1"/>
  <c r="G42" i="7"/>
  <c r="J184" i="3"/>
  <c r="G3" i="7"/>
  <c r="D44" i="3"/>
  <c r="J44" i="3" s="1"/>
  <c r="E65" i="15"/>
  <c r="B142" i="7"/>
  <c r="J165" i="3"/>
  <c r="G22" i="7"/>
  <c r="D24" i="3"/>
  <c r="J24" i="3" s="1"/>
  <c r="D34" i="3"/>
  <c r="J34" i="3" s="1"/>
  <c r="D40" i="3"/>
  <c r="J40" i="3" s="1"/>
  <c r="D54" i="3"/>
  <c r="J54" i="3" s="1"/>
  <c r="E41" i="15"/>
  <c r="G82" i="7"/>
  <c r="D64" i="3"/>
  <c r="J64" i="3" s="1"/>
  <c r="D14" i="3"/>
  <c r="J14" i="3" s="1"/>
  <c r="D30" i="3"/>
  <c r="J30" i="3" s="1"/>
  <c r="J199" i="3"/>
  <c r="E57" i="15"/>
  <c r="J178" i="3"/>
  <c r="AC20" i="7"/>
  <c r="AB20" i="7"/>
  <c r="AD55" i="7"/>
  <c r="AB55" i="7"/>
  <c r="B70" i="7"/>
  <c r="G166" i="7"/>
  <c r="AC42" i="7"/>
  <c r="AD42" i="7"/>
  <c r="AB42" i="7"/>
  <c r="AC52" i="7"/>
  <c r="AD52" i="7"/>
  <c r="AB52" i="7"/>
  <c r="Z55" i="7" a="1"/>
  <c r="Z55" i="7" s="1"/>
  <c r="AA55" i="7" s="1"/>
  <c r="K70" i="15"/>
  <c r="K80" i="15"/>
  <c r="K98" i="15"/>
  <c r="K110" i="15"/>
  <c r="K118" i="15"/>
  <c r="K136" i="15"/>
  <c r="K152" i="15"/>
  <c r="K160" i="15"/>
  <c r="D78" i="3"/>
  <c r="J78" i="3" s="1"/>
  <c r="E37" i="15"/>
  <c r="G46" i="7"/>
  <c r="B74" i="7"/>
  <c r="K213" i="15"/>
  <c r="G183" i="7"/>
  <c r="AC19" i="7"/>
  <c r="AB19" i="7"/>
  <c r="AE19" i="7" s="1"/>
  <c r="Z25" i="7" a="1"/>
  <c r="Z25" i="7" s="1"/>
  <c r="AA25" i="7" s="1"/>
  <c r="Z28" i="7" a="1"/>
  <c r="Z28" i="7" s="1"/>
  <c r="AA28" i="7" s="1"/>
  <c r="AC32" i="7"/>
  <c r="AD32" i="7"/>
  <c r="AB32" i="7"/>
  <c r="AB33" i="7"/>
  <c r="AB50" i="7"/>
  <c r="AE50" i="7" s="1"/>
  <c r="AD7" i="7"/>
  <c r="AE7" i="7" s="1"/>
  <c r="AC7" i="7"/>
  <c r="Z19" i="7" a="1"/>
  <c r="Z19" i="7" s="1"/>
  <c r="AA19" i="7" s="1"/>
  <c r="AB23" i="7"/>
  <c r="Z32" i="7" a="1"/>
  <c r="Z32" i="7" s="1"/>
  <c r="AA32" i="7" s="1"/>
  <c r="AC51" i="7"/>
  <c r="Z51" i="7" a="1"/>
  <c r="Z51" i="7" s="1"/>
  <c r="AA51" i="7" s="1"/>
  <c r="AD63" i="7"/>
  <c r="AB63" i="7"/>
  <c r="Z63" i="7" a="1"/>
  <c r="Z63" i="7" s="1"/>
  <c r="AA63" i="7" s="1"/>
  <c r="Z64" i="7" a="1"/>
  <c r="Z64" i="7" s="1"/>
  <c r="AA64" i="7" s="1"/>
  <c r="B211" i="7"/>
  <c r="Z4" i="7" a="1"/>
  <c r="Z4" i="7" s="1"/>
  <c r="AA4" i="7" s="1"/>
  <c r="Z8" i="7" a="1"/>
  <c r="Z8" i="7" s="1"/>
  <c r="AA8" i="7" s="1"/>
  <c r="Z20" i="7" a="1"/>
  <c r="Z20" i="7" s="1"/>
  <c r="AA20" i="7" s="1"/>
  <c r="AC23" i="7"/>
  <c r="AD29" i="7"/>
  <c r="AC29" i="7"/>
  <c r="Z45" i="7" a="1"/>
  <c r="Z45" i="7" s="1"/>
  <c r="AA45" i="7" s="1"/>
  <c r="Z52" i="7" a="1"/>
  <c r="Z52" i="7" s="1"/>
  <c r="AA52" i="7" s="1"/>
  <c r="AB59" i="7"/>
  <c r="K71" i="15"/>
  <c r="K93" i="15"/>
  <c r="K121" i="15"/>
  <c r="K125" i="15"/>
  <c r="K135" i="15"/>
  <c r="AC8" i="7"/>
  <c r="AD23" i="7"/>
  <c r="AB45" i="7"/>
  <c r="AE45" i="7" s="1"/>
  <c r="AD60" i="7"/>
  <c r="AB60" i="7"/>
  <c r="K204" i="15"/>
  <c r="K131" i="15"/>
  <c r="K81" i="15"/>
  <c r="K68" i="15"/>
  <c r="K61" i="15"/>
  <c r="K161" i="15"/>
  <c r="K134" i="15"/>
  <c r="K69" i="15"/>
  <c r="K62" i="15"/>
  <c r="K20" i="15"/>
  <c r="K153" i="15"/>
  <c r="K111" i="15"/>
  <c r="K43" i="15"/>
  <c r="K18" i="15"/>
  <c r="K130" i="15"/>
  <c r="K103" i="15"/>
  <c r="K65" i="15"/>
  <c r="G196" i="7"/>
  <c r="B206" i="7"/>
  <c r="AC3" i="7"/>
  <c r="AC24" i="7"/>
  <c r="AB24" i="7"/>
  <c r="AC37" i="7"/>
  <c r="AC46" i="7"/>
  <c r="AB46" i="7"/>
  <c r="AC49" i="7"/>
  <c r="AC62" i="7"/>
  <c r="AD62" i="7"/>
  <c r="AE62" i="7" s="1"/>
  <c r="K212" i="15"/>
  <c r="AB79" i="7"/>
  <c r="AB93" i="7"/>
  <c r="Z99" i="7" a="1"/>
  <c r="Z99" i="7" s="1"/>
  <c r="AA99" i="7" s="1"/>
  <c r="AC150" i="7"/>
  <c r="AC156" i="7"/>
  <c r="Z167" i="7" a="1"/>
  <c r="Z167" i="7" s="1"/>
  <c r="AA167" i="7" s="1"/>
  <c r="Z180" i="7" a="1"/>
  <c r="Z180" i="7" s="1"/>
  <c r="AA180" i="7" s="1"/>
  <c r="AB184" i="7"/>
  <c r="K8" i="15"/>
  <c r="K10" i="15"/>
  <c r="K12" i="15"/>
  <c r="K16" i="15"/>
  <c r="K39" i="15"/>
  <c r="K41" i="15"/>
  <c r="K60" i="15"/>
  <c r="K67" i="15"/>
  <c r="Z54" i="7" a="1"/>
  <c r="Z54" i="7" s="1"/>
  <c r="AA54" i="7" s="1"/>
  <c r="Z62" i="7" a="1"/>
  <c r="Z62" i="7" s="1"/>
  <c r="AA62" i="7" s="1"/>
  <c r="Z66" i="7" a="1"/>
  <c r="Z66" i="7" s="1"/>
  <c r="AA66" i="7" s="1"/>
  <c r="AB96" i="7"/>
  <c r="AB99" i="7"/>
  <c r="Z106" i="7" a="1"/>
  <c r="Z106" i="7" s="1"/>
  <c r="AA106" i="7" s="1"/>
  <c r="Z111" i="7" a="1"/>
  <c r="Z111" i="7" s="1"/>
  <c r="AA111" i="7" s="1"/>
  <c r="Z121" i="7" a="1"/>
  <c r="Z121" i="7" s="1"/>
  <c r="AA121" i="7" s="1"/>
  <c r="AB134" i="7"/>
  <c r="Z139" i="7" a="1"/>
  <c r="Z139" i="7" s="1"/>
  <c r="AA139" i="7" s="1"/>
  <c r="Z146" i="7" a="1"/>
  <c r="Z146" i="7" s="1"/>
  <c r="AA146" i="7" s="1"/>
  <c r="Z163" i="7" a="1"/>
  <c r="Z163" i="7" s="1"/>
  <c r="AA163" i="7" s="1"/>
  <c r="AB167" i="7"/>
  <c r="AE167" i="7" s="1"/>
  <c r="AB181" i="7"/>
  <c r="Z186" i="7" a="1"/>
  <c r="Z186" i="7" s="1"/>
  <c r="AA186" i="7" s="1"/>
  <c r="AC205" i="7"/>
  <c r="K84" i="15"/>
  <c r="K86" i="15"/>
  <c r="K132" i="15"/>
  <c r="K159" i="15"/>
  <c r="Z9" i="7" a="1"/>
  <c r="Z9" i="7" s="1"/>
  <c r="AA9" i="7" s="1"/>
  <c r="Z73" i="7" a="1"/>
  <c r="Z73" i="7" s="1"/>
  <c r="AA73" i="7" s="1"/>
  <c r="AC81" i="7"/>
  <c r="Z84" i="7" a="1"/>
  <c r="Z84" i="7" s="1"/>
  <c r="AA84" i="7" s="1"/>
  <c r="AC99" i="7"/>
  <c r="AB105" i="7"/>
  <c r="AC113" i="7"/>
  <c r="AB121" i="7"/>
  <c r="AB124" i="7"/>
  <c r="AB136" i="7"/>
  <c r="AC146" i="7"/>
  <c r="Z155" i="7" a="1"/>
  <c r="Z155" i="7" s="1"/>
  <c r="AA155" i="7" s="1"/>
  <c r="Z166" i="7" a="1"/>
  <c r="Z166" i="7" s="1"/>
  <c r="AA166" i="7" s="1"/>
  <c r="AC167" i="7"/>
  <c r="Z171" i="7" a="1"/>
  <c r="Z171" i="7" s="1"/>
  <c r="AA171" i="7" s="1"/>
  <c r="AD181" i="7"/>
  <c r="AB187" i="7"/>
  <c r="AB193" i="7"/>
  <c r="K3" i="15"/>
  <c r="K22" i="15"/>
  <c r="K94" i="15"/>
  <c r="K181" i="15"/>
  <c r="AB73" i="7"/>
  <c r="AE73" i="7" s="1"/>
  <c r="Z75" i="7" a="1"/>
  <c r="Z75" i="7" s="1"/>
  <c r="AA75" i="7" s="1"/>
  <c r="Z87" i="7" a="1"/>
  <c r="Z87" i="7" s="1"/>
  <c r="AA87" i="7" s="1"/>
  <c r="Z102" i="7" a="1"/>
  <c r="Z102" i="7" s="1"/>
  <c r="AA102" i="7" s="1"/>
  <c r="AC105" i="7"/>
  <c r="AB106" i="7"/>
  <c r="AC109" i="7"/>
  <c r="AC118" i="7"/>
  <c r="AD121" i="7"/>
  <c r="AC149" i="7"/>
  <c r="Z151" i="7" a="1"/>
  <c r="Z151" i="7" s="1"/>
  <c r="AA151" i="7" s="1"/>
  <c r="Z157" i="7" a="1"/>
  <c r="Z157" i="7" s="1"/>
  <c r="AA157" i="7" s="1"/>
  <c r="AB166" i="7"/>
  <c r="AC177" i="7"/>
  <c r="K49" i="15"/>
  <c r="Z72" i="7" a="1"/>
  <c r="Z72" i="7" s="1"/>
  <c r="AA72" i="7" s="1"/>
  <c r="AC76" i="7"/>
  <c r="AB95" i="7"/>
  <c r="AD98" i="7"/>
  <c r="Z101" i="7" a="1"/>
  <c r="Z101" i="7" s="1"/>
  <c r="AA101" i="7" s="1"/>
  <c r="Z112" i="7" a="1"/>
  <c r="Z112" i="7" s="1"/>
  <c r="AA112" i="7" s="1"/>
  <c r="AD143" i="7"/>
  <c r="AB171" i="7"/>
  <c r="AC180" i="7"/>
  <c r="AD189" i="7"/>
  <c r="K32" i="15"/>
  <c r="K34" i="15"/>
  <c r="K53" i="15"/>
  <c r="K108" i="15"/>
  <c r="AD171" i="7"/>
  <c r="Z192" i="7" a="1"/>
  <c r="Z192" i="7" s="1"/>
  <c r="AA192" i="7" s="1"/>
  <c r="Z209" i="7" a="1"/>
  <c r="Z209" i="7" s="1"/>
  <c r="AA209" i="7" s="1"/>
  <c r="Z212" i="7" a="1"/>
  <c r="Z212" i="7" s="1"/>
  <c r="AA212" i="7" s="1"/>
  <c r="K7" i="15"/>
  <c r="K9" i="15"/>
  <c r="K11" i="15"/>
  <c r="K13" i="15"/>
  <c r="K17" i="15"/>
  <c r="K38" i="15"/>
  <c r="K40" i="15"/>
  <c r="K42" i="15"/>
  <c r="K59" i="15"/>
  <c r="AD72" i="7"/>
  <c r="Z161" i="7" a="1"/>
  <c r="Z161" i="7" s="1"/>
  <c r="AA161" i="7" s="1"/>
  <c r="Z181" i="7" a="1"/>
  <c r="Z181" i="7" s="1"/>
  <c r="AA181" i="7" s="1"/>
  <c r="Z184" i="7" a="1"/>
  <c r="Z184" i="7" s="1"/>
  <c r="AA184" i="7" s="1"/>
  <c r="AB192" i="7"/>
  <c r="AB212" i="7"/>
  <c r="K89" i="15"/>
  <c r="Z96" i="7" a="1"/>
  <c r="Z96" i="7" s="1"/>
  <c r="AA96" i="7" s="1"/>
  <c r="K21" i="15"/>
  <c r="K23" i="15"/>
  <c r="K63" i="15"/>
  <c r="K97" i="15"/>
  <c r="K186" i="15"/>
  <c r="Z81" i="7" a="1"/>
  <c r="Z81" i="7" s="1"/>
  <c r="AA81" i="7" s="1"/>
  <c r="Z187" i="7" a="1"/>
  <c r="Z187" i="7" s="1"/>
  <c r="AA187" i="7" s="1"/>
  <c r="K4" i="15"/>
  <c r="K27" i="15"/>
  <c r="K48" i="15"/>
  <c r="K101" i="15"/>
  <c r="Z109" i="7" a="1"/>
  <c r="Z109" i="7" s="1"/>
  <c r="AA109" i="7" s="1"/>
  <c r="K31" i="15"/>
  <c r="K52" i="15"/>
  <c r="K76" i="15"/>
  <c r="K78" i="15"/>
  <c r="K128" i="15"/>
  <c r="K139" i="15"/>
  <c r="E7" i="15"/>
  <c r="G6" i="7"/>
  <c r="B6" i="7"/>
  <c r="E81" i="15"/>
  <c r="G80" i="7"/>
  <c r="B80" i="7"/>
  <c r="E86" i="15"/>
  <c r="G85" i="7"/>
  <c r="B85" i="7"/>
  <c r="D15" i="3"/>
  <c r="J15" i="3" s="1"/>
  <c r="D19" i="3"/>
  <c r="J19" i="3" s="1"/>
  <c r="E31" i="15"/>
  <c r="G30" i="7"/>
  <c r="B30" i="7"/>
  <c r="D35" i="3"/>
  <c r="J35" i="3" s="1"/>
  <c r="D55" i="3"/>
  <c r="J55" i="3" s="1"/>
  <c r="D65" i="3"/>
  <c r="J65" i="3" s="1"/>
  <c r="E67" i="15"/>
  <c r="G66" i="7"/>
  <c r="B66" i="7"/>
  <c r="D75" i="3"/>
  <c r="J75" i="3" s="1"/>
  <c r="E77" i="15"/>
  <c r="G76" i="7"/>
  <c r="B76" i="7"/>
  <c r="E113" i="15"/>
  <c r="G112" i="7"/>
  <c r="B112" i="7"/>
  <c r="E156" i="15"/>
  <c r="G155" i="7"/>
  <c r="B155" i="7"/>
  <c r="E157" i="15"/>
  <c r="G156" i="7"/>
  <c r="B156" i="7"/>
  <c r="E173" i="15"/>
  <c r="G172" i="7"/>
  <c r="B172" i="7"/>
  <c r="E187" i="15"/>
  <c r="G186" i="7"/>
  <c r="B186" i="7"/>
  <c r="D6" i="3"/>
  <c r="J6" i="3" s="1"/>
  <c r="D42" i="3"/>
  <c r="J42" i="3" s="1"/>
  <c r="D49" i="3"/>
  <c r="J49" i="3" s="1"/>
  <c r="E92" i="15"/>
  <c r="G91" i="7"/>
  <c r="B91" i="7"/>
  <c r="E96" i="15"/>
  <c r="G95" i="7"/>
  <c r="B95" i="7"/>
  <c r="E100" i="15"/>
  <c r="G99" i="7"/>
  <c r="B99" i="7"/>
  <c r="E117" i="15"/>
  <c r="G116" i="7"/>
  <c r="B116" i="7"/>
  <c r="E121" i="15"/>
  <c r="G120" i="7"/>
  <c r="B120" i="7"/>
  <c r="E125" i="15"/>
  <c r="G124" i="7"/>
  <c r="B124" i="7"/>
  <c r="E131" i="15"/>
  <c r="G130" i="7"/>
  <c r="B130" i="7"/>
  <c r="E132" i="15"/>
  <c r="G131" i="7"/>
  <c r="B131" i="7"/>
  <c r="E150" i="15"/>
  <c r="G149" i="7"/>
  <c r="B149" i="7"/>
  <c r="E163" i="15"/>
  <c r="G162" i="7"/>
  <c r="B162" i="7"/>
  <c r="E200" i="15"/>
  <c r="G199" i="7"/>
  <c r="B199" i="7"/>
  <c r="D5" i="3"/>
  <c r="J5" i="3" s="1"/>
  <c r="E11" i="15"/>
  <c r="D17" i="3"/>
  <c r="J17" i="3" s="1"/>
  <c r="D26" i="3"/>
  <c r="J26" i="3" s="1"/>
  <c r="E29" i="15"/>
  <c r="G28" i="7"/>
  <c r="B28" i="7"/>
  <c r="D33" i="3"/>
  <c r="J33" i="3" s="1"/>
  <c r="D41" i="3"/>
  <c r="J41" i="3" s="1"/>
  <c r="E45" i="15"/>
  <c r="G44" i="7"/>
  <c r="B44" i="7"/>
  <c r="D59" i="3"/>
  <c r="J59" i="3" s="1"/>
  <c r="D69" i="3"/>
  <c r="J69" i="3" s="1"/>
  <c r="D79" i="3"/>
  <c r="J79" i="3" s="1"/>
  <c r="E82" i="15"/>
  <c r="G81" i="7"/>
  <c r="B81" i="7"/>
  <c r="E87" i="15"/>
  <c r="G86" i="7"/>
  <c r="B86" i="7"/>
  <c r="E108" i="15"/>
  <c r="G107" i="7"/>
  <c r="B107" i="7"/>
  <c r="E198" i="15"/>
  <c r="G197" i="7"/>
  <c r="B197" i="7"/>
  <c r="E211" i="15"/>
  <c r="G210" i="7"/>
  <c r="B210" i="7"/>
  <c r="D3" i="3"/>
  <c r="J3" i="3" s="1"/>
  <c r="E61" i="15"/>
  <c r="G60" i="7"/>
  <c r="B60" i="7"/>
  <c r="E91" i="15"/>
  <c r="G90" i="7"/>
  <c r="B90" i="7"/>
  <c r="E95" i="15"/>
  <c r="G94" i="7"/>
  <c r="B94" i="7"/>
  <c r="E112" i="15"/>
  <c r="G111" i="7"/>
  <c r="B111" i="7"/>
  <c r="E116" i="15"/>
  <c r="G115" i="7"/>
  <c r="B115" i="7"/>
  <c r="E120" i="15"/>
  <c r="G119" i="7"/>
  <c r="B119" i="7"/>
  <c r="E130" i="15"/>
  <c r="G129" i="7"/>
  <c r="B129" i="7"/>
  <c r="E136" i="15"/>
  <c r="G135" i="7"/>
  <c r="B135" i="7"/>
  <c r="E137" i="15"/>
  <c r="G136" i="7"/>
  <c r="B136" i="7"/>
  <c r="E162" i="15"/>
  <c r="G161" i="7"/>
  <c r="B161" i="7"/>
  <c r="D47" i="3"/>
  <c r="J47" i="3" s="1"/>
  <c r="E51" i="15"/>
  <c r="G50" i="7"/>
  <c r="B50" i="7"/>
  <c r="D39" i="3"/>
  <c r="J39" i="3" s="1"/>
  <c r="D53" i="3"/>
  <c r="J53" i="3" s="1"/>
  <c r="D63" i="3"/>
  <c r="J63" i="3" s="1"/>
  <c r="D73" i="3"/>
  <c r="J73" i="3" s="1"/>
  <c r="E103" i="15"/>
  <c r="G102" i="7"/>
  <c r="B102" i="7"/>
  <c r="E21" i="15"/>
  <c r="G20" i="7"/>
  <c r="B20" i="7"/>
  <c r="D25" i="3"/>
  <c r="J25" i="3" s="1"/>
  <c r="D57" i="3"/>
  <c r="J57" i="3" s="1"/>
  <c r="G64" i="7"/>
  <c r="D67" i="3"/>
  <c r="J67" i="3" s="1"/>
  <c r="D77" i="3"/>
  <c r="J77" i="3" s="1"/>
  <c r="E80" i="15"/>
  <c r="G79" i="7"/>
  <c r="B79" i="7"/>
  <c r="E85" i="15"/>
  <c r="G84" i="7"/>
  <c r="B84" i="7"/>
  <c r="E90" i="15"/>
  <c r="G89" i="7"/>
  <c r="B89" i="7"/>
  <c r="E107" i="15"/>
  <c r="G106" i="7"/>
  <c r="B106" i="7"/>
  <c r="E111" i="15"/>
  <c r="G110" i="7"/>
  <c r="B110" i="7"/>
  <c r="E115" i="15"/>
  <c r="G114" i="7"/>
  <c r="B114" i="7"/>
  <c r="E135" i="15"/>
  <c r="G134" i="7"/>
  <c r="B134" i="7"/>
  <c r="E141" i="15"/>
  <c r="G140" i="7"/>
  <c r="B140" i="7"/>
  <c r="E142" i="15"/>
  <c r="G141" i="7"/>
  <c r="B141" i="7"/>
  <c r="E195" i="15"/>
  <c r="G194" i="7"/>
  <c r="B194" i="7"/>
  <c r="H3" i="15"/>
  <c r="H1" i="15" s="1"/>
  <c r="E13" i="15"/>
  <c r="G12" i="7"/>
  <c r="B12" i="7"/>
  <c r="G14" i="7"/>
  <c r="D4" i="3"/>
  <c r="J4" i="3" s="1"/>
  <c r="E9" i="15"/>
  <c r="G8" i="7"/>
  <c r="B8" i="7"/>
  <c r="E27" i="15"/>
  <c r="G26" i="7"/>
  <c r="B26" i="7"/>
  <c r="D32" i="3"/>
  <c r="J32" i="3" s="1"/>
  <c r="D13" i="3"/>
  <c r="J13" i="3" s="1"/>
  <c r="D16" i="3"/>
  <c r="J16" i="3" s="1"/>
  <c r="D23" i="3"/>
  <c r="J23" i="3" s="1"/>
  <c r="D31" i="3"/>
  <c r="J31" i="3" s="1"/>
  <c r="E35" i="15"/>
  <c r="G34" i="7"/>
  <c r="B34" i="7"/>
  <c r="E55" i="15"/>
  <c r="G54" i="7"/>
  <c r="B54" i="7"/>
  <c r="E5" i="15"/>
  <c r="G4" i="7"/>
  <c r="B4" i="7"/>
  <c r="D37" i="3"/>
  <c r="J37" i="3" s="1"/>
  <c r="D46" i="3"/>
  <c r="J46" i="3" s="1"/>
  <c r="E49" i="15"/>
  <c r="G48" i="7"/>
  <c r="B48" i="7"/>
  <c r="D52" i="3"/>
  <c r="J52" i="3" s="1"/>
  <c r="E98" i="15"/>
  <c r="G97" i="7"/>
  <c r="B97" i="7"/>
  <c r="E123" i="15"/>
  <c r="G122" i="7"/>
  <c r="B122" i="7"/>
  <c r="E171" i="15"/>
  <c r="G170" i="7"/>
  <c r="B170" i="7"/>
  <c r="E176" i="15"/>
  <c r="G175" i="7"/>
  <c r="B175" i="7"/>
  <c r="E192" i="15"/>
  <c r="G191" i="7"/>
  <c r="B191" i="7"/>
  <c r="D29" i="3"/>
  <c r="J29" i="3" s="1"/>
  <c r="D45" i="3"/>
  <c r="J45" i="3" s="1"/>
  <c r="E59" i="15"/>
  <c r="G58" i="7"/>
  <c r="B58" i="7"/>
  <c r="E69" i="15"/>
  <c r="G68" i="7"/>
  <c r="B68" i="7"/>
  <c r="E79" i="15"/>
  <c r="G78" i="7"/>
  <c r="B78" i="7"/>
  <c r="E102" i="15"/>
  <c r="G101" i="7"/>
  <c r="B101" i="7"/>
  <c r="E106" i="15"/>
  <c r="G105" i="7"/>
  <c r="B105" i="7"/>
  <c r="E110" i="15"/>
  <c r="G109" i="7"/>
  <c r="B109" i="7"/>
  <c r="E140" i="15"/>
  <c r="G139" i="7"/>
  <c r="B139" i="7"/>
  <c r="E146" i="15"/>
  <c r="G145" i="7"/>
  <c r="B145" i="7"/>
  <c r="E147" i="15"/>
  <c r="G146" i="7"/>
  <c r="B146" i="7"/>
  <c r="B203" i="7"/>
  <c r="D11" i="3"/>
  <c r="J11" i="3" s="1"/>
  <c r="D21" i="3"/>
  <c r="J21" i="3" s="1"/>
  <c r="E25" i="15"/>
  <c r="G24" i="7"/>
  <c r="B24" i="7"/>
  <c r="D51" i="3"/>
  <c r="J51" i="3" s="1"/>
  <c r="D56" i="3"/>
  <c r="J56" i="3" s="1"/>
  <c r="D61" i="3"/>
  <c r="J61" i="3" s="1"/>
  <c r="D66" i="3"/>
  <c r="J66" i="3" s="1"/>
  <c r="D71" i="3"/>
  <c r="J71" i="3" s="1"/>
  <c r="D76" i="3"/>
  <c r="J76" i="3" s="1"/>
  <c r="E93" i="15"/>
  <c r="G92" i="7"/>
  <c r="B92" i="7"/>
  <c r="E118" i="15"/>
  <c r="G117" i="7"/>
  <c r="B117" i="7"/>
  <c r="E158" i="15"/>
  <c r="G157" i="7"/>
  <c r="B157" i="7"/>
  <c r="E202" i="15"/>
  <c r="G201" i="7"/>
  <c r="B201" i="7"/>
  <c r="D12" i="3"/>
  <c r="J12" i="3" s="1"/>
  <c r="E17" i="15"/>
  <c r="G16" i="7"/>
  <c r="B16" i="7"/>
  <c r="D22" i="3"/>
  <c r="J22" i="3" s="1"/>
  <c r="B46" i="7"/>
  <c r="G3" i="15"/>
  <c r="D9" i="3"/>
  <c r="J9" i="3" s="1"/>
  <c r="D27" i="3"/>
  <c r="J27" i="3" s="1"/>
  <c r="D36" i="3"/>
  <c r="J36" i="3" s="1"/>
  <c r="E39" i="15"/>
  <c r="G38" i="7"/>
  <c r="B38" i="7"/>
  <c r="D43" i="3"/>
  <c r="J43" i="3" s="1"/>
  <c r="E53" i="15"/>
  <c r="G52" i="7"/>
  <c r="B52" i="7"/>
  <c r="E63" i="15"/>
  <c r="G62" i="7"/>
  <c r="B62" i="7"/>
  <c r="B72" i="7"/>
  <c r="E88" i="15"/>
  <c r="G87" i="7"/>
  <c r="B87" i="7"/>
  <c r="E97" i="15"/>
  <c r="G96" i="7"/>
  <c r="B96" i="7"/>
  <c r="E101" i="15"/>
  <c r="G100" i="7"/>
  <c r="B100" i="7"/>
  <c r="E105" i="15"/>
  <c r="G104" i="7"/>
  <c r="B104" i="7"/>
  <c r="E122" i="15"/>
  <c r="G121" i="7"/>
  <c r="B121" i="7"/>
  <c r="E126" i="15"/>
  <c r="G125" i="7"/>
  <c r="B125" i="7"/>
  <c r="E127" i="15"/>
  <c r="G126" i="7"/>
  <c r="B126" i="7"/>
  <c r="E145" i="15"/>
  <c r="G144" i="7"/>
  <c r="B144" i="7"/>
  <c r="E151" i="15"/>
  <c r="G150" i="7"/>
  <c r="B150" i="7"/>
  <c r="E152" i="15"/>
  <c r="G151" i="7"/>
  <c r="B151" i="7"/>
  <c r="G191" i="15"/>
  <c r="E210" i="15"/>
  <c r="G209" i="7"/>
  <c r="B209" i="7"/>
  <c r="D60" i="3"/>
  <c r="J60" i="3" s="1"/>
  <c r="D70" i="3"/>
  <c r="J70" i="3" s="1"/>
  <c r="E183" i="15"/>
  <c r="G182" i="7"/>
  <c r="B182" i="7"/>
  <c r="E186" i="15"/>
  <c r="G185" i="7"/>
  <c r="E168" i="15"/>
  <c r="G167" i="7"/>
  <c r="E174" i="15"/>
  <c r="G173" i="7"/>
  <c r="E177" i="15"/>
  <c r="G176" i="7"/>
  <c r="E180" i="15"/>
  <c r="G179" i="7"/>
  <c r="C190" i="15"/>
  <c r="E189" i="7"/>
  <c r="C190" i="3"/>
  <c r="E128" i="15"/>
  <c r="G127" i="7"/>
  <c r="E138" i="15"/>
  <c r="G137" i="7"/>
  <c r="E148" i="15"/>
  <c r="G147" i="7"/>
  <c r="E153" i="15"/>
  <c r="G152" i="7"/>
  <c r="E199" i="15"/>
  <c r="G198" i="7"/>
  <c r="E203" i="15"/>
  <c r="G202" i="7"/>
  <c r="B202" i="7"/>
  <c r="E208" i="15"/>
  <c r="G207" i="7"/>
  <c r="B207" i="7"/>
  <c r="C172" i="15"/>
  <c r="E171" i="7"/>
  <c r="C172" i="3"/>
  <c r="E196" i="15"/>
  <c r="G195" i="7"/>
  <c r="E213" i="15"/>
  <c r="G212" i="7"/>
  <c r="B212" i="7"/>
  <c r="E161" i="15"/>
  <c r="G160" i="7"/>
  <c r="E169" i="15"/>
  <c r="G168" i="7"/>
  <c r="E178" i="15"/>
  <c r="G177" i="7"/>
  <c r="B177" i="7"/>
  <c r="E181" i="15"/>
  <c r="G180" i="7"/>
  <c r="C191" i="15"/>
  <c r="E190" i="7"/>
  <c r="C191" i="3"/>
  <c r="E193" i="15"/>
  <c r="G192" i="7"/>
  <c r="D62" i="3"/>
  <c r="J62" i="3" s="1"/>
  <c r="D72" i="3"/>
  <c r="J72" i="3" s="1"/>
  <c r="E188" i="15"/>
  <c r="G187" i="7"/>
  <c r="B187" i="7"/>
  <c r="G172" i="15"/>
  <c r="G178" i="7"/>
  <c r="E182" i="15"/>
  <c r="G181" i="7"/>
  <c r="E185" i="15"/>
  <c r="G184" i="7"/>
  <c r="E205" i="15"/>
  <c r="G204" i="7"/>
  <c r="B204" i="7"/>
  <c r="AC5" i="7"/>
  <c r="AD5" i="7"/>
  <c r="AE5" i="7" s="1"/>
  <c r="Z2" i="7" a="1"/>
  <c r="Z2" i="7" s="1"/>
  <c r="AA2" i="7" s="1"/>
  <c r="AD2" i="7"/>
  <c r="AB2" i="7"/>
  <c r="AC2" i="7"/>
  <c r="Z14" i="7" a="1"/>
  <c r="Z14" i="7" s="1"/>
  <c r="AA14" i="7" s="1"/>
  <c r="AD14" i="7"/>
  <c r="AC14" i="7"/>
  <c r="AB14" i="7"/>
  <c r="Z11" i="7" a="1"/>
  <c r="Z11" i="7" s="1"/>
  <c r="AA11" i="7" s="1"/>
  <c r="AD11" i="7"/>
  <c r="AC11" i="7"/>
  <c r="AB11" i="7"/>
  <c r="Z6" i="7" a="1"/>
  <c r="Z6" i="7" s="1"/>
  <c r="AA6" i="7" s="1"/>
  <c r="AB6" i="7"/>
  <c r="AE6" i="7" s="1"/>
  <c r="AD10" i="7"/>
  <c r="AB10" i="7"/>
  <c r="AC10" i="7"/>
  <c r="Z10" i="7" a="1"/>
  <c r="Z10" i="7" s="1"/>
  <c r="AA10" i="7" s="1"/>
  <c r="AC17" i="7"/>
  <c r="AB17" i="7"/>
  <c r="Z17" i="7" a="1"/>
  <c r="Z17" i="7" s="1"/>
  <c r="AA17" i="7" s="1"/>
  <c r="AD17" i="7"/>
  <c r="Z3" i="7" a="1"/>
  <c r="Z3" i="7" s="1"/>
  <c r="AA3" i="7" s="1"/>
  <c r="AB18" i="7"/>
  <c r="AE18" i="7" s="1"/>
  <c r="Z26" i="7" a="1"/>
  <c r="Z26" i="7" s="1"/>
  <c r="AA26" i="7" s="1"/>
  <c r="AC26" i="7"/>
  <c r="AB35" i="7"/>
  <c r="AC35" i="7"/>
  <c r="Z35" i="7" a="1"/>
  <c r="Z35" i="7" s="1"/>
  <c r="AA35" i="7" s="1"/>
  <c r="AB38" i="7"/>
  <c r="AC38" i="7"/>
  <c r="Z38" i="7" a="1"/>
  <c r="Z38" i="7" s="1"/>
  <c r="AA38" i="7" s="1"/>
  <c r="AD38" i="7"/>
  <c r="Z7" i="7" a="1"/>
  <c r="Z7" i="7" s="1"/>
  <c r="AA7" i="7" s="1"/>
  <c r="AB26" i="7"/>
  <c r="Z18" i="7" a="1"/>
  <c r="Z18" i="7" s="1"/>
  <c r="AA18" i="7" s="1"/>
  <c r="AD22" i="7"/>
  <c r="Z22" i="7" a="1"/>
  <c r="Z22" i="7" s="1"/>
  <c r="AA22" i="7" s="1"/>
  <c r="AC22" i="7"/>
  <c r="AB22" i="7"/>
  <c r="AD26" i="7"/>
  <c r="AD35" i="7"/>
  <c r="Z29" i="7" a="1"/>
  <c r="Z29" i="7" s="1"/>
  <c r="AA29" i="7" s="1"/>
  <c r="AB29" i="7"/>
  <c r="AC40" i="7"/>
  <c r="AD40" i="7"/>
  <c r="Z40" i="7" a="1"/>
  <c r="Z40" i="7" s="1"/>
  <c r="AA40" i="7" s="1"/>
  <c r="AB40" i="7"/>
  <c r="AC34" i="7"/>
  <c r="AD34" i="7"/>
  <c r="AB34" i="7"/>
  <c r="Z16" i="7" a="1"/>
  <c r="Z16" i="7" s="1"/>
  <c r="AA16" i="7" s="1"/>
  <c r="AB16" i="7"/>
  <c r="AE16" i="7" s="1"/>
  <c r="Z39" i="7" a="1"/>
  <c r="Z39" i="7" s="1"/>
  <c r="AA39" i="7" s="1"/>
  <c r="AB39" i="7"/>
  <c r="AE39" i="7" s="1"/>
  <c r="AD47" i="7"/>
  <c r="Z47" i="7" a="1"/>
  <c r="Z47" i="7" s="1"/>
  <c r="AA47" i="7" s="1"/>
  <c r="AB47" i="7"/>
  <c r="AC47" i="7"/>
  <c r="Z34" i="7" a="1"/>
  <c r="Z34" i="7" s="1"/>
  <c r="AA34" i="7" s="1"/>
  <c r="AC48" i="7"/>
  <c r="AD48" i="7"/>
  <c r="AB4" i="7"/>
  <c r="AD4" i="7"/>
  <c r="AD12" i="7"/>
  <c r="AD15" i="7"/>
  <c r="AE15" i="7" s="1"/>
  <c r="AD20" i="7"/>
  <c r="AD24" i="7"/>
  <c r="AD27" i="7"/>
  <c r="Z30" i="7" a="1"/>
  <c r="Z30" i="7" s="1"/>
  <c r="AA30" i="7" s="1"/>
  <c r="AD30" i="7"/>
  <c r="AC30" i="7"/>
  <c r="AB30" i="7"/>
  <c r="Z24" i="7" a="1"/>
  <c r="Z24" i="7" s="1"/>
  <c r="AA24" i="7" s="1"/>
  <c r="AB27" i="7"/>
  <c r="Z27" i="7" a="1"/>
  <c r="Z27" i="7" s="1"/>
  <c r="AA27" i="7" s="1"/>
  <c r="Z48" i="7" a="1"/>
  <c r="Z48" i="7" s="1"/>
  <c r="AA48" i="7" s="1"/>
  <c r="AB48" i="7"/>
  <c r="AC50" i="7"/>
  <c r="Z50" i="7" a="1"/>
  <c r="Z50" i="7" s="1"/>
  <c r="AA50" i="7" s="1"/>
  <c r="AB25" i="7"/>
  <c r="AB28" i="7"/>
  <c r="AD8" i="7"/>
  <c r="AE8" i="7" s="1"/>
  <c r="AD13" i="7"/>
  <c r="AE13" i="7" s="1"/>
  <c r="AC21" i="7"/>
  <c r="AD33" i="7"/>
  <c r="Z33" i="7" a="1"/>
  <c r="Z33" i="7" s="1"/>
  <c r="AA33" i="7" s="1"/>
  <c r="AD37" i="7"/>
  <c r="AE37" i="7" s="1"/>
  <c r="Z37" i="7" a="1"/>
  <c r="Z37" i="7" s="1"/>
  <c r="AA37" i="7" s="1"/>
  <c r="AD25" i="7"/>
  <c r="AD28" i="7"/>
  <c r="AC58" i="7"/>
  <c r="AD58" i="7"/>
  <c r="AB58" i="7"/>
  <c r="Z58" i="7" a="1"/>
  <c r="Z58" i="7" s="1"/>
  <c r="AA58" i="7" s="1"/>
  <c r="AB57" i="7"/>
  <c r="Z57" i="7" a="1"/>
  <c r="Z57" i="7" s="1"/>
  <c r="AA57" i="7" s="1"/>
  <c r="AD57" i="7"/>
  <c r="AB51" i="7"/>
  <c r="AE51" i="7" s="1"/>
  <c r="Z60" i="7" a="1"/>
  <c r="Z60" i="7" s="1"/>
  <c r="AA60" i="7" s="1"/>
  <c r="AC60" i="7"/>
  <c r="AD43" i="7"/>
  <c r="Z56" i="7" a="1"/>
  <c r="Z56" i="7" s="1"/>
  <c r="AA56" i="7" s="1"/>
  <c r="AB56" i="7"/>
  <c r="AC57" i="7"/>
  <c r="AD78" i="7"/>
  <c r="Z85" i="7" a="1"/>
  <c r="Z85" i="7" s="1"/>
  <c r="AA85" i="7" s="1"/>
  <c r="AD90" i="7"/>
  <c r="AB98" i="7"/>
  <c r="AC100" i="7"/>
  <c r="AC107" i="7"/>
  <c r="Z110" i="7" a="1"/>
  <c r="Z110" i="7" s="1"/>
  <c r="AA110" i="7" s="1"/>
  <c r="AC116" i="7"/>
  <c r="AB120" i="7"/>
  <c r="Z120" i="7" a="1"/>
  <c r="Z120" i="7" s="1"/>
  <c r="AA120" i="7" s="1"/>
  <c r="Z122" i="7" a="1"/>
  <c r="Z122" i="7" s="1"/>
  <c r="AA122" i="7" s="1"/>
  <c r="AB126" i="7"/>
  <c r="AD137" i="7"/>
  <c r="Z145" i="7" a="1"/>
  <c r="Z145" i="7" s="1"/>
  <c r="AA145" i="7" s="1"/>
  <c r="AD31" i="7"/>
  <c r="AE31" i="7" s="1"/>
  <c r="AD36" i="7"/>
  <c r="AC44" i="7"/>
  <c r="AC65" i="7"/>
  <c r="Z69" i="7" a="1"/>
  <c r="Z69" i="7" s="1"/>
  <c r="AA69" i="7" s="1"/>
  <c r="AD69" i="7"/>
  <c r="AC73" i="7"/>
  <c r="Z76" i="7" a="1"/>
  <c r="Z76" i="7" s="1"/>
  <c r="AA76" i="7" s="1"/>
  <c r="Z80" i="7" a="1"/>
  <c r="Z80" i="7" s="1"/>
  <c r="AA80" i="7" s="1"/>
  <c r="AD81" i="7"/>
  <c r="AE81" i="7" s="1"/>
  <c r="AD86" i="7"/>
  <c r="Z92" i="7" a="1"/>
  <c r="Z92" i="7" s="1"/>
  <c r="AA92" i="7" s="1"/>
  <c r="AC93" i="7"/>
  <c r="Z95" i="7" a="1"/>
  <c r="Z95" i="7" s="1"/>
  <c r="AA95" i="7" s="1"/>
  <c r="AD103" i="7"/>
  <c r="AB115" i="7"/>
  <c r="Z115" i="7" a="1"/>
  <c r="Z115" i="7" s="1"/>
  <c r="AA115" i="7" s="1"/>
  <c r="AC125" i="7"/>
  <c r="Z125" i="7" a="1"/>
  <c r="Z125" i="7" s="1"/>
  <c r="AA125" i="7" s="1"/>
  <c r="AC144" i="7"/>
  <c r="AC77" i="7"/>
  <c r="AB80" i="7"/>
  <c r="AB100" i="7"/>
  <c r="AE100" i="7" s="1"/>
  <c r="Z100" i="7" a="1"/>
  <c r="Z100" i="7" s="1"/>
  <c r="AA100" i="7" s="1"/>
  <c r="AD110" i="7"/>
  <c r="AD144" i="7"/>
  <c r="AC64" i="7"/>
  <c r="AD77" i="7"/>
  <c r="AE77" i="7" s="1"/>
  <c r="AC85" i="7"/>
  <c r="Z89" i="7" a="1"/>
  <c r="Z89" i="7" s="1"/>
  <c r="AA89" i="7" s="1"/>
  <c r="AD89" i="7"/>
  <c r="Z98" i="7" a="1"/>
  <c r="Z98" i="7" s="1"/>
  <c r="AA98" i="7" s="1"/>
  <c r="AD116" i="7"/>
  <c r="Z116" i="7" a="1"/>
  <c r="Z116" i="7" s="1"/>
  <c r="AA116" i="7" s="1"/>
  <c r="AD126" i="7"/>
  <c r="Z126" i="7" a="1"/>
  <c r="Z126" i="7" s="1"/>
  <c r="AA126" i="7" s="1"/>
  <c r="AB130" i="7"/>
  <c r="AC130" i="7"/>
  <c r="Z130" i="7" a="1"/>
  <c r="Z130" i="7" s="1"/>
  <c r="AA130" i="7" s="1"/>
  <c r="AD135" i="7"/>
  <c r="AC135" i="7"/>
  <c r="Z135" i="7" a="1"/>
  <c r="Z135" i="7" s="1"/>
  <c r="AA135" i="7" s="1"/>
  <c r="AD64" i="7"/>
  <c r="AE64" i="7" s="1"/>
  <c r="AD68" i="7"/>
  <c r="AD80" i="7"/>
  <c r="AD92" i="7"/>
  <c r="AC92" i="7"/>
  <c r="AB110" i="7"/>
  <c r="AC110" i="7"/>
  <c r="AD122" i="7"/>
  <c r="AC122" i="7"/>
  <c r="AB122" i="7"/>
  <c r="Z137" i="7" a="1"/>
  <c r="Z137" i="7" s="1"/>
  <c r="AA137" i="7" s="1"/>
  <c r="AB137" i="7"/>
  <c r="AC137" i="7"/>
  <c r="AB144" i="7"/>
  <c r="Z144" i="7" a="1"/>
  <c r="Z144" i="7" s="1"/>
  <c r="AA144" i="7" s="1"/>
  <c r="AC55" i="7"/>
  <c r="Z59" i="7" a="1"/>
  <c r="Z59" i="7" s="1"/>
  <c r="AA59" i="7" s="1"/>
  <c r="AD59" i="7"/>
  <c r="AC63" i="7"/>
  <c r="Z70" i="7" a="1"/>
  <c r="Z70" i="7" s="1"/>
  <c r="AA70" i="7" s="1"/>
  <c r="AD71" i="7"/>
  <c r="AE71" i="7" s="1"/>
  <c r="AD76" i="7"/>
  <c r="AE76" i="7" s="1"/>
  <c r="AC84" i="7"/>
  <c r="AD102" i="7"/>
  <c r="AC102" i="7"/>
  <c r="AC117" i="7"/>
  <c r="Z117" i="7" a="1"/>
  <c r="Z117" i="7" s="1"/>
  <c r="AA117" i="7" s="1"/>
  <c r="AB145" i="7"/>
  <c r="AC145" i="7"/>
  <c r="AC67" i="7"/>
  <c r="AB70" i="7"/>
  <c r="Z78" i="7" a="1"/>
  <c r="Z78" i="7" s="1"/>
  <c r="AA78" i="7" s="1"/>
  <c r="AD84" i="7"/>
  <c r="AE84" i="7" s="1"/>
  <c r="AD88" i="7"/>
  <c r="AC97" i="7"/>
  <c r="Z104" i="7" a="1"/>
  <c r="Z104" i="7" s="1"/>
  <c r="AA104" i="7" s="1"/>
  <c r="AD104" i="7"/>
  <c r="AE104" i="7" s="1"/>
  <c r="Z108" i="7" a="1"/>
  <c r="Z108" i="7" s="1"/>
  <c r="AA108" i="7" s="1"/>
  <c r="Z113" i="7" a="1"/>
  <c r="Z113" i="7" s="1"/>
  <c r="AA113" i="7" s="1"/>
  <c r="AB113" i="7"/>
  <c r="AE113" i="7" s="1"/>
  <c r="AE123" i="7"/>
  <c r="Z123" i="7" a="1"/>
  <c r="Z123" i="7" s="1"/>
  <c r="AA123" i="7" s="1"/>
  <c r="AB139" i="7"/>
  <c r="AE139" i="7" s="1"/>
  <c r="AC139" i="7"/>
  <c r="AB140" i="7"/>
  <c r="AE140" i="7" s="1"/>
  <c r="AD162" i="7"/>
  <c r="AE162" i="7" s="1"/>
  <c r="AC162" i="7"/>
  <c r="Z162" i="7" a="1"/>
  <c r="Z162" i="7" s="1"/>
  <c r="AA162" i="7" s="1"/>
  <c r="AD41" i="7"/>
  <c r="AE41" i="7" s="1"/>
  <c r="AD46" i="7"/>
  <c r="AC54" i="7"/>
  <c r="AD67" i="7"/>
  <c r="AE67" i="7" s="1"/>
  <c r="AC75" i="7"/>
  <c r="Z79" i="7" a="1"/>
  <c r="Z79" i="7" s="1"/>
  <c r="AA79" i="7" s="1"/>
  <c r="AD79" i="7"/>
  <c r="AC83" i="7"/>
  <c r="Z86" i="7" a="1"/>
  <c r="Z86" i="7" s="1"/>
  <c r="AA86" i="7" s="1"/>
  <c r="Z90" i="7" a="1"/>
  <c r="Z90" i="7" s="1"/>
  <c r="AA90" i="7" s="1"/>
  <c r="AC91" i="7"/>
  <c r="AB91" i="7"/>
  <c r="Z103" i="7" a="1"/>
  <c r="Z103" i="7" s="1"/>
  <c r="AA103" i="7" s="1"/>
  <c r="Z118" i="7" a="1"/>
  <c r="Z118" i="7" s="1"/>
  <c r="AA118" i="7" s="1"/>
  <c r="AB118" i="7"/>
  <c r="AE118" i="7" s="1"/>
  <c r="AC120" i="7"/>
  <c r="AB149" i="7"/>
  <c r="AE149" i="7" s="1"/>
  <c r="Z149" i="7" a="1"/>
  <c r="Z149" i="7" s="1"/>
  <c r="AA149" i="7" s="1"/>
  <c r="AB150" i="7"/>
  <c r="Z150" i="7" a="1"/>
  <c r="Z150" i="7" s="1"/>
  <c r="AA150" i="7" s="1"/>
  <c r="AD70" i="7"/>
  <c r="AB78" i="7"/>
  <c r="AC87" i="7"/>
  <c r="AB90" i="7"/>
  <c r="AC94" i="7"/>
  <c r="AB97" i="7"/>
  <c r="Z107" i="7" a="1"/>
  <c r="Z107" i="7" s="1"/>
  <c r="AA107" i="7" s="1"/>
  <c r="AB114" i="7"/>
  <c r="Z114" i="7" a="1"/>
  <c r="Z114" i="7" s="1"/>
  <c r="AA114" i="7" s="1"/>
  <c r="AC115" i="7"/>
  <c r="AC119" i="7"/>
  <c r="AB119" i="7"/>
  <c r="AE119" i="7" s="1"/>
  <c r="Z119" i="7" a="1"/>
  <c r="Z119" i="7" s="1"/>
  <c r="AA119" i="7" s="1"/>
  <c r="AD120" i="7"/>
  <c r="AB125" i="7"/>
  <c r="AB135" i="7"/>
  <c r="AD152" i="7"/>
  <c r="AB152" i="7"/>
  <c r="AC152" i="7"/>
  <c r="Z152" i="7" a="1"/>
  <c r="Z152" i="7" s="1"/>
  <c r="AA152" i="7" s="1"/>
  <c r="AD153" i="7"/>
  <c r="Z153" i="7" a="1"/>
  <c r="Z153" i="7" s="1"/>
  <c r="AA153" i="7" s="1"/>
  <c r="Z154" i="7" a="1"/>
  <c r="Z154" i="7" s="1"/>
  <c r="AA154" i="7" s="1"/>
  <c r="AB154" i="7"/>
  <c r="AE154" i="7" s="1"/>
  <c r="AC154" i="7"/>
  <c r="AC155" i="7"/>
  <c r="AB155" i="7"/>
  <c r="AB159" i="7"/>
  <c r="AC159" i="7"/>
  <c r="AD159" i="7"/>
  <c r="AB36" i="7"/>
  <c r="AC45" i="7"/>
  <c r="Z49" i="7" a="1"/>
  <c r="Z49" i="7" s="1"/>
  <c r="AA49" i="7" s="1"/>
  <c r="AD49" i="7"/>
  <c r="AE49" i="7" s="1"/>
  <c r="AC53" i="7"/>
  <c r="AD61" i="7"/>
  <c r="AE61" i="7" s="1"/>
  <c r="AD66" i="7"/>
  <c r="AE66" i="7" s="1"/>
  <c r="AB69" i="7"/>
  <c r="AC74" i="7"/>
  <c r="Z77" i="7" a="1"/>
  <c r="Z77" i="7" s="1"/>
  <c r="AA77" i="7" s="1"/>
  <c r="AC78" i="7"/>
  <c r="AB86" i="7"/>
  <c r="AD87" i="7"/>
  <c r="AC90" i="7"/>
  <c r="AD94" i="7"/>
  <c r="AB103" i="7"/>
  <c r="AB107" i="7"/>
  <c r="AD115" i="7"/>
  <c r="AB116" i="7"/>
  <c r="AD125" i="7"/>
  <c r="AD130" i="7"/>
  <c r="Z134" i="7" a="1"/>
  <c r="Z134" i="7" s="1"/>
  <c r="AA134" i="7" s="1"/>
  <c r="Z147" i="7" a="1"/>
  <c r="Z147" i="7" s="1"/>
  <c r="AA147" i="7" s="1"/>
  <c r="AB156" i="7"/>
  <c r="AE156" i="7" s="1"/>
  <c r="Z143" i="7" a="1"/>
  <c r="Z143" i="7" s="1"/>
  <c r="AA143" i="7" s="1"/>
  <c r="AB164" i="7"/>
  <c r="AE164" i="7" s="1"/>
  <c r="AC96" i="7"/>
  <c r="AA105" i="7"/>
  <c r="AD134" i="7"/>
  <c r="Z148" i="7" a="1"/>
  <c r="Z148" i="7" s="1"/>
  <c r="AA148" i="7" s="1"/>
  <c r="AC148" i="7"/>
  <c r="AB160" i="7"/>
  <c r="AC160" i="7"/>
  <c r="Z160" i="7" a="1"/>
  <c r="Z160" i="7" s="1"/>
  <c r="AA160" i="7" s="1"/>
  <c r="AC164" i="7"/>
  <c r="Z178" i="7" a="1"/>
  <c r="Z178" i="7" s="1"/>
  <c r="AA178" i="7" s="1"/>
  <c r="AC178" i="7"/>
  <c r="AD178" i="7"/>
  <c r="AB178" i="7"/>
  <c r="Z164" i="7" a="1"/>
  <c r="Z164" i="7" s="1"/>
  <c r="AA164" i="7" s="1"/>
  <c r="AB109" i="7"/>
  <c r="AE109" i="7" s="1"/>
  <c r="AD112" i="7"/>
  <c r="AC112" i="7"/>
  <c r="Z127" i="7" a="1"/>
  <c r="Z127" i="7" s="1"/>
  <c r="AA127" i="7" s="1"/>
  <c r="AB133" i="7"/>
  <c r="AD133" i="7"/>
  <c r="AD142" i="7"/>
  <c r="AB143" i="7"/>
  <c r="AD147" i="7"/>
  <c r="Z158" i="7" a="1"/>
  <c r="Z158" i="7" s="1"/>
  <c r="AA158" i="7" s="1"/>
  <c r="AC165" i="7"/>
  <c r="AB165" i="7"/>
  <c r="AE165" i="7" s="1"/>
  <c r="AC106" i="7"/>
  <c r="AB146" i="7"/>
  <c r="AC163" i="7"/>
  <c r="AE163" i="7" s="1"/>
  <c r="AB176" i="7"/>
  <c r="AB177" i="7"/>
  <c r="Z177" i="7" a="1"/>
  <c r="Z177" i="7" s="1"/>
  <c r="AA177" i="7" s="1"/>
  <c r="AD172" i="7"/>
  <c r="Z172" i="7" a="1"/>
  <c r="Z172" i="7" s="1"/>
  <c r="AA172" i="7" s="1"/>
  <c r="AB172" i="7"/>
  <c r="AB173" i="7"/>
  <c r="Z173" i="7" a="1"/>
  <c r="Z173" i="7" s="1"/>
  <c r="AA173" i="7" s="1"/>
  <c r="AD173" i="7"/>
  <c r="Z175" i="7" a="1"/>
  <c r="Z175" i="7" s="1"/>
  <c r="AA175" i="7" s="1"/>
  <c r="AD174" i="7"/>
  <c r="AB174" i="7"/>
  <c r="Z174" i="7" a="1"/>
  <c r="Z174" i="7" s="1"/>
  <c r="AA174" i="7" s="1"/>
  <c r="AD183" i="7"/>
  <c r="AC183" i="7"/>
  <c r="Z183" i="7" a="1"/>
  <c r="Z183" i="7" s="1"/>
  <c r="AA183" i="7" s="1"/>
  <c r="AB175" i="7"/>
  <c r="AE175" i="7" s="1"/>
  <c r="AD198" i="7"/>
  <c r="AC124" i="7"/>
  <c r="Z128" i="7" a="1"/>
  <c r="Z128" i="7" s="1"/>
  <c r="AA128" i="7" s="1"/>
  <c r="AD128" i="7"/>
  <c r="AE128" i="7" s="1"/>
  <c r="AD132" i="7"/>
  <c r="AE132" i="7" s="1"/>
  <c r="AC132" i="7"/>
  <c r="Z138" i="7" a="1"/>
  <c r="Z138" i="7" s="1"/>
  <c r="AA138" i="7" s="1"/>
  <c r="AD138" i="7"/>
  <c r="AE138" i="7" s="1"/>
  <c r="AE179" i="7"/>
  <c r="Z189" i="7" a="1"/>
  <c r="Z189" i="7" s="1"/>
  <c r="AA189" i="7" s="1"/>
  <c r="AB194" i="7"/>
  <c r="Z194" i="7" a="1"/>
  <c r="Z194" i="7" s="1"/>
  <c r="AA194" i="7" s="1"/>
  <c r="AD202" i="7"/>
  <c r="AB202" i="7"/>
  <c r="Z202" i="7" a="1"/>
  <c r="Z202" i="7" s="1"/>
  <c r="AA202" i="7" s="1"/>
  <c r="AD182" i="7"/>
  <c r="AB182" i="7"/>
  <c r="Z168" i="7" a="1"/>
  <c r="Z168" i="7" s="1"/>
  <c r="AA168" i="7" s="1"/>
  <c r="AB170" i="7"/>
  <c r="AD170" i="7"/>
  <c r="AB189" i="7"/>
  <c r="Z198" i="7" a="1"/>
  <c r="Z198" i="7" s="1"/>
  <c r="AA198" i="7" s="1"/>
  <c r="AC198" i="7"/>
  <c r="AB198" i="7"/>
  <c r="AD210" i="7"/>
  <c r="AE210" i="7" s="1"/>
  <c r="AC206" i="7"/>
  <c r="AB209" i="7"/>
  <c r="AD180" i="7"/>
  <c r="AD185" i="7"/>
  <c r="AC193" i="7"/>
  <c r="Z196" i="7" a="1"/>
  <c r="Z196" i="7" s="1"/>
  <c r="AA196" i="7" s="1"/>
  <c r="AD206" i="7"/>
  <c r="AE206" i="7" s="1"/>
  <c r="AD197" i="7"/>
  <c r="AD209" i="7"/>
  <c r="AC184" i="7"/>
  <c r="Z188" i="7" a="1"/>
  <c r="Z188" i="7" s="1"/>
  <c r="AA188" i="7" s="1"/>
  <c r="AD188" i="7"/>
  <c r="AC192" i="7"/>
  <c r="AD200" i="7"/>
  <c r="AE200" i="7" s="1"/>
  <c r="AA204" i="7"/>
  <c r="AD205" i="7"/>
  <c r="AE205" i="7" s="1"/>
  <c r="AB208" i="7"/>
  <c r="AC196" i="7"/>
  <c r="AD196" i="7"/>
  <c r="AC204" i="7"/>
  <c r="Z208" i="7" a="1"/>
  <c r="Z208" i="7" s="1"/>
  <c r="AA208" i="7" s="1"/>
  <c r="AD208" i="7"/>
  <c r="AC166" i="7"/>
  <c r="AD187" i="7"/>
  <c r="AC190" i="7"/>
  <c r="AD199" i="7"/>
  <c r="AD204" i="7"/>
  <c r="AE204" i="7" s="1"/>
  <c r="Z210" i="7" a="1"/>
  <c r="Z210" i="7" s="1"/>
  <c r="AA210" i="7" s="1"/>
  <c r="AD190" i="7"/>
  <c r="AD195" i="7"/>
  <c r="AC203" i="7"/>
  <c r="AC136" i="7"/>
  <c r="AD157" i="7"/>
  <c r="AA169" i="7"/>
  <c r="AD169" i="7"/>
  <c r="AC186" i="7"/>
  <c r="Z193" i="7" a="1"/>
  <c r="Z193" i="7" s="1"/>
  <c r="AA193" i="7" s="1"/>
  <c r="Z197" i="7" a="1"/>
  <c r="Z197" i="7" s="1"/>
  <c r="AA197" i="7" s="1"/>
  <c r="AD203" i="7"/>
  <c r="AD207" i="7"/>
  <c r="AC210" i="7"/>
  <c r="AC212" i="7"/>
  <c r="K205" i="15"/>
  <c r="K155" i="15"/>
  <c r="K105" i="15"/>
  <c r="K193" i="15"/>
  <c r="K183" i="15"/>
  <c r="K185" i="15"/>
  <c r="K165" i="15"/>
  <c r="K180" i="15"/>
  <c r="K195" i="15"/>
  <c r="K124" i="15"/>
  <c r="K123" i="15"/>
  <c r="K122" i="15"/>
  <c r="K95" i="15"/>
  <c r="K171" i="15"/>
  <c r="K145" i="15"/>
  <c r="K113" i="15"/>
  <c r="K55" i="15"/>
  <c r="K54" i="15"/>
  <c r="K35" i="15"/>
  <c r="K15" i="15"/>
  <c r="K210" i="15"/>
  <c r="K203" i="15"/>
  <c r="K202" i="15"/>
  <c r="K188" i="15"/>
  <c r="K178" i="15"/>
  <c r="K156" i="15"/>
  <c r="K146" i="15"/>
  <c r="K133" i="15"/>
  <c r="K116" i="15"/>
  <c r="K115" i="15"/>
  <c r="K114" i="15"/>
  <c r="K83" i="15"/>
  <c r="K46" i="15"/>
  <c r="K174" i="15"/>
  <c r="K163" i="15"/>
  <c r="K162" i="15"/>
  <c r="K154" i="15"/>
  <c r="K148" i="15"/>
  <c r="K198" i="15"/>
  <c r="K176" i="15"/>
  <c r="K175" i="15"/>
  <c r="K164" i="15"/>
  <c r="K170" i="15"/>
  <c r="K144" i="15"/>
  <c r="K112" i="15"/>
  <c r="K82" i="15"/>
  <c r="K74" i="15"/>
  <c r="K73" i="15"/>
  <c r="K72" i="15"/>
  <c r="K56" i="15"/>
  <c r="K36" i="15"/>
  <c r="K5" i="15"/>
  <c r="K14" i="15"/>
  <c r="K19" i="15"/>
  <c r="K104" i="15"/>
  <c r="K126" i="15"/>
  <c r="K172" i="15"/>
  <c r="K196" i="15"/>
  <c r="K207" i="15"/>
  <c r="K209" i="15"/>
  <c r="K143" i="15"/>
  <c r="K191" i="15"/>
  <c r="K26" i="15"/>
  <c r="K47" i="15"/>
  <c r="K75" i="15"/>
  <c r="K77" i="15"/>
  <c r="K91" i="15"/>
  <c r="K100" i="15"/>
  <c r="K102" i="15"/>
  <c r="K120" i="15"/>
  <c r="K140" i="15"/>
  <c r="K141" i="15"/>
  <c r="K151" i="15"/>
  <c r="K173" i="15"/>
  <c r="K201" i="15"/>
  <c r="K211" i="15"/>
  <c r="K25" i="15"/>
  <c r="K30" i="15"/>
  <c r="K33" i="15"/>
  <c r="K58" i="15"/>
  <c r="K85" i="15"/>
  <c r="K87" i="15"/>
  <c r="K90" i="15"/>
  <c r="K107" i="15"/>
  <c r="K138" i="15"/>
  <c r="K149" i="15"/>
  <c r="K150" i="15"/>
  <c r="K166" i="15"/>
  <c r="K50" i="15"/>
  <c r="K99" i="15"/>
  <c r="K168" i="15"/>
  <c r="K182" i="15"/>
  <c r="K200" i="15"/>
  <c r="K208" i="15"/>
  <c r="K197" i="15"/>
  <c r="K157" i="15"/>
  <c r="K167" i="15"/>
  <c r="K184" i="15"/>
  <c r="K29" i="15"/>
  <c r="K106" i="15"/>
  <c r="K127" i="15"/>
  <c r="K142" i="15"/>
  <c r="K158" i="15"/>
  <c r="K190" i="15"/>
  <c r="K88" i="15"/>
  <c r="K96" i="15"/>
  <c r="K109" i="15"/>
  <c r="K177" i="15"/>
  <c r="K169" i="15"/>
  <c r="K187" i="15"/>
  <c r="K192" i="15"/>
  <c r="K92" i="15"/>
  <c r="K119" i="15"/>
  <c r="K147" i="15"/>
  <c r="K194" i="15"/>
  <c r="K199" i="15"/>
  <c r="K117" i="15"/>
  <c r="K137" i="15"/>
  <c r="K189" i="15"/>
  <c r="K206" i="15"/>
  <c r="K79" i="15"/>
  <c r="K129" i="15"/>
  <c r="K179" i="15"/>
  <c r="AE194" i="7" l="1"/>
  <c r="AF194" i="7" s="1"/>
  <c r="AE56" i="7"/>
  <c r="AE88" i="7"/>
  <c r="AG88" i="7" s="1"/>
  <c r="AE199" i="7"/>
  <c r="AF199" i="7" s="1"/>
  <c r="AF149" i="7"/>
  <c r="AE186" i="7"/>
  <c r="AF186" i="7" s="1"/>
  <c r="AE117" i="7"/>
  <c r="AF117" i="7" s="1"/>
  <c r="AE166" i="7"/>
  <c r="AJ166" i="7" s="1"/>
  <c r="AE184" i="7"/>
  <c r="AF184" i="7" s="1"/>
  <c r="AE102" i="7"/>
  <c r="AJ102" i="7" s="1"/>
  <c r="AE187" i="7"/>
  <c r="AJ187" i="7" s="1"/>
  <c r="AE153" i="7"/>
  <c r="AE157" i="7"/>
  <c r="AG157" i="7" s="1"/>
  <c r="AE114" i="7"/>
  <c r="AF114" i="7" s="1"/>
  <c r="AE161" i="7"/>
  <c r="AJ161" i="7" s="1"/>
  <c r="AE207" i="7"/>
  <c r="AJ207" i="7" s="1"/>
  <c r="AE95" i="7"/>
  <c r="AF95" i="7" s="1"/>
  <c r="AE169" i="7"/>
  <c r="AE188" i="7"/>
  <c r="AE142" i="7"/>
  <c r="AE195" i="7"/>
  <c r="AG195" i="7" s="1"/>
  <c r="AF139" i="7"/>
  <c r="AE46" i="7"/>
  <c r="AF46" i="7" s="1"/>
  <c r="AE150" i="7"/>
  <c r="AJ150" i="7" s="1"/>
  <c r="AE193" i="7"/>
  <c r="AE158" i="7"/>
  <c r="E19" i="15"/>
  <c r="L19" i="15" s="1"/>
  <c r="G32" i="7"/>
  <c r="AE68" i="7"/>
  <c r="AF68" i="7" s="1"/>
  <c r="E204" i="15"/>
  <c r="L204" i="15" s="1"/>
  <c r="G178" i="3"/>
  <c r="N178" i="3" s="1"/>
  <c r="AF178" i="2" s="1"/>
  <c r="AH178" i="2" s="1"/>
  <c r="G10" i="7"/>
  <c r="E194" i="15"/>
  <c r="J194" i="15" s="1"/>
  <c r="AE105" i="7"/>
  <c r="AF105" i="7" s="1"/>
  <c r="E73" i="15"/>
  <c r="J73" i="15" s="1"/>
  <c r="AE144" i="7"/>
  <c r="AF144" i="7" s="1"/>
  <c r="AG54" i="7"/>
  <c r="AE197" i="7"/>
  <c r="AG197" i="7" s="1"/>
  <c r="AE191" i="7"/>
  <c r="AG191" i="7" s="1"/>
  <c r="AE177" i="7"/>
  <c r="AF177" i="7" s="1"/>
  <c r="AG141" i="7"/>
  <c r="AG21" i="7"/>
  <c r="AE211" i="7"/>
  <c r="AE106" i="7"/>
  <c r="AF106" i="7" s="1"/>
  <c r="AE131" i="7"/>
  <c r="AJ131" i="7" s="1"/>
  <c r="AE60" i="7"/>
  <c r="AG60" i="7" s="1"/>
  <c r="AE185" i="7"/>
  <c r="AF185" i="7" s="1"/>
  <c r="AE176" i="7"/>
  <c r="AG176" i="7" s="1"/>
  <c r="AE143" i="7"/>
  <c r="E175" i="15"/>
  <c r="J175" i="15" s="1"/>
  <c r="E47" i="15"/>
  <c r="L47" i="15" s="1"/>
  <c r="AE212" i="7"/>
  <c r="AJ212" i="7" s="1"/>
  <c r="AE136" i="7"/>
  <c r="AF136" i="7" s="1"/>
  <c r="AE189" i="7"/>
  <c r="E166" i="15"/>
  <c r="J166" i="15" s="1"/>
  <c r="G142" i="7"/>
  <c r="G165" i="3"/>
  <c r="N165" i="3" s="1"/>
  <c r="AF165" i="2" s="1"/>
  <c r="AH165" i="2" s="1"/>
  <c r="B32" i="7"/>
  <c r="AE29" i="7"/>
  <c r="AG29" i="7" s="1"/>
  <c r="AE201" i="7"/>
  <c r="AG201" i="7" s="1"/>
  <c r="AE55" i="7"/>
  <c r="AG55" i="7" s="1"/>
  <c r="AE111" i="7"/>
  <c r="AJ111" i="7" s="1"/>
  <c r="G169" i="7"/>
  <c r="E170" i="15"/>
  <c r="L170" i="15" s="1"/>
  <c r="AF119" i="7"/>
  <c r="AE33" i="7"/>
  <c r="AG33" i="7" s="1"/>
  <c r="AE202" i="7"/>
  <c r="AJ202" i="7" s="1"/>
  <c r="AE78" i="7"/>
  <c r="AF78" i="7" s="1"/>
  <c r="AF175" i="7"/>
  <c r="AF141" i="7"/>
  <c r="AF129" i="7"/>
  <c r="AE89" i="7"/>
  <c r="AF89" i="7" s="1"/>
  <c r="AF210" i="7"/>
  <c r="AE86" i="7"/>
  <c r="AF86" i="7" s="1"/>
  <c r="AE98" i="7"/>
  <c r="G193" i="7"/>
  <c r="AF44" i="7"/>
  <c r="AE79" i="7"/>
  <c r="AJ79" i="7" s="1"/>
  <c r="AE58" i="7"/>
  <c r="AF58" i="7" s="1"/>
  <c r="G184" i="3"/>
  <c r="N184" i="3" s="1"/>
  <c r="AF184" i="2" s="1"/>
  <c r="AH184" i="2" s="1"/>
  <c r="G199" i="3"/>
  <c r="N199" i="3" s="1"/>
  <c r="AF199" i="2" s="1"/>
  <c r="AH199" i="2" s="1"/>
  <c r="AE23" i="7"/>
  <c r="AG23" i="7" s="1"/>
  <c r="AJ81" i="7"/>
  <c r="E83" i="15"/>
  <c r="J83" i="15" s="1"/>
  <c r="G174" i="7"/>
  <c r="E33" i="15"/>
  <c r="L33" i="15" s="1"/>
  <c r="AG53" i="7"/>
  <c r="AE108" i="7"/>
  <c r="AE180" i="7"/>
  <c r="AG180" i="7" s="1"/>
  <c r="AE124" i="7"/>
  <c r="AG124" i="7" s="1"/>
  <c r="AE148" i="7"/>
  <c r="AF179" i="7"/>
  <c r="B22" i="7"/>
  <c r="AE43" i="7"/>
  <c r="AE134" i="7"/>
  <c r="AG134" i="7" s="1"/>
  <c r="AF64" i="7"/>
  <c r="AE93" i="7"/>
  <c r="AE12" i="7"/>
  <c r="AF12" i="7" s="1"/>
  <c r="AJ16" i="7"/>
  <c r="B40" i="7"/>
  <c r="AF104" i="7"/>
  <c r="E4" i="15"/>
  <c r="L4" i="15" s="1"/>
  <c r="AG164" i="7"/>
  <c r="AE59" i="7"/>
  <c r="AG59" i="7" s="1"/>
  <c r="G40" i="7"/>
  <c r="AE99" i="7"/>
  <c r="AF99" i="7" s="1"/>
  <c r="AF50" i="7"/>
  <c r="AE38" i="7"/>
  <c r="AF38" i="7" s="1"/>
  <c r="B82" i="7"/>
  <c r="B14" i="7"/>
  <c r="B64" i="7"/>
  <c r="AE196" i="7"/>
  <c r="AF196" i="7" s="1"/>
  <c r="AG168" i="7"/>
  <c r="AE87" i="7"/>
  <c r="AF87" i="7" s="1"/>
  <c r="AG149" i="7"/>
  <c r="G165" i="7"/>
  <c r="AF165" i="7" s="1"/>
  <c r="E23" i="15"/>
  <c r="J23" i="15" s="1"/>
  <c r="AE198" i="7"/>
  <c r="AJ198" i="7" s="1"/>
  <c r="AE80" i="7"/>
  <c r="AG80" i="7" s="1"/>
  <c r="E43" i="15"/>
  <c r="L43" i="15" s="1"/>
  <c r="E167" i="15"/>
  <c r="L167" i="15" s="1"/>
  <c r="E143" i="15"/>
  <c r="L143" i="15" s="1"/>
  <c r="G72" i="7"/>
  <c r="E184" i="15"/>
  <c r="J184" i="15" s="1"/>
  <c r="AE28" i="7"/>
  <c r="AF28" i="7" s="1"/>
  <c r="B10" i="7"/>
  <c r="G70" i="7"/>
  <c r="AG127" i="7"/>
  <c r="B196" i="7"/>
  <c r="AE9" i="7"/>
  <c r="AE22" i="7"/>
  <c r="AF22" i="7" s="1"/>
  <c r="E197" i="15"/>
  <c r="L197" i="15" s="1"/>
  <c r="AE14" i="7"/>
  <c r="AJ14" i="7" s="1"/>
  <c r="AF127" i="7"/>
  <c r="G203" i="7"/>
  <c r="G74" i="7"/>
  <c r="AF74" i="7" s="1"/>
  <c r="AG167" i="7"/>
  <c r="AJ100" i="7"/>
  <c r="AE203" i="7"/>
  <c r="AE147" i="7"/>
  <c r="AF147" i="7" s="1"/>
  <c r="AF109" i="7"/>
  <c r="AE24" i="7"/>
  <c r="AG24" i="7" s="1"/>
  <c r="E75" i="15"/>
  <c r="J75" i="15" s="1"/>
  <c r="AG73" i="7"/>
  <c r="AE90" i="7"/>
  <c r="AF90" i="7" s="1"/>
  <c r="B3" i="7"/>
  <c r="AE146" i="7"/>
  <c r="AF146" i="7" s="1"/>
  <c r="B18" i="7"/>
  <c r="AG3" i="7"/>
  <c r="AF3" i="7"/>
  <c r="AF85" i="7"/>
  <c r="AJ85" i="7"/>
  <c r="AE97" i="7"/>
  <c r="AG97" i="7" s="1"/>
  <c r="AE40" i="7"/>
  <c r="G18" i="7"/>
  <c r="AF18" i="7" s="1"/>
  <c r="E71" i="15"/>
  <c r="L71" i="15" s="1"/>
  <c r="AJ141" i="7"/>
  <c r="B42" i="7"/>
  <c r="B193" i="7"/>
  <c r="AE151" i="7"/>
  <c r="AJ151" i="7" s="1"/>
  <c r="E212" i="15"/>
  <c r="L212" i="15" s="1"/>
  <c r="AE182" i="7"/>
  <c r="AF182" i="7" s="1"/>
  <c r="AF66" i="7"/>
  <c r="AG100" i="7"/>
  <c r="AG85" i="7"/>
  <c r="AE10" i="7"/>
  <c r="AJ3" i="7"/>
  <c r="AE192" i="7"/>
  <c r="AG192" i="7" s="1"/>
  <c r="AE116" i="7"/>
  <c r="AF116" i="7" s="1"/>
  <c r="AE17" i="7"/>
  <c r="E179" i="15"/>
  <c r="L179" i="15" s="1"/>
  <c r="G206" i="7"/>
  <c r="AJ206" i="7" s="1"/>
  <c r="B56" i="7"/>
  <c r="AG7" i="7"/>
  <c r="AE110" i="7"/>
  <c r="AJ110" i="7" s="1"/>
  <c r="AE172" i="7"/>
  <c r="AF172" i="7" s="1"/>
  <c r="AE133" i="7"/>
  <c r="AE96" i="7"/>
  <c r="AJ96" i="7" s="1"/>
  <c r="AE155" i="7"/>
  <c r="AF155" i="7" s="1"/>
  <c r="AE20" i="7"/>
  <c r="AF20" i="7" s="1"/>
  <c r="G132" i="7"/>
  <c r="AF132" i="7" s="1"/>
  <c r="B183" i="7"/>
  <c r="B166" i="7"/>
  <c r="G56" i="7"/>
  <c r="AE101" i="7"/>
  <c r="AG101" i="7" s="1"/>
  <c r="AE82" i="7"/>
  <c r="E133" i="15"/>
  <c r="L133" i="15" s="1"/>
  <c r="AE72" i="7"/>
  <c r="AE152" i="7"/>
  <c r="AJ152" i="7" s="1"/>
  <c r="AE178" i="7"/>
  <c r="AF178" i="7" s="1"/>
  <c r="AE35" i="7"/>
  <c r="AG35" i="7" s="1"/>
  <c r="B36" i="7"/>
  <c r="AE103" i="7"/>
  <c r="AE48" i="7"/>
  <c r="AG48" i="7" s="1"/>
  <c r="G36" i="7"/>
  <c r="AE112" i="7"/>
  <c r="AG112" i="7" s="1"/>
  <c r="AE94" i="7"/>
  <c r="AF94" i="7" s="1"/>
  <c r="AG44" i="7"/>
  <c r="AE69" i="7"/>
  <c r="AE36" i="7"/>
  <c r="AG36" i="7" s="1"/>
  <c r="AE135" i="7"/>
  <c r="AF135" i="7" s="1"/>
  <c r="AE70" i="7"/>
  <c r="AE171" i="7"/>
  <c r="AE159" i="7"/>
  <c r="AE2" i="7"/>
  <c r="AE52" i="7"/>
  <c r="AF52" i="7" s="1"/>
  <c r="AG129" i="7"/>
  <c r="AJ44" i="7"/>
  <c r="AE145" i="7"/>
  <c r="AF145" i="7" s="1"/>
  <c r="AE30" i="7"/>
  <c r="AF30" i="7" s="1"/>
  <c r="AE47" i="7"/>
  <c r="AE120" i="7"/>
  <c r="AG120" i="7" s="1"/>
  <c r="AG50" i="7"/>
  <c r="AG62" i="7"/>
  <c r="AF62" i="7"/>
  <c r="AG84" i="7"/>
  <c r="AJ84" i="7"/>
  <c r="AF84" i="7"/>
  <c r="AE170" i="7"/>
  <c r="AF170" i="7" s="1"/>
  <c r="AE122" i="7"/>
  <c r="AG122" i="7" s="1"/>
  <c r="AG74" i="7"/>
  <c r="AE27" i="7"/>
  <c r="AG27" i="7" s="1"/>
  <c r="G211" i="7"/>
  <c r="AJ127" i="7"/>
  <c r="AE190" i="7"/>
  <c r="AG175" i="7"/>
  <c r="AE130" i="7"/>
  <c r="AF130" i="7" s="1"/>
  <c r="AE34" i="7"/>
  <c r="AF34" i="7" s="1"/>
  <c r="AE181" i="7"/>
  <c r="AF181" i="7" s="1"/>
  <c r="AE183" i="7"/>
  <c r="AG183" i="7" s="1"/>
  <c r="AE107" i="7"/>
  <c r="AF107" i="7" s="1"/>
  <c r="AE11" i="7"/>
  <c r="AE121" i="7"/>
  <c r="AJ121" i="7" s="1"/>
  <c r="AE32" i="7"/>
  <c r="AG156" i="7"/>
  <c r="AF54" i="7"/>
  <c r="AE91" i="7"/>
  <c r="AG91" i="7" s="1"/>
  <c r="AE4" i="7"/>
  <c r="AF4" i="7" s="1"/>
  <c r="AE26" i="7"/>
  <c r="AF26" i="7" s="1"/>
  <c r="AG139" i="7"/>
  <c r="AE209" i="7"/>
  <c r="AJ209" i="7" s="1"/>
  <c r="AE125" i="7"/>
  <c r="AJ125" i="7" s="1"/>
  <c r="AF100" i="7"/>
  <c r="AE63" i="7"/>
  <c r="AG63" i="7" s="1"/>
  <c r="AJ62" i="7"/>
  <c r="AE208" i="7"/>
  <c r="AJ175" i="7"/>
  <c r="AE174" i="7"/>
  <c r="AG140" i="7"/>
  <c r="AE92" i="7"/>
  <c r="E207" i="15"/>
  <c r="L207" i="15" s="1"/>
  <c r="AE42" i="7"/>
  <c r="AJ42" i="7" s="1"/>
  <c r="AG76" i="7"/>
  <c r="AF76" i="7"/>
  <c r="AJ76" i="7"/>
  <c r="AF162" i="7"/>
  <c r="AG162" i="7"/>
  <c r="AF168" i="7"/>
  <c r="AJ168" i="7"/>
  <c r="AF81" i="7"/>
  <c r="AG81" i="7"/>
  <c r="AG119" i="7"/>
  <c r="AE137" i="7"/>
  <c r="AG137" i="7" s="1"/>
  <c r="AG13" i="7"/>
  <c r="AF140" i="7"/>
  <c r="AJ140" i="7"/>
  <c r="AG109" i="7"/>
  <c r="AG104" i="7"/>
  <c r="AJ64" i="7"/>
  <c r="AG64" i="7"/>
  <c r="AF6" i="7"/>
  <c r="AJ6" i="7"/>
  <c r="AG210" i="7"/>
  <c r="AF204" i="7"/>
  <c r="AG204" i="7"/>
  <c r="AE173" i="7"/>
  <c r="AJ173" i="7" s="1"/>
  <c r="AJ119" i="7"/>
  <c r="AE115" i="7"/>
  <c r="AJ204" i="7"/>
  <c r="AG66" i="7"/>
  <c r="AF167" i="7"/>
  <c r="AJ156" i="7"/>
  <c r="AF156" i="7"/>
  <c r="AE57" i="7"/>
  <c r="L185" i="15"/>
  <c r="J185" i="15"/>
  <c r="J159" i="3"/>
  <c r="G159" i="3"/>
  <c r="N159" i="3" s="1"/>
  <c r="AF159" i="2" s="1"/>
  <c r="AH159" i="2" s="1"/>
  <c r="J188" i="15"/>
  <c r="L188" i="15"/>
  <c r="L161" i="15"/>
  <c r="J161" i="15"/>
  <c r="E190" i="15"/>
  <c r="G189" i="7"/>
  <c r="B189" i="7"/>
  <c r="J180" i="15"/>
  <c r="L180" i="15"/>
  <c r="E74" i="15"/>
  <c r="G73" i="7"/>
  <c r="B73" i="7"/>
  <c r="E60" i="15"/>
  <c r="G59" i="7"/>
  <c r="B59" i="7"/>
  <c r="E10" i="15"/>
  <c r="G9" i="7"/>
  <c r="B9" i="7"/>
  <c r="G179" i="3"/>
  <c r="N179" i="3" s="1"/>
  <c r="AF179" i="2" s="1"/>
  <c r="AH179" i="2" s="1"/>
  <c r="J179" i="3"/>
  <c r="E6" i="15"/>
  <c r="G5" i="7"/>
  <c r="AJ5" i="7" s="1"/>
  <c r="B5" i="7"/>
  <c r="G210" i="3"/>
  <c r="N210" i="3" s="1"/>
  <c r="AF210" i="2" s="1"/>
  <c r="AH210" i="2" s="1"/>
  <c r="J210" i="3"/>
  <c r="J63" i="15"/>
  <c r="L63" i="15"/>
  <c r="E38" i="15"/>
  <c r="G37" i="7"/>
  <c r="AJ37" i="7" s="1"/>
  <c r="B37" i="7"/>
  <c r="G82" i="3"/>
  <c r="N82" i="3" s="1"/>
  <c r="J82" i="3"/>
  <c r="G190" i="3"/>
  <c r="N190" i="3" s="1"/>
  <c r="AF190" i="2" s="1"/>
  <c r="AH190" i="2" s="1"/>
  <c r="J190" i="3"/>
  <c r="G132" i="3"/>
  <c r="N132" i="3" s="1"/>
  <c r="AF132" i="2" s="1"/>
  <c r="AH132" i="2" s="1"/>
  <c r="J132" i="3"/>
  <c r="J102" i="15"/>
  <c r="L102" i="15"/>
  <c r="E89" i="15"/>
  <c r="G88" i="7"/>
  <c r="B88" i="7"/>
  <c r="E34" i="15"/>
  <c r="G33" i="7"/>
  <c r="B33" i="7"/>
  <c r="J174" i="3"/>
  <c r="G174" i="3"/>
  <c r="N174" i="3" s="1"/>
  <c r="AF174" i="2" s="1"/>
  <c r="AH174" i="2" s="1"/>
  <c r="J65" i="15"/>
  <c r="L65" i="15"/>
  <c r="J120" i="15"/>
  <c r="L120" i="15"/>
  <c r="AJ210" i="7"/>
  <c r="L29" i="15"/>
  <c r="J29" i="15"/>
  <c r="AJ162" i="7"/>
  <c r="L132" i="15"/>
  <c r="J132" i="15"/>
  <c r="L92" i="15"/>
  <c r="J92" i="15"/>
  <c r="J187" i="15"/>
  <c r="L187" i="15"/>
  <c r="G124" i="3"/>
  <c r="N124" i="3" s="1"/>
  <c r="AF124" i="2" s="1"/>
  <c r="AH124" i="2" s="1"/>
  <c r="J124" i="3"/>
  <c r="E76" i="15"/>
  <c r="G75" i="7"/>
  <c r="B75" i="7"/>
  <c r="E26" i="15"/>
  <c r="G25" i="7"/>
  <c r="B25" i="7"/>
  <c r="E201" i="15"/>
  <c r="G200" i="7"/>
  <c r="AJ200" i="7" s="1"/>
  <c r="B200" i="7"/>
  <c r="E149" i="15"/>
  <c r="G148" i="7"/>
  <c r="B148" i="7"/>
  <c r="E124" i="15"/>
  <c r="G123" i="7"/>
  <c r="AG123" i="7" s="1"/>
  <c r="B123" i="7"/>
  <c r="L203" i="15"/>
  <c r="J203" i="15"/>
  <c r="L153" i="15"/>
  <c r="J153" i="15"/>
  <c r="J183" i="15"/>
  <c r="L183" i="15"/>
  <c r="E206" i="15"/>
  <c r="G205" i="7"/>
  <c r="AJ205" i="7" s="1"/>
  <c r="B205" i="7"/>
  <c r="L126" i="15"/>
  <c r="J126" i="15"/>
  <c r="G112" i="3"/>
  <c r="N112" i="3" s="1"/>
  <c r="AF112" i="2" s="1"/>
  <c r="AH112" i="2" s="1"/>
  <c r="J112" i="3"/>
  <c r="J88" i="15"/>
  <c r="L88" i="15"/>
  <c r="J15" i="15"/>
  <c r="L15" i="15"/>
  <c r="L111" i="15"/>
  <c r="J111" i="15"/>
  <c r="J153" i="3"/>
  <c r="G153" i="3"/>
  <c r="N153" i="3" s="1"/>
  <c r="AF153" i="2" s="1"/>
  <c r="AH153" i="2" s="1"/>
  <c r="L137" i="15"/>
  <c r="J137" i="15"/>
  <c r="J91" i="15"/>
  <c r="L91" i="15"/>
  <c r="L211" i="15"/>
  <c r="J211" i="15"/>
  <c r="J171" i="3"/>
  <c r="G171" i="3"/>
  <c r="N171" i="3" s="1"/>
  <c r="AF171" i="2" s="1"/>
  <c r="AH171" i="2" s="1"/>
  <c r="J82" i="15"/>
  <c r="L82" i="15"/>
  <c r="L163" i="15"/>
  <c r="J163" i="15"/>
  <c r="E12" i="15"/>
  <c r="G11" i="7"/>
  <c r="B11" i="7"/>
  <c r="E62" i="15"/>
  <c r="G61" i="7"/>
  <c r="AJ61" i="7" s="1"/>
  <c r="B61" i="7"/>
  <c r="AE126" i="7"/>
  <c r="AF126" i="7" s="1"/>
  <c r="E172" i="15"/>
  <c r="G171" i="7"/>
  <c r="B171" i="7"/>
  <c r="E119" i="15"/>
  <c r="G118" i="7"/>
  <c r="AG118" i="7" s="1"/>
  <c r="B118" i="7"/>
  <c r="E209" i="15"/>
  <c r="G208" i="7"/>
  <c r="B208" i="7"/>
  <c r="J193" i="15"/>
  <c r="L193" i="15"/>
  <c r="L196" i="15"/>
  <c r="J196" i="15"/>
  <c r="J177" i="15"/>
  <c r="L177" i="15"/>
  <c r="E64" i="15"/>
  <c r="G63" i="7"/>
  <c r="B63" i="7"/>
  <c r="E50" i="15"/>
  <c r="G49" i="7"/>
  <c r="AJ49" i="7" s="1"/>
  <c r="B49" i="7"/>
  <c r="L97" i="15"/>
  <c r="J97" i="15"/>
  <c r="E32" i="15"/>
  <c r="G31" i="7"/>
  <c r="AJ31" i="7" s="1"/>
  <c r="B31" i="7"/>
  <c r="E24" i="15"/>
  <c r="G23" i="7"/>
  <c r="B23" i="7"/>
  <c r="J93" i="15"/>
  <c r="L93" i="15"/>
  <c r="E84" i="15"/>
  <c r="G83" i="7"/>
  <c r="B83" i="7"/>
  <c r="J59" i="15"/>
  <c r="L59" i="15"/>
  <c r="AJ54" i="7"/>
  <c r="AJ8" i="7"/>
  <c r="J85" i="15"/>
  <c r="L85" i="15"/>
  <c r="J162" i="15"/>
  <c r="L162" i="15"/>
  <c r="L45" i="15"/>
  <c r="J45" i="15"/>
  <c r="L117" i="15"/>
  <c r="J117" i="15"/>
  <c r="J90" i="3"/>
  <c r="G90" i="3"/>
  <c r="N90" i="3" s="1"/>
  <c r="AF90" i="2" s="1"/>
  <c r="AH90" i="2" s="1"/>
  <c r="L156" i="15"/>
  <c r="J156" i="15"/>
  <c r="AG179" i="7"/>
  <c r="AE160" i="7"/>
  <c r="AF160" i="7" s="1"/>
  <c r="AG51" i="7"/>
  <c r="L205" i="15"/>
  <c r="J205" i="15"/>
  <c r="E66" i="15"/>
  <c r="G65" i="7"/>
  <c r="B65" i="7"/>
  <c r="G169" i="3"/>
  <c r="N169" i="3" s="1"/>
  <c r="AF169" i="2" s="1"/>
  <c r="AH169" i="2" s="1"/>
  <c r="J169" i="3"/>
  <c r="E144" i="15"/>
  <c r="G143" i="7"/>
  <c r="B143" i="7"/>
  <c r="E114" i="15"/>
  <c r="G113" i="7"/>
  <c r="AJ113" i="7" s="1"/>
  <c r="B113" i="7"/>
  <c r="E78" i="15"/>
  <c r="G77" i="7"/>
  <c r="AJ77" i="7" s="1"/>
  <c r="B77" i="7"/>
  <c r="J148" i="15"/>
  <c r="L148" i="15"/>
  <c r="J152" i="15"/>
  <c r="L152" i="15"/>
  <c r="J53" i="15"/>
  <c r="L53" i="15"/>
  <c r="J118" i="15"/>
  <c r="L118" i="15"/>
  <c r="J25" i="15"/>
  <c r="L25" i="15"/>
  <c r="J147" i="15"/>
  <c r="L147" i="15"/>
  <c r="AJ109" i="7"/>
  <c r="J55" i="15"/>
  <c r="L55" i="15"/>
  <c r="J35" i="15"/>
  <c r="L35" i="15"/>
  <c r="L9" i="15"/>
  <c r="J9" i="15"/>
  <c r="J168" i="3"/>
  <c r="G168" i="3"/>
  <c r="N168" i="3" s="1"/>
  <c r="AF168" i="2" s="1"/>
  <c r="AH168" i="2" s="1"/>
  <c r="L142" i="15"/>
  <c r="J142" i="15"/>
  <c r="G122" i="3"/>
  <c r="N122" i="3" s="1"/>
  <c r="AF122" i="2" s="1"/>
  <c r="AH122" i="2" s="1"/>
  <c r="J122" i="3"/>
  <c r="J114" i="3"/>
  <c r="G114" i="3"/>
  <c r="N114" i="3" s="1"/>
  <c r="AF114" i="2" s="1"/>
  <c r="AH114" i="2" s="1"/>
  <c r="L116" i="15"/>
  <c r="J116" i="15"/>
  <c r="J61" i="15"/>
  <c r="L61" i="15"/>
  <c r="L131" i="15"/>
  <c r="J131" i="15"/>
  <c r="J37" i="15"/>
  <c r="L37" i="15"/>
  <c r="L173" i="15"/>
  <c r="J173" i="15"/>
  <c r="E72" i="15"/>
  <c r="G71" i="7"/>
  <c r="B71" i="7"/>
  <c r="L86" i="15"/>
  <c r="J86" i="15"/>
  <c r="AJ50" i="7"/>
  <c r="AF16" i="7"/>
  <c r="J182" i="15"/>
  <c r="L182" i="15"/>
  <c r="J166" i="3"/>
  <c r="G166" i="3"/>
  <c r="N166" i="3" s="1"/>
  <c r="AF166" i="2" s="1"/>
  <c r="AH166" i="2" s="1"/>
  <c r="E109" i="15"/>
  <c r="G108" i="7"/>
  <c r="B108" i="7"/>
  <c r="J178" i="15"/>
  <c r="L178" i="15"/>
  <c r="J174" i="15"/>
  <c r="L174" i="15"/>
  <c r="E54" i="15"/>
  <c r="G53" i="7"/>
  <c r="B53" i="7"/>
  <c r="J189" i="3"/>
  <c r="G189" i="3"/>
  <c r="N189" i="3" s="1"/>
  <c r="AF189" i="2" s="1"/>
  <c r="AH189" i="2" s="1"/>
  <c r="E70" i="15"/>
  <c r="G69" i="7"/>
  <c r="B69" i="7"/>
  <c r="E40" i="15"/>
  <c r="G39" i="7"/>
  <c r="AJ39" i="7" s="1"/>
  <c r="B39" i="7"/>
  <c r="J194" i="3"/>
  <c r="G194" i="3"/>
  <c r="N194" i="3" s="1"/>
  <c r="AF194" i="2" s="1"/>
  <c r="AH194" i="2" s="1"/>
  <c r="J130" i="3"/>
  <c r="G130" i="3"/>
  <c r="N130" i="3" s="1"/>
  <c r="AF130" i="2" s="1"/>
  <c r="AH130" i="2" s="1"/>
  <c r="J122" i="15"/>
  <c r="L122" i="15"/>
  <c r="J158" i="15"/>
  <c r="L158" i="15"/>
  <c r="J110" i="15"/>
  <c r="L110" i="15"/>
  <c r="J171" i="15"/>
  <c r="L171" i="15"/>
  <c r="J49" i="15"/>
  <c r="L49" i="15"/>
  <c r="E48" i="15"/>
  <c r="G47" i="7"/>
  <c r="B47" i="7"/>
  <c r="L13" i="15"/>
  <c r="J13" i="15"/>
  <c r="J107" i="15"/>
  <c r="L107" i="15"/>
  <c r="J170" i="3"/>
  <c r="G170" i="3"/>
  <c r="N170" i="3" s="1"/>
  <c r="AF170" i="2" s="1"/>
  <c r="AH170" i="2" s="1"/>
  <c r="L136" i="15"/>
  <c r="J136" i="15"/>
  <c r="J198" i="15"/>
  <c r="L198" i="15"/>
  <c r="G123" i="3"/>
  <c r="N123" i="3" s="1"/>
  <c r="AF123" i="2" s="1"/>
  <c r="AH123" i="2" s="1"/>
  <c r="J123" i="3"/>
  <c r="J100" i="15"/>
  <c r="L100" i="15"/>
  <c r="E28" i="15"/>
  <c r="G27" i="7"/>
  <c r="B27" i="7"/>
  <c r="J113" i="15"/>
  <c r="L113" i="15"/>
  <c r="E56" i="15"/>
  <c r="G55" i="7"/>
  <c r="B55" i="7"/>
  <c r="E164" i="15"/>
  <c r="G163" i="7"/>
  <c r="AJ163" i="7" s="1"/>
  <c r="B163" i="7"/>
  <c r="E139" i="15"/>
  <c r="G138" i="7"/>
  <c r="AJ138" i="7" s="1"/>
  <c r="B138" i="7"/>
  <c r="E104" i="15"/>
  <c r="G103" i="7"/>
  <c r="B103" i="7"/>
  <c r="E68" i="15"/>
  <c r="G67" i="7"/>
  <c r="AJ67" i="7" s="1"/>
  <c r="B67" i="7"/>
  <c r="J199" i="15"/>
  <c r="L199" i="15"/>
  <c r="J138" i="15"/>
  <c r="L138" i="15"/>
  <c r="AJ167" i="7"/>
  <c r="J186" i="3"/>
  <c r="G186" i="3"/>
  <c r="N186" i="3" s="1"/>
  <c r="AF186" i="2" s="1"/>
  <c r="AH186" i="2" s="1"/>
  <c r="G162" i="3"/>
  <c r="N162" i="3" s="1"/>
  <c r="AF162" i="2" s="1"/>
  <c r="AH162" i="2" s="1"/>
  <c r="J162" i="3"/>
  <c r="AJ104" i="7"/>
  <c r="G1" i="15"/>
  <c r="L202" i="15"/>
  <c r="J202" i="15"/>
  <c r="L192" i="15"/>
  <c r="J192" i="15"/>
  <c r="G167" i="3"/>
  <c r="N167" i="3" s="1"/>
  <c r="AF167" i="2" s="1"/>
  <c r="AH167" i="2" s="1"/>
  <c r="J167" i="3"/>
  <c r="J133" i="3"/>
  <c r="G133" i="3"/>
  <c r="N133" i="3" s="1"/>
  <c r="AF133" i="2" s="1"/>
  <c r="AH133" i="2" s="1"/>
  <c r="J152" i="3"/>
  <c r="G152" i="3"/>
  <c r="N152" i="3" s="1"/>
  <c r="AF152" i="2" s="1"/>
  <c r="AH152" i="2" s="1"/>
  <c r="G154" i="3"/>
  <c r="N154" i="3" s="1"/>
  <c r="AF154" i="2" s="1"/>
  <c r="AH154" i="2" s="1"/>
  <c r="J154" i="3"/>
  <c r="J108" i="15"/>
  <c r="L108" i="15"/>
  <c r="J200" i="15"/>
  <c r="L200" i="15"/>
  <c r="L57" i="15"/>
  <c r="J57" i="15"/>
  <c r="G201" i="3"/>
  <c r="N201" i="3" s="1"/>
  <c r="AF201" i="2" s="1"/>
  <c r="AH201" i="2" s="1"/>
  <c r="J201" i="3"/>
  <c r="E16" i="15"/>
  <c r="G15" i="7"/>
  <c r="AJ15" i="7" s="1"/>
  <c r="B15" i="7"/>
  <c r="E99" i="15"/>
  <c r="G98" i="7"/>
  <c r="B98" i="7"/>
  <c r="J169" i="15"/>
  <c r="L169" i="15"/>
  <c r="L213" i="15"/>
  <c r="J213" i="15"/>
  <c r="J168" i="15"/>
  <c r="L168" i="15"/>
  <c r="E165" i="15"/>
  <c r="G164" i="7"/>
  <c r="B164" i="7"/>
  <c r="E30" i="15"/>
  <c r="G29" i="7"/>
  <c r="B29" i="7"/>
  <c r="L151" i="15"/>
  <c r="J151" i="15"/>
  <c r="J120" i="3"/>
  <c r="G120" i="3"/>
  <c r="N120" i="3" s="1"/>
  <c r="AF120" i="2" s="1"/>
  <c r="AH120" i="2" s="1"/>
  <c r="J105" i="15"/>
  <c r="L105" i="15"/>
  <c r="J163" i="3"/>
  <c r="G163" i="3"/>
  <c r="N163" i="3" s="1"/>
  <c r="AF163" i="2" s="1"/>
  <c r="AH163" i="2" s="1"/>
  <c r="L146" i="15"/>
  <c r="J146" i="15"/>
  <c r="L79" i="15"/>
  <c r="J79" i="15"/>
  <c r="E42" i="15"/>
  <c r="G41" i="7"/>
  <c r="AJ41" i="7" s="1"/>
  <c r="B41" i="7"/>
  <c r="J141" i="15"/>
  <c r="L141" i="15"/>
  <c r="J105" i="3"/>
  <c r="G105" i="3"/>
  <c r="N105" i="3" s="1"/>
  <c r="AF105" i="2" s="1"/>
  <c r="AH105" i="2" s="1"/>
  <c r="J90" i="15"/>
  <c r="L90" i="15"/>
  <c r="AJ129" i="7"/>
  <c r="J112" i="15"/>
  <c r="L112" i="15"/>
  <c r="AJ149" i="7"/>
  <c r="J125" i="15"/>
  <c r="L125" i="15"/>
  <c r="E44" i="15"/>
  <c r="G43" i="7"/>
  <c r="B43" i="7"/>
  <c r="E22" i="15"/>
  <c r="G21" i="7"/>
  <c r="AJ21" i="7" s="1"/>
  <c r="B21" i="7"/>
  <c r="G103" i="3"/>
  <c r="N103" i="3" s="1"/>
  <c r="AF103" i="2" s="1"/>
  <c r="AH103" i="2" s="1"/>
  <c r="J103" i="3"/>
  <c r="AJ66" i="7"/>
  <c r="J81" i="15"/>
  <c r="L81" i="15"/>
  <c r="AG16" i="7"/>
  <c r="E46" i="15"/>
  <c r="G45" i="7"/>
  <c r="AG45" i="7" s="1"/>
  <c r="B45" i="7"/>
  <c r="G188" i="3"/>
  <c r="N188" i="3" s="1"/>
  <c r="AF188" i="2" s="1"/>
  <c r="AH188" i="2" s="1"/>
  <c r="J188" i="3"/>
  <c r="E159" i="15"/>
  <c r="G158" i="7"/>
  <c r="B158" i="7"/>
  <c r="E134" i="15"/>
  <c r="G133" i="7"/>
  <c r="B133" i="7"/>
  <c r="E94" i="15"/>
  <c r="G93" i="7"/>
  <c r="B93" i="7"/>
  <c r="E58" i="15"/>
  <c r="G57" i="7"/>
  <c r="B57" i="7"/>
  <c r="L186" i="15"/>
  <c r="J186" i="15"/>
  <c r="J210" i="15"/>
  <c r="L210" i="15"/>
  <c r="E160" i="15"/>
  <c r="G159" i="7"/>
  <c r="B159" i="7"/>
  <c r="E189" i="15"/>
  <c r="G188" i="7"/>
  <c r="B188" i="7"/>
  <c r="E14" i="15"/>
  <c r="G13" i="7"/>
  <c r="AJ13" i="7" s="1"/>
  <c r="B13" i="7"/>
  <c r="L106" i="15"/>
  <c r="J106" i="15"/>
  <c r="J41" i="15"/>
  <c r="L41" i="15"/>
  <c r="L27" i="15"/>
  <c r="J27" i="15"/>
  <c r="L103" i="15"/>
  <c r="J103" i="15"/>
  <c r="J130" i="15"/>
  <c r="L130" i="15"/>
  <c r="J119" i="3"/>
  <c r="G119" i="3"/>
  <c r="N119" i="3" s="1"/>
  <c r="AF119" i="2" s="1"/>
  <c r="AH119" i="2" s="1"/>
  <c r="J195" i="3"/>
  <c r="G195" i="3"/>
  <c r="N195" i="3" s="1"/>
  <c r="AF195" i="2" s="1"/>
  <c r="AH195" i="2" s="1"/>
  <c r="J150" i="15"/>
  <c r="L150" i="15"/>
  <c r="J111" i="3"/>
  <c r="G111" i="3"/>
  <c r="N111" i="3" s="1"/>
  <c r="AF111" i="2" s="1"/>
  <c r="AH111" i="2" s="1"/>
  <c r="L96" i="15"/>
  <c r="J96" i="15"/>
  <c r="J67" i="15"/>
  <c r="L67" i="15"/>
  <c r="AG6" i="7"/>
  <c r="E191" i="15"/>
  <c r="G190" i="7"/>
  <c r="B190" i="7"/>
  <c r="J208" i="15"/>
  <c r="L208" i="15"/>
  <c r="G183" i="3"/>
  <c r="N183" i="3" s="1"/>
  <c r="AF183" i="2" s="1"/>
  <c r="AH183" i="2" s="1"/>
  <c r="J183" i="3"/>
  <c r="G206" i="3"/>
  <c r="N206" i="3" s="1"/>
  <c r="AF206" i="2" s="1"/>
  <c r="AH206" i="2" s="1"/>
  <c r="J206" i="3"/>
  <c r="E155" i="15"/>
  <c r="G154" i="7"/>
  <c r="AJ154" i="7" s="1"/>
  <c r="B154" i="7"/>
  <c r="E20" i="15"/>
  <c r="G19" i="7"/>
  <c r="B19" i="7"/>
  <c r="L127" i="15"/>
  <c r="J127" i="15"/>
  <c r="AJ139" i="7"/>
  <c r="L176" i="15"/>
  <c r="J176" i="15"/>
  <c r="G157" i="3"/>
  <c r="N157" i="3" s="1"/>
  <c r="AF157" i="2" s="1"/>
  <c r="AH157" i="2" s="1"/>
  <c r="J157" i="3"/>
  <c r="J98" i="15"/>
  <c r="L98" i="15"/>
  <c r="J195" i="15"/>
  <c r="L195" i="15"/>
  <c r="L115" i="15"/>
  <c r="J115" i="15"/>
  <c r="J80" i="15"/>
  <c r="L80" i="15"/>
  <c r="J21" i="15"/>
  <c r="L21" i="15"/>
  <c r="J158" i="3"/>
  <c r="G158" i="3"/>
  <c r="N158" i="3" s="1"/>
  <c r="AF158" i="2" s="1"/>
  <c r="AH158" i="2" s="1"/>
  <c r="J110" i="3"/>
  <c r="G110" i="3"/>
  <c r="N110" i="3" s="1"/>
  <c r="AF110" i="2" s="1"/>
  <c r="AH110" i="2" s="1"/>
  <c r="J95" i="15"/>
  <c r="L95" i="15"/>
  <c r="J87" i="15"/>
  <c r="L87" i="15"/>
  <c r="L11" i="15"/>
  <c r="J11" i="15"/>
  <c r="AG8" i="7"/>
  <c r="AF8" i="7"/>
  <c r="AE25" i="7"/>
  <c r="J164" i="3"/>
  <c r="G164" i="3"/>
  <c r="N164" i="3" s="1"/>
  <c r="AF164" i="2" s="1"/>
  <c r="AH164" i="2" s="1"/>
  <c r="E36" i="15"/>
  <c r="G35" i="7"/>
  <c r="B35" i="7"/>
  <c r="E154" i="15"/>
  <c r="G153" i="7"/>
  <c r="B153" i="7"/>
  <c r="E129" i="15"/>
  <c r="G128" i="7"/>
  <c r="AJ128" i="7" s="1"/>
  <c r="B128" i="7"/>
  <c r="J185" i="3"/>
  <c r="G185" i="3"/>
  <c r="N185" i="3" s="1"/>
  <c r="AF185" i="2" s="1"/>
  <c r="AH185" i="2" s="1"/>
  <c r="L181" i="15"/>
  <c r="J181" i="15"/>
  <c r="J128" i="15"/>
  <c r="L128" i="15"/>
  <c r="AJ179" i="7"/>
  <c r="G198" i="3"/>
  <c r="N198" i="3" s="1"/>
  <c r="AF198" i="2" s="1"/>
  <c r="AH198" i="2" s="1"/>
  <c r="J198" i="3"/>
  <c r="E3" i="15"/>
  <c r="G2" i="7"/>
  <c r="B2" i="7"/>
  <c r="J155" i="3"/>
  <c r="G155" i="3"/>
  <c r="N155" i="3" s="1"/>
  <c r="AF155" i="2" s="1"/>
  <c r="AH155" i="2" s="1"/>
  <c r="J145" i="15"/>
  <c r="L145" i="15"/>
  <c r="L101" i="15"/>
  <c r="J101" i="15"/>
  <c r="L39" i="15"/>
  <c r="J39" i="15"/>
  <c r="J17" i="15"/>
  <c r="L17" i="15"/>
  <c r="J150" i="3"/>
  <c r="G150" i="3"/>
  <c r="N150" i="3" s="1"/>
  <c r="AF150" i="2" s="1"/>
  <c r="AH150" i="2" s="1"/>
  <c r="J140" i="15"/>
  <c r="L140" i="15"/>
  <c r="L69" i="15"/>
  <c r="J69" i="15"/>
  <c r="J123" i="15"/>
  <c r="L123" i="15"/>
  <c r="J5" i="15"/>
  <c r="L5" i="15"/>
  <c r="E18" i="15"/>
  <c r="G17" i="7"/>
  <c r="B17" i="7"/>
  <c r="L135" i="15"/>
  <c r="J135" i="15"/>
  <c r="J51" i="15"/>
  <c r="L51" i="15"/>
  <c r="E8" i="15"/>
  <c r="G7" i="7"/>
  <c r="AJ7" i="7" s="1"/>
  <c r="B7" i="7"/>
  <c r="J121" i="15"/>
  <c r="L121" i="15"/>
  <c r="J157" i="15"/>
  <c r="L157" i="15"/>
  <c r="L77" i="15"/>
  <c r="J77" i="15"/>
  <c r="E52" i="15"/>
  <c r="G51" i="7"/>
  <c r="AJ51" i="7" s="1"/>
  <c r="B51" i="7"/>
  <c r="J31" i="15"/>
  <c r="L31" i="15"/>
  <c r="L7" i="15"/>
  <c r="J7" i="15"/>
  <c r="AG49" i="7" l="1"/>
  <c r="AH49" i="7" s="1"/>
  <c r="AG143" i="7"/>
  <c r="AG47" i="7"/>
  <c r="AG10" i="7"/>
  <c r="AG194" i="7"/>
  <c r="AJ194" i="7"/>
  <c r="AF56" i="7"/>
  <c r="AG56" i="7"/>
  <c r="AG17" i="7"/>
  <c r="AG199" i="7"/>
  <c r="AJ199" i="7"/>
  <c r="AF166" i="7"/>
  <c r="AG18" i="7"/>
  <c r="AJ88" i="7"/>
  <c r="AH88" i="7" s="1"/>
  <c r="AG186" i="7"/>
  <c r="AG166" i="7"/>
  <c r="AI166" i="7" s="1"/>
  <c r="AJ117" i="7"/>
  <c r="AG117" i="7"/>
  <c r="AJ186" i="7"/>
  <c r="AG102" i="7"/>
  <c r="AH102" i="7" s="1"/>
  <c r="AG184" i="7"/>
  <c r="AJ184" i="7"/>
  <c r="AG11" i="7"/>
  <c r="AG132" i="7"/>
  <c r="AG200" i="7"/>
  <c r="AH200" i="7" s="1"/>
  <c r="AF102" i="7"/>
  <c r="AG41" i="7"/>
  <c r="AF187" i="7"/>
  <c r="AG187" i="7"/>
  <c r="AH187" i="7" s="1"/>
  <c r="AJ157" i="7"/>
  <c r="AG114" i="7"/>
  <c r="AF157" i="7"/>
  <c r="AJ153" i="7"/>
  <c r="AJ114" i="7"/>
  <c r="AG39" i="7"/>
  <c r="AG207" i="7"/>
  <c r="AI207" i="7" s="1"/>
  <c r="AF207" i="7"/>
  <c r="AG161" i="7"/>
  <c r="AH161" i="7" s="1"/>
  <c r="AG9" i="7"/>
  <c r="AJ188" i="7"/>
  <c r="AF161" i="7"/>
  <c r="AG95" i="7"/>
  <c r="AJ95" i="7"/>
  <c r="AJ195" i="7"/>
  <c r="AI195" i="7" s="1"/>
  <c r="AJ46" i="7"/>
  <c r="AF169" i="7"/>
  <c r="AF195" i="7"/>
  <c r="AG46" i="7"/>
  <c r="AF142" i="7"/>
  <c r="AF150" i="7"/>
  <c r="AG150" i="7"/>
  <c r="AH150" i="7" s="1"/>
  <c r="AG69" i="7"/>
  <c r="AG144" i="7"/>
  <c r="AG113" i="7"/>
  <c r="AH113" i="7" s="1"/>
  <c r="J19" i="15"/>
  <c r="AJ158" i="7"/>
  <c r="J204" i="15"/>
  <c r="AG193" i="7"/>
  <c r="AG105" i="7"/>
  <c r="AJ105" i="7"/>
  <c r="AG68" i="7"/>
  <c r="AJ68" i="7"/>
  <c r="AF32" i="7"/>
  <c r="L73" i="15"/>
  <c r="AF191" i="7"/>
  <c r="AJ144" i="7"/>
  <c r="AJ191" i="7"/>
  <c r="AI191" i="7" s="1"/>
  <c r="L194" i="15"/>
  <c r="AJ197" i="7"/>
  <c r="AH197" i="7" s="1"/>
  <c r="AJ177" i="7"/>
  <c r="AG177" i="7"/>
  <c r="AF197" i="7"/>
  <c r="AH141" i="7"/>
  <c r="AG211" i="7"/>
  <c r="L166" i="15"/>
  <c r="AJ103" i="7"/>
  <c r="J179" i="15"/>
  <c r="J47" i="15"/>
  <c r="AJ134" i="7"/>
  <c r="AH134" i="7" s="1"/>
  <c r="J43" i="15"/>
  <c r="AJ106" i="7"/>
  <c r="AJ176" i="7"/>
  <c r="AH176" i="7" s="1"/>
  <c r="AH127" i="7"/>
  <c r="L175" i="15"/>
  <c r="AJ60" i="7"/>
  <c r="AH60" i="7" s="1"/>
  <c r="J207" i="15"/>
  <c r="AJ196" i="7"/>
  <c r="AJ35" i="7"/>
  <c r="AI35" i="7" s="1"/>
  <c r="J133" i="15"/>
  <c r="AJ143" i="7"/>
  <c r="AH143" i="7" s="1"/>
  <c r="AJ43" i="7"/>
  <c r="J197" i="15"/>
  <c r="AG20" i="7"/>
  <c r="AJ180" i="7"/>
  <c r="AI180" i="7" s="1"/>
  <c r="AJ86" i="7"/>
  <c r="AJ20" i="7"/>
  <c r="AJ132" i="7"/>
  <c r="AJ78" i="7"/>
  <c r="J143" i="15"/>
  <c r="AF212" i="7"/>
  <c r="AG185" i="7"/>
  <c r="AJ185" i="7"/>
  <c r="AG98" i="7"/>
  <c r="AG212" i="7"/>
  <c r="AH212" i="7" s="1"/>
  <c r="AG32" i="7"/>
  <c r="AJ32" i="7"/>
  <c r="AJ56" i="7"/>
  <c r="AF176" i="7"/>
  <c r="J167" i="15"/>
  <c r="L83" i="15"/>
  <c r="AJ29" i="7"/>
  <c r="AH29" i="7" s="1"/>
  <c r="J4" i="15"/>
  <c r="AJ133" i="7"/>
  <c r="AJ2" i="7"/>
  <c r="AI3" i="7" s="1"/>
  <c r="AJ160" i="7"/>
  <c r="AJ93" i="7"/>
  <c r="AJ55" i="7"/>
  <c r="AH55" i="7" s="1"/>
  <c r="AG131" i="7"/>
  <c r="AH131" i="7" s="1"/>
  <c r="AF131" i="7"/>
  <c r="AJ142" i="7"/>
  <c r="AJ190" i="7"/>
  <c r="AJ159" i="7"/>
  <c r="AJ107" i="7"/>
  <c r="AJ4" i="7"/>
  <c r="L184" i="15"/>
  <c r="AJ99" i="7"/>
  <c r="AJ94" i="7"/>
  <c r="L75" i="15"/>
  <c r="AJ30" i="7"/>
  <c r="AH16" i="7"/>
  <c r="AJ28" i="7"/>
  <c r="AG79" i="7"/>
  <c r="AI79" i="7" s="1"/>
  <c r="AG106" i="7"/>
  <c r="AG4" i="7"/>
  <c r="AJ124" i="7"/>
  <c r="AH124" i="7" s="1"/>
  <c r="AJ47" i="7"/>
  <c r="AJ91" i="7"/>
  <c r="AI91" i="7" s="1"/>
  <c r="AJ17" i="7"/>
  <c r="AF202" i="7"/>
  <c r="AF60" i="7"/>
  <c r="AJ57" i="7"/>
  <c r="AJ126" i="7"/>
  <c r="AJ12" i="7"/>
  <c r="AF201" i="7"/>
  <c r="AI141" i="7"/>
  <c r="AG169" i="7"/>
  <c r="AJ136" i="7"/>
  <c r="AF14" i="7"/>
  <c r="AG136" i="7"/>
  <c r="AG28" i="7"/>
  <c r="J170" i="15"/>
  <c r="AJ169" i="7"/>
  <c r="AF180" i="7"/>
  <c r="AG142" i="7"/>
  <c r="AJ59" i="7"/>
  <c r="AH59" i="7" s="1"/>
  <c r="AF72" i="7"/>
  <c r="AJ69" i="7"/>
  <c r="AJ36" i="7"/>
  <c r="AH36" i="7" s="1"/>
  <c r="AJ33" i="7"/>
  <c r="AG89" i="7"/>
  <c r="AG203" i="7"/>
  <c r="AJ18" i="7"/>
  <c r="AJ201" i="7"/>
  <c r="AI201" i="7" s="1"/>
  <c r="AG111" i="7"/>
  <c r="AI111" i="7" s="1"/>
  <c r="AF111" i="7"/>
  <c r="AF152" i="7"/>
  <c r="AJ74" i="7"/>
  <c r="AH74" i="7" s="1"/>
  <c r="AG12" i="7"/>
  <c r="AJ58" i="7"/>
  <c r="AJ146" i="7"/>
  <c r="AG198" i="7"/>
  <c r="AH198" i="7" s="1"/>
  <c r="AJ116" i="7"/>
  <c r="J33" i="15"/>
  <c r="L23" i="15"/>
  <c r="J212" i="15"/>
  <c r="AJ87" i="7"/>
  <c r="AJ89" i="7"/>
  <c r="AF70" i="7"/>
  <c r="AJ148" i="7"/>
  <c r="J71" i="15"/>
  <c r="AG87" i="7"/>
  <c r="AG202" i="7"/>
  <c r="AI202" i="7" s="1"/>
  <c r="AG96" i="7"/>
  <c r="AH96" i="7" s="1"/>
  <c r="AJ112" i="7"/>
  <c r="AI112" i="7" s="1"/>
  <c r="AJ80" i="7"/>
  <c r="AH80" i="7" s="1"/>
  <c r="AG30" i="7"/>
  <c r="AG165" i="7"/>
  <c r="AG38" i="7"/>
  <c r="AI127" i="7"/>
  <c r="AJ165" i="7"/>
  <c r="AG147" i="7"/>
  <c r="AJ147" i="7"/>
  <c r="AG135" i="7"/>
  <c r="AJ135" i="7"/>
  <c r="AH85" i="7"/>
  <c r="AG86" i="7"/>
  <c r="AF96" i="7"/>
  <c r="AF24" i="7"/>
  <c r="AJ24" i="7"/>
  <c r="AG14" i="7"/>
  <c r="AH14" i="7" s="1"/>
  <c r="AG99" i="7"/>
  <c r="AJ192" i="7"/>
  <c r="AH192" i="7" s="1"/>
  <c r="AF110" i="7"/>
  <c r="AG70" i="7"/>
  <c r="AG174" i="7"/>
  <c r="AG182" i="7"/>
  <c r="AI85" i="7"/>
  <c r="AF203" i="7"/>
  <c r="AG145" i="7"/>
  <c r="AF120" i="7"/>
  <c r="AG78" i="7"/>
  <c r="AJ38" i="7"/>
  <c r="AG146" i="7"/>
  <c r="AJ40" i="7"/>
  <c r="AJ22" i="7"/>
  <c r="AF80" i="7"/>
  <c r="AF192" i="7"/>
  <c r="AH44" i="7"/>
  <c r="AF40" i="7"/>
  <c r="AF134" i="7"/>
  <c r="AJ90" i="7"/>
  <c r="AI100" i="7"/>
  <c r="AH100" i="7"/>
  <c r="AJ72" i="7"/>
  <c r="AF124" i="7"/>
  <c r="AG206" i="7"/>
  <c r="AI206" i="7" s="1"/>
  <c r="AJ193" i="7"/>
  <c r="AG116" i="7"/>
  <c r="AJ27" i="7"/>
  <c r="AH27" i="7" s="1"/>
  <c r="AF79" i="7"/>
  <c r="AF193" i="7"/>
  <c r="AF97" i="7"/>
  <c r="AF206" i="7"/>
  <c r="AG58" i="7"/>
  <c r="AJ97" i="7"/>
  <c r="AI97" i="7" s="1"/>
  <c r="AJ70" i="7"/>
  <c r="AG170" i="7"/>
  <c r="AG40" i="7"/>
  <c r="AG196" i="7"/>
  <c r="AJ10" i="7"/>
  <c r="AF198" i="7"/>
  <c r="AF36" i="7"/>
  <c r="AG72" i="7"/>
  <c r="AG22" i="7"/>
  <c r="AG110" i="7"/>
  <c r="AI110" i="7" s="1"/>
  <c r="AF10" i="7"/>
  <c r="AH81" i="7"/>
  <c r="AG172" i="7"/>
  <c r="AJ170" i="7"/>
  <c r="AJ211" i="7"/>
  <c r="AJ172" i="7"/>
  <c r="AJ208" i="7"/>
  <c r="AJ182" i="7"/>
  <c r="AJ120" i="7"/>
  <c r="AH120" i="7" s="1"/>
  <c r="AI84" i="7"/>
  <c r="AF209" i="7"/>
  <c r="AF112" i="7"/>
  <c r="AG90" i="7"/>
  <c r="AJ130" i="7"/>
  <c r="AG26" i="7"/>
  <c r="AJ178" i="7"/>
  <c r="AG209" i="7"/>
  <c r="AI209" i="7" s="1"/>
  <c r="AJ52" i="7"/>
  <c r="AJ203" i="7"/>
  <c r="AG178" i="7"/>
  <c r="AJ48" i="7"/>
  <c r="AH48" i="7" s="1"/>
  <c r="AF183" i="7"/>
  <c r="AJ183" i="7"/>
  <c r="AG52" i="7"/>
  <c r="AJ155" i="7"/>
  <c r="AF101" i="7"/>
  <c r="AG82" i="7"/>
  <c r="AF82" i="7"/>
  <c r="G203" i="3"/>
  <c r="N203" i="3" s="1"/>
  <c r="AF203" i="2" s="1"/>
  <c r="AH203" i="2" s="1"/>
  <c r="J203" i="3"/>
  <c r="AJ101" i="7"/>
  <c r="AI101" i="7" s="1"/>
  <c r="AF48" i="7"/>
  <c r="AJ145" i="7"/>
  <c r="AJ11" i="7"/>
  <c r="AF91" i="7"/>
  <c r="AG152" i="7"/>
  <c r="AH152" i="7" s="1"/>
  <c r="AJ82" i="7"/>
  <c r="AF151" i="7"/>
  <c r="AG151" i="7"/>
  <c r="AH151" i="7" s="1"/>
  <c r="AG155" i="7"/>
  <c r="J213" i="3"/>
  <c r="G213" i="3"/>
  <c r="N213" i="3" s="1"/>
  <c r="AF213" i="2" s="1"/>
  <c r="AH213" i="2" s="1"/>
  <c r="AG34" i="7"/>
  <c r="AG94" i="7"/>
  <c r="AG130" i="7"/>
  <c r="AG5" i="7"/>
  <c r="AH5" i="7" s="1"/>
  <c r="AI175" i="7"/>
  <c r="AG125" i="7"/>
  <c r="J193" i="3"/>
  <c r="G193" i="3"/>
  <c r="N193" i="3" s="1"/>
  <c r="AF193" i="2" s="1"/>
  <c r="AH193" i="2" s="1"/>
  <c r="AF5" i="7"/>
  <c r="AG107" i="7"/>
  <c r="AJ26" i="7"/>
  <c r="AF37" i="7"/>
  <c r="AJ34" i="7"/>
  <c r="AF125" i="7"/>
  <c r="AF121" i="7"/>
  <c r="AG121" i="7"/>
  <c r="AH121" i="7" s="1"/>
  <c r="J208" i="3"/>
  <c r="G208" i="3"/>
  <c r="N208" i="3" s="1"/>
  <c r="AF208" i="2" s="1"/>
  <c r="AH208" i="2" s="1"/>
  <c r="AH84" i="7"/>
  <c r="AF92" i="7"/>
  <c r="AJ92" i="7"/>
  <c r="AG181" i="7"/>
  <c r="AJ181" i="7"/>
  <c r="AG42" i="7"/>
  <c r="AF42" i="7"/>
  <c r="AG92" i="7"/>
  <c r="J204" i="3"/>
  <c r="G204" i="3"/>
  <c r="N204" i="3" s="1"/>
  <c r="AF204" i="2" s="1"/>
  <c r="AH204" i="2" s="1"/>
  <c r="AF174" i="7"/>
  <c r="AJ174" i="7"/>
  <c r="J181" i="3"/>
  <c r="G181" i="3"/>
  <c r="N181" i="3" s="1"/>
  <c r="AF181" i="2" s="1"/>
  <c r="AH181" i="2" s="1"/>
  <c r="G187" i="3"/>
  <c r="N187" i="3" s="1"/>
  <c r="AF187" i="2" s="1"/>
  <c r="AH187" i="2" s="1"/>
  <c r="J187" i="3"/>
  <c r="AF211" i="7"/>
  <c r="AJ122" i="7"/>
  <c r="AH122" i="7" s="1"/>
  <c r="AF122" i="7"/>
  <c r="AH7" i="7"/>
  <c r="AH51" i="7"/>
  <c r="G138" i="3"/>
  <c r="N138" i="3" s="1"/>
  <c r="AF138" i="2" s="1"/>
  <c r="AH138" i="2" s="1"/>
  <c r="J138" i="3"/>
  <c r="J94" i="15"/>
  <c r="L94" i="15"/>
  <c r="J192" i="3"/>
  <c r="G192" i="3"/>
  <c r="N192" i="3" s="1"/>
  <c r="AF192" i="2" s="1"/>
  <c r="AH192" i="2" s="1"/>
  <c r="J30" i="15"/>
  <c r="L30" i="15"/>
  <c r="J56" i="15"/>
  <c r="L56" i="15"/>
  <c r="G115" i="3"/>
  <c r="N115" i="3" s="1"/>
  <c r="AF115" i="2" s="1"/>
  <c r="AH115" i="2" s="1"/>
  <c r="J115" i="3"/>
  <c r="L48" i="15"/>
  <c r="J48" i="15"/>
  <c r="L70" i="15"/>
  <c r="J70" i="15"/>
  <c r="AJ171" i="7"/>
  <c r="AG171" i="7"/>
  <c r="AF171" i="7"/>
  <c r="G129" i="3"/>
  <c r="N129" i="3" s="1"/>
  <c r="AF129" i="2" s="1"/>
  <c r="AH129" i="2" s="1"/>
  <c r="J129" i="3"/>
  <c r="G113" i="3"/>
  <c r="N113" i="3" s="1"/>
  <c r="AF113" i="2" s="1"/>
  <c r="AH113" i="2" s="1"/>
  <c r="J113" i="3"/>
  <c r="J176" i="3"/>
  <c r="G176" i="3"/>
  <c r="N176" i="3" s="1"/>
  <c r="AF176" i="2" s="1"/>
  <c r="AH176" i="2" s="1"/>
  <c r="L201" i="15"/>
  <c r="J201" i="15"/>
  <c r="L76" i="15"/>
  <c r="J76" i="15"/>
  <c r="J6" i="15"/>
  <c r="L6" i="15"/>
  <c r="AI156" i="7"/>
  <c r="AH156" i="7"/>
  <c r="AG31" i="7"/>
  <c r="AG37" i="7"/>
  <c r="AH37" i="7" s="1"/>
  <c r="AG43" i="7"/>
  <c r="AF2" i="7"/>
  <c r="AF148" i="7"/>
  <c r="AF159" i="7"/>
  <c r="G173" i="3"/>
  <c r="N173" i="3" s="1"/>
  <c r="AF173" i="2" s="1"/>
  <c r="AH173" i="2" s="1"/>
  <c r="J173" i="3"/>
  <c r="J156" i="3"/>
  <c r="G156" i="3"/>
  <c r="N156" i="3" s="1"/>
  <c r="AF156" i="2" s="1"/>
  <c r="AH156" i="2" s="1"/>
  <c r="L8" i="15"/>
  <c r="J8" i="15"/>
  <c r="J52" i="15"/>
  <c r="L52" i="15"/>
  <c r="J107" i="3"/>
  <c r="G107" i="3"/>
  <c r="N107" i="3" s="1"/>
  <c r="AF107" i="2" s="1"/>
  <c r="AH107" i="2" s="1"/>
  <c r="G88" i="3"/>
  <c r="N88" i="3" s="1"/>
  <c r="AF88" i="2" s="1"/>
  <c r="AH88" i="2" s="1"/>
  <c r="J88" i="3"/>
  <c r="G142" i="3"/>
  <c r="N142" i="3" s="1"/>
  <c r="AF142" i="2" s="1"/>
  <c r="AH142" i="2" s="1"/>
  <c r="J142" i="3"/>
  <c r="G148" i="3"/>
  <c r="N148" i="3" s="1"/>
  <c r="AF148" i="2" s="1"/>
  <c r="AH148" i="2" s="1"/>
  <c r="J148" i="3"/>
  <c r="AH139" i="7"/>
  <c r="AI139" i="7"/>
  <c r="J191" i="15"/>
  <c r="L191" i="15"/>
  <c r="J144" i="3"/>
  <c r="G144" i="3"/>
  <c r="N144" i="3" s="1"/>
  <c r="AF144" i="2" s="1"/>
  <c r="AH144" i="2" s="1"/>
  <c r="AJ98" i="7"/>
  <c r="AF98" i="7"/>
  <c r="J96" i="3"/>
  <c r="G96" i="3"/>
  <c r="N96" i="3" s="1"/>
  <c r="AF96" i="2" s="1"/>
  <c r="AH96" i="2" s="1"/>
  <c r="L164" i="15"/>
  <c r="J164" i="15"/>
  <c r="AJ83" i="7"/>
  <c r="AF83" i="7"/>
  <c r="AG83" i="7"/>
  <c r="AJ118" i="7"/>
  <c r="AF118" i="7"/>
  <c r="J172" i="15"/>
  <c r="L172" i="15"/>
  <c r="L12" i="15"/>
  <c r="J12" i="15"/>
  <c r="AF31" i="7"/>
  <c r="AF43" i="7"/>
  <c r="AF153" i="7"/>
  <c r="AG103" i="7"/>
  <c r="AG158" i="7"/>
  <c r="AF208" i="7"/>
  <c r="J177" i="3"/>
  <c r="G177" i="3"/>
  <c r="N177" i="3" s="1"/>
  <c r="AF177" i="2" s="1"/>
  <c r="AH177" i="2" s="1"/>
  <c r="J101" i="3"/>
  <c r="G101" i="3"/>
  <c r="N101" i="3" s="1"/>
  <c r="AF101" i="2" s="1"/>
  <c r="AH101" i="2" s="1"/>
  <c r="L3" i="15"/>
  <c r="J3" i="15"/>
  <c r="L154" i="15"/>
  <c r="J154" i="15"/>
  <c r="AJ45" i="7"/>
  <c r="AF45" i="7"/>
  <c r="AG2" i="7"/>
  <c r="J99" i="15"/>
  <c r="L99" i="15"/>
  <c r="AF21" i="7"/>
  <c r="J191" i="3"/>
  <c r="G191" i="3"/>
  <c r="N191" i="3" s="1"/>
  <c r="AF191" i="2" s="1"/>
  <c r="AH191" i="2" s="1"/>
  <c r="L68" i="15"/>
  <c r="J68" i="15"/>
  <c r="J84" i="3"/>
  <c r="G84" i="3"/>
  <c r="N84" i="3" s="1"/>
  <c r="AF84" i="2" s="1"/>
  <c r="AH84" i="2" s="1"/>
  <c r="G207" i="3"/>
  <c r="N207" i="3" s="1"/>
  <c r="AF207" i="2" s="1"/>
  <c r="AH207" i="2" s="1"/>
  <c r="J207" i="3"/>
  <c r="G87" i="3"/>
  <c r="N87" i="3" s="1"/>
  <c r="AF87" i="2" s="1"/>
  <c r="AH87" i="2" s="1"/>
  <c r="J87" i="3"/>
  <c r="AH54" i="7"/>
  <c r="J84" i="15"/>
  <c r="L84" i="15"/>
  <c r="J200" i="3"/>
  <c r="G200" i="3"/>
  <c r="N200" i="3" s="1"/>
  <c r="AF200" i="2" s="1"/>
  <c r="AH200" i="2" s="1"/>
  <c r="L119" i="15"/>
  <c r="J119" i="15"/>
  <c r="J89" i="15"/>
  <c r="L89" i="15"/>
  <c r="AF158" i="7"/>
  <c r="AF93" i="7"/>
  <c r="AF59" i="7"/>
  <c r="J140" i="3"/>
  <c r="G140" i="3"/>
  <c r="N140" i="3" s="1"/>
  <c r="AF140" i="2" s="1"/>
  <c r="AH140" i="2" s="1"/>
  <c r="J121" i="3"/>
  <c r="G121" i="3"/>
  <c r="N121" i="3" s="1"/>
  <c r="AF121" i="2" s="1"/>
  <c r="AH121" i="2" s="1"/>
  <c r="L134" i="15"/>
  <c r="J134" i="15"/>
  <c r="L46" i="15"/>
  <c r="J46" i="15"/>
  <c r="J196" i="3"/>
  <c r="G196" i="3"/>
  <c r="N196" i="3" s="1"/>
  <c r="AF196" i="2" s="1"/>
  <c r="AH196" i="2" s="1"/>
  <c r="AH129" i="7"/>
  <c r="AI129" i="7"/>
  <c r="AJ164" i="7"/>
  <c r="AF164" i="7"/>
  <c r="AH104" i="7"/>
  <c r="AI104" i="7"/>
  <c r="AI167" i="7"/>
  <c r="J125" i="3"/>
  <c r="G125" i="3"/>
  <c r="N125" i="3" s="1"/>
  <c r="AF125" i="2" s="1"/>
  <c r="AH125" i="2" s="1"/>
  <c r="J78" i="15"/>
  <c r="L78" i="15"/>
  <c r="AF23" i="7"/>
  <c r="AJ23" i="7"/>
  <c r="L206" i="15"/>
  <c r="J206" i="15"/>
  <c r="G94" i="3"/>
  <c r="N94" i="3" s="1"/>
  <c r="AF94" i="2" s="1"/>
  <c r="AH94" i="2" s="1"/>
  <c r="J94" i="3"/>
  <c r="J118" i="3"/>
  <c r="G118" i="3"/>
  <c r="N118" i="3" s="1"/>
  <c r="AF118" i="2" s="1"/>
  <c r="AH118" i="2" s="1"/>
  <c r="G137" i="3"/>
  <c r="N137" i="3" s="1"/>
  <c r="AF137" i="2" s="1"/>
  <c r="AH137" i="2" s="1"/>
  <c r="J137" i="3"/>
  <c r="AG189" i="7"/>
  <c r="AJ189" i="7"/>
  <c r="AF57" i="7"/>
  <c r="AF11" i="7"/>
  <c r="AG173" i="7"/>
  <c r="AI173" i="7" s="1"/>
  <c r="AF173" i="7"/>
  <c r="AF133" i="7"/>
  <c r="AF88" i="7"/>
  <c r="AF27" i="7"/>
  <c r="AF67" i="7"/>
  <c r="AG208" i="7"/>
  <c r="AG148" i="7"/>
  <c r="AF113" i="7"/>
  <c r="J131" i="3"/>
  <c r="G131" i="3"/>
  <c r="N131" i="3" s="1"/>
  <c r="AF131" i="2" s="1"/>
  <c r="AH131" i="2" s="1"/>
  <c r="J91" i="3"/>
  <c r="G91" i="3"/>
  <c r="N91" i="3" s="1"/>
  <c r="AF91" i="2" s="1"/>
  <c r="AH91" i="2" s="1"/>
  <c r="L165" i="15"/>
  <c r="J165" i="15"/>
  <c r="J136" i="3"/>
  <c r="G136" i="3"/>
  <c r="N136" i="3" s="1"/>
  <c r="AF136" i="2" s="1"/>
  <c r="AH136" i="2" s="1"/>
  <c r="J109" i="3"/>
  <c r="G109" i="3"/>
  <c r="N109" i="3" s="1"/>
  <c r="AF109" i="2" s="1"/>
  <c r="AH109" i="2" s="1"/>
  <c r="AF7" i="7"/>
  <c r="AJ71" i="7"/>
  <c r="AG71" i="7"/>
  <c r="AF71" i="7"/>
  <c r="J175" i="3"/>
  <c r="G175" i="3"/>
  <c r="N175" i="3" s="1"/>
  <c r="AF175" i="2" s="1"/>
  <c r="AH175" i="2" s="1"/>
  <c r="J89" i="3"/>
  <c r="G89" i="3"/>
  <c r="N89" i="3" s="1"/>
  <c r="AF89" i="2" s="1"/>
  <c r="AH89" i="2" s="1"/>
  <c r="G100" i="3"/>
  <c r="N100" i="3" s="1"/>
  <c r="AF100" i="2" s="1"/>
  <c r="AH100" i="2" s="1"/>
  <c r="J100" i="3"/>
  <c r="J24" i="15"/>
  <c r="L24" i="15"/>
  <c r="J146" i="3"/>
  <c r="G146" i="3"/>
  <c r="N146" i="3" s="1"/>
  <c r="AF146" i="2" s="1"/>
  <c r="AH146" i="2" s="1"/>
  <c r="AJ9" i="7"/>
  <c r="AF9" i="7"/>
  <c r="J190" i="15"/>
  <c r="L190" i="15"/>
  <c r="J126" i="3"/>
  <c r="G126" i="3"/>
  <c r="N126" i="3" s="1"/>
  <c r="AF126" i="2" s="1"/>
  <c r="AH126" i="2" s="1"/>
  <c r="AF29" i="7"/>
  <c r="AH168" i="7"/>
  <c r="AG126" i="7"/>
  <c r="AF143" i="7"/>
  <c r="G182" i="3"/>
  <c r="N182" i="3" s="1"/>
  <c r="AF182" i="2" s="1"/>
  <c r="AH182" i="2" s="1"/>
  <c r="J182" i="3"/>
  <c r="G104" i="3"/>
  <c r="N104" i="3" s="1"/>
  <c r="AF104" i="2" s="1"/>
  <c r="AH104" i="2" s="1"/>
  <c r="J104" i="3"/>
  <c r="J20" i="15"/>
  <c r="L20" i="15"/>
  <c r="G98" i="3"/>
  <c r="N98" i="3" s="1"/>
  <c r="AF98" i="2" s="1"/>
  <c r="AH98" i="2" s="1"/>
  <c r="J98" i="3"/>
  <c r="J160" i="15"/>
  <c r="L160" i="15"/>
  <c r="AH21" i="7"/>
  <c r="G135" i="3"/>
  <c r="N135" i="3" s="1"/>
  <c r="AF135" i="2" s="1"/>
  <c r="AH135" i="2" s="1"/>
  <c r="J135" i="3"/>
  <c r="G85" i="3"/>
  <c r="N85" i="3" s="1"/>
  <c r="AF85" i="2" s="1"/>
  <c r="AH85" i="2" s="1"/>
  <c r="J85" i="3"/>
  <c r="L104" i="15"/>
  <c r="J104" i="15"/>
  <c r="J83" i="3"/>
  <c r="G83" i="3"/>
  <c r="N83" i="3" s="1"/>
  <c r="AF83" i="2" s="1"/>
  <c r="AH83" i="2" s="1"/>
  <c r="J95" i="3"/>
  <c r="G95" i="3"/>
  <c r="N95" i="3" s="1"/>
  <c r="AF95" i="2" s="1"/>
  <c r="AH95" i="2" s="1"/>
  <c r="J72" i="15"/>
  <c r="L72" i="15"/>
  <c r="J102" i="3"/>
  <c r="G102" i="3"/>
  <c r="N102" i="3" s="1"/>
  <c r="AF102" i="2" s="1"/>
  <c r="AH102" i="2" s="1"/>
  <c r="AH8" i="7"/>
  <c r="J139" i="3"/>
  <c r="G139" i="3"/>
  <c r="N139" i="3" s="1"/>
  <c r="AF139" i="2" s="1"/>
  <c r="AH139" i="2" s="1"/>
  <c r="L209" i="15"/>
  <c r="J209" i="15"/>
  <c r="AJ123" i="7"/>
  <c r="AF123" i="7"/>
  <c r="J10" i="15"/>
  <c r="L10" i="15"/>
  <c r="AG163" i="7"/>
  <c r="AH163" i="7" s="1"/>
  <c r="AF138" i="7"/>
  <c r="AI6" i="7"/>
  <c r="AH6" i="7"/>
  <c r="AH140" i="7"/>
  <c r="AI140" i="7"/>
  <c r="AG57" i="7"/>
  <c r="AF188" i="7"/>
  <c r="AG77" i="7"/>
  <c r="AF128" i="7"/>
  <c r="AG93" i="7"/>
  <c r="AJ19" i="7"/>
  <c r="AF19" i="7"/>
  <c r="AG19" i="7"/>
  <c r="J145" i="3"/>
  <c r="G145" i="3"/>
  <c r="N145" i="3" s="1"/>
  <c r="AF145" i="2" s="1"/>
  <c r="AH145" i="2" s="1"/>
  <c r="L159" i="15"/>
  <c r="J159" i="15"/>
  <c r="J22" i="15"/>
  <c r="L22" i="15"/>
  <c r="AH149" i="7"/>
  <c r="AI149" i="7"/>
  <c r="J161" i="3"/>
  <c r="G161" i="3"/>
  <c r="N161" i="3" s="1"/>
  <c r="AF161" i="2" s="1"/>
  <c r="AH161" i="2" s="1"/>
  <c r="J81" i="3"/>
  <c r="G81" i="3"/>
  <c r="N81" i="3" s="1"/>
  <c r="AF81" i="2" s="1"/>
  <c r="AH81" i="2" s="1"/>
  <c r="L28" i="15"/>
  <c r="J28" i="15"/>
  <c r="AJ53" i="7"/>
  <c r="AF53" i="7"/>
  <c r="AG108" i="7"/>
  <c r="AF108" i="7"/>
  <c r="AJ108" i="7"/>
  <c r="AH50" i="7"/>
  <c r="AI50" i="7"/>
  <c r="AI109" i="7"/>
  <c r="AH109" i="7"/>
  <c r="L114" i="15"/>
  <c r="J114" i="15"/>
  <c r="AF63" i="7"/>
  <c r="AJ63" i="7"/>
  <c r="J124" i="15"/>
  <c r="L124" i="15"/>
  <c r="AJ25" i="7"/>
  <c r="AI210" i="7"/>
  <c r="AH210" i="7"/>
  <c r="J151" i="3"/>
  <c r="G151" i="3"/>
  <c r="N151" i="3" s="1"/>
  <c r="AF151" i="2" s="1"/>
  <c r="AH151" i="2" s="1"/>
  <c r="AF205" i="7"/>
  <c r="AI64" i="7"/>
  <c r="AH64" i="7"/>
  <c r="AF55" i="7"/>
  <c r="AF137" i="7"/>
  <c r="AJ137" i="7"/>
  <c r="AG133" i="7"/>
  <c r="J99" i="3"/>
  <c r="G99" i="3"/>
  <c r="N99" i="3" s="1"/>
  <c r="AF99" i="2" s="1"/>
  <c r="AH99" i="2" s="1"/>
  <c r="J117" i="3"/>
  <c r="G117" i="3"/>
  <c r="N117" i="3" s="1"/>
  <c r="AF117" i="2" s="1"/>
  <c r="AH117" i="2" s="1"/>
  <c r="G211" i="3"/>
  <c r="N211" i="3" s="1"/>
  <c r="AF211" i="2" s="1"/>
  <c r="AH211" i="2" s="1"/>
  <c r="J211" i="3"/>
  <c r="J93" i="3"/>
  <c r="G93" i="3"/>
  <c r="N93" i="3" s="1"/>
  <c r="AF93" i="2" s="1"/>
  <c r="AH93" i="2" s="1"/>
  <c r="J80" i="3"/>
  <c r="G80" i="3"/>
  <c r="N80" i="3" s="1"/>
  <c r="AF80" i="2" s="1"/>
  <c r="AH80" i="2" s="1"/>
  <c r="G128" i="3"/>
  <c r="N128" i="3" s="1"/>
  <c r="AF128" i="2" s="1"/>
  <c r="AH128" i="2" s="1"/>
  <c r="J128" i="3"/>
  <c r="AH13" i="7"/>
  <c r="J16" i="15"/>
  <c r="L16" i="15"/>
  <c r="J40" i="15"/>
  <c r="L40" i="15"/>
  <c r="J54" i="15"/>
  <c r="L54" i="15"/>
  <c r="L109" i="15"/>
  <c r="J109" i="15"/>
  <c r="J212" i="3"/>
  <c r="G212" i="3"/>
  <c r="N212" i="3" s="1"/>
  <c r="AF212" i="2" s="1"/>
  <c r="AH212" i="2" s="1"/>
  <c r="AJ65" i="7"/>
  <c r="AF65" i="7"/>
  <c r="J32" i="15"/>
  <c r="L32" i="15"/>
  <c r="J64" i="15"/>
  <c r="L64" i="15"/>
  <c r="G97" i="3"/>
  <c r="N97" i="3" s="1"/>
  <c r="AF97" i="2" s="1"/>
  <c r="AH97" i="2" s="1"/>
  <c r="J97" i="3"/>
  <c r="J172" i="3"/>
  <c r="G172" i="3"/>
  <c r="N172" i="3" s="1"/>
  <c r="AF172" i="2" s="1"/>
  <c r="AH172" i="2" s="1"/>
  <c r="L26" i="15"/>
  <c r="J26" i="15"/>
  <c r="AF41" i="7"/>
  <c r="AF39" i="7"/>
  <c r="AG61" i="7"/>
  <c r="AH61" i="7" s="1"/>
  <c r="AG128" i="7"/>
  <c r="AH128" i="7" s="1"/>
  <c r="AF35" i="7"/>
  <c r="AG15" i="7"/>
  <c r="AG138" i="7"/>
  <c r="AI138" i="7" s="1"/>
  <c r="AF13" i="7"/>
  <c r="AG205" i="7"/>
  <c r="AF163" i="7"/>
  <c r="AF77" i="7"/>
  <c r="J155" i="15"/>
  <c r="L155" i="15"/>
  <c r="J209" i="3"/>
  <c r="G209" i="3"/>
  <c r="N209" i="3" s="1"/>
  <c r="AF209" i="2" s="1"/>
  <c r="AH209" i="2" s="1"/>
  <c r="J143" i="3"/>
  <c r="G143" i="3"/>
  <c r="N143" i="3" s="1"/>
  <c r="AF143" i="2" s="1"/>
  <c r="AH143" i="2" s="1"/>
  <c r="L14" i="15"/>
  <c r="J14" i="15"/>
  <c r="J189" i="15"/>
  <c r="L189" i="15"/>
  <c r="L42" i="15"/>
  <c r="J42" i="15"/>
  <c r="J149" i="3"/>
  <c r="G149" i="3"/>
  <c r="N149" i="3" s="1"/>
  <c r="AF149" i="2" s="1"/>
  <c r="AH149" i="2" s="1"/>
  <c r="J197" i="3"/>
  <c r="G197" i="3"/>
  <c r="N197" i="3" s="1"/>
  <c r="AF197" i="2" s="1"/>
  <c r="AH197" i="2" s="1"/>
  <c r="J139" i="15"/>
  <c r="L139" i="15"/>
  <c r="J66" i="15"/>
  <c r="L66" i="15"/>
  <c r="J50" i="15"/>
  <c r="L50" i="15"/>
  <c r="J62" i="15"/>
  <c r="L62" i="15"/>
  <c r="J106" i="3"/>
  <c r="G106" i="3"/>
  <c r="N106" i="3" s="1"/>
  <c r="AF106" i="2" s="1"/>
  <c r="AH106" i="2" s="1"/>
  <c r="AG65" i="7"/>
  <c r="L38" i="15"/>
  <c r="J38" i="15"/>
  <c r="J60" i="15"/>
  <c r="L60" i="15"/>
  <c r="AF73" i="7"/>
  <c r="AJ73" i="7"/>
  <c r="AF61" i="7"/>
  <c r="AH204" i="7"/>
  <c r="AI204" i="7"/>
  <c r="AF17" i="7"/>
  <c r="AJ115" i="7"/>
  <c r="AG115" i="7"/>
  <c r="AF115" i="7"/>
  <c r="AF200" i="7"/>
  <c r="AF15" i="7"/>
  <c r="AF49" i="7"/>
  <c r="AF189" i="7"/>
  <c r="AF51" i="7"/>
  <c r="AF103" i="7"/>
  <c r="AF154" i="7"/>
  <c r="AG154" i="7"/>
  <c r="AI154" i="7" s="1"/>
  <c r="AG190" i="7"/>
  <c r="J116" i="3"/>
  <c r="G116" i="3"/>
  <c r="N116" i="3" s="1"/>
  <c r="AF116" i="2" s="1"/>
  <c r="AH116" i="2" s="1"/>
  <c r="J36" i="15"/>
  <c r="L36" i="15"/>
  <c r="L18" i="15"/>
  <c r="J18" i="15"/>
  <c r="AI179" i="7"/>
  <c r="AH179" i="7"/>
  <c r="J129" i="15"/>
  <c r="L129" i="15"/>
  <c r="AF25" i="7"/>
  <c r="AG25" i="7"/>
  <c r="J180" i="3"/>
  <c r="G180" i="3"/>
  <c r="N180" i="3" s="1"/>
  <c r="AF180" i="2" s="1"/>
  <c r="AH180" i="2" s="1"/>
  <c r="J92" i="3"/>
  <c r="G92" i="3"/>
  <c r="N92" i="3" s="1"/>
  <c r="AF92" i="2" s="1"/>
  <c r="AH92" i="2" s="1"/>
  <c r="L58" i="15"/>
  <c r="J58" i="15"/>
  <c r="L44" i="15"/>
  <c r="J44" i="15"/>
  <c r="G108" i="3"/>
  <c r="N108" i="3" s="1"/>
  <c r="AF108" i="2" s="1"/>
  <c r="AH108" i="2" s="1"/>
  <c r="J108" i="3"/>
  <c r="J134" i="3"/>
  <c r="G134" i="3"/>
  <c r="N134" i="3" s="1"/>
  <c r="AF134" i="2" s="1"/>
  <c r="AH134" i="2" s="1"/>
  <c r="G205" i="3"/>
  <c r="N205" i="3" s="1"/>
  <c r="AF205" i="2" s="1"/>
  <c r="AH205" i="2" s="1"/>
  <c r="J205" i="3"/>
  <c r="J141" i="3"/>
  <c r="G141" i="3"/>
  <c r="N141" i="3" s="1"/>
  <c r="AF141" i="2" s="1"/>
  <c r="AH141" i="2" s="1"/>
  <c r="J202" i="3"/>
  <c r="G202" i="3"/>
  <c r="N202" i="3" s="1"/>
  <c r="AF202" i="2" s="1"/>
  <c r="AH202" i="2" s="1"/>
  <c r="J160" i="3"/>
  <c r="G160" i="3"/>
  <c r="N160" i="3" s="1"/>
  <c r="AF160" i="2" s="1"/>
  <c r="AH160" i="2" s="1"/>
  <c r="G147" i="3"/>
  <c r="N147" i="3" s="1"/>
  <c r="AF147" i="2" s="1"/>
  <c r="AH147" i="2" s="1"/>
  <c r="J147" i="3"/>
  <c r="J144" i="15"/>
  <c r="L144" i="15"/>
  <c r="J86" i="3"/>
  <c r="G86" i="3"/>
  <c r="N86" i="3" s="1"/>
  <c r="AF86" i="2" s="1"/>
  <c r="AH86" i="2" s="1"/>
  <c r="J149" i="15"/>
  <c r="L149" i="15"/>
  <c r="AJ75" i="7"/>
  <c r="AG75" i="7"/>
  <c r="AF75" i="7"/>
  <c r="AI162" i="7"/>
  <c r="AH162" i="7"/>
  <c r="G127" i="3"/>
  <c r="N127" i="3" s="1"/>
  <c r="AF127" i="2" s="1"/>
  <c r="AH127" i="2" s="1"/>
  <c r="J127" i="3"/>
  <c r="J34" i="15"/>
  <c r="L34" i="15"/>
  <c r="J74" i="15"/>
  <c r="L74" i="15"/>
  <c r="AF33" i="7"/>
  <c r="AG67" i="7"/>
  <c r="AI119" i="7"/>
  <c r="AH119" i="7"/>
  <c r="AF47" i="7"/>
  <c r="AG188" i="7"/>
  <c r="AG153" i="7"/>
  <c r="AF69" i="7"/>
  <c r="AG159" i="7"/>
  <c r="AG160" i="7"/>
  <c r="AF190" i="7"/>
  <c r="AI47" i="7" l="1"/>
  <c r="AI194" i="7"/>
  <c r="AH194" i="7"/>
  <c r="AH3" i="7"/>
  <c r="AH175" i="7"/>
  <c r="AH56" i="7"/>
  <c r="AH10" i="7"/>
  <c r="AH17" i="7"/>
  <c r="AI199" i="7"/>
  <c r="AI88" i="7"/>
  <c r="AH18" i="7"/>
  <c r="AH166" i="7"/>
  <c r="AI205" i="7"/>
  <c r="AI117" i="7"/>
  <c r="AI186" i="7"/>
  <c r="AH186" i="7"/>
  <c r="AH117" i="7"/>
  <c r="AI184" i="7"/>
  <c r="AH11" i="7"/>
  <c r="AH184" i="7"/>
  <c r="AI66" i="7"/>
  <c r="AI77" i="7"/>
  <c r="AH132" i="7"/>
  <c r="AI200" i="7"/>
  <c r="AH41" i="7"/>
  <c r="AI16" i="7"/>
  <c r="AI33" i="7"/>
  <c r="AI168" i="7"/>
  <c r="AH199" i="7"/>
  <c r="AI187" i="7"/>
  <c r="AH114" i="7"/>
  <c r="AI114" i="7"/>
  <c r="AH153" i="7"/>
  <c r="AI161" i="7"/>
  <c r="AH39" i="7"/>
  <c r="AI39" i="7"/>
  <c r="AH46" i="7"/>
  <c r="AH95" i="7"/>
  <c r="AI95" i="7"/>
  <c r="AI150" i="7"/>
  <c r="AH183" i="7"/>
  <c r="AH144" i="7"/>
  <c r="AI113" i="7"/>
  <c r="AI158" i="7"/>
  <c r="AH69" i="7"/>
  <c r="AI62" i="7"/>
  <c r="AI24" i="7"/>
  <c r="AI42" i="7"/>
  <c r="AI157" i="7"/>
  <c r="AI76" i="7"/>
  <c r="AI31" i="7"/>
  <c r="AH193" i="7"/>
  <c r="AI105" i="7"/>
  <c r="AH105" i="7"/>
  <c r="AH68" i="7"/>
  <c r="AI60" i="7"/>
  <c r="AI197" i="7"/>
  <c r="AI144" i="7"/>
  <c r="AH66" i="7"/>
  <c r="AH177" i="7"/>
  <c r="AH157" i="7"/>
  <c r="AI196" i="7"/>
  <c r="AI177" i="7"/>
  <c r="AI211" i="7"/>
  <c r="AI5" i="7"/>
  <c r="AI106" i="7"/>
  <c r="AI20" i="7"/>
  <c r="AI93" i="7"/>
  <c r="AI124" i="7"/>
  <c r="AH35" i="7"/>
  <c r="AI143" i="7"/>
  <c r="AH20" i="7"/>
  <c r="AI59" i="7"/>
  <c r="AH43" i="7"/>
  <c r="AI160" i="7"/>
  <c r="AI103" i="7"/>
  <c r="AI212" i="7"/>
  <c r="AI56" i="7"/>
  <c r="AI32" i="7"/>
  <c r="AI8" i="7"/>
  <c r="AI80" i="7"/>
  <c r="AH47" i="7"/>
  <c r="AH97" i="7"/>
  <c r="AI2" i="7"/>
  <c r="AH33" i="7"/>
  <c r="AI18" i="7"/>
  <c r="AH135" i="7"/>
  <c r="AI176" i="7"/>
  <c r="AI136" i="7"/>
  <c r="AI134" i="7"/>
  <c r="AH94" i="7"/>
  <c r="AH185" i="7"/>
  <c r="AH57" i="7"/>
  <c r="AH126" i="7"/>
  <c r="AH79" i="7"/>
  <c r="AH147" i="7"/>
  <c r="AH209" i="7"/>
  <c r="AI12" i="7"/>
  <c r="AI159" i="7"/>
  <c r="AI86" i="7"/>
  <c r="AI30" i="7"/>
  <c r="AI69" i="7"/>
  <c r="AH78" i="7"/>
  <c r="AH136" i="7"/>
  <c r="AH4" i="7"/>
  <c r="AI142" i="7"/>
  <c r="AI4" i="7"/>
  <c r="AI7" i="7"/>
  <c r="AI133" i="7"/>
  <c r="AI99" i="7"/>
  <c r="AH91" i="7"/>
  <c r="AI94" i="7"/>
  <c r="AI107" i="7"/>
  <c r="AH28" i="7"/>
  <c r="AI131" i="7"/>
  <c r="AH12" i="7"/>
  <c r="AI182" i="7"/>
  <c r="AI169" i="7"/>
  <c r="AH169" i="7"/>
  <c r="AI28" i="7"/>
  <c r="AH142" i="7"/>
  <c r="AH70" i="7"/>
  <c r="AI135" i="7"/>
  <c r="AH112" i="7"/>
  <c r="AI89" i="7"/>
  <c r="AI74" i="7"/>
  <c r="AI36" i="7"/>
  <c r="AI130" i="7"/>
  <c r="AH89" i="7"/>
  <c r="AH30" i="7"/>
  <c r="AI87" i="7"/>
  <c r="AH146" i="7"/>
  <c r="AH178" i="7"/>
  <c r="AH172" i="7"/>
  <c r="AH196" i="7"/>
  <c r="AI78" i="7"/>
  <c r="AI96" i="7"/>
  <c r="AI70" i="7"/>
  <c r="AI203" i="7"/>
  <c r="AH201" i="7"/>
  <c r="AI58" i="7"/>
  <c r="AI147" i="7"/>
  <c r="AI37" i="7"/>
  <c r="AI152" i="7"/>
  <c r="AH111" i="7"/>
  <c r="AH99" i="7"/>
  <c r="AI148" i="7"/>
  <c r="AH87" i="7"/>
  <c r="AI193" i="7"/>
  <c r="AH206" i="7"/>
  <c r="AH58" i="7"/>
  <c r="AI116" i="7"/>
  <c r="AI198" i="7"/>
  <c r="AI146" i="7"/>
  <c r="AH202" i="7"/>
  <c r="AI165" i="7"/>
  <c r="AH165" i="7"/>
  <c r="AH148" i="7"/>
  <c r="AH38" i="7"/>
  <c r="AH170" i="7"/>
  <c r="AH40" i="7"/>
  <c r="AH182" i="7"/>
  <c r="AI120" i="7"/>
  <c r="AH107" i="7"/>
  <c r="AH86" i="7"/>
  <c r="AH208" i="7"/>
  <c r="AI72" i="7"/>
  <c r="AI192" i="7"/>
  <c r="AH130" i="7"/>
  <c r="AH26" i="7"/>
  <c r="AI178" i="7"/>
  <c r="AI22" i="7"/>
  <c r="AH211" i="7"/>
  <c r="AH174" i="7"/>
  <c r="AI172" i="7"/>
  <c r="AI40" i="7"/>
  <c r="AH93" i="7"/>
  <c r="AH22" i="7"/>
  <c r="AH116" i="7"/>
  <c r="AH203" i="7"/>
  <c r="AI170" i="7"/>
  <c r="AH34" i="7"/>
  <c r="AI183" i="7"/>
  <c r="AI11" i="7"/>
  <c r="AI90" i="7"/>
  <c r="AH90" i="7"/>
  <c r="AI14" i="7"/>
  <c r="AH103" i="7"/>
  <c r="AI34" i="7"/>
  <c r="AH67" i="7"/>
  <c r="AI55" i="7"/>
  <c r="AI128" i="7"/>
  <c r="AI155" i="7"/>
  <c r="AH52" i="7"/>
  <c r="AI52" i="7"/>
  <c r="AI121" i="7"/>
  <c r="AH155" i="7"/>
  <c r="AH145" i="7"/>
  <c r="AI145" i="7"/>
  <c r="AI151" i="7"/>
  <c r="AI92" i="7"/>
  <c r="AH82" i="7"/>
  <c r="AI82" i="7"/>
  <c r="AI44" i="7"/>
  <c r="AI125" i="7"/>
  <c r="AH125" i="7"/>
  <c r="AH158" i="7"/>
  <c r="AI43" i="7"/>
  <c r="AI61" i="7"/>
  <c r="AH31" i="7"/>
  <c r="AI126" i="7"/>
  <c r="AH106" i="7"/>
  <c r="AH190" i="7"/>
  <c r="AI181" i="7"/>
  <c r="AH181" i="7"/>
  <c r="AH15" i="7"/>
  <c r="AH188" i="7"/>
  <c r="AI208" i="7"/>
  <c r="AI174" i="7"/>
  <c r="AI26" i="7"/>
  <c r="AH205" i="7"/>
  <c r="AH92" i="7"/>
  <c r="AI13" i="7"/>
  <c r="AH108" i="7"/>
  <c r="AI108" i="7"/>
  <c r="AH207" i="7"/>
  <c r="AH76" i="7"/>
  <c r="AH159" i="7"/>
  <c r="AH77" i="7"/>
  <c r="J1" i="15"/>
  <c r="AI67" i="7"/>
  <c r="AH32" i="7"/>
  <c r="AH180" i="7"/>
  <c r="AI65" i="7"/>
  <c r="AH65" i="7"/>
  <c r="AH191" i="7"/>
  <c r="AI41" i="7"/>
  <c r="AH25" i="7"/>
  <c r="AI25" i="7"/>
  <c r="AI189" i="7"/>
  <c r="AH189" i="7"/>
  <c r="AI75" i="7"/>
  <c r="AH75" i="7"/>
  <c r="AI132" i="7"/>
  <c r="AI17" i="7"/>
  <c r="AI63" i="7"/>
  <c r="AH63" i="7"/>
  <c r="AH72" i="7"/>
  <c r="AH160" i="7"/>
  <c r="AH138" i="7"/>
  <c r="AI71" i="7"/>
  <c r="AH71" i="7"/>
  <c r="AI185" i="7"/>
  <c r="AI81" i="7"/>
  <c r="AI83" i="7"/>
  <c r="AH83" i="7"/>
  <c r="AI171" i="7"/>
  <c r="AH171" i="7"/>
  <c r="AI163" i="7"/>
  <c r="AH110" i="7"/>
  <c r="AI53" i="7"/>
  <c r="AH53" i="7"/>
  <c r="AI38" i="7"/>
  <c r="AH164" i="7"/>
  <c r="AI164" i="7"/>
  <c r="AI45" i="7"/>
  <c r="AH45" i="7"/>
  <c r="AI29" i="7"/>
  <c r="AI115" i="7"/>
  <c r="AH115" i="7"/>
  <c r="AI49" i="7"/>
  <c r="AI188" i="7"/>
  <c r="AH154" i="7"/>
  <c r="AI122" i="7"/>
  <c r="AI9" i="7"/>
  <c r="AH9" i="7"/>
  <c r="AH167" i="7"/>
  <c r="AI54" i="7"/>
  <c r="AH133" i="7"/>
  <c r="AI153" i="7"/>
  <c r="AH173" i="7"/>
  <c r="AI73" i="7"/>
  <c r="AH73" i="7"/>
  <c r="AI48" i="7"/>
  <c r="AI27" i="7"/>
  <c r="AI57" i="7"/>
  <c r="AI46" i="7"/>
  <c r="AI137" i="7"/>
  <c r="AH137" i="7"/>
  <c r="AH24" i="7"/>
  <c r="AH2" i="7"/>
  <c r="AI102" i="7"/>
  <c r="AH62" i="7"/>
  <c r="AI19" i="7"/>
  <c r="AH19" i="7"/>
  <c r="AH42" i="7"/>
  <c r="AI68" i="7"/>
  <c r="AI15" i="7"/>
  <c r="AI21" i="7"/>
  <c r="Q2" i="8"/>
  <c r="AI10" i="7"/>
  <c r="AI118" i="7"/>
  <c r="AH118" i="7"/>
  <c r="AH98" i="7"/>
  <c r="AI98" i="7"/>
  <c r="AI190" i="7"/>
  <c r="AH123" i="7"/>
  <c r="AI123" i="7"/>
  <c r="AI23" i="7"/>
  <c r="AH23" i="7"/>
  <c r="AH101" i="7"/>
  <c r="AH195" i="7"/>
  <c r="AI51" i="7"/>
  <c r="A240" i="8" l="1"/>
  <c r="A237" i="8"/>
  <c r="A234" i="8"/>
  <c r="A231" i="8"/>
  <c r="A243" i="8"/>
  <c r="A242" i="8"/>
  <c r="A230" i="8"/>
  <c r="A220" i="8"/>
  <c r="A210" i="8"/>
  <c r="A200" i="8"/>
  <c r="A241" i="8"/>
  <c r="A229" i="8"/>
  <c r="A228" i="8"/>
  <c r="A215" i="8"/>
  <c r="A205" i="8"/>
  <c r="A227" i="8"/>
  <c r="A226" i="8"/>
  <c r="A214" i="8"/>
  <c r="A212" i="8"/>
  <c r="A194" i="8"/>
  <c r="A184" i="8"/>
  <c r="A174" i="8"/>
  <c r="A164" i="8"/>
  <c r="A149" i="8"/>
  <c r="A146" i="8"/>
  <c r="A249" i="8"/>
  <c r="A213" i="8"/>
  <c r="A211" i="8"/>
  <c r="A189" i="8"/>
  <c r="A179" i="8"/>
  <c r="A169" i="8"/>
  <c r="A160" i="8"/>
  <c r="A143" i="8"/>
  <c r="A141" i="8"/>
  <c r="A139" i="8"/>
  <c r="A137" i="8"/>
  <c r="A135" i="8"/>
  <c r="A133" i="8"/>
  <c r="A131" i="8"/>
  <c r="A129" i="8"/>
  <c r="A127" i="8"/>
  <c r="A125" i="8"/>
  <c r="A123" i="8"/>
  <c r="A121" i="8"/>
  <c r="A119" i="8"/>
  <c r="A117" i="8"/>
  <c r="A115" i="8"/>
  <c r="A113" i="8"/>
  <c r="A111" i="8"/>
  <c r="A109" i="8"/>
  <c r="A107" i="8"/>
  <c r="A105" i="8"/>
  <c r="A103" i="8"/>
  <c r="A101" i="8"/>
  <c r="A99" i="8"/>
  <c r="A97" i="8"/>
  <c r="A95" i="8"/>
  <c r="A93" i="8"/>
  <c r="A91" i="8"/>
  <c r="A89" i="8"/>
  <c r="A87" i="8"/>
  <c r="A85" i="8"/>
  <c r="A83" i="8"/>
  <c r="A81" i="8"/>
  <c r="A79" i="8"/>
  <c r="A77" i="8"/>
  <c r="A75" i="8"/>
  <c r="A250" i="8"/>
  <c r="A235" i="8"/>
  <c r="A218" i="8"/>
  <c r="A216" i="8"/>
  <c r="A188" i="8"/>
  <c r="A248" i="8"/>
  <c r="A233" i="8"/>
  <c r="A232" i="8"/>
  <c r="A209" i="8"/>
  <c r="A207" i="8"/>
  <c r="A195" i="8"/>
  <c r="A185" i="8"/>
  <c r="A175" i="8"/>
  <c r="A165" i="8"/>
  <c r="A155" i="8"/>
  <c r="A152" i="8"/>
  <c r="A244" i="8"/>
  <c r="A236" i="8"/>
  <c r="A221" i="8"/>
  <c r="A219" i="8"/>
  <c r="A180" i="8"/>
  <c r="A162" i="8"/>
  <c r="A124" i="8"/>
  <c r="A114" i="8"/>
  <c r="A104" i="8"/>
  <c r="A94" i="8"/>
  <c r="A84" i="8"/>
  <c r="A74" i="8"/>
  <c r="A246" i="8"/>
  <c r="A238" i="8"/>
  <c r="A198" i="8"/>
  <c r="A187" i="8"/>
  <c r="A161" i="8"/>
  <c r="A145" i="8"/>
  <c r="A144" i="8"/>
  <c r="A142" i="8"/>
  <c r="A217" i="8"/>
  <c r="A191" i="8"/>
  <c r="A182" i="8"/>
  <c r="A181" i="8"/>
  <c r="A163" i="8"/>
  <c r="A148" i="8"/>
  <c r="A140" i="8"/>
  <c r="A128" i="8"/>
  <c r="A118" i="8"/>
  <c r="A108" i="8"/>
  <c r="A98" i="8"/>
  <c r="A88" i="8"/>
  <c r="A78" i="8"/>
  <c r="A73" i="8"/>
  <c r="A223" i="8"/>
  <c r="A204" i="8"/>
  <c r="A199" i="8"/>
  <c r="A106" i="8"/>
  <c r="A71" i="8"/>
  <c r="A61" i="8"/>
  <c r="A51" i="8"/>
  <c r="A239" i="8"/>
  <c r="A178" i="8"/>
  <c r="A168" i="8"/>
  <c r="A100" i="8"/>
  <c r="A82" i="8"/>
  <c r="A66" i="8"/>
  <c r="A56" i="8"/>
  <c r="A46" i="8"/>
  <c r="A41" i="8"/>
  <c r="A33" i="8"/>
  <c r="A31" i="8"/>
  <c r="A29" i="8"/>
  <c r="A27" i="8"/>
  <c r="A25" i="8"/>
  <c r="A23" i="8"/>
  <c r="A21" i="8"/>
  <c r="A19" i="8"/>
  <c r="A17" i="8"/>
  <c r="A15" i="8"/>
  <c r="A13" i="8"/>
  <c r="A11" i="8"/>
  <c r="A9" i="8"/>
  <c r="A7" i="8"/>
  <c r="A5" i="8"/>
  <c r="A3" i="8"/>
  <c r="A245" i="8"/>
  <c r="A192" i="8"/>
  <c r="A183" i="8"/>
  <c r="A173" i="8"/>
  <c r="A126" i="8"/>
  <c r="A76" i="8"/>
  <c r="A65" i="8"/>
  <c r="A55" i="8"/>
  <c r="A45" i="8"/>
  <c r="A38" i="8"/>
  <c r="A35" i="8"/>
  <c r="A202" i="8"/>
  <c r="A197" i="8"/>
  <c r="A170" i="8"/>
  <c r="A157" i="8"/>
  <c r="A130" i="8"/>
  <c r="A112" i="8"/>
  <c r="A80" i="8"/>
  <c r="A72" i="8"/>
  <c r="A62" i="8"/>
  <c r="A52" i="8"/>
  <c r="A42" i="8"/>
  <c r="A36" i="8"/>
  <c r="A150" i="8"/>
  <c r="A68" i="8"/>
  <c r="A54" i="8"/>
  <c r="A24" i="8"/>
  <c r="A4" i="8"/>
  <c r="A177" i="8"/>
  <c r="A171" i="8"/>
  <c r="A138" i="8"/>
  <c r="A69" i="8"/>
  <c r="A47" i="8"/>
  <c r="A39" i="8"/>
  <c r="A34" i="8"/>
  <c r="A22" i="8"/>
  <c r="A247" i="8"/>
  <c r="A206" i="8"/>
  <c r="A176" i="8"/>
  <c r="A147" i="8"/>
  <c r="A58" i="8"/>
  <c r="A44" i="8"/>
  <c r="A40" i="8"/>
  <c r="A20" i="8"/>
  <c r="A225" i="8"/>
  <c r="A59" i="8"/>
  <c r="A224" i="8"/>
  <c r="A154" i="8"/>
  <c r="A63" i="8"/>
  <c r="A208" i="8"/>
  <c r="A193" i="8"/>
  <c r="A167" i="8"/>
  <c r="A156" i="8"/>
  <c r="A151" i="8"/>
  <c r="A116" i="8"/>
  <c r="A96" i="8"/>
  <c r="A67" i="8"/>
  <c r="A53" i="8"/>
  <c r="A172" i="8"/>
  <c r="A166" i="8"/>
  <c r="A136" i="8"/>
  <c r="A110" i="8"/>
  <c r="A92" i="8"/>
  <c r="A90" i="8"/>
  <c r="A64" i="8"/>
  <c r="A50" i="8"/>
  <c r="A203" i="8"/>
  <c r="A186" i="8"/>
  <c r="A158" i="8"/>
  <c r="A153" i="8"/>
  <c r="A134" i="8"/>
  <c r="A86" i="8"/>
  <c r="A57" i="8"/>
  <c r="A43" i="8"/>
  <c r="A32" i="8"/>
  <c r="A26" i="8"/>
  <c r="A6" i="8"/>
  <c r="A196" i="8"/>
  <c r="A120" i="8"/>
  <c r="A70" i="8"/>
  <c r="A49" i="8"/>
  <c r="A8" i="8"/>
  <c r="A30" i="8"/>
  <c r="A14" i="8"/>
  <c r="A190" i="8"/>
  <c r="A48" i="8"/>
  <c r="A37" i="8"/>
  <c r="A28" i="8"/>
  <c r="A12" i="8"/>
  <c r="A159" i="8"/>
  <c r="A60" i="8"/>
  <c r="A18" i="8"/>
  <c r="A201" i="8"/>
  <c r="A222" i="8"/>
  <c r="A132" i="8"/>
  <c r="A122" i="8"/>
  <c r="A102" i="8"/>
  <c r="A10" i="8"/>
  <c r="A2" i="8"/>
  <c r="A16" i="8"/>
  <c r="M49" i="8" l="1"/>
  <c r="C49" i="8"/>
  <c r="L49" i="8"/>
  <c r="B49" i="8"/>
  <c r="G49" i="8"/>
  <c r="F49" i="8"/>
  <c r="E49" i="8"/>
  <c r="H49" i="8"/>
  <c r="K49" i="8"/>
  <c r="D49" i="8"/>
  <c r="I49" i="8"/>
  <c r="H58" i="8"/>
  <c r="G58" i="8"/>
  <c r="I58" i="8"/>
  <c r="F58" i="8"/>
  <c r="K58" i="8"/>
  <c r="C58" i="8"/>
  <c r="B58" i="8"/>
  <c r="L58" i="8"/>
  <c r="E58" i="8"/>
  <c r="D58" i="8"/>
  <c r="M58" i="8"/>
  <c r="M35" i="8"/>
  <c r="C35" i="8"/>
  <c r="D35" i="8"/>
  <c r="B35" i="8"/>
  <c r="L35" i="8"/>
  <c r="E35" i="8"/>
  <c r="G35" i="8"/>
  <c r="F35" i="8"/>
  <c r="H35" i="8"/>
  <c r="K35" i="8"/>
  <c r="I35" i="8"/>
  <c r="G140" i="8"/>
  <c r="F140" i="8"/>
  <c r="H140" i="8"/>
  <c r="C140" i="8"/>
  <c r="B140" i="8"/>
  <c r="I140" i="8"/>
  <c r="E140" i="8"/>
  <c r="K140" i="8"/>
  <c r="D140" i="8"/>
  <c r="M140" i="8"/>
  <c r="L140" i="8"/>
  <c r="L89" i="8"/>
  <c r="B89" i="8"/>
  <c r="K89" i="8"/>
  <c r="M89" i="8"/>
  <c r="F89" i="8"/>
  <c r="E89" i="8"/>
  <c r="D89" i="8"/>
  <c r="G89" i="8"/>
  <c r="I89" i="8"/>
  <c r="H89" i="8"/>
  <c r="C89" i="8"/>
  <c r="D200" i="8"/>
  <c r="M200" i="8"/>
  <c r="C200" i="8"/>
  <c r="L200" i="8"/>
  <c r="I200" i="8"/>
  <c r="H200" i="8"/>
  <c r="G200" i="8"/>
  <c r="B200" i="8"/>
  <c r="K200" i="8"/>
  <c r="E200" i="8"/>
  <c r="F200" i="8"/>
  <c r="G16" i="8"/>
  <c r="F16" i="8"/>
  <c r="E16" i="8"/>
  <c r="H16" i="8"/>
  <c r="D16" i="8"/>
  <c r="C16" i="8"/>
  <c r="I16" i="8"/>
  <c r="M16" i="8"/>
  <c r="L16" i="8"/>
  <c r="K16" i="8"/>
  <c r="B16" i="8"/>
  <c r="G159" i="8"/>
  <c r="F159" i="8"/>
  <c r="E159" i="8"/>
  <c r="H159" i="8"/>
  <c r="M159" i="8"/>
  <c r="L159" i="8"/>
  <c r="K159" i="8"/>
  <c r="I159" i="8"/>
  <c r="D159" i="8"/>
  <c r="B159" i="8"/>
  <c r="C159" i="8"/>
  <c r="H70" i="8"/>
  <c r="G70" i="8"/>
  <c r="D70" i="8"/>
  <c r="C70" i="8"/>
  <c r="B70" i="8"/>
  <c r="E70" i="8"/>
  <c r="K70" i="8"/>
  <c r="I70" i="8"/>
  <c r="F70" i="8"/>
  <c r="M70" i="8"/>
  <c r="L70" i="8"/>
  <c r="G153" i="8"/>
  <c r="H153" i="8"/>
  <c r="F153" i="8"/>
  <c r="I153" i="8"/>
  <c r="K153" i="8"/>
  <c r="E153" i="8"/>
  <c r="M153" i="8"/>
  <c r="L153" i="8"/>
  <c r="C153" i="8"/>
  <c r="B153" i="8"/>
  <c r="D153" i="8"/>
  <c r="M166" i="8"/>
  <c r="C166" i="8"/>
  <c r="L166" i="8"/>
  <c r="B166" i="8"/>
  <c r="I166" i="8"/>
  <c r="H166" i="8"/>
  <c r="K166" i="8"/>
  <c r="F166" i="8"/>
  <c r="E166" i="8"/>
  <c r="D166" i="8"/>
  <c r="G166" i="8"/>
  <c r="D208" i="8"/>
  <c r="M208" i="8"/>
  <c r="C208" i="8"/>
  <c r="G208" i="8"/>
  <c r="F208" i="8"/>
  <c r="L208" i="8"/>
  <c r="K208" i="8"/>
  <c r="I208" i="8"/>
  <c r="H208" i="8"/>
  <c r="E208" i="8"/>
  <c r="B208" i="8"/>
  <c r="G147" i="8"/>
  <c r="I147" i="8"/>
  <c r="H147" i="8"/>
  <c r="D147" i="8"/>
  <c r="C147" i="8"/>
  <c r="B147" i="8"/>
  <c r="M147" i="8"/>
  <c r="L147" i="8"/>
  <c r="K147" i="8"/>
  <c r="F147" i="8"/>
  <c r="E147" i="8"/>
  <c r="H171" i="8"/>
  <c r="G171" i="8"/>
  <c r="I171" i="8"/>
  <c r="K171" i="8"/>
  <c r="L171" i="8"/>
  <c r="F171" i="8"/>
  <c r="E171" i="8"/>
  <c r="M171" i="8"/>
  <c r="D171" i="8"/>
  <c r="C171" i="8"/>
  <c r="B171" i="8"/>
  <c r="H62" i="8"/>
  <c r="G62" i="8"/>
  <c r="L62" i="8"/>
  <c r="K62" i="8"/>
  <c r="M62" i="8"/>
  <c r="E62" i="8"/>
  <c r="D62" i="8"/>
  <c r="C62" i="8"/>
  <c r="B62" i="8"/>
  <c r="I62" i="8"/>
  <c r="F62" i="8"/>
  <c r="H38" i="8"/>
  <c r="C38" i="8"/>
  <c r="M38" i="8"/>
  <c r="B38" i="8"/>
  <c r="L38" i="8"/>
  <c r="D38" i="8"/>
  <c r="K38" i="8"/>
  <c r="E38" i="8"/>
  <c r="I38" i="8"/>
  <c r="G38" i="8"/>
  <c r="F38" i="8"/>
  <c r="L3" i="8"/>
  <c r="B3" i="8"/>
  <c r="K3" i="8"/>
  <c r="C3" i="8"/>
  <c r="D3" i="8"/>
  <c r="F3" i="8"/>
  <c r="E3" i="8"/>
  <c r="M3" i="8"/>
  <c r="I3" i="8"/>
  <c r="H3" i="8"/>
  <c r="G3" i="8"/>
  <c r="L23" i="8"/>
  <c r="B23" i="8"/>
  <c r="K23" i="8"/>
  <c r="C23" i="8"/>
  <c r="D23" i="8"/>
  <c r="M23" i="8"/>
  <c r="I23" i="8"/>
  <c r="H23" i="8"/>
  <c r="G23" i="8"/>
  <c r="F23" i="8"/>
  <c r="E23" i="8"/>
  <c r="G82" i="8"/>
  <c r="F82" i="8"/>
  <c r="E82" i="8"/>
  <c r="D82" i="8"/>
  <c r="C82" i="8"/>
  <c r="B82" i="8"/>
  <c r="H82" i="8"/>
  <c r="M82" i="8"/>
  <c r="K82" i="8"/>
  <c r="I82" i="8"/>
  <c r="L82" i="8"/>
  <c r="D204" i="8"/>
  <c r="M204" i="8"/>
  <c r="C204" i="8"/>
  <c r="E204" i="8"/>
  <c r="B204" i="8"/>
  <c r="K204" i="8"/>
  <c r="I204" i="8"/>
  <c r="L204" i="8"/>
  <c r="F204" i="8"/>
  <c r="G204" i="8"/>
  <c r="H204" i="8"/>
  <c r="L148" i="8"/>
  <c r="B148" i="8"/>
  <c r="E148" i="8"/>
  <c r="D148" i="8"/>
  <c r="F148" i="8"/>
  <c r="G148" i="8"/>
  <c r="C148" i="8"/>
  <c r="K148" i="8"/>
  <c r="I148" i="8"/>
  <c r="H148" i="8"/>
  <c r="M148" i="8"/>
  <c r="H187" i="8"/>
  <c r="G187" i="8"/>
  <c r="F187" i="8"/>
  <c r="E187" i="8"/>
  <c r="I187" i="8"/>
  <c r="B187" i="8"/>
  <c r="C187" i="8"/>
  <c r="M187" i="8"/>
  <c r="L187" i="8"/>
  <c r="K187" i="8"/>
  <c r="D187" i="8"/>
  <c r="M162" i="8"/>
  <c r="C162" i="8"/>
  <c r="L162" i="8"/>
  <c r="B162" i="8"/>
  <c r="G162" i="8"/>
  <c r="F162" i="8"/>
  <c r="H162" i="8"/>
  <c r="K162" i="8"/>
  <c r="I162" i="8"/>
  <c r="E162" i="8"/>
  <c r="D162" i="8"/>
  <c r="H185" i="8"/>
  <c r="G185" i="8"/>
  <c r="L185" i="8"/>
  <c r="K185" i="8"/>
  <c r="M185" i="8"/>
  <c r="D185" i="8"/>
  <c r="C185" i="8"/>
  <c r="B185" i="8"/>
  <c r="E185" i="8"/>
  <c r="I185" i="8"/>
  <c r="F185" i="8"/>
  <c r="M235" i="8"/>
  <c r="C235" i="8"/>
  <c r="I235" i="8"/>
  <c r="H235" i="8"/>
  <c r="G235" i="8"/>
  <c r="D235" i="8"/>
  <c r="B235" i="8"/>
  <c r="E235" i="8"/>
  <c r="L235" i="8"/>
  <c r="K235" i="8"/>
  <c r="F235" i="8"/>
  <c r="L91" i="8"/>
  <c r="B91" i="8"/>
  <c r="K91" i="8"/>
  <c r="H91" i="8"/>
  <c r="G91" i="8"/>
  <c r="F91" i="8"/>
  <c r="M91" i="8"/>
  <c r="I91" i="8"/>
  <c r="E91" i="8"/>
  <c r="D91" i="8"/>
  <c r="C91" i="8"/>
  <c r="L111" i="8"/>
  <c r="B111" i="8"/>
  <c r="K111" i="8"/>
  <c r="H111" i="8"/>
  <c r="G111" i="8"/>
  <c r="F111" i="8"/>
  <c r="M111" i="8"/>
  <c r="E111" i="8"/>
  <c r="D111" i="8"/>
  <c r="C111" i="8"/>
  <c r="I111" i="8"/>
  <c r="L131" i="8"/>
  <c r="B131" i="8"/>
  <c r="K131" i="8"/>
  <c r="M131" i="8"/>
  <c r="C131" i="8"/>
  <c r="I131" i="8"/>
  <c r="H131" i="8"/>
  <c r="G131" i="8"/>
  <c r="D131" i="8"/>
  <c r="F131" i="8"/>
  <c r="E131" i="8"/>
  <c r="H189" i="8"/>
  <c r="G189" i="8"/>
  <c r="B189" i="8"/>
  <c r="M189" i="8"/>
  <c r="L189" i="8"/>
  <c r="C189" i="8"/>
  <c r="K189" i="8"/>
  <c r="I189" i="8"/>
  <c r="F189" i="8"/>
  <c r="E189" i="8"/>
  <c r="D189" i="8"/>
  <c r="D212" i="8"/>
  <c r="M212" i="8"/>
  <c r="C212" i="8"/>
  <c r="I212" i="8"/>
  <c r="H212" i="8"/>
  <c r="B212" i="8"/>
  <c r="F212" i="8"/>
  <c r="E212" i="8"/>
  <c r="G212" i="8"/>
  <c r="L212" i="8"/>
  <c r="K212" i="8"/>
  <c r="D210" i="8"/>
  <c r="M210" i="8"/>
  <c r="C210" i="8"/>
  <c r="L210" i="8"/>
  <c r="K210" i="8"/>
  <c r="B210" i="8"/>
  <c r="H210" i="8"/>
  <c r="G210" i="8"/>
  <c r="F210" i="8"/>
  <c r="I210" i="8"/>
  <c r="E210" i="8"/>
  <c r="L158" i="8"/>
  <c r="B158" i="8"/>
  <c r="I158" i="8"/>
  <c r="K158" i="8"/>
  <c r="M158" i="8"/>
  <c r="F158" i="8"/>
  <c r="E158" i="8"/>
  <c r="D158" i="8"/>
  <c r="G158" i="8"/>
  <c r="H158" i="8"/>
  <c r="C158" i="8"/>
  <c r="M45" i="8"/>
  <c r="C45" i="8"/>
  <c r="L45" i="8"/>
  <c r="B45" i="8"/>
  <c r="E45" i="8"/>
  <c r="D45" i="8"/>
  <c r="F45" i="8"/>
  <c r="I45" i="8"/>
  <c r="H45" i="8"/>
  <c r="K45" i="8"/>
  <c r="G45" i="8"/>
  <c r="L5" i="8"/>
  <c r="B5" i="8"/>
  <c r="K5" i="8"/>
  <c r="M5" i="8"/>
  <c r="C5" i="8"/>
  <c r="I5" i="8"/>
  <c r="H5" i="8"/>
  <c r="G5" i="8"/>
  <c r="F5" i="8"/>
  <c r="E5" i="8"/>
  <c r="D5" i="8"/>
  <c r="L25" i="8"/>
  <c r="B25" i="8"/>
  <c r="K25" i="8"/>
  <c r="M25" i="8"/>
  <c r="C25" i="8"/>
  <c r="G25" i="8"/>
  <c r="F25" i="8"/>
  <c r="E25" i="8"/>
  <c r="D25" i="8"/>
  <c r="I25" i="8"/>
  <c r="H25" i="8"/>
  <c r="G100" i="8"/>
  <c r="F100" i="8"/>
  <c r="K100" i="8"/>
  <c r="I100" i="8"/>
  <c r="B100" i="8"/>
  <c r="C100" i="8"/>
  <c r="M100" i="8"/>
  <c r="H100" i="8"/>
  <c r="D100" i="8"/>
  <c r="E100" i="8"/>
  <c r="L100" i="8"/>
  <c r="M223" i="8"/>
  <c r="C223" i="8"/>
  <c r="K223" i="8"/>
  <c r="H223" i="8"/>
  <c r="G223" i="8"/>
  <c r="L223" i="8"/>
  <c r="I223" i="8"/>
  <c r="F223" i="8"/>
  <c r="E223" i="8"/>
  <c r="D223" i="8"/>
  <c r="B223" i="8"/>
  <c r="H163" i="8"/>
  <c r="G163" i="8"/>
  <c r="D163" i="8"/>
  <c r="C163" i="8"/>
  <c r="E163" i="8"/>
  <c r="F163" i="8"/>
  <c r="B163" i="8"/>
  <c r="I163" i="8"/>
  <c r="L163" i="8"/>
  <c r="K163" i="8"/>
  <c r="M163" i="8"/>
  <c r="D198" i="8"/>
  <c r="M198" i="8"/>
  <c r="C198" i="8"/>
  <c r="G198" i="8"/>
  <c r="F198" i="8"/>
  <c r="I198" i="8"/>
  <c r="H198" i="8"/>
  <c r="E198" i="8"/>
  <c r="B198" i="8"/>
  <c r="L198" i="8"/>
  <c r="K198" i="8"/>
  <c r="M180" i="8"/>
  <c r="C180" i="8"/>
  <c r="L180" i="8"/>
  <c r="B180" i="8"/>
  <c r="K180" i="8"/>
  <c r="E180" i="8"/>
  <c r="D180" i="8"/>
  <c r="F180" i="8"/>
  <c r="I180" i="8"/>
  <c r="H180" i="8"/>
  <c r="G180" i="8"/>
  <c r="H195" i="8"/>
  <c r="G195" i="8"/>
  <c r="L195" i="8"/>
  <c r="K195" i="8"/>
  <c r="M195" i="8"/>
  <c r="E195" i="8"/>
  <c r="D195" i="8"/>
  <c r="C195" i="8"/>
  <c r="F195" i="8"/>
  <c r="B195" i="8"/>
  <c r="I195" i="8"/>
  <c r="H250" i="8"/>
  <c r="F250" i="8"/>
  <c r="E250" i="8"/>
  <c r="G250" i="8"/>
  <c r="D250" i="8"/>
  <c r="C250" i="8"/>
  <c r="B250" i="8"/>
  <c r="I250" i="8"/>
  <c r="M250" i="8"/>
  <c r="K250" i="8"/>
  <c r="L250" i="8"/>
  <c r="L93" i="8"/>
  <c r="B93" i="8"/>
  <c r="K93" i="8"/>
  <c r="D93" i="8"/>
  <c r="C93" i="8"/>
  <c r="M93" i="8"/>
  <c r="H93" i="8"/>
  <c r="G93" i="8"/>
  <c r="F93" i="8"/>
  <c r="E93" i="8"/>
  <c r="I93" i="8"/>
  <c r="L113" i="8"/>
  <c r="B113" i="8"/>
  <c r="K113" i="8"/>
  <c r="D113" i="8"/>
  <c r="C113" i="8"/>
  <c r="E113" i="8"/>
  <c r="F113" i="8"/>
  <c r="H113" i="8"/>
  <c r="G113" i="8"/>
  <c r="M113" i="8"/>
  <c r="I113" i="8"/>
  <c r="L133" i="8"/>
  <c r="B133" i="8"/>
  <c r="K133" i="8"/>
  <c r="M133" i="8"/>
  <c r="C133" i="8"/>
  <c r="H133" i="8"/>
  <c r="G133" i="8"/>
  <c r="F133" i="8"/>
  <c r="I133" i="8"/>
  <c r="E133" i="8"/>
  <c r="D133" i="8"/>
  <c r="I211" i="8"/>
  <c r="H211" i="8"/>
  <c r="L211" i="8"/>
  <c r="K211" i="8"/>
  <c r="B211" i="8"/>
  <c r="C211" i="8"/>
  <c r="M211" i="8"/>
  <c r="G211" i="8"/>
  <c r="F211" i="8"/>
  <c r="E211" i="8"/>
  <c r="D211" i="8"/>
  <c r="D214" i="8"/>
  <c r="M214" i="8"/>
  <c r="C214" i="8"/>
  <c r="E214" i="8"/>
  <c r="B214" i="8"/>
  <c r="F214" i="8"/>
  <c r="G214" i="8"/>
  <c r="I214" i="8"/>
  <c r="H214" i="8"/>
  <c r="K214" i="8"/>
  <c r="L214" i="8"/>
  <c r="D220" i="8"/>
  <c r="M220" i="8"/>
  <c r="C220" i="8"/>
  <c r="L220" i="8"/>
  <c r="G220" i="8"/>
  <c r="F220" i="8"/>
  <c r="E220" i="8"/>
  <c r="H220" i="8"/>
  <c r="K220" i="8"/>
  <c r="B220" i="8"/>
  <c r="I220" i="8"/>
  <c r="L109" i="8"/>
  <c r="B109" i="8"/>
  <c r="K109" i="8"/>
  <c r="M109" i="8"/>
  <c r="H109" i="8"/>
  <c r="G109" i="8"/>
  <c r="F109" i="8"/>
  <c r="I109" i="8"/>
  <c r="E109" i="8"/>
  <c r="D109" i="8"/>
  <c r="C109" i="8"/>
  <c r="G28" i="8"/>
  <c r="F28" i="8"/>
  <c r="E28" i="8"/>
  <c r="L28" i="8"/>
  <c r="K28" i="8"/>
  <c r="M28" i="8"/>
  <c r="I28" i="8"/>
  <c r="H28" i="8"/>
  <c r="D28" i="8"/>
  <c r="C28" i="8"/>
  <c r="B28" i="8"/>
  <c r="L7" i="8"/>
  <c r="B7" i="8"/>
  <c r="K7" i="8"/>
  <c r="M7" i="8"/>
  <c r="I7" i="8"/>
  <c r="H7" i="8"/>
  <c r="G7" i="8"/>
  <c r="F7" i="8"/>
  <c r="E7" i="8"/>
  <c r="D7" i="8"/>
  <c r="C7" i="8"/>
  <c r="L27" i="8"/>
  <c r="B27" i="8"/>
  <c r="K27" i="8"/>
  <c r="M27" i="8"/>
  <c r="I27" i="8"/>
  <c r="D27" i="8"/>
  <c r="C27" i="8"/>
  <c r="H27" i="8"/>
  <c r="G27" i="8"/>
  <c r="F27" i="8"/>
  <c r="E27" i="8"/>
  <c r="M168" i="8"/>
  <c r="C168" i="8"/>
  <c r="L168" i="8"/>
  <c r="B168" i="8"/>
  <c r="E168" i="8"/>
  <c r="D168" i="8"/>
  <c r="F168" i="8"/>
  <c r="G168" i="8"/>
  <c r="H168" i="8"/>
  <c r="I168" i="8"/>
  <c r="K168" i="8"/>
  <c r="L73" i="8"/>
  <c r="B73" i="8"/>
  <c r="K73" i="8"/>
  <c r="D73" i="8"/>
  <c r="C73" i="8"/>
  <c r="M73" i="8"/>
  <c r="I73" i="8"/>
  <c r="H73" i="8"/>
  <c r="G73" i="8"/>
  <c r="F73" i="8"/>
  <c r="E73" i="8"/>
  <c r="H181" i="8"/>
  <c r="G181" i="8"/>
  <c r="I181" i="8"/>
  <c r="K181" i="8"/>
  <c r="C181" i="8"/>
  <c r="B181" i="8"/>
  <c r="M181" i="8"/>
  <c r="L181" i="8"/>
  <c r="F181" i="8"/>
  <c r="D181" i="8"/>
  <c r="E181" i="8"/>
  <c r="H238" i="8"/>
  <c r="I238" i="8"/>
  <c r="G238" i="8"/>
  <c r="E238" i="8"/>
  <c r="D238" i="8"/>
  <c r="L238" i="8"/>
  <c r="K238" i="8"/>
  <c r="M238" i="8"/>
  <c r="B238" i="8"/>
  <c r="C238" i="8"/>
  <c r="F238" i="8"/>
  <c r="I219" i="8"/>
  <c r="H219" i="8"/>
  <c r="D219" i="8"/>
  <c r="C219" i="8"/>
  <c r="F219" i="8"/>
  <c r="E219" i="8"/>
  <c r="B219" i="8"/>
  <c r="G219" i="8"/>
  <c r="M219" i="8"/>
  <c r="L219" i="8"/>
  <c r="K219" i="8"/>
  <c r="I207" i="8"/>
  <c r="H207" i="8"/>
  <c r="G207" i="8"/>
  <c r="M207" i="8"/>
  <c r="L207" i="8"/>
  <c r="C207" i="8"/>
  <c r="B207" i="8"/>
  <c r="E207" i="8"/>
  <c r="D207" i="8"/>
  <c r="K207" i="8"/>
  <c r="F207" i="8"/>
  <c r="L75" i="8"/>
  <c r="B75" i="8"/>
  <c r="K75" i="8"/>
  <c r="I75" i="8"/>
  <c r="H75" i="8"/>
  <c r="C75" i="8"/>
  <c r="D75" i="8"/>
  <c r="M75" i="8"/>
  <c r="G75" i="8"/>
  <c r="F75" i="8"/>
  <c r="E75" i="8"/>
  <c r="L95" i="8"/>
  <c r="B95" i="8"/>
  <c r="K95" i="8"/>
  <c r="I95" i="8"/>
  <c r="H95" i="8"/>
  <c r="E95" i="8"/>
  <c r="D95" i="8"/>
  <c r="C95" i="8"/>
  <c r="F95" i="8"/>
  <c r="M95" i="8"/>
  <c r="G95" i="8"/>
  <c r="L115" i="8"/>
  <c r="B115" i="8"/>
  <c r="K115" i="8"/>
  <c r="I115" i="8"/>
  <c r="H115" i="8"/>
  <c r="G115" i="8"/>
  <c r="F115" i="8"/>
  <c r="E115" i="8"/>
  <c r="M115" i="8"/>
  <c r="D115" i="8"/>
  <c r="C115" i="8"/>
  <c r="L135" i="8"/>
  <c r="B135" i="8"/>
  <c r="K135" i="8"/>
  <c r="M135" i="8"/>
  <c r="C135" i="8"/>
  <c r="G135" i="8"/>
  <c r="F135" i="8"/>
  <c r="E135" i="8"/>
  <c r="D135" i="8"/>
  <c r="I135" i="8"/>
  <c r="H135" i="8"/>
  <c r="I213" i="8"/>
  <c r="H213" i="8"/>
  <c r="F213" i="8"/>
  <c r="E213" i="8"/>
  <c r="B213" i="8"/>
  <c r="C213" i="8"/>
  <c r="M213" i="8"/>
  <c r="L213" i="8"/>
  <c r="K213" i="8"/>
  <c r="G213" i="8"/>
  <c r="D213" i="8"/>
  <c r="H226" i="8"/>
  <c r="K226" i="8"/>
  <c r="E226" i="8"/>
  <c r="D226" i="8"/>
  <c r="B226" i="8"/>
  <c r="I226" i="8"/>
  <c r="G226" i="8"/>
  <c r="F226" i="8"/>
  <c r="L226" i="8"/>
  <c r="M226" i="8"/>
  <c r="C226" i="8"/>
  <c r="H230" i="8"/>
  <c r="F230" i="8"/>
  <c r="E230" i="8"/>
  <c r="M230" i="8"/>
  <c r="I230" i="8"/>
  <c r="G230" i="8"/>
  <c r="K230" i="8"/>
  <c r="D230" i="8"/>
  <c r="C230" i="8"/>
  <c r="B230" i="8"/>
  <c r="L230" i="8"/>
  <c r="D218" i="8"/>
  <c r="M218" i="8"/>
  <c r="C218" i="8"/>
  <c r="G218" i="8"/>
  <c r="F218" i="8"/>
  <c r="E218" i="8"/>
  <c r="B218" i="8"/>
  <c r="H218" i="8"/>
  <c r="L218" i="8"/>
  <c r="I218" i="8"/>
  <c r="K218" i="8"/>
  <c r="M67" i="8"/>
  <c r="C67" i="8"/>
  <c r="L67" i="8"/>
  <c r="B67" i="8"/>
  <c r="K67" i="8"/>
  <c r="I67" i="8"/>
  <c r="H67" i="8"/>
  <c r="G67" i="8"/>
  <c r="E67" i="8"/>
  <c r="F67" i="8"/>
  <c r="D67" i="8"/>
  <c r="L29" i="8"/>
  <c r="B29" i="8"/>
  <c r="K29" i="8"/>
  <c r="M29" i="8"/>
  <c r="I29" i="8"/>
  <c r="H29" i="8"/>
  <c r="G29" i="8"/>
  <c r="F29" i="8"/>
  <c r="E29" i="8"/>
  <c r="D29" i="8"/>
  <c r="C29" i="8"/>
  <c r="M178" i="8"/>
  <c r="C178" i="8"/>
  <c r="L178" i="8"/>
  <c r="B178" i="8"/>
  <c r="E178" i="8"/>
  <c r="D178" i="8"/>
  <c r="F178" i="8"/>
  <c r="K178" i="8"/>
  <c r="I178" i="8"/>
  <c r="G178" i="8"/>
  <c r="H178" i="8"/>
  <c r="G78" i="8"/>
  <c r="F78" i="8"/>
  <c r="C78" i="8"/>
  <c r="B78" i="8"/>
  <c r="M78" i="8"/>
  <c r="I78" i="8"/>
  <c r="H78" i="8"/>
  <c r="K78" i="8"/>
  <c r="L78" i="8"/>
  <c r="D78" i="8"/>
  <c r="E78" i="8"/>
  <c r="M182" i="8"/>
  <c r="C182" i="8"/>
  <c r="L182" i="8"/>
  <c r="B182" i="8"/>
  <c r="G182" i="8"/>
  <c r="F182" i="8"/>
  <c r="H182" i="8"/>
  <c r="E182" i="8"/>
  <c r="D182" i="8"/>
  <c r="K182" i="8"/>
  <c r="I182" i="8"/>
  <c r="H246" i="8"/>
  <c r="K246" i="8"/>
  <c r="L246" i="8"/>
  <c r="I246" i="8"/>
  <c r="M246" i="8"/>
  <c r="G246" i="8"/>
  <c r="B246" i="8"/>
  <c r="C246" i="8"/>
  <c r="D246" i="8"/>
  <c r="E246" i="8"/>
  <c r="F246" i="8"/>
  <c r="I221" i="8"/>
  <c r="H221" i="8"/>
  <c r="L221" i="8"/>
  <c r="K221" i="8"/>
  <c r="F221" i="8"/>
  <c r="E221" i="8"/>
  <c r="D221" i="8"/>
  <c r="G221" i="8"/>
  <c r="B221" i="8"/>
  <c r="C221" i="8"/>
  <c r="M221" i="8"/>
  <c r="I209" i="8"/>
  <c r="H209" i="8"/>
  <c r="D209" i="8"/>
  <c r="C209" i="8"/>
  <c r="M209" i="8"/>
  <c r="L209" i="8"/>
  <c r="E209" i="8"/>
  <c r="B209" i="8"/>
  <c r="F209" i="8"/>
  <c r="K209" i="8"/>
  <c r="G209" i="8"/>
  <c r="L77" i="8"/>
  <c r="B77" i="8"/>
  <c r="K77" i="8"/>
  <c r="F77" i="8"/>
  <c r="E77" i="8"/>
  <c r="D77" i="8"/>
  <c r="H77" i="8"/>
  <c r="G77" i="8"/>
  <c r="C77" i="8"/>
  <c r="I77" i="8"/>
  <c r="M77" i="8"/>
  <c r="L97" i="8"/>
  <c r="B97" i="8"/>
  <c r="K97" i="8"/>
  <c r="F97" i="8"/>
  <c r="E97" i="8"/>
  <c r="D97" i="8"/>
  <c r="I97" i="8"/>
  <c r="H97" i="8"/>
  <c r="M97" i="8"/>
  <c r="G97" i="8"/>
  <c r="C97" i="8"/>
  <c r="L117" i="8"/>
  <c r="B117" i="8"/>
  <c r="K117" i="8"/>
  <c r="F117" i="8"/>
  <c r="E117" i="8"/>
  <c r="D117" i="8"/>
  <c r="M117" i="8"/>
  <c r="G117" i="8"/>
  <c r="C117" i="8"/>
  <c r="I117" i="8"/>
  <c r="H117" i="8"/>
  <c r="L137" i="8"/>
  <c r="B137" i="8"/>
  <c r="K137" i="8"/>
  <c r="M137" i="8"/>
  <c r="C137" i="8"/>
  <c r="F137" i="8"/>
  <c r="E137" i="8"/>
  <c r="D137" i="8"/>
  <c r="I137" i="8"/>
  <c r="H137" i="8"/>
  <c r="G137" i="8"/>
  <c r="M249" i="8"/>
  <c r="C249" i="8"/>
  <c r="I249" i="8"/>
  <c r="G249" i="8"/>
  <c r="F249" i="8"/>
  <c r="B249" i="8"/>
  <c r="D249" i="8"/>
  <c r="L249" i="8"/>
  <c r="K249" i="8"/>
  <c r="H249" i="8"/>
  <c r="E249" i="8"/>
  <c r="M227" i="8"/>
  <c r="C227" i="8"/>
  <c r="G227" i="8"/>
  <c r="F227" i="8"/>
  <c r="D227" i="8"/>
  <c r="B227" i="8"/>
  <c r="E227" i="8"/>
  <c r="H227" i="8"/>
  <c r="K227" i="8"/>
  <c r="I227" i="8"/>
  <c r="L227" i="8"/>
  <c r="H242" i="8"/>
  <c r="D242" i="8"/>
  <c r="C242" i="8"/>
  <c r="M242" i="8"/>
  <c r="E242" i="8"/>
  <c r="B242" i="8"/>
  <c r="F242" i="8"/>
  <c r="G242" i="8"/>
  <c r="K242" i="8"/>
  <c r="I242" i="8"/>
  <c r="L242" i="8"/>
  <c r="H66" i="8"/>
  <c r="G66" i="8"/>
  <c r="B66" i="8"/>
  <c r="M66" i="8"/>
  <c r="L66" i="8"/>
  <c r="C66" i="8"/>
  <c r="I66" i="8"/>
  <c r="F66" i="8"/>
  <c r="E66" i="8"/>
  <c r="D66" i="8"/>
  <c r="K66" i="8"/>
  <c r="G122" i="8"/>
  <c r="F122" i="8"/>
  <c r="E122" i="8"/>
  <c r="D122" i="8"/>
  <c r="C122" i="8"/>
  <c r="K122" i="8"/>
  <c r="I122" i="8"/>
  <c r="L122" i="8"/>
  <c r="M122" i="8"/>
  <c r="B122" i="8"/>
  <c r="H122" i="8"/>
  <c r="M239" i="8"/>
  <c r="C239" i="8"/>
  <c r="E239" i="8"/>
  <c r="D239" i="8"/>
  <c r="F239" i="8"/>
  <c r="B239" i="8"/>
  <c r="L239" i="8"/>
  <c r="K239" i="8"/>
  <c r="I239" i="8"/>
  <c r="G239" i="8"/>
  <c r="H239" i="8"/>
  <c r="G88" i="8"/>
  <c r="F88" i="8"/>
  <c r="C88" i="8"/>
  <c r="B88" i="8"/>
  <c r="M88" i="8"/>
  <c r="D88" i="8"/>
  <c r="E88" i="8"/>
  <c r="L88" i="8"/>
  <c r="H88" i="8"/>
  <c r="K88" i="8"/>
  <c r="I88" i="8"/>
  <c r="H191" i="8"/>
  <c r="G191" i="8"/>
  <c r="I191" i="8"/>
  <c r="F191" i="8"/>
  <c r="K191" i="8"/>
  <c r="C191" i="8"/>
  <c r="B191" i="8"/>
  <c r="M191" i="8"/>
  <c r="L191" i="8"/>
  <c r="E191" i="8"/>
  <c r="D191" i="8"/>
  <c r="G74" i="8"/>
  <c r="F74" i="8"/>
  <c r="M74" i="8"/>
  <c r="L74" i="8"/>
  <c r="K74" i="8"/>
  <c r="B74" i="8"/>
  <c r="I74" i="8"/>
  <c r="E74" i="8"/>
  <c r="D74" i="8"/>
  <c r="C74" i="8"/>
  <c r="H74" i="8"/>
  <c r="H236" i="8"/>
  <c r="E236" i="8"/>
  <c r="D236" i="8"/>
  <c r="I236" i="8"/>
  <c r="G236" i="8"/>
  <c r="F236" i="8"/>
  <c r="C236" i="8"/>
  <c r="B236" i="8"/>
  <c r="K236" i="8"/>
  <c r="L236" i="8"/>
  <c r="M236" i="8"/>
  <c r="H232" i="8"/>
  <c r="I232" i="8"/>
  <c r="M232" i="8"/>
  <c r="L232" i="8"/>
  <c r="K232" i="8"/>
  <c r="E232" i="8"/>
  <c r="D232" i="8"/>
  <c r="C232" i="8"/>
  <c r="F232" i="8"/>
  <c r="G232" i="8"/>
  <c r="B232" i="8"/>
  <c r="L79" i="8"/>
  <c r="B79" i="8"/>
  <c r="K79" i="8"/>
  <c r="M79" i="8"/>
  <c r="I79" i="8"/>
  <c r="H79" i="8"/>
  <c r="G79" i="8"/>
  <c r="F79" i="8"/>
  <c r="E79" i="8"/>
  <c r="D79" i="8"/>
  <c r="C79" i="8"/>
  <c r="L99" i="8"/>
  <c r="B99" i="8"/>
  <c r="K99" i="8"/>
  <c r="M99" i="8"/>
  <c r="C99" i="8"/>
  <c r="G99" i="8"/>
  <c r="F99" i="8"/>
  <c r="E99" i="8"/>
  <c r="D99" i="8"/>
  <c r="I99" i="8"/>
  <c r="H99" i="8"/>
  <c r="L119" i="8"/>
  <c r="B119" i="8"/>
  <c r="K119" i="8"/>
  <c r="M119" i="8"/>
  <c r="D119" i="8"/>
  <c r="C119" i="8"/>
  <c r="E119" i="8"/>
  <c r="G119" i="8"/>
  <c r="F119" i="8"/>
  <c r="I119" i="8"/>
  <c r="H119" i="8"/>
  <c r="L139" i="8"/>
  <c r="B139" i="8"/>
  <c r="K139" i="8"/>
  <c r="M139" i="8"/>
  <c r="C139" i="8"/>
  <c r="E139" i="8"/>
  <c r="D139" i="8"/>
  <c r="F139" i="8"/>
  <c r="G139" i="8"/>
  <c r="H139" i="8"/>
  <c r="I139" i="8"/>
  <c r="L146" i="8"/>
  <c r="B146" i="8"/>
  <c r="M146" i="8"/>
  <c r="K146" i="8"/>
  <c r="C146" i="8"/>
  <c r="E146" i="8"/>
  <c r="D146" i="8"/>
  <c r="G146" i="8"/>
  <c r="F146" i="8"/>
  <c r="H146" i="8"/>
  <c r="I146" i="8"/>
  <c r="I205" i="8"/>
  <c r="H205" i="8"/>
  <c r="B205" i="8"/>
  <c r="M205" i="8"/>
  <c r="L205" i="8"/>
  <c r="K205" i="8"/>
  <c r="E205" i="8"/>
  <c r="D205" i="8"/>
  <c r="C205" i="8"/>
  <c r="G205" i="8"/>
  <c r="F205" i="8"/>
  <c r="M243" i="8"/>
  <c r="C243" i="8"/>
  <c r="K243" i="8"/>
  <c r="F243" i="8"/>
  <c r="E243" i="8"/>
  <c r="D243" i="8"/>
  <c r="G243" i="8"/>
  <c r="L243" i="8"/>
  <c r="I243" i="8"/>
  <c r="H243" i="8"/>
  <c r="B243" i="8"/>
  <c r="G136" i="8"/>
  <c r="F136" i="8"/>
  <c r="H136" i="8"/>
  <c r="E136" i="8"/>
  <c r="D136" i="8"/>
  <c r="C136" i="8"/>
  <c r="I136" i="8"/>
  <c r="B136" i="8"/>
  <c r="K136" i="8"/>
  <c r="L136" i="8"/>
  <c r="M136" i="8"/>
  <c r="H72" i="8"/>
  <c r="G72" i="8"/>
  <c r="L72" i="8"/>
  <c r="K72" i="8"/>
  <c r="M72" i="8"/>
  <c r="C72" i="8"/>
  <c r="B72" i="8"/>
  <c r="F72" i="8"/>
  <c r="E72" i="8"/>
  <c r="D72" i="8"/>
  <c r="I72" i="8"/>
  <c r="G126" i="8"/>
  <c r="F126" i="8"/>
  <c r="I126" i="8"/>
  <c r="H126" i="8"/>
  <c r="E126" i="8"/>
  <c r="C126" i="8"/>
  <c r="B126" i="8"/>
  <c r="D126" i="8"/>
  <c r="M126" i="8"/>
  <c r="L126" i="8"/>
  <c r="K126" i="8"/>
  <c r="G98" i="8"/>
  <c r="F98" i="8"/>
  <c r="C98" i="8"/>
  <c r="B98" i="8"/>
  <c r="M98" i="8"/>
  <c r="L98" i="8"/>
  <c r="K98" i="8"/>
  <c r="H98" i="8"/>
  <c r="D98" i="8"/>
  <c r="I98" i="8"/>
  <c r="E98" i="8"/>
  <c r="I217" i="8"/>
  <c r="H217" i="8"/>
  <c r="G217" i="8"/>
  <c r="D217" i="8"/>
  <c r="C217" i="8"/>
  <c r="B217" i="8"/>
  <c r="E217" i="8"/>
  <c r="K217" i="8"/>
  <c r="F217" i="8"/>
  <c r="L217" i="8"/>
  <c r="M217" i="8"/>
  <c r="G84" i="8"/>
  <c r="F84" i="8"/>
  <c r="M84" i="8"/>
  <c r="L84" i="8"/>
  <c r="K84" i="8"/>
  <c r="I84" i="8"/>
  <c r="H84" i="8"/>
  <c r="E84" i="8"/>
  <c r="C84" i="8"/>
  <c r="B84" i="8"/>
  <c r="D84" i="8"/>
  <c r="H244" i="8"/>
  <c r="G244" i="8"/>
  <c r="F244" i="8"/>
  <c r="M244" i="8"/>
  <c r="L244" i="8"/>
  <c r="I244" i="8"/>
  <c r="E244" i="8"/>
  <c r="D244" i="8"/>
  <c r="B244" i="8"/>
  <c r="C244" i="8"/>
  <c r="K244" i="8"/>
  <c r="M233" i="8"/>
  <c r="C233" i="8"/>
  <c r="F233" i="8"/>
  <c r="E233" i="8"/>
  <c r="K233" i="8"/>
  <c r="L233" i="8"/>
  <c r="D233" i="8"/>
  <c r="B233" i="8"/>
  <c r="G233" i="8"/>
  <c r="H233" i="8"/>
  <c r="I233" i="8"/>
  <c r="L81" i="8"/>
  <c r="B81" i="8"/>
  <c r="K81" i="8"/>
  <c r="H81" i="8"/>
  <c r="G81" i="8"/>
  <c r="F81" i="8"/>
  <c r="C81" i="8"/>
  <c r="I81" i="8"/>
  <c r="E81" i="8"/>
  <c r="D81" i="8"/>
  <c r="M81" i="8"/>
  <c r="L101" i="8"/>
  <c r="B101" i="8"/>
  <c r="K101" i="8"/>
  <c r="H101" i="8"/>
  <c r="G101" i="8"/>
  <c r="F101" i="8"/>
  <c r="D101" i="8"/>
  <c r="C101" i="8"/>
  <c r="E101" i="8"/>
  <c r="I101" i="8"/>
  <c r="M101" i="8"/>
  <c r="L121" i="8"/>
  <c r="B121" i="8"/>
  <c r="K121" i="8"/>
  <c r="H121" i="8"/>
  <c r="G121" i="8"/>
  <c r="F121" i="8"/>
  <c r="I121" i="8"/>
  <c r="E121" i="8"/>
  <c r="D121" i="8"/>
  <c r="C121" i="8"/>
  <c r="M121" i="8"/>
  <c r="L141" i="8"/>
  <c r="B141" i="8"/>
  <c r="K141" i="8"/>
  <c r="M141" i="8"/>
  <c r="C141" i="8"/>
  <c r="D141" i="8"/>
  <c r="I141" i="8"/>
  <c r="G141" i="8"/>
  <c r="E141" i="8"/>
  <c r="F141" i="8"/>
  <c r="H141" i="8"/>
  <c r="G149" i="8"/>
  <c r="L149" i="8"/>
  <c r="K149" i="8"/>
  <c r="M149" i="8"/>
  <c r="B149" i="8"/>
  <c r="F149" i="8"/>
  <c r="E149" i="8"/>
  <c r="D149" i="8"/>
  <c r="H149" i="8"/>
  <c r="C149" i="8"/>
  <c r="I149" i="8"/>
  <c r="I215" i="8"/>
  <c r="H215" i="8"/>
  <c r="B215" i="8"/>
  <c r="M215" i="8"/>
  <c r="D215" i="8"/>
  <c r="C215" i="8"/>
  <c r="E215" i="8"/>
  <c r="K215" i="8"/>
  <c r="G215" i="8"/>
  <c r="L215" i="8"/>
  <c r="F215" i="8"/>
  <c r="M231" i="8"/>
  <c r="C231" i="8"/>
  <c r="B231" i="8"/>
  <c r="L231" i="8"/>
  <c r="K231" i="8"/>
  <c r="I231" i="8"/>
  <c r="H231" i="8"/>
  <c r="F231" i="8"/>
  <c r="E231" i="8"/>
  <c r="D231" i="8"/>
  <c r="G231" i="8"/>
  <c r="H193" i="8"/>
  <c r="G193" i="8"/>
  <c r="D193" i="8"/>
  <c r="C193" i="8"/>
  <c r="B193" i="8"/>
  <c r="E193" i="8"/>
  <c r="M193" i="8"/>
  <c r="L193" i="8"/>
  <c r="K193" i="8"/>
  <c r="I193" i="8"/>
  <c r="F193" i="8"/>
  <c r="H52" i="8"/>
  <c r="G52" i="8"/>
  <c r="L52" i="8"/>
  <c r="K52" i="8"/>
  <c r="M52" i="8"/>
  <c r="I52" i="8"/>
  <c r="F52" i="8"/>
  <c r="E52" i="8"/>
  <c r="D52" i="8"/>
  <c r="C52" i="8"/>
  <c r="B52" i="8"/>
  <c r="I199" i="8"/>
  <c r="H199" i="8"/>
  <c r="D199" i="8"/>
  <c r="C199" i="8"/>
  <c r="G199" i="8"/>
  <c r="F199" i="8"/>
  <c r="K199" i="8"/>
  <c r="M199" i="8"/>
  <c r="B199" i="8"/>
  <c r="L199" i="8"/>
  <c r="E199" i="8"/>
  <c r="H175" i="8"/>
  <c r="G175" i="8"/>
  <c r="L175" i="8"/>
  <c r="K175" i="8"/>
  <c r="M175" i="8"/>
  <c r="D175" i="8"/>
  <c r="C175" i="8"/>
  <c r="B175" i="8"/>
  <c r="E175" i="8"/>
  <c r="F175" i="8"/>
  <c r="I175" i="8"/>
  <c r="L129" i="8"/>
  <c r="B129" i="8"/>
  <c r="K129" i="8"/>
  <c r="M129" i="8"/>
  <c r="I129" i="8"/>
  <c r="H129" i="8"/>
  <c r="E129" i="8"/>
  <c r="D129" i="8"/>
  <c r="C129" i="8"/>
  <c r="G129" i="8"/>
  <c r="F129" i="8"/>
  <c r="G12" i="8"/>
  <c r="F12" i="8"/>
  <c r="E12" i="8"/>
  <c r="I12" i="8"/>
  <c r="H12" i="8"/>
  <c r="K12" i="8"/>
  <c r="M12" i="8"/>
  <c r="L12" i="8"/>
  <c r="D12" i="8"/>
  <c r="C12" i="8"/>
  <c r="B12" i="8"/>
  <c r="M63" i="8"/>
  <c r="C63" i="8"/>
  <c r="L63" i="8"/>
  <c r="B63" i="8"/>
  <c r="I63" i="8"/>
  <c r="H63" i="8"/>
  <c r="G63" i="8"/>
  <c r="K63" i="8"/>
  <c r="F63" i="8"/>
  <c r="E63" i="8"/>
  <c r="D63" i="8"/>
  <c r="H177" i="8"/>
  <c r="G177" i="8"/>
  <c r="F177" i="8"/>
  <c r="E177" i="8"/>
  <c r="I177" i="8"/>
  <c r="K177" i="8"/>
  <c r="D177" i="8"/>
  <c r="B177" i="8"/>
  <c r="M177" i="8"/>
  <c r="L177" i="8"/>
  <c r="C177" i="8"/>
  <c r="M186" i="8"/>
  <c r="C186" i="8"/>
  <c r="L186" i="8"/>
  <c r="B186" i="8"/>
  <c r="I186" i="8"/>
  <c r="H186" i="8"/>
  <c r="K186" i="8"/>
  <c r="G186" i="8"/>
  <c r="E186" i="8"/>
  <c r="D186" i="8"/>
  <c r="F186" i="8"/>
  <c r="D206" i="8"/>
  <c r="M206" i="8"/>
  <c r="C206" i="8"/>
  <c r="K206" i="8"/>
  <c r="L206" i="8"/>
  <c r="I206" i="8"/>
  <c r="H206" i="8"/>
  <c r="F206" i="8"/>
  <c r="E206" i="8"/>
  <c r="B206" i="8"/>
  <c r="G206" i="8"/>
  <c r="M55" i="8"/>
  <c r="C55" i="8"/>
  <c r="L55" i="8"/>
  <c r="B55" i="8"/>
  <c r="E55" i="8"/>
  <c r="D55" i="8"/>
  <c r="F55" i="8"/>
  <c r="H55" i="8"/>
  <c r="G55" i="8"/>
  <c r="K55" i="8"/>
  <c r="I55" i="8"/>
  <c r="M37" i="8"/>
  <c r="C37" i="8"/>
  <c r="G37" i="8"/>
  <c r="F37" i="8"/>
  <c r="E37" i="8"/>
  <c r="H37" i="8"/>
  <c r="L37" i="8"/>
  <c r="K37" i="8"/>
  <c r="I37" i="8"/>
  <c r="D37" i="8"/>
  <c r="B37" i="8"/>
  <c r="I203" i="8"/>
  <c r="H203" i="8"/>
  <c r="F203" i="8"/>
  <c r="E203" i="8"/>
  <c r="L203" i="8"/>
  <c r="K203" i="8"/>
  <c r="M203" i="8"/>
  <c r="G203" i="8"/>
  <c r="D203" i="8"/>
  <c r="C203" i="8"/>
  <c r="B203" i="8"/>
  <c r="M247" i="8"/>
  <c r="C247" i="8"/>
  <c r="G247" i="8"/>
  <c r="F247" i="8"/>
  <c r="I247" i="8"/>
  <c r="L247" i="8"/>
  <c r="K247" i="8"/>
  <c r="H247" i="8"/>
  <c r="E247" i="8"/>
  <c r="D247" i="8"/>
  <c r="B247" i="8"/>
  <c r="G112" i="8"/>
  <c r="F112" i="8"/>
  <c r="E112" i="8"/>
  <c r="D112" i="8"/>
  <c r="C112" i="8"/>
  <c r="M112" i="8"/>
  <c r="L112" i="8"/>
  <c r="K112" i="8"/>
  <c r="I112" i="8"/>
  <c r="B112" i="8"/>
  <c r="H112" i="8"/>
  <c r="G22" i="8"/>
  <c r="F22" i="8"/>
  <c r="E22" i="8"/>
  <c r="B22" i="8"/>
  <c r="M22" i="8"/>
  <c r="C22" i="8"/>
  <c r="H22" i="8"/>
  <c r="D22" i="8"/>
  <c r="L22" i="8"/>
  <c r="K22" i="8"/>
  <c r="I22" i="8"/>
  <c r="G130" i="8"/>
  <c r="F130" i="8"/>
  <c r="K130" i="8"/>
  <c r="I130" i="8"/>
  <c r="M130" i="8"/>
  <c r="L130" i="8"/>
  <c r="H130" i="8"/>
  <c r="D130" i="8"/>
  <c r="B130" i="8"/>
  <c r="C130" i="8"/>
  <c r="E130" i="8"/>
  <c r="L31" i="8"/>
  <c r="B31" i="8"/>
  <c r="K31" i="8"/>
  <c r="M31" i="8"/>
  <c r="C31" i="8"/>
  <c r="I31" i="8"/>
  <c r="H31" i="8"/>
  <c r="G31" i="8"/>
  <c r="F31" i="8"/>
  <c r="E31" i="8"/>
  <c r="D31" i="8"/>
  <c r="M190" i="8"/>
  <c r="C190" i="8"/>
  <c r="L190" i="8"/>
  <c r="B190" i="8"/>
  <c r="K190" i="8"/>
  <c r="I190" i="8"/>
  <c r="H190" i="8"/>
  <c r="G190" i="8"/>
  <c r="F190" i="8"/>
  <c r="D190" i="8"/>
  <c r="E190" i="8"/>
  <c r="G116" i="8"/>
  <c r="F116" i="8"/>
  <c r="I116" i="8"/>
  <c r="H116" i="8"/>
  <c r="E116" i="8"/>
  <c r="L116" i="8"/>
  <c r="K116" i="8"/>
  <c r="M116" i="8"/>
  <c r="C116" i="8"/>
  <c r="D116" i="8"/>
  <c r="B116" i="8"/>
  <c r="H68" i="8"/>
  <c r="G68" i="8"/>
  <c r="I68" i="8"/>
  <c r="F68" i="8"/>
  <c r="K68" i="8"/>
  <c r="L68" i="8"/>
  <c r="D68" i="8"/>
  <c r="C68" i="8"/>
  <c r="B68" i="8"/>
  <c r="M68" i="8"/>
  <c r="E68" i="8"/>
  <c r="L13" i="8"/>
  <c r="B13" i="8"/>
  <c r="K13" i="8"/>
  <c r="H13" i="8"/>
  <c r="G13" i="8"/>
  <c r="F13" i="8"/>
  <c r="I13" i="8"/>
  <c r="M13" i="8"/>
  <c r="E13" i="8"/>
  <c r="D13" i="8"/>
  <c r="C13" i="8"/>
  <c r="M51" i="8"/>
  <c r="C51" i="8"/>
  <c r="L51" i="8"/>
  <c r="B51" i="8"/>
  <c r="K51" i="8"/>
  <c r="D51" i="8"/>
  <c r="F51" i="8"/>
  <c r="E51" i="8"/>
  <c r="I51" i="8"/>
  <c r="H51" i="8"/>
  <c r="G51" i="8"/>
  <c r="G14" i="8"/>
  <c r="F14" i="8"/>
  <c r="E14" i="8"/>
  <c r="I14" i="8"/>
  <c r="H14" i="8"/>
  <c r="D14" i="8"/>
  <c r="C14" i="8"/>
  <c r="B14" i="8"/>
  <c r="M14" i="8"/>
  <c r="L14" i="8"/>
  <c r="K14" i="8"/>
  <c r="M43" i="8"/>
  <c r="C43" i="8"/>
  <c r="L43" i="8"/>
  <c r="B43" i="8"/>
  <c r="I43" i="8"/>
  <c r="H43" i="8"/>
  <c r="G43" i="8"/>
  <c r="K43" i="8"/>
  <c r="F43" i="8"/>
  <c r="E43" i="8"/>
  <c r="D43" i="8"/>
  <c r="G90" i="8"/>
  <c r="F90" i="8"/>
  <c r="K90" i="8"/>
  <c r="I90" i="8"/>
  <c r="H90" i="8"/>
  <c r="E90" i="8"/>
  <c r="D90" i="8"/>
  <c r="L90" i="8"/>
  <c r="M90" i="8"/>
  <c r="B90" i="8"/>
  <c r="C90" i="8"/>
  <c r="G151" i="8"/>
  <c r="D151" i="8"/>
  <c r="C151" i="8"/>
  <c r="E151" i="8"/>
  <c r="I151" i="8"/>
  <c r="H151" i="8"/>
  <c r="F151" i="8"/>
  <c r="M151" i="8"/>
  <c r="L151" i="8"/>
  <c r="K151" i="8"/>
  <c r="B151" i="8"/>
  <c r="G20" i="8"/>
  <c r="F20" i="8"/>
  <c r="E20" i="8"/>
  <c r="C20" i="8"/>
  <c r="B20" i="8"/>
  <c r="D20" i="8"/>
  <c r="K20" i="8"/>
  <c r="I20" i="8"/>
  <c r="H20" i="8"/>
  <c r="M20" i="8"/>
  <c r="L20" i="8"/>
  <c r="M39" i="8"/>
  <c r="C39" i="8"/>
  <c r="I39" i="8"/>
  <c r="H39" i="8"/>
  <c r="K39" i="8"/>
  <c r="B39" i="8"/>
  <c r="D39" i="8"/>
  <c r="L39" i="8"/>
  <c r="G39" i="8"/>
  <c r="F39" i="8"/>
  <c r="E39" i="8"/>
  <c r="L150" i="8"/>
  <c r="B150" i="8"/>
  <c r="H150" i="8"/>
  <c r="G150" i="8"/>
  <c r="I150" i="8"/>
  <c r="F150" i="8"/>
  <c r="E150" i="8"/>
  <c r="D150" i="8"/>
  <c r="M150" i="8"/>
  <c r="K150" i="8"/>
  <c r="C150" i="8"/>
  <c r="M170" i="8"/>
  <c r="C170" i="8"/>
  <c r="L170" i="8"/>
  <c r="B170" i="8"/>
  <c r="K170" i="8"/>
  <c r="G170" i="8"/>
  <c r="F170" i="8"/>
  <c r="E170" i="8"/>
  <c r="I170" i="8"/>
  <c r="D170" i="8"/>
  <c r="H170" i="8"/>
  <c r="H173" i="8"/>
  <c r="G173" i="8"/>
  <c r="D173" i="8"/>
  <c r="C173" i="8"/>
  <c r="E173" i="8"/>
  <c r="M173" i="8"/>
  <c r="L173" i="8"/>
  <c r="F173" i="8"/>
  <c r="B173" i="8"/>
  <c r="I173" i="8"/>
  <c r="K173" i="8"/>
  <c r="L15" i="8"/>
  <c r="B15" i="8"/>
  <c r="K15" i="8"/>
  <c r="G15" i="8"/>
  <c r="F15" i="8"/>
  <c r="E15" i="8"/>
  <c r="H15" i="8"/>
  <c r="M15" i="8"/>
  <c r="I15" i="8"/>
  <c r="D15" i="8"/>
  <c r="C15" i="8"/>
  <c r="M41" i="8"/>
  <c r="C41" i="8"/>
  <c r="L41" i="8"/>
  <c r="B41" i="8"/>
  <c r="K41" i="8"/>
  <c r="D41" i="8"/>
  <c r="H41" i="8"/>
  <c r="G41" i="8"/>
  <c r="F41" i="8"/>
  <c r="I41" i="8"/>
  <c r="E41" i="8"/>
  <c r="M61" i="8"/>
  <c r="C61" i="8"/>
  <c r="L61" i="8"/>
  <c r="B61" i="8"/>
  <c r="K61" i="8"/>
  <c r="D61" i="8"/>
  <c r="I61" i="8"/>
  <c r="G61" i="8"/>
  <c r="F61" i="8"/>
  <c r="E61" i="8"/>
  <c r="H61" i="8"/>
  <c r="G108" i="8"/>
  <c r="F108" i="8"/>
  <c r="C108" i="8"/>
  <c r="B108" i="8"/>
  <c r="M108" i="8"/>
  <c r="H108" i="8"/>
  <c r="E108" i="8"/>
  <c r="D108" i="8"/>
  <c r="I108" i="8"/>
  <c r="L108" i="8"/>
  <c r="K108" i="8"/>
  <c r="G142" i="8"/>
  <c r="F142" i="8"/>
  <c r="H142" i="8"/>
  <c r="B142" i="8"/>
  <c r="M142" i="8"/>
  <c r="C142" i="8"/>
  <c r="I142" i="8"/>
  <c r="E142" i="8"/>
  <c r="D142" i="8"/>
  <c r="L142" i="8"/>
  <c r="K142" i="8"/>
  <c r="G94" i="8"/>
  <c r="F94" i="8"/>
  <c r="M94" i="8"/>
  <c r="L94" i="8"/>
  <c r="K94" i="8"/>
  <c r="C94" i="8"/>
  <c r="B94" i="8"/>
  <c r="D94" i="8"/>
  <c r="I94" i="8"/>
  <c r="E94" i="8"/>
  <c r="H94" i="8"/>
  <c r="L152" i="8"/>
  <c r="B152" i="8"/>
  <c r="K152" i="8"/>
  <c r="M152" i="8"/>
  <c r="H152" i="8"/>
  <c r="G152" i="8"/>
  <c r="F152" i="8"/>
  <c r="E152" i="8"/>
  <c r="D152" i="8"/>
  <c r="C152" i="8"/>
  <c r="I152" i="8"/>
  <c r="H248" i="8"/>
  <c r="C248" i="8"/>
  <c r="M248" i="8"/>
  <c r="B248" i="8"/>
  <c r="I248" i="8"/>
  <c r="G248" i="8"/>
  <c r="D248" i="8"/>
  <c r="L248" i="8"/>
  <c r="K248" i="8"/>
  <c r="F248" i="8"/>
  <c r="E248" i="8"/>
  <c r="L83" i="8"/>
  <c r="B83" i="8"/>
  <c r="K83" i="8"/>
  <c r="D83" i="8"/>
  <c r="C83" i="8"/>
  <c r="G83" i="8"/>
  <c r="F83" i="8"/>
  <c r="E83" i="8"/>
  <c r="H83" i="8"/>
  <c r="I83" i="8"/>
  <c r="M83" i="8"/>
  <c r="L103" i="8"/>
  <c r="B103" i="8"/>
  <c r="K103" i="8"/>
  <c r="D103" i="8"/>
  <c r="C103" i="8"/>
  <c r="I103" i="8"/>
  <c r="H103" i="8"/>
  <c r="G103" i="8"/>
  <c r="F103" i="8"/>
  <c r="E103" i="8"/>
  <c r="M103" i="8"/>
  <c r="L123" i="8"/>
  <c r="B123" i="8"/>
  <c r="K123" i="8"/>
  <c r="D123" i="8"/>
  <c r="C123" i="8"/>
  <c r="M123" i="8"/>
  <c r="I123" i="8"/>
  <c r="F123" i="8"/>
  <c r="E123" i="8"/>
  <c r="H123" i="8"/>
  <c r="G123" i="8"/>
  <c r="G143" i="8"/>
  <c r="M143" i="8"/>
  <c r="B143" i="8"/>
  <c r="L143" i="8"/>
  <c r="C143" i="8"/>
  <c r="F143" i="8"/>
  <c r="E143" i="8"/>
  <c r="D143" i="8"/>
  <c r="H143" i="8"/>
  <c r="K143" i="8"/>
  <c r="I143" i="8"/>
  <c r="M164" i="8"/>
  <c r="C164" i="8"/>
  <c r="L164" i="8"/>
  <c r="B164" i="8"/>
  <c r="D164" i="8"/>
  <c r="H164" i="8"/>
  <c r="G164" i="8"/>
  <c r="F164" i="8"/>
  <c r="K164" i="8"/>
  <c r="I164" i="8"/>
  <c r="E164" i="8"/>
  <c r="H228" i="8"/>
  <c r="C228" i="8"/>
  <c r="M228" i="8"/>
  <c r="B228" i="8"/>
  <c r="D228" i="8"/>
  <c r="F228" i="8"/>
  <c r="E228" i="8"/>
  <c r="G228" i="8"/>
  <c r="I228" i="8"/>
  <c r="K228" i="8"/>
  <c r="L228" i="8"/>
  <c r="H234" i="8"/>
  <c r="M234" i="8"/>
  <c r="B234" i="8"/>
  <c r="L234" i="8"/>
  <c r="I234" i="8"/>
  <c r="C234" i="8"/>
  <c r="D234" i="8"/>
  <c r="F234" i="8"/>
  <c r="E234" i="8"/>
  <c r="G234" i="8"/>
  <c r="K234" i="8"/>
  <c r="G134" i="8"/>
  <c r="F134" i="8"/>
  <c r="H134" i="8"/>
  <c r="I134" i="8"/>
  <c r="E134" i="8"/>
  <c r="D134" i="8"/>
  <c r="M134" i="8"/>
  <c r="K134" i="8"/>
  <c r="C134" i="8"/>
  <c r="B134" i="8"/>
  <c r="L134" i="8"/>
  <c r="G138" i="8"/>
  <c r="F138" i="8"/>
  <c r="H138" i="8"/>
  <c r="D138" i="8"/>
  <c r="C138" i="8"/>
  <c r="B138" i="8"/>
  <c r="M138" i="8"/>
  <c r="E138" i="8"/>
  <c r="K138" i="8"/>
  <c r="I138" i="8"/>
  <c r="L138" i="8"/>
  <c r="M245" i="8"/>
  <c r="C245" i="8"/>
  <c r="D245" i="8"/>
  <c r="B245" i="8"/>
  <c r="K245" i="8"/>
  <c r="I245" i="8"/>
  <c r="H245" i="8"/>
  <c r="G245" i="8"/>
  <c r="L245" i="8"/>
  <c r="F245" i="8"/>
  <c r="E245" i="8"/>
  <c r="G124" i="8"/>
  <c r="F124" i="8"/>
  <c r="M124" i="8"/>
  <c r="L124" i="8"/>
  <c r="K124" i="8"/>
  <c r="B124" i="8"/>
  <c r="I124" i="8"/>
  <c r="E124" i="8"/>
  <c r="C124" i="8"/>
  <c r="H124" i="8"/>
  <c r="D124" i="8"/>
  <c r="H179" i="8"/>
  <c r="G179" i="8"/>
  <c r="B179" i="8"/>
  <c r="M179" i="8"/>
  <c r="C179" i="8"/>
  <c r="L179" i="8"/>
  <c r="K179" i="8"/>
  <c r="I179" i="8"/>
  <c r="F179" i="8"/>
  <c r="E179" i="8"/>
  <c r="D179" i="8"/>
  <c r="H2" i="8"/>
  <c r="G2" i="8"/>
  <c r="D2" i="8"/>
  <c r="C2" i="8"/>
  <c r="B2" i="8"/>
  <c r="E2" i="8"/>
  <c r="M2" i="8"/>
  <c r="L2" i="8"/>
  <c r="K2" i="8"/>
  <c r="I2" i="8"/>
  <c r="F2" i="8"/>
  <c r="G120" i="8"/>
  <c r="F120" i="8"/>
  <c r="K120" i="8"/>
  <c r="I120" i="8"/>
  <c r="D120" i="8"/>
  <c r="C120" i="8"/>
  <c r="B120" i="8"/>
  <c r="E120" i="8"/>
  <c r="M120" i="8"/>
  <c r="H120" i="8"/>
  <c r="L120" i="8"/>
  <c r="G10" i="8"/>
  <c r="F10" i="8"/>
  <c r="E10" i="8"/>
  <c r="K10" i="8"/>
  <c r="I10" i="8"/>
  <c r="L10" i="8"/>
  <c r="M10" i="8"/>
  <c r="H10" i="8"/>
  <c r="D10" i="8"/>
  <c r="C10" i="8"/>
  <c r="B10" i="8"/>
  <c r="M53" i="8"/>
  <c r="C53" i="8"/>
  <c r="L53" i="8"/>
  <c r="B53" i="8"/>
  <c r="I53" i="8"/>
  <c r="H53" i="8"/>
  <c r="G53" i="8"/>
  <c r="K53" i="8"/>
  <c r="E53" i="8"/>
  <c r="D53" i="8"/>
  <c r="F53" i="8"/>
  <c r="G4" i="8"/>
  <c r="F4" i="8"/>
  <c r="E4" i="8"/>
  <c r="M4" i="8"/>
  <c r="L4" i="8"/>
  <c r="B4" i="8"/>
  <c r="K4" i="8"/>
  <c r="I4" i="8"/>
  <c r="H4" i="8"/>
  <c r="D4" i="8"/>
  <c r="C4" i="8"/>
  <c r="G102" i="8"/>
  <c r="F102" i="8"/>
  <c r="E102" i="8"/>
  <c r="D102" i="8"/>
  <c r="C102" i="8"/>
  <c r="I102" i="8"/>
  <c r="H102" i="8"/>
  <c r="B102" i="8"/>
  <c r="M102" i="8"/>
  <c r="K102" i="8"/>
  <c r="L102" i="8"/>
  <c r="G6" i="8"/>
  <c r="F6" i="8"/>
  <c r="E6" i="8"/>
  <c r="M6" i="8"/>
  <c r="L6" i="8"/>
  <c r="K6" i="8"/>
  <c r="H6" i="8"/>
  <c r="D6" i="8"/>
  <c r="C6" i="8"/>
  <c r="B6" i="8"/>
  <c r="I6" i="8"/>
  <c r="H224" i="8"/>
  <c r="G224" i="8"/>
  <c r="F224" i="8"/>
  <c r="I224" i="8"/>
  <c r="E224" i="8"/>
  <c r="M224" i="8"/>
  <c r="L224" i="8"/>
  <c r="K224" i="8"/>
  <c r="D224" i="8"/>
  <c r="C224" i="8"/>
  <c r="B224" i="8"/>
  <c r="L9" i="8"/>
  <c r="B9" i="8"/>
  <c r="K9" i="8"/>
  <c r="M9" i="8"/>
  <c r="I9" i="8"/>
  <c r="H9" i="8"/>
  <c r="G9" i="8"/>
  <c r="F9" i="8"/>
  <c r="E9" i="8"/>
  <c r="D9" i="8"/>
  <c r="C9" i="8"/>
  <c r="H48" i="8"/>
  <c r="G48" i="8"/>
  <c r="I48" i="8"/>
  <c r="F48" i="8"/>
  <c r="K48" i="8"/>
  <c r="E48" i="8"/>
  <c r="D48" i="8"/>
  <c r="C48" i="8"/>
  <c r="M48" i="8"/>
  <c r="L48" i="8"/>
  <c r="B48" i="8"/>
  <c r="H50" i="8"/>
  <c r="G50" i="8"/>
  <c r="D50" i="8"/>
  <c r="C50" i="8"/>
  <c r="B50" i="8"/>
  <c r="E50" i="8"/>
  <c r="M50" i="8"/>
  <c r="L50" i="8"/>
  <c r="K50" i="8"/>
  <c r="I50" i="8"/>
  <c r="F50" i="8"/>
  <c r="M59" i="8"/>
  <c r="C59" i="8"/>
  <c r="L59" i="8"/>
  <c r="B59" i="8"/>
  <c r="G59" i="8"/>
  <c r="F59" i="8"/>
  <c r="E59" i="8"/>
  <c r="H59" i="8"/>
  <c r="I59" i="8"/>
  <c r="D59" i="8"/>
  <c r="K59" i="8"/>
  <c r="H54" i="8"/>
  <c r="G54" i="8"/>
  <c r="F54" i="8"/>
  <c r="E54" i="8"/>
  <c r="D54" i="8"/>
  <c r="I54" i="8"/>
  <c r="C54" i="8"/>
  <c r="B54" i="8"/>
  <c r="M54" i="8"/>
  <c r="L54" i="8"/>
  <c r="K54" i="8"/>
  <c r="G76" i="8"/>
  <c r="F76" i="8"/>
  <c r="I76" i="8"/>
  <c r="H76" i="8"/>
  <c r="E76" i="8"/>
  <c r="C76" i="8"/>
  <c r="B76" i="8"/>
  <c r="D76" i="8"/>
  <c r="L76" i="8"/>
  <c r="M76" i="8"/>
  <c r="K76" i="8"/>
  <c r="G132" i="8"/>
  <c r="F132" i="8"/>
  <c r="H132" i="8"/>
  <c r="I132" i="8"/>
  <c r="E132" i="8"/>
  <c r="D132" i="8"/>
  <c r="C132" i="8"/>
  <c r="B132" i="8"/>
  <c r="K132" i="8"/>
  <c r="L132" i="8"/>
  <c r="M132" i="8"/>
  <c r="G32" i="8"/>
  <c r="F32" i="8"/>
  <c r="E32" i="8"/>
  <c r="H32" i="8"/>
  <c r="M32" i="8"/>
  <c r="L32" i="8"/>
  <c r="C32" i="8"/>
  <c r="B32" i="8"/>
  <c r="K32" i="8"/>
  <c r="I32" i="8"/>
  <c r="D32" i="8"/>
  <c r="M225" i="8"/>
  <c r="C225" i="8"/>
  <c r="D225" i="8"/>
  <c r="B225" i="8"/>
  <c r="G225" i="8"/>
  <c r="F225" i="8"/>
  <c r="L225" i="8"/>
  <c r="K225" i="8"/>
  <c r="I225" i="8"/>
  <c r="H225" i="8"/>
  <c r="E225" i="8"/>
  <c r="H34" i="8"/>
  <c r="G34" i="8"/>
  <c r="F34" i="8"/>
  <c r="E34" i="8"/>
  <c r="I34" i="8"/>
  <c r="B34" i="8"/>
  <c r="C34" i="8"/>
  <c r="M34" i="8"/>
  <c r="L34" i="8"/>
  <c r="K34" i="8"/>
  <c r="D34" i="8"/>
  <c r="G157" i="8"/>
  <c r="C157" i="8"/>
  <c r="M157" i="8"/>
  <c r="B157" i="8"/>
  <c r="D157" i="8"/>
  <c r="L157" i="8"/>
  <c r="K157" i="8"/>
  <c r="I157" i="8"/>
  <c r="H157" i="8"/>
  <c r="F157" i="8"/>
  <c r="E157" i="8"/>
  <c r="L33" i="8"/>
  <c r="B33" i="8"/>
  <c r="K33" i="8"/>
  <c r="M33" i="8"/>
  <c r="C33" i="8"/>
  <c r="D33" i="8"/>
  <c r="I33" i="8"/>
  <c r="H33" i="8"/>
  <c r="G33" i="8"/>
  <c r="F33" i="8"/>
  <c r="E33" i="8"/>
  <c r="H222" i="8"/>
  <c r="D222" i="8"/>
  <c r="C222" i="8"/>
  <c r="I222" i="8"/>
  <c r="G222" i="8"/>
  <c r="F222" i="8"/>
  <c r="E222" i="8"/>
  <c r="K222" i="8"/>
  <c r="M222" i="8"/>
  <c r="L222" i="8"/>
  <c r="B222" i="8"/>
  <c r="I201" i="8"/>
  <c r="H201" i="8"/>
  <c r="L201" i="8"/>
  <c r="K201" i="8"/>
  <c r="G201" i="8"/>
  <c r="F201" i="8"/>
  <c r="M201" i="8"/>
  <c r="E201" i="8"/>
  <c r="D201" i="8"/>
  <c r="C201" i="8"/>
  <c r="B201" i="8"/>
  <c r="G30" i="8"/>
  <c r="F30" i="8"/>
  <c r="E30" i="8"/>
  <c r="H30" i="8"/>
  <c r="L30" i="8"/>
  <c r="K30" i="8"/>
  <c r="M30" i="8"/>
  <c r="C30" i="8"/>
  <c r="B30" i="8"/>
  <c r="I30" i="8"/>
  <c r="D30" i="8"/>
  <c r="M57" i="8"/>
  <c r="C57" i="8"/>
  <c r="L57" i="8"/>
  <c r="B57" i="8"/>
  <c r="K57" i="8"/>
  <c r="I57" i="8"/>
  <c r="E57" i="8"/>
  <c r="D57" i="8"/>
  <c r="H57" i="8"/>
  <c r="G57" i="8"/>
  <c r="F57" i="8"/>
  <c r="G92" i="8"/>
  <c r="F92" i="8"/>
  <c r="E92" i="8"/>
  <c r="D92" i="8"/>
  <c r="C92" i="8"/>
  <c r="M92" i="8"/>
  <c r="L92" i="8"/>
  <c r="K92" i="8"/>
  <c r="I92" i="8"/>
  <c r="B92" i="8"/>
  <c r="H92" i="8"/>
  <c r="L156" i="8"/>
  <c r="B156" i="8"/>
  <c r="G156" i="8"/>
  <c r="F156" i="8"/>
  <c r="H156" i="8"/>
  <c r="M156" i="8"/>
  <c r="K156" i="8"/>
  <c r="I156" i="8"/>
  <c r="D156" i="8"/>
  <c r="E156" i="8"/>
  <c r="C156" i="8"/>
  <c r="H40" i="8"/>
  <c r="F40" i="8"/>
  <c r="E40" i="8"/>
  <c r="D40" i="8"/>
  <c r="G40" i="8"/>
  <c r="C40" i="8"/>
  <c r="B40" i="8"/>
  <c r="I40" i="8"/>
  <c r="M40" i="8"/>
  <c r="L40" i="8"/>
  <c r="K40" i="8"/>
  <c r="M47" i="8"/>
  <c r="C47" i="8"/>
  <c r="L47" i="8"/>
  <c r="B47" i="8"/>
  <c r="K47" i="8"/>
  <c r="I47" i="8"/>
  <c r="D47" i="8"/>
  <c r="E47" i="8"/>
  <c r="H47" i="8"/>
  <c r="G47" i="8"/>
  <c r="F47" i="8"/>
  <c r="H36" i="8"/>
  <c r="K36" i="8"/>
  <c r="I36" i="8"/>
  <c r="L36" i="8"/>
  <c r="G36" i="8"/>
  <c r="F36" i="8"/>
  <c r="E36" i="8"/>
  <c r="M36" i="8"/>
  <c r="B36" i="8"/>
  <c r="D36" i="8"/>
  <c r="C36" i="8"/>
  <c r="I197" i="8"/>
  <c r="H197" i="8"/>
  <c r="G197" i="8"/>
  <c r="F197" i="8"/>
  <c r="E197" i="8"/>
  <c r="D197" i="8"/>
  <c r="K197" i="8"/>
  <c r="M197" i="8"/>
  <c r="L197" i="8"/>
  <c r="B197" i="8"/>
  <c r="C197" i="8"/>
  <c r="H183" i="8"/>
  <c r="G183" i="8"/>
  <c r="D183" i="8"/>
  <c r="C183" i="8"/>
  <c r="E183" i="8"/>
  <c r="I183" i="8"/>
  <c r="F183" i="8"/>
  <c r="K183" i="8"/>
  <c r="B183" i="8"/>
  <c r="L183" i="8"/>
  <c r="M183" i="8"/>
  <c r="L17" i="8"/>
  <c r="B17" i="8"/>
  <c r="K17" i="8"/>
  <c r="F17" i="8"/>
  <c r="E17" i="8"/>
  <c r="D17" i="8"/>
  <c r="G17" i="8"/>
  <c r="I17" i="8"/>
  <c r="H17" i="8"/>
  <c r="C17" i="8"/>
  <c r="M17" i="8"/>
  <c r="H46" i="8"/>
  <c r="G46" i="8"/>
  <c r="B46" i="8"/>
  <c r="M46" i="8"/>
  <c r="L46" i="8"/>
  <c r="C46" i="8"/>
  <c r="K46" i="8"/>
  <c r="I46" i="8"/>
  <c r="F46" i="8"/>
  <c r="E46" i="8"/>
  <c r="D46" i="8"/>
  <c r="M71" i="8"/>
  <c r="C71" i="8"/>
  <c r="L71" i="8"/>
  <c r="B71" i="8"/>
  <c r="K71" i="8"/>
  <c r="D71" i="8"/>
  <c r="I71" i="8"/>
  <c r="G71" i="8"/>
  <c r="E71" i="8"/>
  <c r="F71" i="8"/>
  <c r="H71" i="8"/>
  <c r="G118" i="8"/>
  <c r="F118" i="8"/>
  <c r="C118" i="8"/>
  <c r="B118" i="8"/>
  <c r="M118" i="8"/>
  <c r="L118" i="8"/>
  <c r="K118" i="8"/>
  <c r="H118" i="8"/>
  <c r="D118" i="8"/>
  <c r="I118" i="8"/>
  <c r="E118" i="8"/>
  <c r="L144" i="8"/>
  <c r="B144" i="8"/>
  <c r="I144" i="8"/>
  <c r="H144" i="8"/>
  <c r="C144" i="8"/>
  <c r="M144" i="8"/>
  <c r="K144" i="8"/>
  <c r="G144" i="8"/>
  <c r="F144" i="8"/>
  <c r="E144" i="8"/>
  <c r="D144" i="8"/>
  <c r="G104" i="8"/>
  <c r="F104" i="8"/>
  <c r="M104" i="8"/>
  <c r="L104" i="8"/>
  <c r="K104" i="8"/>
  <c r="I104" i="8"/>
  <c r="E104" i="8"/>
  <c r="C104" i="8"/>
  <c r="B104" i="8"/>
  <c r="H104" i="8"/>
  <c r="D104" i="8"/>
  <c r="G155" i="8"/>
  <c r="K155" i="8"/>
  <c r="L155" i="8"/>
  <c r="M155" i="8"/>
  <c r="I155" i="8"/>
  <c r="H155" i="8"/>
  <c r="E155" i="8"/>
  <c r="D155" i="8"/>
  <c r="C155" i="8"/>
  <c r="F155" i="8"/>
  <c r="B155" i="8"/>
  <c r="M188" i="8"/>
  <c r="C188" i="8"/>
  <c r="L188" i="8"/>
  <c r="B188" i="8"/>
  <c r="E188" i="8"/>
  <c r="D188" i="8"/>
  <c r="F188" i="8"/>
  <c r="H188" i="8"/>
  <c r="G188" i="8"/>
  <c r="K188" i="8"/>
  <c r="I188" i="8"/>
  <c r="L85" i="8"/>
  <c r="B85" i="8"/>
  <c r="K85" i="8"/>
  <c r="I85" i="8"/>
  <c r="H85" i="8"/>
  <c r="M85" i="8"/>
  <c r="G85" i="8"/>
  <c r="F85" i="8"/>
  <c r="E85" i="8"/>
  <c r="D85" i="8"/>
  <c r="C85" i="8"/>
  <c r="L105" i="8"/>
  <c r="B105" i="8"/>
  <c r="K105" i="8"/>
  <c r="I105" i="8"/>
  <c r="H105" i="8"/>
  <c r="F105" i="8"/>
  <c r="E105" i="8"/>
  <c r="D105" i="8"/>
  <c r="C105" i="8"/>
  <c r="M105" i="8"/>
  <c r="G105" i="8"/>
  <c r="L125" i="8"/>
  <c r="B125" i="8"/>
  <c r="K125" i="8"/>
  <c r="I125" i="8"/>
  <c r="H125" i="8"/>
  <c r="C125" i="8"/>
  <c r="D125" i="8"/>
  <c r="F125" i="8"/>
  <c r="E125" i="8"/>
  <c r="M125" i="8"/>
  <c r="G125" i="8"/>
  <c r="L160" i="8"/>
  <c r="B160" i="8"/>
  <c r="C160" i="8"/>
  <c r="M160" i="8"/>
  <c r="D160" i="8"/>
  <c r="K160" i="8"/>
  <c r="E160" i="8"/>
  <c r="G160" i="8"/>
  <c r="F160" i="8"/>
  <c r="I160" i="8"/>
  <c r="H160" i="8"/>
  <c r="M174" i="8"/>
  <c r="C174" i="8"/>
  <c r="L174" i="8"/>
  <c r="B174" i="8"/>
  <c r="D174" i="8"/>
  <c r="K174" i="8"/>
  <c r="I174" i="8"/>
  <c r="F174" i="8"/>
  <c r="E174" i="8"/>
  <c r="H174" i="8"/>
  <c r="G174" i="8"/>
  <c r="M229" i="8"/>
  <c r="C229" i="8"/>
  <c r="I229" i="8"/>
  <c r="B229" i="8"/>
  <c r="G229" i="8"/>
  <c r="F229" i="8"/>
  <c r="E229" i="8"/>
  <c r="H229" i="8"/>
  <c r="L229" i="8"/>
  <c r="K229" i="8"/>
  <c r="D229" i="8"/>
  <c r="M237" i="8"/>
  <c r="C237" i="8"/>
  <c r="L237" i="8"/>
  <c r="K237" i="8"/>
  <c r="G237" i="8"/>
  <c r="F237" i="8"/>
  <c r="I237" i="8"/>
  <c r="H237" i="8"/>
  <c r="E237" i="8"/>
  <c r="B237" i="8"/>
  <c r="D237" i="8"/>
  <c r="H60" i="8"/>
  <c r="G60" i="8"/>
  <c r="D60" i="8"/>
  <c r="C60" i="8"/>
  <c r="B60" i="8"/>
  <c r="E60" i="8"/>
  <c r="M60" i="8"/>
  <c r="L60" i="8"/>
  <c r="K60" i="8"/>
  <c r="F60" i="8"/>
  <c r="I60" i="8"/>
  <c r="L21" i="8"/>
  <c r="B21" i="8"/>
  <c r="K21" i="8"/>
  <c r="D21" i="8"/>
  <c r="C21" i="8"/>
  <c r="E21" i="8"/>
  <c r="M21" i="8"/>
  <c r="I21" i="8"/>
  <c r="H21" i="8"/>
  <c r="G21" i="8"/>
  <c r="F21" i="8"/>
  <c r="G161" i="8"/>
  <c r="I161" i="8"/>
  <c r="K161" i="8"/>
  <c r="B161" i="8"/>
  <c r="F161" i="8"/>
  <c r="E161" i="8"/>
  <c r="D161" i="8"/>
  <c r="H161" i="8"/>
  <c r="L161" i="8"/>
  <c r="M161" i="8"/>
  <c r="C161" i="8"/>
  <c r="M194" i="8"/>
  <c r="C194" i="8"/>
  <c r="L194" i="8"/>
  <c r="B194" i="8"/>
  <c r="K194" i="8"/>
  <c r="D194" i="8"/>
  <c r="I194" i="8"/>
  <c r="H194" i="8"/>
  <c r="G194" i="8"/>
  <c r="F194" i="8"/>
  <c r="E194" i="8"/>
  <c r="M172" i="8"/>
  <c r="C172" i="8"/>
  <c r="L172" i="8"/>
  <c r="B172" i="8"/>
  <c r="G172" i="8"/>
  <c r="F172" i="8"/>
  <c r="H172" i="8"/>
  <c r="K172" i="8"/>
  <c r="I172" i="8"/>
  <c r="D172" i="8"/>
  <c r="E172" i="8"/>
  <c r="M176" i="8"/>
  <c r="C176" i="8"/>
  <c r="L176" i="8"/>
  <c r="B176" i="8"/>
  <c r="I176" i="8"/>
  <c r="H176" i="8"/>
  <c r="F176" i="8"/>
  <c r="E176" i="8"/>
  <c r="D176" i="8"/>
  <c r="K176" i="8"/>
  <c r="G176" i="8"/>
  <c r="M196" i="8"/>
  <c r="C196" i="8"/>
  <c r="L196" i="8"/>
  <c r="B196" i="8"/>
  <c r="I196" i="8"/>
  <c r="H196" i="8"/>
  <c r="G196" i="8"/>
  <c r="K196" i="8"/>
  <c r="F196" i="8"/>
  <c r="E196" i="8"/>
  <c r="D196" i="8"/>
  <c r="L154" i="8"/>
  <c r="B154" i="8"/>
  <c r="D154" i="8"/>
  <c r="C154" i="8"/>
  <c r="E154" i="8"/>
  <c r="I154" i="8"/>
  <c r="H154" i="8"/>
  <c r="M154" i="8"/>
  <c r="K154" i="8"/>
  <c r="G154" i="8"/>
  <c r="F154" i="8"/>
  <c r="G80" i="8"/>
  <c r="F80" i="8"/>
  <c r="K80" i="8"/>
  <c r="I80" i="8"/>
  <c r="M80" i="8"/>
  <c r="H80" i="8"/>
  <c r="D80" i="8"/>
  <c r="C80" i="8"/>
  <c r="B80" i="8"/>
  <c r="E80" i="8"/>
  <c r="L80" i="8"/>
  <c r="G24" i="8"/>
  <c r="F24" i="8"/>
  <c r="E24" i="8"/>
  <c r="M24" i="8"/>
  <c r="L24" i="8"/>
  <c r="B24" i="8"/>
  <c r="K24" i="8"/>
  <c r="I24" i="8"/>
  <c r="H24" i="8"/>
  <c r="D24" i="8"/>
  <c r="C24" i="8"/>
  <c r="M65" i="8"/>
  <c r="C65" i="8"/>
  <c r="L65" i="8"/>
  <c r="B65" i="8"/>
  <c r="E65" i="8"/>
  <c r="D65" i="8"/>
  <c r="F65" i="8"/>
  <c r="K65" i="8"/>
  <c r="I65" i="8"/>
  <c r="H65" i="8"/>
  <c r="G65" i="8"/>
  <c r="G26" i="8"/>
  <c r="F26" i="8"/>
  <c r="E26" i="8"/>
  <c r="M26" i="8"/>
  <c r="L26" i="8"/>
  <c r="K26" i="8"/>
  <c r="I26" i="8"/>
  <c r="H26" i="8"/>
  <c r="D26" i="8"/>
  <c r="C26" i="8"/>
  <c r="B26" i="8"/>
  <c r="G96" i="8"/>
  <c r="F96" i="8"/>
  <c r="I96" i="8"/>
  <c r="H96" i="8"/>
  <c r="E96" i="8"/>
  <c r="D96" i="8"/>
  <c r="C96" i="8"/>
  <c r="K96" i="8"/>
  <c r="L96" i="8"/>
  <c r="M96" i="8"/>
  <c r="B96" i="8"/>
  <c r="L11" i="8"/>
  <c r="B11" i="8"/>
  <c r="K11" i="8"/>
  <c r="I11" i="8"/>
  <c r="H11" i="8"/>
  <c r="G11" i="8"/>
  <c r="M11" i="8"/>
  <c r="D11" i="8"/>
  <c r="C11" i="8"/>
  <c r="F11" i="8"/>
  <c r="E11" i="8"/>
  <c r="H64" i="8"/>
  <c r="G64" i="8"/>
  <c r="F64" i="8"/>
  <c r="E64" i="8"/>
  <c r="D64" i="8"/>
  <c r="I64" i="8"/>
  <c r="M64" i="8"/>
  <c r="L64" i="8"/>
  <c r="B64" i="8"/>
  <c r="C64" i="8"/>
  <c r="K64" i="8"/>
  <c r="G18" i="8"/>
  <c r="F18" i="8"/>
  <c r="E18" i="8"/>
  <c r="D18" i="8"/>
  <c r="C18" i="8"/>
  <c r="B18" i="8"/>
  <c r="H18" i="8"/>
  <c r="M18" i="8"/>
  <c r="L18" i="8"/>
  <c r="K18" i="8"/>
  <c r="I18" i="8"/>
  <c r="G8" i="8"/>
  <c r="F8" i="8"/>
  <c r="E8" i="8"/>
  <c r="L8" i="8"/>
  <c r="K8" i="8"/>
  <c r="M8" i="8"/>
  <c r="B8" i="8"/>
  <c r="I8" i="8"/>
  <c r="H8" i="8"/>
  <c r="D8" i="8"/>
  <c r="C8" i="8"/>
  <c r="G86" i="8"/>
  <c r="F86" i="8"/>
  <c r="I86" i="8"/>
  <c r="H86" i="8"/>
  <c r="E86" i="8"/>
  <c r="M86" i="8"/>
  <c r="L86" i="8"/>
  <c r="C86" i="8"/>
  <c r="B86" i="8"/>
  <c r="K86" i="8"/>
  <c r="D86" i="8"/>
  <c r="G110" i="8"/>
  <c r="F110" i="8"/>
  <c r="K110" i="8"/>
  <c r="I110" i="8"/>
  <c r="M110" i="8"/>
  <c r="L110" i="8"/>
  <c r="H110" i="8"/>
  <c r="D110" i="8"/>
  <c r="B110" i="8"/>
  <c r="C110" i="8"/>
  <c r="E110" i="8"/>
  <c r="H167" i="8"/>
  <c r="G167" i="8"/>
  <c r="F167" i="8"/>
  <c r="E167" i="8"/>
  <c r="I167" i="8"/>
  <c r="M167" i="8"/>
  <c r="L167" i="8"/>
  <c r="K167" i="8"/>
  <c r="C167" i="8"/>
  <c r="B167" i="8"/>
  <c r="D167" i="8"/>
  <c r="H44" i="8"/>
  <c r="G44" i="8"/>
  <c r="F44" i="8"/>
  <c r="E44" i="8"/>
  <c r="D44" i="8"/>
  <c r="I44" i="8"/>
  <c r="C44" i="8"/>
  <c r="B44" i="8"/>
  <c r="L44" i="8"/>
  <c r="K44" i="8"/>
  <c r="M44" i="8"/>
  <c r="M69" i="8"/>
  <c r="C69" i="8"/>
  <c r="L69" i="8"/>
  <c r="B69" i="8"/>
  <c r="G69" i="8"/>
  <c r="F69" i="8"/>
  <c r="E69" i="8"/>
  <c r="H69" i="8"/>
  <c r="D69" i="8"/>
  <c r="K69" i="8"/>
  <c r="I69" i="8"/>
  <c r="H42" i="8"/>
  <c r="G42" i="8"/>
  <c r="L42" i="8"/>
  <c r="K42" i="8"/>
  <c r="M42" i="8"/>
  <c r="I42" i="8"/>
  <c r="D42" i="8"/>
  <c r="C42" i="8"/>
  <c r="B42" i="8"/>
  <c r="F42" i="8"/>
  <c r="E42" i="8"/>
  <c r="D202" i="8"/>
  <c r="M202" i="8"/>
  <c r="C202" i="8"/>
  <c r="I202" i="8"/>
  <c r="H202" i="8"/>
  <c r="K202" i="8"/>
  <c r="G202" i="8"/>
  <c r="L202" i="8"/>
  <c r="F202" i="8"/>
  <c r="E202" i="8"/>
  <c r="B202" i="8"/>
  <c r="M192" i="8"/>
  <c r="C192" i="8"/>
  <c r="L192" i="8"/>
  <c r="B192" i="8"/>
  <c r="G192" i="8"/>
  <c r="F192" i="8"/>
  <c r="E192" i="8"/>
  <c r="H192" i="8"/>
  <c r="I192" i="8"/>
  <c r="D192" i="8"/>
  <c r="K192" i="8"/>
  <c r="L19" i="8"/>
  <c r="B19" i="8"/>
  <c r="K19" i="8"/>
  <c r="E19" i="8"/>
  <c r="D19" i="8"/>
  <c r="C19" i="8"/>
  <c r="F19" i="8"/>
  <c r="M19" i="8"/>
  <c r="I19" i="8"/>
  <c r="H19" i="8"/>
  <c r="G19" i="8"/>
  <c r="H56" i="8"/>
  <c r="G56" i="8"/>
  <c r="B56" i="8"/>
  <c r="M56" i="8"/>
  <c r="L56" i="8"/>
  <c r="C56" i="8"/>
  <c r="K56" i="8"/>
  <c r="I56" i="8"/>
  <c r="F56" i="8"/>
  <c r="E56" i="8"/>
  <c r="D56" i="8"/>
  <c r="G106" i="8"/>
  <c r="F106" i="8"/>
  <c r="I106" i="8"/>
  <c r="H106" i="8"/>
  <c r="E106" i="8"/>
  <c r="B106" i="8"/>
  <c r="M106" i="8"/>
  <c r="L106" i="8"/>
  <c r="C106" i="8"/>
  <c r="K106" i="8"/>
  <c r="D106" i="8"/>
  <c r="G128" i="8"/>
  <c r="F128" i="8"/>
  <c r="C128" i="8"/>
  <c r="B128" i="8"/>
  <c r="M128" i="8"/>
  <c r="I128" i="8"/>
  <c r="H128" i="8"/>
  <c r="K128" i="8"/>
  <c r="L128" i="8"/>
  <c r="D128" i="8"/>
  <c r="E128" i="8"/>
  <c r="G145" i="8"/>
  <c r="E145" i="8"/>
  <c r="D145" i="8"/>
  <c r="F145" i="8"/>
  <c r="B145" i="8"/>
  <c r="M145" i="8"/>
  <c r="H145" i="8"/>
  <c r="C145" i="8"/>
  <c r="K145" i="8"/>
  <c r="I145" i="8"/>
  <c r="L145" i="8"/>
  <c r="G114" i="8"/>
  <c r="F114" i="8"/>
  <c r="M114" i="8"/>
  <c r="L114" i="8"/>
  <c r="K114" i="8"/>
  <c r="E114" i="8"/>
  <c r="D114" i="8"/>
  <c r="C114" i="8"/>
  <c r="H114" i="8"/>
  <c r="I114" i="8"/>
  <c r="B114" i="8"/>
  <c r="H165" i="8"/>
  <c r="G165" i="8"/>
  <c r="L165" i="8"/>
  <c r="K165" i="8"/>
  <c r="M165" i="8"/>
  <c r="I165" i="8"/>
  <c r="F165" i="8"/>
  <c r="B165" i="8"/>
  <c r="E165" i="8"/>
  <c r="D165" i="8"/>
  <c r="C165" i="8"/>
  <c r="D216" i="8"/>
  <c r="M216" i="8"/>
  <c r="C216" i="8"/>
  <c r="K216" i="8"/>
  <c r="E216" i="8"/>
  <c r="B216" i="8"/>
  <c r="F216" i="8"/>
  <c r="L216" i="8"/>
  <c r="G216" i="8"/>
  <c r="I216" i="8"/>
  <c r="H216" i="8"/>
  <c r="L87" i="8"/>
  <c r="B87" i="8"/>
  <c r="K87" i="8"/>
  <c r="F87" i="8"/>
  <c r="E87" i="8"/>
  <c r="D87" i="8"/>
  <c r="I87" i="8"/>
  <c r="H87" i="8"/>
  <c r="G87" i="8"/>
  <c r="C87" i="8"/>
  <c r="M87" i="8"/>
  <c r="L107" i="8"/>
  <c r="B107" i="8"/>
  <c r="K107" i="8"/>
  <c r="F107" i="8"/>
  <c r="E107" i="8"/>
  <c r="D107" i="8"/>
  <c r="C107" i="8"/>
  <c r="G107" i="8"/>
  <c r="I107" i="8"/>
  <c r="H107" i="8"/>
  <c r="M107" i="8"/>
  <c r="L127" i="8"/>
  <c r="B127" i="8"/>
  <c r="K127" i="8"/>
  <c r="F127" i="8"/>
  <c r="E127" i="8"/>
  <c r="D127" i="8"/>
  <c r="H127" i="8"/>
  <c r="G127" i="8"/>
  <c r="C127" i="8"/>
  <c r="I127" i="8"/>
  <c r="M127" i="8"/>
  <c r="H169" i="8"/>
  <c r="G169" i="8"/>
  <c r="B169" i="8"/>
  <c r="M169" i="8"/>
  <c r="C169" i="8"/>
  <c r="E169" i="8"/>
  <c r="D169" i="8"/>
  <c r="L169" i="8"/>
  <c r="K169" i="8"/>
  <c r="F169" i="8"/>
  <c r="I169" i="8"/>
  <c r="M184" i="8"/>
  <c r="C184" i="8"/>
  <c r="L184" i="8"/>
  <c r="B184" i="8"/>
  <c r="D184" i="8"/>
  <c r="I184" i="8"/>
  <c r="H184" i="8"/>
  <c r="K184" i="8"/>
  <c r="G184" i="8"/>
  <c r="E184" i="8"/>
  <c r="F184" i="8"/>
  <c r="M241" i="8"/>
  <c r="C241" i="8"/>
  <c r="H241" i="8"/>
  <c r="G241" i="8"/>
  <c r="B241" i="8"/>
  <c r="D241" i="8"/>
  <c r="L241" i="8"/>
  <c r="K241" i="8"/>
  <c r="I241" i="8"/>
  <c r="F241" i="8"/>
  <c r="E241" i="8"/>
  <c r="H240" i="8"/>
  <c r="L240" i="8"/>
  <c r="K240" i="8"/>
  <c r="D240" i="8"/>
  <c r="C240" i="8"/>
  <c r="M240" i="8"/>
  <c r="E240" i="8"/>
  <c r="B240" i="8"/>
  <c r="F240" i="8"/>
  <c r="G240" i="8"/>
  <c r="I240" i="8"/>
  <c r="Y144" i="8" l="1"/>
  <c r="X144" i="8"/>
  <c r="W144" i="8" a="1"/>
  <c r="W144" i="8" s="1"/>
  <c r="Y71" i="8"/>
  <c r="X71" i="8"/>
  <c r="W71" i="8" a="1"/>
  <c r="W71" i="8" s="1"/>
  <c r="W36" i="8" a="1"/>
  <c r="W36" i="8" s="1"/>
  <c r="Y36" i="8" s="1"/>
  <c r="Y156" i="8"/>
  <c r="X156" i="8"/>
  <c r="W156" i="8" a="1"/>
  <c r="W156" i="8" s="1"/>
  <c r="Y57" i="8"/>
  <c r="X57" i="8"/>
  <c r="W57" i="8" a="1"/>
  <c r="W57" i="8" s="1"/>
  <c r="W53" i="8" a="1"/>
  <c r="W53" i="8" s="1"/>
  <c r="X53" i="8" s="1"/>
  <c r="Y234" i="8"/>
  <c r="X234" i="8"/>
  <c r="W234" i="8" a="1"/>
  <c r="W234" i="8" s="1"/>
  <c r="W228" i="8" a="1"/>
  <c r="W228" i="8" s="1"/>
  <c r="Y228" i="8"/>
  <c r="X228" i="8"/>
  <c r="Y108" i="8"/>
  <c r="X108" i="8"/>
  <c r="W108" i="8" a="1"/>
  <c r="W108" i="8" s="1"/>
  <c r="Y68" i="8"/>
  <c r="X68" i="8"/>
  <c r="W68" i="8" a="1"/>
  <c r="W68" i="8" s="1"/>
  <c r="W31" i="8" a="1"/>
  <c r="W31" i="8" s="1"/>
  <c r="Y31" i="8" s="1"/>
  <c r="W22" i="8" a="1"/>
  <c r="W22" i="8" s="1"/>
  <c r="Y206" i="8"/>
  <c r="X206" i="8"/>
  <c r="W206" i="8" a="1"/>
  <c r="W206" i="8" s="1"/>
  <c r="Y67" i="8"/>
  <c r="W67" i="8" a="1"/>
  <c r="W67" i="8" s="1"/>
  <c r="X67" i="8"/>
  <c r="Y75" i="8"/>
  <c r="X75" i="8"/>
  <c r="W75" i="8" a="1"/>
  <c r="W75" i="8" s="1"/>
  <c r="Y181" i="8"/>
  <c r="X181" i="8"/>
  <c r="W181" i="8" a="1"/>
  <c r="W181" i="8" s="1"/>
  <c r="W28" i="8" a="1"/>
  <c r="W28" i="8" s="1"/>
  <c r="Y28" i="8" s="1"/>
  <c r="Y109" i="8"/>
  <c r="X109" i="8"/>
  <c r="W109" i="8" a="1"/>
  <c r="W109" i="8" s="1"/>
  <c r="W211" i="8" a="1"/>
  <c r="W211" i="8" s="1"/>
  <c r="Y211" i="8"/>
  <c r="X211" i="8"/>
  <c r="Y195" i="8"/>
  <c r="X195" i="8"/>
  <c r="W195" i="8" a="1"/>
  <c r="W195" i="8" s="1"/>
  <c r="Y100" i="8"/>
  <c r="X100" i="8"/>
  <c r="W100" i="8" a="1"/>
  <c r="W100" i="8" s="1"/>
  <c r="X196" i="8"/>
  <c r="W196" i="8" a="1"/>
  <c r="W196" i="8" s="1"/>
  <c r="Y196" i="8"/>
  <c r="W6" i="8" a="1"/>
  <c r="W6" i="8" s="1"/>
  <c r="W164" i="8" a="1"/>
  <c r="W164" i="8" s="1"/>
  <c r="Y164" i="8"/>
  <c r="X164" i="8"/>
  <c r="Y61" i="8"/>
  <c r="X61" i="8"/>
  <c r="W61" i="8" a="1"/>
  <c r="W61" i="8" s="1"/>
  <c r="W43" i="8" a="1"/>
  <c r="W43" i="8" s="1"/>
  <c r="Y43" i="8" s="1"/>
  <c r="Y141" i="8"/>
  <c r="X141" i="8"/>
  <c r="W141" i="8" a="1"/>
  <c r="W141" i="8" s="1"/>
  <c r="Y232" i="8"/>
  <c r="W232" i="8" a="1"/>
  <c r="W232" i="8" s="1"/>
  <c r="X232" i="8"/>
  <c r="W239" i="8" a="1"/>
  <c r="W239" i="8" s="1"/>
  <c r="Y239" i="8"/>
  <c r="X239" i="8"/>
  <c r="Y137" i="8"/>
  <c r="X137" i="8"/>
  <c r="W137" i="8" a="1"/>
  <c r="W137" i="8" s="1"/>
  <c r="W29" i="8" a="1"/>
  <c r="W29" i="8" s="1"/>
  <c r="X29" i="8" s="1"/>
  <c r="Y131" i="8"/>
  <c r="X131" i="8"/>
  <c r="W131" i="8" a="1"/>
  <c r="W131" i="8" s="1"/>
  <c r="W23" i="8" a="1"/>
  <c r="W23" i="8" s="1"/>
  <c r="X23" i="8" s="1"/>
  <c r="Y23" i="8" s="1"/>
  <c r="W38" i="8" a="1"/>
  <c r="W38" i="8" s="1"/>
  <c r="X38" i="8" s="1"/>
  <c r="W153" i="8" a="1"/>
  <c r="W153" i="8" s="1"/>
  <c r="Y153" i="8"/>
  <c r="X153" i="8"/>
  <c r="X104" i="8"/>
  <c r="W104" i="8" a="1"/>
  <c r="W104" i="8" s="1"/>
  <c r="Y104" i="8"/>
  <c r="W46" i="8" a="1"/>
  <c r="W46" i="8" s="1"/>
  <c r="Y46" i="8" s="1"/>
  <c r="W59" i="8" a="1"/>
  <c r="W59" i="8" s="1"/>
  <c r="Y59" i="8"/>
  <c r="X59" i="8"/>
  <c r="W50" i="8" a="1"/>
  <c r="W50" i="8" s="1"/>
  <c r="Y50" i="8" s="1"/>
  <c r="Y134" i="8"/>
  <c r="X134" i="8"/>
  <c r="W134" i="8" a="1"/>
  <c r="W134" i="8" s="1"/>
  <c r="W41" i="8" a="1"/>
  <c r="W41" i="8" s="1"/>
  <c r="Y41" i="8" s="1"/>
  <c r="Y151" i="8"/>
  <c r="X151" i="8"/>
  <c r="W151" i="8" a="1"/>
  <c r="W151" i="8" s="1"/>
  <c r="X121" i="8"/>
  <c r="W121" i="8" a="1"/>
  <c r="W121" i="8" s="1"/>
  <c r="Y121" i="8"/>
  <c r="Y88" i="8"/>
  <c r="X88" i="8"/>
  <c r="W88" i="8" a="1"/>
  <c r="W88" i="8" s="1"/>
  <c r="Y117" i="8"/>
  <c r="X117" i="8"/>
  <c r="W117" i="8" a="1"/>
  <c r="W117" i="8" s="1"/>
  <c r="X246" i="8"/>
  <c r="W246" i="8" a="1"/>
  <c r="W246" i="8" s="1"/>
  <c r="Y246" i="8"/>
  <c r="Y226" i="8"/>
  <c r="X226" i="8"/>
  <c r="W226" i="8" a="1"/>
  <c r="W226" i="8" s="1"/>
  <c r="Y250" i="8"/>
  <c r="X250" i="8"/>
  <c r="W250" i="8" a="1"/>
  <c r="W250" i="8" s="1"/>
  <c r="W111" i="8" a="1"/>
  <c r="W111" i="8" s="1"/>
  <c r="Y111" i="8"/>
  <c r="X111" i="8"/>
  <c r="W3" i="8" a="1"/>
  <c r="W3" i="8" s="1"/>
  <c r="Y147" i="8"/>
  <c r="X147" i="8"/>
  <c r="W147" i="8" a="1"/>
  <c r="W147" i="8" s="1"/>
  <c r="Y140" i="8"/>
  <c r="X140" i="8"/>
  <c r="W140" i="8" a="1"/>
  <c r="W140" i="8" s="1"/>
  <c r="Y58" i="8"/>
  <c r="X58" i="8"/>
  <c r="W58" i="8" a="1"/>
  <c r="W58" i="8" s="1"/>
  <c r="Y174" i="8"/>
  <c r="X174" i="8"/>
  <c r="W174" i="8" a="1"/>
  <c r="W174" i="8" s="1"/>
  <c r="W44" i="8" a="1"/>
  <c r="W44" i="8" s="1"/>
  <c r="Y44" i="8" s="1"/>
  <c r="Y172" i="8"/>
  <c r="X172" i="8"/>
  <c r="W172" i="8" a="1"/>
  <c r="W172" i="8" s="1"/>
  <c r="Y160" i="8"/>
  <c r="X160" i="8"/>
  <c r="W160" i="8" a="1"/>
  <c r="W160" i="8" s="1"/>
  <c r="Y92" i="8"/>
  <c r="W92" i="8" a="1"/>
  <c r="W92" i="8" s="1"/>
  <c r="X92" i="8"/>
  <c r="Y124" i="8"/>
  <c r="X124" i="8"/>
  <c r="W124" i="8" a="1"/>
  <c r="W124" i="8" s="1"/>
  <c r="W143" i="8" a="1"/>
  <c r="W143" i="8" s="1"/>
  <c r="Y143" i="8"/>
  <c r="X143" i="8"/>
  <c r="W51" i="8" a="1"/>
  <c r="W51" i="8" s="1"/>
  <c r="Y51" i="8" s="1"/>
  <c r="W12" i="8" a="1"/>
  <c r="W12" i="8" s="1"/>
  <c r="Y129" i="8"/>
  <c r="X129" i="8"/>
  <c r="W129" i="8" a="1"/>
  <c r="W129" i="8" s="1"/>
  <c r="X101" i="8"/>
  <c r="W101" i="8" a="1"/>
  <c r="W101" i="8" s="1"/>
  <c r="Y101" i="8"/>
  <c r="Y205" i="8"/>
  <c r="X205" i="8"/>
  <c r="W205" i="8" a="1"/>
  <c r="W205" i="8" s="1"/>
  <c r="Y97" i="8"/>
  <c r="X97" i="8"/>
  <c r="W97" i="8" a="1"/>
  <c r="W97" i="8" s="1"/>
  <c r="W213" i="8" a="1"/>
  <c r="W213" i="8" s="1"/>
  <c r="Y213" i="8"/>
  <c r="X213" i="8"/>
  <c r="Y220" i="8"/>
  <c r="X220" i="8"/>
  <c r="W220" i="8" a="1"/>
  <c r="W220" i="8" s="1"/>
  <c r="W198" i="8" a="1"/>
  <c r="W198" i="8" s="1"/>
  <c r="Y198" i="8"/>
  <c r="X198" i="8"/>
  <c r="W223" i="8" a="1"/>
  <c r="W223" i="8" s="1"/>
  <c r="Y223" i="8"/>
  <c r="X223" i="8"/>
  <c r="Y91" i="8"/>
  <c r="X91" i="8"/>
  <c r="W91" i="8" a="1"/>
  <c r="W91" i="8" s="1"/>
  <c r="Y187" i="8"/>
  <c r="X187" i="8"/>
  <c r="W187" i="8" a="1"/>
  <c r="W187" i="8" s="1"/>
  <c r="Y159" i="8"/>
  <c r="X159" i="8"/>
  <c r="W159" i="8" a="1"/>
  <c r="W159" i="8" s="1"/>
  <c r="W16" i="8" a="1"/>
  <c r="W16" i="8" s="1"/>
  <c r="X16" i="8" s="1"/>
  <c r="Y16" i="8" s="1"/>
  <c r="Y167" i="8"/>
  <c r="X167" i="8"/>
  <c r="W167" i="8" a="1"/>
  <c r="W167" i="8" s="1"/>
  <c r="Y176" i="8"/>
  <c r="X176" i="8"/>
  <c r="W176" i="8" a="1"/>
  <c r="W176" i="8" s="1"/>
  <c r="W17" i="8" a="1"/>
  <c r="W17" i="8" s="1"/>
  <c r="X17" i="8" s="1"/>
  <c r="Y17" i="8" s="1"/>
  <c r="W40" i="8" a="1"/>
  <c r="W40" i="8" s="1"/>
  <c r="Y40" i="8" s="1"/>
  <c r="W34" i="8" a="1"/>
  <c r="W34" i="8" s="1"/>
  <c r="X34" i="8" s="1"/>
  <c r="W32" i="8" a="1"/>
  <c r="W32" i="8" s="1"/>
  <c r="Y32" i="8" s="1"/>
  <c r="Y102" i="8"/>
  <c r="X102" i="8"/>
  <c r="W102" i="8" a="1"/>
  <c r="W102" i="8" s="1"/>
  <c r="W10" i="8" a="1"/>
  <c r="W10" i="8" s="1"/>
  <c r="X10" i="8" s="1"/>
  <c r="Y10" i="8" s="1"/>
  <c r="Y90" i="8"/>
  <c r="X90" i="8"/>
  <c r="W90" i="8" a="1"/>
  <c r="W90" i="8" s="1"/>
  <c r="Y130" i="8"/>
  <c r="X130" i="8"/>
  <c r="W130" i="8" a="1"/>
  <c r="W130" i="8" s="1"/>
  <c r="Y177" i="8"/>
  <c r="X177" i="8"/>
  <c r="W177" i="8" a="1"/>
  <c r="W177" i="8" s="1"/>
  <c r="W193" i="8" a="1"/>
  <c r="W193" i="8" s="1"/>
  <c r="Y193" i="8"/>
  <c r="X193" i="8"/>
  <c r="Y81" i="8"/>
  <c r="X81" i="8"/>
  <c r="W81" i="8" a="1"/>
  <c r="W81" i="8" s="1"/>
  <c r="Y217" i="8"/>
  <c r="X217" i="8"/>
  <c r="W217" i="8" a="1"/>
  <c r="W217" i="8" s="1"/>
  <c r="W243" i="8" a="1"/>
  <c r="W243" i="8" s="1"/>
  <c r="Y243" i="8"/>
  <c r="X243" i="8"/>
  <c r="Y242" i="8"/>
  <c r="X242" i="8"/>
  <c r="W242" i="8" a="1"/>
  <c r="W242" i="8" s="1"/>
  <c r="Y77" i="8"/>
  <c r="X77" i="8"/>
  <c r="W77" i="8" a="1"/>
  <c r="W77" i="8" s="1"/>
  <c r="W168" i="8" a="1"/>
  <c r="W168" i="8" s="1"/>
  <c r="Y168" i="8"/>
  <c r="X168" i="8"/>
  <c r="W133" i="8" a="1"/>
  <c r="W133" i="8" s="1"/>
  <c r="Y133" i="8"/>
  <c r="X133" i="8"/>
  <c r="W25" i="8" a="1"/>
  <c r="W25" i="8" s="1"/>
  <c r="X25" i="8" s="1"/>
  <c r="W45" i="8" a="1"/>
  <c r="W45" i="8" s="1"/>
  <c r="Y45" i="8" s="1"/>
  <c r="Y210" i="8"/>
  <c r="X210" i="8"/>
  <c r="W210" i="8" a="1"/>
  <c r="W210" i="8" s="1"/>
  <c r="Y162" i="8"/>
  <c r="X162" i="8"/>
  <c r="W162" i="8" a="1"/>
  <c r="W162" i="8" s="1"/>
  <c r="W89" i="8" a="1"/>
  <c r="W89" i="8" s="1"/>
  <c r="Y89" i="8"/>
  <c r="X89" i="8"/>
  <c r="W35" i="8" a="1"/>
  <c r="W35" i="8" s="1"/>
  <c r="Y35" i="8" s="1"/>
  <c r="Y165" i="8"/>
  <c r="X165" i="8"/>
  <c r="W165" i="8" a="1"/>
  <c r="W165" i="8" s="1"/>
  <c r="Y154" i="8"/>
  <c r="X154" i="8"/>
  <c r="W154" i="8" a="1"/>
  <c r="W154" i="8" s="1"/>
  <c r="Y237" i="8"/>
  <c r="X237" i="8"/>
  <c r="W237" i="8" a="1"/>
  <c r="W237" i="8" s="1"/>
  <c r="Y216" i="8"/>
  <c r="X216" i="8"/>
  <c r="W216" i="8" a="1"/>
  <c r="W216" i="8" s="1"/>
  <c r="Y125" i="8"/>
  <c r="X125" i="8"/>
  <c r="W125" i="8" a="1"/>
  <c r="W125" i="8" s="1"/>
  <c r="W86" i="8" a="1"/>
  <c r="W86" i="8" s="1"/>
  <c r="Y86" i="8"/>
  <c r="X86" i="8"/>
  <c r="Y157" i="8"/>
  <c r="W157" i="8" a="1"/>
  <c r="W157" i="8" s="1"/>
  <c r="X157" i="8"/>
  <c r="Y132" i="8"/>
  <c r="W132" i="8" a="1"/>
  <c r="W132" i="8" s="1"/>
  <c r="X132" i="8"/>
  <c r="Y179" i="8"/>
  <c r="X179" i="8"/>
  <c r="W179" i="8" a="1"/>
  <c r="W179" i="8" s="1"/>
  <c r="W138" i="8" a="1"/>
  <c r="W138" i="8" s="1"/>
  <c r="Y138" i="8"/>
  <c r="X138" i="8"/>
  <c r="W123" i="8" a="1"/>
  <c r="W123" i="8" s="1"/>
  <c r="Y123" i="8"/>
  <c r="X123" i="8"/>
  <c r="Y94" i="8"/>
  <c r="X94" i="8"/>
  <c r="W94" i="8" a="1"/>
  <c r="W94" i="8" s="1"/>
  <c r="W15" i="8" a="1"/>
  <c r="W15" i="8" s="1"/>
  <c r="Y170" i="8"/>
  <c r="X170" i="8"/>
  <c r="W170" i="8" a="1"/>
  <c r="W170" i="8" s="1"/>
  <c r="W39" i="8" a="1"/>
  <c r="W39" i="8" s="1"/>
  <c r="X39" i="8" s="1"/>
  <c r="Y112" i="8"/>
  <c r="X112" i="8"/>
  <c r="W112" i="8" a="1"/>
  <c r="W112" i="8" s="1"/>
  <c r="Y247" i="8"/>
  <c r="X247" i="8"/>
  <c r="W247" i="8" a="1"/>
  <c r="W247" i="8" s="1"/>
  <c r="Y55" i="8"/>
  <c r="X55" i="8"/>
  <c r="W55" i="8" a="1"/>
  <c r="W55" i="8" s="1"/>
  <c r="Y126" i="8"/>
  <c r="X126" i="8"/>
  <c r="W126" i="8" a="1"/>
  <c r="W126" i="8" s="1"/>
  <c r="X146" i="8"/>
  <c r="W146" i="8" a="1"/>
  <c r="W146" i="8" s="1"/>
  <c r="Y146" i="8"/>
  <c r="W236" i="8" a="1"/>
  <c r="W236" i="8" s="1"/>
  <c r="Y236" i="8"/>
  <c r="X236" i="8"/>
  <c r="Y227" i="8"/>
  <c r="X227" i="8"/>
  <c r="W227" i="8" a="1"/>
  <c r="W227" i="8" s="1"/>
  <c r="X73" i="8"/>
  <c r="W73" i="8" a="1"/>
  <c r="W73" i="8" s="1"/>
  <c r="Y73" i="8"/>
  <c r="W113" i="8" a="1"/>
  <c r="W113" i="8" s="1"/>
  <c r="Y113" i="8"/>
  <c r="X113" i="8"/>
  <c r="W5" i="8" a="1"/>
  <c r="W5" i="8" s="1"/>
  <c r="X5" i="8" s="1"/>
  <c r="Y5" i="8" s="1"/>
  <c r="Y212" i="8"/>
  <c r="X212" i="8"/>
  <c r="W212" i="8" a="1"/>
  <c r="W212" i="8" s="1"/>
  <c r="W18" i="8" a="1"/>
  <c r="W18" i="8" s="1"/>
  <c r="Y201" i="8"/>
  <c r="X201" i="8"/>
  <c r="W201" i="8" a="1"/>
  <c r="W201" i="8" s="1"/>
  <c r="W13" i="8" a="1"/>
  <c r="W13" i="8" s="1"/>
  <c r="W203" i="8" a="1"/>
  <c r="W203" i="8" s="1"/>
  <c r="Y203" i="8"/>
  <c r="X203" i="8"/>
  <c r="Y72" i="8"/>
  <c r="X72" i="8"/>
  <c r="W72" i="8" a="1"/>
  <c r="W72" i="8" s="1"/>
  <c r="W136" i="8" a="1"/>
  <c r="W136" i="8" s="1"/>
  <c r="Y136" i="8"/>
  <c r="X136" i="8"/>
  <c r="W139" i="8" a="1"/>
  <c r="W139" i="8" s="1"/>
  <c r="Y139" i="8"/>
  <c r="X139" i="8"/>
  <c r="Y66" i="8"/>
  <c r="X66" i="8"/>
  <c r="W66" i="8" a="1"/>
  <c r="W66" i="8" s="1"/>
  <c r="Y249" i="8"/>
  <c r="X249" i="8"/>
  <c r="W249" i="8" a="1"/>
  <c r="W249" i="8" s="1"/>
  <c r="Y182" i="8"/>
  <c r="W182" i="8" a="1"/>
  <c r="W182" i="8" s="1"/>
  <c r="X182" i="8"/>
  <c r="Y230" i="8"/>
  <c r="X230" i="8"/>
  <c r="W230" i="8" a="1"/>
  <c r="W230" i="8" s="1"/>
  <c r="Y207" i="8"/>
  <c r="W207" i="8" a="1"/>
  <c r="W207" i="8" s="1"/>
  <c r="X207" i="8"/>
  <c r="W238" i="8" a="1"/>
  <c r="W238" i="8" s="1"/>
  <c r="Y238" i="8"/>
  <c r="X238" i="8"/>
  <c r="Y93" i="8"/>
  <c r="X93" i="8"/>
  <c r="W93" i="8" a="1"/>
  <c r="W93" i="8" s="1"/>
  <c r="W163" i="8" a="1"/>
  <c r="W163" i="8" s="1"/>
  <c r="Y163" i="8"/>
  <c r="X163" i="8"/>
  <c r="Y204" i="8"/>
  <c r="X204" i="8"/>
  <c r="W204" i="8" a="1"/>
  <c r="W204" i="8" s="1"/>
  <c r="Y82" i="8"/>
  <c r="X82" i="8"/>
  <c r="W82" i="8" a="1"/>
  <c r="W82" i="8" s="1"/>
  <c r="X171" i="8"/>
  <c r="W171" i="8" a="1"/>
  <c r="W171" i="8" s="1"/>
  <c r="Y171" i="8"/>
  <c r="Y166" i="8"/>
  <c r="X166" i="8"/>
  <c r="W166" i="8" a="1"/>
  <c r="W166" i="8" s="1"/>
  <c r="W49" i="8" a="1"/>
  <c r="W49" i="8" s="1"/>
  <c r="Y49" i="8" s="1"/>
  <c r="X76" i="8"/>
  <c r="W76" i="8" a="1"/>
  <c r="W76" i="8" s="1"/>
  <c r="Y76" i="8"/>
  <c r="Y54" i="8"/>
  <c r="X54" i="8"/>
  <c r="W54" i="8" a="1"/>
  <c r="W54" i="8" s="1"/>
  <c r="W48" i="8" a="1"/>
  <c r="W48" i="8" s="1"/>
  <c r="X48" i="8" s="1"/>
  <c r="W4" i="8" a="1"/>
  <c r="W4" i="8" s="1"/>
  <c r="X4" i="8" s="1"/>
  <c r="Y83" i="8"/>
  <c r="X83" i="8"/>
  <c r="W83" i="8" a="1"/>
  <c r="W83" i="8" s="1"/>
  <c r="W20" i="8" a="1"/>
  <c r="W20" i="8" s="1"/>
  <c r="Y20" i="8" s="1"/>
  <c r="Y190" i="8"/>
  <c r="X190" i="8"/>
  <c r="W190" i="8" a="1"/>
  <c r="W190" i="8" s="1"/>
  <c r="W37" i="8" a="1"/>
  <c r="W37" i="8" s="1"/>
  <c r="Y37" i="8" s="1"/>
  <c r="W186" i="8" a="1"/>
  <c r="W186" i="8" s="1"/>
  <c r="Y186" i="8"/>
  <c r="X186" i="8"/>
  <c r="W52" i="8" a="1"/>
  <c r="W52" i="8" s="1"/>
  <c r="X52" i="8" s="1"/>
  <c r="Y231" i="8"/>
  <c r="X231" i="8"/>
  <c r="W231" i="8" a="1"/>
  <c r="W231" i="8" s="1"/>
  <c r="Y149" i="8"/>
  <c r="X149" i="8"/>
  <c r="W149" i="8" a="1"/>
  <c r="W149" i="8" s="1"/>
  <c r="X98" i="8"/>
  <c r="W98" i="8" a="1"/>
  <c r="W98" i="8" s="1"/>
  <c r="Y98" i="8"/>
  <c r="Y119" i="8"/>
  <c r="X119" i="8"/>
  <c r="W119" i="8" a="1"/>
  <c r="W119" i="8" s="1"/>
  <c r="Y78" i="8"/>
  <c r="X78" i="8"/>
  <c r="W78" i="8" a="1"/>
  <c r="W78" i="8" s="1"/>
  <c r="Y135" i="8"/>
  <c r="X135" i="8"/>
  <c r="W135" i="8" a="1"/>
  <c r="W135" i="8" s="1"/>
  <c r="Y219" i="8"/>
  <c r="X219" i="8"/>
  <c r="W219" i="8" a="1"/>
  <c r="W219" i="8" s="1"/>
  <c r="W27" i="8" a="1"/>
  <c r="W27" i="8" s="1"/>
  <c r="Y27" i="8" s="1"/>
  <c r="Y180" i="8"/>
  <c r="X180" i="8"/>
  <c r="W180" i="8" a="1"/>
  <c r="W180" i="8" s="1"/>
  <c r="W158" i="8" a="1"/>
  <c r="W158" i="8" s="1"/>
  <c r="Y158" i="8"/>
  <c r="X158" i="8"/>
  <c r="Y62" i="8"/>
  <c r="X62" i="8"/>
  <c r="W62" i="8" a="1"/>
  <c r="W62" i="8" s="1"/>
  <c r="Y70" i="8"/>
  <c r="W70" i="8" a="1"/>
  <c r="W70" i="8" s="1"/>
  <c r="X70" i="8"/>
  <c r="Y200" i="8"/>
  <c r="X200" i="8"/>
  <c r="W200" i="8" a="1"/>
  <c r="W200" i="8" s="1"/>
  <c r="Y184" i="8"/>
  <c r="X184" i="8"/>
  <c r="W184" i="8" a="1"/>
  <c r="W184" i="8" s="1"/>
  <c r="W114" i="8" a="1"/>
  <c r="W114" i="8" s="1"/>
  <c r="Y114" i="8"/>
  <c r="X114" i="8"/>
  <c r="W42" i="8" a="1"/>
  <c r="W42" i="8" s="1"/>
  <c r="Y42" i="8" s="1"/>
  <c r="W56" i="8" a="1"/>
  <c r="W56" i="8" s="1"/>
  <c r="Y56" i="8"/>
  <c r="X56" i="8"/>
  <c r="Y192" i="8"/>
  <c r="X192" i="8"/>
  <c r="W192" i="8" a="1"/>
  <c r="W192" i="8" s="1"/>
  <c r="Y240" i="8"/>
  <c r="X240" i="8"/>
  <c r="W240" i="8" a="1"/>
  <c r="W240" i="8" s="1"/>
  <c r="Y110" i="8"/>
  <c r="X110" i="8"/>
  <c r="W110" i="8" a="1"/>
  <c r="W110" i="8" s="1"/>
  <c r="Y80" i="8"/>
  <c r="X80" i="8"/>
  <c r="W80" i="8" a="1"/>
  <c r="W80" i="8" s="1"/>
  <c r="Y107" i="8"/>
  <c r="X107" i="8"/>
  <c r="W107" i="8" a="1"/>
  <c r="W107" i="8" s="1"/>
  <c r="W161" i="8" a="1"/>
  <c r="W161" i="8" s="1"/>
  <c r="Y161" i="8"/>
  <c r="X161" i="8"/>
  <c r="Y105" i="8"/>
  <c r="X105" i="8"/>
  <c r="W105" i="8" a="1"/>
  <c r="W105" i="8" s="1"/>
  <c r="Y87" i="8"/>
  <c r="X87" i="8"/>
  <c r="W87" i="8" a="1"/>
  <c r="W87" i="8" s="1"/>
  <c r="Y69" i="8"/>
  <c r="X69" i="8"/>
  <c r="W69" i="8" a="1"/>
  <c r="W69" i="8" s="1"/>
  <c r="W24" i="8" a="1"/>
  <c r="W24" i="8" s="1"/>
  <c r="X24" i="8" s="1"/>
  <c r="Y24" i="8" s="1"/>
  <c r="Y85" i="8"/>
  <c r="X85" i="8"/>
  <c r="W85" i="8" a="1"/>
  <c r="W85" i="8" s="1"/>
  <c r="W47" i="8" a="1"/>
  <c r="W47" i="8" s="1"/>
  <c r="X47" i="8" s="1"/>
  <c r="W30" i="8" a="1"/>
  <c r="W30" i="8" s="1"/>
  <c r="X30" i="8" s="1"/>
  <c r="Y222" i="8"/>
  <c r="X222" i="8"/>
  <c r="W222" i="8" a="1"/>
  <c r="W222" i="8" s="1"/>
  <c r="Y245" i="8"/>
  <c r="X245" i="8"/>
  <c r="W245" i="8" a="1"/>
  <c r="W245" i="8" s="1"/>
  <c r="W248" i="8" a="1"/>
  <c r="W248" i="8" s="1"/>
  <c r="X248" i="8"/>
  <c r="Y248" i="8"/>
  <c r="Y202" i="8"/>
  <c r="X202" i="8"/>
  <c r="W202" i="8" a="1"/>
  <c r="W202" i="8" s="1"/>
  <c r="Y225" i="8"/>
  <c r="X225" i="8"/>
  <c r="W225" i="8" a="1"/>
  <c r="W225" i="8" s="1"/>
  <c r="W9" i="8" a="1"/>
  <c r="W9" i="8" s="1"/>
  <c r="X9" i="8" s="1"/>
  <c r="Y241" i="8"/>
  <c r="X241" i="8"/>
  <c r="W241" i="8" a="1"/>
  <c r="W241" i="8" s="1"/>
  <c r="Y106" i="8"/>
  <c r="X106" i="8"/>
  <c r="W106" i="8" a="1"/>
  <c r="W106" i="8" s="1"/>
  <c r="W8" i="8" a="1"/>
  <c r="W8" i="8" s="1"/>
  <c r="X8" i="8" s="1"/>
  <c r="Y8" i="8" s="1"/>
  <c r="X64" i="8"/>
  <c r="W64" i="8" a="1"/>
  <c r="W64" i="8" s="1"/>
  <c r="Y64" i="8"/>
  <c r="Y96" i="8"/>
  <c r="X96" i="8"/>
  <c r="W96" i="8" a="1"/>
  <c r="W96" i="8" s="1"/>
  <c r="W21" i="8" a="1"/>
  <c r="W21" i="8" s="1"/>
  <c r="X21" i="8" s="1"/>
  <c r="Y21" i="8" s="1"/>
  <c r="W183" i="8" a="1"/>
  <c r="W183" i="8" s="1"/>
  <c r="Y183" i="8"/>
  <c r="X183" i="8"/>
  <c r="Y197" i="8"/>
  <c r="X197" i="8"/>
  <c r="W197" i="8" a="1"/>
  <c r="W197" i="8" s="1"/>
  <c r="Y150" i="8"/>
  <c r="X150" i="8"/>
  <c r="W150" i="8" a="1"/>
  <c r="W150" i="8" s="1"/>
  <c r="W14" i="8" a="1"/>
  <c r="W14" i="8" s="1"/>
  <c r="X14" i="8" s="1"/>
  <c r="Y175" i="8"/>
  <c r="X175" i="8"/>
  <c r="W175" i="8" a="1"/>
  <c r="W175" i="8" s="1"/>
  <c r="Y199" i="8"/>
  <c r="X199" i="8"/>
  <c r="W199" i="8" a="1"/>
  <c r="W199" i="8" s="1"/>
  <c r="Y215" i="8"/>
  <c r="X215" i="8"/>
  <c r="W215" i="8" a="1"/>
  <c r="W215" i="8" s="1"/>
  <c r="Y99" i="8"/>
  <c r="X99" i="8"/>
  <c r="W99" i="8" a="1"/>
  <c r="W99" i="8" s="1"/>
  <c r="Y74" i="8"/>
  <c r="X74" i="8"/>
  <c r="W74" i="8" a="1"/>
  <c r="W74" i="8" s="1"/>
  <c r="Y191" i="8"/>
  <c r="X191" i="8"/>
  <c r="W191" i="8" a="1"/>
  <c r="W191" i="8" s="1"/>
  <c r="Y122" i="8"/>
  <c r="X122" i="8"/>
  <c r="W122" i="8" a="1"/>
  <c r="W122" i="8" s="1"/>
  <c r="W178" i="8" a="1"/>
  <c r="W178" i="8" s="1"/>
  <c r="Y178" i="8"/>
  <c r="X178" i="8"/>
  <c r="W218" i="8" a="1"/>
  <c r="W218" i="8" s="1"/>
  <c r="Y218" i="8"/>
  <c r="X218" i="8"/>
  <c r="Y115" i="8"/>
  <c r="X115" i="8"/>
  <c r="W115" i="8" a="1"/>
  <c r="W115" i="8" s="1"/>
  <c r="W7" i="8" a="1"/>
  <c r="W7" i="8" s="1"/>
  <c r="X7" i="8" s="1"/>
  <c r="Y7" i="8" s="1"/>
  <c r="W148" i="8" a="1"/>
  <c r="W148" i="8" s="1"/>
  <c r="Y148" i="8"/>
  <c r="X148" i="8"/>
  <c r="W208" i="8" a="1"/>
  <c r="W208" i="8" s="1"/>
  <c r="Y208" i="8"/>
  <c r="X208" i="8"/>
  <c r="Y169" i="8"/>
  <c r="X169" i="8"/>
  <c r="W169" i="8" a="1"/>
  <c r="W169" i="8" s="1"/>
  <c r="Y127" i="8"/>
  <c r="X127" i="8"/>
  <c r="W127" i="8" a="1"/>
  <c r="W127" i="8" s="1"/>
  <c r="W19" i="8" a="1"/>
  <c r="W19" i="8" s="1"/>
  <c r="Y194" i="8"/>
  <c r="X194" i="8"/>
  <c r="W194" i="8" a="1"/>
  <c r="W194" i="8" s="1"/>
  <c r="W188" i="8" a="1"/>
  <c r="W188" i="8" s="1"/>
  <c r="Y188" i="8"/>
  <c r="X188" i="8"/>
  <c r="W11" i="8" a="1"/>
  <c r="W11" i="8" s="1"/>
  <c r="X11" i="8" s="1"/>
  <c r="Y11" i="8" s="1"/>
  <c r="Y60" i="8"/>
  <c r="X60" i="8"/>
  <c r="W60" i="8" a="1"/>
  <c r="W60" i="8" s="1"/>
  <c r="W33" i="8" a="1"/>
  <c r="W33" i="8" s="1"/>
  <c r="Y33" i="8" s="1"/>
  <c r="Y103" i="8"/>
  <c r="X103" i="8"/>
  <c r="W103" i="8" a="1"/>
  <c r="W103" i="8" s="1"/>
  <c r="Y145" i="8"/>
  <c r="X145" i="8"/>
  <c r="W145" i="8" a="1"/>
  <c r="W145" i="8" s="1"/>
  <c r="Y65" i="8"/>
  <c r="X65" i="8"/>
  <c r="W65" i="8" a="1"/>
  <c r="W65" i="8" s="1"/>
  <c r="W128" i="8" a="1"/>
  <c r="W128" i="8" s="1"/>
  <c r="Y128" i="8"/>
  <c r="X128" i="8"/>
  <c r="W26" i="8" a="1"/>
  <c r="W26" i="8" s="1"/>
  <c r="X26" i="8" s="1"/>
  <c r="Y229" i="8"/>
  <c r="X229" i="8"/>
  <c r="W229" i="8" a="1"/>
  <c r="W229" i="8" s="1"/>
  <c r="Y155" i="8"/>
  <c r="X155" i="8"/>
  <c r="W155" i="8" a="1"/>
  <c r="W155" i="8" s="1"/>
  <c r="W118" i="8" a="1"/>
  <c r="W118" i="8" s="1"/>
  <c r="Y118" i="8"/>
  <c r="X118" i="8"/>
  <c r="Y224" i="8"/>
  <c r="X224" i="8"/>
  <c r="W224" i="8" a="1"/>
  <c r="W224" i="8" s="1"/>
  <c r="Y120" i="8"/>
  <c r="X120" i="8"/>
  <c r="W120" i="8" a="1"/>
  <c r="W120" i="8" s="1"/>
  <c r="Y152" i="8"/>
  <c r="X152" i="8"/>
  <c r="W152" i="8" a="1"/>
  <c r="W152" i="8" s="1"/>
  <c r="Y142" i="8"/>
  <c r="X142" i="8"/>
  <c r="W142" i="8" a="1"/>
  <c r="W142" i="8" s="1"/>
  <c r="W173" i="8" a="1"/>
  <c r="W173" i="8" s="1"/>
  <c r="Y173" i="8"/>
  <c r="X173" i="8"/>
  <c r="Y116" i="8"/>
  <c r="X116" i="8"/>
  <c r="W116" i="8" a="1"/>
  <c r="W116" i="8" s="1"/>
  <c r="Y63" i="8"/>
  <c r="X63" i="8"/>
  <c r="W63" i="8" a="1"/>
  <c r="W63" i="8" s="1"/>
  <c r="W233" i="8" a="1"/>
  <c r="W233" i="8" s="1"/>
  <c r="Y233" i="8"/>
  <c r="X233" i="8"/>
  <c r="Y244" i="8"/>
  <c r="X244" i="8"/>
  <c r="W244" i="8" a="1"/>
  <c r="W244" i="8" s="1"/>
  <c r="Y84" i="8"/>
  <c r="X84" i="8"/>
  <c r="W84" i="8" a="1"/>
  <c r="W84" i="8" s="1"/>
  <c r="X79" i="8"/>
  <c r="W79" i="8" a="1"/>
  <c r="W79" i="8" s="1"/>
  <c r="Y79" i="8"/>
  <c r="Y209" i="8"/>
  <c r="X209" i="8"/>
  <c r="W209" i="8" a="1"/>
  <c r="W209" i="8" s="1"/>
  <c r="X221" i="8"/>
  <c r="W221" i="8" a="1"/>
  <c r="W221" i="8" s="1"/>
  <c r="Y221" i="8"/>
  <c r="Y95" i="8"/>
  <c r="W95" i="8" a="1"/>
  <c r="W95" i="8" s="1"/>
  <c r="X95" i="8"/>
  <c r="W214" i="8" a="1"/>
  <c r="W214" i="8" s="1"/>
  <c r="Y214" i="8"/>
  <c r="X214" i="8"/>
  <c r="W189" i="8" a="1"/>
  <c r="W189" i="8" s="1"/>
  <c r="Y189" i="8"/>
  <c r="X189" i="8"/>
  <c r="Y235" i="8"/>
  <c r="X235" i="8"/>
  <c r="W235" i="8" a="1"/>
  <c r="W235" i="8" s="1"/>
  <c r="Y185" i="8"/>
  <c r="X185" i="8"/>
  <c r="W185" i="8" a="1"/>
  <c r="W185" i="8" s="1"/>
  <c r="W2" i="8" a="1"/>
  <c r="W2" i="8" s="1"/>
  <c r="X2" i="8" s="1"/>
  <c r="O184" i="8"/>
  <c r="N184" i="8"/>
  <c r="J184" i="8"/>
  <c r="J144" i="8"/>
  <c r="O144" i="8"/>
  <c r="N144" i="8"/>
  <c r="J36" i="8"/>
  <c r="O36" i="8"/>
  <c r="N36" i="8"/>
  <c r="J57" i="8"/>
  <c r="N57" i="8"/>
  <c r="O57" i="8"/>
  <c r="J53" i="8"/>
  <c r="O53" i="8"/>
  <c r="N53" i="8"/>
  <c r="J234" i="8"/>
  <c r="O234" i="8"/>
  <c r="N234" i="8"/>
  <c r="N228" i="8"/>
  <c r="J228" i="8"/>
  <c r="O228" i="8"/>
  <c r="O108" i="8"/>
  <c r="N108" i="8"/>
  <c r="J108" i="8"/>
  <c r="J68" i="8"/>
  <c r="O68" i="8"/>
  <c r="N68" i="8"/>
  <c r="J31" i="8"/>
  <c r="O31" i="8"/>
  <c r="N31" i="8"/>
  <c r="O22" i="8"/>
  <c r="N22" i="8"/>
  <c r="J22" i="8"/>
  <c r="N206" i="8"/>
  <c r="J206" i="8"/>
  <c r="O206" i="8"/>
  <c r="J67" i="8"/>
  <c r="N67" i="8"/>
  <c r="O67" i="8"/>
  <c r="J75" i="8"/>
  <c r="O75" i="8"/>
  <c r="N75" i="8"/>
  <c r="J181" i="8"/>
  <c r="N181" i="8"/>
  <c r="O181" i="8"/>
  <c r="O28" i="8"/>
  <c r="J28" i="8"/>
  <c r="N28" i="8"/>
  <c r="N109" i="8"/>
  <c r="J109" i="8"/>
  <c r="O109" i="8"/>
  <c r="O211" i="8"/>
  <c r="N211" i="8"/>
  <c r="J211" i="8"/>
  <c r="J195" i="8"/>
  <c r="O195" i="8"/>
  <c r="N195" i="8"/>
  <c r="J100" i="8"/>
  <c r="O100" i="8"/>
  <c r="N100" i="8"/>
  <c r="J196" i="8"/>
  <c r="N196" i="8"/>
  <c r="O196" i="8"/>
  <c r="O6" i="8"/>
  <c r="N6" i="8"/>
  <c r="J6" i="8"/>
  <c r="O164" i="8"/>
  <c r="N164" i="8"/>
  <c r="J164" i="8"/>
  <c r="O61" i="8"/>
  <c r="N61" i="8"/>
  <c r="J61" i="8"/>
  <c r="J43" i="8"/>
  <c r="O43" i="8"/>
  <c r="N43" i="8"/>
  <c r="O141" i="8"/>
  <c r="N141" i="8"/>
  <c r="J141" i="8"/>
  <c r="J232" i="8"/>
  <c r="O232" i="8"/>
  <c r="N232" i="8"/>
  <c r="O239" i="8"/>
  <c r="J239" i="8"/>
  <c r="N239" i="8"/>
  <c r="N137" i="8"/>
  <c r="J137" i="8"/>
  <c r="O137" i="8"/>
  <c r="J29" i="8"/>
  <c r="N29" i="8"/>
  <c r="O29" i="8"/>
  <c r="O131" i="8"/>
  <c r="N131" i="8"/>
  <c r="J131" i="8"/>
  <c r="J23" i="8"/>
  <c r="O23" i="8"/>
  <c r="N23" i="8"/>
  <c r="N38" i="8"/>
  <c r="O38" i="8"/>
  <c r="J38" i="8"/>
  <c r="J153" i="8"/>
  <c r="N153" i="8"/>
  <c r="O153" i="8"/>
  <c r="N104" i="8"/>
  <c r="J104" i="8"/>
  <c r="O104" i="8"/>
  <c r="N46" i="8"/>
  <c r="O46" i="8"/>
  <c r="J46" i="8"/>
  <c r="J59" i="8"/>
  <c r="O59" i="8"/>
  <c r="N59" i="8"/>
  <c r="O50" i="8"/>
  <c r="N50" i="8"/>
  <c r="J50" i="8"/>
  <c r="O2" i="8"/>
  <c r="N2" i="8"/>
  <c r="J2" i="8"/>
  <c r="O134" i="8"/>
  <c r="N134" i="8"/>
  <c r="J134" i="8"/>
  <c r="O41" i="8"/>
  <c r="N41" i="8"/>
  <c r="J41" i="8"/>
  <c r="O151" i="8"/>
  <c r="N151" i="8"/>
  <c r="J151" i="8"/>
  <c r="J121" i="8"/>
  <c r="O121" i="8"/>
  <c r="N121" i="8"/>
  <c r="O88" i="8"/>
  <c r="N88" i="8"/>
  <c r="J88" i="8"/>
  <c r="N117" i="8"/>
  <c r="J117" i="8"/>
  <c r="O117" i="8"/>
  <c r="J246" i="8"/>
  <c r="N246" i="8"/>
  <c r="O246" i="8"/>
  <c r="J226" i="8"/>
  <c r="O226" i="8"/>
  <c r="N226" i="8"/>
  <c r="O250" i="8"/>
  <c r="N250" i="8"/>
  <c r="J250" i="8"/>
  <c r="O111" i="8"/>
  <c r="N111" i="8"/>
  <c r="J111" i="8"/>
  <c r="J3" i="8"/>
  <c r="O3" i="8"/>
  <c r="N3" i="8"/>
  <c r="J147" i="8"/>
  <c r="N147" i="8"/>
  <c r="O147" i="8"/>
  <c r="O140" i="8"/>
  <c r="N140" i="8"/>
  <c r="J140" i="8"/>
  <c r="J58" i="8"/>
  <c r="O58" i="8"/>
  <c r="N58" i="8"/>
  <c r="O92" i="8"/>
  <c r="N92" i="8"/>
  <c r="J92" i="8"/>
  <c r="O124" i="8"/>
  <c r="N124" i="8"/>
  <c r="J124" i="8"/>
  <c r="N143" i="8"/>
  <c r="O143" i="8"/>
  <c r="J143" i="8"/>
  <c r="O51" i="8"/>
  <c r="N51" i="8"/>
  <c r="J51" i="8"/>
  <c r="O12" i="8"/>
  <c r="J12" i="8"/>
  <c r="N12" i="8"/>
  <c r="N129" i="8"/>
  <c r="J129" i="8"/>
  <c r="O129" i="8"/>
  <c r="J101" i="8"/>
  <c r="O101" i="8"/>
  <c r="N101" i="8"/>
  <c r="N205" i="8"/>
  <c r="J205" i="8"/>
  <c r="O205" i="8"/>
  <c r="J97" i="8"/>
  <c r="O97" i="8"/>
  <c r="N97" i="8"/>
  <c r="O213" i="8"/>
  <c r="N213" i="8"/>
  <c r="J213" i="8"/>
  <c r="N220" i="8"/>
  <c r="O220" i="8"/>
  <c r="J220" i="8"/>
  <c r="N198" i="8"/>
  <c r="J198" i="8"/>
  <c r="O198" i="8"/>
  <c r="J223" i="8"/>
  <c r="N223" i="8"/>
  <c r="O223" i="8"/>
  <c r="J91" i="8"/>
  <c r="N91" i="8"/>
  <c r="O91" i="8"/>
  <c r="O187" i="8"/>
  <c r="N187" i="8"/>
  <c r="J187" i="8"/>
  <c r="N159" i="8"/>
  <c r="O159" i="8"/>
  <c r="J159" i="8"/>
  <c r="O16" i="8"/>
  <c r="N16" i="8"/>
  <c r="J16" i="8"/>
  <c r="J90" i="8"/>
  <c r="O90" i="8"/>
  <c r="N90" i="8"/>
  <c r="J130" i="8"/>
  <c r="O130" i="8"/>
  <c r="N130" i="8"/>
  <c r="J177" i="8"/>
  <c r="O177" i="8"/>
  <c r="N177" i="8"/>
  <c r="O193" i="8"/>
  <c r="N193" i="8"/>
  <c r="J193" i="8"/>
  <c r="O81" i="8"/>
  <c r="J81" i="8"/>
  <c r="N81" i="8"/>
  <c r="J217" i="8"/>
  <c r="N217" i="8"/>
  <c r="O217" i="8"/>
  <c r="J243" i="8"/>
  <c r="O243" i="8"/>
  <c r="N243" i="8"/>
  <c r="O242" i="8"/>
  <c r="N242" i="8"/>
  <c r="J242" i="8"/>
  <c r="J77" i="8"/>
  <c r="O77" i="8"/>
  <c r="N77" i="8"/>
  <c r="O168" i="8"/>
  <c r="J168" i="8"/>
  <c r="N168" i="8"/>
  <c r="N133" i="8"/>
  <c r="J133" i="8"/>
  <c r="O133" i="8"/>
  <c r="J25" i="8"/>
  <c r="O25" i="8"/>
  <c r="N25" i="8"/>
  <c r="O45" i="8"/>
  <c r="J45" i="8"/>
  <c r="N45" i="8"/>
  <c r="N210" i="8"/>
  <c r="O210" i="8"/>
  <c r="J210" i="8"/>
  <c r="O162" i="8"/>
  <c r="N162" i="8"/>
  <c r="J162" i="8"/>
  <c r="N89" i="8"/>
  <c r="J89" i="8"/>
  <c r="O89" i="8"/>
  <c r="O35" i="8"/>
  <c r="N35" i="8"/>
  <c r="J35" i="8"/>
  <c r="O71" i="8"/>
  <c r="N71" i="8"/>
  <c r="J71" i="8"/>
  <c r="N216" i="8"/>
  <c r="J216" i="8"/>
  <c r="O216" i="8"/>
  <c r="O138" i="8"/>
  <c r="N138" i="8"/>
  <c r="J138" i="8"/>
  <c r="O94" i="8"/>
  <c r="N94" i="8"/>
  <c r="J94" i="8"/>
  <c r="J15" i="8"/>
  <c r="O15" i="8"/>
  <c r="N15" i="8"/>
  <c r="J170" i="8"/>
  <c r="N170" i="8"/>
  <c r="O170" i="8"/>
  <c r="J39" i="8"/>
  <c r="O39" i="8"/>
  <c r="N39" i="8"/>
  <c r="O112" i="8"/>
  <c r="N112" i="8"/>
  <c r="J112" i="8"/>
  <c r="J247" i="8"/>
  <c r="O247" i="8"/>
  <c r="N247" i="8"/>
  <c r="O55" i="8"/>
  <c r="J55" i="8"/>
  <c r="N55" i="8"/>
  <c r="O126" i="8"/>
  <c r="N126" i="8"/>
  <c r="J126" i="8"/>
  <c r="N146" i="8"/>
  <c r="O146" i="8"/>
  <c r="J146" i="8"/>
  <c r="O236" i="8"/>
  <c r="J236" i="8"/>
  <c r="N236" i="8"/>
  <c r="O227" i="8"/>
  <c r="N227" i="8"/>
  <c r="J227" i="8"/>
  <c r="O73" i="8"/>
  <c r="N73" i="8"/>
  <c r="J73" i="8"/>
  <c r="O113" i="8"/>
  <c r="N113" i="8"/>
  <c r="J113" i="8"/>
  <c r="J5" i="8"/>
  <c r="O5" i="8"/>
  <c r="N5" i="8"/>
  <c r="N212" i="8"/>
  <c r="O212" i="8"/>
  <c r="J212" i="8"/>
  <c r="J42" i="8"/>
  <c r="O42" i="8"/>
  <c r="N42" i="8"/>
  <c r="J203" i="8"/>
  <c r="O203" i="8"/>
  <c r="N203" i="8"/>
  <c r="J72" i="8"/>
  <c r="N72" i="8"/>
  <c r="O72" i="8"/>
  <c r="J136" i="8"/>
  <c r="N136" i="8"/>
  <c r="O136" i="8"/>
  <c r="O139" i="8"/>
  <c r="N139" i="8"/>
  <c r="J139" i="8"/>
  <c r="N66" i="8"/>
  <c r="O66" i="8"/>
  <c r="J66" i="8"/>
  <c r="J249" i="8"/>
  <c r="N249" i="8"/>
  <c r="O249" i="8"/>
  <c r="J182" i="8"/>
  <c r="O182" i="8"/>
  <c r="N182" i="8"/>
  <c r="N230" i="8"/>
  <c r="J230" i="8"/>
  <c r="O230" i="8"/>
  <c r="J207" i="8"/>
  <c r="N207" i="8"/>
  <c r="O207" i="8"/>
  <c r="J238" i="8"/>
  <c r="O238" i="8"/>
  <c r="N238" i="8"/>
  <c r="O93" i="8"/>
  <c r="N93" i="8"/>
  <c r="J93" i="8"/>
  <c r="O163" i="8"/>
  <c r="N163" i="8"/>
  <c r="J163" i="8"/>
  <c r="N204" i="8"/>
  <c r="J204" i="8"/>
  <c r="O204" i="8"/>
  <c r="O82" i="8"/>
  <c r="N82" i="8"/>
  <c r="J82" i="8"/>
  <c r="J171" i="8"/>
  <c r="N171" i="8"/>
  <c r="O171" i="8"/>
  <c r="J166" i="8"/>
  <c r="O166" i="8"/>
  <c r="N166" i="8"/>
  <c r="N49" i="8"/>
  <c r="J49" i="8"/>
  <c r="O49" i="8"/>
  <c r="O114" i="8"/>
  <c r="N114" i="8"/>
  <c r="J114" i="8"/>
  <c r="J237" i="8"/>
  <c r="O237" i="8"/>
  <c r="N237" i="8"/>
  <c r="N160" i="8"/>
  <c r="O160" i="8"/>
  <c r="J160" i="8"/>
  <c r="J110" i="8"/>
  <c r="N110" i="8"/>
  <c r="O110" i="8"/>
  <c r="O194" i="8"/>
  <c r="N194" i="8"/>
  <c r="J194" i="8"/>
  <c r="O40" i="8"/>
  <c r="N40" i="8"/>
  <c r="J40" i="8"/>
  <c r="O34" i="8"/>
  <c r="N34" i="8"/>
  <c r="J34" i="8"/>
  <c r="O10" i="8"/>
  <c r="J10" i="8"/>
  <c r="N10" i="8"/>
  <c r="N86" i="8"/>
  <c r="O86" i="8"/>
  <c r="J86" i="8"/>
  <c r="O188" i="8"/>
  <c r="J188" i="8"/>
  <c r="N188" i="8"/>
  <c r="N179" i="8"/>
  <c r="O179" i="8"/>
  <c r="J179" i="8"/>
  <c r="O60" i="8"/>
  <c r="N60" i="8"/>
  <c r="J60" i="8"/>
  <c r="J47" i="8"/>
  <c r="N47" i="8"/>
  <c r="O47" i="8"/>
  <c r="O30" i="8"/>
  <c r="J30" i="8"/>
  <c r="N30" i="8"/>
  <c r="J33" i="8"/>
  <c r="O33" i="8"/>
  <c r="N33" i="8"/>
  <c r="O245" i="8"/>
  <c r="N245" i="8"/>
  <c r="J245" i="8"/>
  <c r="O103" i="8"/>
  <c r="N103" i="8"/>
  <c r="J103" i="8"/>
  <c r="J13" i="8"/>
  <c r="O13" i="8"/>
  <c r="N13" i="8"/>
  <c r="O145" i="8"/>
  <c r="N145" i="8"/>
  <c r="J145" i="8"/>
  <c r="N202" i="8"/>
  <c r="J202" i="8"/>
  <c r="O202" i="8"/>
  <c r="O65" i="8"/>
  <c r="N65" i="8"/>
  <c r="J65" i="8"/>
  <c r="O225" i="8"/>
  <c r="N225" i="8"/>
  <c r="J225" i="8"/>
  <c r="O76" i="8"/>
  <c r="N76" i="8"/>
  <c r="J76" i="8"/>
  <c r="O54" i="8"/>
  <c r="N54" i="8"/>
  <c r="J54" i="8"/>
  <c r="J48" i="8"/>
  <c r="O48" i="8"/>
  <c r="N48" i="8"/>
  <c r="J9" i="8"/>
  <c r="N9" i="8"/>
  <c r="O9" i="8"/>
  <c r="O4" i="8"/>
  <c r="N4" i="8"/>
  <c r="J4" i="8"/>
  <c r="O83" i="8"/>
  <c r="N83" i="8"/>
  <c r="J83" i="8"/>
  <c r="O20" i="8"/>
  <c r="N20" i="8"/>
  <c r="J20" i="8"/>
  <c r="J190" i="8"/>
  <c r="N190" i="8"/>
  <c r="O190" i="8"/>
  <c r="J37" i="8"/>
  <c r="N37" i="8"/>
  <c r="O37" i="8"/>
  <c r="J186" i="8"/>
  <c r="O186" i="8"/>
  <c r="N186" i="8"/>
  <c r="J52" i="8"/>
  <c r="O52" i="8"/>
  <c r="N52" i="8"/>
  <c r="N231" i="8"/>
  <c r="O231" i="8"/>
  <c r="J231" i="8"/>
  <c r="O149" i="8"/>
  <c r="N149" i="8"/>
  <c r="J149" i="8"/>
  <c r="O98" i="8"/>
  <c r="N98" i="8"/>
  <c r="J98" i="8"/>
  <c r="N119" i="8"/>
  <c r="J119" i="8"/>
  <c r="O119" i="8"/>
  <c r="O78" i="8"/>
  <c r="N78" i="8"/>
  <c r="J78" i="8"/>
  <c r="N135" i="8"/>
  <c r="J135" i="8"/>
  <c r="O135" i="8"/>
  <c r="O219" i="8"/>
  <c r="J219" i="8"/>
  <c r="N219" i="8"/>
  <c r="J27" i="8"/>
  <c r="N27" i="8"/>
  <c r="O27" i="8"/>
  <c r="J180" i="8"/>
  <c r="N180" i="8"/>
  <c r="O180" i="8"/>
  <c r="J158" i="8"/>
  <c r="O158" i="8"/>
  <c r="N158" i="8"/>
  <c r="J62" i="8"/>
  <c r="N62" i="8"/>
  <c r="O62" i="8"/>
  <c r="O70" i="8"/>
  <c r="N70" i="8"/>
  <c r="J70" i="8"/>
  <c r="N200" i="8"/>
  <c r="O200" i="8"/>
  <c r="J200" i="8"/>
  <c r="J156" i="8"/>
  <c r="O156" i="8"/>
  <c r="N156" i="8"/>
  <c r="J165" i="8"/>
  <c r="N165" i="8"/>
  <c r="O165" i="8"/>
  <c r="N56" i="8"/>
  <c r="O56" i="8"/>
  <c r="J56" i="8"/>
  <c r="O167" i="8"/>
  <c r="N167" i="8"/>
  <c r="J167" i="8"/>
  <c r="J176" i="8"/>
  <c r="N176" i="8"/>
  <c r="O176" i="8"/>
  <c r="J44" i="8"/>
  <c r="O44" i="8"/>
  <c r="N44" i="8"/>
  <c r="J19" i="8"/>
  <c r="O19" i="8"/>
  <c r="N19" i="8"/>
  <c r="J17" i="8"/>
  <c r="O17" i="8"/>
  <c r="N17" i="8"/>
  <c r="O102" i="8"/>
  <c r="J102" i="8"/>
  <c r="N102" i="8"/>
  <c r="J161" i="8"/>
  <c r="O161" i="8"/>
  <c r="N161" i="8"/>
  <c r="J105" i="8"/>
  <c r="O105" i="8"/>
  <c r="N105" i="8"/>
  <c r="J132" i="8"/>
  <c r="O132" i="8"/>
  <c r="N132" i="8"/>
  <c r="O123" i="8"/>
  <c r="N123" i="8"/>
  <c r="J123" i="8"/>
  <c r="J85" i="8"/>
  <c r="N85" i="8"/>
  <c r="O85" i="8"/>
  <c r="O241" i="8"/>
  <c r="N241" i="8"/>
  <c r="J241" i="8"/>
  <c r="O106" i="8"/>
  <c r="N106" i="8"/>
  <c r="J106" i="8"/>
  <c r="O8" i="8"/>
  <c r="J8" i="8"/>
  <c r="N8" i="8"/>
  <c r="O64" i="8"/>
  <c r="N64" i="8"/>
  <c r="J64" i="8"/>
  <c r="J96" i="8"/>
  <c r="O96" i="8"/>
  <c r="N96" i="8"/>
  <c r="J21" i="8"/>
  <c r="O21" i="8"/>
  <c r="N21" i="8"/>
  <c r="O183" i="8"/>
  <c r="J183" i="8"/>
  <c r="N183" i="8"/>
  <c r="J197" i="8"/>
  <c r="O197" i="8"/>
  <c r="N197" i="8"/>
  <c r="N150" i="8"/>
  <c r="O150" i="8"/>
  <c r="J150" i="8"/>
  <c r="O14" i="8"/>
  <c r="J14" i="8"/>
  <c r="N14" i="8"/>
  <c r="O175" i="8"/>
  <c r="J175" i="8"/>
  <c r="N175" i="8"/>
  <c r="O199" i="8"/>
  <c r="J199" i="8"/>
  <c r="N199" i="8"/>
  <c r="N215" i="8"/>
  <c r="J215" i="8"/>
  <c r="O215" i="8"/>
  <c r="N99" i="8"/>
  <c r="J99" i="8"/>
  <c r="O99" i="8"/>
  <c r="O74" i="8"/>
  <c r="N74" i="8"/>
  <c r="J74" i="8"/>
  <c r="J191" i="8"/>
  <c r="O191" i="8"/>
  <c r="N191" i="8"/>
  <c r="O122" i="8"/>
  <c r="J122" i="8"/>
  <c r="N122" i="8"/>
  <c r="J178" i="8"/>
  <c r="N178" i="8"/>
  <c r="O178" i="8"/>
  <c r="N218" i="8"/>
  <c r="O218" i="8"/>
  <c r="J218" i="8"/>
  <c r="J115" i="8"/>
  <c r="O115" i="8"/>
  <c r="N115" i="8"/>
  <c r="J7" i="8"/>
  <c r="N7" i="8"/>
  <c r="O7" i="8"/>
  <c r="O148" i="8"/>
  <c r="N148" i="8"/>
  <c r="J148" i="8"/>
  <c r="N208" i="8"/>
  <c r="O208" i="8"/>
  <c r="J208" i="8"/>
  <c r="O18" i="8"/>
  <c r="N18" i="8"/>
  <c r="J18" i="8"/>
  <c r="O174" i="8"/>
  <c r="N174" i="8"/>
  <c r="J174" i="8"/>
  <c r="N169" i="8"/>
  <c r="O169" i="8"/>
  <c r="J169" i="8"/>
  <c r="O154" i="8"/>
  <c r="N154" i="8"/>
  <c r="J154" i="8"/>
  <c r="J192" i="8"/>
  <c r="N192" i="8"/>
  <c r="O192" i="8"/>
  <c r="N172" i="8"/>
  <c r="J172" i="8"/>
  <c r="O172" i="8"/>
  <c r="O240" i="8"/>
  <c r="N240" i="8"/>
  <c r="J240" i="8"/>
  <c r="N127" i="8"/>
  <c r="J127" i="8"/>
  <c r="O127" i="8"/>
  <c r="J80" i="8"/>
  <c r="O80" i="8"/>
  <c r="N80" i="8"/>
  <c r="J125" i="8"/>
  <c r="N125" i="8"/>
  <c r="O125" i="8"/>
  <c r="O32" i="8"/>
  <c r="N32" i="8"/>
  <c r="J32" i="8"/>
  <c r="N107" i="8"/>
  <c r="J107" i="8"/>
  <c r="O107" i="8"/>
  <c r="J201" i="8"/>
  <c r="O201" i="8"/>
  <c r="N201" i="8"/>
  <c r="N157" i="8"/>
  <c r="O157" i="8"/>
  <c r="J157" i="8"/>
  <c r="O87" i="8"/>
  <c r="N87" i="8"/>
  <c r="J87" i="8"/>
  <c r="O69" i="8"/>
  <c r="J69" i="8"/>
  <c r="N69" i="8"/>
  <c r="J11" i="8"/>
  <c r="O11" i="8"/>
  <c r="N11" i="8"/>
  <c r="O24" i="8"/>
  <c r="N24" i="8"/>
  <c r="J24" i="8"/>
  <c r="O222" i="8"/>
  <c r="N222" i="8"/>
  <c r="J222" i="8"/>
  <c r="N248" i="8"/>
  <c r="O248" i="8"/>
  <c r="J248" i="8"/>
  <c r="O128" i="8"/>
  <c r="N128" i="8"/>
  <c r="J128" i="8"/>
  <c r="O26" i="8"/>
  <c r="N26" i="8"/>
  <c r="J26" i="8"/>
  <c r="J229" i="8"/>
  <c r="O229" i="8"/>
  <c r="N229" i="8"/>
  <c r="J155" i="8"/>
  <c r="O155" i="8"/>
  <c r="N155" i="8"/>
  <c r="O118" i="8"/>
  <c r="N118" i="8"/>
  <c r="J118" i="8"/>
  <c r="N224" i="8"/>
  <c r="J224" i="8"/>
  <c r="O224" i="8"/>
  <c r="J120" i="8"/>
  <c r="O120" i="8"/>
  <c r="N120" i="8"/>
  <c r="J152" i="8"/>
  <c r="O152" i="8"/>
  <c r="N152" i="8"/>
  <c r="O142" i="8"/>
  <c r="N142" i="8"/>
  <c r="J142" i="8"/>
  <c r="O173" i="8"/>
  <c r="N173" i="8"/>
  <c r="J173" i="8"/>
  <c r="J116" i="8"/>
  <c r="O116" i="8"/>
  <c r="N116" i="8"/>
  <c r="J63" i="8"/>
  <c r="N63" i="8"/>
  <c r="O63" i="8"/>
  <c r="J233" i="8"/>
  <c r="O233" i="8"/>
  <c r="N233" i="8"/>
  <c r="J244" i="8"/>
  <c r="N244" i="8"/>
  <c r="O244" i="8"/>
  <c r="J84" i="8"/>
  <c r="N84" i="8"/>
  <c r="O84" i="8"/>
  <c r="N79" i="8"/>
  <c r="J79" i="8"/>
  <c r="O79" i="8"/>
  <c r="O209" i="8"/>
  <c r="N209" i="8"/>
  <c r="J209" i="8"/>
  <c r="J221" i="8"/>
  <c r="O221" i="8"/>
  <c r="N221" i="8"/>
  <c r="J95" i="8"/>
  <c r="O95" i="8"/>
  <c r="N95" i="8"/>
  <c r="N214" i="8"/>
  <c r="O214" i="8"/>
  <c r="J214" i="8"/>
  <c r="N189" i="8"/>
  <c r="O189" i="8"/>
  <c r="J189" i="8"/>
  <c r="J235" i="8"/>
  <c r="O235" i="8"/>
  <c r="N235" i="8"/>
  <c r="O185" i="8"/>
  <c r="N185" i="8"/>
  <c r="J185" i="8"/>
  <c r="Y48" i="8" l="1"/>
  <c r="Y39" i="8"/>
  <c r="X46" i="8"/>
  <c r="Y34" i="8"/>
  <c r="Y29" i="8"/>
  <c r="X42" i="8"/>
  <c r="X43" i="8"/>
  <c r="Y25" i="8"/>
  <c r="X36" i="8"/>
  <c r="X18" i="8"/>
  <c r="Y18" i="8" s="1"/>
  <c r="X28" i="8"/>
  <c r="Y47" i="8"/>
  <c r="Y26" i="8"/>
  <c r="X45" i="8"/>
  <c r="Y38" i="8"/>
  <c r="X6" i="8"/>
  <c r="Y6" i="8" s="1"/>
  <c r="X32" i="8"/>
  <c r="X19" i="8"/>
  <c r="Y19" i="8" s="1"/>
  <c r="X27" i="8"/>
  <c r="X37" i="8"/>
  <c r="X3" i="8"/>
  <c r="Y3" i="8" s="1"/>
  <c r="Y53" i="8"/>
  <c r="Y4" i="8"/>
  <c r="X35" i="8"/>
  <c r="X12" i="8"/>
  <c r="Y12" i="8" s="1"/>
  <c r="X50" i="8"/>
  <c r="X22" i="8"/>
  <c r="Y22" i="8" s="1"/>
  <c r="X15" i="8"/>
  <c r="Y15" i="8" s="1"/>
  <c r="X49" i="8"/>
  <c r="X44" i="8"/>
  <c r="Y14" i="8"/>
  <c r="Y9" i="8"/>
  <c r="Y30" i="8"/>
  <c r="Y52" i="8"/>
  <c r="X13" i="8"/>
  <c r="Y13" i="8" s="1"/>
  <c r="X40" i="8"/>
  <c r="X33" i="8"/>
  <c r="X20" i="8"/>
  <c r="X51" i="8"/>
  <c r="X41" i="8"/>
  <c r="X31" i="8"/>
  <c r="Y2" i="8"/>
  <c r="B5" i="4" a="1"/>
  <c r="T240" i="4" l="1"/>
  <c r="S240" i="4"/>
  <c r="R240" i="4" a="1"/>
  <c r="R240" i="4" s="1"/>
  <c r="P240" i="4"/>
  <c r="Q240" i="4" s="1"/>
  <c r="R239" i="4" a="1"/>
  <c r="R239" i="4" s="1"/>
  <c r="P239" i="4"/>
  <c r="Q239" i="4" s="1"/>
  <c r="T239" i="4"/>
  <c r="S239" i="4"/>
  <c r="T238" i="4"/>
  <c r="S238" i="4"/>
  <c r="R238" i="4" a="1"/>
  <c r="R238" i="4" s="1"/>
  <c r="P238" i="4"/>
  <c r="Q238" i="4" s="1"/>
  <c r="T237" i="4"/>
  <c r="S237" i="4"/>
  <c r="R237" i="4" a="1"/>
  <c r="R237" i="4" s="1"/>
  <c r="P237" i="4"/>
  <c r="Q237" i="4" s="1"/>
  <c r="T236" i="4"/>
  <c r="S236" i="4"/>
  <c r="R236" i="4" a="1"/>
  <c r="R236" i="4" s="1"/>
  <c r="P236" i="4"/>
  <c r="Q236" i="4" s="1"/>
  <c r="T235" i="4"/>
  <c r="S235" i="4"/>
  <c r="R235" i="4" a="1"/>
  <c r="R235" i="4" s="1"/>
  <c r="P235" i="4"/>
  <c r="Q235" i="4" s="1"/>
  <c r="P234" i="4"/>
  <c r="Q234" i="4" s="1"/>
  <c r="T234" i="4"/>
  <c r="S234" i="4"/>
  <c r="R234" i="4" a="1"/>
  <c r="R234" i="4" s="1"/>
  <c r="R233" i="4" a="1"/>
  <c r="R233" i="4" s="1"/>
  <c r="T233" i="4"/>
  <c r="S233" i="4"/>
  <c r="P233" i="4"/>
  <c r="Q233" i="4" s="1"/>
  <c r="T232" i="4"/>
  <c r="S232" i="4"/>
  <c r="P232" i="4"/>
  <c r="Q232" i="4" s="1"/>
  <c r="R232" i="4" a="1"/>
  <c r="R232" i="4" s="1"/>
  <c r="T231" i="4"/>
  <c r="S231" i="4"/>
  <c r="P231" i="4"/>
  <c r="Q231" i="4" s="1"/>
  <c r="R231" i="4" a="1"/>
  <c r="R231" i="4" s="1"/>
  <c r="S230" i="4"/>
  <c r="R230" i="4" a="1"/>
  <c r="R230" i="4" s="1"/>
  <c r="P230" i="4"/>
  <c r="Q230" i="4" s="1"/>
  <c r="T230" i="4"/>
  <c r="T229" i="4"/>
  <c r="S229" i="4"/>
  <c r="R229" i="4" a="1"/>
  <c r="R229" i="4" s="1"/>
  <c r="P229" i="4"/>
  <c r="Q229" i="4" s="1"/>
  <c r="P228" i="4"/>
  <c r="Q228" i="4" s="1"/>
  <c r="T228" i="4"/>
  <c r="S228" i="4"/>
  <c r="R228" i="4" a="1"/>
  <c r="R228" i="4" s="1"/>
  <c r="T227" i="4"/>
  <c r="S227" i="4"/>
  <c r="R227" i="4" a="1"/>
  <c r="R227" i="4" s="1"/>
  <c r="P227" i="4"/>
  <c r="Q227" i="4" s="1"/>
  <c r="T226" i="4"/>
  <c r="P226" i="4"/>
  <c r="Q226" i="4" s="1"/>
  <c r="S226" i="4"/>
  <c r="R226" i="4" a="1"/>
  <c r="R226" i="4" s="1"/>
  <c r="R225" i="4" a="1"/>
  <c r="R225" i="4" s="1"/>
  <c r="P225" i="4"/>
  <c r="Q225" i="4" s="1"/>
  <c r="T225" i="4"/>
  <c r="S225" i="4"/>
  <c r="T222" i="4"/>
  <c r="T217" i="4"/>
  <c r="T212" i="4"/>
  <c r="T207" i="4"/>
  <c r="T202" i="4"/>
  <c r="T197" i="4"/>
  <c r="T192" i="4"/>
  <c r="T187" i="4"/>
  <c r="T182" i="4"/>
  <c r="T177" i="4"/>
  <c r="T172" i="4"/>
  <c r="T167" i="4"/>
  <c r="T162" i="4"/>
  <c r="T157" i="4"/>
  <c r="T152" i="4"/>
  <c r="T147" i="4"/>
  <c r="T142" i="4"/>
  <c r="T137" i="4"/>
  <c r="T132" i="4"/>
  <c r="T127" i="4"/>
  <c r="T122" i="4"/>
  <c r="T117" i="4"/>
  <c r="T112" i="4"/>
  <c r="T107" i="4"/>
  <c r="T102" i="4"/>
  <c r="T97" i="4"/>
  <c r="T92" i="4"/>
  <c r="T87" i="4"/>
  <c r="T82" i="4"/>
  <c r="T77" i="4"/>
  <c r="T72" i="4"/>
  <c r="T67" i="4"/>
  <c r="T62" i="4"/>
  <c r="T57" i="4"/>
  <c r="T52" i="4"/>
  <c r="T47" i="4"/>
  <c r="T42" i="4"/>
  <c r="T37" i="4"/>
  <c r="T32" i="4"/>
  <c r="S222" i="4"/>
  <c r="R220" i="4" a="1"/>
  <c r="R220" i="4" s="1"/>
  <c r="S217" i="4"/>
  <c r="R215" i="4" a="1"/>
  <c r="R215" i="4" s="1"/>
  <c r="S212" i="4"/>
  <c r="R210" i="4" a="1"/>
  <c r="R210" i="4" s="1"/>
  <c r="S207" i="4"/>
  <c r="R205" i="4" a="1"/>
  <c r="R205" i="4" s="1"/>
  <c r="S202" i="4"/>
  <c r="R200" i="4" a="1"/>
  <c r="R200" i="4" s="1"/>
  <c r="S197" i="4"/>
  <c r="R195" i="4" a="1"/>
  <c r="R195" i="4" s="1"/>
  <c r="S192" i="4"/>
  <c r="R190" i="4" a="1"/>
  <c r="R190" i="4" s="1"/>
  <c r="S187" i="4"/>
  <c r="R185" i="4" a="1"/>
  <c r="R185" i="4" s="1"/>
  <c r="S182" i="4"/>
  <c r="R180" i="4" a="1"/>
  <c r="R180" i="4" s="1"/>
  <c r="S177" i="4"/>
  <c r="R175" i="4" a="1"/>
  <c r="R175" i="4" s="1"/>
  <c r="S172" i="4"/>
  <c r="R170" i="4" a="1"/>
  <c r="R170" i="4" s="1"/>
  <c r="S167" i="4"/>
  <c r="R165" i="4" a="1"/>
  <c r="R165" i="4" s="1"/>
  <c r="S162" i="4"/>
  <c r="R160" i="4" a="1"/>
  <c r="R160" i="4" s="1"/>
  <c r="S157" i="4"/>
  <c r="R155" i="4" a="1"/>
  <c r="R155" i="4" s="1"/>
  <c r="S152" i="4"/>
  <c r="R150" i="4" a="1"/>
  <c r="R150" i="4" s="1"/>
  <c r="S147" i="4"/>
  <c r="R145" i="4" a="1"/>
  <c r="R145" i="4" s="1"/>
  <c r="S142" i="4"/>
  <c r="R140" i="4" a="1"/>
  <c r="R140" i="4" s="1"/>
  <c r="S137" i="4"/>
  <c r="R135" i="4" a="1"/>
  <c r="R135" i="4" s="1"/>
  <c r="S132" i="4"/>
  <c r="R130" i="4" a="1"/>
  <c r="R130" i="4" s="1"/>
  <c r="S127" i="4"/>
  <c r="R125" i="4" a="1"/>
  <c r="R125" i="4" s="1"/>
  <c r="T224" i="4"/>
  <c r="T219" i="4"/>
  <c r="T214" i="4"/>
  <c r="T209" i="4"/>
  <c r="T204" i="4"/>
  <c r="T199" i="4"/>
  <c r="T194" i="4"/>
  <c r="T189" i="4"/>
  <c r="T184" i="4"/>
  <c r="T179" i="4"/>
  <c r="T174" i="4"/>
  <c r="T169" i="4"/>
  <c r="T164" i="4"/>
  <c r="T159" i="4"/>
  <c r="T154" i="4"/>
  <c r="T149" i="4"/>
  <c r="T144" i="4"/>
  <c r="T139" i="4"/>
  <c r="T134" i="4"/>
  <c r="T129" i="4"/>
  <c r="T124" i="4"/>
  <c r="T119" i="4"/>
  <c r="T114" i="4"/>
  <c r="T109" i="4"/>
  <c r="T104" i="4"/>
  <c r="T99" i="4"/>
  <c r="T94" i="4"/>
  <c r="T89" i="4"/>
  <c r="T84" i="4"/>
  <c r="T79" i="4"/>
  <c r="T74" i="4"/>
  <c r="T69" i="4"/>
  <c r="T64" i="4"/>
  <c r="T59" i="4"/>
  <c r="T54" i="4"/>
  <c r="T49" i="4"/>
  <c r="T44" i="4"/>
  <c r="T39" i="4"/>
  <c r="T34" i="4"/>
  <c r="T29" i="4"/>
  <c r="S224" i="4"/>
  <c r="R222" i="4" a="1"/>
  <c r="R222" i="4" s="1"/>
  <c r="S219" i="4"/>
  <c r="R217" i="4" a="1"/>
  <c r="R217" i="4" s="1"/>
  <c r="S214" i="4"/>
  <c r="R212" i="4" a="1"/>
  <c r="R212" i="4" s="1"/>
  <c r="S209" i="4"/>
  <c r="R207" i="4" a="1"/>
  <c r="R207" i="4" s="1"/>
  <c r="S204" i="4"/>
  <c r="R202" i="4" a="1"/>
  <c r="R202" i="4" s="1"/>
  <c r="S199" i="4"/>
  <c r="R197" i="4" a="1"/>
  <c r="R197" i="4" s="1"/>
  <c r="S194" i="4"/>
  <c r="R192" i="4" a="1"/>
  <c r="R192" i="4" s="1"/>
  <c r="S189" i="4"/>
  <c r="R187" i="4" a="1"/>
  <c r="R187" i="4" s="1"/>
  <c r="S184" i="4"/>
  <c r="R182" i="4" a="1"/>
  <c r="R182" i="4" s="1"/>
  <c r="S179" i="4"/>
  <c r="R177" i="4" a="1"/>
  <c r="R177" i="4" s="1"/>
  <c r="S174" i="4"/>
  <c r="R172" i="4" a="1"/>
  <c r="R172" i="4" s="1"/>
  <c r="S169" i="4"/>
  <c r="R167" i="4" a="1"/>
  <c r="R167" i="4" s="1"/>
  <c r="S164" i="4"/>
  <c r="R162" i="4" a="1"/>
  <c r="R162" i="4" s="1"/>
  <c r="S159" i="4"/>
  <c r="R157" i="4" a="1"/>
  <c r="R157" i="4" s="1"/>
  <c r="S154" i="4"/>
  <c r="R152" i="4" a="1"/>
  <c r="R152" i="4" s="1"/>
  <c r="S149" i="4"/>
  <c r="R147" i="4" a="1"/>
  <c r="R147" i="4" s="1"/>
  <c r="S144" i="4"/>
  <c r="R142" i="4" a="1"/>
  <c r="R142" i="4" s="1"/>
  <c r="T220" i="4"/>
  <c r="T211" i="4"/>
  <c r="T203" i="4"/>
  <c r="T195" i="4"/>
  <c r="T186" i="4"/>
  <c r="T178" i="4"/>
  <c r="T170" i="4"/>
  <c r="T161" i="4"/>
  <c r="T153" i="4"/>
  <c r="T145" i="4"/>
  <c r="R138" i="4" a="1"/>
  <c r="R138" i="4" s="1"/>
  <c r="R134" i="4" a="1"/>
  <c r="R134" i="4" s="1"/>
  <c r="T130" i="4"/>
  <c r="T126" i="4"/>
  <c r="S123" i="4"/>
  <c r="S120" i="4"/>
  <c r="R117" i="4" a="1"/>
  <c r="R117" i="4" s="1"/>
  <c r="R114" i="4" a="1"/>
  <c r="R114" i="4" s="1"/>
  <c r="R111" i="4" a="1"/>
  <c r="R111" i="4" s="1"/>
  <c r="R108" i="4" a="1"/>
  <c r="R108" i="4" s="1"/>
  <c r="S104" i="4"/>
  <c r="S101" i="4"/>
  <c r="S98" i="4"/>
  <c r="S95" i="4"/>
  <c r="R92" i="4" a="1"/>
  <c r="R92" i="4" s="1"/>
  <c r="R89" i="4" a="1"/>
  <c r="R89" i="4" s="1"/>
  <c r="R86" i="4" a="1"/>
  <c r="R86" i="4" s="1"/>
  <c r="R83" i="4" a="1"/>
  <c r="R83" i="4" s="1"/>
  <c r="S79" i="4"/>
  <c r="S76" i="4"/>
  <c r="S73" i="4"/>
  <c r="S70" i="4"/>
  <c r="R67" i="4" a="1"/>
  <c r="R67" i="4" s="1"/>
  <c r="R64" i="4" a="1"/>
  <c r="R64" i="4" s="1"/>
  <c r="R61" i="4" a="1"/>
  <c r="R61" i="4" s="1"/>
  <c r="R58" i="4" a="1"/>
  <c r="R58" i="4" s="1"/>
  <c r="S54" i="4"/>
  <c r="S51" i="4"/>
  <c r="S48" i="4"/>
  <c r="S45" i="4"/>
  <c r="R42" i="4" a="1"/>
  <c r="R42" i="4" s="1"/>
  <c r="R39" i="4" a="1"/>
  <c r="R39" i="4" s="1"/>
  <c r="R36" i="4" a="1"/>
  <c r="R36" i="4" s="1"/>
  <c r="R33" i="4" a="1"/>
  <c r="R33" i="4" s="1"/>
  <c r="S29" i="4"/>
  <c r="R224" i="4" a="1"/>
  <c r="R224" i="4" s="1"/>
  <c r="S220" i="4"/>
  <c r="R216" i="4" a="1"/>
  <c r="R216" i="4" s="1"/>
  <c r="S211" i="4"/>
  <c r="R208" i="4" a="1"/>
  <c r="R208" i="4" s="1"/>
  <c r="S203" i="4"/>
  <c r="R199" i="4" a="1"/>
  <c r="R199" i="4" s="1"/>
  <c r="S195" i="4"/>
  <c r="R191" i="4" a="1"/>
  <c r="R191" i="4" s="1"/>
  <c r="S186" i="4"/>
  <c r="R183" i="4" a="1"/>
  <c r="R183" i="4" s="1"/>
  <c r="S178" i="4"/>
  <c r="R174" i="4" a="1"/>
  <c r="R174" i="4" s="1"/>
  <c r="S170" i="4"/>
  <c r="R166" i="4" a="1"/>
  <c r="R166" i="4" s="1"/>
  <c r="S161" i="4"/>
  <c r="R158" i="4" a="1"/>
  <c r="R158" i="4" s="1"/>
  <c r="S153" i="4"/>
  <c r="R149" i="4" a="1"/>
  <c r="R149" i="4" s="1"/>
  <c r="S145" i="4"/>
  <c r="R141" i="4" a="1"/>
  <c r="R141" i="4" s="1"/>
  <c r="R137" i="4" a="1"/>
  <c r="R137" i="4" s="1"/>
  <c r="T133" i="4"/>
  <c r="S130" i="4"/>
  <c r="S126" i="4"/>
  <c r="R120" i="4" a="1"/>
  <c r="R120" i="4" s="1"/>
  <c r="T116" i="4"/>
  <c r="T113" i="4"/>
  <c r="T110" i="4"/>
  <c r="S107" i="4"/>
  <c r="R95" i="4" a="1"/>
  <c r="R95" i="4" s="1"/>
  <c r="T91" i="4"/>
  <c r="T88" i="4"/>
  <c r="T85" i="4"/>
  <c r="S82" i="4"/>
  <c r="R70" i="4" a="1"/>
  <c r="R70" i="4" s="1"/>
  <c r="T66" i="4"/>
  <c r="T63" i="4"/>
  <c r="T60" i="4"/>
  <c r="S57" i="4"/>
  <c r="R45" i="4" a="1"/>
  <c r="R45" i="4" s="1"/>
  <c r="T41" i="4"/>
  <c r="T38" i="4"/>
  <c r="T35" i="4"/>
  <c r="S32" i="4"/>
  <c r="R24" i="4" a="1"/>
  <c r="R24" i="4" s="1"/>
  <c r="S24" i="4" s="1"/>
  <c r="T24" i="4" s="1"/>
  <c r="R19" i="4" a="1"/>
  <c r="R19" i="4" s="1"/>
  <c r="R14" i="4" a="1"/>
  <c r="R14" i="4" s="1"/>
  <c r="S14" i="4" s="1"/>
  <c r="T14" i="4" s="1"/>
  <c r="R9" i="4" a="1"/>
  <c r="R9" i="4" s="1"/>
  <c r="S9" i="4" s="1"/>
  <c r="T9" i="4" s="1"/>
  <c r="T223" i="4"/>
  <c r="T215" i="4"/>
  <c r="T206" i="4"/>
  <c r="T198" i="4"/>
  <c r="T190" i="4"/>
  <c r="T181" i="4"/>
  <c r="T173" i="4"/>
  <c r="T165" i="4"/>
  <c r="T156" i="4"/>
  <c r="T148" i="4"/>
  <c r="T140" i="4"/>
  <c r="T136" i="4"/>
  <c r="S133" i="4"/>
  <c r="S129" i="4"/>
  <c r="R123" i="4" a="1"/>
  <c r="R123" i="4" s="1"/>
  <c r="S119" i="4"/>
  <c r="S116" i="4"/>
  <c r="S113" i="4"/>
  <c r="S110" i="4"/>
  <c r="R107" i="4" a="1"/>
  <c r="R107" i="4" s="1"/>
  <c r="R104" i="4" a="1"/>
  <c r="R104" i="4" s="1"/>
  <c r="R101" i="4" a="1"/>
  <c r="R101" i="4" s="1"/>
  <c r="R98" i="4" a="1"/>
  <c r="R98" i="4" s="1"/>
  <c r="S94" i="4"/>
  <c r="S91" i="4"/>
  <c r="S88" i="4"/>
  <c r="S85" i="4"/>
  <c r="R82" i="4" a="1"/>
  <c r="R82" i="4" s="1"/>
  <c r="R79" i="4" a="1"/>
  <c r="R79" i="4" s="1"/>
  <c r="R76" i="4" a="1"/>
  <c r="R76" i="4" s="1"/>
  <c r="R73" i="4" a="1"/>
  <c r="R73" i="4" s="1"/>
  <c r="S69" i="4"/>
  <c r="S66" i="4"/>
  <c r="S63" i="4"/>
  <c r="S60" i="4"/>
  <c r="R57" i="4" a="1"/>
  <c r="R57" i="4" s="1"/>
  <c r="R54" i="4" a="1"/>
  <c r="R54" i="4" s="1"/>
  <c r="R51" i="4" a="1"/>
  <c r="R51" i="4" s="1"/>
  <c r="R48" i="4" a="1"/>
  <c r="R48" i="4" s="1"/>
  <c r="S44" i="4"/>
  <c r="S41" i="4"/>
  <c r="S38" i="4"/>
  <c r="S35" i="4"/>
  <c r="R32" i="4" a="1"/>
  <c r="R32" i="4" s="1"/>
  <c r="R29" i="4" a="1"/>
  <c r="R29" i="4" s="1"/>
  <c r="S223" i="4"/>
  <c r="R219" i="4" a="1"/>
  <c r="R219" i="4" s="1"/>
  <c r="S215" i="4"/>
  <c r="R211" i="4" a="1"/>
  <c r="R211" i="4" s="1"/>
  <c r="S206" i="4"/>
  <c r="R203" i="4" a="1"/>
  <c r="R203" i="4" s="1"/>
  <c r="S198" i="4"/>
  <c r="R194" i="4" a="1"/>
  <c r="R194" i="4" s="1"/>
  <c r="S190" i="4"/>
  <c r="R186" i="4" a="1"/>
  <c r="R186" i="4" s="1"/>
  <c r="S181" i="4"/>
  <c r="R178" i="4" a="1"/>
  <c r="R178" i="4" s="1"/>
  <c r="S173" i="4"/>
  <c r="R169" i="4" a="1"/>
  <c r="R169" i="4" s="1"/>
  <c r="S165" i="4"/>
  <c r="R161" i="4" a="1"/>
  <c r="R161" i="4" s="1"/>
  <c r="S156" i="4"/>
  <c r="R153" i="4" a="1"/>
  <c r="R153" i="4" s="1"/>
  <c r="S148" i="4"/>
  <c r="R144" i="4" a="1"/>
  <c r="R144" i="4" s="1"/>
  <c r="S140" i="4"/>
  <c r="S136" i="4"/>
  <c r="R126" i="4" a="1"/>
  <c r="R126" i="4" s="1"/>
  <c r="S122" i="4"/>
  <c r="R110" i="4" a="1"/>
  <c r="R110" i="4" s="1"/>
  <c r="T106" i="4"/>
  <c r="T103" i="4"/>
  <c r="T100" i="4"/>
  <c r="S97" i="4"/>
  <c r="R85" i="4" a="1"/>
  <c r="R85" i="4" s="1"/>
  <c r="T81" i="4"/>
  <c r="T78" i="4"/>
  <c r="T75" i="4"/>
  <c r="S72" i="4"/>
  <c r="R60" i="4" a="1"/>
  <c r="R60" i="4" s="1"/>
  <c r="T56" i="4"/>
  <c r="T53" i="4"/>
  <c r="T50" i="4"/>
  <c r="S47" i="4"/>
  <c r="R35" i="4" a="1"/>
  <c r="R35" i="4" s="1"/>
  <c r="T31" i="4"/>
  <c r="T28" i="4"/>
  <c r="R26" i="4" a="1"/>
  <c r="R26" i="4" s="1"/>
  <c r="R21" i="4" a="1"/>
  <c r="R21" i="4" s="1"/>
  <c r="R16" i="4" a="1"/>
  <c r="R16" i="4" s="1"/>
  <c r="R11" i="4" a="1"/>
  <c r="R11" i="4" s="1"/>
  <c r="R6" i="4" a="1"/>
  <c r="R6" i="4" s="1"/>
  <c r="T218" i="4"/>
  <c r="T210" i="4"/>
  <c r="T201" i="4"/>
  <c r="T193" i="4"/>
  <c r="T185" i="4"/>
  <c r="T176" i="4"/>
  <c r="T168" i="4"/>
  <c r="T160" i="4"/>
  <c r="T151" i="4"/>
  <c r="T143" i="4"/>
  <c r="S139" i="4"/>
  <c r="R133" i="4" a="1"/>
  <c r="R133" i="4" s="1"/>
  <c r="R129" i="4" a="1"/>
  <c r="R129" i="4" s="1"/>
  <c r="T125" i="4"/>
  <c r="R122" i="4" a="1"/>
  <c r="R122" i="4" s="1"/>
  <c r="R119" i="4" a="1"/>
  <c r="R119" i="4" s="1"/>
  <c r="R116" i="4" a="1"/>
  <c r="R116" i="4" s="1"/>
  <c r="R113" i="4" a="1"/>
  <c r="R113" i="4" s="1"/>
  <c r="S109" i="4"/>
  <c r="S106" i="4"/>
  <c r="S103" i="4"/>
  <c r="S100" i="4"/>
  <c r="R97" i="4" a="1"/>
  <c r="R97" i="4" s="1"/>
  <c r="R94" i="4" a="1"/>
  <c r="R94" i="4" s="1"/>
  <c r="R91" i="4" a="1"/>
  <c r="R91" i="4" s="1"/>
  <c r="R88" i="4" a="1"/>
  <c r="R88" i="4" s="1"/>
  <c r="S84" i="4"/>
  <c r="S81" i="4"/>
  <c r="S78" i="4"/>
  <c r="S75" i="4"/>
  <c r="R72" i="4" a="1"/>
  <c r="R72" i="4" s="1"/>
  <c r="R69" i="4" a="1"/>
  <c r="R69" i="4" s="1"/>
  <c r="R66" i="4" a="1"/>
  <c r="R66" i="4" s="1"/>
  <c r="R63" i="4" a="1"/>
  <c r="R63" i="4" s="1"/>
  <c r="S59" i="4"/>
  <c r="S56" i="4"/>
  <c r="S53" i="4"/>
  <c r="S50" i="4"/>
  <c r="R47" i="4" a="1"/>
  <c r="R47" i="4" s="1"/>
  <c r="R44" i="4" a="1"/>
  <c r="R44" i="4" s="1"/>
  <c r="R41" i="4" a="1"/>
  <c r="R41" i="4" s="1"/>
  <c r="R38" i="4" a="1"/>
  <c r="R38" i="4" s="1"/>
  <c r="S34" i="4"/>
  <c r="S31" i="4"/>
  <c r="S28" i="4"/>
  <c r="R223" i="4" a="1"/>
  <c r="R223" i="4" s="1"/>
  <c r="S218" i="4"/>
  <c r="R214" i="4" a="1"/>
  <c r="R214" i="4" s="1"/>
  <c r="S210" i="4"/>
  <c r="R206" i="4" a="1"/>
  <c r="R206" i="4" s="1"/>
  <c r="S201" i="4"/>
  <c r="R198" i="4" a="1"/>
  <c r="R198" i="4" s="1"/>
  <c r="S193" i="4"/>
  <c r="R189" i="4" a="1"/>
  <c r="R189" i="4" s="1"/>
  <c r="S185" i="4"/>
  <c r="R181" i="4" a="1"/>
  <c r="R181" i="4" s="1"/>
  <c r="S176" i="4"/>
  <c r="R173" i="4" a="1"/>
  <c r="R173" i="4" s="1"/>
  <c r="S168" i="4"/>
  <c r="R164" i="4" a="1"/>
  <c r="R164" i="4" s="1"/>
  <c r="S160" i="4"/>
  <c r="R156" i="4" a="1"/>
  <c r="R156" i="4" s="1"/>
  <c r="S151" i="4"/>
  <c r="R148" i="4" a="1"/>
  <c r="R148" i="4" s="1"/>
  <c r="S143" i="4"/>
  <c r="R136" i="4" a="1"/>
  <c r="R136" i="4" s="1"/>
  <c r="R132" i="4" a="1"/>
  <c r="R132" i="4" s="1"/>
  <c r="T128" i="4"/>
  <c r="S125" i="4"/>
  <c r="T121" i="4"/>
  <c r="T118" i="4"/>
  <c r="T115" i="4"/>
  <c r="S112" i="4"/>
  <c r="R100" i="4" a="1"/>
  <c r="R100" i="4" s="1"/>
  <c r="T96" i="4"/>
  <c r="T93" i="4"/>
  <c r="T90" i="4"/>
  <c r="S87" i="4"/>
  <c r="R75" i="4" a="1"/>
  <c r="R75" i="4" s="1"/>
  <c r="T71" i="4"/>
  <c r="T68" i="4"/>
  <c r="T65" i="4"/>
  <c r="S62" i="4"/>
  <c r="R50" i="4" a="1"/>
  <c r="R50" i="4" s="1"/>
  <c r="T46" i="4"/>
  <c r="T43" i="4"/>
  <c r="T40" i="4"/>
  <c r="S37" i="4"/>
  <c r="R23" i="4" a="1"/>
  <c r="R23" i="4" s="1"/>
  <c r="S23" i="4" s="1"/>
  <c r="R18" i="4" a="1"/>
  <c r="R18" i="4" s="1"/>
  <c r="S18" i="4" s="1"/>
  <c r="T18" i="4" s="1"/>
  <c r="R13" i="4" a="1"/>
  <c r="R13" i="4" s="1"/>
  <c r="R8" i="4" a="1"/>
  <c r="R8" i="4" s="1"/>
  <c r="T221" i="4"/>
  <c r="T213" i="4"/>
  <c r="T205" i="4"/>
  <c r="T196" i="4"/>
  <c r="T188" i="4"/>
  <c r="T180" i="4"/>
  <c r="T171" i="4"/>
  <c r="T163" i="4"/>
  <c r="T155" i="4"/>
  <c r="T146" i="4"/>
  <c r="R139" i="4" a="1"/>
  <c r="R139" i="4" s="1"/>
  <c r="T135" i="4"/>
  <c r="T131" i="4"/>
  <c r="S128" i="4"/>
  <c r="S124" i="4"/>
  <c r="S121" i="4"/>
  <c r="S118" i="4"/>
  <c r="S115" i="4"/>
  <c r="R112" i="4" a="1"/>
  <c r="R112" i="4" s="1"/>
  <c r="R109" i="4" a="1"/>
  <c r="R109" i="4" s="1"/>
  <c r="R106" i="4" a="1"/>
  <c r="R106" i="4" s="1"/>
  <c r="R103" i="4" a="1"/>
  <c r="R103" i="4" s="1"/>
  <c r="S99" i="4"/>
  <c r="S96" i="4"/>
  <c r="S93" i="4"/>
  <c r="S90" i="4"/>
  <c r="R87" i="4" a="1"/>
  <c r="R87" i="4" s="1"/>
  <c r="R84" i="4" a="1"/>
  <c r="R84" i="4" s="1"/>
  <c r="R81" i="4" a="1"/>
  <c r="R81" i="4" s="1"/>
  <c r="R78" i="4" a="1"/>
  <c r="R78" i="4" s="1"/>
  <c r="S74" i="4"/>
  <c r="S71" i="4"/>
  <c r="S68" i="4"/>
  <c r="S65" i="4"/>
  <c r="R62" i="4" a="1"/>
  <c r="R62" i="4" s="1"/>
  <c r="R59" i="4" a="1"/>
  <c r="R59" i="4" s="1"/>
  <c r="R56" i="4" a="1"/>
  <c r="R56" i="4" s="1"/>
  <c r="R53" i="4" a="1"/>
  <c r="R53" i="4" s="1"/>
  <c r="S49" i="4"/>
  <c r="S46" i="4"/>
  <c r="S43" i="4"/>
  <c r="S40" i="4"/>
  <c r="R37" i="4" a="1"/>
  <c r="R37" i="4" s="1"/>
  <c r="R34" i="4" a="1"/>
  <c r="R34" i="4" s="1"/>
  <c r="R31" i="4" a="1"/>
  <c r="R31" i="4" s="1"/>
  <c r="R28" i="4" a="1"/>
  <c r="R28" i="4" s="1"/>
  <c r="S221" i="4"/>
  <c r="R218" i="4" a="1"/>
  <c r="R218" i="4" s="1"/>
  <c r="S213" i="4"/>
  <c r="R209" i="4" a="1"/>
  <c r="R209" i="4" s="1"/>
  <c r="S205" i="4"/>
  <c r="R201" i="4" a="1"/>
  <c r="R201" i="4" s="1"/>
  <c r="S196" i="4"/>
  <c r="R193" i="4" a="1"/>
  <c r="R193" i="4" s="1"/>
  <c r="S188" i="4"/>
  <c r="R184" i="4" a="1"/>
  <c r="R184" i="4" s="1"/>
  <c r="S180" i="4"/>
  <c r="R176" i="4" a="1"/>
  <c r="R176" i="4" s="1"/>
  <c r="S171" i="4"/>
  <c r="R168" i="4" a="1"/>
  <c r="R168" i="4" s="1"/>
  <c r="S163" i="4"/>
  <c r="R159" i="4" a="1"/>
  <c r="R159" i="4" s="1"/>
  <c r="S155" i="4"/>
  <c r="R151" i="4" a="1"/>
  <c r="R151" i="4" s="1"/>
  <c r="S146" i="4"/>
  <c r="R143" i="4" a="1"/>
  <c r="R143" i="4" s="1"/>
  <c r="T138" i="4"/>
  <c r="S135" i="4"/>
  <c r="S131" i="4"/>
  <c r="R115" i="4" a="1"/>
  <c r="R115" i="4" s="1"/>
  <c r="T111" i="4"/>
  <c r="T108" i="4"/>
  <c r="T105" i="4"/>
  <c r="S102" i="4"/>
  <c r="R90" i="4" a="1"/>
  <c r="R90" i="4" s="1"/>
  <c r="T86" i="4"/>
  <c r="T83" i="4"/>
  <c r="T80" i="4"/>
  <c r="S77" i="4"/>
  <c r="R65" i="4" a="1"/>
  <c r="R65" i="4" s="1"/>
  <c r="T61" i="4"/>
  <c r="T58" i="4"/>
  <c r="T55" i="4"/>
  <c r="S52" i="4"/>
  <c r="R40" i="4" a="1"/>
  <c r="R40" i="4" s="1"/>
  <c r="T36" i="4"/>
  <c r="T33" i="4"/>
  <c r="T30" i="4"/>
  <c r="R25" i="4" a="1"/>
  <c r="R25" i="4" s="1"/>
  <c r="S25" i="4" s="1"/>
  <c r="T25" i="4" s="1"/>
  <c r="R20" i="4" a="1"/>
  <c r="R20" i="4" s="1"/>
  <c r="S20" i="4" s="1"/>
  <c r="T20" i="4" s="1"/>
  <c r="R15" i="4" a="1"/>
  <c r="R15" i="4" s="1"/>
  <c r="R10" i="4" a="1"/>
  <c r="R10" i="4" s="1"/>
  <c r="T216" i="4"/>
  <c r="T208" i="4"/>
  <c r="T200" i="4"/>
  <c r="T191" i="4"/>
  <c r="T183" i="4"/>
  <c r="T175" i="4"/>
  <c r="T166" i="4"/>
  <c r="T158" i="4"/>
  <c r="T150" i="4"/>
  <c r="T141" i="4"/>
  <c r="S138" i="4"/>
  <c r="S134" i="4"/>
  <c r="R128" i="4" a="1"/>
  <c r="R128" i="4" s="1"/>
  <c r="R124" i="4" a="1"/>
  <c r="R124" i="4" s="1"/>
  <c r="R121" i="4" a="1"/>
  <c r="R121" i="4" s="1"/>
  <c r="R118" i="4" a="1"/>
  <c r="R118" i="4" s="1"/>
  <c r="S114" i="4"/>
  <c r="S111" i="4"/>
  <c r="S108" i="4"/>
  <c r="S105" i="4"/>
  <c r="R102" i="4" a="1"/>
  <c r="R102" i="4" s="1"/>
  <c r="R99" i="4" a="1"/>
  <c r="R99" i="4" s="1"/>
  <c r="R96" i="4" a="1"/>
  <c r="R96" i="4" s="1"/>
  <c r="R93" i="4" a="1"/>
  <c r="R93" i="4" s="1"/>
  <c r="S89" i="4"/>
  <c r="S86" i="4"/>
  <c r="S83" i="4"/>
  <c r="S80" i="4"/>
  <c r="R77" i="4" a="1"/>
  <c r="R77" i="4" s="1"/>
  <c r="R74" i="4" a="1"/>
  <c r="R74" i="4" s="1"/>
  <c r="R71" i="4" a="1"/>
  <c r="R71" i="4" s="1"/>
  <c r="R68" i="4" a="1"/>
  <c r="R68" i="4" s="1"/>
  <c r="S64" i="4"/>
  <c r="S61" i="4"/>
  <c r="S58" i="4"/>
  <c r="S55" i="4"/>
  <c r="R52" i="4" a="1"/>
  <c r="R52" i="4" s="1"/>
  <c r="R49" i="4" a="1"/>
  <c r="R49" i="4" s="1"/>
  <c r="R46" i="4" a="1"/>
  <c r="R46" i="4" s="1"/>
  <c r="R43" i="4" a="1"/>
  <c r="R43" i="4" s="1"/>
  <c r="S39" i="4"/>
  <c r="S36" i="4"/>
  <c r="S33" i="4"/>
  <c r="S30" i="4"/>
  <c r="R221" i="4" a="1"/>
  <c r="R221" i="4" s="1"/>
  <c r="S216" i="4"/>
  <c r="R213" i="4" a="1"/>
  <c r="R213" i="4" s="1"/>
  <c r="S208" i="4"/>
  <c r="R204" i="4" a="1"/>
  <c r="R204" i="4" s="1"/>
  <c r="S200" i="4"/>
  <c r="R196" i="4" a="1"/>
  <c r="R196" i="4" s="1"/>
  <c r="S191" i="4"/>
  <c r="R188" i="4" a="1"/>
  <c r="R188" i="4" s="1"/>
  <c r="S183" i="4"/>
  <c r="R179" i="4" a="1"/>
  <c r="R179" i="4" s="1"/>
  <c r="S175" i="4"/>
  <c r="R171" i="4" a="1"/>
  <c r="R171" i="4" s="1"/>
  <c r="S166" i="4"/>
  <c r="R163" i="4" a="1"/>
  <c r="R163" i="4" s="1"/>
  <c r="S158" i="4"/>
  <c r="R154" i="4" a="1"/>
  <c r="R154" i="4" s="1"/>
  <c r="S150" i="4"/>
  <c r="R146" i="4" a="1"/>
  <c r="R146" i="4" s="1"/>
  <c r="S141" i="4"/>
  <c r="R131" i="4" a="1"/>
  <c r="R131" i="4" s="1"/>
  <c r="R127" i="4" a="1"/>
  <c r="R127" i="4" s="1"/>
  <c r="T123" i="4"/>
  <c r="T120" i="4"/>
  <c r="S117" i="4"/>
  <c r="R105" i="4" a="1"/>
  <c r="R105" i="4" s="1"/>
  <c r="T101" i="4"/>
  <c r="T98" i="4"/>
  <c r="T95" i="4"/>
  <c r="S92" i="4"/>
  <c r="R80" i="4" a="1"/>
  <c r="R80" i="4" s="1"/>
  <c r="T76" i="4"/>
  <c r="T73" i="4"/>
  <c r="T70" i="4"/>
  <c r="S67" i="4"/>
  <c r="R55" i="4" a="1"/>
  <c r="R55" i="4" s="1"/>
  <c r="T51" i="4"/>
  <c r="T48" i="4"/>
  <c r="T45" i="4"/>
  <c r="S42" i="4"/>
  <c r="R30" i="4" a="1"/>
  <c r="R30" i="4" s="1"/>
  <c r="R27" i="4" a="1"/>
  <c r="R27" i="4" s="1"/>
  <c r="S27" i="4" s="1"/>
  <c r="R22" i="4" a="1"/>
  <c r="R22" i="4" s="1"/>
  <c r="S22" i="4" s="1"/>
  <c r="T22" i="4" s="1"/>
  <c r="R17" i="4" a="1"/>
  <c r="R17" i="4" s="1"/>
  <c r="S17" i="4" s="1"/>
  <c r="R12" i="4" a="1"/>
  <c r="R12" i="4" s="1"/>
  <c r="R7" i="4" a="1"/>
  <c r="R7" i="4" s="1"/>
  <c r="S7" i="4" s="1"/>
  <c r="T7" i="4" s="1"/>
  <c r="P214" i="4"/>
  <c r="Q214" i="4" s="1"/>
  <c r="O2" i="4"/>
  <c r="P89" i="4"/>
  <c r="Q89" i="4" s="1"/>
  <c r="P94" i="4"/>
  <c r="Q94" i="4" s="1"/>
  <c r="P126" i="4"/>
  <c r="Q126" i="4" s="1"/>
  <c r="P205" i="4"/>
  <c r="Q205" i="4" s="1"/>
  <c r="P115" i="4"/>
  <c r="Q115" i="4" s="1"/>
  <c r="P16" i="4"/>
  <c r="Q16" i="4" s="1"/>
  <c r="P218" i="4"/>
  <c r="Q218" i="4" s="1"/>
  <c r="P139" i="4"/>
  <c r="Q139" i="4" s="1"/>
  <c r="P103" i="4"/>
  <c r="Q103" i="4" s="1"/>
  <c r="P170" i="4"/>
  <c r="Q170" i="4" s="1"/>
  <c r="P10" i="4"/>
  <c r="Q10" i="4" s="1"/>
  <c r="P107" i="4"/>
  <c r="Q107" i="4" s="1"/>
  <c r="P73" i="4"/>
  <c r="Q73" i="4" s="1"/>
  <c r="P130" i="4"/>
  <c r="Q130" i="4" s="1"/>
  <c r="P217" i="4"/>
  <c r="Q217" i="4" s="1"/>
  <c r="P104" i="4"/>
  <c r="Q104" i="4" s="1"/>
  <c r="P20" i="4"/>
  <c r="Q20" i="4" s="1"/>
  <c r="P148" i="4"/>
  <c r="Q148" i="4" s="1"/>
  <c r="P122" i="4"/>
  <c r="Q122" i="4" s="1"/>
  <c r="P204" i="4"/>
  <c r="Q204" i="4" s="1"/>
  <c r="P47" i="4"/>
  <c r="Q47" i="4" s="1"/>
  <c r="P165" i="4"/>
  <c r="Q165" i="4" s="1"/>
  <c r="P159" i="4"/>
  <c r="Q159" i="4" s="1"/>
  <c r="P43" i="4"/>
  <c r="Q43" i="4" s="1"/>
  <c r="P210" i="4"/>
  <c r="Q210" i="4" s="1"/>
  <c r="P14" i="4"/>
  <c r="Q14" i="4" s="1"/>
  <c r="P129" i="4"/>
  <c r="Q129" i="4" s="1"/>
  <c r="P211" i="4"/>
  <c r="Q211" i="4" s="1"/>
  <c r="P46" i="4"/>
  <c r="Q46" i="4" s="1"/>
  <c r="P52" i="4"/>
  <c r="Q52" i="4" s="1"/>
  <c r="P81" i="4"/>
  <c r="Q81" i="4" s="1"/>
  <c r="P178" i="4"/>
  <c r="Q178" i="4" s="1"/>
  <c r="P86" i="4"/>
  <c r="Q86" i="4" s="1"/>
  <c r="P133" i="4"/>
  <c r="Q133" i="4" s="1"/>
  <c r="P219" i="4"/>
  <c r="Q219" i="4" s="1"/>
  <c r="P117" i="4"/>
  <c r="Q117" i="4" s="1"/>
  <c r="P110" i="4"/>
  <c r="Q110" i="4" s="1"/>
  <c r="P198" i="4"/>
  <c r="Q198" i="4" s="1"/>
  <c r="P109" i="4"/>
  <c r="Q109" i="4" s="1"/>
  <c r="P57" i="4"/>
  <c r="Q57" i="4" s="1"/>
  <c r="P171" i="4"/>
  <c r="Q171" i="4" s="1"/>
  <c r="P119" i="4"/>
  <c r="Q119" i="4" s="1"/>
  <c r="P62" i="4"/>
  <c r="Q62" i="4" s="1"/>
  <c r="P113" i="4"/>
  <c r="Q113" i="4" s="1"/>
  <c r="P212" i="4"/>
  <c r="Q212" i="4" s="1"/>
  <c r="P98" i="4"/>
  <c r="Q98" i="4" s="1"/>
  <c r="P108" i="4"/>
  <c r="Q108" i="4" s="1"/>
  <c r="P111" i="4"/>
  <c r="Q111" i="4" s="1"/>
  <c r="P59" i="4"/>
  <c r="Q59" i="4" s="1"/>
  <c r="P116" i="4"/>
  <c r="Q116" i="4" s="1"/>
  <c r="P201" i="4"/>
  <c r="Q201" i="4" s="1"/>
  <c r="P6" i="4"/>
  <c r="Q6" i="4" s="1"/>
  <c r="P209" i="4"/>
  <c r="Q209" i="4" s="1"/>
  <c r="P100" i="4"/>
  <c r="Q100" i="4" s="1"/>
  <c r="P40" i="4"/>
  <c r="Q40" i="4" s="1"/>
  <c r="P95" i="4"/>
  <c r="Q95" i="4" s="1"/>
  <c r="P99" i="4"/>
  <c r="Q99" i="4" s="1"/>
  <c r="P120" i="4"/>
  <c r="Q120" i="4" s="1"/>
  <c r="P200" i="4"/>
  <c r="Q200" i="4" s="1"/>
  <c r="P7" i="4"/>
  <c r="Q7" i="4" s="1"/>
  <c r="P203" i="4"/>
  <c r="Q203" i="4" s="1"/>
  <c r="P197" i="4"/>
  <c r="Q197" i="4" s="1"/>
  <c r="P91" i="4"/>
  <c r="Q91" i="4" s="1"/>
  <c r="P194" i="4"/>
  <c r="Q194" i="4" s="1"/>
  <c r="P88" i="4"/>
  <c r="Q88" i="4" s="1"/>
  <c r="P8" i="4"/>
  <c r="Q8" i="4" s="1"/>
  <c r="P121" i="4"/>
  <c r="Q121" i="4" s="1"/>
  <c r="P41" i="4"/>
  <c r="Q41" i="4" s="1"/>
  <c r="P83" i="4"/>
  <c r="Q83" i="4" s="1"/>
  <c r="P152" i="4"/>
  <c r="Q152" i="4" s="1"/>
  <c r="P114" i="4"/>
  <c r="Q114" i="4" s="1"/>
  <c r="P199" i="4"/>
  <c r="Q199" i="4" s="1"/>
  <c r="P19" i="4"/>
  <c r="Q19" i="4" s="1"/>
  <c r="P31" i="4"/>
  <c r="Q31" i="4" s="1"/>
  <c r="P9" i="4"/>
  <c r="Q9" i="4" s="1"/>
  <c r="P97" i="4"/>
  <c r="Q97" i="4" s="1"/>
  <c r="P173" i="4"/>
  <c r="Q173" i="4" s="1"/>
  <c r="P125" i="4"/>
  <c r="Q125" i="4" s="1"/>
  <c r="P131" i="4"/>
  <c r="Q131" i="4" s="1"/>
  <c r="P61" i="4"/>
  <c r="Q61" i="4" s="1"/>
  <c r="P30" i="4"/>
  <c r="Q30" i="4" s="1"/>
  <c r="P105" i="4"/>
  <c r="Q105" i="4" s="1"/>
  <c r="P187" i="4"/>
  <c r="Q187" i="4" s="1"/>
  <c r="P220" i="4"/>
  <c r="Q220" i="4" s="1"/>
  <c r="P192" i="4"/>
  <c r="Q192" i="4" s="1"/>
  <c r="P188" i="4"/>
  <c r="Q188" i="4" s="1"/>
  <c r="P18" i="4"/>
  <c r="Q18" i="4" s="1"/>
  <c r="P202" i="4"/>
  <c r="Q202" i="4" s="1"/>
  <c r="P75" i="4"/>
  <c r="Q75" i="4" s="1"/>
  <c r="P208" i="4"/>
  <c r="Q208" i="4" s="1"/>
  <c r="P26" i="4"/>
  <c r="Q26" i="4" s="1"/>
  <c r="P222" i="4"/>
  <c r="Q222" i="4" s="1"/>
  <c r="P138" i="4"/>
  <c r="Q138" i="4" s="1"/>
  <c r="P106" i="4"/>
  <c r="Q106" i="4" s="1"/>
  <c r="P196" i="4"/>
  <c r="Q196" i="4" s="1"/>
  <c r="P35" i="4"/>
  <c r="Q35" i="4" s="1"/>
  <c r="P12" i="4"/>
  <c r="Q12" i="4" s="1"/>
  <c r="P172" i="4"/>
  <c r="Q172" i="4" s="1"/>
  <c r="P163" i="4"/>
  <c r="Q163" i="4" s="1"/>
  <c r="P184" i="4"/>
  <c r="Q184" i="4" s="1"/>
  <c r="P185" i="4"/>
  <c r="Q185" i="4" s="1"/>
  <c r="P160" i="4"/>
  <c r="Q160" i="4" s="1"/>
  <c r="P49" i="4"/>
  <c r="Q49" i="4" s="1"/>
  <c r="P150" i="4"/>
  <c r="Q150" i="4" s="1"/>
  <c r="P54" i="4"/>
  <c r="Q54" i="4" s="1"/>
  <c r="P145" i="4"/>
  <c r="Q145" i="4" s="1"/>
  <c r="P13" i="4"/>
  <c r="Q13" i="4" s="1"/>
  <c r="P183" i="4"/>
  <c r="Q183" i="4" s="1"/>
  <c r="P32" i="4"/>
  <c r="Q32" i="4" s="1"/>
  <c r="P82" i="4"/>
  <c r="Q82" i="4" s="1"/>
  <c r="P164" i="4"/>
  <c r="Q164" i="4" s="1"/>
  <c r="P55" i="4"/>
  <c r="Q55" i="4" s="1"/>
  <c r="P15" i="4"/>
  <c r="Q15" i="4" s="1"/>
  <c r="P140" i="4"/>
  <c r="Q140" i="4" s="1"/>
  <c r="P25" i="4"/>
  <c r="Q25" i="4" s="1"/>
  <c r="P51" i="4"/>
  <c r="Q51" i="4" s="1"/>
  <c r="P179" i="4"/>
  <c r="Q179" i="4" s="1"/>
  <c r="P69" i="4"/>
  <c r="Q69" i="4" s="1"/>
  <c r="P180" i="4"/>
  <c r="Q180" i="4" s="1"/>
  <c r="P70" i="4"/>
  <c r="Q70" i="4" s="1"/>
  <c r="P182" i="4"/>
  <c r="Q182" i="4" s="1"/>
  <c r="P71" i="4"/>
  <c r="Q71" i="4" s="1"/>
  <c r="P193" i="4"/>
  <c r="Q193" i="4" s="1"/>
  <c r="P84" i="4"/>
  <c r="Q84" i="4" s="1"/>
  <c r="P60" i="4"/>
  <c r="Q60" i="4" s="1"/>
  <c r="P24" i="4"/>
  <c r="Q24" i="4" s="1"/>
  <c r="P85" i="4"/>
  <c r="Q85" i="4" s="1"/>
  <c r="P189" i="4"/>
  <c r="Q189" i="4" s="1"/>
  <c r="P37" i="4"/>
  <c r="Q37" i="4" s="1"/>
  <c r="P87" i="4"/>
  <c r="Q87" i="4" s="1"/>
  <c r="P175" i="4"/>
  <c r="Q175" i="4" s="1"/>
  <c r="P147" i="4"/>
  <c r="Q147" i="4" s="1"/>
  <c r="P149" i="4"/>
  <c r="Q149" i="4" s="1"/>
  <c r="P33" i="4"/>
  <c r="Q33" i="4" s="1"/>
  <c r="P169" i="4"/>
  <c r="Q169" i="4" s="1"/>
  <c r="P68" i="4"/>
  <c r="Q68" i="4" s="1"/>
  <c r="P78" i="4"/>
  <c r="Q78" i="4" s="1"/>
  <c r="P79" i="4"/>
  <c r="Q79" i="4" s="1"/>
  <c r="P191" i="4"/>
  <c r="Q191" i="4" s="1"/>
  <c r="P80" i="4"/>
  <c r="Q80" i="4" s="1"/>
  <c r="P90" i="4"/>
  <c r="Q90" i="4" s="1"/>
  <c r="P215" i="4"/>
  <c r="Q215" i="4" s="1"/>
  <c r="P224" i="4"/>
  <c r="Q224" i="4" s="1"/>
  <c r="P190" i="4"/>
  <c r="Q190" i="4" s="1"/>
  <c r="P76" i="4"/>
  <c r="Q76" i="4" s="1"/>
  <c r="P181" i="4"/>
  <c r="Q181" i="4" s="1"/>
  <c r="P66" i="4"/>
  <c r="Q66" i="4" s="1"/>
  <c r="P166" i="4"/>
  <c r="Q166" i="4" s="1"/>
  <c r="P96" i="4"/>
  <c r="Q96" i="4" s="1"/>
  <c r="P195" i="4"/>
  <c r="Q195" i="4" s="1"/>
  <c r="P42" i="4"/>
  <c r="Q42" i="4" s="1"/>
  <c r="P92" i="4"/>
  <c r="Q92" i="4" s="1"/>
  <c r="P186" i="4"/>
  <c r="Q186" i="4" s="1"/>
  <c r="P124" i="4"/>
  <c r="Q124" i="4" s="1"/>
  <c r="P118" i="4"/>
  <c r="Q118" i="4" s="1"/>
  <c r="P44" i="4"/>
  <c r="Q44" i="4" s="1"/>
  <c r="P155" i="4"/>
  <c r="Q155" i="4" s="1"/>
  <c r="P58" i="4"/>
  <c r="Q58" i="4" s="1"/>
  <c r="P64" i="4"/>
  <c r="Q64" i="4" s="1"/>
  <c r="P144" i="4"/>
  <c r="Q144" i="4" s="1"/>
  <c r="P21" i="4"/>
  <c r="Q21" i="4" s="1"/>
  <c r="P135" i="4"/>
  <c r="Q135" i="4" s="1"/>
  <c r="P29" i="4"/>
  <c r="Q29" i="4" s="1"/>
  <c r="P132" i="4"/>
  <c r="Q132" i="4" s="1"/>
  <c r="P63" i="4"/>
  <c r="Q63" i="4" s="1"/>
  <c r="P22" i="4"/>
  <c r="Q22" i="4" s="1"/>
  <c r="P72" i="4"/>
  <c r="Q72" i="4" s="1"/>
  <c r="P142" i="4"/>
  <c r="Q142" i="4" s="1"/>
  <c r="P213" i="4"/>
  <c r="Q213" i="4" s="1"/>
  <c r="P102" i="4"/>
  <c r="Q102" i="4" s="1"/>
  <c r="P123" i="4"/>
  <c r="Q123" i="4" s="1"/>
  <c r="P34" i="4"/>
  <c r="Q34" i="4" s="1"/>
  <c r="P36" i="4"/>
  <c r="Q36" i="4" s="1"/>
  <c r="P11" i="4"/>
  <c r="Q11" i="4" s="1"/>
  <c r="P146" i="4"/>
  <c r="Q146" i="4" s="1"/>
  <c r="P39" i="4"/>
  <c r="Q39" i="4" s="1"/>
  <c r="P156" i="4"/>
  <c r="Q156" i="4" s="1"/>
  <c r="P157" i="4"/>
  <c r="Q157" i="4" s="1"/>
  <c r="P50" i="4"/>
  <c r="Q50" i="4" s="1"/>
  <c r="P137" i="4"/>
  <c r="Q137" i="4" s="1"/>
  <c r="P128" i="4"/>
  <c r="Q128" i="4" s="1"/>
  <c r="P23" i="4"/>
  <c r="Q23" i="4" s="1"/>
  <c r="P207" i="4"/>
  <c r="Q207" i="4" s="1"/>
  <c r="P158" i="4"/>
  <c r="Q158" i="4" s="1"/>
  <c r="P17" i="4"/>
  <c r="Q17" i="4" s="1"/>
  <c r="P67" i="4"/>
  <c r="Q67" i="4" s="1"/>
  <c r="P136" i="4"/>
  <c r="Q136" i="4" s="1"/>
  <c r="P127" i="4"/>
  <c r="Q127" i="4" s="1"/>
  <c r="P93" i="4"/>
  <c r="Q93" i="4" s="1"/>
  <c r="P206" i="4"/>
  <c r="P112" i="4"/>
  <c r="Q112" i="4" s="1"/>
  <c r="P141" i="4"/>
  <c r="Q141" i="4" s="1"/>
  <c r="P134" i="4"/>
  <c r="Q134" i="4" s="1"/>
  <c r="P38" i="4"/>
  <c r="Q38" i="4" s="1"/>
  <c r="P56" i="4"/>
  <c r="Q56" i="4" s="1"/>
  <c r="P167" i="4"/>
  <c r="Q167" i="4" s="1"/>
  <c r="P168" i="4"/>
  <c r="Q168" i="4" s="1"/>
  <c r="B5" i="4"/>
  <c r="P223" i="4"/>
  <c r="Q223" i="4" s="1"/>
  <c r="P101" i="4"/>
  <c r="Q101" i="4" s="1"/>
  <c r="P216" i="4"/>
  <c r="Q216" i="4" s="1"/>
  <c r="P161" i="4"/>
  <c r="Q161" i="4" s="1"/>
  <c r="P162" i="4"/>
  <c r="Q162" i="4" s="1"/>
  <c r="P53" i="4"/>
  <c r="Q53" i="4" s="1"/>
  <c r="P154" i="4"/>
  <c r="Q154" i="4" s="1"/>
  <c r="P45" i="4"/>
  <c r="Q45" i="4" s="1"/>
  <c r="P174" i="4"/>
  <c r="Q174" i="4" s="1"/>
  <c r="P65" i="4"/>
  <c r="Q65" i="4" s="1"/>
  <c r="P176" i="4"/>
  <c r="Q176" i="4" s="1"/>
  <c r="P151" i="4"/>
  <c r="Q151" i="4" s="1"/>
  <c r="P28" i="4"/>
  <c r="Q28" i="4" s="1"/>
  <c r="P143" i="4"/>
  <c r="Q143" i="4" s="1"/>
  <c r="P48" i="4"/>
  <c r="Q48" i="4" s="1"/>
  <c r="P221" i="4"/>
  <c r="Q221" i="4" s="1"/>
  <c r="P74" i="4"/>
  <c r="Q74" i="4" s="1"/>
  <c r="P177" i="4"/>
  <c r="Q177" i="4" s="1"/>
  <c r="P27" i="4"/>
  <c r="Q27" i="4" s="1"/>
  <c r="P77" i="4"/>
  <c r="Q77" i="4" s="1"/>
  <c r="P153" i="4"/>
  <c r="Q153" i="4" s="1"/>
  <c r="V3" i="4" l="1" a="1"/>
  <c r="V3" i="4" s="1"/>
  <c r="S19" i="4"/>
  <c r="T19" i="4" s="1"/>
  <c r="T17" i="4"/>
  <c r="T23" i="4"/>
  <c r="S6" i="4"/>
  <c r="T6" i="4" s="1"/>
  <c r="S12" i="4"/>
  <c r="T12" i="4" s="1"/>
  <c r="S10" i="4"/>
  <c r="T10" i="4" s="1"/>
  <c r="S8" i="4"/>
  <c r="T8" i="4" s="1"/>
  <c r="S11" i="4"/>
  <c r="T11" i="4" s="1"/>
  <c r="S26" i="4"/>
  <c r="T26" i="4" s="1"/>
  <c r="S13" i="4"/>
  <c r="T13" i="4" s="1"/>
  <c r="S16" i="4"/>
  <c r="T16" i="4" s="1"/>
  <c r="T27" i="4"/>
  <c r="S15" i="4"/>
  <c r="T15" i="4" s="1"/>
  <c r="S21" i="4"/>
  <c r="T21" i="4" s="1"/>
  <c r="P5" i="4"/>
  <c r="Q5" i="4" s="1"/>
  <c r="Q206" i="4" s="1"/>
  <c r="R5" i="4" a="1"/>
  <c r="R5" i="4" s="1"/>
  <c r="S5" i="4" s="1"/>
  <c r="Q2" i="4" l="1"/>
  <c r="T5" i="4"/>
  <c r="S2" i="4" l="1" a="1"/>
  <c r="S2" i="4" s="1"/>
  <c r="B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3" authorId="0" shapeId="0" xr:uid="{A326EC83-516D-4143-AC08-7A03C5B1760C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Inserire la quantità effettiva caricata. Consultare QTA CONSIGLIATA in colonna M.</t>
        </r>
      </text>
    </comment>
    <comment ref="L3" authorId="0" shapeId="0" xr:uid="{8C453734-2C05-C04C-B8F9-335D462C27AA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Disponibilità residua in negozio calcolata da RIEP_VENDITA; non è la giacenza fisica della macchina.</t>
        </r>
      </text>
    </comment>
    <comment ref="M3" authorId="0" shapeId="0" xr:uid="{3C3BF123-6A24-AB48-82C9-758339192A88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Quantità consigliata: il minore tra fabbisogno Vending e scorta disponibile in negozio.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N4" authorId="0" shapeId="0" xr:uid="{25B589BF-1528-E84C-8A9A-EE52D0F050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Copertura di magazzino desiderata espressa in mesi. Modifica questo valore per aumentare o ridurre la quantità consigliata.</t>
        </r>
      </text>
    </comment>
    <comment ref="R4" authorId="0" shapeId="0" xr:uid="{B76461FD-5EA7-1744-981D-18B231AE4C3A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Numero di pacchetti acquistabili per ogni stecca. La quantità di riordino viene arrotondata al multiplo superiore di questo valore.</t>
        </r>
      </text>
    </comment>
    <comment ref="R62" authorId="0" shapeId="0" xr:uid="{4BC62C02-D60A-A846-9F48-0F9E08AE4E67}">
      <text>
        <r>
          <rPr>
            <b/>
            <sz val="10"/>
            <color rgb="FF000000"/>
            <rFont val="Tahoma"/>
            <family val="2"/>
          </rPr>
          <t>Quantità consigliata arrotondata alla stecca intera successiva. Usa i mesi di copertura in N4 e i pacchetti per stecca in R4.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<sst xmlns="http://schemas.openxmlformats.org/spreadsheetml/2006/main" count="50307" uniqueCount="10393">
  <si>
    <t>ANALISI MAGAZZINO – PIVOT OPERATIVA</t>
  </si>
  <si>
    <t>Fonte dati</t>
  </si>
  <si>
    <t>RIEP_VENDITA</t>
  </si>
  <si>
    <t>VALORE ACQUISTATO</t>
  </si>
  <si>
    <t>VALORE VENDUTO</t>
  </si>
  <si>
    <t>VALORE GIACENZA</t>
  </si>
  <si>
    <t>PEZZI A MAGAZZINO</t>
  </si>
  <si>
    <t>PRODOTTI TOTALI</t>
  </si>
  <si>
    <t>Data aggiornamento</t>
  </si>
  <si>
    <t>Data partenza analisi</t>
  </si>
  <si>
    <t>PRODOTTI FERMI</t>
  </si>
  <si>
    <t>GIACENZA NEGATIVA</t>
  </si>
  <si>
    <t>DA RIORDINARE</t>
  </si>
  <si>
    <t>LENTI &gt; 6 MESI</t>
  </si>
  <si>
    <t>Mesi trascorsi</t>
  </si>
  <si>
    <t>Tabella ordinabile/filtrabile: puoi ordinare liberamente la PIVOT. I dati (B:M) si aggiornano automaticamente da RIEP_VENDITA in base al Codice in colonna A.</t>
  </si>
  <si>
    <t>Codice</t>
  </si>
  <si>
    <t>Descrizione</t>
  </si>
  <si>
    <t>ACQ</t>
  </si>
  <si>
    <t>RIMANENZE</t>
  </si>
  <si>
    <t>PREZZO</t>
  </si>
  <si>
    <t>TOT ACQUISTATO</t>
  </si>
  <si>
    <t>TOT VENDUTO</t>
  </si>
  <si>
    <t>TOT GIACENZA</t>
  </si>
  <si>
    <t>STATO</t>
  </si>
  <si>
    <t>AZIONE</t>
  </si>
  <si>
    <t>VENDITE/MESE</t>
  </si>
  <si>
    <t>MESI SMALT.</t>
  </si>
  <si>
    <t>10</t>
  </si>
  <si>
    <t>10008</t>
  </si>
  <si>
    <t>10009</t>
  </si>
  <si>
    <t>10010</t>
  </si>
  <si>
    <t>10011</t>
  </si>
  <si>
    <t>10013</t>
  </si>
  <si>
    <t>10014</t>
  </si>
  <si>
    <t>10015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</si>
  <si>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</si>
  <si>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</si>
  <si>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</si>
  <si>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</si>
  <si>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</si>
  <si>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</si>
  <si>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</si>
  <si>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</si>
  <si>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</si>
  <si>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</si>
  <si>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</si>
  <si>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</si>
  <si>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</si>
  <si>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</si>
  <si>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</si>
  <si>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</si>
  <si>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</si>
  <si>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</si>
  <si>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</si>
  <si>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</si>
  <si>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</si>
  <si>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</si>
  <si>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</si>
  <si>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</si>
  <si>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10041</t>
  </si>
  <si>
    <t>10042</t>
  </si>
  <si>
    <t>10043</t>
  </si>
  <si>
    <t>10044</t>
  </si>
  <si>
    <t>10045</t>
  </si>
  <si>
    <t>10046</t>
  </si>
  <si>
    <t>10047</t>
  </si>
  <si>
    <t>10155</t>
  </si>
  <si>
    <t>10197</t>
  </si>
  <si>
    <t>10198</t>
  </si>
  <si>
    <t>10199</t>
  </si>
  <si>
    <t>10200</t>
  </si>
  <si>
    <t>10201</t>
  </si>
  <si>
    <t>10202</t>
  </si>
  <si>
    <t>10203</t>
  </si>
  <si>
    <t>10204</t>
  </si>
  <si>
    <t>10205</t>
  </si>
  <si>
    <t>10206</t>
  </si>
  <si>
    <t>10207</t>
  </si>
  <si>
    <t>10208</t>
  </si>
  <si>
    <t>10209</t>
  </si>
  <si>
    <t>10210</t>
  </si>
  <si>
    <t>10211</t>
  </si>
  <si>
    <t>10212</t>
  </si>
  <si>
    <t>10213</t>
  </si>
  <si>
    <t>10214</t>
  </si>
  <si>
    <t>10224</t>
  </si>
  <si>
    <t>10225</t>
  </si>
  <si>
    <t>10226</t>
  </si>
  <si>
    <t>10227</t>
  </si>
  <si>
    <t>10228</t>
  </si>
  <si>
    <t>10229</t>
  </si>
  <si>
    <t>10230</t>
  </si>
  <si>
    <t>10231</t>
  </si>
  <si>
    <t>10232</t>
  </si>
  <si>
    <t>10233</t>
  </si>
  <si>
    <t>10234</t>
  </si>
  <si>
    <t>10235</t>
  </si>
  <si>
    <t>10236</t>
  </si>
  <si>
    <t>10237</t>
  </si>
  <si>
    <t>10238</t>
  </si>
  <si>
    <t>10239</t>
  </si>
  <si>
    <t>10240</t>
  </si>
  <si>
    <t>AMMS1248</t>
  </si>
  <si>
    <t>AMMS134</t>
  </si>
  <si>
    <t>AMMS1538</t>
  </si>
  <si>
    <t>AMMS1634</t>
  </si>
  <si>
    <t>AMMS1635</t>
  </si>
  <si>
    <t>AMMS1733</t>
  </si>
  <si>
    <t>AMMS177</t>
  </si>
  <si>
    <t>AMMS1783</t>
  </si>
  <si>
    <t>AMMS1784</t>
  </si>
  <si>
    <t>AMMS18</t>
  </si>
  <si>
    <t>AMMS1927</t>
  </si>
  <si>
    <t>AMMS20041</t>
  </si>
  <si>
    <t>AMMS201</t>
  </si>
  <si>
    <t>AMMS20146</t>
  </si>
  <si>
    <t>AMMS20148</t>
  </si>
  <si>
    <t>AMMS20150</t>
  </si>
  <si>
    <t>AMMS20151</t>
  </si>
  <si>
    <t>AMMS20152</t>
  </si>
  <si>
    <t>AMMS20153</t>
  </si>
  <si>
    <t>AMMS20154</t>
  </si>
  <si>
    <t>AMMS20155</t>
  </si>
  <si>
    <t>AMMS20225</t>
  </si>
  <si>
    <t>AMMS20226</t>
  </si>
  <si>
    <t>AMMS20234</t>
  </si>
  <si>
    <t>AMMS20462</t>
  </si>
  <si>
    <t>AMMS20468</t>
  </si>
  <si>
    <t>AMMS20648</t>
  </si>
  <si>
    <t>AMMS2065</t>
  </si>
  <si>
    <t>AMMS20659</t>
  </si>
  <si>
    <t>AMMS2066</t>
  </si>
  <si>
    <t>AMMS20688</t>
  </si>
  <si>
    <t>AMMS20785</t>
  </si>
  <si>
    <t>AMMS20788</t>
  </si>
  <si>
    <t>AMMS20927</t>
  </si>
  <si>
    <t>AMMS20933</t>
  </si>
  <si>
    <t>AMMS21036</t>
  </si>
  <si>
    <t>AMMS21037</t>
  </si>
  <si>
    <t>AMMS21108</t>
  </si>
  <si>
    <t>AMMS21109</t>
  </si>
  <si>
    <t>AMMS21173</t>
  </si>
  <si>
    <t>AMMS21174</t>
  </si>
  <si>
    <t>AMMS21232</t>
  </si>
  <si>
    <t>AMMS21264</t>
  </si>
  <si>
    <t>AMMS21287</t>
  </si>
  <si>
    <t>AMMS21288</t>
  </si>
  <si>
    <t>AMMS21380</t>
  </si>
  <si>
    <t>AMMS21419</t>
  </si>
  <si>
    <t>AMMS21420</t>
  </si>
  <si>
    <t>AMMS21459</t>
  </si>
  <si>
    <t>AMMS21460</t>
  </si>
  <si>
    <t>AMMS21601</t>
  </si>
  <si>
    <t>AMMS21641</t>
  </si>
  <si>
    <t>AMMS21643</t>
  </si>
  <si>
    <t>AMMS21687</t>
  </si>
  <si>
    <t>AMMS2214</t>
  </si>
  <si>
    <t>AMMS2240</t>
  </si>
  <si>
    <t>AMMS2270</t>
  </si>
  <si>
    <t>AMMS2296</t>
  </si>
  <si>
    <t>AMMS233</t>
  </si>
  <si>
    <t>AMMS2373</t>
  </si>
  <si>
    <t>AMMS2423</t>
  </si>
  <si>
    <t>AMMS245</t>
  </si>
  <si>
    <t>AMMS259</t>
  </si>
  <si>
    <t>AMMS2602</t>
  </si>
  <si>
    <t>AMMS2603</t>
  </si>
  <si>
    <t>AMMS2616</t>
  </si>
  <si>
    <t>AMMS264</t>
  </si>
  <si>
    <t>AMMS2652</t>
  </si>
  <si>
    <t>AMMS2656</t>
  </si>
  <si>
    <t>AMMS2658</t>
  </si>
  <si>
    <t>AMMS2688</t>
  </si>
  <si>
    <t>AMMS2694</t>
  </si>
  <si>
    <t>AMMS2695</t>
  </si>
  <si>
    <t>AMMS270</t>
  </si>
  <si>
    <t>AMMS2815</t>
  </si>
  <si>
    <t>AMMS2816</t>
  </si>
  <si>
    <t>AMMS2860</t>
  </si>
  <si>
    <t>AMMS2880</t>
  </si>
  <si>
    <t>AMMS293</t>
  </si>
  <si>
    <t>AMMS2956</t>
  </si>
  <si>
    <t>AMMS2981</t>
  </si>
  <si>
    <t>AMMS2982</t>
  </si>
  <si>
    <t>AMMS3040</t>
  </si>
  <si>
    <t>AMMS3117</t>
  </si>
  <si>
    <t>AMMS3118</t>
  </si>
  <si>
    <t>AMMS3218</t>
  </si>
  <si>
    <t>AMMS3219</t>
  </si>
  <si>
    <t>AMMS3220</t>
  </si>
  <si>
    <t>AMMS3221</t>
  </si>
  <si>
    <t>AMMS3337</t>
  </si>
  <si>
    <t>AMMS3340</t>
  </si>
  <si>
    <t>AMMS3341</t>
  </si>
  <si>
    <t>AMMS338</t>
  </si>
  <si>
    <t>AMMS3422</t>
  </si>
  <si>
    <t>AMMS3449</t>
  </si>
  <si>
    <t>AMMS3450</t>
  </si>
  <si>
    <t>AMMS3458</t>
  </si>
  <si>
    <t>AMMS3461</t>
  </si>
  <si>
    <t>AMMS3467</t>
  </si>
  <si>
    <t>AMMS3486</t>
  </si>
  <si>
    <t>AMMS3494</t>
  </si>
  <si>
    <t>AMMS3495</t>
  </si>
  <si>
    <t>AMMS3504</t>
  </si>
  <si>
    <t>AMMS3528</t>
  </si>
  <si>
    <t>AMMS3648</t>
  </si>
  <si>
    <t>AMMS3688</t>
  </si>
  <si>
    <t>AMMS3817</t>
  </si>
  <si>
    <t>AMMS3823</t>
  </si>
  <si>
    <t>AMMS3841</t>
  </si>
  <si>
    <t>AMMS3887</t>
  </si>
  <si>
    <t>AMMS3906</t>
  </si>
  <si>
    <t>AMMS3907</t>
  </si>
  <si>
    <t>AMMS395</t>
  </si>
  <si>
    <t>AMMS396</t>
  </si>
  <si>
    <t>AMMS406</t>
  </si>
  <si>
    <t>AMMS451</t>
  </si>
  <si>
    <t>AMMS478</t>
  </si>
  <si>
    <t>AMMS536</t>
  </si>
  <si>
    <t>AMMS546</t>
  </si>
  <si>
    <t>AMMS550</t>
  </si>
  <si>
    <t>AMMS553</t>
  </si>
  <si>
    <t>AMMS558</t>
  </si>
  <si>
    <t>AMMS618</t>
  </si>
  <si>
    <t>AMMS632</t>
  </si>
  <si>
    <t>AMMS651</t>
  </si>
  <si>
    <t>AMMS728</t>
  </si>
  <si>
    <t>AMMS81</t>
  </si>
  <si>
    <t>AMMS819</t>
  </si>
  <si>
    <t>AMMS9</t>
  </si>
  <si>
    <t>AMMS91</t>
  </si>
  <si>
    <t>AMMS913</t>
  </si>
  <si>
    <t>AMMS951</t>
  </si>
  <si>
    <t>AMMS96</t>
  </si>
  <si>
    <t>AMMS997</t>
  </si>
  <si>
    <t>Nota: la scheda PIVOT è stata pulita e rifatta come dashboard filtrabile/ordinabile separata dal foglio origine. Puoi ordinare questa tabella senza rompere i richiami dei fogli RIEP_VENDITA/APPOGGIO.</t>
  </si>
  <si>
    <t>data</t>
  </si>
  <si>
    <t>Qtà</t>
  </si>
  <si>
    <t>Importo</t>
  </si>
  <si>
    <t>1) COPIA E INCOLLA IN C3 TUTTE LE SIGA E INALAZIONE</t>
  </si>
  <si>
    <t>2) AGGIORNA</t>
  </si>
  <si>
    <t>3) ARCHIVIA</t>
  </si>
  <si>
    <t>VERIFICARE AGGIUNTA VENDITA FILTRI, CARTINE, ACCENDINI E ELETTRONICHE</t>
  </si>
  <si>
    <t>DA VERIFICARE MANUALMENTE INCREMENTO</t>
  </si>
  <si>
    <t>VERSAMENTI</t>
  </si>
  <si>
    <t>ACQ.</t>
  </si>
  <si>
    <t>VEND.</t>
  </si>
  <si>
    <t>Incr</t>
  </si>
  <si>
    <t>Colonna1</t>
  </si>
  <si>
    <t>TOTALE ACQUISTATO</t>
  </si>
  <si>
    <t>TOTALE VENDUTO</t>
  </si>
  <si>
    <t>DATA</t>
  </si>
  <si>
    <t>IMPORTO</t>
  </si>
  <si>
    <t>ACCENDINI</t>
  </si>
  <si>
    <t>OCB FILTRI</t>
  </si>
  <si>
    <t>SMOKING CARTINE</t>
  </si>
  <si>
    <t>03-11</t>
  </si>
  <si>
    <t>LOST MARY TP800 LEMON LIME 20 mg/ml</t>
  </si>
  <si>
    <t>11/11</t>
  </si>
  <si>
    <t>ELFLIQ EB6000 - SHAKING COLA - 10 ml - 20 mg/ml</t>
  </si>
  <si>
    <t>27/11</t>
  </si>
  <si>
    <t>ELFBAR EB1000 PINK LEMONADE</t>
  </si>
  <si>
    <t>09/12</t>
  </si>
  <si>
    <t>ELFBAR EB1000 PINAPPLE ICE</t>
  </si>
  <si>
    <t>16/12</t>
  </si>
  <si>
    <t>EB1000 BLUEBERRY 20 mg/ml</t>
  </si>
  <si>
    <t>23/12</t>
  </si>
  <si>
    <t>ELFBAR ELFA DEVICE + POD KIWI PASSION FRUIT GUAVA - 20 mg/ml</t>
  </si>
  <si>
    <t>30/12</t>
  </si>
  <si>
    <t>ELFBAR ELFA DEVICE + POD BLUE RAZZ LEMONADE - 20 mg/ml</t>
  </si>
  <si>
    <t>05/11</t>
  </si>
  <si>
    <t>ELFBAR ELFA DEVICE + POD CREAM TOBACCO - 20 mg/ml</t>
  </si>
  <si>
    <t>15/01</t>
  </si>
  <si>
    <t xml:space="preserve">ELFBAR ELFA 2ML PREFILLED POD BLUEBERRY COTTON CANDY (2 PEZZI) - 20 mg/ml </t>
  </si>
  <si>
    <t>19/01</t>
  </si>
  <si>
    <t xml:space="preserve">ELFBAR ELFA 2ML PREFILLED POD KIWI PASSION FRUIT GUAVA (2 PEZZI) - 20 mg/ml </t>
  </si>
  <si>
    <t>26/01</t>
  </si>
  <si>
    <t xml:space="preserve">ELFBAR ELFA 2ML PREFILLED POD PINK LEMONADE (2 PEZZI) - 20 mg/ml </t>
  </si>
  <si>
    <t>29/01</t>
  </si>
  <si>
    <t xml:space="preserve">ELFBAR ELFA 2ML PREFILLED POD CREAM TOBACCO (2 PEZZI) - 20 mg/ml </t>
  </si>
  <si>
    <t>02/02</t>
  </si>
  <si>
    <t xml:space="preserve">ELFBAR ELFA 2ML PREFILLED POD WATERMELON (2 PEZZI) - 20 mg/ml </t>
  </si>
  <si>
    <t>09/02</t>
  </si>
  <si>
    <t>ELFBAR EB1000 GRAPE 20 mg/ml</t>
  </si>
  <si>
    <t>16/02</t>
  </si>
  <si>
    <t>ELFBAR EB1000 MENTHOL 20 mg/ml</t>
  </si>
  <si>
    <t>23/02</t>
  </si>
  <si>
    <t>ELFBAR EB1000 KIWI PASSION FRUIT GUAVA 20 mg/ml</t>
  </si>
  <si>
    <t>02/03</t>
  </si>
  <si>
    <t>LOST MARY TOCA AIR KIT BLACK 20MG CON VIRGINIA TOBACCO</t>
  </si>
  <si>
    <t>9/03</t>
  </si>
  <si>
    <t>LOST MARY TOCA AIR KIT ICE BLUE 20MG CON BLUEBERRY SOUR RASPBERRY</t>
  </si>
  <si>
    <t>16/03</t>
  </si>
  <si>
    <t>ELFBAR EB1000 BLUE RAZZ LEMONADE 20MG</t>
  </si>
  <si>
    <t>23/03</t>
  </si>
  <si>
    <t>LOST MARY TOCA AIR KIT PINK 20MG CON STRAWBERRY ICE</t>
  </si>
  <si>
    <t>26/03</t>
  </si>
  <si>
    <t>LOST MARY TOCA AIR KIT RED 20MG CON WATERMELON</t>
  </si>
  <si>
    <t>30/03</t>
  </si>
  <si>
    <t>LOST MARY TOCA AIR POD 20MG BLUE RAZZ LEMONADE</t>
  </si>
  <si>
    <t>LOST MARY TOCA AIR POD 20MG LEMON LIME</t>
  </si>
  <si>
    <t>14/04</t>
  </si>
  <si>
    <t>LOST MARY TOCA AIR POD 20MG VIRGINIA TOBACCO</t>
  </si>
  <si>
    <t>20/04</t>
  </si>
  <si>
    <t>LOST MARY TOCA AIR POD 20MG WATERMELON</t>
  </si>
  <si>
    <t>27/04</t>
  </si>
  <si>
    <t>LOST MARY TOCA AIR POD 20MG WILD ORANGE</t>
  </si>
  <si>
    <t>28/04</t>
  </si>
  <si>
    <t>ELFBAR ELFA 2ML PREFILLED POD JUICY PEACH</t>
  </si>
  <si>
    <t>04/05</t>
  </si>
  <si>
    <t>ELFBAR ELFA 2ML PREFILLED POD BLUE RAZZ LEMONADE</t>
  </si>
  <si>
    <t>ELFBAR EB6000 - SHAKING ELFLIQ KIT WATERMELON - 20 mg/ml</t>
  </si>
  <si>
    <t>ELFBAR ELFA 2ML PREFILLED POD COLA</t>
  </si>
  <si>
    <t>ELFLIQ EB6000 - SHAKING BLUEBERRY SOUR RASPBERRY - 10 ml - 20 mg/ml</t>
  </si>
  <si>
    <t>ELFLIQ EB6000 - SHAKING MANGO - 10 ml - 20 mg/ml</t>
  </si>
  <si>
    <t>LOST MARY TOCA AIR KIT OCEAN BLUE 20MG CON LEMON LIME</t>
  </si>
  <si>
    <t>ELFBAR EB1000 WATERMELON 20 mg/ml</t>
  </si>
  <si>
    <t>ELFBAR ELFA DEVICE + POD BLUEBERRY COTTON CANDY - 20 mg/ml</t>
  </si>
  <si>
    <t>ELFBAR EB1000 STRAWBERRY ICE 20 mg/ml</t>
  </si>
  <si>
    <t>Rizla Cartina KS Slim Silver + Filtri Carta</t>
  </si>
  <si>
    <t>OCB CARTINE KS SLIM+FILTRO</t>
  </si>
  <si>
    <t>OCB CARTINE CORTA SINGOLA</t>
  </si>
  <si>
    <t>ELFBAR ELFA 2ML PREFILLED POD APPLE PEACH</t>
  </si>
  <si>
    <t>LOST MARY TOCA POD 20MG BLUEBERRY SOUR RASPBERRY</t>
  </si>
  <si>
    <t>LOST MARY TOCA POD 20MG KIWI PASSION FRUIT GUAVA</t>
  </si>
  <si>
    <t>LOST MARY TOCA POD 20MG LEMON ICE TEA</t>
  </si>
  <si>
    <t>LOST MARY TOCA POD 20MG TROPICAL FRUIT</t>
  </si>
  <si>
    <t>LOST MARY TOCA POD 20MG MANGO</t>
  </si>
  <si>
    <t>LOST MARY TOCA POD 20MG PINEAPPLE LEMON QI</t>
  </si>
  <si>
    <t>LOST MARY TOCA POD 20MG SPEARMINT</t>
  </si>
  <si>
    <t>LOST MARY TOCA POD 20MG CREAM TOBACCO</t>
  </si>
  <si>
    <t>LOST MARY TOCA POD 20MG STRAWBERRY ICE</t>
  </si>
  <si>
    <t>LOST MARY TOCA POD 20MG PEACH ICE</t>
  </si>
  <si>
    <t>LOST MARY TOCA POD 20MG LEMON LIME</t>
  </si>
  <si>
    <t>LOST MARY TOCA POD 20MG CHERRY CLOUDD</t>
  </si>
  <si>
    <t>LOST MARY TOCA POD 20MG MIX BERRIES</t>
  </si>
  <si>
    <t>LOST MARY TOCA METAL KIT CHAMPAGNE GOLD + MANGO</t>
  </si>
  <si>
    <t>LOST MARY TOCA METAL DARK BRONZE + SPEARMINT</t>
  </si>
  <si>
    <t>LOST MARY TOCA METAL KIT BLUE GREEN + KIWI PASSION FRUIT GUAVA</t>
  </si>
  <si>
    <t>LOST MARY TOCA METAL KIT BRUSHED STAINLESS + PINAPPLE LEMON</t>
  </si>
  <si>
    <t>CARTINE BRAVO (REX GOMMATE)</t>
  </si>
  <si>
    <t>KIWI CARAMEL TOBACCO</t>
  </si>
  <si>
    <t>KIWI CLASSIC TOBACCO</t>
  </si>
  <si>
    <t>KIWI BLUEBERRY ICE</t>
  </si>
  <si>
    <t>KIWI STRAWBERRY ICE</t>
  </si>
  <si>
    <t>KIWI TANGERINE ICE</t>
  </si>
  <si>
    <t>KIWI WATERMELON ICE</t>
  </si>
  <si>
    <t>KIWI MINT CREAM</t>
  </si>
  <si>
    <t>KIWI MANGO ICE</t>
  </si>
  <si>
    <t>KIWI COCONUT MILK</t>
  </si>
  <si>
    <t>KIWI BANANA ICE</t>
  </si>
  <si>
    <t>KIWI DRY TOBACCO</t>
  </si>
  <si>
    <t>KIWI SMOOTH TOBACCO</t>
  </si>
  <si>
    <t>KIWI GO + MANGO ICE</t>
  </si>
  <si>
    <t>KIWI GO + BLUEBERRY ICE</t>
  </si>
  <si>
    <t>KIWI GO + STRAWBERRY ICE</t>
  </si>
  <si>
    <t>KIWI GO + WATERMELON ICE</t>
  </si>
  <si>
    <t>WINSTON WHITE *AST20</t>
  </si>
  <si>
    <t>WINSTON SILVER*AST20</t>
  </si>
  <si>
    <t>GOLDEN BLENDS VIRGINIA TRINCIATO</t>
  </si>
  <si>
    <t>WEST ORIGINALS</t>
  </si>
  <si>
    <t>WEST BLUE</t>
  </si>
  <si>
    <t>WINSTON BLUE*CART20</t>
  </si>
  <si>
    <t>DUNHILL MS BIONDE AST</t>
  </si>
  <si>
    <t>WINSTON RED 100S* AST20</t>
  </si>
  <si>
    <t>WINSTON BLUE 100S*AST20</t>
  </si>
  <si>
    <t>MS CLASSIC SOFT*CART20</t>
  </si>
  <si>
    <t>PUEBLO CLASSIC TRINCIATO</t>
  </si>
  <si>
    <t>WINSTON COMPACT*AST20</t>
  </si>
  <si>
    <t>CHESTERFIELD BLU KS*AST20</t>
  </si>
  <si>
    <t>TEREA AMBER</t>
  </si>
  <si>
    <t>TEREA BRONZE</t>
  </si>
  <si>
    <t>TEREA RUSSET</t>
  </si>
  <si>
    <t>TEREA SIENNA</t>
  </si>
  <si>
    <t xml:space="preserve"> TEREA SILVER</t>
  </si>
  <si>
    <t>TEREA TEAK</t>
  </si>
  <si>
    <t>TEREA TOURQUOISE</t>
  </si>
  <si>
    <t>TEREA YELLOW</t>
  </si>
  <si>
    <t>CAMEL ACTIVATE</t>
  </si>
  <si>
    <t>WINSTON EXPAND*AST20</t>
  </si>
  <si>
    <t>CAMEL PURPLE OPTION STICK</t>
  </si>
  <si>
    <t xml:space="preserve">CAMEL COMPACT*AST20 </t>
  </si>
  <si>
    <t>LUCKY STRIKE STICKS BALANC.TOB</t>
  </si>
  <si>
    <t>WINSTON SHORT BLUE*AST20</t>
  </si>
  <si>
    <t>WINSTON BLUE SUPER LINE*AST20</t>
  </si>
  <si>
    <t>TEREA AZURE</t>
  </si>
  <si>
    <t>WINSTON SILVER SUPER LINE*AST20</t>
  </si>
  <si>
    <t>LUCKY STRIKE STICKS TWIST</t>
  </si>
  <si>
    <t>TEREA CLOUD FUSE</t>
  </si>
  <si>
    <t>VEO STICKS PURPLE CLICK</t>
  </si>
  <si>
    <t>WEST SILVER</t>
  </si>
  <si>
    <t>ISENZIA SUNSET CORAL CRUSH</t>
  </si>
  <si>
    <t>MARLBORO CRAFTED RED 100S*AST20</t>
  </si>
  <si>
    <t>MARLBORO CRAFTED GOLD 100S*AST20</t>
  </si>
  <si>
    <t>DELIA CLASSIC GOLD</t>
  </si>
  <si>
    <t>DELIA CLASSIC RED</t>
  </si>
  <si>
    <t>VEO STICK AMBER CLICK</t>
  </si>
  <si>
    <t>TEREA KONA</t>
  </si>
  <si>
    <t>DELIA CLASSIC GREEN</t>
  </si>
  <si>
    <t>LUCKY STRIKE RUBY</t>
  </si>
  <si>
    <t>MARLBORO GOLD TITANIUM EDITION*AST20</t>
  </si>
  <si>
    <t>MARLBORO RED TITANIUM EDITION*AST20</t>
  </si>
  <si>
    <t>DELIA CLASSIC SILVER</t>
  </si>
  <si>
    <t>CHESTERFIELD LABEL BLU KS *AST20</t>
  </si>
  <si>
    <t>CHESTERFIELD LABEL ORIGINAL KS*AST20</t>
  </si>
  <si>
    <t>WINSTON JUST BLUE*AST20</t>
  </si>
  <si>
    <t>WINSTON JUST RED*AST20</t>
  </si>
  <si>
    <t>EVO AMBER STICKS</t>
  </si>
  <si>
    <t>VIRTO STICKS AZURE</t>
  </si>
  <si>
    <t>VIRTO STICKS CLASSIC</t>
  </si>
  <si>
    <t>TOSCANELLO XXL CONNUBIO NERO RISERVA 4*PZ</t>
  </si>
  <si>
    <t>MARLBORO GOLD TOUCH KS*AST20</t>
  </si>
  <si>
    <t>CAMEL ESSENTIAL BLUE AST*20</t>
  </si>
  <si>
    <t>ROTHMANS OF LONDON D SERIES AST*20</t>
  </si>
  <si>
    <t>WINSTON SILVER 100S*AST20</t>
  </si>
  <si>
    <t>DIANA ROSSA KS*AST20</t>
  </si>
  <si>
    <t xml:space="preserve">MARLBORO RED TOUCH*AST20 </t>
  </si>
  <si>
    <t>MERIT BAY KS *AST20</t>
  </si>
  <si>
    <t>WINSTON RED*CART20</t>
  </si>
  <si>
    <t>MARLBORO MIX*AST20</t>
  </si>
  <si>
    <t xml:space="preserve">PHILIP MORRIS BLUE*AST20 </t>
  </si>
  <si>
    <t xml:space="preserve">PHILIP MORRIS RED*AST20 </t>
  </si>
  <si>
    <t xml:space="preserve">MARLBORO SILVER BLUE KS*AST20 </t>
  </si>
  <si>
    <t>CAMEL YELLOW*AST20</t>
  </si>
  <si>
    <t>ROTHMANS OF LONDON BLUE*AST20</t>
  </si>
  <si>
    <t>MERIT GIALLA *CART20</t>
  </si>
  <si>
    <t xml:space="preserve">MARLBORO GOLD POCKET PACK*AST20 </t>
  </si>
  <si>
    <t>MARLBORO WHITE*AST20</t>
  </si>
  <si>
    <t xml:space="preserve">PHILIP MORRIS AZURE*AST20 </t>
  </si>
  <si>
    <t>PHILIP MORRIS WHITE*AST20</t>
  </si>
  <si>
    <t>CAMEL YELLOW*CART20</t>
  </si>
  <si>
    <t>PHILIP MORRIS BLUE 100'S*AST20</t>
  </si>
  <si>
    <t>PHILIP MORRIS AZURE100'S*AST20</t>
  </si>
  <si>
    <t>ROTHMANS OF LONDON RED</t>
  </si>
  <si>
    <t>ROTHMANS OF LONDON SILVER 100*AST20</t>
  </si>
  <si>
    <t>JPS RED *AST20</t>
  </si>
  <si>
    <t>JPS BLU *CART20</t>
  </si>
  <si>
    <t>BENSON&amp;HEDGES RED*AST20</t>
  </si>
  <si>
    <t>BENSON&amp;HEDGES BLUE*AST20</t>
  </si>
  <si>
    <t>WINSTON RED TRINCIATO 50gr</t>
  </si>
  <si>
    <t>BENSON&amp;HEDGES RED*CART20</t>
  </si>
  <si>
    <t>BENSON&amp;HEDGES BLUE*CART20</t>
  </si>
  <si>
    <t>PHILIP MORRIS RED*CART20</t>
  </si>
  <si>
    <t>PHILIP MORRIS RED 100'S*AST20</t>
  </si>
  <si>
    <t>PHILIP MORRIS BLUE*CART20</t>
  </si>
  <si>
    <t>PHILIP MORRIS SSL BLUE*AST20</t>
  </si>
  <si>
    <t>PHILIP MORRIS SSL BEIGE*AST20</t>
  </si>
  <si>
    <t>MARLBORO GOLD LINE*AST20</t>
  </si>
  <si>
    <t>MARLBORO BLUE LINE*AST20</t>
  </si>
  <si>
    <t>WINSTON BLUE*AST20</t>
  </si>
  <si>
    <t xml:space="preserve">MARLBORO ADVANCE TOUCH*AST20 </t>
  </si>
  <si>
    <t>LUCKY STRIKE BLUE TRINCIATO</t>
  </si>
  <si>
    <t>LUCKY STRIKE ORIGINAL RED TRINCIATO</t>
  </si>
  <si>
    <t>CAMEL BLUE TRINCIATO</t>
  </si>
  <si>
    <t>WINSTON BLUE TRINCIATO</t>
  </si>
  <si>
    <t>WINSTON WHITE SUPER LINE</t>
  </si>
  <si>
    <t>GOLDEN VIRGINIA THE ORIGINAL TRINCIATO</t>
  </si>
  <si>
    <t>MARLBORO TRINCIATO</t>
  </si>
  <si>
    <t>MARLBORO GOLD TRINCIATO</t>
  </si>
  <si>
    <t>MARLBORO POCKET PACK*CART20</t>
  </si>
  <si>
    <t>MARLBORO LEAF</t>
  </si>
  <si>
    <t>LUCKY STRIKE CRISP TOBACCO LEAF ROLLED</t>
  </si>
  <si>
    <t>CHESTERFIELD LEAF</t>
  </si>
  <si>
    <t>TOSCANELLO BARRIQUE</t>
  </si>
  <si>
    <t>CHESTERFIELD REMIX</t>
  </si>
  <si>
    <t>TOSCANELLO RISERVA</t>
  </si>
  <si>
    <t>TOSCANELLO COLOR COLLECTION</t>
  </si>
  <si>
    <t>MARLBORO CRAFTED GOLD*AST20</t>
  </si>
  <si>
    <t xml:space="preserve">MARLBORO CRAFTED RED*20PZ </t>
  </si>
  <si>
    <t>MARLBORO KS*AST20</t>
  </si>
  <si>
    <t>MARLBORO KS*CART20</t>
  </si>
  <si>
    <t>DIANA BLU KS*CART20</t>
  </si>
  <si>
    <t>LUCKY STRIKE RED*AST20</t>
  </si>
  <si>
    <t>CAMEL BLUE*AST20</t>
  </si>
  <si>
    <t>LUCKY STRIKE ORIGINAL *CART20</t>
  </si>
  <si>
    <t>CAMEL BLUE 100S*AST20</t>
  </si>
  <si>
    <t xml:space="preserve">BENSON &amp; HEDGES GOLD*AST20 </t>
  </si>
  <si>
    <t>PHILIP MORRIS FILTER KINGS*AST20</t>
  </si>
  <si>
    <t xml:space="preserve">GAULOISES BLONDES BLU*AST20 </t>
  </si>
  <si>
    <t>MARLBORO GOLD KS*CART20</t>
  </si>
  <si>
    <t>CAMEL BLUE*CART20</t>
  </si>
  <si>
    <t>MARLBORO GOLD 100S*AST20</t>
  </si>
  <si>
    <t>DAVIDOFF CLASSIC*AST20</t>
  </si>
  <si>
    <t>MERIT SSL AST*20</t>
  </si>
  <si>
    <t>MARLBORO 100S *AST20</t>
  </si>
  <si>
    <t>MARLBORO GOLD KS*AST20</t>
  </si>
  <si>
    <t>WINSTON RED*AST20</t>
  </si>
  <si>
    <t>DIANA BLU SSL*AST20</t>
  </si>
  <si>
    <t>MURATTI AZURE 100'S AST*20</t>
  </si>
  <si>
    <t>CHESTERFIELD ORIGINAL KS *AST20</t>
  </si>
  <si>
    <t>MERIT GIALLA*AST20</t>
  </si>
  <si>
    <t>codice2</t>
  </si>
  <si>
    <t>RIMANENZE4</t>
  </si>
  <si>
    <t>Colonna6</t>
  </si>
  <si>
    <t>Colonna7</t>
  </si>
  <si>
    <t>Colonna8</t>
  </si>
  <si>
    <t>Colonna9</t>
  </si>
  <si>
    <t>10.1.00</t>
  </si>
  <si>
    <t>27.11.27</t>
  </si>
  <si>
    <t>10193</t>
  </si>
  <si>
    <t>10194</t>
  </si>
  <si>
    <t>80941866</t>
  </si>
  <si>
    <t>80945345</t>
  </si>
  <si>
    <t>42302292</t>
  </si>
  <si>
    <t>4030600283332</t>
  </si>
  <si>
    <t>4030600283394</t>
  </si>
  <si>
    <t>80824121</t>
  </si>
  <si>
    <t>80926962</t>
  </si>
  <si>
    <t>80993407</t>
  </si>
  <si>
    <t>80851462</t>
  </si>
  <si>
    <t>80883234</t>
  </si>
  <si>
    <t>4002450023369</t>
  </si>
  <si>
    <t>80817772</t>
  </si>
  <si>
    <t>87248084</t>
  </si>
  <si>
    <t>80967231</t>
  </si>
  <si>
    <t>80968665</t>
  </si>
  <si>
    <t>8032817684663</t>
  </si>
  <si>
    <t>80921653</t>
  </si>
  <si>
    <t>80954354</t>
  </si>
  <si>
    <t>8032817684694</t>
  </si>
  <si>
    <t>80895053</t>
  </si>
  <si>
    <t>8032817684717</t>
  </si>
  <si>
    <t>80998501</t>
  </si>
  <si>
    <t>80824961</t>
  </si>
  <si>
    <t>80824923</t>
  </si>
  <si>
    <t>80831679</t>
  </si>
  <si>
    <t>80828532</t>
  </si>
  <si>
    <t>80815150</t>
  </si>
  <si>
    <t>80912521</t>
  </si>
  <si>
    <t>80896203</t>
  </si>
  <si>
    <t>80859352</t>
  </si>
  <si>
    <t>80805953</t>
  </si>
  <si>
    <t>80871224</t>
  </si>
  <si>
    <t>4030600266137</t>
  </si>
  <si>
    <t>8719964048950</t>
  </si>
  <si>
    <t>80808787</t>
  </si>
  <si>
    <t>80808763</t>
  </si>
  <si>
    <t>80839637</t>
  </si>
  <si>
    <t>80839620</t>
  </si>
  <si>
    <t>80915171</t>
  </si>
  <si>
    <t>80821625</t>
  </si>
  <si>
    <t>80846604</t>
  </si>
  <si>
    <t>80915102</t>
  </si>
  <si>
    <t>80839651</t>
  </si>
  <si>
    <t>80839644</t>
  </si>
  <si>
    <t>80855491</t>
  </si>
  <si>
    <t>80855446</t>
  </si>
  <si>
    <t>80846666</t>
  </si>
  <si>
    <t>80804468</t>
  </si>
  <si>
    <t>80996590</t>
  </si>
  <si>
    <t>80824947</t>
  </si>
  <si>
    <t>80829560</t>
  </si>
  <si>
    <t>80967767</t>
  </si>
  <si>
    <t>8059145111753</t>
  </si>
  <si>
    <t>80750130</t>
  </si>
  <si>
    <t>80815129</t>
  </si>
  <si>
    <t>59038306</t>
  </si>
  <si>
    <t>80802754</t>
  </si>
  <si>
    <t>40235029</t>
  </si>
  <si>
    <t xml:space="preserve">MARLBORO CORE FLAVOR*AST20 </t>
  </si>
  <si>
    <t>80913306</t>
  </si>
  <si>
    <t>80772033</t>
  </si>
  <si>
    <t>80802709</t>
  </si>
  <si>
    <t>87248982</t>
  </si>
  <si>
    <t>80905271</t>
  </si>
  <si>
    <t>80784975</t>
  </si>
  <si>
    <t>80769248</t>
  </si>
  <si>
    <t>80896210</t>
  </si>
  <si>
    <t>59460626</t>
  </si>
  <si>
    <t>80996859</t>
  </si>
  <si>
    <t>80939184</t>
  </si>
  <si>
    <t>80966647</t>
  </si>
  <si>
    <t>80974581</t>
  </si>
  <si>
    <t>80910503</t>
  </si>
  <si>
    <t>80815167</t>
  </si>
  <si>
    <t>80900627</t>
  </si>
  <si>
    <t>80787495</t>
  </si>
  <si>
    <t>80936671</t>
  </si>
  <si>
    <t>80822769</t>
  </si>
  <si>
    <t>4030600283486</t>
  </si>
  <si>
    <t>4030600283691</t>
  </si>
  <si>
    <t>80815105</t>
  </si>
  <si>
    <t>80919599</t>
  </si>
  <si>
    <t>4033100051357</t>
  </si>
  <si>
    <t>80998587</t>
  </si>
  <si>
    <t>80998570</t>
  </si>
  <si>
    <t>80765257</t>
  </si>
  <si>
    <t>80809128</t>
  </si>
  <si>
    <t>80799634</t>
  </si>
  <si>
    <t>80799696</t>
  </si>
  <si>
    <t>80824534</t>
  </si>
  <si>
    <t>80788720</t>
  </si>
  <si>
    <t>80834601</t>
  </si>
  <si>
    <t>80802730</t>
  </si>
  <si>
    <t>80940500</t>
  </si>
  <si>
    <t>8723900933569</t>
  </si>
  <si>
    <t>8723900933507</t>
  </si>
  <si>
    <t>80813422</t>
  </si>
  <si>
    <t>80813408</t>
  </si>
  <si>
    <t>80813453</t>
  </si>
  <si>
    <t>4030700183068</t>
  </si>
  <si>
    <t>8032817681723</t>
  </si>
  <si>
    <t>8032817681747</t>
  </si>
  <si>
    <t>80764281</t>
  </si>
  <si>
    <t>8032817681808</t>
  </si>
  <si>
    <t>80799429</t>
  </si>
  <si>
    <t>8032817682782</t>
  </si>
  <si>
    <t>8032817683697</t>
  </si>
  <si>
    <t>8059145106674</t>
  </si>
  <si>
    <t>80967705</t>
  </si>
  <si>
    <t>80920212</t>
  </si>
  <si>
    <t>87248593</t>
  </si>
  <si>
    <t>87248586</t>
  </si>
  <si>
    <t>80780465</t>
  </si>
  <si>
    <t>LUCKY STRIKE RED *AST20</t>
  </si>
  <si>
    <t>87196429</t>
  </si>
  <si>
    <t>80925736</t>
  </si>
  <si>
    <t>LUCKY STRIKE RED *CART20</t>
  </si>
  <si>
    <t>40318172</t>
  </si>
  <si>
    <t>80968245</t>
  </si>
  <si>
    <t>80896296</t>
  </si>
  <si>
    <t>87248517</t>
  </si>
  <si>
    <t>4030600283813</t>
  </si>
  <si>
    <t>87248579</t>
  </si>
  <si>
    <t>80998532</t>
  </si>
  <si>
    <t>80954385</t>
  </si>
  <si>
    <t>4030600283240</t>
  </si>
  <si>
    <t>87248234</t>
  </si>
  <si>
    <t>87248432</t>
  </si>
  <si>
    <t>87248265</t>
  </si>
  <si>
    <t>80829594</t>
  </si>
  <si>
    <t>80769859</t>
  </si>
  <si>
    <t>87248692</t>
  </si>
  <si>
    <t>87248678</t>
  </si>
  <si>
    <t>87248289</t>
  </si>
  <si>
    <t>PREZZO UNITARIO</t>
  </si>
  <si>
    <t>TOTALE ORDINE</t>
  </si>
  <si>
    <t>DATABASE STORICO</t>
  </si>
  <si>
    <t>CHESTERFIELD BLUE KS*AST20</t>
  </si>
  <si>
    <t>CAMEL COMPACT*AST20</t>
  </si>
  <si>
    <t>PHILIP MORRIS BLUE*AST20</t>
  </si>
  <si>
    <t>MARLBORO GOLD POCKET PACK*AST20</t>
  </si>
  <si>
    <t>MERIT GIALLA KS*AST20</t>
  </si>
  <si>
    <t>PUEBLO CLASSIC</t>
  </si>
  <si>
    <t>WINSTON BLUE</t>
  </si>
  <si>
    <t>LOST MARY TOCA AIR KIT VIRGINIA TOBACCO</t>
  </si>
  <si>
    <t>TEREA Bronze</t>
  </si>
  <si>
    <t>TEREA Russet</t>
  </si>
  <si>
    <t>TEREA Turquoise</t>
  </si>
  <si>
    <t>TEREA Yellow</t>
  </si>
  <si>
    <t>FILTRI OCB SLIM 6mm</t>
  </si>
  <si>
    <t>WINSTON WHITE*AST20</t>
  </si>
  <si>
    <t>MARLBORO CRAFTED RED*AST20</t>
  </si>
  <si>
    <t>LUCKY STRIKE ORIGINAL*AST20</t>
  </si>
  <si>
    <t>LUCKY STRIKE ORIGINAL*CART20</t>
  </si>
  <si>
    <t>TEREA Sienna</t>
  </si>
  <si>
    <t>TEREA Teak</t>
  </si>
  <si>
    <t>VEO STICKS AMBER CLICK</t>
  </si>
  <si>
    <t>SMOKING BROWN</t>
  </si>
  <si>
    <t>PHILIP MORRIS AZURE*AST20</t>
  </si>
  <si>
    <t>PHILIP MORRIS AZURE 100'S*AST20</t>
  </si>
  <si>
    <t>ELFA POD 2ML PINK LEMONADE</t>
  </si>
  <si>
    <t>WINSTON WHITE SUPER LINE*AST20</t>
  </si>
  <si>
    <t>TEREA Amber</t>
  </si>
  <si>
    <t>ELFA POD 2ML BLUEBERRY COTTON CANDY</t>
  </si>
  <si>
    <t>WINSTON RED 100S*AST20</t>
  </si>
  <si>
    <t>MARLBORO GOLD</t>
  </si>
  <si>
    <t>MS CLASSIC*CART20</t>
  </si>
  <si>
    <t>MERIT GIALLA*CART20</t>
  </si>
  <si>
    <t>ELFBAR 1000 BLUEBERRY</t>
  </si>
  <si>
    <t>ELFBAR 1000 GRAPE</t>
  </si>
  <si>
    <t>ELFBAR 1000 WATERMELON</t>
  </si>
  <si>
    <t>CAMEL BLUE</t>
  </si>
  <si>
    <t>ELFA POD 2ML WATERMELON</t>
  </si>
  <si>
    <t>ROTHMANS OF LONDON BLUE 20*AST20</t>
  </si>
  <si>
    <t>LOST MARY TOCA AIR POD VIRGINIA TOBACCO</t>
  </si>
  <si>
    <t>PHILIP MORRIS RED*AST20</t>
  </si>
  <si>
    <t>LOST MARY TP800 LEMON LIME</t>
  </si>
  <si>
    <t>ELFBAR 1000 STRAWBERRY ICE</t>
  </si>
  <si>
    <t>GOLDEN BLEND'S VIRGINIA</t>
  </si>
  <si>
    <t>LOST MARY TOCA AIR POD LEMON LIME</t>
  </si>
  <si>
    <t>ELFA BLUEBERRY COTTON CANDY</t>
  </si>
  <si>
    <t>LUCKY STRIKE BLUE 30</t>
  </si>
  <si>
    <t>EVO AMBER</t>
  </si>
  <si>
    <t>LUCKY STRIKE ORIGINAL RED 30</t>
  </si>
  <si>
    <t>InalazioneSenzaCombustione</t>
  </si>
  <si>
    <t>ELFA CREAM TOBACCO</t>
  </si>
  <si>
    <t>ELFA POD 2ML CREAM TOBACCO</t>
  </si>
  <si>
    <t>MARLBORO 100S*AST20</t>
  </si>
  <si>
    <t>ELFA BLUE RAZZ LEMONADE</t>
  </si>
  <si>
    <t>MARLBORO TOUCH*AST20</t>
  </si>
  <si>
    <t>TEREA Silver</t>
  </si>
  <si>
    <t>MARLBORO</t>
  </si>
  <si>
    <t>LOST MARY TOCA AIR KIT WATERMELON</t>
  </si>
  <si>
    <t>MERIT BAY KS*AST20</t>
  </si>
  <si>
    <t>ELFBAR 1000 MENTHOL</t>
  </si>
  <si>
    <t>ELFBAR 1000 KIWI PASSIONFRUIT GUAVA</t>
  </si>
  <si>
    <t>GOLDEN VIRGINIA THE ORIGINAL</t>
  </si>
  <si>
    <t>ACCENDINO BIC</t>
  </si>
  <si>
    <t>RIZLA SILVER KSS</t>
  </si>
  <si>
    <t>CHESTERFIELD ORIGINAL KS*AST20</t>
  </si>
  <si>
    <t>ELFA KIWI PASSION F,G</t>
  </si>
  <si>
    <t>JPS RED*AST20</t>
  </si>
  <si>
    <t>WEST BLUE*AST20</t>
  </si>
  <si>
    <t>CHESTERFIELD LABEL BLUE KS*AST20</t>
  </si>
  <si>
    <t>CAMEL ACTIVATE*AST20</t>
  </si>
  <si>
    <t>MARLBORO SILVER BLUE KS*AST20</t>
  </si>
  <si>
    <t>DIANA SSL BLU*AST20</t>
  </si>
  <si>
    <t>WEST ORIGINAL*AST20</t>
  </si>
  <si>
    <t>JPS BLUE*CART20</t>
  </si>
  <si>
    <t>ROTHMANS OF LONDON RED 20*AST20</t>
  </si>
  <si>
    <t>LOST MARY TOCA AIR KIT BLUEBERRY SOUR RA</t>
  </si>
  <si>
    <t>LOST MARY TOCA AIR POD BLUERAZZ LEMONADE</t>
  </si>
  <si>
    <t>LOST MARY TOCA AIR KIT STRAWBERRY ICE</t>
  </si>
  <si>
    <t>ELFLIQ KIT WATERMELON</t>
  </si>
  <si>
    <t>ELFLIQ BLUEBERRYSOUR RASPERRY</t>
  </si>
  <si>
    <t>LOST MARY TOCA AIR POD WATERMELON</t>
  </si>
  <si>
    <t>MARLBORO RED TOUCH*AST20</t>
  </si>
  <si>
    <t>ELFA POD 2ML KIWI PASSION FRUIT GUAVA</t>
  </si>
  <si>
    <t>TrinciatiPerSigarette</t>
  </si>
  <si>
    <t>VIRTO AZURE TOBACCO</t>
  </si>
  <si>
    <t>ACCESSORI TABACCHI</t>
  </si>
  <si>
    <t>DUNHILL MS BIONDE*AST20</t>
  </si>
  <si>
    <t>LOST MARY TOCA AIR KIT LEMON LIME</t>
  </si>
  <si>
    <t>WEST SILVER*AST20</t>
  </si>
  <si>
    <t>TOSCANELLO XXL CONNUBIO NERO RISERVA</t>
  </si>
  <si>
    <t>MURATTI AZURE 100S*AST20</t>
  </si>
  <si>
    <t>VIRTO CLASSIC TOBACCO</t>
  </si>
  <si>
    <t>OCB PREMIUM SINGLE</t>
  </si>
  <si>
    <t>OCB KS SLIM + ACTIVE FILTRI</t>
  </si>
  <si>
    <t>LOST MARY TOCA PRO POD TROPICAL FRUIT</t>
  </si>
  <si>
    <t>ROTHMANS OF LONDON D-SERIES*AST20</t>
  </si>
  <si>
    <t>ELBAR 1000 BLUE RAZZ LEMONADE</t>
  </si>
  <si>
    <t>CAMEL ESSENTIAL BLUE*AST20</t>
  </si>
  <si>
    <t>LOST MARY TOCA PINEAPPLE LEMON QI</t>
  </si>
  <si>
    <t>LOST MARY TOCA PRO POD KIWI PASSION GUAV</t>
  </si>
  <si>
    <t>LOST MARY TOCA PRO POD PEACH ICE</t>
  </si>
  <si>
    <t>ELFLIQ MANGO</t>
  </si>
  <si>
    <t>ELBAR 1000 PINEAPPLE ICE</t>
  </si>
  <si>
    <t>LOST MARY TOCA AIR POD BLUEBERRYSOUR RAS</t>
  </si>
  <si>
    <t>ELFA KIWI PASSION F.G</t>
  </si>
  <si>
    <t>BRAVO CARTINE</t>
  </si>
  <si>
    <t>KIWI POD TANGERINE ICE</t>
  </si>
  <si>
    <t>KIWI POD WATERMELON ICE</t>
  </si>
  <si>
    <t>KIWI POD BANANA ICE</t>
  </si>
  <si>
    <t>KIWI KIT GO+ STRAWBERRY ICE</t>
  </si>
  <si>
    <t>LOST MARY TOCA POD MANGO</t>
  </si>
  <si>
    <t>KIWI POD STRAWBERRY ICE</t>
  </si>
  <si>
    <t>LOST MARY TOCA PRO POD LEMON ICE TEA</t>
  </si>
  <si>
    <t>LOST MARY TOCA PRO POD CHERRY CLOUDD</t>
  </si>
  <si>
    <t>KIWI POD COCONUT MILK</t>
  </si>
  <si>
    <t>LOST MARY TOCA POD PRO STRAWBERRY ICE</t>
  </si>
  <si>
    <t>KIWI KIT GO+ MANGO ICE</t>
  </si>
  <si>
    <t>KIWI GO+ BLUEBERRY ICE</t>
  </si>
  <si>
    <t>LOST MARY TOCA KIT MANGO</t>
  </si>
  <si>
    <t>LUCKY STRIKE STICKS BALANCED TOBACCO</t>
  </si>
  <si>
    <t>LOST MARY TOCA PRO POD MIX BERRIES</t>
  </si>
  <si>
    <t>MERIT SSL*AST20</t>
  </si>
  <si>
    <t>LOST MARY TOCA PRO POD LEMON LIME</t>
  </si>
  <si>
    <t>ELFA POD 2ML COLA</t>
  </si>
  <si>
    <t>ISENZIA - SUNSET CORAL CRUSH</t>
  </si>
  <si>
    <t>ELFA POD 2ML JUICY PEACH</t>
  </si>
  <si>
    <t>ELFA POD 2ML APPLE PEACH</t>
  </si>
  <si>
    <t>LOST MARY TOCA KIT KIWI PASSION F. GUAVA</t>
  </si>
  <si>
    <t>KIWI KIT GO+ WATERMELON ICE</t>
  </si>
  <si>
    <t>KIWI POD MANGO ICE</t>
  </si>
  <si>
    <t>LOST MARY TOCA POD CREAM TOBACCO</t>
  </si>
  <si>
    <t>KIWI POD MINT CREAM</t>
  </si>
  <si>
    <t>% RIMANENZA</t>
  </si>
  <si>
    <t>CODICE</t>
  </si>
  <si>
    <t>DESCRIZIONE</t>
  </si>
  <si>
    <t>V</t>
  </si>
  <si>
    <t>R</t>
  </si>
  <si>
    <t>P</t>
  </si>
  <si>
    <t>LOTTO_ORDINE_CALC</t>
  </si>
  <si>
    <t>VENDUTO_30GG_CALC</t>
  </si>
  <si>
    <t>MEDIA_ORDINI_CALC</t>
  </si>
  <si>
    <t>N_ORDINI_CALC</t>
  </si>
  <si>
    <t>GIACENZA_STIMATA_CALC</t>
  </si>
  <si>
    <t>FABBISOGNO_GREZZO_CALC</t>
  </si>
  <si>
    <t>QTA_ORDINARE_CALC</t>
  </si>
  <si>
    <t>IDX_DA_ORDINARE</t>
  </si>
  <si>
    <t>IDX_SOLO_SOTTO_SOGLIA</t>
  </si>
  <si>
    <t>PCT_GIACENZA_DA_G_E</t>
  </si>
  <si>
    <t>IDX</t>
  </si>
  <si>
    <t>ARTICOLO</t>
  </si>
  <si>
    <t>QTA DA ORDINARE</t>
  </si>
  <si>
    <t>GIACENZA</t>
  </si>
  <si>
    <t>VENDUTO 30GG</t>
  </si>
  <si>
    <t>MEDIA ORDINI STORICO</t>
  </si>
  <si>
    <t>N ORDINI STORICI</t>
  </si>
  <si>
    <t>GIACENZA MEDIA STIMATA</t>
  </si>
  <si>
    <t>NOTE</t>
  </si>
  <si>
    <t>TIPO ARTICOLO</t>
  </si>
  <si>
    <t>LOTTO ORDINE</t>
  </si>
  <si>
    <t>FABBISOGNO GREZZO</t>
  </si>
  <si>
    <t>MOTIVO ORDINE</t>
  </si>
  <si>
    <t>STECCHE DA ORDINARE</t>
  </si>
  <si>
    <t>MODALITA</t>
  </si>
  <si>
    <t>N_DA_ORDINARE</t>
  </si>
  <si>
    <t>INFO</t>
  </si>
  <si>
    <t>CODICE LOTTO OVERRIDE</t>
  </si>
  <si>
    <t>LOTTO OVERRIDE</t>
  </si>
  <si>
    <t>PARAMETRO</t>
  </si>
  <si>
    <t>VALORE</t>
  </si>
  <si>
    <t>DA ORDINARE + ALLERT (Configurabile da parametri)</t>
  </si>
  <si>
    <t>PARAMETRI IN U:V - Modifica V2:V10 per tarare sensibilita e slow mover</t>
  </si>
  <si>
    <t>SOGLIA_ALLERT_PCT</t>
  </si>
  <si>
    <t>FATT_SETTIMANALE</t>
  </si>
  <si>
    <t>SLOW_VENDUTO30_MAX</t>
  </si>
  <si>
    <t>SLOW_ORDINI_MAX</t>
  </si>
  <si>
    <t>SLOW_TARGET_FACTOR</t>
  </si>
  <si>
    <t>FAST_VENDUTO30_MIN</t>
  </si>
  <si>
    <t>FREQUENT_ORDINI_MIN</t>
  </si>
  <si>
    <t>FREQUENT_MEDIA_FACTOR</t>
  </si>
  <si>
    <t>SLOW_STOCK_ZERO_MAX</t>
  </si>
  <si>
    <t>DATA_ORDINE</t>
  </si>
  <si>
    <t>FILE_SORGENTE</t>
  </si>
  <si>
    <t>QTA_ORDINATA</t>
  </si>
  <si>
    <t>ORDINE TABACCHI 01-09.xlsx</t>
  </si>
  <si>
    <t>WINSTON WHITE</t>
  </si>
  <si>
    <t>TRINCIATO PUEBLO CLASSIC</t>
  </si>
  <si>
    <t>CHESTERFIELD BLUE KS astuccio da 20 pezzi</t>
  </si>
  <si>
    <t>TEREA Russet da 20 pezzi</t>
  </si>
  <si>
    <t>TEREA Sienna da 20 pezzi</t>
  </si>
  <si>
    <t>TEREA Tourquaise</t>
  </si>
  <si>
    <t>TEREA Yellow da 20 pezzi</t>
  </si>
  <si>
    <t>CAMEL COMPACT</t>
  </si>
  <si>
    <t>TEREA Azure</t>
  </si>
  <si>
    <t>VEO STICKS AMBER CLICK da 20 pezzi</t>
  </si>
  <si>
    <t>DIANA ROSSA KS</t>
  </si>
  <si>
    <t>CAMEL YELLOW</t>
  </si>
  <si>
    <t>ROTHMANS OF LONDON BLUE</t>
  </si>
  <si>
    <t>MERIT GIALLE</t>
  </si>
  <si>
    <t>ROTHMANS OF LONDON SILVER 100 astuccio da 20 pezzi</t>
  </si>
  <si>
    <t>BENSON RED AST</t>
  </si>
  <si>
    <t>BENSON BLUE AST</t>
  </si>
  <si>
    <t>BENSON RED CART</t>
  </si>
  <si>
    <t>BENSON BLUE CART</t>
  </si>
  <si>
    <t>AMMS3157</t>
  </si>
  <si>
    <t>DAVIDOFF BLU</t>
  </si>
  <si>
    <t>WINSTON BLUE astuccio da 20 pezzi</t>
  </si>
  <si>
    <t>MARLBORO  TOUCH</t>
  </si>
  <si>
    <t>TRINCIATO LUCKY STRIKE BLU 30</t>
  </si>
  <si>
    <t>TRINCIATO LUCKY STRIKE RED 30</t>
  </si>
  <si>
    <t>TRINCIATO GOLDEN VIRGINIA THE ORIGINAL</t>
  </si>
  <si>
    <t>MARLBORO GOLD CRAFTED</t>
  </si>
  <si>
    <t>MARLBORO CRAFTED RED</t>
  </si>
  <si>
    <t>MARLBORO KS ASTUCCIO</t>
  </si>
  <si>
    <t>MARLBORO KS CARTOCCIO</t>
  </si>
  <si>
    <t>CAMEL BLU</t>
  </si>
  <si>
    <t>LUCKY STRIKE ORIGINAL</t>
  </si>
  <si>
    <t>MARLBORO GOLD KS CARTOCCIO</t>
  </si>
  <si>
    <t>AMMS8035140</t>
  </si>
  <si>
    <t>FILTRI OCB SLIM BAG 6MM 120FILTRI</t>
  </si>
  <si>
    <t>AMMS8035994</t>
  </si>
  <si>
    <t>CARTINE SMOKING BROWN REGULAR</t>
  </si>
  <si>
    <t>MARLBORO GOLD KS astuccio da 20 pezzi</t>
  </si>
  <si>
    <t>WISTON RED</t>
  </si>
  <si>
    <t>DIANA SSL BLU</t>
  </si>
  <si>
    <t>MERIT GIALLE KS</t>
  </si>
  <si>
    <t>ORDINE TABACCHI 29-09.xlsx</t>
  </si>
  <si>
    <t>ORDINE TABACCHI 16-10.xlsx</t>
  </si>
  <si>
    <t>AMMS20697</t>
  </si>
  <si>
    <t>ORDINE TABACCHI 27-10.xlsx</t>
  </si>
  <si>
    <t>MARLBORO ADVANCE TOUCH*AST20</t>
  </si>
  <si>
    <t>ORDINE TABACCHI 08-11.xlsx</t>
  </si>
  <si>
    <t>TEREA SILVER</t>
  </si>
  <si>
    <t>ORDINE TABACCHI 14-11.xlsx</t>
  </si>
  <si>
    <t>MERIT BAY KS</t>
  </si>
  <si>
    <t>MARLBORO CRAFTED RED*20PZ</t>
  </si>
  <si>
    <t>ORDINE TABACCHI 9-12.xlsx</t>
  </si>
  <si>
    <t>ROTHMANS RED</t>
  </si>
  <si>
    <t>LUCKY STRIKE ORIGINAL *AST20</t>
  </si>
  <si>
    <t>AMMS5560</t>
  </si>
  <si>
    <t>MURATTI AMBASSADOR BLU</t>
  </si>
  <si>
    <t>AMMS576</t>
  </si>
  <si>
    <t>MURATTI AMBASSADOR SILVER</t>
  </si>
  <si>
    <t>ORDINE TABACCHI 04-01-2026.xlsx</t>
  </si>
  <si>
    <t>WEST ORIGINAL</t>
  </si>
  <si>
    <t>WINSTON RED 100S</t>
  </si>
  <si>
    <t>WINSTON BLUE 100S</t>
  </si>
  <si>
    <t>WINSTON BLUE SUPER LINE</t>
  </si>
  <si>
    <t>MARLBORO GOLD TOUCH KS</t>
  </si>
  <si>
    <t>WINSTON SILVER 100S</t>
  </si>
  <si>
    <t>MARLBORO GOLD POCKET PACK</t>
  </si>
  <si>
    <t>ROTHMANS OF LONDON RED 20</t>
  </si>
  <si>
    <t>MARLBORO KS</t>
  </si>
  <si>
    <t>CAMEL BLUE 100S</t>
  </si>
  <si>
    <t>MARLBORO GOLD KS</t>
  </si>
  <si>
    <t>WINSTON RED</t>
  </si>
  <si>
    <t>CHESTERFIELD ORIGINAL KS</t>
  </si>
  <si>
    <t>ORDINE TABACCHI 15-01.xlsx</t>
  </si>
  <si>
    <t>DUNHILL MS BIONDE</t>
  </si>
  <si>
    <t>AMMS20460</t>
  </si>
  <si>
    <t>AMMS2100</t>
  </si>
  <si>
    <t>VIRTO STICKS AZURE TOBACCO</t>
  </si>
  <si>
    <t>VIRTO STICKS CLASSIC TOBACCO</t>
  </si>
  <si>
    <t>ROTHMANS D SERIES BLUE</t>
  </si>
  <si>
    <t>ROTHMANS RED KING SIZE</t>
  </si>
  <si>
    <t>ordine tabacchi 11-02-2026.xlsx</t>
  </si>
  <si>
    <t>AMMS10193</t>
  </si>
  <si>
    <t>AMMS10194</t>
  </si>
  <si>
    <t>LOGISTA 8035196</t>
  </si>
  <si>
    <t>LOGISTA 8121018</t>
  </si>
  <si>
    <t>AMMS10012</t>
  </si>
  <si>
    <t>AMMS10048</t>
  </si>
  <si>
    <t>WINSTON RED TRINCIATO</t>
  </si>
  <si>
    <t>LOGISTA8113877</t>
  </si>
  <si>
    <t>Classic Tobacco: Gusto tabacco classico.</t>
  </si>
  <si>
    <t>LOGISTA8113883</t>
  </si>
  <si>
    <t>Caramel Tobacco: Tabacco con una nota di caramello.</t>
  </si>
  <si>
    <t>LOGISTA8113878</t>
  </si>
  <si>
    <t>Blueberry Ice: Mirtillo ghiacciato.</t>
  </si>
  <si>
    <t>LOGISTA8113887</t>
  </si>
  <si>
    <t>Strawberry Ice: Fragola ghiacciata.</t>
  </si>
  <si>
    <t>LOGISTA8113888</t>
  </si>
  <si>
    <t>Tangerine Ice: Mandarino ghiacciato.</t>
  </si>
  <si>
    <t>LOGISTA8113880</t>
  </si>
  <si>
    <t>Watermelon Ice: Anguria ghiacciata.</t>
  </si>
  <si>
    <t>LOGISTA8113886</t>
  </si>
  <si>
    <t>Mint Cream: Crema di menta.</t>
  </si>
  <si>
    <t>LOGISTA8113879</t>
  </si>
  <si>
    <t>Mango Ice: Mango ghiacciato.</t>
  </si>
  <si>
    <t>LOGISTA8113884</t>
  </si>
  <si>
    <t>Coconut Milk: Latte di cocco.</t>
  </si>
  <si>
    <t>LOGISTA8113881</t>
  </si>
  <si>
    <t>Banana Ice: Banana ghiacciata. </t>
  </si>
  <si>
    <t>LOGISTA8113890</t>
  </si>
  <si>
    <t>Dry Tobacco: Tabacco secco.</t>
  </si>
  <si>
    <t>LOGISTA8113889</t>
  </si>
  <si>
    <t>Smooth Tobacco: Tabacco morbido.</t>
  </si>
  <si>
    <t>LOGISTA8037312</t>
  </si>
  <si>
    <t>CARTINE BRAVO (REX CARTINE GOMMATE)</t>
  </si>
  <si>
    <t>LOGISTA967369</t>
  </si>
  <si>
    <t>Kit Kiwi Go Plus Graffiti Edition Start</t>
  </si>
  <si>
    <t>TOTALE GIACENZA</t>
  </si>
  <si>
    <t>V MESE</t>
  </si>
  <si>
    <t>M SMALT</t>
  </si>
  <si>
    <t>Cod. articolo</t>
  </si>
  <si>
    <t>Prezzo unitario</t>
  </si>
  <si>
    <t>Conf.ne</t>
  </si>
  <si>
    <t>Descrizione2</t>
  </si>
  <si>
    <t>Cod. articolo2</t>
  </si>
  <si>
    <t>Conf. da 50 grammi</t>
  </si>
  <si>
    <t>ADALYA BLUE ICE</t>
  </si>
  <si>
    <t>19733</t>
  </si>
  <si>
    <t>Conf. da 1000 grammi</t>
  </si>
  <si>
    <t>19799</t>
  </si>
  <si>
    <t>ADALYA COOL</t>
  </si>
  <si>
    <t>19734</t>
  </si>
  <si>
    <t>19800</t>
  </si>
  <si>
    <t>ADALYA GREEN LEON COOL</t>
  </si>
  <si>
    <t>19735</t>
  </si>
  <si>
    <t>19801</t>
  </si>
  <si>
    <t>ADALYA HAWAII</t>
  </si>
  <si>
    <t>19736</t>
  </si>
  <si>
    <t>19802</t>
  </si>
  <si>
    <t>ADALYA ICE BONI</t>
  </si>
  <si>
    <t>19737</t>
  </si>
  <si>
    <t>19803</t>
  </si>
  <si>
    <t>ADALYA LADY KILLER</t>
  </si>
  <si>
    <t>19738</t>
  </si>
  <si>
    <t>19804</t>
  </si>
  <si>
    <t>ADALYA LOVE 66</t>
  </si>
  <si>
    <t>19739</t>
  </si>
  <si>
    <t>19805</t>
  </si>
  <si>
    <t>ADALYA MNG TANGO</t>
  </si>
  <si>
    <t>19740</t>
  </si>
  <si>
    <t>19806</t>
  </si>
  <si>
    <t>ADALYA RASPUTIN</t>
  </si>
  <si>
    <t>19741</t>
  </si>
  <si>
    <t>19807</t>
  </si>
  <si>
    <t>ADALYA SWISS BOOM</t>
  </si>
  <si>
    <t>19742</t>
  </si>
  <si>
    <t>19808</t>
  </si>
  <si>
    <t>ADALYA TWIST</t>
  </si>
  <si>
    <t>19743</t>
  </si>
  <si>
    <t>19809</t>
  </si>
  <si>
    <t>ADALYA TWO APP</t>
  </si>
  <si>
    <t>19744</t>
  </si>
  <si>
    <t>19810</t>
  </si>
  <si>
    <t>ADALYA TYNKY WYNKY</t>
  </si>
  <si>
    <t>19745</t>
  </si>
  <si>
    <t>19811</t>
  </si>
  <si>
    <t>AL ANDALUS 2APPS</t>
  </si>
  <si>
    <t>20293</t>
  </si>
  <si>
    <t>AL ANDALUS BL FRT</t>
  </si>
  <si>
    <t>20294</t>
  </si>
  <si>
    <t>AL ANDALUS FRT NY</t>
  </si>
  <si>
    <t>20295</t>
  </si>
  <si>
    <t>AL ANDALUS LCUS</t>
  </si>
  <si>
    <t>20296</t>
  </si>
  <si>
    <t>AL ANDALUS MX</t>
  </si>
  <si>
    <t>20297</t>
  </si>
  <si>
    <t>AL ANDALUS SPK MND</t>
  </si>
  <si>
    <t>20298</t>
  </si>
  <si>
    <t>AL ANDALUS SPK MND FRT</t>
  </si>
  <si>
    <t>20299</t>
  </si>
  <si>
    <t>Conf. da 250 grammi</t>
  </si>
  <si>
    <t>AL FAKHER 23</t>
  </si>
  <si>
    <t>3255</t>
  </si>
  <si>
    <t>3272</t>
  </si>
  <si>
    <t>AL FAKHER 24</t>
  </si>
  <si>
    <t>3256</t>
  </si>
  <si>
    <t>3273</t>
  </si>
  <si>
    <t>AL FAKHER 29</t>
  </si>
  <si>
    <t>3268</t>
  </si>
  <si>
    <t>3285</t>
  </si>
  <si>
    <t>AL FAKHER 30</t>
  </si>
  <si>
    <t>3267</t>
  </si>
  <si>
    <t>3284</t>
  </si>
  <si>
    <t>AL FAKHER 33</t>
  </si>
  <si>
    <t>3260</t>
  </si>
  <si>
    <t>3277</t>
  </si>
  <si>
    <t>AL FAKHER 38</t>
  </si>
  <si>
    <t>3258</t>
  </si>
  <si>
    <t>3275</t>
  </si>
  <si>
    <t>AL FAKHER 44</t>
  </si>
  <si>
    <t>3270</t>
  </si>
  <si>
    <t>3287</t>
  </si>
  <si>
    <t>AL FAKHER 50</t>
  </si>
  <si>
    <t>3265</t>
  </si>
  <si>
    <t>3282</t>
  </si>
  <si>
    <t>AL FAKHER 52</t>
  </si>
  <si>
    <t>3269</t>
  </si>
  <si>
    <t>3286</t>
  </si>
  <si>
    <t>AL FAKHER 7</t>
  </si>
  <si>
    <t>3257</t>
  </si>
  <si>
    <t>3274</t>
  </si>
  <si>
    <t>AL FAKHER 77</t>
  </si>
  <si>
    <t>3264</t>
  </si>
  <si>
    <t>3281</t>
  </si>
  <si>
    <t>AL FAKHER 8</t>
  </si>
  <si>
    <t>3259</t>
  </si>
  <si>
    <t>3276</t>
  </si>
  <si>
    <t>AL FAKHER 80</t>
  </si>
  <si>
    <t>3263</t>
  </si>
  <si>
    <t>3280</t>
  </si>
  <si>
    <t>AL FAKHER BIG BLUE</t>
  </si>
  <si>
    <t>3254</t>
  </si>
  <si>
    <t>3271</t>
  </si>
  <si>
    <t>AL FAKHER BIG GREEN</t>
  </si>
  <si>
    <t>3262</t>
  </si>
  <si>
    <t>3279</t>
  </si>
  <si>
    <t>AL FAKHER MALONE</t>
  </si>
  <si>
    <t>3261</t>
  </si>
  <si>
    <t>3278</t>
  </si>
  <si>
    <t>AL FAKHER THE DOUBLE CRUNCH</t>
  </si>
  <si>
    <t>3266</t>
  </si>
  <si>
    <t>3283</t>
  </si>
  <si>
    <t>AL OUSTURA 250 GRAMMI ANG</t>
  </si>
  <si>
    <t>4042</t>
  </si>
  <si>
    <t>AL OUSTURA 250 GRAMMI ARO</t>
  </si>
  <si>
    <t>4045</t>
  </si>
  <si>
    <t>AL OUSTURA 250 GRAMMI AROMNT</t>
  </si>
  <si>
    <t>4055</t>
  </si>
  <si>
    <t>AL OUSTURA 250 GRAMMI CLG</t>
  </si>
  <si>
    <t>4051</t>
  </si>
  <si>
    <t>AL OUSTURA 250 GRAMMI DML</t>
  </si>
  <si>
    <t>4038</t>
  </si>
  <si>
    <t>AL OUSTURA 250 GRAMMI FRG</t>
  </si>
  <si>
    <t>4049</t>
  </si>
  <si>
    <t>AL OUSTURA 250 GRAMMI KW</t>
  </si>
  <si>
    <t>4052</t>
  </si>
  <si>
    <t>AL OUSTURA 250 GRAMMI LIM</t>
  </si>
  <si>
    <t>4046</t>
  </si>
  <si>
    <t>AL OUSTURA 250 GRAMMI LIMNT</t>
  </si>
  <si>
    <t>4053</t>
  </si>
  <si>
    <t>AL OUSTURA 250 GRAMMI MB</t>
  </si>
  <si>
    <t>4048</t>
  </si>
  <si>
    <t>AL OUSTURA 250 GRAMMI MEL</t>
  </si>
  <si>
    <t>4041</t>
  </si>
  <si>
    <t>AL OUSTURA 250 GRAMMI MF</t>
  </si>
  <si>
    <t>4050</t>
  </si>
  <si>
    <t>AL OUSTURA 250 GRAMMI MNO</t>
  </si>
  <si>
    <t>4043</t>
  </si>
  <si>
    <t>AL OUSTURA 250 GRAMMI MNT</t>
  </si>
  <si>
    <t>4040</t>
  </si>
  <si>
    <t>AL OUSTURA 250 GRAMMI MRT</t>
  </si>
  <si>
    <t>4044</t>
  </si>
  <si>
    <t>AL OUSTURA 250 GRAMMI PW</t>
  </si>
  <si>
    <t>4047</t>
  </si>
  <si>
    <t>AL OUSTURA 250 GRAMMI UV</t>
  </si>
  <si>
    <t>4039</t>
  </si>
  <si>
    <t>AL OUSTURA 250 GRAMMI WMNT</t>
  </si>
  <si>
    <t>4054</t>
  </si>
  <si>
    <t>AL OUSTURA 50 GRAMMI ANG</t>
  </si>
  <si>
    <t>3987</t>
  </si>
  <si>
    <t>AL OUSTURA 50 GRAMMI ARO</t>
  </si>
  <si>
    <t>3990</t>
  </si>
  <si>
    <t>AL OUSTURA 50 GRAMMI AROMNT</t>
  </si>
  <si>
    <t>4037</t>
  </si>
  <si>
    <t>AL OUSTURA 50 GRAMMI CLG</t>
  </si>
  <si>
    <t>3996</t>
  </si>
  <si>
    <t>AL OUSTURA 50 GRAMMI DML</t>
  </si>
  <si>
    <t>3983</t>
  </si>
  <si>
    <t>AL OUSTURA 50 GRAMMI FRG</t>
  </si>
  <si>
    <t>3994</t>
  </si>
  <si>
    <t>AL OUSTURA 50 GRAMMI KW</t>
  </si>
  <si>
    <t>3997</t>
  </si>
  <si>
    <t>AL OUSTURA 50 GRAMMI LIM</t>
  </si>
  <si>
    <t>3991</t>
  </si>
  <si>
    <t>AL OUSTURA 50 GRAMMI LIMNT</t>
  </si>
  <si>
    <t>3998</t>
  </si>
  <si>
    <t>AL OUSTURA 50 GRAMMI MB</t>
  </si>
  <si>
    <t>3993</t>
  </si>
  <si>
    <t>AL OUSTURA 50 GRAMMI MEL</t>
  </si>
  <si>
    <t>3986</t>
  </si>
  <si>
    <t>AL OUSTURA 50 GRAMMI MF</t>
  </si>
  <si>
    <t>3995</t>
  </si>
  <si>
    <t>AL OUSTURA 50 GRAMMI MNO</t>
  </si>
  <si>
    <t>3988</t>
  </si>
  <si>
    <t>AL OUSTURA 50 GRAMMI MNT</t>
  </si>
  <si>
    <t>3985</t>
  </si>
  <si>
    <t>AL OUSTURA 50 GRAMMI MRT</t>
  </si>
  <si>
    <t>3989</t>
  </si>
  <si>
    <t>AL OUSTURA 50 GRAMMI PW</t>
  </si>
  <si>
    <t>3992</t>
  </si>
  <si>
    <t>AL OUSTURA 50 GRAMMI UV</t>
  </si>
  <si>
    <t>3984</t>
  </si>
  <si>
    <t>AL OUSTURA 50 GRAMMI WMNT</t>
  </si>
  <si>
    <t>3999</t>
  </si>
  <si>
    <t>Conf. da 40 grammi</t>
  </si>
  <si>
    <t>ALLEGRO GIALLO</t>
  </si>
  <si>
    <t>2979</t>
  </si>
  <si>
    <t>ALLEGRO ORIGINALE</t>
  </si>
  <si>
    <t>2158</t>
  </si>
  <si>
    <t>ALOHA AMERICAN</t>
  </si>
  <si>
    <t>20300</t>
  </si>
  <si>
    <t>20301</t>
  </si>
  <si>
    <t>ALOHA ATLANTIC</t>
  </si>
  <si>
    <t>20302</t>
  </si>
  <si>
    <t>20303</t>
  </si>
  <si>
    <t>ALOHA DOUBLE UP</t>
  </si>
  <si>
    <t>20304</t>
  </si>
  <si>
    <t>20305</t>
  </si>
  <si>
    <t>ALOHA LOS LOCOS</t>
  </si>
  <si>
    <t>20306</t>
  </si>
  <si>
    <t>20307</t>
  </si>
  <si>
    <t>ALOHA MAVERICK</t>
  </si>
  <si>
    <t>20308</t>
  </si>
  <si>
    <t>20309</t>
  </si>
  <si>
    <t>ALOHA NAZARE'</t>
  </si>
  <si>
    <t>20310</t>
  </si>
  <si>
    <t>20311</t>
  </si>
  <si>
    <t>ALOHA PACIFIC</t>
  </si>
  <si>
    <t>20312</t>
  </si>
  <si>
    <t>20313</t>
  </si>
  <si>
    <t>ALOHA SHAKA SHAKA</t>
  </si>
  <si>
    <t>20314</t>
  </si>
  <si>
    <t>20315</t>
  </si>
  <si>
    <t>ALOHA SOMO</t>
  </si>
  <si>
    <t>20316</t>
  </si>
  <si>
    <t>20317</t>
  </si>
  <si>
    <t>ALOHA SPARROW</t>
  </si>
  <si>
    <t>20318</t>
  </si>
  <si>
    <t>20319</t>
  </si>
  <si>
    <t>ALOHA SPLASH</t>
  </si>
  <si>
    <t>20320</t>
  </si>
  <si>
    <t>20321</t>
  </si>
  <si>
    <t>ALOHA T RIKO</t>
  </si>
  <si>
    <t>20322</t>
  </si>
  <si>
    <t>20323</t>
  </si>
  <si>
    <t>AMPHORA BLACK CAVENDISH SPECIAL RESERVE</t>
  </si>
  <si>
    <t>213</t>
  </si>
  <si>
    <t>AMPHORA FULL</t>
  </si>
  <si>
    <t>373</t>
  </si>
  <si>
    <t>AMPHORA Nº2 SPECIAL RESERVE</t>
  </si>
  <si>
    <t>3767</t>
  </si>
  <si>
    <t>AMPHORA ORIGINAL</t>
  </si>
  <si>
    <t>811</t>
  </si>
  <si>
    <t>AMPHORA RICH</t>
  </si>
  <si>
    <t>349</t>
  </si>
  <si>
    <t>AMPHORA VIRGINIA</t>
  </si>
  <si>
    <t>3558</t>
  </si>
  <si>
    <t>Conf. da 20 grammi</t>
  </si>
  <si>
    <t>APACHE 20 G</t>
  </si>
  <si>
    <t>3003</t>
  </si>
  <si>
    <t>BACKWOODS FOREST</t>
  </si>
  <si>
    <t>3625</t>
  </si>
  <si>
    <t>BACKWOODS MOUNTAIN</t>
  </si>
  <si>
    <t>3624</t>
  </si>
  <si>
    <t>Conf. da 60 grammi</t>
  </si>
  <si>
    <t>BACKWOODS MOUNTAIN 60 G</t>
  </si>
  <si>
    <t>3825</t>
  </si>
  <si>
    <t>BACKWOODS RIVER</t>
  </si>
  <si>
    <t>3623</t>
  </si>
  <si>
    <t>BENTLEY LONDON CARMINE 50 G</t>
  </si>
  <si>
    <t>20181</t>
  </si>
  <si>
    <t>BENTLEY PLANTERS PURPURE 50 G</t>
  </si>
  <si>
    <t>20182</t>
  </si>
  <si>
    <t>BENTLEY ROYAL GOLD 50 G</t>
  </si>
  <si>
    <t>20183</t>
  </si>
  <si>
    <t>Conf. da 25 grammi</t>
  </si>
  <si>
    <t>BIG BEN VERTE 25 G</t>
  </si>
  <si>
    <t>3934</t>
  </si>
  <si>
    <t>BILL BAILEY'S BALKAN BLEND</t>
  </si>
  <si>
    <t>15689</t>
  </si>
  <si>
    <t>BLACK DEVIL WIDE CUT TOBACCO</t>
  </si>
  <si>
    <t>3559</t>
  </si>
  <si>
    <t>3745</t>
  </si>
  <si>
    <t>BORKUM RIFF BLACK</t>
  </si>
  <si>
    <t>1280</t>
  </si>
  <si>
    <t>BORKUM RIFF BRONZE</t>
  </si>
  <si>
    <t>121</t>
  </si>
  <si>
    <t>BORKUM RIFF ORIGINAL</t>
  </si>
  <si>
    <t>711</t>
  </si>
  <si>
    <t>BORKUM RIFF RUBY</t>
  </si>
  <si>
    <t>624</t>
  </si>
  <si>
    <t>BORKUM RIFF SUNGOLD</t>
  </si>
  <si>
    <t>1203</t>
  </si>
  <si>
    <t>BREBBIA 70° ANNIVERSARY 25 06 2017</t>
  </si>
  <si>
    <t>19249</t>
  </si>
  <si>
    <t>BREBBIA 75° ANNIVERSARY 05/06/2022</t>
  </si>
  <si>
    <t>20329</t>
  </si>
  <si>
    <t>BREBBIA ALLEGRO MIX N.24</t>
  </si>
  <si>
    <t>18494</t>
  </si>
  <si>
    <t>BREBBIA BALKAN N.10</t>
  </si>
  <si>
    <t>17687</t>
  </si>
  <si>
    <t>BREBBIA LATAKIA FLAKE N.9</t>
  </si>
  <si>
    <t>17688</t>
  </si>
  <si>
    <t>BREBBIA OPERA MIX N.32</t>
  </si>
  <si>
    <t>18497</t>
  </si>
  <si>
    <t>BREBBIA QUARTETTO MIX N.22</t>
  </si>
  <si>
    <t>18492</t>
  </si>
  <si>
    <t>BREBBIA ROMANZA MIX N.21</t>
  </si>
  <si>
    <t>18491</t>
  </si>
  <si>
    <t>BREBBIA RONDO' MIX N.27</t>
  </si>
  <si>
    <t>18495</t>
  </si>
  <si>
    <t>BREBBIA SERENATA MIX N.28</t>
  </si>
  <si>
    <t>18496</t>
  </si>
  <si>
    <t>BREBBIA SINFONIA MIX N.23</t>
  </si>
  <si>
    <t>18493</t>
  </si>
  <si>
    <t>Conf. da 100 grammi</t>
  </si>
  <si>
    <t>BRIARWOOD BLACK EMBER</t>
  </si>
  <si>
    <t>21861</t>
  </si>
  <si>
    <t>BRIARWOOD CAMBERLY 847</t>
  </si>
  <si>
    <t>21862</t>
  </si>
  <si>
    <t>BRIARWOOD LATAKIAN NO:47</t>
  </si>
  <si>
    <t>21863</t>
  </si>
  <si>
    <t>BRIARWOOD OLD FACTORY</t>
  </si>
  <si>
    <t>21864</t>
  </si>
  <si>
    <t>BRIARWOOD VELVET LEAF</t>
  </si>
  <si>
    <t>21865</t>
  </si>
  <si>
    <t>BROOKFIELD N○ 1</t>
  </si>
  <si>
    <t>938</t>
  </si>
  <si>
    <t>BURTON ORIGINAL</t>
  </si>
  <si>
    <t>3805</t>
  </si>
  <si>
    <t>CAPSTAN ORIGINAL NAVY CUT</t>
  </si>
  <si>
    <t>207</t>
  </si>
  <si>
    <t>CIMETTE DI MASTRO TORNABUONI</t>
  </si>
  <si>
    <t>19075</t>
  </si>
  <si>
    <t>CLAN 3 YEARS LIMITED EDITION</t>
  </si>
  <si>
    <t>3660</t>
  </si>
  <si>
    <t>CLAN AUTHENTIC</t>
  </si>
  <si>
    <t>3154</t>
  </si>
  <si>
    <t>CLAN BURGUNDY</t>
  </si>
  <si>
    <t>3155</t>
  </si>
  <si>
    <t>CLAN ORIGINAL</t>
  </si>
  <si>
    <t>797</t>
  </si>
  <si>
    <t>COMUNE</t>
  </si>
  <si>
    <t>265</t>
  </si>
  <si>
    <t>CORNELL &amp; DIEHL AUTUMN E</t>
  </si>
  <si>
    <t>19193</t>
  </si>
  <si>
    <t>CORNELL &amp; DIEHL BAYOU M</t>
  </si>
  <si>
    <t>19194</t>
  </si>
  <si>
    <t>CORNELL &amp; DIEHL E ROOSTER</t>
  </si>
  <si>
    <t>19195</t>
  </si>
  <si>
    <t>CORNELL &amp; DIEHL MISSISSIPPI MUD</t>
  </si>
  <si>
    <t>19196</t>
  </si>
  <si>
    <t>DA VINCI</t>
  </si>
  <si>
    <t>16389</t>
  </si>
  <si>
    <t>DANISH BLACK V MIXTURE 40 G</t>
  </si>
  <si>
    <t>21025</t>
  </si>
  <si>
    <t>DAVIDOFF DANISH MIXTURE</t>
  </si>
  <si>
    <t>21729</t>
  </si>
  <si>
    <t>DAVIDOFF ENGLISH MIXTURE</t>
  </si>
  <si>
    <t>21730</t>
  </si>
  <si>
    <t>DAVIDOFF SCOTTISH MIXTURE</t>
  </si>
  <si>
    <t>21731</t>
  </si>
  <si>
    <t>Conf. da 33 grammi</t>
  </si>
  <si>
    <t>DEVIL'S WEED RED</t>
  </si>
  <si>
    <t>19774</t>
  </si>
  <si>
    <t>DOVER 25 G</t>
  </si>
  <si>
    <t>2718</t>
  </si>
  <si>
    <t>DOVER AMBER 20 G</t>
  </si>
  <si>
    <t>21422</t>
  </si>
  <si>
    <t>DOVER BLUE 20 G</t>
  </si>
  <si>
    <t>3335</t>
  </si>
  <si>
    <t>DUNHILL EARLY MORNING PIPE</t>
  </si>
  <si>
    <t>205</t>
  </si>
  <si>
    <t>DUNHILL MY MIXTURE 965</t>
  </si>
  <si>
    <t>206</t>
  </si>
  <si>
    <t>EASTWOOD MAXX</t>
  </si>
  <si>
    <t>3788</t>
  </si>
  <si>
    <t>ELIXYR PIPE TOBACCO 25 G</t>
  </si>
  <si>
    <t>2610</t>
  </si>
  <si>
    <t>ERINMORE BALKAN MIXTURE</t>
  </si>
  <si>
    <t>2114</t>
  </si>
  <si>
    <t>ERINMORE LATAKIA</t>
  </si>
  <si>
    <t>2455</t>
  </si>
  <si>
    <t>ERINMORE MIXTURE</t>
  </si>
  <si>
    <t>337</t>
  </si>
  <si>
    <t>FORTE</t>
  </si>
  <si>
    <t>276</t>
  </si>
  <si>
    <t>GL PEASE CAIRO</t>
  </si>
  <si>
    <t>19197</t>
  </si>
  <si>
    <t>GL PEASE CUMBERLAND</t>
  </si>
  <si>
    <t>19198</t>
  </si>
  <si>
    <t>GL PEASE GASLIGHT</t>
  </si>
  <si>
    <t>19203</t>
  </si>
  <si>
    <t>GL PEASE JACKKNIFE PLUG</t>
  </si>
  <si>
    <t>19199</t>
  </si>
  <si>
    <t>GL PEASE KEY LARGO</t>
  </si>
  <si>
    <t>19200</t>
  </si>
  <si>
    <t>GL PEASE UNION SQUARE</t>
  </si>
  <si>
    <t>19201</t>
  </si>
  <si>
    <t>GL PEASE WESTMINSTER</t>
  </si>
  <si>
    <t>19202</t>
  </si>
  <si>
    <t>GOLDEN BLEND'S N° 1</t>
  </si>
  <si>
    <t>917</t>
  </si>
  <si>
    <t>GOLF</t>
  </si>
  <si>
    <t>2678</t>
  </si>
  <si>
    <t>HOLGER DANSKE B.B</t>
  </si>
  <si>
    <t>625</t>
  </si>
  <si>
    <t>Conf. da 15 grammi</t>
  </si>
  <si>
    <t>HYO AMERICAN BLUE</t>
  </si>
  <si>
    <t>20740</t>
  </si>
  <si>
    <t>HYO GREEN</t>
  </si>
  <si>
    <t>20743</t>
  </si>
  <si>
    <t>HYO RUBY RED</t>
  </si>
  <si>
    <t>20744</t>
  </si>
  <si>
    <t>HYO VIRGINIA BLUE</t>
  </si>
  <si>
    <t>20741</t>
  </si>
  <si>
    <t>HYO YELLOW</t>
  </si>
  <si>
    <t>20742</t>
  </si>
  <si>
    <t>ITALIA</t>
  </si>
  <si>
    <t>980</t>
  </si>
  <si>
    <t>LUBINSKY MAXIMA MIXTURE</t>
  </si>
  <si>
    <t>17945</t>
  </si>
  <si>
    <t>LUBINSKY SUPERBA MIXTURE</t>
  </si>
  <si>
    <t>17944</t>
  </si>
  <si>
    <t>MAC BAREN 7 SEAS GOLD BLEND</t>
  </si>
  <si>
    <t>2347</t>
  </si>
  <si>
    <t>MAC BAREN 7 SEAS REGULAR BLEND</t>
  </si>
  <si>
    <t>2346</t>
  </si>
  <si>
    <t>MAC BAREN 7 SEAS ROYAL BLEND</t>
  </si>
  <si>
    <t>2348</t>
  </si>
  <si>
    <t>MAC BAREN ABSOLUTE CHOICE</t>
  </si>
  <si>
    <t>678</t>
  </si>
  <si>
    <t>MAC BAREN BLACK AMBROSIA</t>
  </si>
  <si>
    <t>752</t>
  </si>
  <si>
    <t>MAC BAREN CLASSIC</t>
  </si>
  <si>
    <t>1601</t>
  </si>
  <si>
    <t>MAC BAREN CUBE PREMIUM GOLD</t>
  </si>
  <si>
    <t>2154</t>
  </si>
  <si>
    <t>MAC BAREN CUBE PREMIUM SILVER</t>
  </si>
  <si>
    <t>2153</t>
  </si>
  <si>
    <t>MAC BAREN GOLDEN BLEND</t>
  </si>
  <si>
    <t>347</t>
  </si>
  <si>
    <t>MAC BAREN HH BOLD KENTUCKY</t>
  </si>
  <si>
    <t>3968</t>
  </si>
  <si>
    <t>MAC BAREN HH BURLEY FLAKE</t>
  </si>
  <si>
    <t>3967</t>
  </si>
  <si>
    <t>MAC BAREN HH OLD DARK FIRED</t>
  </si>
  <si>
    <t>3965</t>
  </si>
  <si>
    <t>MAC BAREN HH PURE VIRGINIA</t>
  </si>
  <si>
    <t>3966</t>
  </si>
  <si>
    <t>MAC BAREN HH RUSTICA</t>
  </si>
  <si>
    <t>3976</t>
  </si>
  <si>
    <t>MAC BAREN HH VINTAGE LATAKIA</t>
  </si>
  <si>
    <t>3651</t>
  </si>
  <si>
    <t>MAC BAREN MIXTURE</t>
  </si>
  <si>
    <t>346</t>
  </si>
  <si>
    <t>MAC BAREN MIXTURE SCOTTISH BLEND</t>
  </si>
  <si>
    <t>21026</t>
  </si>
  <si>
    <t>MAC BAREN NAVY FLAKE</t>
  </si>
  <si>
    <t>3050</t>
  </si>
  <si>
    <t>MAC BAREN ORIGINAL CHOICE</t>
  </si>
  <si>
    <t>822</t>
  </si>
  <si>
    <t>MAZAYA LAST BREEX</t>
  </si>
  <si>
    <t>3410</t>
  </si>
  <si>
    <t>MAZAYA MELASSA BREEZY BUNCH</t>
  </si>
  <si>
    <t>3407</t>
  </si>
  <si>
    <t>MAZAYA MELASSA BREEZY SLICE</t>
  </si>
  <si>
    <t>3414</t>
  </si>
  <si>
    <t>MAZAYA MELASSA DOUBLE IT APP</t>
  </si>
  <si>
    <t>3403</t>
  </si>
  <si>
    <t>MAZAYA MELASSA DUBL-TRUBL</t>
  </si>
  <si>
    <t>3405</t>
  </si>
  <si>
    <t>MAZAYA MELASSA EXOTIC BLU</t>
  </si>
  <si>
    <t>3404</t>
  </si>
  <si>
    <t>MAZAYA MELASSA FRUTTI DEL PARADISO</t>
  </si>
  <si>
    <t>3409</t>
  </si>
  <si>
    <t>MAZAYA MELASSA GUST BREEX</t>
  </si>
  <si>
    <t>3408</t>
  </si>
  <si>
    <t>MAZAYA MELASSA LUVBITES</t>
  </si>
  <si>
    <t>3413</t>
  </si>
  <si>
    <t>MAZAYA MELASSA SALSALICIOUS</t>
  </si>
  <si>
    <t>3412</t>
  </si>
  <si>
    <t>MAZAYA MELASSA URBAN BUNCH</t>
  </si>
  <si>
    <t>3406</t>
  </si>
  <si>
    <t>MAZAYA SOLO BREEX</t>
  </si>
  <si>
    <t>3411</t>
  </si>
  <si>
    <t>MILONGA</t>
  </si>
  <si>
    <t>17858</t>
  </si>
  <si>
    <t>PARK LANE N.7</t>
  </si>
  <si>
    <t>340</t>
  </si>
  <si>
    <t>PETERSON 3P' PERFECT PLUG</t>
  </si>
  <si>
    <t>18339</t>
  </si>
  <si>
    <t>PETERSON BALKAN MIXTURE</t>
  </si>
  <si>
    <t>18753</t>
  </si>
  <si>
    <t>PETERSON CONNOISSEUR'S CHOICE</t>
  </si>
  <si>
    <t>17670</t>
  </si>
  <si>
    <t>PETERSON DE LUXE MIXTURE</t>
  </si>
  <si>
    <t>17671</t>
  </si>
  <si>
    <t>PETERSON EARLY MORNING PIPE</t>
  </si>
  <si>
    <t>3826</t>
  </si>
  <si>
    <t>PETERSON GOLD BLEND</t>
  </si>
  <si>
    <t>17672</t>
  </si>
  <si>
    <t>PETERSON HOLIDAY SEASON 2011</t>
  </si>
  <si>
    <t>18441</t>
  </si>
  <si>
    <t>PETERSON HOLIDAY SEASON 2015</t>
  </si>
  <si>
    <t>18977</t>
  </si>
  <si>
    <t>PETERSON HYDE PARK</t>
  </si>
  <si>
    <t>18636</t>
  </si>
  <si>
    <t>PETERSON IRISH FLAKE</t>
  </si>
  <si>
    <t>18010</t>
  </si>
  <si>
    <t>PETERSON IRISH MIXTURE</t>
  </si>
  <si>
    <t>16905</t>
  </si>
  <si>
    <t>PETERSON IRISH OAK</t>
  </si>
  <si>
    <t>16906</t>
  </si>
  <si>
    <t>PETERSON KILLARNEY</t>
  </si>
  <si>
    <t>16909</t>
  </si>
  <si>
    <t>PETERSON LUXURY BLEND</t>
  </si>
  <si>
    <t>17673</t>
  </si>
  <si>
    <t>PETERSON MY MIXTURE 965</t>
  </si>
  <si>
    <t>3827</t>
  </si>
  <si>
    <t>PETERSON NIGHTCAP</t>
  </si>
  <si>
    <t>3828</t>
  </si>
  <si>
    <t>PETERSON NUTTY CUT</t>
  </si>
  <si>
    <t>18536</t>
  </si>
  <si>
    <t>PETERSON OLD DUBLIN</t>
  </si>
  <si>
    <t>16908</t>
  </si>
  <si>
    <t>PETERSON SHERLOCK HOLMES</t>
  </si>
  <si>
    <t>16904</t>
  </si>
  <si>
    <t>PETERSON SPECIAL RESERVE 2011</t>
  </si>
  <si>
    <t>18439</t>
  </si>
  <si>
    <t>PETERSON SPECIAL RESERVE 2012</t>
  </si>
  <si>
    <t>18537</t>
  </si>
  <si>
    <t>PETERSON SPECIAL RESERVE 2014</t>
  </si>
  <si>
    <t>18890</t>
  </si>
  <si>
    <t>PETERSON SPECIAL RESERVE 2015</t>
  </si>
  <si>
    <t>18975</t>
  </si>
  <si>
    <t>PETERSON SPECIAL RESERVE 2017</t>
  </si>
  <si>
    <t>19250</t>
  </si>
  <si>
    <t>PETERSON ST PATRICK DAY</t>
  </si>
  <si>
    <t>18915</t>
  </si>
  <si>
    <t>PETERSON SUMMER TIME 2011</t>
  </si>
  <si>
    <t>18440</t>
  </si>
  <si>
    <t>PETERSON SUMMERTIME 2013</t>
  </si>
  <si>
    <t>18671</t>
  </si>
  <si>
    <t>PETERSON SUMMERTIME 2014</t>
  </si>
  <si>
    <t>18892</t>
  </si>
  <si>
    <t>PETERSON SUMMERTIME 2015</t>
  </si>
  <si>
    <t>18976</t>
  </si>
  <si>
    <t>PETERSON SUMMERTIME 2017</t>
  </si>
  <si>
    <t>19251</t>
  </si>
  <si>
    <t>PETERSON SUNSET BREEZE</t>
  </si>
  <si>
    <t>16910</t>
  </si>
  <si>
    <t>PETERSON UNIVERSITY FLAKE</t>
  </si>
  <si>
    <t>16907</t>
  </si>
  <si>
    <t>RATTRAY'S 3 NOGGINS FULL</t>
  </si>
  <si>
    <t>15325</t>
  </si>
  <si>
    <t>RATTRAY'S 7 RESERVE 250</t>
  </si>
  <si>
    <t>19862</t>
  </si>
  <si>
    <t>RATTRAY'S 7 RESERVE MEDIUM</t>
  </si>
  <si>
    <t>15313</t>
  </si>
  <si>
    <t>RATTRAY'S ACCOUNTANTS MIXTURE</t>
  </si>
  <si>
    <t>15326</t>
  </si>
  <si>
    <t>RATTRAY'S BAGPIPER'S DREAM</t>
  </si>
  <si>
    <t>18011</t>
  </si>
  <si>
    <t>21614</t>
  </si>
  <si>
    <t>RATTRAY'S BLACK MALLORY</t>
  </si>
  <si>
    <t>15323</t>
  </si>
  <si>
    <t>RATTRAY'S BLACK MALLORY 250</t>
  </si>
  <si>
    <t>19863</t>
  </si>
  <si>
    <t>RATTRAY'S BLACK VIRGINIA</t>
  </si>
  <si>
    <t>15632</t>
  </si>
  <si>
    <t>RATTRAY'S BROWN CLUNEE</t>
  </si>
  <si>
    <t>15628</t>
  </si>
  <si>
    <t>RATTRAY'S BUCKINGHAM</t>
  </si>
  <si>
    <t>18814</t>
  </si>
  <si>
    <t>RATTRAY'S DARK FRAGRANT</t>
  </si>
  <si>
    <t>15650</t>
  </si>
  <si>
    <t>RATTRAY'S HAL O'THE WYND</t>
  </si>
  <si>
    <t>15637</t>
  </si>
  <si>
    <t>RATTRAY'S HIGHLAND TARGE</t>
  </si>
  <si>
    <t>15327</t>
  </si>
  <si>
    <t>RATTRAY'S JOCKS MIXTURE</t>
  </si>
  <si>
    <t>15642</t>
  </si>
  <si>
    <t>RATTRAY'S LONDON EYE</t>
  </si>
  <si>
    <t>18815</t>
  </si>
  <si>
    <t>RATTRAY'S MACBETH</t>
  </si>
  <si>
    <t>18820</t>
  </si>
  <si>
    <t>RATTRAY'S MARLIN FLAKE</t>
  </si>
  <si>
    <t>15635</t>
  </si>
  <si>
    <t>RATTRAY'S OLD GOWRIE</t>
  </si>
  <si>
    <t>15629</t>
  </si>
  <si>
    <t>RATTRAY'S PROFESSIONAL MIXTURE</t>
  </si>
  <si>
    <t>15328</t>
  </si>
  <si>
    <t>RATTRAY'S RED LION</t>
  </si>
  <si>
    <t>18821</t>
  </si>
  <si>
    <t>RATTRAY'S RED RAPPAREE</t>
  </si>
  <si>
    <t>15324</t>
  </si>
  <si>
    <t>20044</t>
  </si>
  <si>
    <t>RATTRAY'S RED RAPPAREE 250</t>
  </si>
  <si>
    <t>19864</t>
  </si>
  <si>
    <t>RATTRAY'S ROYAL ALBERT</t>
  </si>
  <si>
    <t>18816</t>
  </si>
  <si>
    <t>RATTRAY'S SIR WILLIAM</t>
  </si>
  <si>
    <t>18822</t>
  </si>
  <si>
    <t>RATTRAY'S STIRLING FLAKE</t>
  </si>
  <si>
    <t>18824</t>
  </si>
  <si>
    <t>RATTRAY'S TOWER BRIDGE</t>
  </si>
  <si>
    <t>18817</t>
  </si>
  <si>
    <t>RATTRAY'S UNION JACK</t>
  </si>
  <si>
    <t>18818</t>
  </si>
  <si>
    <t>RATTRAY'S WALLACE FLAKE</t>
  </si>
  <si>
    <t>18825</t>
  </si>
  <si>
    <t>RATTRAY'S WESTMINSTER ABBEY</t>
  </si>
  <si>
    <t>18819</t>
  </si>
  <si>
    <t>REVOSHI BLCK GRP</t>
  </si>
  <si>
    <t>20248</t>
  </si>
  <si>
    <t>REVOSHI BSCT</t>
  </si>
  <si>
    <t>20250</t>
  </si>
  <si>
    <t>REVOSHI D'APP STRNG</t>
  </si>
  <si>
    <t>20252</t>
  </si>
  <si>
    <t>21752</t>
  </si>
  <si>
    <t>REVOSHI DOMINGO</t>
  </si>
  <si>
    <t>21771</t>
  </si>
  <si>
    <t>REVOSHI ESKIMO CNDY</t>
  </si>
  <si>
    <t>20254</t>
  </si>
  <si>
    <t>REVOSHI ESKIMO LMN</t>
  </si>
  <si>
    <t>20256</t>
  </si>
  <si>
    <t>21753</t>
  </si>
  <si>
    <t>REVOSHI ESKIMO WTRMLN</t>
  </si>
  <si>
    <t>20258</t>
  </si>
  <si>
    <t>REVOSHI FOSBURY 1968</t>
  </si>
  <si>
    <t>20260</t>
  </si>
  <si>
    <t>REVOSHI GRP</t>
  </si>
  <si>
    <t>21754</t>
  </si>
  <si>
    <t>REVOSHI GRP MNT</t>
  </si>
  <si>
    <t>21755</t>
  </si>
  <si>
    <t>21772</t>
  </si>
  <si>
    <t>REVOSHI MANDELA'S 27</t>
  </si>
  <si>
    <t>20262</t>
  </si>
  <si>
    <t>REVOSHI ME CANTARE CASSIA</t>
  </si>
  <si>
    <t>20264</t>
  </si>
  <si>
    <t>REVOSHI MNT</t>
  </si>
  <si>
    <t>21773</t>
  </si>
  <si>
    <t>REVOSHI PANCHO VILLA</t>
  </si>
  <si>
    <t>20266</t>
  </si>
  <si>
    <t>21756</t>
  </si>
  <si>
    <t>REVOSHI ROPE A DOPE</t>
  </si>
  <si>
    <t>21774</t>
  </si>
  <si>
    <t>REVOSHI STING LIKE BEE</t>
  </si>
  <si>
    <t>21775</t>
  </si>
  <si>
    <t>REVOSHI TE EXTRANO FIDEL</t>
  </si>
  <si>
    <t>20268</t>
  </si>
  <si>
    <t>REVOSHI THANKS ENGELS</t>
  </si>
  <si>
    <t>20270</t>
  </si>
  <si>
    <t>ROBERT MC CONNELL 5 YEAR MATURED VIRGINIA</t>
  </si>
  <si>
    <t>19628</t>
  </si>
  <si>
    <t>20143</t>
  </si>
  <si>
    <t>ROBERT MC CONNELL BARKING ROAD</t>
  </si>
  <si>
    <t>19629</t>
  </si>
  <si>
    <t>ROBERT MC CONNELL BLACK &amp; GOLD</t>
  </si>
  <si>
    <t>15636</t>
  </si>
  <si>
    <t>ROBERT MC CONNELL BLACK PARROT</t>
  </si>
  <si>
    <t>15614</t>
  </si>
  <si>
    <t>ROBERT MC CONNELL BOUTIQUE BLEND</t>
  </si>
  <si>
    <t>19630</t>
  </si>
  <si>
    <t>ROBERT MC CONNELL BOUTIQUE BLEND 250</t>
  </si>
  <si>
    <t>19858</t>
  </si>
  <si>
    <t>ROBERT MC CONNELL COVENT GARDEN</t>
  </si>
  <si>
    <t>19631</t>
  </si>
  <si>
    <t>20144</t>
  </si>
  <si>
    <t>ROBERT MC CONNELL GLEN PIPER</t>
  </si>
  <si>
    <t>15617</t>
  </si>
  <si>
    <t>ROBERT MC CONNELL LATAKIA MIXTURE 1848</t>
  </si>
  <si>
    <t>19632</t>
  </si>
  <si>
    <t>ROBERT MC CONNELL MADURO</t>
  </si>
  <si>
    <t>15634</t>
  </si>
  <si>
    <t>ROBERT MC CONNELL MARYLEBONE</t>
  </si>
  <si>
    <t>19633</t>
  </si>
  <si>
    <t>ROBERT MC CONNELL MARYLEBONE 250</t>
  </si>
  <si>
    <t>19859</t>
  </si>
  <si>
    <t>ROBERT MC CONNELL NOTTING HILL</t>
  </si>
  <si>
    <t>19634</t>
  </si>
  <si>
    <t>ROBERT MC CONNELL OLD LONDON</t>
  </si>
  <si>
    <t>15631</t>
  </si>
  <si>
    <t>ROBERT MC CONNELL ORIENTAL</t>
  </si>
  <si>
    <t>15627</t>
  </si>
  <si>
    <t>ROBERT MC CONNELL ORIENTAL 250</t>
  </si>
  <si>
    <t>19860</t>
  </si>
  <si>
    <t>ROBERT MC CONNELL ORIENTAL SQUARE</t>
  </si>
  <si>
    <t>19635</t>
  </si>
  <si>
    <t>ROBERT MC CONNELL OXFORD STREET</t>
  </si>
  <si>
    <t>19636</t>
  </si>
  <si>
    <t>ROBERT MC CONNELL PADDINGTON</t>
  </si>
  <si>
    <t>19637</t>
  </si>
  <si>
    <t>ROBERT MC CONNELL PICCADILLY CIRCUS</t>
  </si>
  <si>
    <t>19638</t>
  </si>
  <si>
    <t>ROBERT MC CONNELL PURE LATAKIA</t>
  </si>
  <si>
    <t>15615</t>
  </si>
  <si>
    <t>ROBERT MC CONNELL READY RUBBED</t>
  </si>
  <si>
    <t>19639</t>
  </si>
  <si>
    <t>20145</t>
  </si>
  <si>
    <t>ROBERT MC CONNELL RED ROSES</t>
  </si>
  <si>
    <t>17626</t>
  </si>
  <si>
    <t>ROBERT MC CONNELL RED VIRGINIA</t>
  </si>
  <si>
    <t>15626</t>
  </si>
  <si>
    <t>ROBERT MC CONNELL REGENT STREET</t>
  </si>
  <si>
    <t>19640</t>
  </si>
  <si>
    <t>ROBERT MC CONNELL SCOTTISH BLEND</t>
  </si>
  <si>
    <t>15625</t>
  </si>
  <si>
    <t>ROBERT MC CONNELL SCOTTISH BLEND 250</t>
  </si>
  <si>
    <t>19861</t>
  </si>
  <si>
    <t>ROBERT MC CONNELL SCOTTISH CAKE</t>
  </si>
  <si>
    <t>15624</t>
  </si>
  <si>
    <t>ROBERT MC CONNELL SCOTTISH FLAKE</t>
  </si>
  <si>
    <t>15623</t>
  </si>
  <si>
    <t>ROBERT MC CONNELL SOVEREIGN</t>
  </si>
  <si>
    <t>15329</t>
  </si>
  <si>
    <t>ROBERT MC CONNELL SPECIAL LONDON MATURE</t>
  </si>
  <si>
    <t>15621</t>
  </si>
  <si>
    <t>ROBERT MC CONNELL ST.JAMES PARK</t>
  </si>
  <si>
    <t>19641</t>
  </si>
  <si>
    <t>ROBERT MC CONNELL THE FRAGRANT BLEND</t>
  </si>
  <si>
    <t>15321</t>
  </si>
  <si>
    <t>ROYAL TWIST</t>
  </si>
  <si>
    <t>21172</t>
  </si>
  <si>
    <t>S.V.H</t>
  </si>
  <si>
    <t>15746</t>
  </si>
  <si>
    <t>SAMUEL GAWITH BC CAVENDISH</t>
  </si>
  <si>
    <t>18638</t>
  </si>
  <si>
    <t>SAMUEL GAWITH BLACK FOREST 250 G</t>
  </si>
  <si>
    <t>19398</t>
  </si>
  <si>
    <t>SAMUEL GAWITH CH FLAKE</t>
  </si>
  <si>
    <t>18004</t>
  </si>
  <si>
    <t>SAVINELLI ARMONIA</t>
  </si>
  <si>
    <t>19726</t>
  </si>
  <si>
    <t>SAVINELLI AROMA</t>
  </si>
  <si>
    <t>19727</t>
  </si>
  <si>
    <t>SAVINELLI BLACK CAVENDISH</t>
  </si>
  <si>
    <t>19728</t>
  </si>
  <si>
    <t>SAVINELLI CAVENDISH</t>
  </si>
  <si>
    <t>19729</t>
  </si>
  <si>
    <t>SAVINELLI ENGLISH MIXTURE</t>
  </si>
  <si>
    <t>19730</t>
  </si>
  <si>
    <t>SAVINELLI THE BALKANS</t>
  </si>
  <si>
    <t>19731</t>
  </si>
  <si>
    <t>SCAFERLATI CAPORAL</t>
  </si>
  <si>
    <t>3765</t>
  </si>
  <si>
    <t>SKANDINAVIK MAHOGANY</t>
  </si>
  <si>
    <t>2170</t>
  </si>
  <si>
    <t>SKANDINAVIK MIXTURE</t>
  </si>
  <si>
    <t>129</t>
  </si>
  <si>
    <t>SKANDINAVIK NAVY</t>
  </si>
  <si>
    <t>612</t>
  </si>
  <si>
    <t>SKANDINAVIK REGULAR</t>
  </si>
  <si>
    <t>713</t>
  </si>
  <si>
    <t>SKANDINAVIK SUNGOLD</t>
  </si>
  <si>
    <t>1256</t>
  </si>
  <si>
    <t>SKANDINAVIK WHITE</t>
  </si>
  <si>
    <t>920</t>
  </si>
  <si>
    <t>SOLANI BLEND 113</t>
  </si>
  <si>
    <t>20033</t>
  </si>
  <si>
    <t>SOLANI BLEND 131</t>
  </si>
  <si>
    <t>20034</t>
  </si>
  <si>
    <t>SOLANI BLEND 333</t>
  </si>
  <si>
    <t>20035</t>
  </si>
  <si>
    <t>SOLANI BLEND 369</t>
  </si>
  <si>
    <t>20036</t>
  </si>
  <si>
    <t>SOLANI BLEND 633</t>
  </si>
  <si>
    <t>20037</t>
  </si>
  <si>
    <t>SOLANI BLEND 656</t>
  </si>
  <si>
    <t>20038</t>
  </si>
  <si>
    <t>SOLANI BLEND 763</t>
  </si>
  <si>
    <t>20039</t>
  </si>
  <si>
    <t>SOLANI BLEND 779</t>
  </si>
  <si>
    <t>20040</t>
  </si>
  <si>
    <t>SPECIAL DUBLIN MIXTURE</t>
  </si>
  <si>
    <t>596</t>
  </si>
  <si>
    <t>ST BRUNO FLAKE</t>
  </si>
  <si>
    <t>3766</t>
  </si>
  <si>
    <t>STANISLAW BALKAN LATAKIA</t>
  </si>
  <si>
    <t>21476</t>
  </si>
  <si>
    <t>STANISLAW BLACK CAVENDISH</t>
  </si>
  <si>
    <t>21747</t>
  </si>
  <si>
    <t>STANISLAW DANISH BLEND</t>
  </si>
  <si>
    <t>21748</t>
  </si>
  <si>
    <t>STANISLAW ENGLISH SUMMER FLAKE</t>
  </si>
  <si>
    <t>21477</t>
  </si>
  <si>
    <t>STANISLAW IRISH SPRING FLAKE</t>
  </si>
  <si>
    <t>21478</t>
  </si>
  <si>
    <t>STANISLAW LONDON MIXTURE</t>
  </si>
  <si>
    <t>21479</t>
  </si>
  <si>
    <t>STANISLAW SCOTTISH AUTUMN FLAKE</t>
  </si>
  <si>
    <t>21480</t>
  </si>
  <si>
    <t>STANISLAW WINTER TIME FLAKE</t>
  </si>
  <si>
    <t>21481</t>
  </si>
  <si>
    <t>SUPER PRINCE MOLASSES AA 250 G</t>
  </si>
  <si>
    <t>3385</t>
  </si>
  <si>
    <t>SUPER PRINCE MOLASSES AA 50 G</t>
  </si>
  <si>
    <t>3302</t>
  </si>
  <si>
    <t>SUPER PRINCE MOLASSES AN 250 G</t>
  </si>
  <si>
    <t>3393</t>
  </si>
  <si>
    <t>SUPER PRINCE MOLASSES AN 50 G</t>
  </si>
  <si>
    <t>3310</t>
  </si>
  <si>
    <t>SUPER PRINCE MOLASSES B 250 G</t>
  </si>
  <si>
    <t>3389</t>
  </si>
  <si>
    <t>SUPER PRINCE MOLASSES B 50 G</t>
  </si>
  <si>
    <t>3306</t>
  </si>
  <si>
    <t>SUPER PRINCE MOLASSES C 250 G</t>
  </si>
  <si>
    <t>3399</t>
  </si>
  <si>
    <t>SUPER PRINCE MOLASSES C 50 G</t>
  </si>
  <si>
    <t>3316</t>
  </si>
  <si>
    <t>SUPER PRINCE MOLASSES CL 250 G</t>
  </si>
  <si>
    <t>3396</t>
  </si>
  <si>
    <t>SUPER PRINCE MOLASSES CL 50 G</t>
  </si>
  <si>
    <t>3313</t>
  </si>
  <si>
    <t>SUPER PRINCE MOLASSES CM 250 G</t>
  </si>
  <si>
    <t>3400</t>
  </si>
  <si>
    <t>SUPER PRINCE MOLASSES CM 50 G</t>
  </si>
  <si>
    <t>3317</t>
  </si>
  <si>
    <t>SUPER PRINCE MOLASSES CR 250 G</t>
  </si>
  <si>
    <t>3394</t>
  </si>
  <si>
    <t>SUPER PRINCE MOLASSES CR 50 G</t>
  </si>
  <si>
    <t>3311</t>
  </si>
  <si>
    <t>SUPER PRINCE MOLASSES DM 250 G</t>
  </si>
  <si>
    <t>3387</t>
  </si>
  <si>
    <t>SUPER PRINCE MOLASSES DM 50 G</t>
  </si>
  <si>
    <t>3304</t>
  </si>
  <si>
    <t>SUPER PRINCE MOLASSES GM 250 G</t>
  </si>
  <si>
    <t>3398</t>
  </si>
  <si>
    <t>SUPER PRINCE MOLASSES GM 50 G</t>
  </si>
  <si>
    <t>3315</t>
  </si>
  <si>
    <t>SUPER PRINCE MOLASSES K 250 G</t>
  </si>
  <si>
    <t>3395</t>
  </si>
  <si>
    <t>SUPER PRINCE MOLASSES K 50 G</t>
  </si>
  <si>
    <t>3312</t>
  </si>
  <si>
    <t>SUPER PRINCE MOLASSES L 250 G</t>
  </si>
  <si>
    <t>3383</t>
  </si>
  <si>
    <t>SUPER PRINCE MOLASSES L 50 G</t>
  </si>
  <si>
    <t>3300</t>
  </si>
  <si>
    <t>SUPER PRINCE MOLASSES LM 250 G</t>
  </si>
  <si>
    <t>3384</t>
  </si>
  <si>
    <t>SUPER PRINCE MOLASSES LM 50 G</t>
  </si>
  <si>
    <t>3301</t>
  </si>
  <si>
    <t>SUPER PRINCE MOLASSES MA 250 G</t>
  </si>
  <si>
    <t>3386</t>
  </si>
  <si>
    <t>SUPER PRINCE MOLASSES MA 50 G</t>
  </si>
  <si>
    <t>3303</t>
  </si>
  <si>
    <t>SUPER PRINCE MOLASSES MN 250 G</t>
  </si>
  <si>
    <t>3392</t>
  </si>
  <si>
    <t>SUPER PRINCE MOLASSES MN 50 G</t>
  </si>
  <si>
    <t>3309</t>
  </si>
  <si>
    <t>SUPER PRINCE MOLASSES MT 250 G</t>
  </si>
  <si>
    <t>3401</t>
  </si>
  <si>
    <t>SUPER PRINCE MOLASSES MT 50 G</t>
  </si>
  <si>
    <t>3402</t>
  </si>
  <si>
    <t>SUPER PRINCE MOLASSES OE 250 G</t>
  </si>
  <si>
    <t>3391</t>
  </si>
  <si>
    <t>SUPER PRINCE MOLASSES OE 50 G</t>
  </si>
  <si>
    <t>3308</t>
  </si>
  <si>
    <t>SUPER PRINCE MOLASSES P 250 G</t>
  </si>
  <si>
    <t>3390</t>
  </si>
  <si>
    <t>SUPER PRINCE MOLASSES P 50 G</t>
  </si>
  <si>
    <t>3307</t>
  </si>
  <si>
    <t>SUPER PRINCE MOLASSES PA 250 G</t>
  </si>
  <si>
    <t>3388</t>
  </si>
  <si>
    <t>SUPER PRINCE MOLASSES PA 50 G</t>
  </si>
  <si>
    <t>3305</t>
  </si>
  <si>
    <t>SUPER PRINCE MOLASSES U 250 G</t>
  </si>
  <si>
    <t>3397</t>
  </si>
  <si>
    <t>SUPER PRINCE MOLASSES U 50 G</t>
  </si>
  <si>
    <t>3314</t>
  </si>
  <si>
    <t>Conf. da 200 grammi</t>
  </si>
  <si>
    <t>TABOO ALIEN TWIST</t>
  </si>
  <si>
    <t>21301</t>
  </si>
  <si>
    <t>21302</t>
  </si>
  <si>
    <t>TABOO AMERICAN PIE</t>
  </si>
  <si>
    <t>21303</t>
  </si>
  <si>
    <t>21304</t>
  </si>
  <si>
    <t>TABOO BAHAMA MAMA</t>
  </si>
  <si>
    <t>21305</t>
  </si>
  <si>
    <t>21306</t>
  </si>
  <si>
    <t>TABOO BIKINI SUNSET</t>
  </si>
  <si>
    <t>21307</t>
  </si>
  <si>
    <t>21308</t>
  </si>
  <si>
    <t>TABOO BLACK BANALOCO</t>
  </si>
  <si>
    <t>21309</t>
  </si>
  <si>
    <t>TABOO BLACK CRUNCH</t>
  </si>
  <si>
    <t>21310</t>
  </si>
  <si>
    <t>TABOO BLACK SPLASH</t>
  </si>
  <si>
    <t>21311</t>
  </si>
  <si>
    <t>TABOO BLACK VANLA SKY</t>
  </si>
  <si>
    <t>21312</t>
  </si>
  <si>
    <t>TABOO BLIZZARDINA</t>
  </si>
  <si>
    <t>21313</t>
  </si>
  <si>
    <t>21314</t>
  </si>
  <si>
    <t>TABOO BLUE BAY</t>
  </si>
  <si>
    <t>21315</t>
  </si>
  <si>
    <t>21316</t>
  </si>
  <si>
    <t>TABOO BRUTAL CHOISE</t>
  </si>
  <si>
    <t>21317</t>
  </si>
  <si>
    <t>21318</t>
  </si>
  <si>
    <t>TABOO CAR MELO</t>
  </si>
  <si>
    <t>21319</t>
  </si>
  <si>
    <t>21320</t>
  </si>
  <si>
    <t>TABOO CARIBBEAN CRUISE</t>
  </si>
  <si>
    <t>21321</t>
  </si>
  <si>
    <t>21322</t>
  </si>
  <si>
    <t>TABOO COOL SUNRISE</t>
  </si>
  <si>
    <t>21323</t>
  </si>
  <si>
    <t>21324</t>
  </si>
  <si>
    <t>TABOO COPA CABANA</t>
  </si>
  <si>
    <t>21325</t>
  </si>
  <si>
    <t>21326</t>
  </si>
  <si>
    <t>TABOO DANCING QUEEN</t>
  </si>
  <si>
    <t>21327</t>
  </si>
  <si>
    <t>21328</t>
  </si>
  <si>
    <t>TABOO FRENCH KISS</t>
  </si>
  <si>
    <t>21329</t>
  </si>
  <si>
    <t>21330</t>
  </si>
  <si>
    <t>TABOO GAME OVER</t>
  </si>
  <si>
    <t>21331</t>
  </si>
  <si>
    <t>21332</t>
  </si>
  <si>
    <t>TABOO GOLDEN EYE</t>
  </si>
  <si>
    <t>21333</t>
  </si>
  <si>
    <t>21334</t>
  </si>
  <si>
    <t>TABOO INDIAN SUMMER</t>
  </si>
  <si>
    <t>21335</t>
  </si>
  <si>
    <t>21336</t>
  </si>
  <si>
    <t>TABOO ITALIAN PASSION</t>
  </si>
  <si>
    <t>21337</t>
  </si>
  <si>
    <t>21338</t>
  </si>
  <si>
    <t>TABOO JUNGLE</t>
  </si>
  <si>
    <t>21339</t>
  </si>
  <si>
    <t>21340</t>
  </si>
  <si>
    <t>TABOO MAMBO</t>
  </si>
  <si>
    <t>21341</t>
  </si>
  <si>
    <t>21342</t>
  </si>
  <si>
    <t>TABOO MISGUIDED</t>
  </si>
  <si>
    <t>21343</t>
  </si>
  <si>
    <t>21344</t>
  </si>
  <si>
    <t>TABOO OVER THE RAINBOW</t>
  </si>
  <si>
    <t>21345</t>
  </si>
  <si>
    <t>21346</t>
  </si>
  <si>
    <t>TABOO POWER OF LOVE</t>
  </si>
  <si>
    <t>21347</t>
  </si>
  <si>
    <t>21348</t>
  </si>
  <si>
    <t>TABOO RED BLAST</t>
  </si>
  <si>
    <t>21349</t>
  </si>
  <si>
    <t>21350</t>
  </si>
  <si>
    <t>TABOO RICHMAN</t>
  </si>
  <si>
    <t>21351</t>
  </si>
  <si>
    <t>21352</t>
  </si>
  <si>
    <t>TABOO SEDUCTION</t>
  </si>
  <si>
    <t>21353</t>
  </si>
  <si>
    <t>21354</t>
  </si>
  <si>
    <t>TABOO SEXY GREEN</t>
  </si>
  <si>
    <t>21355</t>
  </si>
  <si>
    <t>21356</t>
  </si>
  <si>
    <t>TABOO TROPICAL STORM</t>
  </si>
  <si>
    <t>21357</t>
  </si>
  <si>
    <t>21358</t>
  </si>
  <si>
    <t>TABOO WATERFALL</t>
  </si>
  <si>
    <t>21359</t>
  </si>
  <si>
    <t>21360</t>
  </si>
  <si>
    <t>THOMAS RADFORD SUNDAY'S FANTASY</t>
  </si>
  <si>
    <t>893</t>
  </si>
  <si>
    <t>TIMM LONDON BLEND 1000</t>
  </si>
  <si>
    <t>15677</t>
  </si>
  <si>
    <t>TORBEN DANSK BLUE NOTE</t>
  </si>
  <si>
    <t>15699</t>
  </si>
  <si>
    <t>TORBEN DANSK LATAKIA CYPRUS</t>
  </si>
  <si>
    <t>16313</t>
  </si>
  <si>
    <t>W.O LARSEN SCARLET PASSION</t>
  </si>
  <si>
    <t>991</t>
  </si>
  <si>
    <t>W.O LARSEN CLASSIC DELIGHT</t>
  </si>
  <si>
    <t>1239</t>
  </si>
  <si>
    <t>W.O LARSEN UNIQUE</t>
  </si>
  <si>
    <t>1235</t>
  </si>
  <si>
    <t>Riga non estratta: allegare CSV se serve dettaglio</t>
  </si>
  <si>
    <t>Conf. da 20 pezzi</t>
  </si>
  <si>
    <t>BLENDS GOLD CLASSICS</t>
  </si>
  <si>
    <t>21715</t>
  </si>
  <si>
    <t>BLENDS GREEN CLASSICS</t>
  </si>
  <si>
    <t>21717</t>
  </si>
  <si>
    <t>BLENDS RED CLASSICS</t>
  </si>
  <si>
    <t>21714</t>
  </si>
  <si>
    <t>BLENDS SILVER CLASSICS</t>
  </si>
  <si>
    <t>21716</t>
  </si>
  <si>
    <t>CAMEL AQUAMARINE STICKS</t>
  </si>
  <si>
    <t>21002</t>
  </si>
  <si>
    <t>CAMEL BAIZE OPTION STICKS</t>
  </si>
  <si>
    <t>20227</t>
  </si>
  <si>
    <t>CAMEL GARNET STICKS</t>
  </si>
  <si>
    <t>20955</t>
  </si>
  <si>
    <t>CAMEL GREEN OPTION STICKS</t>
  </si>
  <si>
    <t>20231</t>
  </si>
  <si>
    <t>CAMEL GREEN STICKS</t>
  </si>
  <si>
    <t>20232</t>
  </si>
  <si>
    <t>CAMEL MAGENTA STICKS</t>
  </si>
  <si>
    <t>20233</t>
  </si>
  <si>
    <t>CAMEL PURPLE OPTION STICKS</t>
  </si>
  <si>
    <t>20234</t>
  </si>
  <si>
    <t>CAMEL YELLOW STICKS</t>
  </si>
  <si>
    <t>20956</t>
  </si>
  <si>
    <t>CCOBATO BLUEBERRY</t>
  </si>
  <si>
    <t>20846</t>
  </si>
  <si>
    <t>CCOBATO PEACH</t>
  </si>
  <si>
    <t>20845</t>
  </si>
  <si>
    <t>21108</t>
  </si>
  <si>
    <t>21232</t>
  </si>
  <si>
    <t>21109</t>
  </si>
  <si>
    <t>21380</t>
  </si>
  <si>
    <t>21601</t>
  </si>
  <si>
    <t>20697</t>
  </si>
  <si>
    <t>EVO AQUAMARINE</t>
  </si>
  <si>
    <t>21602</t>
  </si>
  <si>
    <t>EVO AZURE</t>
  </si>
  <si>
    <t>21603</t>
  </si>
  <si>
    <t>EVO BRONZE</t>
  </si>
  <si>
    <t>21604</t>
  </si>
  <si>
    <t>EVO BRONZE STICKS</t>
  </si>
  <si>
    <t>20228</t>
  </si>
  <si>
    <t>EVO BURGUNDY</t>
  </si>
  <si>
    <t>21605</t>
  </si>
  <si>
    <t>EVO BURGUNDY STICKS</t>
  </si>
  <si>
    <t>20229</t>
  </si>
  <si>
    <t>EVO GOLD</t>
  </si>
  <si>
    <t>21606</t>
  </si>
  <si>
    <t>EVO GOLD STICKS</t>
  </si>
  <si>
    <t>20230</t>
  </si>
  <si>
    <t>EVO SILVER</t>
  </si>
  <si>
    <t>21607</t>
  </si>
  <si>
    <t>EVO SILVER STICKS</t>
  </si>
  <si>
    <t>20698</t>
  </si>
  <si>
    <t>EVO TAN</t>
  </si>
  <si>
    <t>21608</t>
  </si>
  <si>
    <t>EVO TAN STICKS</t>
  </si>
  <si>
    <t>20699</t>
  </si>
  <si>
    <t>EVO TEAL</t>
  </si>
  <si>
    <t>21609</t>
  </si>
  <si>
    <t>EVO TEAL GREEN</t>
  </si>
  <si>
    <t>21610</t>
  </si>
  <si>
    <t>EVO TEAL GREEN STICKS</t>
  </si>
  <si>
    <t>21001</t>
  </si>
  <si>
    <t>EVO TEAL STICKS</t>
  </si>
  <si>
    <t>20783</t>
  </si>
  <si>
    <t>EVO VELVET</t>
  </si>
  <si>
    <t>21611</t>
  </si>
  <si>
    <t>FARSTAR AMBER</t>
  </si>
  <si>
    <t>21451</t>
  </si>
  <si>
    <t>FARSTAR BLUE</t>
  </si>
  <si>
    <t>21450</t>
  </si>
  <si>
    <t>FARSTAR RED</t>
  </si>
  <si>
    <t>21449</t>
  </si>
  <si>
    <t>FIIT ELEMENT STREAM</t>
  </si>
  <si>
    <t>20844</t>
  </si>
  <si>
    <t>FIIT MARINE</t>
  </si>
  <si>
    <t>20064</t>
  </si>
  <si>
    <t>FIIT REGULAR</t>
  </si>
  <si>
    <t>20065</t>
  </si>
  <si>
    <t>FIIT REGULAR COPPER</t>
  </si>
  <si>
    <t>21268</t>
  </si>
  <si>
    <t>FIIT REGULAR DEEP</t>
  </si>
  <si>
    <t>20202</t>
  </si>
  <si>
    <t>FIIT REGULAR SKY</t>
  </si>
  <si>
    <t>20203</t>
  </si>
  <si>
    <t>FIIT REGULAR STONE</t>
  </si>
  <si>
    <t>21269</t>
  </si>
  <si>
    <t>FIIT REGULAR YELLOW</t>
  </si>
  <si>
    <t>21463</t>
  </si>
  <si>
    <t>HEETS AMBER SELECTION</t>
  </si>
  <si>
    <t>3500</t>
  </si>
  <si>
    <t>HEETS BRIGHT FUSE</t>
  </si>
  <si>
    <t>20649</t>
  </si>
  <si>
    <t>HEETS BRONZE SELECTION</t>
  </si>
  <si>
    <t>3707</t>
  </si>
  <si>
    <t>HEETS CLOUD FUSE</t>
  </si>
  <si>
    <t>20784</t>
  </si>
  <si>
    <t>HEETS SELECTION RUSSET</t>
  </si>
  <si>
    <t>3929</t>
  </si>
  <si>
    <t>HEETS SELECTION SILVER</t>
  </si>
  <si>
    <t>3970</t>
  </si>
  <si>
    <t>HEETS SIENNA SELECTION</t>
  </si>
  <si>
    <t>3731</t>
  </si>
  <si>
    <t>HEETS SKY FUSE</t>
  </si>
  <si>
    <t>20658</t>
  </si>
  <si>
    <t>HEETS TEAK SELECTION</t>
  </si>
  <si>
    <t>3816</t>
  </si>
  <si>
    <t>HEETS TURQUOISE SELECTION</t>
  </si>
  <si>
    <t>3501</t>
  </si>
  <si>
    <t>HEETS YELLOW SELECTION</t>
  </si>
  <si>
    <t>3502</t>
  </si>
  <si>
    <t>HYO CAPS FLARE 20</t>
  </si>
  <si>
    <t>21830</t>
  </si>
  <si>
    <t>HYO CAPS FORGE 20</t>
  </si>
  <si>
    <t>21831</t>
  </si>
  <si>
    <t>HYO CAPS GLACIER 20</t>
  </si>
  <si>
    <t>21832</t>
  </si>
  <si>
    <t>HYO CAPS OSMIO 20</t>
  </si>
  <si>
    <t>21833</t>
  </si>
  <si>
    <t>HYO CAPS SAND 20</t>
  </si>
  <si>
    <t>21834</t>
  </si>
  <si>
    <t>HYO CAPS TERRA 20</t>
  </si>
  <si>
    <t>21835</t>
  </si>
  <si>
    <t>ID BLUE TOBACCO</t>
  </si>
  <si>
    <t>20206</t>
  </si>
  <si>
    <t>ID BOLD MAGENTA TOBACCO</t>
  </si>
  <si>
    <t>20914</t>
  </si>
  <si>
    <t>ID BRIGHT YELLOW TOBACCO</t>
  </si>
  <si>
    <t>20424</t>
  </si>
  <si>
    <t>ID BRONZE TOBACCO</t>
  </si>
  <si>
    <t>20205</t>
  </si>
  <si>
    <t>ID CAPSULE COSMIC BLAST</t>
  </si>
  <si>
    <t>20651</t>
  </si>
  <si>
    <t>ID CAPSULE FOREST PURPLE</t>
  </si>
  <si>
    <t>20379</t>
  </si>
  <si>
    <t>ID CAPSULE POLAR GREEN</t>
  </si>
  <si>
    <t>20208</t>
  </si>
  <si>
    <t>ID CAPSULE SUMMER RED</t>
  </si>
  <si>
    <t>20411</t>
  </si>
  <si>
    <t>ID FLORA PINK TOBACCO</t>
  </si>
  <si>
    <t>20913</t>
  </si>
  <si>
    <t>ID GOLD TOBACCO</t>
  </si>
  <si>
    <t>21799</t>
  </si>
  <si>
    <t>ID ICE TEAL</t>
  </si>
  <si>
    <t>20207</t>
  </si>
  <si>
    <t>ID POLAR CAPSULE YELLOW</t>
  </si>
  <si>
    <t>20650</t>
  </si>
  <si>
    <t>ID POLAR GREEN TOBACCO</t>
  </si>
  <si>
    <t>20915</t>
  </si>
  <si>
    <t>ID RED TOBACCO</t>
  </si>
  <si>
    <t>21800</t>
  </si>
  <si>
    <t>ID SILVER TOBACCO</t>
  </si>
  <si>
    <t>21801</t>
  </si>
  <si>
    <t>ID VELVET COPPER TOBACCO</t>
  </si>
  <si>
    <t>20425</t>
  </si>
  <si>
    <t>ID WARM AMBER TOBACCO</t>
  </si>
  <si>
    <t>20426</t>
  </si>
  <si>
    <t>ISENZIA - FORREST PURPLE CRUSH</t>
  </si>
  <si>
    <t>20932</t>
  </si>
  <si>
    <t>ISENZIA - ICE BLUE CRUSH</t>
  </si>
  <si>
    <t>20935</t>
  </si>
  <si>
    <t>ISENZIA - POLAR GREEN CRUSH</t>
  </si>
  <si>
    <t>20934</t>
  </si>
  <si>
    <t>ISENZIA - SUMMER RED CRUSH</t>
  </si>
  <si>
    <t>20933</t>
  </si>
  <si>
    <t>ISENZIA SUNRISE YELLOW CRUSH</t>
  </si>
  <si>
    <t>20999</t>
  </si>
  <si>
    <t>21000</t>
  </si>
  <si>
    <t>LEVIA BRIGHT SONATA</t>
  </si>
  <si>
    <t>21233</t>
  </si>
  <si>
    <t>LEVIA ELECTRO PURPLE</t>
  </si>
  <si>
    <t>21056</t>
  </si>
  <si>
    <t>LEVIA GLACIAL BEAT</t>
  </si>
  <si>
    <t>21058</t>
  </si>
  <si>
    <t>LEVIA ISLAND BEAT</t>
  </si>
  <si>
    <t>21057</t>
  </si>
  <si>
    <t>LEVIA RUBY WALTZ</t>
  </si>
  <si>
    <t>21234</t>
  </si>
  <si>
    <t>21264</t>
  </si>
  <si>
    <t>20468</t>
  </si>
  <si>
    <t>LUCKY STRIKE STICKS GOLD TOBACCO</t>
  </si>
  <si>
    <t>20469</t>
  </si>
  <si>
    <t>LUCKY STRIKE STICKS RICH TOBACCO</t>
  </si>
  <si>
    <t>20687</t>
  </si>
  <si>
    <t>20688</t>
  </si>
  <si>
    <t>MARSKISS AMBER</t>
  </si>
  <si>
    <t>21263</t>
  </si>
  <si>
    <t>MARSKISS YELLOW</t>
  </si>
  <si>
    <t>21262</t>
  </si>
  <si>
    <t>MC COSMIC GOLD</t>
  </si>
  <si>
    <t>20732</t>
  </si>
  <si>
    <t>MC COSMIC RED</t>
  </si>
  <si>
    <t>20733</t>
  </si>
  <si>
    <t>MC S - BLUE</t>
  </si>
  <si>
    <t>20652</t>
  </si>
  <si>
    <t>MC-S EMERALD</t>
  </si>
  <si>
    <t>3883</t>
  </si>
  <si>
    <t>MC-S GOLD</t>
  </si>
  <si>
    <t>3882</t>
  </si>
  <si>
    <t>MC-S PURE SWISS</t>
  </si>
  <si>
    <t>20129</t>
  </si>
  <si>
    <t>MC-S PURPLE</t>
  </si>
  <si>
    <t>3884</t>
  </si>
  <si>
    <t>MC-S RED</t>
  </si>
  <si>
    <t>3881</t>
  </si>
  <si>
    <t>MC-S SUNBURST</t>
  </si>
  <si>
    <t>20130</t>
  </si>
  <si>
    <t>NEO STICKS AZURE</t>
  </si>
  <si>
    <t>21646</t>
  </si>
  <si>
    <t>NEO STICKS CLASSIC TOBACCO</t>
  </si>
  <si>
    <t>3871</t>
  </si>
  <si>
    <t>NEO STICKS GOLDEN TOBACCO</t>
  </si>
  <si>
    <t>3956</t>
  </si>
  <si>
    <t>NEO STICKS RED CLICK</t>
  </si>
  <si>
    <t>3923</t>
  </si>
  <si>
    <t>NEO STICKS RICH TOBACCO</t>
  </si>
  <si>
    <t>20210</t>
  </si>
  <si>
    <t>NEO STICKS SMOOTH TOBACCO</t>
  </si>
  <si>
    <t>20209</t>
  </si>
  <si>
    <t>NEO STICKS TERRACOTTA TOBACCO</t>
  </si>
  <si>
    <t>3872</t>
  </si>
  <si>
    <t>NUSO BEACH</t>
  </si>
  <si>
    <t>20428</t>
  </si>
  <si>
    <t>NUSO BLUE</t>
  </si>
  <si>
    <t>20063</t>
  </si>
  <si>
    <t>NUSO BROWN</t>
  </si>
  <si>
    <t>20059</t>
  </si>
  <si>
    <t>NUSO BURGUNDY</t>
  </si>
  <si>
    <t>21097</t>
  </si>
  <si>
    <t>NUSO GOLD</t>
  </si>
  <si>
    <t>21098</t>
  </si>
  <si>
    <t>NUSO GREEN</t>
  </si>
  <si>
    <t>20058</t>
  </si>
  <si>
    <t>NUSO ICE STORM</t>
  </si>
  <si>
    <t>20061</t>
  </si>
  <si>
    <t>NUSO INDIGO</t>
  </si>
  <si>
    <t>21099</t>
  </si>
  <si>
    <t>NUSO LAWN</t>
  </si>
  <si>
    <t>20062</t>
  </si>
  <si>
    <t>NUSO PURPLE</t>
  </si>
  <si>
    <t>20060</t>
  </si>
  <si>
    <t>NUSO SILVER</t>
  </si>
  <si>
    <t>21230</t>
  </si>
  <si>
    <t>NUSO TANGO RED</t>
  </si>
  <si>
    <t>21231</t>
  </si>
  <si>
    <t>NUSO YELLOW</t>
  </si>
  <si>
    <t>20057</t>
  </si>
  <si>
    <t>20146</t>
  </si>
  <si>
    <t>20659</t>
  </si>
  <si>
    <t>TEREA BRIGHT FUSE</t>
  </si>
  <si>
    <t>20660</t>
  </si>
  <si>
    <t>20148</t>
  </si>
  <si>
    <t>20785</t>
  </si>
  <si>
    <t>TEREA DEEP FUSE</t>
  </si>
  <si>
    <t>20661</t>
  </si>
  <si>
    <t>TEREA DORE</t>
  </si>
  <si>
    <t>21175</t>
  </si>
  <si>
    <t>TEREA KHAKI</t>
  </si>
  <si>
    <t>21270</t>
  </si>
  <si>
    <t>21174</t>
  </si>
  <si>
    <t>20150</t>
  </si>
  <si>
    <t>20151</t>
  </si>
  <si>
    <t>20152</t>
  </si>
  <si>
    <t>20153</t>
  </si>
  <si>
    <t>20154</t>
  </si>
  <si>
    <t>TEREA WARM FUSE</t>
  </si>
  <si>
    <t>20662</t>
  </si>
  <si>
    <t>20155</t>
  </si>
  <si>
    <t>UNICCO HAMI MELON</t>
  </si>
  <si>
    <t>20847</t>
  </si>
  <si>
    <t>UNICCO ORANGE</t>
  </si>
  <si>
    <t>20848</t>
  </si>
  <si>
    <t>UNICCO ORIGINAL</t>
  </si>
  <si>
    <t>20849</t>
  </si>
  <si>
    <t>UNICCO STRONG MENTHOL</t>
  </si>
  <si>
    <t>20850</t>
  </si>
  <si>
    <t>21173</t>
  </si>
  <si>
    <t>VEO STICKS ARCTIC CLICK</t>
  </si>
  <si>
    <t>20786</t>
  </si>
  <si>
    <t>VEO STICKS BERYL CLICK</t>
  </si>
  <si>
    <t>20787</t>
  </si>
  <si>
    <t>20788</t>
  </si>
  <si>
    <t>VEO STICKS SCARLET CLICK</t>
  </si>
  <si>
    <t>20789</t>
  </si>
  <si>
    <t>VEO STICKS TROPIC CLICK</t>
  </si>
  <si>
    <t>20790</t>
  </si>
  <si>
    <t>21641</t>
  </si>
  <si>
    <t>VIRTO STICKS BALANCED TOBACCO</t>
  </si>
  <si>
    <t>21642</t>
  </si>
  <si>
    <t>VIRTO STICKS BLUE TOBACCO</t>
  </si>
  <si>
    <t>21836</t>
  </si>
  <si>
    <t>21643</t>
  </si>
  <si>
    <t>VIRTO STICKS COPPER TOBACCO</t>
  </si>
  <si>
    <t>21644</t>
  </si>
  <si>
    <t>VIRTO STICKS SIGNATURE TOBACCO</t>
  </si>
  <si>
    <t>21645</t>
  </si>
  <si>
    <t>VIRTO STICKS SILVER TOBACCO</t>
  </si>
  <si>
    <t>21802</t>
  </si>
  <si>
    <t>astuccio da 20 pezzi</t>
  </si>
  <si>
    <t>ARGENTO</t>
  </si>
  <si>
    <t>7 821</t>
  </si>
  <si>
    <t>BLU</t>
  </si>
  <si>
    <t>66 821</t>
  </si>
  <si>
    <t>CAMOU</t>
  </si>
  <si>
    <t>3104 821</t>
  </si>
  <si>
    <t>GREEN</t>
  </si>
  <si>
    <t>20865 821</t>
  </si>
  <si>
    <t>ROSSA</t>
  </si>
  <si>
    <t>2771 821</t>
  </si>
  <si>
    <t>ALLUVE' ORIGINAL</t>
  </si>
  <si>
    <t>3563</t>
  </si>
  <si>
    <t>ALLUVE' WHITE</t>
  </si>
  <si>
    <t>3561</t>
  </si>
  <si>
    <t>AMERICAN SPIRIT ORIGINAL BLUE</t>
  </si>
  <si>
    <t>1942</t>
  </si>
  <si>
    <t>AMERICAN SPIRIT ORIGINAL ORANGE</t>
  </si>
  <si>
    <t>2231</t>
  </si>
  <si>
    <t>AMERICAN SPIRIT ORIGINAL YELLOW</t>
  </si>
  <si>
    <t>1943</t>
  </si>
  <si>
    <t>APACHE</t>
  </si>
  <si>
    <t>3912</t>
  </si>
  <si>
    <t>APACHE BLUE</t>
  </si>
  <si>
    <t>3969</t>
  </si>
  <si>
    <t>AUSTIN BLUE</t>
  </si>
  <si>
    <t>2179</t>
  </si>
  <si>
    <t>AUSTIN RED</t>
  </si>
  <si>
    <t>1586</t>
  </si>
  <si>
    <t>BASE BLU</t>
  </si>
  <si>
    <t>20184</t>
  </si>
  <si>
    <t>BASE NERA</t>
  </si>
  <si>
    <t>3910</t>
  </si>
  <si>
    <t>BASE ROSSA</t>
  </si>
  <si>
    <t>3885</t>
  </si>
  <si>
    <t>BENSON &amp; HEDGES GOLD</t>
  </si>
  <si>
    <t>550</t>
  </si>
  <si>
    <t>BENSON&amp;HEDGES BLUE</t>
  </si>
  <si>
    <t>2982</t>
  </si>
  <si>
    <t>cartoccio da 20 pezzi</t>
  </si>
  <si>
    <t>3118</t>
  </si>
  <si>
    <t>BENSON&amp;HEDGES BLUE 100S</t>
  </si>
  <si>
    <t>3014</t>
  </si>
  <si>
    <t>BENSON&amp;HEDGES BLUE SUPER S</t>
  </si>
  <si>
    <t>3438</t>
  </si>
  <si>
    <t>BENSON&amp;HEDGES RED</t>
  </si>
  <si>
    <t>2981</t>
  </si>
  <si>
    <t>3117</t>
  </si>
  <si>
    <t>BENSON&amp;HEDGES RED 100S</t>
  </si>
  <si>
    <t>3013</t>
  </si>
  <si>
    <t>BENSON&amp;HEDGES WHITE</t>
  </si>
  <si>
    <t>3016</t>
  </si>
  <si>
    <t>BENSON&amp;HEDGES WHITE 100S</t>
  </si>
  <si>
    <t>3416</t>
  </si>
  <si>
    <t>BENSON&amp;HEDGES YELLOW</t>
  </si>
  <si>
    <t>3015</t>
  </si>
  <si>
    <t>BENSON&amp;HEDGES YELLOW 100S</t>
  </si>
  <si>
    <t>3415</t>
  </si>
  <si>
    <t>BENSON&amp;HEDGES YELLOW SUPER S</t>
  </si>
  <si>
    <t>3439</t>
  </si>
  <si>
    <t>BLACK DEVIL BLACK</t>
  </si>
  <si>
    <t>2020</t>
  </si>
  <si>
    <t>BLACK DEVIL PINK</t>
  </si>
  <si>
    <t>3185</t>
  </si>
  <si>
    <t>BLACK DEVIL YELLOW</t>
  </si>
  <si>
    <t>3350</t>
  </si>
  <si>
    <t>BURTON BLUE</t>
  </si>
  <si>
    <t>20120</t>
  </si>
  <si>
    <t>3798</t>
  </si>
  <si>
    <t>20225</t>
  </si>
  <si>
    <t>478</t>
  </si>
  <si>
    <t>632</t>
  </si>
  <si>
    <t>546</t>
  </si>
  <si>
    <t>20462</t>
  </si>
  <si>
    <t>CAMEL ESSENTIAL BLUE</t>
  </si>
  <si>
    <t>2240</t>
  </si>
  <si>
    <t>CAMEL ORANGE</t>
  </si>
  <si>
    <t>464</t>
  </si>
  <si>
    <t>CAMEL SENSO GOLD</t>
  </si>
  <si>
    <t>21003</t>
  </si>
  <si>
    <t>CAMEL SILVER</t>
  </si>
  <si>
    <t>552</t>
  </si>
  <si>
    <t>CAMEL WHITE</t>
  </si>
  <si>
    <t>2108</t>
  </si>
  <si>
    <t>264</t>
  </si>
  <si>
    <t>270</t>
  </si>
  <si>
    <t>CAMEL YELLOW 100S</t>
  </si>
  <si>
    <t>405</t>
  </si>
  <si>
    <t>CHE</t>
  </si>
  <si>
    <t>2420</t>
  </si>
  <si>
    <t>CHE BLACK</t>
  </si>
  <si>
    <t>21265</t>
  </si>
  <si>
    <t>CHE BLUE</t>
  </si>
  <si>
    <t>20111</t>
  </si>
  <si>
    <t>CHE ORIGINAL BLUE</t>
  </si>
  <si>
    <t>2513</t>
  </si>
  <si>
    <t>CHE+ BLAST</t>
  </si>
  <si>
    <t>20345</t>
  </si>
  <si>
    <t>CHESTERFIELD BLUE 100</t>
  </si>
  <si>
    <t>3114</t>
  </si>
  <si>
    <t>CHESTERFIELD BLUE KS</t>
  </si>
  <si>
    <t>201</t>
  </si>
  <si>
    <t>2082</t>
  </si>
  <si>
    <t>CHESTERFIELD LABEL BLUE KS</t>
  </si>
  <si>
    <t>21419</t>
  </si>
  <si>
    <t>CHESTERFIELD LABEL ORIGINAL KS</t>
  </si>
  <si>
    <t>21420</t>
  </si>
  <si>
    <t>CHESTERFIELD ORIGINAL 100</t>
  </si>
  <si>
    <t>3113</t>
  </si>
  <si>
    <t>96</t>
  </si>
  <si>
    <t>2081</t>
  </si>
  <si>
    <t>CHESTERFIELD SILVER KS</t>
  </si>
  <si>
    <t>2257</t>
  </si>
  <si>
    <t>CHESTERFIELD TUNED BLUE</t>
  </si>
  <si>
    <t>20077</t>
  </si>
  <si>
    <t>CHIARAVALLE BURLEY &amp; VIRGINIA</t>
  </si>
  <si>
    <t>2680</t>
  </si>
  <si>
    <t>CHIARAVALLE FIOR DI TABACCO</t>
  </si>
  <si>
    <t>20653</t>
  </si>
  <si>
    <t>CHIARAVALLE GRAN RISERVA</t>
  </si>
  <si>
    <t>21119</t>
  </si>
  <si>
    <t>CHIARAVALLE VIRGINIA</t>
  </si>
  <si>
    <t>2679</t>
  </si>
  <si>
    <t>CHIARAVALLE VIRGINIA BRIGHT</t>
  </si>
  <si>
    <t>2922</t>
  </si>
  <si>
    <t>CORSET CHIC LILAC</t>
  </si>
  <si>
    <t>3437</t>
  </si>
  <si>
    <t>CORSET CHIC PINK</t>
  </si>
  <si>
    <t>3423</t>
  </si>
  <si>
    <t>CORSET LILAC À PORTER</t>
  </si>
  <si>
    <t>3589</t>
  </si>
  <si>
    <t>CORSET LILAS</t>
  </si>
  <si>
    <t>2660</t>
  </si>
  <si>
    <t>CORSET MARINE</t>
  </si>
  <si>
    <t>2661</t>
  </si>
  <si>
    <t>CORSET MAUVE À PORTER</t>
  </si>
  <si>
    <t>3588</t>
  </si>
  <si>
    <t>CORSET PINK</t>
  </si>
  <si>
    <t>2659</t>
  </si>
  <si>
    <t>CORSET WHITE</t>
  </si>
  <si>
    <t>20112</t>
  </si>
  <si>
    <t>COUTURE GOLD</t>
  </si>
  <si>
    <t>3838</t>
  </si>
  <si>
    <t>COUTURE SILVER</t>
  </si>
  <si>
    <t>3837</t>
  </si>
  <si>
    <t>DAVIDOFF CLASSIC</t>
  </si>
  <si>
    <t>728</t>
  </si>
  <si>
    <t>DAVIDOFF GOLD</t>
  </si>
  <si>
    <t>758</t>
  </si>
  <si>
    <t>DAVIDOFF GOLD SL LINE</t>
  </si>
  <si>
    <t>583</t>
  </si>
  <si>
    <t>DIANA BLU 100's</t>
  </si>
  <si>
    <t>1983</t>
  </si>
  <si>
    <t>DIANA BLU KS</t>
  </si>
  <si>
    <t>630</t>
  </si>
  <si>
    <t>DIANA ROSSA 100's</t>
  </si>
  <si>
    <t>1982</t>
  </si>
  <si>
    <t>233</t>
  </si>
  <si>
    <t>913</t>
  </si>
  <si>
    <t>DUCAL RED</t>
  </si>
  <si>
    <t>20876</t>
  </si>
  <si>
    <t>DUNHILL BLUE</t>
  </si>
  <si>
    <t>818</t>
  </si>
  <si>
    <t>DUNHILL CLUB</t>
  </si>
  <si>
    <t>231</t>
  </si>
  <si>
    <t>DUNHILL CLUB BIANCA</t>
  </si>
  <si>
    <t>649</t>
  </si>
  <si>
    <t>DUNHILL GOLD</t>
  </si>
  <si>
    <t>291</t>
  </si>
  <si>
    <t>DUNHILL INTERNATIONAL</t>
  </si>
  <si>
    <t>549</t>
  </si>
  <si>
    <t>DUNHILL MS BIANCHE</t>
  </si>
  <si>
    <t>857</t>
  </si>
  <si>
    <t>176</t>
  </si>
  <si>
    <t>177</t>
  </si>
  <si>
    <t>DUNHILL MS BIONDE 100'S</t>
  </si>
  <si>
    <t>60</t>
  </si>
  <si>
    <t>DUNHILL MS CHIARE</t>
  </si>
  <si>
    <t>851</t>
  </si>
  <si>
    <t>DUNHILL MS ROSSE</t>
  </si>
  <si>
    <t>852</t>
  </si>
  <si>
    <t>993</t>
  </si>
  <si>
    <t>DUNHILL RED</t>
  </si>
  <si>
    <t>798</t>
  </si>
  <si>
    <t>ELIXYR BLUE</t>
  </si>
  <si>
    <t>1481</t>
  </si>
  <si>
    <t>ELIXYR BLUE 100'S</t>
  </si>
  <si>
    <t>1811</t>
  </si>
  <si>
    <t>ELIXYR DUO</t>
  </si>
  <si>
    <t>21421</t>
  </si>
  <si>
    <t>ELIXYR RED</t>
  </si>
  <si>
    <t>1480</t>
  </si>
  <si>
    <t>ELIXYR RED 100'S</t>
  </si>
  <si>
    <t>1810</t>
  </si>
  <si>
    <t>ELIXYR+</t>
  </si>
  <si>
    <t>1719</t>
  </si>
  <si>
    <t>ELIXYR+ 100s</t>
  </si>
  <si>
    <t>3188</t>
  </si>
  <si>
    <t>ELIXYR+ X-TYPE</t>
  </si>
  <si>
    <t>3945</t>
  </si>
  <si>
    <t>ELIXYR+ X-TYPE 100S</t>
  </si>
  <si>
    <t>21110</t>
  </si>
  <si>
    <t>EM@IL BLACK</t>
  </si>
  <si>
    <t>2404</t>
  </si>
  <si>
    <t>EM@IL WHITE</t>
  </si>
  <si>
    <t>2412</t>
  </si>
  <si>
    <t>ESPORTAZIONE</t>
  </si>
  <si>
    <t>627</t>
  </si>
  <si>
    <t>FUTURA BLU</t>
  </si>
  <si>
    <t>2218</t>
  </si>
  <si>
    <t>FUTURA CLASSICA</t>
  </si>
  <si>
    <t>604</t>
  </si>
  <si>
    <t>FUTURA ROSSA</t>
  </si>
  <si>
    <t>2383</t>
  </si>
  <si>
    <t>GAULOISES BLONDES BLU</t>
  </si>
  <si>
    <t>558</t>
  </si>
  <si>
    <t>GAULOISES BLONDES BLU 100s</t>
  </si>
  <si>
    <t>21034</t>
  </si>
  <si>
    <t>GAULOISES BLONDES ROSSA</t>
  </si>
  <si>
    <t>640</t>
  </si>
  <si>
    <t>GAULOISES BLONDES ROSSA 100s</t>
  </si>
  <si>
    <t>21035</t>
  </si>
  <si>
    <t>GITANES</t>
  </si>
  <si>
    <t>888</t>
  </si>
  <si>
    <t>GLAMOUR BLUES</t>
  </si>
  <si>
    <t>2217</t>
  </si>
  <si>
    <t>GLAMOUR PINKS</t>
  </si>
  <si>
    <t>2216</t>
  </si>
  <si>
    <t>JPS BLUE</t>
  </si>
  <si>
    <t>2956</t>
  </si>
  <si>
    <t>JPS BLUE STREAM</t>
  </si>
  <si>
    <t>2286</t>
  </si>
  <si>
    <t>JPS BLUE STREAM 100</t>
  </si>
  <si>
    <t>2288</t>
  </si>
  <si>
    <t>JPS DEEP BLUE</t>
  </si>
  <si>
    <t>21616</t>
  </si>
  <si>
    <t>JPS DEEP RED</t>
  </si>
  <si>
    <t>21615</t>
  </si>
  <si>
    <t>JPS ORIGINAL</t>
  </si>
  <si>
    <t>154</t>
  </si>
  <si>
    <t>JPS RED</t>
  </si>
  <si>
    <t>293</t>
  </si>
  <si>
    <t>2957</t>
  </si>
  <si>
    <t>JPS RED 100</t>
  </si>
  <si>
    <t>2287</t>
  </si>
  <si>
    <t>JPS SILVER</t>
  </si>
  <si>
    <t>300</t>
  </si>
  <si>
    <t>JPS SILVER 100</t>
  </si>
  <si>
    <t>2883</t>
  </si>
  <si>
    <t>JPS SSL-LINE SILVER</t>
  </si>
  <si>
    <t>3006</t>
  </si>
  <si>
    <t>JPS SSL-LINE WHITE</t>
  </si>
  <si>
    <t>3007</t>
  </si>
  <si>
    <t>JPS WHITE</t>
  </si>
  <si>
    <t>3941</t>
  </si>
  <si>
    <t>KENT BLUE</t>
  </si>
  <si>
    <t>891</t>
  </si>
  <si>
    <t>KENT SURROUND</t>
  </si>
  <si>
    <t>499</t>
  </si>
  <si>
    <t>L&amp;M BLUE LABEL KS</t>
  </si>
  <si>
    <t>1303</t>
  </si>
  <si>
    <t>L&amp;M RED LABEL KS</t>
  </si>
  <si>
    <t>1313</t>
  </si>
  <si>
    <t>LIDO BLU</t>
  </si>
  <si>
    <t>87</t>
  </si>
  <si>
    <t>LINDA</t>
  </si>
  <si>
    <t>488</t>
  </si>
  <si>
    <t>LINDA BLU</t>
  </si>
  <si>
    <t>841</t>
  </si>
  <si>
    <t>LUCKIES CRAFTED 1871 BLUE</t>
  </si>
  <si>
    <t>21286</t>
  </si>
  <si>
    <t>LUCKIES CRAFTED 1871 RED</t>
  </si>
  <si>
    <t>21285</t>
  </si>
  <si>
    <t>LUCKY STRIKE AMBER</t>
  </si>
  <si>
    <t>867</t>
  </si>
  <si>
    <t>LUCKY STRIKE DEMI</t>
  </si>
  <si>
    <t>3924</t>
  </si>
  <si>
    <t>LUCKY STRIKE ECLIPSE</t>
  </si>
  <si>
    <t>3947</t>
  </si>
  <si>
    <t>Astuccio da 20 pezzi</t>
  </si>
  <si>
    <t>LUCKY STRIKE NIGHT EDT</t>
  </si>
  <si>
    <t>21568</t>
  </si>
  <si>
    <t>451</t>
  </si>
  <si>
    <t>536</t>
  </si>
  <si>
    <t>LUCKY STRIKE ORIGINAL 100'S</t>
  </si>
  <si>
    <t>20403</t>
  </si>
  <si>
    <t>LUCKY STRIKE SILVER BAY</t>
  </si>
  <si>
    <t>3319</t>
  </si>
  <si>
    <t>MADEMOISELLE LA BLANCHE</t>
  </si>
  <si>
    <t>3536</t>
  </si>
  <si>
    <t>MADEMOISELLE LA BLEUE</t>
  </si>
  <si>
    <t>3365</t>
  </si>
  <si>
    <t>MADEMOISELLE LA PLUS</t>
  </si>
  <si>
    <t>20957</t>
  </si>
  <si>
    <t>MADEMOISELLE LA ROSE</t>
  </si>
  <si>
    <t>3364</t>
  </si>
  <si>
    <t>MARK ADAMS 1 GOLD 100</t>
  </si>
  <si>
    <t>20683</t>
  </si>
  <si>
    <t>MARK ADAMS 1 GOLD KS</t>
  </si>
  <si>
    <t>20700</t>
  </si>
  <si>
    <t>MARK ADAMS 1 RED 100</t>
  </si>
  <si>
    <t>20684</t>
  </si>
  <si>
    <t>MARK ADAMS 1 RED KS</t>
  </si>
  <si>
    <t>20682</t>
  </si>
  <si>
    <t>MARLBORO 100S</t>
  </si>
  <si>
    <t>819</t>
  </si>
  <si>
    <t>MARLBORO BLUE LINE</t>
  </si>
  <si>
    <t>3341</t>
  </si>
  <si>
    <t>MARLBORO CRAFTED GOLD</t>
  </si>
  <si>
    <t>3906</t>
  </si>
  <si>
    <t>MARLBORO CRAFTED GOLD 100S</t>
  </si>
  <si>
    <t>21037</t>
  </si>
  <si>
    <t>MARLBORO CRAFTED GOLD KS</t>
  </si>
  <si>
    <t>406</t>
  </si>
  <si>
    <t>3907</t>
  </si>
  <si>
    <t>MARLBORO CRAFTED RED 100S</t>
  </si>
  <si>
    <t>21036</t>
  </si>
  <si>
    <t>MARLBORO CRAFTED RED KS</t>
  </si>
  <si>
    <t>234</t>
  </si>
  <si>
    <t>MARLBORO GOLD 100S</t>
  </si>
  <si>
    <t>651</t>
  </si>
  <si>
    <t>9</t>
  </si>
  <si>
    <t>618</t>
  </si>
  <si>
    <t>MARLBORO GOLD LINE</t>
  </si>
  <si>
    <t>3340</t>
  </si>
  <si>
    <t>2658</t>
  </si>
  <si>
    <t>MARLBORO GOLD TITANIUM EDITION</t>
  </si>
  <si>
    <t>21287</t>
  </si>
  <si>
    <t>2214</t>
  </si>
  <si>
    <t>MARLBORO GOLD TOUCH S-LINE</t>
  </si>
  <si>
    <t>21804</t>
  </si>
  <si>
    <t>395</t>
  </si>
  <si>
    <t>396</t>
  </si>
  <si>
    <t>MARLBORO MIX</t>
  </si>
  <si>
    <t>259</t>
  </si>
  <si>
    <t>MARLBORO POCKET PACK</t>
  </si>
  <si>
    <t>3504</t>
  </si>
  <si>
    <t>MARLBORO RED TITANIUM EDITION</t>
  </si>
  <si>
    <t>21288</t>
  </si>
  <si>
    <t>MARLBORO RED TOUCH</t>
  </si>
  <si>
    <t>2373</t>
  </si>
  <si>
    <t>MARLBORO SILVER BLUE KS</t>
  </si>
  <si>
    <t>2616</t>
  </si>
  <si>
    <t>MARLBORO SILVER TOUCH S-LINE</t>
  </si>
  <si>
    <t>21803</t>
  </si>
  <si>
    <t>MARLBORO TOUCH</t>
  </si>
  <si>
    <t>3422</t>
  </si>
  <si>
    <t>MARLBORO WHITE</t>
  </si>
  <si>
    <t>2688</t>
  </si>
  <si>
    <t>2423</t>
  </si>
  <si>
    <t>MERIT BIANCA KS</t>
  </si>
  <si>
    <t>376</t>
  </si>
  <si>
    <t>MERIT BLU 100'S</t>
  </si>
  <si>
    <t>256</t>
  </si>
  <si>
    <t>MERIT BLU KS</t>
  </si>
  <si>
    <t>874</t>
  </si>
  <si>
    <t>MERIT GIALLA</t>
  </si>
  <si>
    <t>2656</t>
  </si>
  <si>
    <t>MERIT GIALLA 100'S</t>
  </si>
  <si>
    <t>949</t>
  </si>
  <si>
    <t>MERIT GIALLA KS</t>
  </si>
  <si>
    <t>997</t>
  </si>
  <si>
    <t>MERIT SSL</t>
  </si>
  <si>
    <t>81</t>
  </si>
  <si>
    <t>MS CHIARE 100'S</t>
  </si>
  <si>
    <t>827</t>
  </si>
  <si>
    <t>MS CLASSIC</t>
  </si>
  <si>
    <t>18</t>
  </si>
  <si>
    <t>MS NAZIONALI</t>
  </si>
  <si>
    <t>629</t>
  </si>
  <si>
    <t>686</t>
  </si>
  <si>
    <t>MURATTI AMBASSADOR AZURE KS</t>
  </si>
  <si>
    <t>574</t>
  </si>
  <si>
    <t>MURATTI AMBASSADOR BLUE KS</t>
  </si>
  <si>
    <t>560</t>
  </si>
  <si>
    <t>MURATTI AMBASSADOR SILVER KS</t>
  </si>
  <si>
    <t>876</t>
  </si>
  <si>
    <t>MURATTI AZURE 100S</t>
  </si>
  <si>
    <t>951</t>
  </si>
  <si>
    <t>MURATTI RED 100S</t>
  </si>
  <si>
    <t>952</t>
  </si>
  <si>
    <t>NEWS RED</t>
  </si>
  <si>
    <t>1672</t>
  </si>
  <si>
    <t>NOLOGO ARANCIONE</t>
  </si>
  <si>
    <t>3977</t>
  </si>
  <si>
    <t>NOLOGO GIALLA</t>
  </si>
  <si>
    <t>3978</t>
  </si>
  <si>
    <t>NOLOGO VERDE</t>
  </si>
  <si>
    <t>3979</t>
  </si>
  <si>
    <t>PALL MALL BLUE</t>
  </si>
  <si>
    <t>3936</t>
  </si>
  <si>
    <t>PALL MALL RED</t>
  </si>
  <si>
    <t>3935</t>
  </si>
  <si>
    <t>PETER STUYVESANT GOLD</t>
  </si>
  <si>
    <t>352</t>
  </si>
  <si>
    <t>PETER STUYVESANT GOLD 100'S</t>
  </si>
  <si>
    <t>1788</t>
  </si>
  <si>
    <t>PETER STUYVESANT ORIGINAL</t>
  </si>
  <si>
    <t>348</t>
  </si>
  <si>
    <t>PETER STUYVESANT ORIGINAL 100'S</t>
  </si>
  <si>
    <t>547</t>
  </si>
  <si>
    <t>PHILIP MORRIS AZURE</t>
  </si>
  <si>
    <t>2694</t>
  </si>
  <si>
    <t>PHILIP MORRIS AZURE 100'S</t>
  </si>
  <si>
    <t>2816</t>
  </si>
  <si>
    <t>PHILIP MORRIS BLUE</t>
  </si>
  <si>
    <t>2602</t>
  </si>
  <si>
    <t>3220</t>
  </si>
  <si>
    <t>PHILIP MORRIS BLUE 100'S</t>
  </si>
  <si>
    <t>2815</t>
  </si>
  <si>
    <t>PHILIP MORRIS FILTER KINGS</t>
  </si>
  <si>
    <t>553</t>
  </si>
  <si>
    <t>PHILIP MORRIS FILTER KINGS 100’S</t>
  </si>
  <si>
    <t>3219</t>
  </si>
  <si>
    <t>PHILIP MORRIS RED</t>
  </si>
  <si>
    <t>2603</t>
  </si>
  <si>
    <t>3218</t>
  </si>
  <si>
    <t>PHILIP MORRIS SSL BEIGE</t>
  </si>
  <si>
    <t>3337</t>
  </si>
  <si>
    <t>PHILIP MORRIS SSL BLUE</t>
  </si>
  <si>
    <t>3221</t>
  </si>
  <si>
    <t>PHILIP MORRIS WHITE</t>
  </si>
  <si>
    <t>2695</t>
  </si>
  <si>
    <t>PUEBLO BLUE</t>
  </si>
  <si>
    <t>2181</t>
  </si>
  <si>
    <t>2099</t>
  </si>
  <si>
    <t>PUEBLO GT</t>
  </si>
  <si>
    <t>2885</t>
  </si>
  <si>
    <t>PUEBLO ORANGE</t>
  </si>
  <si>
    <t>3058</t>
  </si>
  <si>
    <t>ROTHMANS ESSENCE BLUE 100'S</t>
  </si>
  <si>
    <t>20412</t>
  </si>
  <si>
    <t>ROTHMANS ESSENCE BLUE KING SIZE</t>
  </si>
  <si>
    <t>3009</t>
  </si>
  <si>
    <t>3606</t>
  </si>
  <si>
    <t>ROTHMANS ESSENCE RED</t>
  </si>
  <si>
    <t>3008</t>
  </si>
  <si>
    <t>ROTHMANS ESSENCE SILVER KING SIZE</t>
  </si>
  <si>
    <t>3059</t>
  </si>
  <si>
    <t>3607</t>
  </si>
  <si>
    <t>ROTHMANS OF LONDON BLUE 100</t>
  </si>
  <si>
    <t>2879</t>
  </si>
  <si>
    <t>ROTHMANS OF LONDON BLUE 20</t>
  </si>
  <si>
    <t>2652</t>
  </si>
  <si>
    <t>ROTHMANS OF LONDON D-SERIES</t>
  </si>
  <si>
    <t>2270</t>
  </si>
  <si>
    <t>ROTHMANS OF LONDON RED 100'S</t>
  </si>
  <si>
    <t>2878</t>
  </si>
  <si>
    <t>2860</t>
  </si>
  <si>
    <t>ROTHMANS OF LONDON SENSORA D- SERIES</t>
  </si>
  <si>
    <t>3503</t>
  </si>
  <si>
    <t>ROTHMANS OF LONDON SILVER 100</t>
  </si>
  <si>
    <t>2880</t>
  </si>
  <si>
    <t>ROTHMANS OF LONDON SILVER 20</t>
  </si>
  <si>
    <t>2654</t>
  </si>
  <si>
    <t>ROTHMANS OF LONDON S-SERIES BLUE</t>
  </si>
  <si>
    <t>3010</t>
  </si>
  <si>
    <t>ROTHMANS OF LONDON S-SERIES SILVER</t>
  </si>
  <si>
    <t>3011</t>
  </si>
  <si>
    <t>ROTHMANS OF LONDON S-SERIES WHITE</t>
  </si>
  <si>
    <t>20390</t>
  </si>
  <si>
    <t>ROTHMANS OF LONDON SURROUND KING SIZE</t>
  </si>
  <si>
    <t>3948</t>
  </si>
  <si>
    <t>ROTHMANS OF LONDON WHITE 100</t>
  </si>
  <si>
    <t>3662</t>
  </si>
  <si>
    <t>ROTHMANS OF LONDON WHITE 20'S</t>
  </si>
  <si>
    <t>3012</t>
  </si>
  <si>
    <t>ROTHMANS RED ESSENCE KING SIZE</t>
  </si>
  <si>
    <t>21708</t>
  </si>
  <si>
    <t>ROTHMANS SPECIAL BLUE KS</t>
  </si>
  <si>
    <t>221</t>
  </si>
  <si>
    <t>SIGARETTE BLU</t>
  </si>
  <si>
    <t>3533</t>
  </si>
  <si>
    <t>SIGARETTE ROSSE</t>
  </si>
  <si>
    <t>3532</t>
  </si>
  <si>
    <t>THE KING BLUE</t>
  </si>
  <si>
    <t>3183</t>
  </si>
  <si>
    <t>THE KING BLUE 100'S</t>
  </si>
  <si>
    <t>3176</t>
  </si>
  <si>
    <t>THE KING RED</t>
  </si>
  <si>
    <t>3184</t>
  </si>
  <si>
    <t>THE KING RED 100'S</t>
  </si>
  <si>
    <t>3178</t>
  </si>
  <si>
    <t>THE KING SILVER</t>
  </si>
  <si>
    <t>3534</t>
  </si>
  <si>
    <t>THE KING SILVER 100'S</t>
  </si>
  <si>
    <t>3535</t>
  </si>
  <si>
    <t>THE KING SSL BLUE</t>
  </si>
  <si>
    <t>3748</t>
  </si>
  <si>
    <t>THE KING SSL STORM</t>
  </si>
  <si>
    <t>21120</t>
  </si>
  <si>
    <t>THE KING SSL WHITE</t>
  </si>
  <si>
    <t>3747</t>
  </si>
  <si>
    <t>THE KING STORM</t>
  </si>
  <si>
    <t>21259</t>
  </si>
  <si>
    <t>THE KING STORM 100'S</t>
  </si>
  <si>
    <t>3678</t>
  </si>
  <si>
    <t>TITANO</t>
  </si>
  <si>
    <t>20866</t>
  </si>
  <si>
    <t>VOGUE BLEUE</t>
  </si>
  <si>
    <t>600</t>
  </si>
  <si>
    <t>VOGUE CLASSIQUE LONG BLEUE</t>
  </si>
  <si>
    <t>544</t>
  </si>
  <si>
    <t>VOGUE CLASSIQUE LONG LILAS</t>
  </si>
  <si>
    <t>868</t>
  </si>
  <si>
    <t>VOGUE LILAS</t>
  </si>
  <si>
    <t>292</t>
  </si>
  <si>
    <t>1635</t>
  </si>
  <si>
    <t>WEST BLUE 100S</t>
  </si>
  <si>
    <t>3839</t>
  </si>
  <si>
    <t>WEST BLUE SSL-LINE</t>
  </si>
  <si>
    <t>21033</t>
  </si>
  <si>
    <t>1634</t>
  </si>
  <si>
    <t>WEST ORIGINAL 100S</t>
  </si>
  <si>
    <t>3840</t>
  </si>
  <si>
    <t>20927</t>
  </si>
  <si>
    <t>338</t>
  </si>
  <si>
    <t>1733</t>
  </si>
  <si>
    <t>1784</t>
  </si>
  <si>
    <t>2065</t>
  </si>
  <si>
    <t>WINSTON COMPACT</t>
  </si>
  <si>
    <t>20041</t>
  </si>
  <si>
    <t>WINSTON EXPAND</t>
  </si>
  <si>
    <t>20226</t>
  </si>
  <si>
    <t>WINSTON JUST BLUE</t>
  </si>
  <si>
    <t>21459</t>
  </si>
  <si>
    <t>WINSTON JUST RED</t>
  </si>
  <si>
    <t>21460</t>
  </si>
  <si>
    <t>91</t>
  </si>
  <si>
    <t>245</t>
  </si>
  <si>
    <t>1783</t>
  </si>
  <si>
    <t>WINSTON SHORT BLUE</t>
  </si>
  <si>
    <t>20648</t>
  </si>
  <si>
    <t>WINSTON SILVER</t>
  </si>
  <si>
    <t>134</t>
  </si>
  <si>
    <t>2296</t>
  </si>
  <si>
    <t>WINSTON SILVER SUPER LINE</t>
  </si>
  <si>
    <t>2066</t>
  </si>
  <si>
    <t>1248</t>
  </si>
  <si>
    <t>3467</t>
  </si>
  <si>
    <t>YESMOKE BLACK</t>
  </si>
  <si>
    <t>2341</t>
  </si>
  <si>
    <t>YESMOKE BLUE</t>
  </si>
  <si>
    <t>2262</t>
  </si>
  <si>
    <t>YESMOKE PLANET</t>
  </si>
  <si>
    <t>20211</t>
  </si>
  <si>
    <t>YESMOKE RED</t>
  </si>
  <si>
    <t>2069</t>
  </si>
  <si>
    <t>YESMOKE SILVER</t>
  </si>
  <si>
    <t>2682</t>
  </si>
  <si>
    <t>YESMOKE WHITE RED</t>
  </si>
  <si>
    <t>2072</t>
  </si>
  <si>
    <t>Conf. da 5 pezzi</t>
  </si>
  <si>
    <t>AGIO FILTER TIP</t>
  </si>
  <si>
    <t>383</t>
  </si>
  <si>
    <t>Conf. da 10 pezzi</t>
  </si>
  <si>
    <t>AGIO FILTER TIP 10</t>
  </si>
  <si>
    <t>3753</t>
  </si>
  <si>
    <t>AGIO JUNIOR TIP</t>
  </si>
  <si>
    <t>527</t>
  </si>
  <si>
    <t>AGIO JUNIOR TIP 10</t>
  </si>
  <si>
    <t>3754</t>
  </si>
  <si>
    <t>AGIO MEHARI’S JAVA</t>
  </si>
  <si>
    <t>775</t>
  </si>
  <si>
    <t>AGIO MEHARI'S RED ORIENT 10</t>
  </si>
  <si>
    <t>826</t>
  </si>
  <si>
    <t>AGIO MINI MEHARI'S BRASIL</t>
  </si>
  <si>
    <t>479</t>
  </si>
  <si>
    <t>AGIO MINI MEHARI'S ECUADOR</t>
  </si>
  <si>
    <t>615</t>
  </si>
  <si>
    <t>AGIO MINI MEHARI'S FILTER GOLD 20</t>
  </si>
  <si>
    <t>2751</t>
  </si>
  <si>
    <t>AGIO MINI MEHARI'S FILTER GOLD 5</t>
  </si>
  <si>
    <t>2752</t>
  </si>
  <si>
    <t>AGIO MINI MEHARI'S FILTER RED 20</t>
  </si>
  <si>
    <t>2166</t>
  </si>
  <si>
    <t>AGIO MINI MEHARI'S FILTER RED 5</t>
  </si>
  <si>
    <t>2167</t>
  </si>
  <si>
    <t>AGIO MINI MEHARI'S JAVA</t>
  </si>
  <si>
    <t>631</t>
  </si>
  <si>
    <t>AGIO MINI MEHARI'S MEDITERRANEO 10</t>
  </si>
  <si>
    <t>855</t>
  </si>
  <si>
    <t>AGIO MINI MEHARI'S RED 20</t>
  </si>
  <si>
    <t>2501</t>
  </si>
  <si>
    <t>AGIO MINI MEHARI'S RED ORIENT 10</t>
  </si>
  <si>
    <t>161</t>
  </si>
  <si>
    <t>Conf. da 18 pezzi</t>
  </si>
  <si>
    <t>AL CAPONE DUO FILTER 18</t>
  </si>
  <si>
    <t>21379</t>
  </si>
  <si>
    <t>Conf. da 2 pezzi</t>
  </si>
  <si>
    <t>AL CAPONE DUO FILTER 2</t>
  </si>
  <si>
    <t>21377</t>
  </si>
  <si>
    <t>Conf. da 3 pezzi</t>
  </si>
  <si>
    <t>AL CAPONE DUO FILTER 3</t>
  </si>
  <si>
    <t>21378</t>
  </si>
  <si>
    <t>AL CAPONE FILTER 10</t>
  </si>
  <si>
    <t>1872</t>
  </si>
  <si>
    <t>AL CAPONE FLAME FILTER 18</t>
  </si>
  <si>
    <t>3898</t>
  </si>
  <si>
    <t>AL CAPONE FLAME FILTER 2</t>
  </si>
  <si>
    <t>3550</t>
  </si>
  <si>
    <t>AL CAPONE FLAME FILTER 3</t>
  </si>
  <si>
    <t>3071</t>
  </si>
  <si>
    <t>AL CAPONE GOLD FILTER 18</t>
  </si>
  <si>
    <t>3899</t>
  </si>
  <si>
    <t>AL CAPONE ORIGINAL FILTER 10</t>
  </si>
  <si>
    <t>1873</t>
  </si>
  <si>
    <t>AL CAPONE ORIGINAL FILTER 18</t>
  </si>
  <si>
    <t>3900</t>
  </si>
  <si>
    <t>Conf. da 16 pezzi</t>
  </si>
  <si>
    <t>AL CAPONE POCKETS GOLD FILTER 16</t>
  </si>
  <si>
    <t>3092</t>
  </si>
  <si>
    <t>AL CAPONE POCKETS ORIGINAL FILTER 16</t>
  </si>
  <si>
    <t>3093</t>
  </si>
  <si>
    <t>AL CAPONE POCKETS RED FILTER 3</t>
  </si>
  <si>
    <t>3628</t>
  </si>
  <si>
    <t>AL CAPONE SUNSET FILTER 18</t>
  </si>
  <si>
    <t>3901</t>
  </si>
  <si>
    <t>AL CAPONE SUNSET FILTER 2</t>
  </si>
  <si>
    <t>20389</t>
  </si>
  <si>
    <t>AL CAPONE SUNSET FILTER 3</t>
  </si>
  <si>
    <t>3902</t>
  </si>
  <si>
    <t>AMIGOS</t>
  </si>
  <si>
    <t>1658</t>
  </si>
  <si>
    <t>AMIGOS AUTHENTIC 20</t>
  </si>
  <si>
    <t>3363</t>
  </si>
  <si>
    <t>AMIGOS AUTHENTIC RED FILTER 10</t>
  </si>
  <si>
    <t>3926</t>
  </si>
  <si>
    <t>AMIGOS AUTHENTIC WHITE FILTER 10</t>
  </si>
  <si>
    <t>3927</t>
  </si>
  <si>
    <t>AMIGOS FILTER</t>
  </si>
  <si>
    <t>1970</t>
  </si>
  <si>
    <t>AMIGOS MEDIUM</t>
  </si>
  <si>
    <t>1926</t>
  </si>
  <si>
    <t>AMIGOS MINI RED FILTER 10</t>
  </si>
  <si>
    <t>2622</t>
  </si>
  <si>
    <t>AMIGOS POCKET</t>
  </si>
  <si>
    <t>2547</t>
  </si>
  <si>
    <t>AMIGOS POCKET FILTER</t>
  </si>
  <si>
    <t>2548</t>
  </si>
  <si>
    <t>AMIGOS POCKET FILTER WHITE 20</t>
  </si>
  <si>
    <t>3698</t>
  </si>
  <si>
    <t>AMIGOS POCKET FILTRO AMERICAN BLEND</t>
  </si>
  <si>
    <t>2806</t>
  </si>
  <si>
    <t>AMIGOS RED FILTER 20</t>
  </si>
  <si>
    <t>2226</t>
  </si>
  <si>
    <t>BALMORAL DOMINICAN SELECTION 5 SHORT PANATELA</t>
  </si>
  <si>
    <t>1969</t>
  </si>
  <si>
    <t>BRANIFF RED AMERICAN BLEND</t>
  </si>
  <si>
    <t>2804</t>
  </si>
  <si>
    <t>BRANIFF WHITE AMERICAN BLEND</t>
  </si>
  <si>
    <t>2805</t>
  </si>
  <si>
    <t>Conf. da 17 pezzi</t>
  </si>
  <si>
    <t>BREAK BLUE 17</t>
  </si>
  <si>
    <t>3201</t>
  </si>
  <si>
    <t>BREAK ORIGINAL 17</t>
  </si>
  <si>
    <t>3200</t>
  </si>
  <si>
    <t>BREAK SILVER 17</t>
  </si>
  <si>
    <t>3202</t>
  </si>
  <si>
    <t>3800</t>
  </si>
  <si>
    <t>3801</t>
  </si>
  <si>
    <t>CAFE' CREME 01 FILTER BROWN 3</t>
  </si>
  <si>
    <t>3420</t>
  </si>
  <si>
    <t>CAFE' CREME 02 FILTER BEIGE 3</t>
  </si>
  <si>
    <t>3421</t>
  </si>
  <si>
    <t>CAFE' CREME BROWN</t>
  </si>
  <si>
    <t>3180</t>
  </si>
  <si>
    <t>Conf. da 8 pezzi</t>
  </si>
  <si>
    <t>CAFE' CREME SIGNATURE FILTER COPPER</t>
  </si>
  <si>
    <t>3334</t>
  </si>
  <si>
    <t>CAMEL ACTIVATE PURPLE TOBACCO WRAPPED</t>
  </si>
  <si>
    <t>3812</t>
  </si>
  <si>
    <t>CAMEL ACTIVATE TOBACCO WRAPPED</t>
  </si>
  <si>
    <t>3811</t>
  </si>
  <si>
    <t>CANDLELIGHT FILTER BLACK</t>
  </si>
  <si>
    <t>2562</t>
  </si>
  <si>
    <t>CANDLELIGHT FILTER GOLD</t>
  </si>
  <si>
    <t>2103</t>
  </si>
  <si>
    <t>CHE VELASQUES DOMINICANA 10 CIGARILLOS</t>
  </si>
  <si>
    <t>3362</t>
  </si>
  <si>
    <t>CHE VELASQUES MARRON ECUADOR 10</t>
  </si>
  <si>
    <t>3515</t>
  </si>
  <si>
    <t>CHE VELASQUES MARRON ECUADOR 10 MINI CIGARILLOS</t>
  </si>
  <si>
    <t>3608</t>
  </si>
  <si>
    <t>CHE VELASQUES MARRON ECUADOR 3</t>
  </si>
  <si>
    <t>3517</t>
  </si>
  <si>
    <t>CHE VELASQUES ORIGINAL 10 CIGARILLOS</t>
  </si>
  <si>
    <t>3378</t>
  </si>
  <si>
    <t>CHE VELASQUES ORIGINAL 10 MINI CIGARILLOS</t>
  </si>
  <si>
    <t>3380</t>
  </si>
  <si>
    <t>CHE VELASQUES ORO ECUADOR 10</t>
  </si>
  <si>
    <t>3514</t>
  </si>
  <si>
    <t>CHE VELASQUES ORO ECUADOR 10 MINI CIGARILLOS</t>
  </si>
  <si>
    <t>3609</t>
  </si>
  <si>
    <t>CHE VELASQUES ORO ECUADOR 3</t>
  </si>
  <si>
    <t>3516</t>
  </si>
  <si>
    <t>CHE VELASQUES ROJO ECUADOR 10 CIGARILLOS</t>
  </si>
  <si>
    <t>3379</t>
  </si>
  <si>
    <t>3688</t>
  </si>
  <si>
    <t>3823</t>
  </si>
  <si>
    <t>CLUBMASTER CIGARILLO FILTER RED</t>
  </si>
  <si>
    <t>2749</t>
  </si>
  <si>
    <t>CLUBMASTER MINI BLUE</t>
  </si>
  <si>
    <t>2748</t>
  </si>
  <si>
    <t>CLUBMASTER MINI BROWN</t>
  </si>
  <si>
    <t>2633</t>
  </si>
  <si>
    <t>CLUBMASTER MINI FILTER ICELAND</t>
  </si>
  <si>
    <t>21628</t>
  </si>
  <si>
    <t>CLUBMASTER MINI FILTER RED</t>
  </si>
  <si>
    <t>1617</t>
  </si>
  <si>
    <t>CLUBMASTER MINI RED</t>
  </si>
  <si>
    <t>1616</t>
  </si>
  <si>
    <t>CLUBMASTER MINI RED 5</t>
  </si>
  <si>
    <t>2193</t>
  </si>
  <si>
    <t>CLUBMASTER RED SUPERIOR FILTER 20</t>
  </si>
  <si>
    <t>20224</t>
  </si>
  <si>
    <t>CLUBMASTER RED SUPERIOR FILTER 5</t>
  </si>
  <si>
    <t>21640</t>
  </si>
  <si>
    <t>Conf. da 200 pezzi</t>
  </si>
  <si>
    <t>CLUBMASTER RED SUPERIOR FILTER DISPLAY</t>
  </si>
  <si>
    <t>21698</t>
  </si>
  <si>
    <t>CLUBMASTER SUPERIOR FILTER 10</t>
  </si>
  <si>
    <t>3579</t>
  </si>
  <si>
    <t>CLUBMASTER WHITE MINI FILTER 20</t>
  </si>
  <si>
    <t>3610</t>
  </si>
  <si>
    <t>CLUBMASTER WHITE SUPERIOR FILTER 10</t>
  </si>
  <si>
    <t>3611</t>
  </si>
  <si>
    <t>COHIBA CLUB</t>
  </si>
  <si>
    <t>16540</t>
  </si>
  <si>
    <t>17933</t>
  </si>
  <si>
    <t>COHIBA MINI</t>
  </si>
  <si>
    <t>1275</t>
  </si>
  <si>
    <t>COHIBA MINI WHITE</t>
  </si>
  <si>
    <t>18666</t>
  </si>
  <si>
    <t>COHIBA SHORT</t>
  </si>
  <si>
    <t>19131</t>
  </si>
  <si>
    <t>Conf. da 88 pezzi</t>
  </si>
  <si>
    <t>COHIBA SHORT 88 YEAR OF THE RABBIT</t>
  </si>
  <si>
    <t>20465</t>
  </si>
  <si>
    <t>COHIBA SHORT 88 DRAGON</t>
  </si>
  <si>
    <t>20924</t>
  </si>
  <si>
    <t>Conf. da 6 pezzi</t>
  </si>
  <si>
    <t>COHIBA WIDE SHORT 6</t>
  </si>
  <si>
    <t>20923</t>
  </si>
  <si>
    <t>CUBERO 10 RED FILTER</t>
  </si>
  <si>
    <t>3475</t>
  </si>
  <si>
    <t>CUBERO 10 RED MINI</t>
  </si>
  <si>
    <t>3474</t>
  </si>
  <si>
    <t>CUBERO 10 RED MINI FILTER</t>
  </si>
  <si>
    <t>3473</t>
  </si>
  <si>
    <t>CUBERO 10 WHITE FILTER</t>
  </si>
  <si>
    <t>3602</t>
  </si>
  <si>
    <t>CUBERO 3 RED FILTER CIGARILLOS</t>
  </si>
  <si>
    <t>3480</t>
  </si>
  <si>
    <t>CUBERO 3 RED MINI CIGARILLOS</t>
  </si>
  <si>
    <t>3478</t>
  </si>
  <si>
    <t>CUBERO 3 RED MINI FILTER CIGARILLOS</t>
  </si>
  <si>
    <t>3479</t>
  </si>
  <si>
    <t>DANNEMANN SAMBA</t>
  </si>
  <si>
    <t>3538</t>
  </si>
  <si>
    <t>DAVIDOFF CLUB</t>
  </si>
  <si>
    <t>1840</t>
  </si>
  <si>
    <t>DAVIDOFF DEMI TASSE</t>
  </si>
  <si>
    <t>901</t>
  </si>
  <si>
    <t>Conf. da 50 pezzi</t>
  </si>
  <si>
    <t>17543</t>
  </si>
  <si>
    <t>DAVIDOFF EXQUISITOS</t>
  </si>
  <si>
    <t>17407</t>
  </si>
  <si>
    <t>DAVIDOFF MINI CIGARILLOS ESCURIO 20</t>
  </si>
  <si>
    <t>3524</t>
  </si>
  <si>
    <t>DAVIDOFF MINI CIGARILLOS GOLD 10</t>
  </si>
  <si>
    <t>903</t>
  </si>
  <si>
    <t>DAVIDOFF MINI CIGARILLOS GOLD 20</t>
  </si>
  <si>
    <t>769</t>
  </si>
  <si>
    <t>DAVIDOFF MINI CIGARILLOS GOLD 50</t>
  </si>
  <si>
    <t>17294</t>
  </si>
  <si>
    <t>DAVIDOFF MINI CIGARILLOS NICARAGUA 20</t>
  </si>
  <si>
    <t>3253</t>
  </si>
  <si>
    <t>DAVIDOFF MINI CIGARILLOS SILVER</t>
  </si>
  <si>
    <t>956</t>
  </si>
  <si>
    <t>17544</t>
  </si>
  <si>
    <t>DJARUM BLACK</t>
  </si>
  <si>
    <t>3742</t>
  </si>
  <si>
    <t>DJARUM SPECIAL</t>
  </si>
  <si>
    <t>3744</t>
  </si>
  <si>
    <t>DJARUM SUPER</t>
  </si>
  <si>
    <t>3743</t>
  </si>
  <si>
    <t>ELIXYR VERTE FILTER CIGARILLOS</t>
  </si>
  <si>
    <t>3879</t>
  </si>
  <si>
    <t>ESSENZE - BISOU BISOU</t>
  </si>
  <si>
    <t>20692</t>
  </si>
  <si>
    <t>ESSENZE - CAVENDISH FIRE</t>
  </si>
  <si>
    <t>20696</t>
  </si>
  <si>
    <t>ESSENZE - INDIAN SUMMER</t>
  </si>
  <si>
    <t>20695</t>
  </si>
  <si>
    <t>ESSENZE - SMOKEY TABOO</t>
  </si>
  <si>
    <t>20693</t>
  </si>
  <si>
    <t>ESSENZE AROMA</t>
  </si>
  <si>
    <t>2900</t>
  </si>
  <si>
    <t>Conf. da 4 pezzi</t>
  </si>
  <si>
    <t>3604</t>
  </si>
  <si>
    <t>ESSENZE C</t>
  </si>
  <si>
    <t>2898</t>
  </si>
  <si>
    <t>3603</t>
  </si>
  <si>
    <t>ESSENZE V</t>
  </si>
  <si>
    <t>2899</t>
  </si>
  <si>
    <t>3580</t>
  </si>
  <si>
    <t>ESSENZE WILD</t>
  </si>
  <si>
    <t>3630</t>
  </si>
  <si>
    <t>GRIFFINOS</t>
  </si>
  <si>
    <t>1968</t>
  </si>
  <si>
    <t>GUANTANAMERA MINI</t>
  </si>
  <si>
    <t>21565</t>
  </si>
  <si>
    <t>GUANTANAMERA PURITOS</t>
  </si>
  <si>
    <t>17144</t>
  </si>
  <si>
    <t>HANDELSGOLD APL</t>
  </si>
  <si>
    <t>2750</t>
  </si>
  <si>
    <t>HANDELSGOLD APL 3</t>
  </si>
  <si>
    <t>3893</t>
  </si>
  <si>
    <t>HANDELSGOLD BLOND</t>
  </si>
  <si>
    <t>2519</t>
  </si>
  <si>
    <t>HANDELSGOLD BLUE</t>
  </si>
  <si>
    <t>2585</t>
  </si>
  <si>
    <t>HANDELSGOLD BLUE 3</t>
  </si>
  <si>
    <t>3894</t>
  </si>
  <si>
    <t>HANDELSGOLD BROWN</t>
  </si>
  <si>
    <t>3035</t>
  </si>
  <si>
    <t>HANDELSGOLD BROWN 5</t>
  </si>
  <si>
    <t>20223</t>
  </si>
  <si>
    <t>HANDELSGOLD CLASSIC</t>
  </si>
  <si>
    <t>2517</t>
  </si>
  <si>
    <t>Conf. da 75 pezzi</t>
  </si>
  <si>
    <t>HANDELSGOLD COLLECTION</t>
  </si>
  <si>
    <t>20864</t>
  </si>
  <si>
    <t>HANDELSGOLD COLLECTION BOX</t>
  </si>
  <si>
    <t>3251</t>
  </si>
  <si>
    <t>HANDELSGOLD PURPLE 3</t>
  </si>
  <si>
    <t>3895</t>
  </si>
  <si>
    <t>HANDELSGOLD PURPLE 5</t>
  </si>
  <si>
    <t>20862</t>
  </si>
  <si>
    <t>HANDELSGOLD RED</t>
  </si>
  <si>
    <t>2516</t>
  </si>
  <si>
    <t>HANDELSGOLD SUMMER 5</t>
  </si>
  <si>
    <t>21564</t>
  </si>
  <si>
    <t>HANDELSGOLD SUN</t>
  </si>
  <si>
    <t>2518</t>
  </si>
  <si>
    <t>HANDELSGOLD SUN 3</t>
  </si>
  <si>
    <t>3896</t>
  </si>
  <si>
    <t>HANDELSGOLD WHITE 3</t>
  </si>
  <si>
    <t>3897</t>
  </si>
  <si>
    <t>HANDELSGOLD WHITE 5</t>
  </si>
  <si>
    <t>20863</t>
  </si>
  <si>
    <t>IL CAVALIERE</t>
  </si>
  <si>
    <t>18615</t>
  </si>
  <si>
    <t>J CORTES MINI</t>
  </si>
  <si>
    <t>534</t>
  </si>
  <si>
    <t>J CORTES MINI 20</t>
  </si>
  <si>
    <t>3964</t>
  </si>
  <si>
    <t>J CORTES MINI DOMINICAN 20</t>
  </si>
  <si>
    <t>20075</t>
  </si>
  <si>
    <t>JOSE' L PIEDRA MINI</t>
  </si>
  <si>
    <t>16548</t>
  </si>
  <si>
    <t>LA PAZ 10 CIGARILLOS</t>
  </si>
  <si>
    <t>1205</t>
  </si>
  <si>
    <t>LA PAZ 10 MINI CIGARILLOS</t>
  </si>
  <si>
    <t>3418</t>
  </si>
  <si>
    <t>LA PAZ 10 MINIATURAS</t>
  </si>
  <si>
    <t>3419</t>
  </si>
  <si>
    <t>3648</t>
  </si>
  <si>
    <t>3528</t>
  </si>
  <si>
    <t>MARLBORO LEAF BEYOND</t>
  </si>
  <si>
    <t>3529</t>
  </si>
  <si>
    <t>MATRIX</t>
  </si>
  <si>
    <t>1842</t>
  </si>
  <si>
    <t>MATRIX FILTERS 10</t>
  </si>
  <si>
    <t>3417</t>
  </si>
  <si>
    <t>MATRIX XL 10</t>
  </si>
  <si>
    <t>3443</t>
  </si>
  <si>
    <t>MATRIX XL 4</t>
  </si>
  <si>
    <t>3226</t>
  </si>
  <si>
    <t>MEHARI'S ECUADOR</t>
  </si>
  <si>
    <t>21766</t>
  </si>
  <si>
    <t>MEHARI'S JAVA</t>
  </si>
  <si>
    <t>21767</t>
  </si>
  <si>
    <t>MEHARI'S RED ORIENT</t>
  </si>
  <si>
    <t>21768</t>
  </si>
  <si>
    <t>MINI COHIBA</t>
  </si>
  <si>
    <t>799</t>
  </si>
  <si>
    <t>MINI MOODS DOUBLE FILTER 10</t>
  </si>
  <si>
    <t>2102</t>
  </si>
  <si>
    <t>MINI MOODS DOUBLE FILTER 2</t>
  </si>
  <si>
    <t>3551</t>
  </si>
  <si>
    <t>MINI MOODS DOUBLE FILTER 20</t>
  </si>
  <si>
    <t>3477</t>
  </si>
  <si>
    <t>MINI MOODS DOUBLE FILTER 3</t>
  </si>
  <si>
    <t>2177</t>
  </si>
  <si>
    <t>MINI MOODS DOUBLE FILTER 5</t>
  </si>
  <si>
    <t>21688</t>
  </si>
  <si>
    <t>MONTECRISTO CLUB</t>
  </si>
  <si>
    <t>16525</t>
  </si>
  <si>
    <t>17934</t>
  </si>
  <si>
    <t>MONTECRISTO MINI</t>
  </si>
  <si>
    <t>674</t>
  </si>
  <si>
    <t>1274</t>
  </si>
  <si>
    <t>MONTECRISTO MINI BOX WOOD</t>
  </si>
  <si>
    <t>17338</t>
  </si>
  <si>
    <t>MONTECRISTO PURITOS</t>
  </si>
  <si>
    <t>17720</t>
  </si>
  <si>
    <t>MONTECRISTO SHORT</t>
  </si>
  <si>
    <t>19857</t>
  </si>
  <si>
    <t>Conf. da 66 pezzi</t>
  </si>
  <si>
    <t>MONTECRISTO SHORT 66 YEAR OF THE RABBIT</t>
  </si>
  <si>
    <t>20466</t>
  </si>
  <si>
    <t>MONTOSA CIGARILLOS 20</t>
  </si>
  <si>
    <t>21679</t>
  </si>
  <si>
    <t>MONTOSA MADURO CIGARILLOS 20</t>
  </si>
  <si>
    <t>21678</t>
  </si>
  <si>
    <t>MOODS</t>
  </si>
  <si>
    <t>881</t>
  </si>
  <si>
    <t>MOODS 3</t>
  </si>
  <si>
    <t>3553</t>
  </si>
  <si>
    <t>MOODS 5</t>
  </si>
  <si>
    <t>1730</t>
  </si>
  <si>
    <t>MOODS FILTER</t>
  </si>
  <si>
    <t>675</t>
  </si>
  <si>
    <t>MOODS FILTER 20 EDIZIONE LIMITATA ITALIA</t>
  </si>
  <si>
    <t>3842</t>
  </si>
  <si>
    <t>MOODS FILTER 3</t>
  </si>
  <si>
    <t>2621</t>
  </si>
  <si>
    <t>MOODS FILTER 5</t>
  </si>
  <si>
    <t>1731</t>
  </si>
  <si>
    <t>MOODS FUSION FILTER 10</t>
  </si>
  <si>
    <t>21798</t>
  </si>
  <si>
    <t>MOODS FUSION FILTER 2</t>
  </si>
  <si>
    <t>21796</t>
  </si>
  <si>
    <t>MOODS FUSION FILTER 5</t>
  </si>
  <si>
    <t>21797</t>
  </si>
  <si>
    <t>MOODS GOLD FILTER 20</t>
  </si>
  <si>
    <t>1232</t>
  </si>
  <si>
    <t>MOODS GOLD FILTER 3</t>
  </si>
  <si>
    <t>3554</t>
  </si>
  <si>
    <t>MOODS GOLD FILTER 5</t>
  </si>
  <si>
    <t>1732</t>
  </si>
  <si>
    <t>MOODS LONG FILTER 10</t>
  </si>
  <si>
    <t>3657</t>
  </si>
  <si>
    <t>MOODS LONG FILTER 2</t>
  </si>
  <si>
    <t>3689</t>
  </si>
  <si>
    <t>MOODS LONG FILTER 3</t>
  </si>
  <si>
    <t>3933</t>
  </si>
  <si>
    <t>MOODS SILVER FILTER 10</t>
  </si>
  <si>
    <t>3903</t>
  </si>
  <si>
    <t>Conf. da 12 pezzi</t>
  </si>
  <si>
    <t>MOODS SILVER FILTER 12</t>
  </si>
  <si>
    <t>2619</t>
  </si>
  <si>
    <t>MOODS SUNSHINE FILTER 10</t>
  </si>
  <si>
    <t>3904</t>
  </si>
  <si>
    <t>MOODS SUNSHINE FILTER 12</t>
  </si>
  <si>
    <t>3172</t>
  </si>
  <si>
    <t>MOODS SUNSHINE FILTER 2</t>
  </si>
  <si>
    <t>3552</t>
  </si>
  <si>
    <t>MOODS SUNSHINE FILTER 20</t>
  </si>
  <si>
    <t>3905</t>
  </si>
  <si>
    <t>MOODS SUNSHINE FILTER 3</t>
  </si>
  <si>
    <t>3173</t>
  </si>
  <si>
    <t>MOODS SUNSHINE FILTER 5</t>
  </si>
  <si>
    <t>21689</t>
  </si>
  <si>
    <t>MS I SIGARETTI</t>
  </si>
  <si>
    <t>3530</t>
  </si>
  <si>
    <t>NEOS EXO BLUE 10</t>
  </si>
  <si>
    <t>3963</t>
  </si>
  <si>
    <t>NEOS EXO FILTER 10</t>
  </si>
  <si>
    <t>3962</t>
  </si>
  <si>
    <t>NEOS MINI 20</t>
  </si>
  <si>
    <t>3476</t>
  </si>
  <si>
    <t>NEOS MINI BLANC FILTER 20</t>
  </si>
  <si>
    <t>3427</t>
  </si>
  <si>
    <t>NEOS MINI BLANC FILTER 5</t>
  </si>
  <si>
    <t>3428</t>
  </si>
  <si>
    <t>NEOS MINI CAPPRICCIO FILTER 20</t>
  </si>
  <si>
    <t>3425</t>
  </si>
  <si>
    <t>NEOS MINI CAPPRICCIO FILTER 5</t>
  </si>
  <si>
    <t>3426</t>
  </si>
  <si>
    <t>NEOS MINI EXPRESS RED</t>
  </si>
  <si>
    <t>2902</t>
  </si>
  <si>
    <t>NEOS MINI RED 20</t>
  </si>
  <si>
    <t>3429</t>
  </si>
  <si>
    <t>NEOS MINI RED 5</t>
  </si>
  <si>
    <t>3430</t>
  </si>
  <si>
    <t>NEOS MINI RED FILTER 20</t>
  </si>
  <si>
    <t>3181</t>
  </si>
  <si>
    <t>NEOS MINI RED FILTER 5</t>
  </si>
  <si>
    <t>3182</t>
  </si>
  <si>
    <t>NEOS PACIFIC CAPPRICCIO 10</t>
  </si>
  <si>
    <t>2228</t>
  </si>
  <si>
    <t>NEOS PACIFIC CLASSIC 10</t>
  </si>
  <si>
    <t>3980</t>
  </si>
  <si>
    <t>NEOS PACIFIC RED 10</t>
  </si>
  <si>
    <t>789</t>
  </si>
  <si>
    <t>NOBEL PETIT</t>
  </si>
  <si>
    <t>696</t>
  </si>
  <si>
    <t>OLIVA CIGARILLOS MINI 20</t>
  </si>
  <si>
    <t>21860</t>
  </si>
  <si>
    <t>OLIVA CIGARILLOS SENORITAS 10</t>
  </si>
  <si>
    <t>21859</t>
  </si>
  <si>
    <t>PANTER BLUE</t>
  </si>
  <si>
    <t>202</t>
  </si>
  <si>
    <t>PANTER DESERT 20</t>
  </si>
  <si>
    <t>1277</t>
  </si>
  <si>
    <t>PANTER DESERT 5</t>
  </si>
  <si>
    <t>2037</t>
  </si>
  <si>
    <t>PANTER FILTER DESERT 10</t>
  </si>
  <si>
    <t>3785</t>
  </si>
  <si>
    <t>PANTER FILTER DESERT 20</t>
  </si>
  <si>
    <t>1841</t>
  </si>
  <si>
    <t>PANTER FILTER DESERT 5</t>
  </si>
  <si>
    <t>2038</t>
  </si>
  <si>
    <t>PANTER FILTER G</t>
  </si>
  <si>
    <t>3940</t>
  </si>
  <si>
    <t>Conf. da 14 pezzi</t>
  </si>
  <si>
    <t>PANTER FILTER ORO 14</t>
  </si>
  <si>
    <t>3649</t>
  </si>
  <si>
    <t>PANTER FILTER RED 14</t>
  </si>
  <si>
    <t>3225</t>
  </si>
  <si>
    <t>PANTER FILTER RED 20</t>
  </si>
  <si>
    <t>20694</t>
  </si>
  <si>
    <t>PANTER FILTER RED SWIRL 10</t>
  </si>
  <si>
    <t>3784</t>
  </si>
  <si>
    <t>PANTER MIGNON DE LUXE</t>
  </si>
  <si>
    <t>730</t>
  </si>
  <si>
    <t>PANTER POCKET DOUBLE FILTER</t>
  </si>
  <si>
    <t>21267</t>
  </si>
  <si>
    <t>PANTER POCKET FILTER G</t>
  </si>
  <si>
    <t>20617</t>
  </si>
  <si>
    <t>PANTER POCKET FILTER SWIRL BRONZE</t>
  </si>
  <si>
    <t>20141</t>
  </si>
  <si>
    <t>PANTER POCKET FILTER SWIRL RED</t>
  </si>
  <si>
    <t>20140</t>
  </si>
  <si>
    <t>PARTAGAS 10 CLUB</t>
  </si>
  <si>
    <t>18174</t>
  </si>
  <si>
    <t>PARTAGAS 10 MINI</t>
  </si>
  <si>
    <t>18173</t>
  </si>
  <si>
    <t>PARTAGAS 20 MINI</t>
  </si>
  <si>
    <t>20686</t>
  </si>
  <si>
    <t>PARTAGAS CHICOS</t>
  </si>
  <si>
    <t>15500</t>
  </si>
  <si>
    <t>PARTAGAS CLUB SERIE</t>
  </si>
  <si>
    <t>18832</t>
  </si>
  <si>
    <t>PARTAGAS MINI SERIE</t>
  </si>
  <si>
    <t>18830</t>
  </si>
  <si>
    <t>ROLL'S RED</t>
  </si>
  <si>
    <t>2212</t>
  </si>
  <si>
    <t>3525</t>
  </si>
  <si>
    <t>ROLL'S WHITE</t>
  </si>
  <si>
    <t>2213</t>
  </si>
  <si>
    <t>3526</t>
  </si>
  <si>
    <t>ROMEO Y JULIETA CLUB</t>
  </si>
  <si>
    <t>18018</t>
  </si>
  <si>
    <t>ROMEO Y JULIETA MINI</t>
  </si>
  <si>
    <t>17081</t>
  </si>
  <si>
    <t>21545</t>
  </si>
  <si>
    <t>ROMEO Y JULIETA PURITOS</t>
  </si>
  <si>
    <t>18101</t>
  </si>
  <si>
    <t>ROTHMANS OF LONDON CIGARILLOS</t>
  </si>
  <si>
    <t>3542</t>
  </si>
  <si>
    <t>ROTHMANS OF LONDON TOBACCO LEAF ROLLED</t>
  </si>
  <si>
    <t>3647</t>
  </si>
  <si>
    <t>SALSA FILTER ORIGINAL</t>
  </si>
  <si>
    <t>1759</t>
  </si>
  <si>
    <t>SALSA FILTER RED</t>
  </si>
  <si>
    <t>1760</t>
  </si>
  <si>
    <t>SIGNATURE 01 BROWN FILTER</t>
  </si>
  <si>
    <t>3332</t>
  </si>
  <si>
    <t>SIGNATURE 02 BEIGE FILTER</t>
  </si>
  <si>
    <t>3333</t>
  </si>
  <si>
    <t>SIGNATURE BLUE</t>
  </si>
  <si>
    <t>3671</t>
  </si>
  <si>
    <t>SIGNATURE BLUE CIGARILLOS</t>
  </si>
  <si>
    <t>900</t>
  </si>
  <si>
    <t>SIGNATURE FINOS BEIGE</t>
  </si>
  <si>
    <t>3669</t>
  </si>
  <si>
    <t>SIGNATURE FINOS BEIGE FILTER</t>
  </si>
  <si>
    <t>3668</t>
  </si>
  <si>
    <t>SIGNATURE FINOS BLUE FILTER</t>
  </si>
  <si>
    <t>3548</t>
  </si>
  <si>
    <t>SIGNATURE FINOS FILTER BEIGE 3 CIGARILLOS</t>
  </si>
  <si>
    <t>3796</t>
  </si>
  <si>
    <t>SIGNATURE FINOS FILTER G</t>
  </si>
  <si>
    <t>3843</t>
  </si>
  <si>
    <t>SIGNATURE FINOS HINDUSTAN FILTER</t>
  </si>
  <si>
    <t>3844</t>
  </si>
  <si>
    <t>SIGNATURE FINOS INDOCHINE FILTER</t>
  </si>
  <si>
    <t>3786</t>
  </si>
  <si>
    <t>SIGNATURE FINOS MEXICA FILTER</t>
  </si>
  <si>
    <t>3845</t>
  </si>
  <si>
    <t>SIGNATURE FINOS ORIGINAL</t>
  </si>
  <si>
    <t>2048</t>
  </si>
  <si>
    <t>SIGNATURE FINOS PERSE FILTER</t>
  </si>
  <si>
    <t>3787</t>
  </si>
  <si>
    <t>SIGNATURE FINOS RED</t>
  </si>
  <si>
    <t>2049</t>
  </si>
  <si>
    <t>SIGNATURE FINOS RED FILTER</t>
  </si>
  <si>
    <t>3036</t>
  </si>
  <si>
    <t>SIGNATURE G</t>
  </si>
  <si>
    <t>3670</t>
  </si>
  <si>
    <t>SIGNATURE ORIGINAL</t>
  </si>
  <si>
    <t>384</t>
  </si>
  <si>
    <t>SIGNATURE P</t>
  </si>
  <si>
    <t>3946</t>
  </si>
  <si>
    <t>SIGNATURE RED</t>
  </si>
  <si>
    <t>20463</t>
  </si>
  <si>
    <t>SIGNATURE RED CIGARILLOS</t>
  </si>
  <si>
    <t>936</t>
  </si>
  <si>
    <t>SIGNATURE RED FILTER</t>
  </si>
  <si>
    <t>1233</t>
  </si>
  <si>
    <t>SIGNATURE SILHOUETTE BEIGE</t>
  </si>
  <si>
    <t>3981</t>
  </si>
  <si>
    <t>SIGNATURE SILHOUETTE BLUE</t>
  </si>
  <si>
    <t>3982</t>
  </si>
  <si>
    <t>SILVERADO AMERICAN BLEND</t>
  </si>
  <si>
    <t>1843</t>
  </si>
  <si>
    <t>SILVERADO DUO RED</t>
  </si>
  <si>
    <t>3667</t>
  </si>
  <si>
    <t>SILVERADO DUO V</t>
  </si>
  <si>
    <t>3702</t>
  </si>
  <si>
    <t>SILVERADO V</t>
  </si>
  <si>
    <t>1845</t>
  </si>
  <si>
    <t>SWISHER AMBER</t>
  </si>
  <si>
    <t>3143</t>
  </si>
  <si>
    <t>SWISHER AMETHYST</t>
  </si>
  <si>
    <t>3145</t>
  </si>
  <si>
    <t>SWISHER CLASSIC</t>
  </si>
  <si>
    <t>3141</t>
  </si>
  <si>
    <t>SWISHER DIAMOND</t>
  </si>
  <si>
    <t>3620</t>
  </si>
  <si>
    <t>SWISHER SAPPHIRE</t>
  </si>
  <si>
    <t>3621</t>
  </si>
  <si>
    <t>TOSCANO SIGARELLI N° 8 CLASSICO</t>
  </si>
  <si>
    <t>3175</t>
  </si>
  <si>
    <t>TOSCANO SIGARELLI N° 8 RED</t>
  </si>
  <si>
    <t>3174</t>
  </si>
  <si>
    <t>TRINIDAD SHORT</t>
  </si>
  <si>
    <t>19441</t>
  </si>
  <si>
    <t>TRINIDAD SHORT 66 DRAGON</t>
  </si>
  <si>
    <t>20925</t>
  </si>
  <si>
    <t>TRINIDAD WIDE SHORT</t>
  </si>
  <si>
    <t>21699</t>
  </si>
  <si>
    <t>VILLIGER KIEL JUNIOR SUMATRA</t>
  </si>
  <si>
    <t>844</t>
  </si>
  <si>
    <t>VILLIGER RED MINI FILTER</t>
  </si>
  <si>
    <t>2839</t>
  </si>
  <si>
    <t>VILLIGER SAMBA MINI FILTER</t>
  </si>
  <si>
    <t>3938</t>
  </si>
  <si>
    <t>VILLIGER WHITE MINI FILTER</t>
  </si>
  <si>
    <t>3939</t>
  </si>
  <si>
    <t>WILLEM II PRIMO 20 CIGARILLOS</t>
  </si>
  <si>
    <t>3146</t>
  </si>
  <si>
    <t>WTF! BERLIN 5</t>
  </si>
  <si>
    <t>21638</t>
  </si>
  <si>
    <t>WTF! COLLECTION</t>
  </si>
  <si>
    <t>20618</t>
  </si>
  <si>
    <t>WTF! COLLECTION BOX</t>
  </si>
  <si>
    <t>21639</t>
  </si>
  <si>
    <t>WTF! NYC</t>
  </si>
  <si>
    <t>20177</t>
  </si>
  <si>
    <t>WTF! CRAY 5</t>
  </si>
  <si>
    <t>20619</t>
  </si>
  <si>
    <t>WTF! LIT 5</t>
  </si>
  <si>
    <t>20620</t>
  </si>
  <si>
    <t>WTF! MIAMI 5</t>
  </si>
  <si>
    <t>21636</t>
  </si>
  <si>
    <t>WTF! RIO</t>
  </si>
  <si>
    <t>20178</t>
  </si>
  <si>
    <t>WTF! RIO 5</t>
  </si>
  <si>
    <t>21635</t>
  </si>
  <si>
    <t>WTF! SHEEESH</t>
  </si>
  <si>
    <t>20179</t>
  </si>
  <si>
    <t>WTF! SHEEESH 5</t>
  </si>
  <si>
    <t>20621</t>
  </si>
  <si>
    <t>WTF! SQUAD</t>
  </si>
  <si>
    <t>20180</t>
  </si>
  <si>
    <t>WTF! SQUAD 5</t>
  </si>
  <si>
    <t>20622</t>
  </si>
  <si>
    <t>WTF! TOKYO 5</t>
  </si>
  <si>
    <t>21637</t>
  </si>
  <si>
    <t>ZINO MINI CIGARILLOS</t>
  </si>
  <si>
    <t>20369</t>
  </si>
  <si>
    <t>ZINO MINI CIGARILLOS NICARAGUA</t>
  </si>
  <si>
    <t>20370</t>
  </si>
  <si>
    <t>ZINO NICARAGUA SHORT PURITOS</t>
  </si>
  <si>
    <t>21171</t>
  </si>
  <si>
    <t>2012 BY OSCAR VALLADARES COROJO ROBUSTO</t>
  </si>
  <si>
    <t>20663</t>
  </si>
  <si>
    <t>2012 BY OSCAR VALLADARES COROJO SHORT ROBUSTO</t>
  </si>
  <si>
    <t>20664</t>
  </si>
  <si>
    <t>2012 BY OSCAR VALLADARES MADURO ROBUSTO</t>
  </si>
  <si>
    <t>20665</t>
  </si>
  <si>
    <t>2012 BY OSCAR VALLADARES MADURO SHORT ROBUSTO</t>
  </si>
  <si>
    <t>20674</t>
  </si>
  <si>
    <t>ADVENTURA THE CONQUEROR CANONERO</t>
  </si>
  <si>
    <t>19788</t>
  </si>
  <si>
    <t>ADVENTURA THE CONQUEROR EMPEROR EDITION</t>
  </si>
  <si>
    <t>20023</t>
  </si>
  <si>
    <t>ADVENTURA THE CONQUEROR MARINERO</t>
  </si>
  <si>
    <t>19695</t>
  </si>
  <si>
    <t>Conf. da 19 pezzi</t>
  </si>
  <si>
    <t>ADVENTURA THE EXPLORER CORONA GORDA</t>
  </si>
  <si>
    <t>19784</t>
  </si>
  <si>
    <t>ADVENTURA THE EXPLORER GORDO</t>
  </si>
  <si>
    <t>19785</t>
  </si>
  <si>
    <t>ADVENTURA THE EXPLORER GRAN TORO BP</t>
  </si>
  <si>
    <t>19696</t>
  </si>
  <si>
    <t>ADVENTURA THE EXPLORER ROBUSTO GRANDE</t>
  </si>
  <si>
    <t>19697</t>
  </si>
  <si>
    <t>ADVENTURA THE EXPLORER SHORT ROBUSTO</t>
  </si>
  <si>
    <t>19698</t>
  </si>
  <si>
    <t>ADVENTURA THE EXPLORER TORPEDO</t>
  </si>
  <si>
    <t>19699</t>
  </si>
  <si>
    <t>Conf. da 21 pezzi</t>
  </si>
  <si>
    <t>ADVENTURA THE NAVIGATOR CADAMOSTO</t>
  </si>
  <si>
    <t>20024</t>
  </si>
  <si>
    <t>ADVENTURA THE NAVIGATOR COLUMBUS</t>
  </si>
  <si>
    <t>19787</t>
  </si>
  <si>
    <t>ADVENTURA THE NAVIGATOR MAGELLAN</t>
  </si>
  <si>
    <t>19786</t>
  </si>
  <si>
    <t>ADVENTURA THE NAVIGATOR VESPUCCI</t>
  </si>
  <si>
    <t>19700</t>
  </si>
  <si>
    <t>ADVENTURA THE ROYAL RETURN KING'S GOLD ROBUSTO</t>
  </si>
  <si>
    <t>20025</t>
  </si>
  <si>
    <t>ADVENTURA THE ROYAL RETURN KING'S GOLD TORO</t>
  </si>
  <si>
    <t>20026</t>
  </si>
  <si>
    <t>ADVENTURA THE ROYAL RETURN QUEEN'S PEARLS CORONA</t>
  </si>
  <si>
    <t>20027</t>
  </si>
  <si>
    <t>ADVENTURA THE ROYAL RETURN QUEEN'S PEARLS ROBUSTO</t>
  </si>
  <si>
    <t>20028</t>
  </si>
  <si>
    <t>ADVENTURA THE ROYAL RETURN QUEEN'S PEARLS TORO</t>
  </si>
  <si>
    <t>20029</t>
  </si>
  <si>
    <t>AGANORSA LEAF ANIVERSARIO CONNECTICUT GRAN ROBUSTO</t>
  </si>
  <si>
    <t>21191</t>
  </si>
  <si>
    <t>AGANORSA LEAF ANIVERSARIO CONNECTICUT TORO</t>
  </si>
  <si>
    <t>21192</t>
  </si>
  <si>
    <t>AGANORSA LEAF ANIVERSARIO COROJO GRAN ROBUSTO</t>
  </si>
  <si>
    <t>21193</t>
  </si>
  <si>
    <t>AGANORSA LEAF ANIVERSARIO COROJO TORO</t>
  </si>
  <si>
    <t>21196</t>
  </si>
  <si>
    <t>AGANORSA LEAF ANIVERSARIO MADURO GRAN ROBUSTO</t>
  </si>
  <si>
    <t>21194</t>
  </si>
  <si>
    <t>AGANORSA LEAF ANIVERSARIO MADURO TORO</t>
  </si>
  <si>
    <t>21195</t>
  </si>
  <si>
    <t>Conf. da 15 pezzi</t>
  </si>
  <si>
    <t>AGANORSA LEAF CERBERUS ROBUSTO 5x54</t>
  </si>
  <si>
    <t>21236</t>
  </si>
  <si>
    <t>AGANORSA LEAF CERBERUS TORO 6 1/4x52</t>
  </si>
  <si>
    <t>21197</t>
  </si>
  <si>
    <t>AGANORSA LEAF LA VALIDACION HABANO GRAN ROBUSTO 5x54</t>
  </si>
  <si>
    <t>21198</t>
  </si>
  <si>
    <t>AGANORSA LEAF LA VALIDACION HABANO TORO 6 1/4x52</t>
  </si>
  <si>
    <t>21190</t>
  </si>
  <si>
    <t>AGANORSA LEAF SIGNATURE COROJO ROBUSTO</t>
  </si>
  <si>
    <t>21200</t>
  </si>
  <si>
    <t>AGANORSA LEAF SIGNATURE COROJO TORO</t>
  </si>
  <si>
    <t>21201</t>
  </si>
  <si>
    <t>AGANORSA LEAF SIGNATURE MADURO ROBUSTO</t>
  </si>
  <si>
    <t>21199</t>
  </si>
  <si>
    <t>AGANORSA LEAF SIGNATURE MADURO TORO</t>
  </si>
  <si>
    <t>21202</t>
  </si>
  <si>
    <t>AGING ROOM NICARAGUA QUATTRO VIBRATO</t>
  </si>
  <si>
    <t>20282</t>
  </si>
  <si>
    <t>AGING ROOM QUATTRO NICARAGUA ESPRESSIVO</t>
  </si>
  <si>
    <t>19935</t>
  </si>
  <si>
    <t>AGING ROOM QUATTRO NICARAGUA MAESTRO</t>
  </si>
  <si>
    <t>19936</t>
  </si>
  <si>
    <t>AJ FERNANDEZ 20TH ANNIVERSARY</t>
  </si>
  <si>
    <t>21362</t>
  </si>
  <si>
    <t>AJ FERNANDEZ 5 TORO CIGARS</t>
  </si>
  <si>
    <t>19692</t>
  </si>
  <si>
    <t>AJ FERNANDEZ CIGAR PORTFOLIO NEW WORLD</t>
  </si>
  <si>
    <t>20897</t>
  </si>
  <si>
    <t>AJ FERNANDEZ PORTFOLIO THE EXPEDITION SAMPLER</t>
  </si>
  <si>
    <t>20898</t>
  </si>
  <si>
    <t>AJF ENCLAVE FIGURADO</t>
  </si>
  <si>
    <t>19133</t>
  </si>
  <si>
    <t>AJF ENCLAVE ROBUSTO</t>
  </si>
  <si>
    <t>19132</t>
  </si>
  <si>
    <t>Conf. da 25 pezzi</t>
  </si>
  <si>
    <t>AJF LAST CALL CHIQUITAS</t>
  </si>
  <si>
    <t>19793</t>
  </si>
  <si>
    <t>AJF LAST CALL CORTICAS</t>
  </si>
  <si>
    <t>19794</t>
  </si>
  <si>
    <t>AJF LAST CALL GENIALES</t>
  </si>
  <si>
    <t>19486</t>
  </si>
  <si>
    <t>AJF LAST CALL MADURO CHIQUITAS</t>
  </si>
  <si>
    <t>19795</t>
  </si>
  <si>
    <t>AJF LAST CALL MADURO CORTICAS</t>
  </si>
  <si>
    <t>19796</t>
  </si>
  <si>
    <t>AJF LAST CALL MADURO GENIALES</t>
  </si>
  <si>
    <t>19812</t>
  </si>
  <si>
    <t>AJF NEW WORLD CAMEROON DOBLE ROBUSTO</t>
  </si>
  <si>
    <t>19797</t>
  </si>
  <si>
    <t>AJF NEW WORLD CAMEROON SHORT ROBUSTO</t>
  </si>
  <si>
    <t>19798</t>
  </si>
  <si>
    <t>AJF NEW WORLD GOBERNADOR</t>
  </si>
  <si>
    <t>19135</t>
  </si>
  <si>
    <t>AJF NEW WORLD NAVEGANTE</t>
  </si>
  <si>
    <t>19134</t>
  </si>
  <si>
    <t>ALADINO CAMEROON ELEGANTE 38x7</t>
  </si>
  <si>
    <t>20881</t>
  </si>
  <si>
    <t>Conf. da 24 pezzi</t>
  </si>
  <si>
    <t>ALADINO CAMEROON ROBUSTO 50x5</t>
  </si>
  <si>
    <t>20880</t>
  </si>
  <si>
    <t>ALADINO COROJO ROBUSTO 50x5</t>
  </si>
  <si>
    <t>20878</t>
  </si>
  <si>
    <t>ALADINO COROJO TORO 50x6</t>
  </si>
  <si>
    <t>20879</t>
  </si>
  <si>
    <t>ALADINO VINTAGE SELECTION ROTHSCHILD</t>
  </si>
  <si>
    <t>21806</t>
  </si>
  <si>
    <t>ALEC BRADLEY BLACK MARKET ESTELI DIAMOND</t>
  </si>
  <si>
    <t>20043</t>
  </si>
  <si>
    <t>ALEC BRADLEY BLACK MARKET ESTELI ROBUSTO</t>
  </si>
  <si>
    <t>20284</t>
  </si>
  <si>
    <t>ALEC BRADLEY BLACK MARKET ESTELI TORO</t>
  </si>
  <si>
    <t>20285</t>
  </si>
  <si>
    <t>ALEC BRADLEY BLACK MARKET ESTELI TORPEDO</t>
  </si>
  <si>
    <t>20286</t>
  </si>
  <si>
    <t>ALEC BRADLEY BLACK MARKET FILTHY HOOLIGAN</t>
  </si>
  <si>
    <t>20131</t>
  </si>
  <si>
    <t>Conf. da 22 pezzi</t>
  </si>
  <si>
    <t>ALEC BRADLEY BLACK MARKET GORDO</t>
  </si>
  <si>
    <t>18632</t>
  </si>
  <si>
    <t>20347</t>
  </si>
  <si>
    <t>Conf. da 1 pezzo</t>
  </si>
  <si>
    <t>21437</t>
  </si>
  <si>
    <t>ALEC BRADLEY BLACK MARKET PUNK</t>
  </si>
  <si>
    <t>20348</t>
  </si>
  <si>
    <t>21438</t>
  </si>
  <si>
    <t>ALEC BRADLEY BLACK MARKET ROBUSTO</t>
  </si>
  <si>
    <t>20349</t>
  </si>
  <si>
    <t>21439</t>
  </si>
  <si>
    <t>ALEC BRADLEY BLACK MARKET TORO</t>
  </si>
  <si>
    <t>18631</t>
  </si>
  <si>
    <t>20350</t>
  </si>
  <si>
    <t>21440</t>
  </si>
  <si>
    <t>ALEC BRADLEY CONNECTICUT GORDO</t>
  </si>
  <si>
    <t>19332</t>
  </si>
  <si>
    <t>20287</t>
  </si>
  <si>
    <t>ALEC BRADLEY CONNECTICUT NANO</t>
  </si>
  <si>
    <t>20288</t>
  </si>
  <si>
    <t>ALEC BRADLEY CONNECTICUT ROBUSTO</t>
  </si>
  <si>
    <t>20289</t>
  </si>
  <si>
    <t>ALEC BRADLEY GATEKEEPER ROBUSTO</t>
  </si>
  <si>
    <t>21435</t>
  </si>
  <si>
    <t>21436</t>
  </si>
  <si>
    <t>ALEC BRADLEY GATEKEEPER TORO</t>
  </si>
  <si>
    <t>21256</t>
  </si>
  <si>
    <t>21257</t>
  </si>
  <si>
    <t>ALEC BRADLEY KINTSUGI ROBUSTO</t>
  </si>
  <si>
    <t>21248</t>
  </si>
  <si>
    <t>21249</t>
  </si>
  <si>
    <t>ALEC BRADLEY KINTSUGI TORO</t>
  </si>
  <si>
    <t>21250</t>
  </si>
  <si>
    <t>21251</t>
  </si>
  <si>
    <t>ALEC BRADLEY PRENSADO CHURCHILL</t>
  </si>
  <si>
    <t>21252</t>
  </si>
  <si>
    <t>21253</t>
  </si>
  <si>
    <t>ALEC BRADLEY PRENSADO LOST ART TORPEDO</t>
  </si>
  <si>
    <t>19335</t>
  </si>
  <si>
    <t>ALEC BRADLEY PRENSADO ROBUSTO</t>
  </si>
  <si>
    <t>21254</t>
  </si>
  <si>
    <t>21255</t>
  </si>
  <si>
    <t>ALEC BRADLEY TASTE OF THE WORLD</t>
  </si>
  <si>
    <t>21059</t>
  </si>
  <si>
    <t>ALEC BRADLEY TEMPUS GENESIS</t>
  </si>
  <si>
    <t>18762</t>
  </si>
  <si>
    <t>ALEC BRADLEY TEMPUS MAGISTRIS</t>
  </si>
  <si>
    <t>18765</t>
  </si>
  <si>
    <t>ALEC BRADLEY TEXAS LANCERO</t>
  </si>
  <si>
    <t>20100</t>
  </si>
  <si>
    <t>ALEC BRADLEY THE LINEAGE 1996 770</t>
  </si>
  <si>
    <t>18959</t>
  </si>
  <si>
    <t>20351</t>
  </si>
  <si>
    <t>ALEC BRADLEY THE LINEAGE 1996 GORDO</t>
  </si>
  <si>
    <t>20352</t>
  </si>
  <si>
    <t>18958</t>
  </si>
  <si>
    <t>ALEC BRADLEY THE LINEAGE 1996 ROBUSTO</t>
  </si>
  <si>
    <t>20353</t>
  </si>
  <si>
    <t>18957</t>
  </si>
  <si>
    <t>ALEC BRADLEY TUBO COLLECTION SAMPLER</t>
  </si>
  <si>
    <t>18767</t>
  </si>
  <si>
    <t>ALIADOS E.P CARRILLO CHURCHILL</t>
  </si>
  <si>
    <t>20542</t>
  </si>
  <si>
    <t>ALIADOS E.P CARRILLO REGORDO</t>
  </si>
  <si>
    <t>20543</t>
  </si>
  <si>
    <t>ALIADOS E.P CARRILLO ROBUSTO</t>
  </si>
  <si>
    <t>20544</t>
  </si>
  <si>
    <t>ALIADOS E.P CARRILLO TORO</t>
  </si>
  <si>
    <t>20545</t>
  </si>
  <si>
    <t>ALIADOS E.P CARRILLO TORPEDO</t>
  </si>
  <si>
    <t>20546</t>
  </si>
  <si>
    <t>ALIADOS ORIGINAL CHURCHILL</t>
  </si>
  <si>
    <t>20547</t>
  </si>
  <si>
    <t>ALIADOS ORIGINAL REGORDO</t>
  </si>
  <si>
    <t>20548</t>
  </si>
  <si>
    <t>ALIADOS ORIGINAL ROBUSTO</t>
  </si>
  <si>
    <t>20549</t>
  </si>
  <si>
    <t>ALIADOS ORIGINAL TORO</t>
  </si>
  <si>
    <t>20550</t>
  </si>
  <si>
    <t>ALIADOS ORIGINAL TORPEDO</t>
  </si>
  <si>
    <t>20551</t>
  </si>
  <si>
    <t>ALTAR Q BY OSCAR VALLADARES TORO SUMATRA</t>
  </si>
  <si>
    <t>20666</t>
  </si>
  <si>
    <t>AMBASCIATOR ITALICO AMMEZZATO CLASSICO 5</t>
  </si>
  <si>
    <t>2965</t>
  </si>
  <si>
    <t>AMBASCIATOR ITALICO ARDENTE</t>
  </si>
  <si>
    <t>20212</t>
  </si>
  <si>
    <t>AMBASCIATOR ITALICO BIANCO STELLATO</t>
  </si>
  <si>
    <t>2969</t>
  </si>
  <si>
    <t>AMBASCIATOR ITALICO BRUNO</t>
  </si>
  <si>
    <t>20755</t>
  </si>
  <si>
    <t>Conf. da 13 pezzi</t>
  </si>
  <si>
    <t>AMBASCIATOR ITALICO CHRISTMAS EDITION 2025</t>
  </si>
  <si>
    <t>21718</t>
  </si>
  <si>
    <t>AMBASCIATOR ITALICO CLASSICO 4</t>
  </si>
  <si>
    <t>3130</t>
  </si>
  <si>
    <t>AMBASCIATOR ITALICO CORTESE</t>
  </si>
  <si>
    <t>3729</t>
  </si>
  <si>
    <t>AMBASCIATOR ITALICO ELITE</t>
  </si>
  <si>
    <t>21563</t>
  </si>
  <si>
    <t>AMBASCIATOR ITALICO FERMENTO</t>
  </si>
  <si>
    <t>3932</t>
  </si>
  <si>
    <t>AMBASCIATOR ITALICO GIALLO SOAVE</t>
  </si>
  <si>
    <t>3107</t>
  </si>
  <si>
    <t>AMBASCIATOR ITALICO IL BUTTERO</t>
  </si>
  <si>
    <t>3424</t>
  </si>
  <si>
    <t>AMBASCIATOR ITALICO MATURO</t>
  </si>
  <si>
    <t>3769</t>
  </si>
  <si>
    <t>3770</t>
  </si>
  <si>
    <t>AMBASCIATOR ITALICO NERO</t>
  </si>
  <si>
    <t>2967</t>
  </si>
  <si>
    <t>AMBASCIATOR ITALICO PRIMA SCELTA</t>
  </si>
  <si>
    <t>20056</t>
  </si>
  <si>
    <t>AMBASCIATOR ITALICO ROSATO DEL GRAPPA</t>
  </si>
  <si>
    <t>2966</t>
  </si>
  <si>
    <t>AMBASCIATOR ITALICO ROSSO</t>
  </si>
  <si>
    <t>20404</t>
  </si>
  <si>
    <t>AMBASCIATOR ITALICO ROSSO ARABICO</t>
  </si>
  <si>
    <t>2968</t>
  </si>
  <si>
    <t>AMBASCIATOR ITALICO SINCERO</t>
  </si>
  <si>
    <t>21595</t>
  </si>
  <si>
    <t>AMBASCIATOR ITALICO STORICO</t>
  </si>
  <si>
    <t>20445</t>
  </si>
  <si>
    <t>AMBASCIATOR ITALICO STORICO RISERVA</t>
  </si>
  <si>
    <t>20833</t>
  </si>
  <si>
    <t>AMBASCIATOR ITALICO SUPERIORE</t>
  </si>
  <si>
    <t>3171</t>
  </si>
  <si>
    <t>20734</t>
  </si>
  <si>
    <t>AMBASCIATOR ITALICO SUPERIORE LA MIA SELEZIONE</t>
  </si>
  <si>
    <t>3928</t>
  </si>
  <si>
    <t>AMBASCIATOR ITALICO SUPERIORE PIRAMIDE 2 SIGARI</t>
  </si>
  <si>
    <t>3820</t>
  </si>
  <si>
    <t>AMBASCIATOR ITALICO SURMATURO</t>
  </si>
  <si>
    <t>21707</t>
  </si>
  <si>
    <t>AMBASCIATOR ITALICO TORPEDO</t>
  </si>
  <si>
    <t>3821</t>
  </si>
  <si>
    <t>20832</t>
  </si>
  <si>
    <t>AMBASCIATOR ITALICO TORPEDO N1</t>
  </si>
  <si>
    <t>20391</t>
  </si>
  <si>
    <t>AMBASCIATOR ITALICO TRADIZIONALE</t>
  </si>
  <si>
    <t>3727</t>
  </si>
  <si>
    <t>AMERIGO AMMEZZATO</t>
  </si>
  <si>
    <t>3506</t>
  </si>
  <si>
    <t>AMERIGO CLASSICO</t>
  </si>
  <si>
    <t>3505</t>
  </si>
  <si>
    <t>AMERIGO EDIZIONE ESCLUSIVA</t>
  </si>
  <si>
    <t>19277</t>
  </si>
  <si>
    <t>AMERIGO MAYOR</t>
  </si>
  <si>
    <t>19442</t>
  </si>
  <si>
    <t>AMMEZZATI TOSCANO GARIBALDI</t>
  </si>
  <si>
    <t>684</t>
  </si>
  <si>
    <t>ANTICO SIGARO NOSTRANO DEL BRENTA 1763 AVANONE DEL BRENTA</t>
  </si>
  <si>
    <t>20392</t>
  </si>
  <si>
    <t>ANTICO SIGARO NOSTRANO DEL BRENTA 1763 AVANONE DEL BRENTA - EDIZIONE 2025</t>
  </si>
  <si>
    <t>21277</t>
  </si>
  <si>
    <t>ANTICO SIGARO NOSTRANO DEL BRENTA 1763 BRICOLA</t>
  </si>
  <si>
    <t>21278</t>
  </si>
  <si>
    <t>ANTICO SIGARO NOSTRANO DEL BRENTA 1763 CAMPESANO</t>
  </si>
  <si>
    <t>3710</t>
  </si>
  <si>
    <t>ANTICO SIGARO NOSTRANO DEL BRENTA 1763 CANNAREGIO</t>
  </si>
  <si>
    <t>3911</t>
  </si>
  <si>
    <t>ANTICO SIGARO NOSTRANO DEL BRENTA 1763 CASANOVA</t>
  </si>
  <si>
    <t>2894</t>
  </si>
  <si>
    <t>ANTICO SIGARO NOSTRANO DEL BRENTA 1763 CASTELLO</t>
  </si>
  <si>
    <t>20405</t>
  </si>
  <si>
    <t>ANTICO SIGARO NOSTRANO DEL BRENTA 1763 CLANDESTINO TRE-6</t>
  </si>
  <si>
    <t>3573</t>
  </si>
  <si>
    <t>ANTICO SIGARO NOSTRANO DEL BRENTA 1763 FONDAMENTA NOVA</t>
  </si>
  <si>
    <t>3619</t>
  </si>
  <si>
    <t>ANTICO SIGARO NOSTRANO DEL BRENTA 1763 FOSCARI</t>
  </si>
  <si>
    <t>20055</t>
  </si>
  <si>
    <t>ANTICO SIGARO NOSTRANO DEL BRENTA 1763 IL BENEDETTINO</t>
  </si>
  <si>
    <t>3682</t>
  </si>
  <si>
    <t>ANTICO SIGARO NOSTRANO DEL BRENTA 1763 IL BENEDETTINO SELEZIONE SPECIALE</t>
  </si>
  <si>
    <t>3527</t>
  </si>
  <si>
    <t>ANTICO SIGARO NOSTRANO DEL BRENTA 1763 IL DOGE</t>
  </si>
  <si>
    <t>2446</t>
  </si>
  <si>
    <t>ANTICO SIGARO NOSTRANO DEL BRENTA 1763 IL DUCALE</t>
  </si>
  <si>
    <t>3025</t>
  </si>
  <si>
    <t>ANTICO SIGARO NOSTRANO DEL BRENTA 1763 IL FONDATORE</t>
  </si>
  <si>
    <t>3472</t>
  </si>
  <si>
    <t>ANTICO SIGARO NOSTRANO DEL BRENTA 1763 IL FONDATORE TEN YEARS EDITION</t>
  </si>
  <si>
    <t>21713</t>
  </si>
  <si>
    <t>ANTICO SIGARO NOSTRANO DEL BRENTA 1763 IL MERCANTE DI VENEZIA</t>
  </si>
  <si>
    <t>3799</t>
  </si>
  <si>
    <t>ANTICO SIGARO NOSTRANO DEL BRENTA 1763 IL SESTIERE</t>
  </si>
  <si>
    <t>3373</t>
  </si>
  <si>
    <t>ANTICO SIGARO NOSTRANO DEL BRENTA 1763 MEZZO TALIANO</t>
  </si>
  <si>
    <t>3974</t>
  </si>
  <si>
    <t>ANTICO SIGARO NOSTRANO DEL BRENTA 1763 MILLENOVECENTOTRENTANOVE</t>
  </si>
  <si>
    <t>3822</t>
  </si>
  <si>
    <t>ANTICO SIGARO NOSTRANO DEL BRENTA 1763 RISERVA DUCALE</t>
  </si>
  <si>
    <t>2935</t>
  </si>
  <si>
    <t>ANTICO SIGARO NOSTRANO DEL BRENTA 1763 SPADONE DEL BRENTA</t>
  </si>
  <si>
    <t>20739</t>
  </si>
  <si>
    <t>ANTICO SIGARO NOSTRANO DEL BRENTA 1763 TALIANO</t>
  </si>
  <si>
    <t>3645</t>
  </si>
  <si>
    <t>ANTICO TOSCANO</t>
  </si>
  <si>
    <t>413</t>
  </si>
  <si>
    <t>ANTICO TOSCANO 50° ANNIVERSARIO</t>
  </si>
  <si>
    <t>20552</t>
  </si>
  <si>
    <t>AQUITAINE ANTHROPOLOGY</t>
  </si>
  <si>
    <t>20446</t>
  </si>
  <si>
    <t>AQUITAINE KNUCKLE DRAGGER</t>
  </si>
  <si>
    <t>20447</t>
  </si>
  <si>
    <t>ARABESQUE</t>
  </si>
  <si>
    <t>17778</t>
  </si>
  <si>
    <t>18973</t>
  </si>
  <si>
    <t>ARTURO FUENTE CHATEAU FUENTE</t>
  </si>
  <si>
    <t>15537</t>
  </si>
  <si>
    <t>ARTURO FUENTE CHATEAU FUENTE SUN GROWN</t>
  </si>
  <si>
    <t>21599</t>
  </si>
  <si>
    <t>ARTURO FUENTE CUBAN CORONA</t>
  </si>
  <si>
    <t>16352</t>
  </si>
  <si>
    <t>ARTURO FUENTE CUBANITOS</t>
  </si>
  <si>
    <t>15649</t>
  </si>
  <si>
    <t>ARTURO FUENTE CURLY HEAD DELUXE</t>
  </si>
  <si>
    <t>21121</t>
  </si>
  <si>
    <t>ARTURO FUENTE CURLY HEAD DELUXE MADURO</t>
  </si>
  <si>
    <t>21122</t>
  </si>
  <si>
    <t>ARTURO FUENTE DOUBLE CHATEAU FUENTE</t>
  </si>
  <si>
    <t>16182</t>
  </si>
  <si>
    <t>21258</t>
  </si>
  <si>
    <t>ARTURO FUENTE DOUBLE CHATEAU FUENTE SUN GROWN</t>
  </si>
  <si>
    <t>21600</t>
  </si>
  <si>
    <t>ARTURO FUENTE EXQUISITOS MADURO</t>
  </si>
  <si>
    <t>15648</t>
  </si>
  <si>
    <t>ARTURO FUENTE FLOR FINA 8-5-8</t>
  </si>
  <si>
    <t>15388</t>
  </si>
  <si>
    <t>ARTURO FUENTE FLOR FINA 8-5-8 MADURO</t>
  </si>
  <si>
    <t>21123</t>
  </si>
  <si>
    <t>ARTURO FUENTE RAINFOREST DELIGHT</t>
  </si>
  <si>
    <t>20344</t>
  </si>
  <si>
    <t>ARTURO FUENTE RESERVA DON CARLOS</t>
  </si>
  <si>
    <t>15393</t>
  </si>
  <si>
    <t>ARTURO FUENTE RESERVA NR 2</t>
  </si>
  <si>
    <t>15752</t>
  </si>
  <si>
    <t>ARTURO FUENTE RESERVA NR 3</t>
  </si>
  <si>
    <t>15387</t>
  </si>
  <si>
    <t>ARTURO FUENTE ROTHSCHILDS 25 SIGARI</t>
  </si>
  <si>
    <t>15422</t>
  </si>
  <si>
    <t>ARTURO FUENTE RS MAGNUM R FIFTY-EIGHT</t>
  </si>
  <si>
    <t>18514</t>
  </si>
  <si>
    <t>ARTURO FUENTE RS MAGNUM R FIFTY-SIX</t>
  </si>
  <si>
    <t>18515</t>
  </si>
  <si>
    <t>ARTURO FUENTE RS MAGNUM R FIFTY-TWO</t>
  </si>
  <si>
    <t>18516</t>
  </si>
  <si>
    <t>ARTURO FUENTE SHORT STORY</t>
  </si>
  <si>
    <t>16527</t>
  </si>
  <si>
    <t>AS DE ORO</t>
  </si>
  <si>
    <t>20843</t>
  </si>
  <si>
    <t>ASHTON AGED MADURO N.10</t>
  </si>
  <si>
    <t>19028</t>
  </si>
  <si>
    <t>ASHTON AGED MADURO N.20</t>
  </si>
  <si>
    <t>19029</t>
  </si>
  <si>
    <t>ASHTON AGED MADURO N.40</t>
  </si>
  <si>
    <t>19030</t>
  </si>
  <si>
    <t>ASHTON ESQUIRE</t>
  </si>
  <si>
    <t>15436</t>
  </si>
  <si>
    <t>ASHTON SYMMETRY PRISM</t>
  </si>
  <si>
    <t>19031</t>
  </si>
  <si>
    <t>ASHTON SYMMETRY ROBUSTO</t>
  </si>
  <si>
    <t>19032</t>
  </si>
  <si>
    <t>ASHTON SYMMETRY SUBLIME</t>
  </si>
  <si>
    <t>19033</t>
  </si>
  <si>
    <t>ASHTON VIRGIN SUN GROWN BELICOSO NO 1</t>
  </si>
  <si>
    <t>20706</t>
  </si>
  <si>
    <t>ASHTON VIRGIN SUN GROWN ENCHANTMENT</t>
  </si>
  <si>
    <t>17225</t>
  </si>
  <si>
    <t>ASHTON VIRGIN SUN GROWN ROBUSTO</t>
  </si>
  <si>
    <t>20707</t>
  </si>
  <si>
    <t>ASHTON VIRGIN SUN GROWN SORCERER</t>
  </si>
  <si>
    <t>20708</t>
  </si>
  <si>
    <t>ASHTON VIRGIN SUN GROWN TORPEDO</t>
  </si>
  <si>
    <t>20709</t>
  </si>
  <si>
    <t>ASHTON VIRGIN SUN GROWN TRES MYSTIQUE</t>
  </si>
  <si>
    <t>20710</t>
  </si>
  <si>
    <t>ASHTON VSG ASSORTMENT</t>
  </si>
  <si>
    <t>19034</t>
  </si>
  <si>
    <t>ASHTON VSG PEGASUS</t>
  </si>
  <si>
    <t>19035</t>
  </si>
  <si>
    <t>ASYLUM 13 APRIL FOOLS 90x9</t>
  </si>
  <si>
    <t>20758</t>
  </si>
  <si>
    <t>ASYLUM 13 GOLIATH 20</t>
  </si>
  <si>
    <t>19272</t>
  </si>
  <si>
    <t>ASYLUM 13 HERCULE 20</t>
  </si>
  <si>
    <t>19276</t>
  </si>
  <si>
    <t>Conf. da 30 pezzi</t>
  </si>
  <si>
    <t>ASYLUM 13 MEDULLA OBLUNGADA 5x50</t>
  </si>
  <si>
    <t>20054</t>
  </si>
  <si>
    <t>ASYLUM 13 ROBUSTO 20</t>
  </si>
  <si>
    <t>19274</t>
  </si>
  <si>
    <t>ASYLUM 13 SHORT CORONA 20</t>
  </si>
  <si>
    <t>19273</t>
  </si>
  <si>
    <t>ASYLUM 13 SUPER GOLIATH 21</t>
  </si>
  <si>
    <t>19271</t>
  </si>
  <si>
    <t>ASYLUM 13 TORO GORDO 20</t>
  </si>
  <si>
    <t>19275</t>
  </si>
  <si>
    <t>ASYLUM PCA 52x6</t>
  </si>
  <si>
    <t>21090</t>
  </si>
  <si>
    <t>ASYLUM SCHIZO HERCULE 70x7</t>
  </si>
  <si>
    <t>20292</t>
  </si>
  <si>
    <t>ASYLUM SCHIZO ROBUSTO 50x5</t>
  </si>
  <si>
    <t>20290</t>
  </si>
  <si>
    <t>ASYLUM SCHIZO TORO GORDO 60x6</t>
  </si>
  <si>
    <t>20291</t>
  </si>
  <si>
    <t>ASYLUM13 COROJO SUPER GOLIATH 80x8</t>
  </si>
  <si>
    <t>20611</t>
  </si>
  <si>
    <t>ASYLUM13 PANDEMONIUM 52x8 1/2</t>
  </si>
  <si>
    <t>20612</t>
  </si>
  <si>
    <t>ATTIMI TOSCANO</t>
  </si>
  <si>
    <t>21095</t>
  </si>
  <si>
    <t>AVANTI AMMEZZATO CLASSICO OVERSIZE</t>
  </si>
  <si>
    <t>20448</t>
  </si>
  <si>
    <t>AVANTI AMMEZZATO CLASSICO OVERSIZE 5 SIGARI</t>
  </si>
  <si>
    <t>21808</t>
  </si>
  <si>
    <t>AVANTI AZZURRO STELLATO 4 SIGARI OVERSIZE</t>
  </si>
  <si>
    <t>20449</t>
  </si>
  <si>
    <t>AVANTI AZZURRO STELLATO OVERSIZE 5 SIGARI</t>
  </si>
  <si>
    <t>21807</t>
  </si>
  <si>
    <t>AVANTI BLUNT CIGAR</t>
  </si>
  <si>
    <t>21612</t>
  </si>
  <si>
    <t>AVANTI LUNGO TRADIZIONALE OVERSIZE</t>
  </si>
  <si>
    <t>20450</t>
  </si>
  <si>
    <t>AVANTI ROLL</t>
  </si>
  <si>
    <t>21613</t>
  </si>
  <si>
    <t>AVANTI ROSSO ARABICO 5 SIGARI</t>
  </si>
  <si>
    <t>3685</t>
  </si>
  <si>
    <t>AVO EXPRESSIONS LIMITED EDITION 2024</t>
  </si>
  <si>
    <t>21266</t>
  </si>
  <si>
    <t>AVO HERITAGE ROBUSTO</t>
  </si>
  <si>
    <t>18642</t>
  </si>
  <si>
    <t>AVO HERITAGE SHORT ROBUSTO</t>
  </si>
  <si>
    <t>18643</t>
  </si>
  <si>
    <t>AVO IMPROVISATION LIMITED EDITION 2020</t>
  </si>
  <si>
    <t>19852</t>
  </si>
  <si>
    <t>AVO SYNCRO NICARAGUA 10TH ANNIVERSARY EDITION 20</t>
  </si>
  <si>
    <t>21553</t>
  </si>
  <si>
    <t>AVO XO INTERMEZZO ROBUSTO 20</t>
  </si>
  <si>
    <t>19232</t>
  </si>
  <si>
    <t>B 13 CIGAR</t>
  </si>
  <si>
    <t>20160</t>
  </si>
  <si>
    <t>BALMORAL AGED STAGIONATO SHORT CORONA</t>
  </si>
  <si>
    <t>3235</t>
  </si>
  <si>
    <t>BALMORAL AÑEJO XO CONNECTICUT PETIT ROBUSTO FT</t>
  </si>
  <si>
    <t>3859</t>
  </si>
  <si>
    <t>BALMORAL AÑEJO XO CONNECTICUT ROTHSCHILD MASIVO</t>
  </si>
  <si>
    <t>3860</t>
  </si>
  <si>
    <t>BALMORAL AÑEJO XO CORONA</t>
  </si>
  <si>
    <t>3544</t>
  </si>
  <si>
    <t>BALMORAL AÑEJO XO GORDITO</t>
  </si>
  <si>
    <t>3545</t>
  </si>
  <si>
    <t>BALMORAL AÑEJO XO GRAN PERFECTO</t>
  </si>
  <si>
    <t>3776</t>
  </si>
  <si>
    <t>BALMORAL AÑEJO XO OSCURO GORDITO</t>
  </si>
  <si>
    <t>3779</t>
  </si>
  <si>
    <t>BALMORAL AÑEJO XO OSCURO PETIT ROBUSTO FT</t>
  </si>
  <si>
    <t>3780</t>
  </si>
  <si>
    <t>BALMORAL AÑEJO XO OSCURO ROTHSCHILD MASIVO</t>
  </si>
  <si>
    <t>3777</t>
  </si>
  <si>
    <t>BALMORAL AÑEJO XO OSCURO TORPEDO MK52</t>
  </si>
  <si>
    <t>3778</t>
  </si>
  <si>
    <t>BALMORAL AÑEJO XO PETIT ROBUSTO FT</t>
  </si>
  <si>
    <t>3546</t>
  </si>
  <si>
    <t>BALMORAL AÑEJO XO ROTHSCHILD MASIVO</t>
  </si>
  <si>
    <t>3169</t>
  </si>
  <si>
    <t>BALMORAL AÑEJO XO TORPEDO MK 52</t>
  </si>
  <si>
    <t>3170</t>
  </si>
  <si>
    <t>BALMORAL DOMINICAN SELECTION CORONA</t>
  </si>
  <si>
    <t>448</t>
  </si>
  <si>
    <t>21169</t>
  </si>
  <si>
    <t>BALMORAL DOMINICAN SELECTION CORONA TUBOS</t>
  </si>
  <si>
    <t>412</t>
  </si>
  <si>
    <t>BALMORAL DOMINICAN SELECTION PANATELA</t>
  </si>
  <si>
    <t>458</t>
  </si>
  <si>
    <t>BALMORAL DOMINICAN SELECTION SHORT CORONA</t>
  </si>
  <si>
    <t>2696</t>
  </si>
  <si>
    <t>BALMORAL DOMINICAN SELECTION SMALL PANATELA</t>
  </si>
  <si>
    <t>568</t>
  </si>
  <si>
    <t>21170</t>
  </si>
  <si>
    <t>BALMORAL PURO DOMINICANA PETIT ROBUSTO FT</t>
  </si>
  <si>
    <t>21061</t>
  </si>
  <si>
    <t>21062</t>
  </si>
  <si>
    <t>BALMORAL PURO DOMINICANA ROTHSCHILD MASIVO</t>
  </si>
  <si>
    <t>21063</t>
  </si>
  <si>
    <t>21064</t>
  </si>
  <si>
    <t>BALMORAL PURO NICARAGUA PETIT ROBUSTO FT</t>
  </si>
  <si>
    <t>20431</t>
  </si>
  <si>
    <t>BALMORAL PURO NICARAGUA ROTHSCHILD MASIVO</t>
  </si>
  <si>
    <t>20432</t>
  </si>
  <si>
    <t>BALMORAL ROYAL SELECTION CLARO CORONA</t>
  </si>
  <si>
    <t>2793</t>
  </si>
  <si>
    <t>BALMORAL ROYAL SELECTION CLARO ROBUSTO</t>
  </si>
  <si>
    <t>2792</t>
  </si>
  <si>
    <t>BALMORAL ROYAL SELECTION MADURO CORONA</t>
  </si>
  <si>
    <t>2790</t>
  </si>
  <si>
    <t>BALMORAL ROYAL SELECTION MADURO PANATELA</t>
  </si>
  <si>
    <t>2791</t>
  </si>
  <si>
    <t>BALMORAL ROYAL SELECTION MADURO ROBUSTO</t>
  </si>
  <si>
    <t>2789</t>
  </si>
  <si>
    <t>BALMORAL ROYAL SELECTION RESERVA CORONA</t>
  </si>
  <si>
    <t>2787</t>
  </si>
  <si>
    <t>BALMORAL ROYAL SELECTION RESERVA PERLA</t>
  </si>
  <si>
    <t>2788</t>
  </si>
  <si>
    <t>BALMORAL ROYAL SELECTION RESERVA TORO</t>
  </si>
  <si>
    <t>2786</t>
  </si>
  <si>
    <t>BEHIND THE SCENES I</t>
  </si>
  <si>
    <t>21781</t>
  </si>
  <si>
    <t>BEHIND THE SCENES II</t>
  </si>
  <si>
    <t>21782</t>
  </si>
  <si>
    <t>BEHIND THE SCENES IV</t>
  </si>
  <si>
    <t>21783</t>
  </si>
  <si>
    <t>BELLA MUNDO EXQUISITOS</t>
  </si>
  <si>
    <t>19659</t>
  </si>
  <si>
    <t>BELLA MUNDO MAGNUM</t>
  </si>
  <si>
    <t>19660</t>
  </si>
  <si>
    <t>BELLA MUNDO PETIT ROBUSTO</t>
  </si>
  <si>
    <t>19658</t>
  </si>
  <si>
    <t>BELLAS ARTES LANCERO SPECIAL EDITION</t>
  </si>
  <si>
    <t>19790</t>
  </si>
  <si>
    <t>BELLAS ARTES ROBUSTO EXTRA</t>
  </si>
  <si>
    <t>19672</t>
  </si>
  <si>
    <t>BELLAS ARTES ROBUSTO MADURO</t>
  </si>
  <si>
    <t>19673</t>
  </si>
  <si>
    <t>BENTLEY BELICOSO</t>
  </si>
  <si>
    <t>20159</t>
  </si>
  <si>
    <t>BENTLEY HALF CORONA</t>
  </si>
  <si>
    <t>20601</t>
  </si>
  <si>
    <t>BENTLEY ROBUSTO</t>
  </si>
  <si>
    <t>20602</t>
  </si>
  <si>
    <t>BISHOPS BLEND 5x48</t>
  </si>
  <si>
    <t>21385</t>
  </si>
  <si>
    <t>BLACKBIRD CROW ROBUSTO</t>
  </si>
  <si>
    <t>20938</t>
  </si>
  <si>
    <t>BLACKBIRD FINCH ROBUSTO</t>
  </si>
  <si>
    <t>20939</t>
  </si>
  <si>
    <t>BLACKBIRD GLITCH CLARO ROBUSTO</t>
  </si>
  <si>
    <t>20943</t>
  </si>
  <si>
    <t>BLACKBIRD GLITCH HABANO ROBUSTO</t>
  </si>
  <si>
    <t>20944</t>
  </si>
  <si>
    <t>BLACKBIRD GLITCH OSCURO ROBUSTO</t>
  </si>
  <si>
    <t>20945</t>
  </si>
  <si>
    <t>BLACKBIRD JACKDAW ROBUSTO</t>
  </si>
  <si>
    <t>20940</t>
  </si>
  <si>
    <t>BLACKBIRD ROOK ROBUSTO</t>
  </si>
  <si>
    <t>20941</t>
  </si>
  <si>
    <t>BLACKBIRD UNKIND ROBUSTO</t>
  </si>
  <si>
    <t>20942</t>
  </si>
  <si>
    <t>BLEND 15 BY AJ FERNANDEZ ROBUSTO</t>
  </si>
  <si>
    <t>19933</t>
  </si>
  <si>
    <t>BLEND 15 BY AJ FERNANDEZ SHORT ROBUSTO</t>
  </si>
  <si>
    <t>19932</t>
  </si>
  <si>
    <t>BLEND 15 BY AJ FERNANDEZ TORO</t>
  </si>
  <si>
    <t>19934</t>
  </si>
  <si>
    <t>BLS GRANDE FAGOT</t>
  </si>
  <si>
    <t>19066</t>
  </si>
  <si>
    <t>BLS ROBUSTO FAGOT</t>
  </si>
  <si>
    <t>19064</t>
  </si>
  <si>
    <t>19065</t>
  </si>
  <si>
    <t>BOLIVAR BELICOSOS FINOS</t>
  </si>
  <si>
    <t>16371</t>
  </si>
  <si>
    <t>20566</t>
  </si>
  <si>
    <t>BOLIVAR BELICOSOS FINOS RESERVA COSECHA 2016</t>
  </si>
  <si>
    <t>19964</t>
  </si>
  <si>
    <t>BOLIVAR CORONAS JUNIOR</t>
  </si>
  <si>
    <t>21500</t>
  </si>
  <si>
    <t>BOLIVAR LIBERTADOR</t>
  </si>
  <si>
    <t>18754</t>
  </si>
  <si>
    <t>BOLIVAR NEW GOLD MEDAL</t>
  </si>
  <si>
    <t>20729</t>
  </si>
  <si>
    <t>BOLIVAR PETIT CORONAS</t>
  </si>
  <si>
    <t>18781</t>
  </si>
  <si>
    <t>BOLIVAR REGENTES</t>
  </si>
  <si>
    <t>21105</t>
  </si>
  <si>
    <t>BOLIVAR ROYAL CORONAS</t>
  </si>
  <si>
    <t>19647</t>
  </si>
  <si>
    <t>BOLIVAR ROYAL CORONAS TUBOS</t>
  </si>
  <si>
    <t>21041</t>
  </si>
  <si>
    <t>BREBBIA RISERVA SPECIALE</t>
  </si>
  <si>
    <t>19190</t>
  </si>
  <si>
    <t>BRICK HOUSE CORONA</t>
  </si>
  <si>
    <t>20887</t>
  </si>
  <si>
    <t>BRICK HOUSE DOUBLE CONNECTICUT TORO</t>
  </si>
  <si>
    <t>21552</t>
  </si>
  <si>
    <t>BRICK HOUSE MADURO ROBUSTO</t>
  </si>
  <si>
    <t>20890</t>
  </si>
  <si>
    <t>BRICK HOUSE MADURO TORO</t>
  </si>
  <si>
    <t>20891</t>
  </si>
  <si>
    <t>BRICK HOUSE ROBUSTO</t>
  </si>
  <si>
    <t>20888</t>
  </si>
  <si>
    <t>BRICK HOUSE TORO</t>
  </si>
  <si>
    <t>20889</t>
  </si>
  <si>
    <t>BRUN DEL RÈ 1787 RAINFOREST LONG ROBUSTO</t>
  </si>
  <si>
    <t>19937</t>
  </si>
  <si>
    <t>BRUN DEL RÈ 1787 RAINFOREST SHORT ROBUSTO</t>
  </si>
  <si>
    <t>19938</t>
  </si>
  <si>
    <t>BRUN DEL RÈ COLONIAL ROBUSTO</t>
  </si>
  <si>
    <t>18987</t>
  </si>
  <si>
    <t>18988</t>
  </si>
  <si>
    <t>BRUN DEL RÈ GOLD ROBUSTO</t>
  </si>
  <si>
    <t>18983</t>
  </si>
  <si>
    <t>18984</t>
  </si>
  <si>
    <t>BRUN DEL RÈ GOLD ROBUSTO IMMENSO</t>
  </si>
  <si>
    <t>18981</t>
  </si>
  <si>
    <t>BRUN DEL RÈ GOLD TORPEDO IMMENSO</t>
  </si>
  <si>
    <t>18982</t>
  </si>
  <si>
    <t>BRUN DEL RÈ PREMIUM ROBUSTO</t>
  </si>
  <si>
    <t>18985</t>
  </si>
  <si>
    <t>18986</t>
  </si>
  <si>
    <t>BRUN DEL RÈ RAINFOREST IMMENSO</t>
  </si>
  <si>
    <t>19940</t>
  </si>
  <si>
    <t>BRUN DEL RÈ RAINFOREST PICCOLO LIMITED EDITION</t>
  </si>
  <si>
    <t>19939</t>
  </si>
  <si>
    <t>BUENA VISTA INCOGNITO CHURCHILL 20</t>
  </si>
  <si>
    <t>21414</t>
  </si>
  <si>
    <t>BUENA VISTA INCOGNITO ROBUSTO 20</t>
  </si>
  <si>
    <t>21412</t>
  </si>
  <si>
    <t>BUENA VISTA INCOGNITO SHORT ROBUSTO 20</t>
  </si>
  <si>
    <t>21411</t>
  </si>
  <si>
    <t>BUENA VISTA INCOGNITO TORO 20</t>
  </si>
  <si>
    <t>21413</t>
  </si>
  <si>
    <t>BUNDLE SELECTION CUSANO CHURCHILL 16</t>
  </si>
  <si>
    <t>17548</t>
  </si>
  <si>
    <t>BUNDLE SELECTION CUSANO CORONA 16</t>
  </si>
  <si>
    <t>17545</t>
  </si>
  <si>
    <t>BUNDLE SELECTION CUSANO FIGURADO 16</t>
  </si>
  <si>
    <t>17549</t>
  </si>
  <si>
    <t>BUNDLE SELECTION CUSANO LONSDALE 16</t>
  </si>
  <si>
    <t>17547</t>
  </si>
  <si>
    <t>BUNDLE SELECTION CUSANO PETIT CORONA 16</t>
  </si>
  <si>
    <t>17550</t>
  </si>
  <si>
    <t>BUNDLE SELECTION CUSANO PETIT PANATELA 16</t>
  </si>
  <si>
    <t>17938</t>
  </si>
  <si>
    <t>BUNDLE SELECTION CUSANO ROBUSTO 16</t>
  </si>
  <si>
    <t>17546</t>
  </si>
  <si>
    <t>BUNDLE SELECTION CUSANO SHORT ROBUSTO 16</t>
  </si>
  <si>
    <t>18403</t>
  </si>
  <si>
    <t>C.A.O AMERICA BLU</t>
  </si>
  <si>
    <t>3540</t>
  </si>
  <si>
    <t>C.A.O AMERICA ROSSO</t>
  </si>
  <si>
    <t>3541</t>
  </si>
  <si>
    <t>C.A.O FLATHEAD BIG BLOCK</t>
  </si>
  <si>
    <t>3198</t>
  </si>
  <si>
    <t>3199</t>
  </si>
  <si>
    <t>C.A.O FLATHEAD CAMSHAFT</t>
  </si>
  <si>
    <t>3194</t>
  </si>
  <si>
    <t>3195</t>
  </si>
  <si>
    <t>C.A.O FLATHEAD CARB</t>
  </si>
  <si>
    <t>3196</t>
  </si>
  <si>
    <t>3197</t>
  </si>
  <si>
    <t>C.A.O FLATHEAD PISTON</t>
  </si>
  <si>
    <t>3192</t>
  </si>
  <si>
    <t>3193</t>
  </si>
  <si>
    <t>C.A.O PILON CORONA</t>
  </si>
  <si>
    <t>3720</t>
  </si>
  <si>
    <t>3721</t>
  </si>
  <si>
    <t>C.A.O PILON ROBUSTO</t>
  </si>
  <si>
    <t>3722</t>
  </si>
  <si>
    <t>3723</t>
  </si>
  <si>
    <t>C.A.O PILON TORO</t>
  </si>
  <si>
    <t>3724</t>
  </si>
  <si>
    <t>3725</t>
  </si>
  <si>
    <t>CAIN DAYTONA 646</t>
  </si>
  <si>
    <t>21663</t>
  </si>
  <si>
    <t>CAIN DAYTONA 543</t>
  </si>
  <si>
    <t>18519</t>
  </si>
  <si>
    <t>CAIN DAYTONA 550</t>
  </si>
  <si>
    <t>18520</t>
  </si>
  <si>
    <t>CAIN DAYTONA 660</t>
  </si>
  <si>
    <t>18521</t>
  </si>
  <si>
    <t>CAIN F 660</t>
  </si>
  <si>
    <t>21664</t>
  </si>
  <si>
    <t>CAIN F SUNGROWN 550</t>
  </si>
  <si>
    <t>18517</t>
  </si>
  <si>
    <t>CALDWELL ANASTASIA CASPIA 46x5 5/8</t>
  </si>
  <si>
    <t>21203</t>
  </si>
  <si>
    <t>CALDWELL BLIND MAN'S BLUFF MADURO MAGNUM</t>
  </si>
  <si>
    <t>20805</t>
  </si>
  <si>
    <t>CALDWELL BLIND MAN'S BLUFF MADURO ROBUSTO</t>
  </si>
  <si>
    <t>20806</t>
  </si>
  <si>
    <t>CALDWELL BLIND MAN'S BLUFF MADURO TORO</t>
  </si>
  <si>
    <t>20807</t>
  </si>
  <si>
    <t>CALDWELL CIGARS SELECTION 4x42</t>
  </si>
  <si>
    <t>21235</t>
  </si>
  <si>
    <t>Conf. da 27 pezzi</t>
  </si>
  <si>
    <t>CALDWELL EASTERN STANDARD 4x42</t>
  </si>
  <si>
    <t>21204</t>
  </si>
  <si>
    <t>CALDWELL EASTERN STANDARD CORRETTO 50x5</t>
  </si>
  <si>
    <t>21205</t>
  </si>
  <si>
    <t>CALDWELL EASTERN STANDARD CREAM CRUSH 48x7</t>
  </si>
  <si>
    <t>21206</t>
  </si>
  <si>
    <t>CALDWELL EASTERN STANDARD EURO EXPRESS 44x5 1/2</t>
  </si>
  <si>
    <t>21207</t>
  </si>
  <si>
    <t>CALDWELL EASTERN STANDARD THE CYPRESS ROOM 54x6</t>
  </si>
  <si>
    <t>21208</t>
  </si>
  <si>
    <t>CALDWELL ITALIA TORO</t>
  </si>
  <si>
    <t>21400</t>
  </si>
  <si>
    <t>CALDWELL LONG LIVE THE KING 4x42</t>
  </si>
  <si>
    <t>20808</t>
  </si>
  <si>
    <t>CALDWELL LONG LIVE THE KING LOCK STOCK 52x5</t>
  </si>
  <si>
    <t>20630</t>
  </si>
  <si>
    <t>CALDWELL LONG LIVE THE KING MAD MOFO BELICOSO</t>
  </si>
  <si>
    <t>20823</t>
  </si>
  <si>
    <t>CALDWELL LONG LIVE THE KING MAD MOFO CORONA</t>
  </si>
  <si>
    <t>20824</t>
  </si>
  <si>
    <t>CALDWELL LONG LIVE THE KING MAD MOFO MAGNUM</t>
  </si>
  <si>
    <t>20825</t>
  </si>
  <si>
    <t>CALDWELL LONG LIVE THE KING MAD MOFO SUPER TORO</t>
  </si>
  <si>
    <t>20826</t>
  </si>
  <si>
    <t>CALDWELL LONG LIVE THE KING MARQUIS 6x60</t>
  </si>
  <si>
    <t>20827</t>
  </si>
  <si>
    <t>CALDWELL LONG LIVE THE KING MY STILE IS JALAPENO 40x7</t>
  </si>
  <si>
    <t>20628</t>
  </si>
  <si>
    <t>CALDWELL LONG LIVE THE KING PETITE DOUBLE WIDE SHORT CHURCHILL 52x6</t>
  </si>
  <si>
    <t>20631</t>
  </si>
  <si>
    <t>CALDWELL LONG LIVE THE KING THE HEATER 46x5 3/4</t>
  </si>
  <si>
    <t>20629</t>
  </si>
  <si>
    <t>CALDWELL LONG LIVE THE QUEEN - QUEEN'S CHALICE TORO 54x6</t>
  </si>
  <si>
    <t>21399</t>
  </si>
  <si>
    <t>CALDWELL LONG LIVE THE QUEEN - QUEEN'S CLUB TORO 56x6</t>
  </si>
  <si>
    <t>21209</t>
  </si>
  <si>
    <t>CALDWELL LONG LIVE THE QUEEN - QUEEN'S CORONET ROBUSTO 50x5</t>
  </si>
  <si>
    <t>21398</t>
  </si>
  <si>
    <t>CALDWELL LONG LIVE THE QUEEN - QUEEN'S COURT ROBUSTO 52x5</t>
  </si>
  <si>
    <t>21210</t>
  </si>
  <si>
    <t>CALDWELL THE KING IS DEAD 4x42</t>
  </si>
  <si>
    <t>20809</t>
  </si>
  <si>
    <t>Conf. da 37 pezzi</t>
  </si>
  <si>
    <t>CALDWELL THE KING IS DEAD BROKEN SWORD 40x5</t>
  </si>
  <si>
    <t>20623</t>
  </si>
  <si>
    <t>CALDWELL THE KING IS DEAD DIAMOND GIRL 42x6 1/2</t>
  </si>
  <si>
    <t>20624</t>
  </si>
  <si>
    <t>CALDWELL THE KING IS DEAD PREMIER 50x5 1/2</t>
  </si>
  <si>
    <t>20625</t>
  </si>
  <si>
    <t>CALDWELL THE KING IS DEAD THE LAST PAYDAY 52x6</t>
  </si>
  <si>
    <t>20626</t>
  </si>
  <si>
    <t>CALDWELL THE KING IS DEAD TORO 54x6</t>
  </si>
  <si>
    <t>20627</t>
  </si>
  <si>
    <t>CAMACHO CONNECTICUT MACHITOS</t>
  </si>
  <si>
    <t>19011</t>
  </si>
  <si>
    <t>CAMACHO CONNECTICUT ROBUSTO TUBOS 20</t>
  </si>
  <si>
    <t>20164</t>
  </si>
  <si>
    <t>CAMACHO COROJO MACHITOS</t>
  </si>
  <si>
    <t>19012</t>
  </si>
  <si>
    <t>CAMACHO COROJO ROBUSTO TUBOS 20</t>
  </si>
  <si>
    <t>20165</t>
  </si>
  <si>
    <t>CAMACHO ECUADOR ROBUSTO TUBOS 20</t>
  </si>
  <si>
    <t>19269</t>
  </si>
  <si>
    <t>CAMACHO ECUADOR TORO 20'S</t>
  </si>
  <si>
    <t>19024</t>
  </si>
  <si>
    <t>CAMACHO INFAMOUS</t>
  </si>
  <si>
    <t>19002</t>
  </si>
  <si>
    <t>CAMACHO LIMITED EDITION 2025</t>
  </si>
  <si>
    <t>21499</t>
  </si>
  <si>
    <t>CAMACHO NICARAGUA ROBUSTO 20</t>
  </si>
  <si>
    <t>19976</t>
  </si>
  <si>
    <t>CAMACHO NICARAGUA TORO 20</t>
  </si>
  <si>
    <t>19977</t>
  </si>
  <si>
    <t>CAMACHO TORO ASSORTMENT 5</t>
  </si>
  <si>
    <t>21841</t>
  </si>
  <si>
    <t>CAO AMAZON BASIN ROTHSCHILD</t>
  </si>
  <si>
    <t>20929</t>
  </si>
  <si>
    <t>20936</t>
  </si>
  <si>
    <t>CAO AMAZON BASIN TORO</t>
  </si>
  <si>
    <t>20930</t>
  </si>
  <si>
    <t>20937</t>
  </si>
  <si>
    <t>CAO ARCANA SERIES MORTAL COIL</t>
  </si>
  <si>
    <t>20327</t>
  </si>
  <si>
    <t>20328</t>
  </si>
  <si>
    <t>CAO ARCANA SERIES THUNDER SMOKE TORO GRANDE</t>
  </si>
  <si>
    <t>21457</t>
  </si>
  <si>
    <t>21458</t>
  </si>
  <si>
    <t>CAO BX3 ROBUSTO</t>
  </si>
  <si>
    <t>20675</t>
  </si>
  <si>
    <t>20676</t>
  </si>
  <si>
    <t>CAO BX3 TORO</t>
  </si>
  <si>
    <t>20677</t>
  </si>
  <si>
    <t>20678</t>
  </si>
  <si>
    <t>CAO CAMEROON PERFECTO</t>
  </si>
  <si>
    <t>21079</t>
  </si>
  <si>
    <t>21080</t>
  </si>
  <si>
    <t>CAO GOLD MADURO ROBUSTO</t>
  </si>
  <si>
    <t>21083</t>
  </si>
  <si>
    <t>21084</t>
  </si>
  <si>
    <t>CAO GOLD ROBUSTO</t>
  </si>
  <si>
    <t>21081</t>
  </si>
  <si>
    <t>21082</t>
  </si>
  <si>
    <t>CAO MEDIO TIEMPO MAGNIFICO</t>
  </si>
  <si>
    <t>21077</t>
  </si>
  <si>
    <t>21078</t>
  </si>
  <si>
    <t>CAO MEDIO TIEMPO ROBUSTO</t>
  </si>
  <si>
    <t>21075</t>
  </si>
  <si>
    <t>21076</t>
  </si>
  <si>
    <t>CAO PILON ROBUSTO EXTRA FRESHPACK</t>
  </si>
  <si>
    <t>21006</t>
  </si>
  <si>
    <t>21007</t>
  </si>
  <si>
    <t>CAO PREMIER SAMPLER</t>
  </si>
  <si>
    <t>21452</t>
  </si>
  <si>
    <t>CAPITOL ART DECO</t>
  </si>
  <si>
    <t>21724</t>
  </si>
  <si>
    <t>CAPITOL CASINO</t>
  </si>
  <si>
    <t>20640</t>
  </si>
  <si>
    <t>CAPITOL GALA</t>
  </si>
  <si>
    <t>20641</t>
  </si>
  <si>
    <t>CAPITOL JACK</t>
  </si>
  <si>
    <t>20639</t>
  </si>
  <si>
    <t>CAPITOL SWING</t>
  </si>
  <si>
    <t>21447</t>
  </si>
  <si>
    <t>CARLOS TORANO PURITOS EXODUS 1959</t>
  </si>
  <si>
    <t>17741</t>
  </si>
  <si>
    <t>CARLOS TORANO PURITOS RESERVA SELECTA</t>
  </si>
  <si>
    <t>17742</t>
  </si>
  <si>
    <t>CASA DE GARCÌA BELICOSO CONNECTICUT BUNDLE</t>
  </si>
  <si>
    <t>18542</t>
  </si>
  <si>
    <t>CASA DE GARCÌA ROBUSTO CONNECTICUT BUNDLE</t>
  </si>
  <si>
    <t>18541</t>
  </si>
  <si>
    <t>CASA DE GARCIA SHORT ROBUSTO</t>
  </si>
  <si>
    <t>18693</t>
  </si>
  <si>
    <t>CASA DE GARCIA TORO</t>
  </si>
  <si>
    <t>21726</t>
  </si>
  <si>
    <t>CASA MAGNA COLORADO BELICOSOS</t>
  </si>
  <si>
    <t>19748</t>
  </si>
  <si>
    <t>CASA MAGNA COLORADO GIGANTOR</t>
  </si>
  <si>
    <t>20872</t>
  </si>
  <si>
    <t>CASA MAGNA COLORADO GRAN TOROS</t>
  </si>
  <si>
    <t>19746</t>
  </si>
  <si>
    <t>Conf. da 55 pezzi</t>
  </si>
  <si>
    <t>CASA MAGNA COLORADO PIKITO</t>
  </si>
  <si>
    <t>20871</t>
  </si>
  <si>
    <t>CASA MAGNA COLORADO ROBUSTOS</t>
  </si>
  <si>
    <t>19749</t>
  </si>
  <si>
    <t>CASA MAGNA COLORADO TORITOS</t>
  </si>
  <si>
    <t>19747</t>
  </si>
  <si>
    <t>CASA MAGNA LICEY CORONA</t>
  </si>
  <si>
    <t>19044</t>
  </si>
  <si>
    <t>CASA MAGNA LIGA F CHURCHILLS</t>
  </si>
  <si>
    <t>19752</t>
  </si>
  <si>
    <t>CASA MAGNA LIGA F ROBUSTO</t>
  </si>
  <si>
    <t>20873</t>
  </si>
  <si>
    <t>CASA MAGNA LIGA F ROBUSTOS</t>
  </si>
  <si>
    <t>19751</t>
  </si>
  <si>
    <t>CASA MAGNA LIGA F SHORT ROBUSTOS</t>
  </si>
  <si>
    <t>19750</t>
  </si>
  <si>
    <t>CASA MAGNA LIGA F TORO</t>
  </si>
  <si>
    <t>20874</t>
  </si>
  <si>
    <t>CASA MAGNA MADURO BELICOSO BOX PRESSED</t>
  </si>
  <si>
    <t>21751</t>
  </si>
  <si>
    <t>CASA MAGNA MADURO LANCERO</t>
  </si>
  <si>
    <t>21750</t>
  </si>
  <si>
    <t>CASA MAGNA OSCURO ROBUSTO</t>
  </si>
  <si>
    <t>20875</t>
  </si>
  <si>
    <t>CASA TURRENT 1880 CLARO DOBLE ROBUSTO</t>
  </si>
  <si>
    <t>20354</t>
  </si>
  <si>
    <t>CASA TURRENT 1880 CLARO LANCERO</t>
  </si>
  <si>
    <t>20330</t>
  </si>
  <si>
    <t>CASA TURRENT 1880 CLARO ROBUSTO</t>
  </si>
  <si>
    <t>20331</t>
  </si>
  <si>
    <t>CASA TURRENT 1880 CLARO SHORT ROBUSTO</t>
  </si>
  <si>
    <t>20332</t>
  </si>
  <si>
    <t>CASA TURRENT 1880 COLORADO DOBLE ROBUSTO</t>
  </si>
  <si>
    <t>20355</t>
  </si>
  <si>
    <t>CASA TURRENT 1880 COLORADO LANCERO</t>
  </si>
  <si>
    <t>20333</t>
  </si>
  <si>
    <t>CASA TURRENT 1880 COLORADO PERFECTO</t>
  </si>
  <si>
    <t>20334</t>
  </si>
  <si>
    <t>CASA TURRENT 1880 COLORADO ROBUSTO</t>
  </si>
  <si>
    <t>20335</t>
  </si>
  <si>
    <t>CASA TURRENT 1880 COLORADO SHORT ROBUSTO</t>
  </si>
  <si>
    <t>20336</t>
  </si>
  <si>
    <t>CASA TURRENT 1880 DOBLE ROBUSTO</t>
  </si>
  <si>
    <t>20541</t>
  </si>
  <si>
    <t>CASA TURRENT 1880 MADURO DOBLE ROBUSTO</t>
  </si>
  <si>
    <t>20356</t>
  </si>
  <si>
    <t>CASA TURRENT 1880 MADURO LANCERO</t>
  </si>
  <si>
    <t>20337</t>
  </si>
  <si>
    <t>CASA TURRENT 1880 MADURO ROBUSTO</t>
  </si>
  <si>
    <t>20338</t>
  </si>
  <si>
    <t>CASA TURRENT 1880 MADURO SHORT ROBUSTO</t>
  </si>
  <si>
    <t>20339</t>
  </si>
  <si>
    <t>CASA TURRENT 1880 OSCURO DOBLE ROBUSTO</t>
  </si>
  <si>
    <t>20357</t>
  </si>
  <si>
    <t>CASA TURRENT 1880 OSCURO LANCERO</t>
  </si>
  <si>
    <t>20340</t>
  </si>
  <si>
    <t>CASA TURRENT 1880 OSCURO PERFECTO</t>
  </si>
  <si>
    <t>20341</t>
  </si>
  <si>
    <t>CASA TURRENT 1880 OSCURO ROBUSTO</t>
  </si>
  <si>
    <t>20342</t>
  </si>
  <si>
    <t>CASA TURRENT 1880 OSCURO SHORT ROBUSTO</t>
  </si>
  <si>
    <t>20343</t>
  </si>
  <si>
    <t>CAVALIER GENÈVE BLACK SERIES II LANCERO</t>
  </si>
  <si>
    <t>19930</t>
  </si>
  <si>
    <t>CAVALIER GENÈVE BLACK SERIES II ROBUSTO</t>
  </si>
  <si>
    <t>19925</t>
  </si>
  <si>
    <t>CAVALIER GENÈVE BLACK SERIES II ROBUSTO GORDO</t>
  </si>
  <si>
    <t>19926</t>
  </si>
  <si>
    <t>CAVALIER GENÈVE BLACK SERIES II SALOMONES</t>
  </si>
  <si>
    <t>19931</t>
  </si>
  <si>
    <t>CAVALIER GENÈVE BLACK SERIES II TORO</t>
  </si>
  <si>
    <t>19928</t>
  </si>
  <si>
    <t>CAVALIER GENÈVE BLACK SERIES II TORO GORDO</t>
  </si>
  <si>
    <t>19929</t>
  </si>
  <si>
    <t>CAVALIER GENÈVE BLACK SERIES II TORPEDO</t>
  </si>
  <si>
    <t>19927</t>
  </si>
  <si>
    <t>CAVALIER GENÈVE LIMITED EDITION LE 2021</t>
  </si>
  <si>
    <t>20132</t>
  </si>
  <si>
    <t>CAVALIER GENEVE TEMPURA BII VJ</t>
  </si>
  <si>
    <t>21780</t>
  </si>
  <si>
    <t>CAVALIER GENEVE TEMPURA BLACK II</t>
  </si>
  <si>
    <t>21778</t>
  </si>
  <si>
    <t>CAVALIER GENEVE TEMPURA WHITE SERIES</t>
  </si>
  <si>
    <t>21779</t>
  </si>
  <si>
    <t>CAVALIER GENÈVE WHITE SERIES DIPLOMATE</t>
  </si>
  <si>
    <t>19910</t>
  </si>
  <si>
    <t>CAVALIER GENÈVE WHITE SERIES ELEGANTES</t>
  </si>
  <si>
    <t>19909</t>
  </si>
  <si>
    <t>CAVALIER GENÈVE WHITE SERIES LANCEROS</t>
  </si>
  <si>
    <t>19911</t>
  </si>
  <si>
    <t>CAVALIER GENÈVE WHITE SERIES SALOMONES</t>
  </si>
  <si>
    <t>19912</t>
  </si>
  <si>
    <t>CAVALIER GENÈVE-BII VJ-ROBUSTO</t>
  </si>
  <si>
    <t>20133</t>
  </si>
  <si>
    <t>CAVALIER GENÈVE-BII VJ-ROBUSTO GORDO</t>
  </si>
  <si>
    <t>20134</t>
  </si>
  <si>
    <t>CAVALIER GENÈVE-BII VJ-TORO</t>
  </si>
  <si>
    <t>20135</t>
  </si>
  <si>
    <t>CAVALIER GENÈVE-BII VJ-TORO GORDO</t>
  </si>
  <si>
    <t>20136</t>
  </si>
  <si>
    <t>CAVALIER GENÈVE-BII VJ-TORPEDO</t>
  </si>
  <si>
    <t>20137</t>
  </si>
  <si>
    <t>CESARE</t>
  </si>
  <si>
    <t>19668</t>
  </si>
  <si>
    <t>CEZAR BRONNER 1956 BELICOSO</t>
  </si>
  <si>
    <t>19436</t>
  </si>
  <si>
    <t>CEZAR BRONNER 1956 CACIQUE</t>
  </si>
  <si>
    <t>18059</t>
  </si>
  <si>
    <t>CEZAR BRONNER 1956 CORONITA</t>
  </si>
  <si>
    <t>19435</t>
  </si>
  <si>
    <t>CEZAR BRONNER 1956 HERITAGE ANNIVERSARY SERIES TORO</t>
  </si>
  <si>
    <t>20870</t>
  </si>
  <si>
    <t>CEZAR BRONNER 1956 LANCERO</t>
  </si>
  <si>
    <t>18914</t>
  </si>
  <si>
    <t>CEZAR BRONNER 1956 ROBUSTO XXL</t>
  </si>
  <si>
    <t>18397</t>
  </si>
  <si>
    <t>CEZAR BRONNER 25th ANNIVERSARY TORO</t>
  </si>
  <si>
    <t>20068</t>
  </si>
  <si>
    <t>CEZAR BRONNER CONNECTICUT FOLIAGE ROBUSTO</t>
  </si>
  <si>
    <t>21826</t>
  </si>
  <si>
    <t>CEZAR BRONNER CONNECTICUT FOLIAGE TORO</t>
  </si>
  <si>
    <t>21827</t>
  </si>
  <si>
    <t>CEZAR BRONNER EL PRIMERO SHORT PERFECTO</t>
  </si>
  <si>
    <t>20069</t>
  </si>
  <si>
    <t>CHATEAU DIADEM CONVICTION BELICOSO</t>
  </si>
  <si>
    <t>20902</t>
  </si>
  <si>
    <t>20908</t>
  </si>
  <si>
    <t>CHATEAU DIADEM CONVICTION DOUBLE ROBUSTO</t>
  </si>
  <si>
    <t>20901</t>
  </si>
  <si>
    <t>20907</t>
  </si>
  <si>
    <t>CHATEAU DIADEM CONVICTION GORDO</t>
  </si>
  <si>
    <t>20904</t>
  </si>
  <si>
    <t>20910</t>
  </si>
  <si>
    <t>CHATEAU DIADEM CONVICTION LANCERO 7x42</t>
  </si>
  <si>
    <t>21273</t>
  </si>
  <si>
    <t>CHATEAU DIADEM CONVICTION PETIT BELICOSO</t>
  </si>
  <si>
    <t>20903</t>
  </si>
  <si>
    <t>20909</t>
  </si>
  <si>
    <t>CHATEAU DIADEM CONVICTION ROBUSTO</t>
  </si>
  <si>
    <t>20899</t>
  </si>
  <si>
    <t>20905</t>
  </si>
  <si>
    <t>CHATEAU DIADEM CONVICTION TORO</t>
  </si>
  <si>
    <t>20900</t>
  </si>
  <si>
    <t>20906</t>
  </si>
  <si>
    <t>CHATEAU DIADEM HALF CORONA 4x42</t>
  </si>
  <si>
    <t>21567</t>
  </si>
  <si>
    <t>CHATEAU DIADEM SAMPLE BOX</t>
  </si>
  <si>
    <t>20916</t>
  </si>
  <si>
    <t>CHE VELASQUES ORIGINAL 5 CIGARROS</t>
  </si>
  <si>
    <t>725</t>
  </si>
  <si>
    <t>CIBAO CORONA GORDA</t>
  </si>
  <si>
    <t>3510</t>
  </si>
  <si>
    <t>CIBAO GORDO</t>
  </si>
  <si>
    <t>3512</t>
  </si>
  <si>
    <t>CIBAO PANATELA</t>
  </si>
  <si>
    <t>19510</t>
  </si>
  <si>
    <t>CIBAO PERLA</t>
  </si>
  <si>
    <t>3507</t>
  </si>
  <si>
    <t>CIBAO ROBUSTO</t>
  </si>
  <si>
    <t>3508</t>
  </si>
  <si>
    <t>CIBAO SHORT ROBUSTO</t>
  </si>
  <si>
    <t>3509</t>
  </si>
  <si>
    <t>CIBAO TORO</t>
  </si>
  <si>
    <t>3511</t>
  </si>
  <si>
    <t>CICERO CRIOLLO IMPERIUM PERFECTO NO.1</t>
  </si>
  <si>
    <t>17613</t>
  </si>
  <si>
    <t>CICERO CRIOLLO IMPERIUM PERFECTO NO.3</t>
  </si>
  <si>
    <t>17614</t>
  </si>
  <si>
    <t>CICERO CRIOLLO IMPERIUM ROBUSTO</t>
  </si>
  <si>
    <t>17609</t>
  </si>
  <si>
    <t>CICERO CRIOLLO IMPERIUM SHORT TORPEDO</t>
  </si>
  <si>
    <t>17612</t>
  </si>
  <si>
    <t>CICERO CRIOLLO IMPERIUM VICESIMOS</t>
  </si>
  <si>
    <t>17739</t>
  </si>
  <si>
    <t>CICERO MADURO ROBUSTO</t>
  </si>
  <si>
    <t>19551</t>
  </si>
  <si>
    <t>20704</t>
  </si>
  <si>
    <t>CICERO MADURO ROTHSCHILD</t>
  </si>
  <si>
    <t>19552</t>
  </si>
  <si>
    <t>20705</t>
  </si>
  <si>
    <t>CICERO XXL ROBUSTO CONNECTICUT</t>
  </si>
  <si>
    <t>20471</t>
  </si>
  <si>
    <t>CICERO XXL TORPEDO CONNECTICUT</t>
  </si>
  <si>
    <t>18326</t>
  </si>
  <si>
    <t>20472</t>
  </si>
  <si>
    <t>CIGAR CLUB APUANO</t>
  </si>
  <si>
    <t>19067</t>
  </si>
  <si>
    <t>CIGARS AND CO EXPOSICION</t>
  </si>
  <si>
    <t>18989</t>
  </si>
  <si>
    <t>CIGARS AND CO GENIALES</t>
  </si>
  <si>
    <t>18990</t>
  </si>
  <si>
    <t>CLE 25TH ANNIVERSARY 1118</t>
  </si>
  <si>
    <t>20279</t>
  </si>
  <si>
    <t>CLE 25TH ANNIVERSARY 50x5</t>
  </si>
  <si>
    <t>20277</t>
  </si>
  <si>
    <t>CLE 25TH ANNIVERSARY 54x6</t>
  </si>
  <si>
    <t>20278</t>
  </si>
  <si>
    <t>CLE CHELE 40x4</t>
  </si>
  <si>
    <t>21386</t>
  </si>
  <si>
    <t>CLE CHELE 50x5</t>
  </si>
  <si>
    <t>20371</t>
  </si>
  <si>
    <t>CLE CONNECTICUT 40x4</t>
  </si>
  <si>
    <t>21383</t>
  </si>
  <si>
    <t>CLE CONNECTICUT ROBUSTO 50x5</t>
  </si>
  <si>
    <t>20276</t>
  </si>
  <si>
    <t>CLE COROJO 40x4</t>
  </si>
  <si>
    <t>21382</t>
  </si>
  <si>
    <t>CLE COROJO 50x5</t>
  </si>
  <si>
    <t>20759</t>
  </si>
  <si>
    <t>CLE COROJO CORONA 46x5 3/4</t>
  </si>
  <si>
    <t>20275</t>
  </si>
  <si>
    <t>CLE CRIOLLO 40x4</t>
  </si>
  <si>
    <t>21381</t>
  </si>
  <si>
    <t>CLE CRIOLLO 50x5</t>
  </si>
  <si>
    <t>21089</t>
  </si>
  <si>
    <t>CLE PRIETO 40x4</t>
  </si>
  <si>
    <t>21384</t>
  </si>
  <si>
    <t>CLE PRIETO 50x5</t>
  </si>
  <si>
    <t>20610</t>
  </si>
  <si>
    <t>CLE SIGNATURE 54x6</t>
  </si>
  <si>
    <t>20281</t>
  </si>
  <si>
    <t>CLE SIGNATURE ROBUSTO 50x5</t>
  </si>
  <si>
    <t>20280</t>
  </si>
  <si>
    <t>COHIBA 55 ANNIVERSARIO</t>
  </si>
  <si>
    <t>20473</t>
  </si>
  <si>
    <t>COHIBA AMBAR</t>
  </si>
  <si>
    <t>20961</t>
  </si>
  <si>
    <t>COHIBA BEHIKE 15</t>
  </si>
  <si>
    <t>21824</t>
  </si>
  <si>
    <t>COHIBA BEHIKE BHK 52</t>
  </si>
  <si>
    <t>18348</t>
  </si>
  <si>
    <t>COHIBA BEHIKE BHK 54</t>
  </si>
  <si>
    <t>18349</t>
  </si>
  <si>
    <t>COHIBA BEHIKE BHK 56</t>
  </si>
  <si>
    <t>18350</t>
  </si>
  <si>
    <t>COHIBA COLECCION HABANOS IDEALES</t>
  </si>
  <si>
    <t>20638</t>
  </si>
  <si>
    <t>COHIBA CORONAS ESPECIALES</t>
  </si>
  <si>
    <t>16360</t>
  </si>
  <si>
    <t>COHIBA ESPLENDIDOS</t>
  </si>
  <si>
    <t>17362</t>
  </si>
  <si>
    <t>COHIBA ESPLENDIDOS GRAN RESERVA</t>
  </si>
  <si>
    <t>21445</t>
  </si>
  <si>
    <t>21683</t>
  </si>
  <si>
    <t>COHIBA GENIOS</t>
  </si>
  <si>
    <t>18027</t>
  </si>
  <si>
    <t>20760</t>
  </si>
  <si>
    <t>COHIBA LANCEROS</t>
  </si>
  <si>
    <t>16361</t>
  </si>
  <si>
    <t>COHIBA MAGICOS</t>
  </si>
  <si>
    <t>18024</t>
  </si>
  <si>
    <t>20246</t>
  </si>
  <si>
    <t>COHIBA MEDIO SIGLO</t>
  </si>
  <si>
    <t>19140</t>
  </si>
  <si>
    <t>COHIBA MEDIO SIGLO TUBOS</t>
  </si>
  <si>
    <t>19189</t>
  </si>
  <si>
    <t>20474</t>
  </si>
  <si>
    <t>COHIBA NOVEDOSOS</t>
  </si>
  <si>
    <t>19899</t>
  </si>
  <si>
    <t>COHIBA PIRAMIDES EXTRA</t>
  </si>
  <si>
    <t>18571</t>
  </si>
  <si>
    <t>COHIBA PIRAMIDES EXTRA TUBOS</t>
  </si>
  <si>
    <t>18543</t>
  </si>
  <si>
    <t>20475</t>
  </si>
  <si>
    <t>COHIBA ROBUSTOS</t>
  </si>
  <si>
    <t>15512</t>
  </si>
  <si>
    <t>17336</t>
  </si>
  <si>
    <t>COHIBA ROBUSTOS RESERVA COSECHA 2014</t>
  </si>
  <si>
    <t>19617</t>
  </si>
  <si>
    <t>COHIBA ROBUSTOS TUBOS</t>
  </si>
  <si>
    <t>18903</t>
  </si>
  <si>
    <t>20476</t>
  </si>
  <si>
    <t>COHIBA SECRETOS</t>
  </si>
  <si>
    <t>18022</t>
  </si>
  <si>
    <t>18023</t>
  </si>
  <si>
    <t>COHIBA SIGLO I</t>
  </si>
  <si>
    <t>16587</t>
  </si>
  <si>
    <t>COHIBA SIGLO I TUBOS</t>
  </si>
  <si>
    <t>18203</t>
  </si>
  <si>
    <t>20477</t>
  </si>
  <si>
    <t>COHIBA SIGLO II</t>
  </si>
  <si>
    <t>16370</t>
  </si>
  <si>
    <t>19877</t>
  </si>
  <si>
    <t>COHIBA SIGLO II TUBOS</t>
  </si>
  <si>
    <t>17903</t>
  </si>
  <si>
    <t>20478</t>
  </si>
  <si>
    <t>COHIBA SIGLO III</t>
  </si>
  <si>
    <t>19900</t>
  </si>
  <si>
    <t>COHIBA SIGLO III TUBOS</t>
  </si>
  <si>
    <t>18204</t>
  </si>
  <si>
    <t>20479</t>
  </si>
  <si>
    <t>COHIBA SIGLO IV</t>
  </si>
  <si>
    <t>19878</t>
  </si>
  <si>
    <t>20761</t>
  </si>
  <si>
    <t>COHIBA SIGLO IV TUBOS</t>
  </si>
  <si>
    <t>18181</t>
  </si>
  <si>
    <t>20480</t>
  </si>
  <si>
    <t>COHIBA SIGLO V</t>
  </si>
  <si>
    <t>20762</t>
  </si>
  <si>
    <t>COHIBA SIGLO V TUBOS</t>
  </si>
  <si>
    <t>18182</t>
  </si>
  <si>
    <t>20481</t>
  </si>
  <si>
    <t>COHIBA SIGLO VI</t>
  </si>
  <si>
    <t>17280</t>
  </si>
  <si>
    <t>17432</t>
  </si>
  <si>
    <t>COHIBA SIGLO VI TUBOS</t>
  </si>
  <si>
    <t>18113</t>
  </si>
  <si>
    <t>20482</t>
  </si>
  <si>
    <t>COHIBA YEAR OF THE RABBIT SIGLO DE ORO</t>
  </si>
  <si>
    <t>20763</t>
  </si>
  <si>
    <t>CONQUISTADOR CORONA</t>
  </si>
  <si>
    <t>19320</t>
  </si>
  <si>
    <t>CONQUISTADOR TORPEDO</t>
  </si>
  <si>
    <t>19321</t>
  </si>
  <si>
    <t>CROMAGNON ANTHROPOLOGY</t>
  </si>
  <si>
    <t>20221</t>
  </si>
  <si>
    <t>CROMAGNON EMH</t>
  </si>
  <si>
    <t>20451</t>
  </si>
  <si>
    <t>CROMAGNON KNUKLE DRAGGER</t>
  </si>
  <si>
    <t>20082</t>
  </si>
  <si>
    <t>CROWNED HEADS - MIL DIAS - CORONA GORDA</t>
  </si>
  <si>
    <t>20093</t>
  </si>
  <si>
    <t>CROWNED HEADS - MIL DIAS - DOUBLE ROBUSTO</t>
  </si>
  <si>
    <t>20095</t>
  </si>
  <si>
    <t>CROWNED HEADS - MIL DIAS - EDMUNDO</t>
  </si>
  <si>
    <t>20092</t>
  </si>
  <si>
    <t>CROWNED HEADS - MIL DIAS - SUBLIME</t>
  </si>
  <si>
    <t>20094</t>
  </si>
  <si>
    <t>CROWNED HEADS COURT - CHC SERIE E - 5150</t>
  </si>
  <si>
    <t>20090</t>
  </si>
  <si>
    <t>CROWNED HEADS COURT - CHC SERIE E - HERMOSO N°2</t>
  </si>
  <si>
    <t>20091</t>
  </si>
  <si>
    <t>CROWNED HEADS COURT - CHC SERIE E - PETIT EDMUNDO</t>
  </si>
  <si>
    <t>20089</t>
  </si>
  <si>
    <t>CUABA DISTINGUIDOS</t>
  </si>
  <si>
    <t>17555</t>
  </si>
  <si>
    <t>CUABA DIVINOS</t>
  </si>
  <si>
    <t>15513</t>
  </si>
  <si>
    <t>CUABA EXCLUSIVOS</t>
  </si>
  <si>
    <t>19816</t>
  </si>
  <si>
    <t>CUABA SALOMONES</t>
  </si>
  <si>
    <t>17364</t>
  </si>
  <si>
    <t>CUABA TRADICIONALES</t>
  </si>
  <si>
    <t>15477</t>
  </si>
  <si>
    <t>CUCHILLO PARADO</t>
  </si>
  <si>
    <t>20835</t>
  </si>
  <si>
    <t>CUERVO Y SOBRINOS MAREVAS</t>
  </si>
  <si>
    <t>21388</t>
  </si>
  <si>
    <t>CUERVO Y SOBRINOS PERFECTOS</t>
  </si>
  <si>
    <t>21390</t>
  </si>
  <si>
    <t>CUERVO Y SOBRINOS ROBUSTOS</t>
  </si>
  <si>
    <t>21389</t>
  </si>
  <si>
    <t>CUERVO Y SOBRINOS TOROS</t>
  </si>
  <si>
    <t>21391</t>
  </si>
  <si>
    <t>CUESTA REY CAMEO</t>
  </si>
  <si>
    <t>20877</t>
  </si>
  <si>
    <t>CUESTA REY CENTENARIO #60</t>
  </si>
  <si>
    <t>20380</t>
  </si>
  <si>
    <t>CUESTA REY CENTENARIO MADURO #60</t>
  </si>
  <si>
    <t>20381</t>
  </si>
  <si>
    <t>CUESTA REY CENTENARIO PYRAMID</t>
  </si>
  <si>
    <t>20382</t>
  </si>
  <si>
    <t>CUESTA REY CENTROFINO #60 SUNGROWN</t>
  </si>
  <si>
    <t>20383</t>
  </si>
  <si>
    <t>CUESTA REY CENTROFINO ROBUSO #7 SUNGROWN</t>
  </si>
  <si>
    <t>20385</t>
  </si>
  <si>
    <t>CUESTA REY ROBUSTO #7 MADURO</t>
  </si>
  <si>
    <t>20384</t>
  </si>
  <si>
    <t>CUMPAY COLECCION</t>
  </si>
  <si>
    <t>20893</t>
  </si>
  <si>
    <t>CUMPAY ROBUSTO MADURO</t>
  </si>
  <si>
    <t>20101</t>
  </si>
  <si>
    <t>CUMPAY ROBUSTOS</t>
  </si>
  <si>
    <t>20867</t>
  </si>
  <si>
    <t>CUMPAY SHORT</t>
  </si>
  <si>
    <t>20868</t>
  </si>
  <si>
    <t>CUMPAY VOLCAN</t>
  </si>
  <si>
    <t>20869</t>
  </si>
  <si>
    <t>DAVIDOFF 50TH ANNIVERSARY EDITION L'ASIE 10</t>
  </si>
  <si>
    <t>19429</t>
  </si>
  <si>
    <t>DAVIDOFF 50TH ANNIVERSARY EDITION LE MOYEN-ORIENT 10</t>
  </si>
  <si>
    <t>19428</t>
  </si>
  <si>
    <t>DAVIDOFF 50TH ANNIVERSARY EDITION LES AMÉRIQUES 10</t>
  </si>
  <si>
    <t>19426</t>
  </si>
  <si>
    <t>DAVIDOFF 50TH ANNIVERSARY EDITION L'EUROPE 10</t>
  </si>
  <si>
    <t>19427</t>
  </si>
  <si>
    <t>DAVIDOFF ANIVERSARIO DOUBLE R 4</t>
  </si>
  <si>
    <t>21671</t>
  </si>
  <si>
    <t>DAVIDOFF ANIVERSARIO ENTREACTO 20</t>
  </si>
  <si>
    <t>17728</t>
  </si>
  <si>
    <t>DAVIDOFF ANIVERSARIO ENTREACTO 4</t>
  </si>
  <si>
    <t>17727</t>
  </si>
  <si>
    <t>DAVIDOFF ANIVERSARIO N° 1 LIMITED EDITION COLLECTION 10</t>
  </si>
  <si>
    <t>20756</t>
  </si>
  <si>
    <t>DAVIDOFF ANIVERSARIO N° 3</t>
  </si>
  <si>
    <t>19913</t>
  </si>
  <si>
    <t>DAVIDOFF ANIVERSARIO N° 3 TUBOS 3</t>
  </si>
  <si>
    <t>21667</t>
  </si>
  <si>
    <t>DAVIDOFF ANIVERSARIO SHORT PERFECTO 25</t>
  </si>
  <si>
    <t>19090</t>
  </si>
  <si>
    <t>DAVIDOFF ANIVERSARIO SHORT PERFECTO 4</t>
  </si>
  <si>
    <t>15858</t>
  </si>
  <si>
    <t>DAVIDOFF ANIVERSARIO SPECIAL R TUBOS</t>
  </si>
  <si>
    <t>15960</t>
  </si>
  <si>
    <t>DAVIDOFF ANIVERSARIO SPECIAL R TUBOS 3</t>
  </si>
  <si>
    <t>15873</t>
  </si>
  <si>
    <t>DAVIDOFF ANIVERSARIO SPECIAL T 20</t>
  </si>
  <si>
    <t>15868</t>
  </si>
  <si>
    <t>DAVIDOFF ANIVERSARIO SPECIAL T 4</t>
  </si>
  <si>
    <t>21672</t>
  </si>
  <si>
    <t>DAVIDOFF ESCURIO GRAN PERFECTO 12</t>
  </si>
  <si>
    <t>19111</t>
  </si>
  <si>
    <t>DAVIDOFF ESCURIO GRAN PERFECTO 3</t>
  </si>
  <si>
    <t>19110</t>
  </si>
  <si>
    <t>DAVIDOFF ESCURIO GRAN TORO 12'S</t>
  </si>
  <si>
    <t>19001</t>
  </si>
  <si>
    <t>DAVIDOFF ESCURIO GRAN TORO 4'S</t>
  </si>
  <si>
    <t>19018</t>
  </si>
  <si>
    <t>DAVIDOFF ESCURIO LIMITED EDITION GRAN TORO 12</t>
  </si>
  <si>
    <t>21467</t>
  </si>
  <si>
    <t>DAVIDOFF ESCURIO PETIT ROBUSTO 14'S</t>
  </si>
  <si>
    <t>19000</t>
  </si>
  <si>
    <t>DAVIDOFF ESCURIO PETIT ROBUSTO 25</t>
  </si>
  <si>
    <t>21844</t>
  </si>
  <si>
    <t>DAVIDOFF ESCURIO PETIT ROBUSTO 4'S</t>
  </si>
  <si>
    <t>19016</t>
  </si>
  <si>
    <t>DAVIDOFF ESCURIO ROBUSTO 12'S</t>
  </si>
  <si>
    <t>18998</t>
  </si>
  <si>
    <t>DAVIDOFF ESCURIO ROBUSTO TUBOS</t>
  </si>
  <si>
    <t>19015</t>
  </si>
  <si>
    <t>DAVIDOFF ESCURIO ROBUSTO TUBOS 4'S</t>
  </si>
  <si>
    <t>19014</t>
  </si>
  <si>
    <t>DAVIDOFF EXCLUSIVE ITALY 2020</t>
  </si>
  <si>
    <t>19849</t>
  </si>
  <si>
    <t>DAVIDOFF EXCLUSIVE ITALY 2026</t>
  </si>
  <si>
    <t>21711</t>
  </si>
  <si>
    <t>DAVIDOFF FIGURADO SELECTION 6</t>
  </si>
  <si>
    <t>19689</t>
  </si>
  <si>
    <t>DAVIDOFF GOLF SCARECARD EDITION</t>
  </si>
  <si>
    <t>19097</t>
  </si>
  <si>
    <t>DAVIDOFF GRAND CRU DIADEMAS FINAS LIMITED EDITION COLLECTION 10</t>
  </si>
  <si>
    <t>21140</t>
  </si>
  <si>
    <t>DAVIDOFF GRAND CRU NR 5</t>
  </si>
  <si>
    <t>19096</t>
  </si>
  <si>
    <t>DAVIDOFF GRAND CRU N.3</t>
  </si>
  <si>
    <t>15863</t>
  </si>
  <si>
    <t>DAVIDOFF GRAND CRU N.5</t>
  </si>
  <si>
    <t>15874</t>
  </si>
  <si>
    <t>DAVIDOFF GRAND CRU ROBUSTO 25</t>
  </si>
  <si>
    <t>19212</t>
  </si>
  <si>
    <t>21846</t>
  </si>
  <si>
    <t>DAVIDOFF GRAND CRU TORO 4</t>
  </si>
  <si>
    <t>19211</t>
  </si>
  <si>
    <t>DAVIDOFF LIMITED EDITION 2022</t>
  </si>
  <si>
    <t>20138</t>
  </si>
  <si>
    <t>DAVIDOFF MADURO ROBUSTO 20</t>
  </si>
  <si>
    <t>21299</t>
  </si>
  <si>
    <t>DAVIDOFF MADURO SHORT CORONA 20</t>
  </si>
  <si>
    <t>21298</t>
  </si>
  <si>
    <t>DAVIDOFF MADURO TORO 20</t>
  </si>
  <si>
    <t>21300</t>
  </si>
  <si>
    <t>DAVIDOFF MASTER SELECTION 2012</t>
  </si>
  <si>
    <t>20274</t>
  </si>
  <si>
    <t>DAVIDOFF MILLENNIUM LANCERO LIMITED EDITION COLLECTION 10</t>
  </si>
  <si>
    <t>20657</t>
  </si>
  <si>
    <t>DAVIDOFF MILLENNIUM PIRAMIDES 10</t>
  </si>
  <si>
    <t>17735</t>
  </si>
  <si>
    <t>DAVIDOFF MILLENNIUM PIRAMIDES 25</t>
  </si>
  <si>
    <t>21845</t>
  </si>
  <si>
    <t>DAVIDOFF MILLENNIUM PIRAMIDES 4</t>
  </si>
  <si>
    <t>21673</t>
  </si>
  <si>
    <t>DAVIDOFF MILLENNIUM ROBUSTO TUBOS</t>
  </si>
  <si>
    <t>17730</t>
  </si>
  <si>
    <t>DAVIDOFF MILLENNIUM ROBUSTO TUBOS 3</t>
  </si>
  <si>
    <t>17729</t>
  </si>
  <si>
    <t>DAVIDOFF MILLENNIUM SHORT ROBUSTO 20</t>
  </si>
  <si>
    <t>17985</t>
  </si>
  <si>
    <t>DAVIDOFF MILLENNIUM SHORT ROBUSTO 4</t>
  </si>
  <si>
    <t>17984</t>
  </si>
  <si>
    <t>DAVIDOFF MILLENNIUM TORO 10</t>
  </si>
  <si>
    <t>19914</t>
  </si>
  <si>
    <t>DAVIDOFF MILLENNIUM TORO 4</t>
  </si>
  <si>
    <t>21674</t>
  </si>
  <si>
    <t>DAVIDOFF NICARAGUA DIADEMAS 12</t>
  </si>
  <si>
    <t>18897</t>
  </si>
  <si>
    <t>DAVIDOFF NICARAGUA LIMITED EDITION 12</t>
  </si>
  <si>
    <t>20689</t>
  </si>
  <si>
    <t>DAVIDOFF NICARAGUA ROBUSTO 12</t>
  </si>
  <si>
    <t>21675</t>
  </si>
  <si>
    <t>DAVIDOFF NICARAGUA ROBUSTO 25</t>
  </si>
  <si>
    <t>21842</t>
  </si>
  <si>
    <t>DAVIDOFF NICARAGUA ROBUSTO BOX PRESSED 12</t>
  </si>
  <si>
    <t>19100</t>
  </si>
  <si>
    <t>DAVIDOFF NICARAGUA ROBUSTO TUBOS</t>
  </si>
  <si>
    <t>18932</t>
  </si>
  <si>
    <t>DAVIDOFF NICARAGUA ROBUSTO TUBOS 4</t>
  </si>
  <si>
    <t>18684</t>
  </si>
  <si>
    <t>DAVIDOFF NICARAGUA SHORT CORONA 14</t>
  </si>
  <si>
    <t>18680</t>
  </si>
  <si>
    <t>DAVIDOFF NICARAGUA SHORT CORONA 5</t>
  </si>
  <si>
    <t>18681</t>
  </si>
  <si>
    <t>DAVIDOFF NICARAGUA TORO 12</t>
  </si>
  <si>
    <t>18683</t>
  </si>
  <si>
    <t>DAVIDOFF ORO BLANCO SPECIAL RESERVE 10</t>
  </si>
  <si>
    <t>21719</t>
  </si>
  <si>
    <t>DAVIDOFF ORO BLANCO SPECIAL RESERVE 111</t>
  </si>
  <si>
    <t>21464</t>
  </si>
  <si>
    <t>Conf. da 9 pezzi</t>
  </si>
  <si>
    <t>DAVIDOFF PREMIUM SELECTION 9</t>
  </si>
  <si>
    <t>19688</t>
  </si>
  <si>
    <t>DAVIDOFF PRIMEROS DOMINICAN</t>
  </si>
  <si>
    <t>17983</t>
  </si>
  <si>
    <t>DAVIDOFF PRIMEROS DOMINICAN MADURO</t>
  </si>
  <si>
    <t>18361</t>
  </si>
  <si>
    <t>DAVIDOFF PRIMEROS NICARAGUA</t>
  </si>
  <si>
    <t>18783</t>
  </si>
  <si>
    <t>DAVIDOFF PRIMEROS NICARAGUA MADURO</t>
  </si>
  <si>
    <t>18784</t>
  </si>
  <si>
    <t>DAVIDOFF PURO DOMINICANO CORONA LARGA 12</t>
  </si>
  <si>
    <t>21852</t>
  </si>
  <si>
    <t>DAVIDOFF PURO DOMINICANO CORONA LARGA 5</t>
  </si>
  <si>
    <t>21853</t>
  </si>
  <si>
    <t>DAVIDOFF PURO DOMINICANO PERFECTO 12</t>
  </si>
  <si>
    <t>21848</t>
  </si>
  <si>
    <t>DAVIDOFF PURO DOMINICANO PERFECTO 25</t>
  </si>
  <si>
    <t>21855</t>
  </si>
  <si>
    <t>DAVIDOFF PURO DOMINICANO PERFECTO 5</t>
  </si>
  <si>
    <t>21849</t>
  </si>
  <si>
    <t>DAVIDOFF PURO DOMINICANO SHORT ROBUSTO 12</t>
  </si>
  <si>
    <t>21850</t>
  </si>
  <si>
    <t>DAVIDOFF PURO DOMINICANO SHORT ROBUSTO 25</t>
  </si>
  <si>
    <t>21854</t>
  </si>
  <si>
    <t>DAVIDOFF PURO DOMINICANO SHORT ROBUSTO 5</t>
  </si>
  <si>
    <t>21851</t>
  </si>
  <si>
    <t>DAVIDOFF ROBUSTO REAL ESPECIALES 10</t>
  </si>
  <si>
    <t>19675</t>
  </si>
  <si>
    <t>DAVIDOFF ROBUSTO SELECTION 5</t>
  </si>
  <si>
    <t>19690</t>
  </si>
  <si>
    <t>DAVIDOFF ROBUSTO TUBOS SELECTION 3</t>
  </si>
  <si>
    <t>19562</t>
  </si>
  <si>
    <t>DAVIDOFF ROYAL RELEASE ROBUSTO 10</t>
  </si>
  <si>
    <t>19206</t>
  </si>
  <si>
    <t>DAVIDOFF ROYAL RELEASE SALOMONES 10</t>
  </si>
  <si>
    <t>19207</t>
  </si>
  <si>
    <t>DAVIDOFF SIGNATURE 1000</t>
  </si>
  <si>
    <t>15275</t>
  </si>
  <si>
    <t>DAVIDOFF SIGNATURE 2000</t>
  </si>
  <si>
    <t>748</t>
  </si>
  <si>
    <t>755</t>
  </si>
  <si>
    <t>21676</t>
  </si>
  <si>
    <t>DAVIDOFF SIGNATURE 2000 TUBOS</t>
  </si>
  <si>
    <t>16000</t>
  </si>
  <si>
    <t>DAVIDOFF SIGNATURE 2000 TUBOS 4</t>
  </si>
  <si>
    <t>148</t>
  </si>
  <si>
    <t>DAVIDOFF SIGNATURE N° 2</t>
  </si>
  <si>
    <t>701</t>
  </si>
  <si>
    <t>19918</t>
  </si>
  <si>
    <t>DAVIDOFF SIGNATURE N° 2 702 SERIES 25</t>
  </si>
  <si>
    <t>19217</t>
  </si>
  <si>
    <t>DAVIDOFF SIGNATURE N° 2 702 SERIES 5</t>
  </si>
  <si>
    <t>19344</t>
  </si>
  <si>
    <t>DAVIDOFF SIGNATURE N°1 LIMITED EDITION COLLECTION</t>
  </si>
  <si>
    <t>20464</t>
  </si>
  <si>
    <t>DAVIDOFF SIGNATURE TORO 25</t>
  </si>
  <si>
    <t>19257</t>
  </si>
  <si>
    <t>DAVIDOFF SPECIAL 53 PERFECTO 10</t>
  </si>
  <si>
    <t>19886</t>
  </si>
  <si>
    <t>DAVIDOFF THE CHEFS EDITION</t>
  </si>
  <si>
    <t>19208</t>
  </si>
  <si>
    <t>DAVIDOFF THE CHEFS EDITION 10</t>
  </si>
  <si>
    <t>20018</t>
  </si>
  <si>
    <t>DAVIDOFF THE CHEFS EDITION CIGARS</t>
  </si>
  <si>
    <t>21647</t>
  </si>
  <si>
    <t>DAVIDOFF TUBOS SELECTION 3</t>
  </si>
  <si>
    <t>19563</t>
  </si>
  <si>
    <t>DAVIDOFF WINSTON CHURCHILL BELICOSO 4</t>
  </si>
  <si>
    <t>19003</t>
  </si>
  <si>
    <t>DAVIDOFF WINSTON CHURCHILL CHURCHILL 20</t>
  </si>
  <si>
    <t>18943</t>
  </si>
  <si>
    <t>DAVIDOFF WINSTON CHURCHILL CHURCHILL 4</t>
  </si>
  <si>
    <t>21668</t>
  </si>
  <si>
    <t>DAVIDOFF WINSTON CHURCHILL LIMITED EDITION 2019</t>
  </si>
  <si>
    <t>19619</t>
  </si>
  <si>
    <t>DAVIDOFF WINSTON CHURCHILL LIMITED EDITION 2021</t>
  </si>
  <si>
    <t>19941</t>
  </si>
  <si>
    <t>DAVIDOFF WINSTON CHURCHILL LIMITED EDITION 2022</t>
  </si>
  <si>
    <t>20115</t>
  </si>
  <si>
    <t>DAVIDOFF WINSTON CHURCHILL PETIT CORONA 20</t>
  </si>
  <si>
    <t>18947</t>
  </si>
  <si>
    <t>DAVIDOFF WINSTON CHURCHILL PETIT CORONA 5</t>
  </si>
  <si>
    <t>21669</t>
  </si>
  <si>
    <t>DAVIDOFF WINSTON CHURCHILL PETIT PANETELA 5</t>
  </si>
  <si>
    <t>19004</t>
  </si>
  <si>
    <t>DAVIDOFF WINSTON CHURCHILL ROBUSTO 20</t>
  </si>
  <si>
    <t>18945</t>
  </si>
  <si>
    <t>DAVIDOFF WINSTON CHURCHILL ROBUSTO 4</t>
  </si>
  <si>
    <t>21670</t>
  </si>
  <si>
    <t>DAVIDOFF WINSTON CHURCHILL THE DISCOVERY COLLECTION 4</t>
  </si>
  <si>
    <t>19917</t>
  </si>
  <si>
    <t>DAVIDOFF WINSTON CHURCHILL THE LATE HOUR BELICOSO 4</t>
  </si>
  <si>
    <t>21757</t>
  </si>
  <si>
    <t>DAVIDOFF WINSTON CHURCHILL THE LATE HOUR CHURCHILL 20</t>
  </si>
  <si>
    <t>19314</t>
  </si>
  <si>
    <t>DAVIDOFF WINSTON CHURCHILL THE LATE HOUR CHURCHILL 4</t>
  </si>
  <si>
    <t>19313</t>
  </si>
  <si>
    <t>DAVIDOFF WINSTON CHURCHILL THE LATE HOUR LIMITED EDITION 2020</t>
  </si>
  <si>
    <t>19848</t>
  </si>
  <si>
    <t>DAVIDOFF WINSTON CHURCHILL THE LATE HOUR PETIT PANETELA 5</t>
  </si>
  <si>
    <t>20851</t>
  </si>
  <si>
    <t>DAVIDOFF WINSTON CHURCHILL THE LATE HOUR ROBUSTO 20</t>
  </si>
  <si>
    <t>19312</t>
  </si>
  <si>
    <t>DAVIDOFF WINSTON CHURCHILL THE LATE HOUR ROBUSTO 4</t>
  </si>
  <si>
    <t>19311</t>
  </si>
  <si>
    <t>DAVIDOFF WINSTON CHURCHILL THE LATE HOUR TORO 20</t>
  </si>
  <si>
    <t>19915</t>
  </si>
  <si>
    <t>DAVIDOFF WINSTON CHURCHILL TORO 20</t>
  </si>
  <si>
    <t>18949</t>
  </si>
  <si>
    <t>DAVIDOFF WINSTON CHURCHILL TORO 4</t>
  </si>
  <si>
    <t>21677</t>
  </si>
  <si>
    <t>DAVIDOFF WSC LATE HOUR ROBUSTO 25</t>
  </si>
  <si>
    <t>21843</t>
  </si>
  <si>
    <t>DAVIDOFF WSC LIMITED EDITION 2025</t>
  </si>
  <si>
    <t>21297</t>
  </si>
  <si>
    <t>DAVIDOFF YAMASA PETIT CHURCHILL 14</t>
  </si>
  <si>
    <t>19112</t>
  </si>
  <si>
    <t>DAVIDOFF YAMASA PETIT CHURCHILL 4</t>
  </si>
  <si>
    <t>19113</t>
  </si>
  <si>
    <t>DAVIDOFF YAMASA PIRAMIDES 12</t>
  </si>
  <si>
    <t>19214</t>
  </si>
  <si>
    <t>DAVIDOFF YAMASA ROBUSTO 12</t>
  </si>
  <si>
    <t>19114</t>
  </si>
  <si>
    <t>DAVIDOFF YAMASA ROBUSTO 4</t>
  </si>
  <si>
    <t>19115</t>
  </si>
  <si>
    <t>DAVIDOFF YAMASA TORO 12</t>
  </si>
  <si>
    <t>19116</t>
  </si>
  <si>
    <t>DAVIDOFF YAMASA TORO 4</t>
  </si>
  <si>
    <t>19117</t>
  </si>
  <si>
    <t>DAVIDOFF YEAR OF THE DOG 10</t>
  </si>
  <si>
    <t>19361</t>
  </si>
  <si>
    <t>DAVIDOFF YEAR OF THE DRAGON 10</t>
  </si>
  <si>
    <t>20852</t>
  </si>
  <si>
    <t>DAVIDOFF YEAR OF THE HORSE 10</t>
  </si>
  <si>
    <t>21720</t>
  </si>
  <si>
    <t>DAVIDOFF YEAR OF THE OX 10</t>
  </si>
  <si>
    <t>19916</t>
  </si>
  <si>
    <t>DAVIDOFF YEAR OF THE PIG 10</t>
  </si>
  <si>
    <t>19599</t>
  </si>
  <si>
    <t>DAVIDOFF YEAR OF THE RAT 10</t>
  </si>
  <si>
    <t>19725</t>
  </si>
  <si>
    <t>DAVIDOFF YEAR OF THE ROOSTER</t>
  </si>
  <si>
    <t>19166</t>
  </si>
  <si>
    <t>DAVIDOFF YEAR OF THE SNAKE LIMITED EDITION 10</t>
  </si>
  <si>
    <t>21296</t>
  </si>
  <si>
    <t>DAVIDOFF YEAR OF THE TIGER 10</t>
  </si>
  <si>
    <t>20073</t>
  </si>
  <si>
    <t>DE AMICIS</t>
  </si>
  <si>
    <t>18395</t>
  </si>
  <si>
    <t>DH BOUTIQUE CIGARS 5 ROBUSTO</t>
  </si>
  <si>
    <t>19693</t>
  </si>
  <si>
    <t>DIAMOND CROWN ROBUSTO #4</t>
  </si>
  <si>
    <t>20386</t>
  </si>
  <si>
    <t>DIAS DE GLORIA BRAZIL ROBUSTOS</t>
  </si>
  <si>
    <t>21363</t>
  </si>
  <si>
    <t>DIAS DE GLORIA BRAZIL TORO</t>
  </si>
  <si>
    <t>21364</t>
  </si>
  <si>
    <t>DIAS DE GLORIA BRZIL GORDO</t>
  </si>
  <si>
    <t>21365</t>
  </si>
  <si>
    <t>DIAS DE GLORIA GORDOS</t>
  </si>
  <si>
    <t>19791</t>
  </si>
  <si>
    <t>DIAS DE GLORIA ROBUSTOS</t>
  </si>
  <si>
    <t>19792</t>
  </si>
  <si>
    <t>DIPLOMATICOS CANCILLERES</t>
  </si>
  <si>
    <t>21840</t>
  </si>
  <si>
    <t>DIPLOMATICOS LEGENDARIOS</t>
  </si>
  <si>
    <t>21503</t>
  </si>
  <si>
    <t>DIPLOMATICOS No 2</t>
  </si>
  <si>
    <t>19854</t>
  </si>
  <si>
    <t>DON PEPIN GARCIA CLASICOS ROBUSTOS - 1979</t>
  </si>
  <si>
    <t>21008</t>
  </si>
  <si>
    <t>DON PEPIN GARCIA CLASICOS TOROS GORDOS 2001</t>
  </si>
  <si>
    <t>19999</t>
  </si>
  <si>
    <t>DON PEPIN GARCIA E.R.H ROBUSTOS</t>
  </si>
  <si>
    <t>21787</t>
  </si>
  <si>
    <t>DON PEPIN GARCIA E.R.H TORO GORDO</t>
  </si>
  <si>
    <t>21789</t>
  </si>
  <si>
    <t>DON PEPIN GARCIA E.R.H TOROS</t>
  </si>
  <si>
    <t>21788</t>
  </si>
  <si>
    <t>DON PEPIN GARCIA ORIGINAL DEMITASSE</t>
  </si>
  <si>
    <t>19182</t>
  </si>
  <si>
    <t>DON PEPIN GARCIA ORIGINAL GENEROSOS</t>
  </si>
  <si>
    <t>18718</t>
  </si>
  <si>
    <t>DON PEPIN GARCIA ORIGINAL INVICTOS</t>
  </si>
  <si>
    <t>18719</t>
  </si>
  <si>
    <t>DON PEPIN GARCIA ORIGINAL LANCEROS</t>
  </si>
  <si>
    <t>18720</t>
  </si>
  <si>
    <t>DON PEPIN GARCIA ORIGINAL TOROS GORDOS</t>
  </si>
  <si>
    <t>20001</t>
  </si>
  <si>
    <t>DON PEPIN GARCIA SERIES JJ SELECTOS</t>
  </si>
  <si>
    <t>20000</t>
  </si>
  <si>
    <t>DON PEPIN GARCIA SERIES JJ TOROS</t>
  </si>
  <si>
    <t>21009</t>
  </si>
  <si>
    <t>DON PEPIN GARCIA SERIES VC GENEROSOS</t>
  </si>
  <si>
    <t>21011</t>
  </si>
  <si>
    <t>DON PEPIN GARCIA SERIES VC INVICTOS</t>
  </si>
  <si>
    <t>21010</t>
  </si>
  <si>
    <t>DON PEPIN GARCIA SERIES VC TOROS GORDOS</t>
  </si>
  <si>
    <t>21012</t>
  </si>
  <si>
    <t>DON PEPPINO ROBUSTO</t>
  </si>
  <si>
    <t>21721</t>
  </si>
  <si>
    <t>DON PEPPINO TORO</t>
  </si>
  <si>
    <t>21722</t>
  </si>
  <si>
    <t>DON TOMAS BRAZIL ROBUSTO</t>
  </si>
  <si>
    <t>20586</t>
  </si>
  <si>
    <t>20587</t>
  </si>
  <si>
    <t>DON TOMAS BRAZIL ROTHSCHILD</t>
  </si>
  <si>
    <t>20588</t>
  </si>
  <si>
    <t>20589</t>
  </si>
  <si>
    <t>DON TOMAS BUNDLE CORONA</t>
  </si>
  <si>
    <t>3135</t>
  </si>
  <si>
    <t>3136</t>
  </si>
  <si>
    <t>DON TOMAS BUNDLE NICARAGUA ROBUSTO</t>
  </si>
  <si>
    <t>3749</t>
  </si>
  <si>
    <t>DON TOMAS BUNDLE NICARAGUA ROTHSCHILD</t>
  </si>
  <si>
    <t>3751</t>
  </si>
  <si>
    <t>DON TOMAS BUNDLE NICARAGUA TORO</t>
  </si>
  <si>
    <t>3750</t>
  </si>
  <si>
    <t>DON TOMAS BUNDLE PETIT CORONA</t>
  </si>
  <si>
    <t>3137</t>
  </si>
  <si>
    <t>3138</t>
  </si>
  <si>
    <t>DON TOMAS BUNDLE ROBUSTO</t>
  </si>
  <si>
    <t>3133</t>
  </si>
  <si>
    <t>3134</t>
  </si>
  <si>
    <t>DON TOMAS BUNDLE ROTHSCHILD</t>
  </si>
  <si>
    <t>3139</t>
  </si>
  <si>
    <t>3140</t>
  </si>
  <si>
    <t>DON TOMAS BUNDLE TORO</t>
  </si>
  <si>
    <t>3131</t>
  </si>
  <si>
    <t>3132</t>
  </si>
  <si>
    <t>DON TOMAS CLÀSICO CORONA GRANDE</t>
  </si>
  <si>
    <t>18041</t>
  </si>
  <si>
    <t>DON TOMAS CLÀSICO NUMBER 4</t>
  </si>
  <si>
    <t>18035</t>
  </si>
  <si>
    <t>DON TOMAS CLÀSICO ROBUSTO</t>
  </si>
  <si>
    <t>18039</t>
  </si>
  <si>
    <t>DON TOMAS CLASICO ROBUSTO HUMI-PACK</t>
  </si>
  <si>
    <t>3646</t>
  </si>
  <si>
    <t>DON TOMAS CORONA GLASS TUBE</t>
  </si>
  <si>
    <t>3288</t>
  </si>
  <si>
    <t>3289</t>
  </si>
  <si>
    <t>DON TOMAS NICARAGUA ALLEGRO</t>
  </si>
  <si>
    <t>3679</t>
  </si>
  <si>
    <t>3680</t>
  </si>
  <si>
    <t>DON TOMAS NICARAGUA LINDOS</t>
  </si>
  <si>
    <t>3598</t>
  </si>
  <si>
    <t>3599</t>
  </si>
  <si>
    <t>DON TOMAS NICARAGUA ROBUSTO</t>
  </si>
  <si>
    <t>3592</t>
  </si>
  <si>
    <t>3593</t>
  </si>
  <si>
    <t>DON TOMAS NICARAGUA ROBUSTO 25</t>
  </si>
  <si>
    <t>3764</t>
  </si>
  <si>
    <t>DON TOMAS NICARAGUA ROTHSCHILD</t>
  </si>
  <si>
    <t>3596</t>
  </si>
  <si>
    <t>3597</t>
  </si>
  <si>
    <t>DON TOMAS NICARAGUA TORO</t>
  </si>
  <si>
    <t>3594</t>
  </si>
  <si>
    <t>3595</t>
  </si>
  <si>
    <t>DONA NIEVES MINGA</t>
  </si>
  <si>
    <t>19715</t>
  </si>
  <si>
    <t>DONA NIEVES NEGRA MACHA</t>
  </si>
  <si>
    <t>19714</t>
  </si>
  <si>
    <t>DONA NIEVES NEGRA MACHA BOX PRESSED</t>
  </si>
  <si>
    <t>19713</t>
  </si>
  <si>
    <t>DONA NIEVES NIEVITA</t>
  </si>
  <si>
    <t>19712</t>
  </si>
  <si>
    <t>DONA NIEVES SENTIMIENTO APRECIO BOX PRESSED</t>
  </si>
  <si>
    <t>19717</t>
  </si>
  <si>
    <t>DONA NIEVES SENTIMIENTO EMOCION BOX PRESSED</t>
  </si>
  <si>
    <t>19716</t>
  </si>
  <si>
    <t>DONA NIEVES SENTIMIENTO TERNURA BOX PRESSED</t>
  </si>
  <si>
    <t>19718</t>
  </si>
  <si>
    <t>DUNHILL AGED CONDADOS</t>
  </si>
  <si>
    <t>18624</t>
  </si>
  <si>
    <t>DUNHILL AGED VALVERDES</t>
  </si>
  <si>
    <t>18623</t>
  </si>
  <si>
    <t>DUNHILL SIGNED RANGE CIGAR - PETIT CORONAS</t>
  </si>
  <si>
    <t>17490</t>
  </si>
  <si>
    <t>EFEBO FIGURADO</t>
  </si>
  <si>
    <t>19891</t>
  </si>
  <si>
    <t>EFEBO GORDO</t>
  </si>
  <si>
    <t>19892</t>
  </si>
  <si>
    <t>EFEBO ROBUSTO</t>
  </si>
  <si>
    <t>19893</t>
  </si>
  <si>
    <t>EFEBO TORO</t>
  </si>
  <si>
    <t>19894</t>
  </si>
  <si>
    <t>EIROA CBT MADURO 48x4</t>
  </si>
  <si>
    <t>20015</t>
  </si>
  <si>
    <t>EIROA CBT MADURO 50x5</t>
  </si>
  <si>
    <t>20016</t>
  </si>
  <si>
    <t>EIROA CBT MADURO 54x6</t>
  </si>
  <si>
    <t>20017</t>
  </si>
  <si>
    <t>EIROA CBT MADURO LANCERO 38x7</t>
  </si>
  <si>
    <t>21091</t>
  </si>
  <si>
    <t>EIROA CLASSIC 48x4</t>
  </si>
  <si>
    <t>20012</t>
  </si>
  <si>
    <t>EIROA CLASSIC 50x5</t>
  </si>
  <si>
    <t>20013</t>
  </si>
  <si>
    <t>EIROA CLASSIC 54x6</t>
  </si>
  <si>
    <t>20014</t>
  </si>
  <si>
    <t>EIROA FIRST 20 YEARS 50x5</t>
  </si>
  <si>
    <t>20372</t>
  </si>
  <si>
    <t>EIROA FIRST 20 YEARS 54x6</t>
  </si>
  <si>
    <t>20373</t>
  </si>
  <si>
    <t>EIROA FIRST 20 YEARS COLORADO 46x6</t>
  </si>
  <si>
    <t>20609</t>
  </si>
  <si>
    <t>EIROA FIRST 20 YEARS COLORADO 50x5</t>
  </si>
  <si>
    <t>20374</t>
  </si>
  <si>
    <t>EIROA FIRST 20 YEARS COLORADO 54x6</t>
  </si>
  <si>
    <t>20375</t>
  </si>
  <si>
    <t>EIROA LANCERO 38x7</t>
  </si>
  <si>
    <t>21092</t>
  </si>
  <si>
    <t>EL CRIOLLITO A FLORES DBL MAGNUM 24</t>
  </si>
  <si>
    <t>19490</t>
  </si>
  <si>
    <t>EL CRIOLLITO A FLORES HALF CORONA 24</t>
  </si>
  <si>
    <t>19488</t>
  </si>
  <si>
    <t>EL CRIOLLITO A FLORES HALF CORONA 5</t>
  </si>
  <si>
    <t>20803</t>
  </si>
  <si>
    <t>EL CRIOLLITO A FLORES PERLA 24</t>
  </si>
  <si>
    <t>19779</t>
  </si>
  <si>
    <t>EL CRIOLLITO A FLORES PURITOS 6</t>
  </si>
  <si>
    <t>20804</t>
  </si>
  <si>
    <t>EL CRIOLLITO A FLORES ROBUSTO 24</t>
  </si>
  <si>
    <t>19489</t>
  </si>
  <si>
    <t>EL CRIOLLITO A FLORES SHORT GORDO 24</t>
  </si>
  <si>
    <t>19778</t>
  </si>
  <si>
    <t>EL GALAN CONNECTICUT AIROSOS</t>
  </si>
  <si>
    <t>19706</t>
  </si>
  <si>
    <t>EL GALAN CONNECTICUT APUESTOS</t>
  </si>
  <si>
    <t>19707</t>
  </si>
  <si>
    <t>EL GALAN RESERVA ESPECIAL AIROSOS BOX PRESSED</t>
  </si>
  <si>
    <t>19701</t>
  </si>
  <si>
    <t>EL GALAN RESERVA ESPECIAL APUESTOS</t>
  </si>
  <si>
    <t>19703</t>
  </si>
  <si>
    <t>EL GALAN RESERVA ESPECIAL APUESTOS BOX PRESSED</t>
  </si>
  <si>
    <t>19702</t>
  </si>
  <si>
    <t>EL GALAN RESERVA ESPECIAL GALLARDOS BOX PRESSED</t>
  </si>
  <si>
    <t>19704</t>
  </si>
  <si>
    <t>EL GALAN RESERVA ESPECIAL OBESOS BOX PRESSED</t>
  </si>
  <si>
    <t>19705</t>
  </si>
  <si>
    <t>Conf. da 35 pezzi</t>
  </si>
  <si>
    <t>EL LOCO EL HUERFANO EDICION ESPECIAL ADV 2017</t>
  </si>
  <si>
    <t>19694</t>
  </si>
  <si>
    <t>EL REY DEL MUNDO 170 ANIVERSARIO</t>
  </si>
  <si>
    <t>19654</t>
  </si>
  <si>
    <t>EL REY DEL MUNDO CHOIX SUPREME</t>
  </si>
  <si>
    <t>15494</t>
  </si>
  <si>
    <t>EL SEPTIMO LUXUS COLLECTION BULLET BLUE</t>
  </si>
  <si>
    <t>21579</t>
  </si>
  <si>
    <t>EL SEPTIMO LUXUS COLLECTION EXCEPTION WHITE</t>
  </si>
  <si>
    <t>21582</t>
  </si>
  <si>
    <t>EL SEPTIMO LUXUS COLLECTION REBELDE BLUE</t>
  </si>
  <si>
    <t>21581</t>
  </si>
  <si>
    <t>EL SEPTIMO LUXUS COLLECTION SMALL SABOR BLUE</t>
  </si>
  <si>
    <t>21580</t>
  </si>
  <si>
    <t>EL SEPTIMO SACRED COLLECTION BOTTICELLI</t>
  </si>
  <si>
    <t>21584</t>
  </si>
  <si>
    <t>EL SEPTIMO SACRED COLLECTION DA VINCI</t>
  </si>
  <si>
    <t>21586</t>
  </si>
  <si>
    <t>EL SEPTIMO SACRED COLLECTION MASACCIO</t>
  </si>
  <si>
    <t>21590</t>
  </si>
  <si>
    <t>EL SEPTIMO SACRED COLLECTION MICHELANGELO</t>
  </si>
  <si>
    <t>21589</t>
  </si>
  <si>
    <t>EL SEPTIMO SACRED COLLECTION RAPHAEL</t>
  </si>
  <si>
    <t>21588</t>
  </si>
  <si>
    <t>EL SEPTIMO SACRED COLLECTION REMBRANDT</t>
  </si>
  <si>
    <t>21585</t>
  </si>
  <si>
    <t>EL SEPTIMO SACRED COLLECTION SALVADOR DALI'</t>
  </si>
  <si>
    <t>21587</t>
  </si>
  <si>
    <t>EL SEPTIMO SACRED COLLECTION VAN GOGH</t>
  </si>
  <si>
    <t>21583</t>
  </si>
  <si>
    <t>EL SEPTIMO ZAYA COLLECTION BOMBA ORANGE</t>
  </si>
  <si>
    <t>21578</t>
  </si>
  <si>
    <t>EL SEPTIMO ZAYA COLLECTION BULLET BLACK</t>
  </si>
  <si>
    <t>21575</t>
  </si>
  <si>
    <t>EL SEPTIMO ZAYA COLLECTION EXCEPCION ESMERALDA</t>
  </si>
  <si>
    <t>21577</t>
  </si>
  <si>
    <t>EL SEPTIMO ZAYA COLLECTION SHORT DREAM TOPAZ</t>
  </si>
  <si>
    <t>21576</t>
  </si>
  <si>
    <t>EL VIEJO CONTINENTE 5 AÑOS EDICIÓN PITAGORAS</t>
  </si>
  <si>
    <t>20163</t>
  </si>
  <si>
    <t>EL VIEJO CONTINENTE EDICION 5 ANOS</t>
  </si>
  <si>
    <t>20011</t>
  </si>
  <si>
    <t>EL VIEJO CONTINENTE EDICION ESTELI'</t>
  </si>
  <si>
    <t>20387</t>
  </si>
  <si>
    <t>EL VIEJO CONTINENTE GRAN MAJOR MADURO</t>
  </si>
  <si>
    <t>19603</t>
  </si>
  <si>
    <t>EL VIEJO CONTINENTE GRAN SHORT MADURO</t>
  </si>
  <si>
    <t>19602</t>
  </si>
  <si>
    <t>EL VIEJO CONTINENTE LANCERO MADURO</t>
  </si>
  <si>
    <t>19600</t>
  </si>
  <si>
    <t>EL VIEJO CONTINENTE MARE NOSTRUM CULEBRAS</t>
  </si>
  <si>
    <t>20162</t>
  </si>
  <si>
    <t>EL VIEJO CONTINENTE MARE NOSTRUM I</t>
  </si>
  <si>
    <t>20161</t>
  </si>
  <si>
    <t>EL VIEJO CONTINENTE MARE NOSTRUM III</t>
  </si>
  <si>
    <t>19776</t>
  </si>
  <si>
    <t>EL VIEJO CONTINENTE PICCOLO MADURO</t>
  </si>
  <si>
    <t>19775</t>
  </si>
  <si>
    <t>EL VIEJO CONTINENTE ROBUSTO MADURO</t>
  </si>
  <si>
    <t>19601</t>
  </si>
  <si>
    <t>ENCLAVE BROADLEAF ROBUSTOS</t>
  </si>
  <si>
    <t>19965</t>
  </si>
  <si>
    <t>ENCLAVE BROADLEAF TOROS</t>
  </si>
  <si>
    <t>19966</t>
  </si>
  <si>
    <t>ENCLAVE CONNECTICUT FIGURADOS</t>
  </si>
  <si>
    <t>20019</t>
  </si>
  <si>
    <t>ENCLAVE CONNECTICUT ROBUSTOS</t>
  </si>
  <si>
    <t>20020</t>
  </si>
  <si>
    <t>ENCLAVE CONNECTICUT TOROS</t>
  </si>
  <si>
    <t>20021</t>
  </si>
  <si>
    <t>EP CARRILLO HONDURAS ROBUSTO 5x50</t>
  </si>
  <si>
    <t>21709</t>
  </si>
  <si>
    <t>EP CARRILLO HONDURAS TORO 6x52</t>
  </si>
  <si>
    <t>21710</t>
  </si>
  <si>
    <t>EP CARRILLO SUMATRA ROBUSTO 5x50</t>
  </si>
  <si>
    <t>21690</t>
  </si>
  <si>
    <t>EP CARRILLO SUMATRA TORO 6x52</t>
  </si>
  <si>
    <t>21691</t>
  </si>
  <si>
    <t>ETNICO</t>
  </si>
  <si>
    <t>19719</t>
  </si>
  <si>
    <t>ETNICO ARUACO</t>
  </si>
  <si>
    <t>20022</t>
  </si>
  <si>
    <t>FERIO TEGO SUMMA CORONA GORDA 5.75x46</t>
  </si>
  <si>
    <t>21571</t>
  </si>
  <si>
    <t>FERIO TEGO SUMMA GORDO 6x60</t>
  </si>
  <si>
    <t>21574</t>
  </si>
  <si>
    <t>FERIO TEGO SUMMA ROBUSTO 5x50</t>
  </si>
  <si>
    <t>21570</t>
  </si>
  <si>
    <t>FERIO TEGO SUMMA TORO 6x50</t>
  </si>
  <si>
    <t>21572</t>
  </si>
  <si>
    <t>FERIO TEGO SUMMA TORPEDO 6.25x52</t>
  </si>
  <si>
    <t>21573</t>
  </si>
  <si>
    <t>FLOR DE CARMEN DOBLE TORO</t>
  </si>
  <si>
    <t>19323</t>
  </si>
  <si>
    <t>FLOR DE CARMEN ROBUSTO</t>
  </si>
  <si>
    <t>19322</t>
  </si>
  <si>
    <t>FLOR DE COPAN 1795</t>
  </si>
  <si>
    <t>21725</t>
  </si>
  <si>
    <t>FLOR DE COPAN BELICOSO</t>
  </si>
  <si>
    <t>20174</t>
  </si>
  <si>
    <t>FLOR DE COPAN GORDITO</t>
  </si>
  <si>
    <t>20175</t>
  </si>
  <si>
    <t>FLOR DE COPAN LP CHURCHILL</t>
  </si>
  <si>
    <t>20594</t>
  </si>
  <si>
    <t>FLOR DE COPAN LP CORONA</t>
  </si>
  <si>
    <t>20595</t>
  </si>
  <si>
    <t>FLOR DE COPAN LP PIRAMIDES SAN JOSE' 13</t>
  </si>
  <si>
    <t>20596</t>
  </si>
  <si>
    <t>FLOR DE COPAN LP ROBUSTO</t>
  </si>
  <si>
    <t>20569</t>
  </si>
  <si>
    <t>FLOR DE COPAN ROSAS 20 ANIVERSARIO GRAN RESERVA</t>
  </si>
  <si>
    <t>20834</t>
  </si>
  <si>
    <t>FLOR DE COPAN ROTHCHILD</t>
  </si>
  <si>
    <t>20173</t>
  </si>
  <si>
    <t>FLOR DE COPAN SHORT ROBUSTO</t>
  </si>
  <si>
    <t>20172</t>
  </si>
  <si>
    <t>FLOR DE COPAN YEAR OF THE SNAKE</t>
  </si>
  <si>
    <t>21448</t>
  </si>
  <si>
    <t>FLOR DE LAS ANTILLAS ROBUSTOS</t>
  </si>
  <si>
    <t>18721</t>
  </si>
  <si>
    <t>FLOR DE LAS ANTILLAS TOROS</t>
  </si>
  <si>
    <t>18722</t>
  </si>
  <si>
    <t>FLOR DE OLIVA NICARAGUA CABINET EDITION CONNECTICUT ROBUSTO 25</t>
  </si>
  <si>
    <t>21856</t>
  </si>
  <si>
    <t>FLOR DE OLIVA NICARAGUA CABINET EDITION CONNECTICUT TORPEDO 25</t>
  </si>
  <si>
    <t>21857</t>
  </si>
  <si>
    <t>FLOR DE OLIVA NICARAGUA CABINET EDITION MADURO ROBUSTO 25</t>
  </si>
  <si>
    <t>21548</t>
  </si>
  <si>
    <t>FLOR DE OLIVA NICARAGUA CABINET EDITION MADURO TORPEDO 25</t>
  </si>
  <si>
    <t>21549</t>
  </si>
  <si>
    <t>FLOR DE OLIVA NICARAGUA CABINET EDITION ORIGINAL ROBUSTO 25</t>
  </si>
  <si>
    <t>21546</t>
  </si>
  <si>
    <t>FLOR DE OLIVA NICARAGUA CABINET EDITION ORIGINAL TORPEDO 25</t>
  </si>
  <si>
    <t>21547</t>
  </si>
  <si>
    <t>FLOR DE SELVA 30 ANIVERSARIO SALOMONES</t>
  </si>
  <si>
    <t>21749</t>
  </si>
  <si>
    <t>FLOR DE SELVA COLECCION ANIVERSARIO N°20</t>
  </si>
  <si>
    <t>20895</t>
  </si>
  <si>
    <t>FLOR DE SELVA COLECCION MADURO</t>
  </si>
  <si>
    <t>20894</t>
  </si>
  <si>
    <t>FLOR DE SELVA EGOISTA</t>
  </si>
  <si>
    <t>19054</t>
  </si>
  <si>
    <t>FLOR DE SELVA FINO</t>
  </si>
  <si>
    <t>19970</t>
  </si>
  <si>
    <t>FLOR DE SELVA GRAND PRESSE'</t>
  </si>
  <si>
    <t>19363</t>
  </si>
  <si>
    <t>FLOR DE SELVA INDISPENSABLES</t>
  </si>
  <si>
    <t>20896</t>
  </si>
  <si>
    <t>FLOR DE SELVA N.15</t>
  </si>
  <si>
    <t>18462</t>
  </si>
  <si>
    <t>FLOR DE SELVA N.20 EGOISTAS</t>
  </si>
  <si>
    <t>19972</t>
  </si>
  <si>
    <t>FLOR DE SELVA N.20 ROBUSTOS</t>
  </si>
  <si>
    <t>19973</t>
  </si>
  <si>
    <t>FLOR DE SELVA ROBUSTO</t>
  </si>
  <si>
    <t>17756</t>
  </si>
  <si>
    <t>FLOR DE SELVA ROBUSTO MADURO</t>
  </si>
  <si>
    <t>18735</t>
  </si>
  <si>
    <t>FLOR DE SELVA ROBUSTO TUBOS</t>
  </si>
  <si>
    <t>19971</t>
  </si>
  <si>
    <t>FLOR DE SELVA SIESTA</t>
  </si>
  <si>
    <t>17963</t>
  </si>
  <si>
    <t>FLOR DE SELVA TEMPOS</t>
  </si>
  <si>
    <t>19055</t>
  </si>
  <si>
    <t>FLORES Y RODRIGUEZ 10TH ANNIVERSARY CHURCHILL 24</t>
  </si>
  <si>
    <t>20795</t>
  </si>
  <si>
    <t>FLORES Y RODRIGUEZ 10TH ANNIVERSARY CORONA 24</t>
  </si>
  <si>
    <t>20797</t>
  </si>
  <si>
    <t>FLORES Y RODRIGUEZ 10TH ANNIVERSARY FIGURADO 24</t>
  </si>
  <si>
    <t>20796</t>
  </si>
  <si>
    <t>FONSECA DELICIAS</t>
  </si>
  <si>
    <t>15476</t>
  </si>
  <si>
    <t>FONSECA KDT CADETES</t>
  </si>
  <si>
    <t>15475</t>
  </si>
  <si>
    <t>FOUNDATION OLMEC CLARO ROBUSTO 5x50</t>
  </si>
  <si>
    <t>21655</t>
  </si>
  <si>
    <t>FOUNDATION OLMEC CLARO TORO 6x52</t>
  </si>
  <si>
    <t>21656</t>
  </si>
  <si>
    <t>FOUNDATION OLMEC MADURO ROBUSTO 5x50</t>
  </si>
  <si>
    <t>21657</t>
  </si>
  <si>
    <t>FOUNDATION OLMEC MADURO TORO 6x52</t>
  </si>
  <si>
    <t>21658</t>
  </si>
  <si>
    <t>FOUNDATION TABERNACLE CONNECTICUT BROADLEAF DAVID PERFECTO 5x54</t>
  </si>
  <si>
    <t>21653</t>
  </si>
  <si>
    <t>FOUNDATION TABERNACLE CONNECTICUT BROADLEAF GOLIATH PERFECTO 5x58</t>
  </si>
  <si>
    <t>21654</t>
  </si>
  <si>
    <t>FOUNDATION TABERNACLE ROBUSTO 5x50</t>
  </si>
  <si>
    <t>21651</t>
  </si>
  <si>
    <t>FOUNDATION TABERNACLE TORO 6x52</t>
  </si>
  <si>
    <t>21652</t>
  </si>
  <si>
    <t>FRATELLO ARLEQUIN CORONA 5 1/2x48</t>
  </si>
  <si>
    <t>21211</t>
  </si>
  <si>
    <t>FRATELLO ARLEQUIN ROBUSTO 5 1/2x52</t>
  </si>
  <si>
    <t>21212</t>
  </si>
  <si>
    <t>FRATELLO ARLEQUIN TORO 6 1/4x54</t>
  </si>
  <si>
    <t>21213</t>
  </si>
  <si>
    <t>FRATELLO BIANCO III 5x56</t>
  </si>
  <si>
    <t>21180</t>
  </si>
  <si>
    <t>FRATELLO BIANCO IV 6 1/2x54</t>
  </si>
  <si>
    <t>21181</t>
  </si>
  <si>
    <t>FRATELLO BIANCO THE BOXER 6 1/4x52</t>
  </si>
  <si>
    <t>21182</t>
  </si>
  <si>
    <t>FRATELLO FUOCO BIANCO 3 1/2x50</t>
  </si>
  <si>
    <t>21183</t>
  </si>
  <si>
    <t>FRATELLO FUOCO ORO 3 1/2x50</t>
  </si>
  <si>
    <t>21184</t>
  </si>
  <si>
    <t>FRATELLO ORO CORONA 5 1/2x47</t>
  </si>
  <si>
    <t>21185</t>
  </si>
  <si>
    <t>FRATELLO ORO THE BOXER 6 1/4x52</t>
  </si>
  <si>
    <t>21186</t>
  </si>
  <si>
    <t>FRATELLO ORO TORO 6 1/4x54</t>
  </si>
  <si>
    <t>21187</t>
  </si>
  <si>
    <t>FUENTE-FUENTE OPUS X 1992 PERFECXION</t>
  </si>
  <si>
    <t>18234</t>
  </si>
  <si>
    <t>FUENTE-FUENTE OPUS X 1992 RESERVE D'CHATEAU</t>
  </si>
  <si>
    <t>18233</t>
  </si>
  <si>
    <t>FUENTE-FUENTE OPUS X 1992 ROBUSTO</t>
  </si>
  <si>
    <t>18235</t>
  </si>
  <si>
    <t>Conf. da 42 pezzi</t>
  </si>
  <si>
    <t>FUENTE-FUENTE OPUS-X BELICOSO X3</t>
  </si>
  <si>
    <t>15906</t>
  </si>
  <si>
    <t>Conf. da 32 pezzi</t>
  </si>
  <si>
    <t>FUENTE-FUENTE OPUS-X DOUBLE CORONA</t>
  </si>
  <si>
    <t>15881</t>
  </si>
  <si>
    <t>16250</t>
  </si>
  <si>
    <t>FUENTE-FUENTE OPUS-X FUENTE-FUENTE</t>
  </si>
  <si>
    <t>15901</t>
  </si>
  <si>
    <t>Conf. da 29 pezzi</t>
  </si>
  <si>
    <t>FUENTE-FUENTE OPUS-X PERFECXION N.2</t>
  </si>
  <si>
    <t>15880</t>
  </si>
  <si>
    <t>FUENTE-FUENTE OPUS-X PERFECXION N.4</t>
  </si>
  <si>
    <t>15907</t>
  </si>
  <si>
    <t>FUENTE-FUENTE OPUS-X PERFECXION N° 5</t>
  </si>
  <si>
    <t>16691</t>
  </si>
  <si>
    <t>FUENTE-FUENTE OPUS-X RESERVA D'CHATEAU</t>
  </si>
  <si>
    <t>16690</t>
  </si>
  <si>
    <t>FUENTE-FUENTE OPUS-X ROBUSTO</t>
  </si>
  <si>
    <t>16708</t>
  </si>
  <si>
    <t>FUENTE-FUENTE OPUS-X SUPER BELICOSO</t>
  </si>
  <si>
    <t>16692</t>
  </si>
  <si>
    <t>FURIA ALECTO</t>
  </si>
  <si>
    <t>19337</t>
  </si>
  <si>
    <t>FURIA INANNA</t>
  </si>
  <si>
    <t>20953</t>
  </si>
  <si>
    <t>FURIA MEGAERA</t>
  </si>
  <si>
    <t>19338</t>
  </si>
  <si>
    <t>FURIA SAMPLER</t>
  </si>
  <si>
    <t>19691</t>
  </si>
  <si>
    <t>FURIA TISIPHONE</t>
  </si>
  <si>
    <t>20954</t>
  </si>
  <si>
    <t>GUANTANAMERA 5 DECIMOS</t>
  </si>
  <si>
    <t>20415</t>
  </si>
  <si>
    <t>GUANTANAMERA CRISTALES</t>
  </si>
  <si>
    <t>17138</t>
  </si>
  <si>
    <t>21042</t>
  </si>
  <si>
    <t>GURKHA BEAUTY 25TH ANNIVERSARY</t>
  </si>
  <si>
    <t>21387</t>
  </si>
  <si>
    <t>GURKHA BOURBON COLLECTION CHURCHILL MADURO</t>
  </si>
  <si>
    <t>19545</t>
  </si>
  <si>
    <t>GURKHA BOURBON COLLECTION TORO NATURAL</t>
  </si>
  <si>
    <t>19546</t>
  </si>
  <si>
    <t>GURKHA CELLAR RESERVE 10th ANNIVERSARY AGED 15 YEARS GRAND ROTHCHILD 6x58</t>
  </si>
  <si>
    <t>19870</t>
  </si>
  <si>
    <t>GURKHA CELLAR RESERVE 21 YEAR GRAND ROBUSTO</t>
  </si>
  <si>
    <t>19465</t>
  </si>
  <si>
    <t>GURKHA CELLAR RESERVE 21 YEAR KRAKEN XO</t>
  </si>
  <si>
    <t>19466</t>
  </si>
  <si>
    <t>GURKHA CELLAR RESERVE 21 YEAR SOLARA DOUBLE ROBUSTO</t>
  </si>
  <si>
    <t>19464</t>
  </si>
  <si>
    <t>GURKHA CELLAR RESERVE EDICION ESPECIAL GRAND ROBUSTO</t>
  </si>
  <si>
    <t>19459</t>
  </si>
  <si>
    <t>GURKHA CELLAR RESERVE EDICION ESPECIAL KOI PERFECTO # 2</t>
  </si>
  <si>
    <t>19457</t>
  </si>
  <si>
    <t>GURKHA CELLAR RESERVE EDICION ESPECIAL KRAKEN XO</t>
  </si>
  <si>
    <t>19460</t>
  </si>
  <si>
    <t>GURKHA CELLAR RESERVE EDICION ESPECIAL SOLARA DOUBLE ROBUSTO</t>
  </si>
  <si>
    <t>19458</t>
  </si>
  <si>
    <t>GURKHA CELLAR RESERVE GRAND ROBUSTO</t>
  </si>
  <si>
    <t>19451</t>
  </si>
  <si>
    <t>GURKHA CELLAR RESERVE KOI PERFECTO # 2</t>
  </si>
  <si>
    <t>19449</t>
  </si>
  <si>
    <t>GURKHA CELLAR RESERVE KRAKEN XO</t>
  </si>
  <si>
    <t>19452</t>
  </si>
  <si>
    <t>GURKHA CELLAR RESERVE LIMITADA GRAND ROTHSCHILD</t>
  </si>
  <si>
    <t>19455</t>
  </si>
  <si>
    <t>GURKHA CELLAR RESERVE LIMITADA KRAKEN XO</t>
  </si>
  <si>
    <t>19456</t>
  </si>
  <si>
    <t>GURKHA CELLAR RESERVE LIMITADA SOLARA DOUBLE ROBUSTO</t>
  </si>
  <si>
    <t>19454</t>
  </si>
  <si>
    <t>GURKHA CELLAR RESERVE PLATINUM EDITION GRAND ROBUSTO</t>
  </si>
  <si>
    <t>19462</t>
  </si>
  <si>
    <t>GURKHA CELLAR RESERVE PLATINUM EDITION KRAKEN XO</t>
  </si>
  <si>
    <t>19463</t>
  </si>
  <si>
    <t>GURKHA CELLAR RESERVE PLATINUM EDITION SOLARA DOUBLE ROBUSTO</t>
  </si>
  <si>
    <t>19461</t>
  </si>
  <si>
    <t>GURKHA CELLAR RESERVE SOLARA DOUBLE ROBUSTO</t>
  </si>
  <si>
    <t>19450</t>
  </si>
  <si>
    <t>GURKHA CELLAR RESERVE TUBES</t>
  </si>
  <si>
    <t>20581</t>
  </si>
  <si>
    <t>20582</t>
  </si>
  <si>
    <t>GURKHA COLLECCION ESPECIAL NICARAGUA N° 2 PIRAMIDE 6 1/8x52</t>
  </si>
  <si>
    <t>21397</t>
  </si>
  <si>
    <t>GURKHA COLLECCION ESPECIAL NICARAGUA TORO 6x54</t>
  </si>
  <si>
    <t>21396</t>
  </si>
  <si>
    <t>GURKHA CRYSTAL KRAKEN - XO</t>
  </si>
  <si>
    <t>20911</t>
  </si>
  <si>
    <t>GURKHA EVIL ROBUSTOS</t>
  </si>
  <si>
    <t>21394</t>
  </si>
  <si>
    <t>GURKHA FAT BOY 4x60</t>
  </si>
  <si>
    <t>21700</t>
  </si>
  <si>
    <t>GURKHA FAT BOY 5x66</t>
  </si>
  <si>
    <t>21701</t>
  </si>
  <si>
    <t>GURKHA FAT BOY 6x66</t>
  </si>
  <si>
    <t>21702</t>
  </si>
  <si>
    <t>GURKHA GHOST ASURA ROTHSCHILD 6x54</t>
  </si>
  <si>
    <t>19526</t>
  </si>
  <si>
    <t>GURKHA GHOST CONNECTICUT ASURA ROTCHILD 6x54</t>
  </si>
  <si>
    <t>21275</t>
  </si>
  <si>
    <t>GURKHA GHOST CONNECTICUT SHADOW ROBUSTO 5x52</t>
  </si>
  <si>
    <t>21272</t>
  </si>
  <si>
    <t>GURKHA GHOST GOLD ASURA ROTHCHILD 6x54</t>
  </si>
  <si>
    <t>20810</t>
  </si>
  <si>
    <t>GURKHA GHOST GOLD SHADOW ROBUSTO 5x52</t>
  </si>
  <si>
    <t>20811</t>
  </si>
  <si>
    <t>GURKHA GHOST ROBUSTOS</t>
  </si>
  <si>
    <t>21393</t>
  </si>
  <si>
    <t>GURKHA GHOST SHADOW ROBUSTO</t>
  </si>
  <si>
    <t>19525</t>
  </si>
  <si>
    <t>GURKHA GODZILLA RARE LIMITED EDITION CIGARS</t>
  </si>
  <si>
    <t>20928</t>
  </si>
  <si>
    <t>GURKHA GRAND RESERVE CHURCHILL MADURO</t>
  </si>
  <si>
    <t>19542</t>
  </si>
  <si>
    <t>GURKHA GRAND RESERVE ROBUSTO NATURAL</t>
  </si>
  <si>
    <t>19541</t>
  </si>
  <si>
    <t>GURKHA HAVANA LEGEND ROBUSTO</t>
  </si>
  <si>
    <t>19445</t>
  </si>
  <si>
    <t>GURKHA HAVANA LEGEND ROBUSTO CORTO</t>
  </si>
  <si>
    <t>19446</t>
  </si>
  <si>
    <t>GURKHA HAVANA LEGEND TORO</t>
  </si>
  <si>
    <t>19447</t>
  </si>
  <si>
    <t>GURKHA HAVANA LEGEND XO</t>
  </si>
  <si>
    <t>19448</t>
  </si>
  <si>
    <t>GURKHA HERITAGE KINGSMAN</t>
  </si>
  <si>
    <t>21703</t>
  </si>
  <si>
    <t>GURKHA HERITAGE MADURO ROBUSTO</t>
  </si>
  <si>
    <t>19533</t>
  </si>
  <si>
    <t>GURKHA HERITAGE MADURO ROBUSTO CORTO</t>
  </si>
  <si>
    <t>19534</t>
  </si>
  <si>
    <t>GURKHA HERITAGE MADURO TORO</t>
  </si>
  <si>
    <t>19535</t>
  </si>
  <si>
    <t>GURKHA HERITAGE ROBUSTO</t>
  </si>
  <si>
    <t>19529</t>
  </si>
  <si>
    <t>GURKHA HERITAGE ROBUSTO CORTO</t>
  </si>
  <si>
    <t>19530</t>
  </si>
  <si>
    <t>GURKHA HERITAGE TORO</t>
  </si>
  <si>
    <t>19531</t>
  </si>
  <si>
    <t>GURKHA HERITAGE XO</t>
  </si>
  <si>
    <t>19532</t>
  </si>
  <si>
    <t>GURKHA KINGDOM FIGURADO</t>
  </si>
  <si>
    <t>21274</t>
  </si>
  <si>
    <t>GURKHA MARQUESA ROBUSTO PAREJO/PRENSADO 5x52</t>
  </si>
  <si>
    <t>19872</t>
  </si>
  <si>
    <t>GURKHA MARQUESA TORO PAREJO/PRENSADO 6x54</t>
  </si>
  <si>
    <t>19873</t>
  </si>
  <si>
    <t>GURKHA PRIVATE SELECT CHURCHILL</t>
  </si>
  <si>
    <t>19543</t>
  </si>
  <si>
    <t>GURKHA PRIVATE SELECT TORO NATURAL</t>
  </si>
  <si>
    <t>19544</t>
  </si>
  <si>
    <t>GURKHA REVENANT COROJO ROBUSTO 5x50</t>
  </si>
  <si>
    <t>20812</t>
  </si>
  <si>
    <t>GURKHA REVENANT COROJO TORO 6x54</t>
  </si>
  <si>
    <t>20813</t>
  </si>
  <si>
    <t>GURKHA REVENANT MADURO ROBUSTO 5x50</t>
  </si>
  <si>
    <t>20814</t>
  </si>
  <si>
    <t>GURKHA REVENANT MADURO TORO 6x54</t>
  </si>
  <si>
    <t>20815</t>
  </si>
  <si>
    <t>GURKHA REVENANT SAMPLER PACK</t>
  </si>
  <si>
    <t>20816</t>
  </si>
  <si>
    <t>GURKHA ROYAL CHALLENGE ROBUSTO</t>
  </si>
  <si>
    <t>19516</t>
  </si>
  <si>
    <t>GURKHA ROYAL CHALLENGE ROBUSTOS</t>
  </si>
  <si>
    <t>21392</t>
  </si>
  <si>
    <t>GURKHA ROYAL CHALLENGE TORO</t>
  </si>
  <si>
    <t>19517</t>
  </si>
  <si>
    <t>GURKHA ROYAL CHALLENGE TORPEDO</t>
  </si>
  <si>
    <t>19519</t>
  </si>
  <si>
    <t>GURKHA SAMPLER PACK TORO NICARAGUA</t>
  </si>
  <si>
    <t>21534</t>
  </si>
  <si>
    <t>GURKHA SEDUCTION ROBUSTOS</t>
  </si>
  <si>
    <t>21395</t>
  </si>
  <si>
    <t>GURKHA TORO SAMPLER PACK</t>
  </si>
  <si>
    <t>19540</t>
  </si>
  <si>
    <t>GURKHA TYSON 2.0 UNDISPUTED HABANO 6x54</t>
  </si>
  <si>
    <t>21650</t>
  </si>
  <si>
    <t>GURKHA TYSON 2.0 UNDISPUTED HABANO 7x60</t>
  </si>
  <si>
    <t>21659</t>
  </si>
  <si>
    <t>GURKHA TYSON 2.0 UNDISPUTED MADURO 6x54</t>
  </si>
  <si>
    <t>21660</t>
  </si>
  <si>
    <t>GURKHA TYSON 2.0 UNDISPUTED MADURO 7x60</t>
  </si>
  <si>
    <t>21661</t>
  </si>
  <si>
    <t>Conf. da 33 pezzi</t>
  </si>
  <si>
    <t>GURKHA WARLORD</t>
  </si>
  <si>
    <t>21276</t>
  </si>
  <si>
    <t>H HUPMANN COLECCION 2020</t>
  </si>
  <si>
    <t>20597</t>
  </si>
  <si>
    <t>H UPMANN 18 MAGNUM 52</t>
  </si>
  <si>
    <t>20358</t>
  </si>
  <si>
    <t>H UPMANN CONNOISSEUR No 1</t>
  </si>
  <si>
    <t>19879</t>
  </si>
  <si>
    <t>H UPMANN CONNOSSIEUR A</t>
  </si>
  <si>
    <t>18676</t>
  </si>
  <si>
    <t>H UPMANN CONNOSSIEUR B</t>
  </si>
  <si>
    <t>19431</t>
  </si>
  <si>
    <t>H UPMANN CONNOSSIEUR NR 2</t>
  </si>
  <si>
    <t>19960</t>
  </si>
  <si>
    <t>H UPMANN CORONAS JUNIOR</t>
  </si>
  <si>
    <t>16822</t>
  </si>
  <si>
    <t>21043</t>
  </si>
  <si>
    <t>H UPMANN CORONAS MAJOR</t>
  </si>
  <si>
    <t>21625</t>
  </si>
  <si>
    <t>H UPMANN HALF CORONA</t>
  </si>
  <si>
    <t>18430</t>
  </si>
  <si>
    <t>H UPMANN HALF CORONA 25 SIGARI</t>
  </si>
  <si>
    <t>18467</t>
  </si>
  <si>
    <t>H UPMANN HALF CORONA CELLO</t>
  </si>
  <si>
    <t>19356</t>
  </si>
  <si>
    <t>21142</t>
  </si>
  <si>
    <t>H UPMANN MAGNUM 46</t>
  </si>
  <si>
    <t>16823</t>
  </si>
  <si>
    <t>H UPMANN MAGNUM 46 TUBOS</t>
  </si>
  <si>
    <t>18117</t>
  </si>
  <si>
    <t>20483</t>
  </si>
  <si>
    <t>H UPMANN MAGNUM 50</t>
  </si>
  <si>
    <t>20764</t>
  </si>
  <si>
    <t>H UPMANN MAGNUM 50 CELLO</t>
  </si>
  <si>
    <t>21763</t>
  </si>
  <si>
    <t>H UPMANN MAGNUM 50 TUBOS</t>
  </si>
  <si>
    <t>21044</t>
  </si>
  <si>
    <t>H UPMANN MAGNUM 54</t>
  </si>
  <si>
    <t>19167</t>
  </si>
  <si>
    <t>19170</t>
  </si>
  <si>
    <t>H UPMANN MAGNUM 54 CELLO</t>
  </si>
  <si>
    <t>19357</t>
  </si>
  <si>
    <t>21143</t>
  </si>
  <si>
    <t>H UPMANN MAGNUM 54 TUBOS</t>
  </si>
  <si>
    <t>19187</t>
  </si>
  <si>
    <t>20484</t>
  </si>
  <si>
    <t>H UPMANN MAGNUM FINITE</t>
  </si>
  <si>
    <t>21685</t>
  </si>
  <si>
    <t>H UPMANN MAJESTIC</t>
  </si>
  <si>
    <t>20730</t>
  </si>
  <si>
    <t>H UPMANN NOELLAS</t>
  </si>
  <si>
    <t>18393</t>
  </si>
  <si>
    <t>H UPMANN REGALIAS</t>
  </si>
  <si>
    <t>16824</t>
  </si>
  <si>
    <t>H UPMANN REGALIAS LINEA RETRO'</t>
  </si>
  <si>
    <t>19907</t>
  </si>
  <si>
    <t>H UPMANN ROYAL ROBUSTO</t>
  </si>
  <si>
    <t>18468</t>
  </si>
  <si>
    <t>H UPMANN SIR WINSTON</t>
  </si>
  <si>
    <t>15505</t>
  </si>
  <si>
    <t>H UPMANN UPMANN No 2</t>
  </si>
  <si>
    <t>19881</t>
  </si>
  <si>
    <t>H.UPMANN MAGNUM 50</t>
  </si>
  <si>
    <t>20176</t>
  </si>
  <si>
    <t>HAMLET 25th YEAR TORO</t>
  </si>
  <si>
    <t>19408</t>
  </si>
  <si>
    <t>HAMLET PAREDES TABAQUERO TORO</t>
  </si>
  <si>
    <t>19413</t>
  </si>
  <si>
    <t>HANDELSGOLD GOLD LABEL N.9</t>
  </si>
  <si>
    <t>3069</t>
  </si>
  <si>
    <t>HENRI WINTERMANS 5 CORONA</t>
  </si>
  <si>
    <t>230</t>
  </si>
  <si>
    <t>HENRY CLAY WAR HAWK CHURCHILL</t>
  </si>
  <si>
    <t>21289</t>
  </si>
  <si>
    <t>HENRY CLAY WAR HAWK COMBO</t>
  </si>
  <si>
    <t>21375</t>
  </si>
  <si>
    <t>HENRY CLAY WAR HAWK CORONA</t>
  </si>
  <si>
    <t>21290</t>
  </si>
  <si>
    <t>HENRY CLAY WAR HAWK LONSDALE</t>
  </si>
  <si>
    <t>21291</t>
  </si>
  <si>
    <t>HENRY CLAY WAR HAWK MAGNUM</t>
  </si>
  <si>
    <t>21292</t>
  </si>
  <si>
    <t>HENRY CLAY WAR HAWK ROBUSTO</t>
  </si>
  <si>
    <t>21293</t>
  </si>
  <si>
    <t>HENRY CLAY WAR HAWK TORO</t>
  </si>
  <si>
    <t>21294</t>
  </si>
  <si>
    <t>HIRAM AND SOLOMON MASTER MASON ROBUSTO</t>
  </si>
  <si>
    <t>20750</t>
  </si>
  <si>
    <t>HIRAM AND SOLOMON SHRINER ROBUSTO</t>
  </si>
  <si>
    <t>20751</t>
  </si>
  <si>
    <t>HIRAM AND SOLOMON TRAVELING MAN ROBUSTO</t>
  </si>
  <si>
    <t>20752</t>
  </si>
  <si>
    <t>HOYO DE MONTERREY CORONATIONS</t>
  </si>
  <si>
    <t>21045</t>
  </si>
  <si>
    <t>HOYO DE MONTERREY DESTINOS</t>
  </si>
  <si>
    <t>21282</t>
  </si>
  <si>
    <t>HOYO DE MONTERREY DOUBLE CORONAS</t>
  </si>
  <si>
    <t>19342</t>
  </si>
  <si>
    <t>21281</t>
  </si>
  <si>
    <t>HOYO DE MONTERREY DOUBLE CORONAS GRAN RESERVA COSECHA 2013</t>
  </si>
  <si>
    <t>19813</t>
  </si>
  <si>
    <t>HOYO DE MONTERREY ELEGANTES</t>
  </si>
  <si>
    <t>19168</t>
  </si>
  <si>
    <t>HOYO DE MONTERREY EPICURE DE LUXE</t>
  </si>
  <si>
    <t>18656</t>
  </si>
  <si>
    <t>HOYO DE MONTERREY EPICURE ESPECIAL</t>
  </si>
  <si>
    <t>20565</t>
  </si>
  <si>
    <t>HOYO DE MONTERREY EPICURE ESPECIAL CELLO</t>
  </si>
  <si>
    <t>21144</t>
  </si>
  <si>
    <t>HOYO DE MONTERREY EPICURE ESPECIAL HABANA</t>
  </si>
  <si>
    <t>18172</t>
  </si>
  <si>
    <t>HOYO DE MONTERREY EPICURE ESPECIAL TUBOS</t>
  </si>
  <si>
    <t>20485</t>
  </si>
  <si>
    <t>HOYO DE MONTERREY EPICURE NR 1</t>
  </si>
  <si>
    <t>16384</t>
  </si>
  <si>
    <t>HOYO DE MONTERREY EPICURE NR 2</t>
  </si>
  <si>
    <t>15472</t>
  </si>
  <si>
    <t>17648</t>
  </si>
  <si>
    <t>HOYO DE MONTERREY EPICURE NR 2 TUBOS</t>
  </si>
  <si>
    <t>18375</t>
  </si>
  <si>
    <t>20486</t>
  </si>
  <si>
    <t>HOYO DE MONTERREY EPICURE NR 3</t>
  </si>
  <si>
    <t>20966</t>
  </si>
  <si>
    <t>20967</t>
  </si>
  <si>
    <t>HOYO DE MONTERREY EPICURE N° 2 CELLO</t>
  </si>
  <si>
    <t>21765</t>
  </si>
  <si>
    <t>HOYO DE MONTERREY EPICURE NO 2</t>
  </si>
  <si>
    <t>21839</t>
  </si>
  <si>
    <t>HOYO DE MONTERREY ESCOGIDOS</t>
  </si>
  <si>
    <t>19646</t>
  </si>
  <si>
    <t>HOYO DE MONTERREY HOYO DE RIO SECO</t>
  </si>
  <si>
    <t>19618</t>
  </si>
  <si>
    <t>19645</t>
  </si>
  <si>
    <t>HOYO DE MONTERREY LE HOYO DE RIO SECO</t>
  </si>
  <si>
    <t>19959</t>
  </si>
  <si>
    <t>20487</t>
  </si>
  <si>
    <t>HOYO DE MONTERREY LE HOYO DE SAN JUAN</t>
  </si>
  <si>
    <t>20488</t>
  </si>
  <si>
    <t>HOYO DE MONTERREY LE HOYO DE SAN LUIS</t>
  </si>
  <si>
    <t>21838</t>
  </si>
  <si>
    <t>HOYO DE MONTERREY MONTERREYES NR 4</t>
  </si>
  <si>
    <t>20960</t>
  </si>
  <si>
    <t>HOYO DE MONTERREY PALMAS EXTRA</t>
  </si>
  <si>
    <t>16832</t>
  </si>
  <si>
    <t>HOYO DE MONTERREY PETIT ROBUSTO</t>
  </si>
  <si>
    <t>17650</t>
  </si>
  <si>
    <t>HOYO DE MONTERREY PRIMAVERAS YEAR OF THE OX</t>
  </si>
  <si>
    <t>19962</t>
  </si>
  <si>
    <t>HOYO DE MONTERREY RIO SECO CELLO</t>
  </si>
  <si>
    <t>20853</t>
  </si>
  <si>
    <t>21145</t>
  </si>
  <si>
    <t>HOYO DE MONTERREY SERIE LE HOYO DE SAN JUAN</t>
  </si>
  <si>
    <t>18899</t>
  </si>
  <si>
    <t>18923</t>
  </si>
  <si>
    <t>HOYO DE MONTERREY SOUVENIR DE LUXE</t>
  </si>
  <si>
    <t>20731</t>
  </si>
  <si>
    <t>IL BRIGANTE</t>
  </si>
  <si>
    <t>17777</t>
  </si>
  <si>
    <t>IL COLONIALE</t>
  </si>
  <si>
    <t>19326</t>
  </si>
  <si>
    <t>IL COLONIALE ASCARO</t>
  </si>
  <si>
    <t>19732</t>
  </si>
  <si>
    <t>IL COLONIALE RUBESTO</t>
  </si>
  <si>
    <t>19620</t>
  </si>
  <si>
    <t>IL MORO 2022</t>
  </si>
  <si>
    <t>20240</t>
  </si>
  <si>
    <t>IL MORO 2025</t>
  </si>
  <si>
    <t>21555</t>
  </si>
  <si>
    <t>IL MORO 25° ANNIVERSARIO</t>
  </si>
  <si>
    <t>21569</t>
  </si>
  <si>
    <t>IL MORO AUREO</t>
  </si>
  <si>
    <t>20926</t>
  </si>
  <si>
    <t>IL MORO RISERVA 2023</t>
  </si>
  <si>
    <t>20615</t>
  </si>
  <si>
    <t>IL PROFESSORE</t>
  </si>
  <si>
    <t>17929</t>
  </si>
  <si>
    <t>IL TRAIANO CORONA 4</t>
  </si>
  <si>
    <t>17622</t>
  </si>
  <si>
    <t>IMPERIALES BY LEON JIMENES CLASICOS CORONA 25</t>
  </si>
  <si>
    <t>19151</t>
  </si>
  <si>
    <t>IMPERIALES BY LEON JIMENES CLASICOS SHORT ROBUSTO 25</t>
  </si>
  <si>
    <t>19152</t>
  </si>
  <si>
    <t>INCA CORONA</t>
  </si>
  <si>
    <t>19678</t>
  </si>
  <si>
    <t>INCA FIGURADO</t>
  </si>
  <si>
    <t>19679</t>
  </si>
  <si>
    <t>INCA PANATELA</t>
  </si>
  <si>
    <t>19683</t>
  </si>
  <si>
    <t>INCA ROBUSTO</t>
  </si>
  <si>
    <t>19681</t>
  </si>
  <si>
    <t>19682</t>
  </si>
  <si>
    <t>INCA SHORT CORONA</t>
  </si>
  <si>
    <t>19677</t>
  </si>
  <si>
    <t>INCA SHORT ROBUSTO</t>
  </si>
  <si>
    <t>19680</t>
  </si>
  <si>
    <t>INTEMPERANCE BA XXI AVARICE</t>
  </si>
  <si>
    <t>20600</t>
  </si>
  <si>
    <t>INTEMPERANCE BA XXI BREACH OF THE PEACE</t>
  </si>
  <si>
    <t>20598</t>
  </si>
  <si>
    <t>INTEMPERANCE EC XVIII BROTHERLY KINDNESS</t>
  </si>
  <si>
    <t>21402</t>
  </si>
  <si>
    <t>INTEMPERANCE EC XVIII CHARITY</t>
  </si>
  <si>
    <t>20599</t>
  </si>
  <si>
    <t>INTEMPERANCE EC XVIII FAITH</t>
  </si>
  <si>
    <t>20452</t>
  </si>
  <si>
    <t>INTEMPERANCE EC XVIII VIRTUE</t>
  </si>
  <si>
    <t>21828</t>
  </si>
  <si>
    <t>INTEMPERANCE VOLSTEAD 1920 BELLE LIVINSTONE</t>
  </si>
  <si>
    <t>20885</t>
  </si>
  <si>
    <t>INTEMPERANCE VOLSTEAD 1920 GEORGE REMUS</t>
  </si>
  <si>
    <t>20886</t>
  </si>
  <si>
    <t>INTEMPERANCE VOLSTEAD 1920 IZZY EINSTEIN</t>
  </si>
  <si>
    <t>20884</t>
  </si>
  <si>
    <t>INTEMPERANCE WR 1794 BRADFORD</t>
  </si>
  <si>
    <t>20416</t>
  </si>
  <si>
    <t>INTEMPERANCE WR 1794 JEFFERSON</t>
  </si>
  <si>
    <t>20222</t>
  </si>
  <si>
    <t>INTRIGO</t>
  </si>
  <si>
    <t>19670</t>
  </si>
  <si>
    <t>19919</t>
  </si>
  <si>
    <t>ISLAND JIM #2 COROJO TORPEDO</t>
  </si>
  <si>
    <t>20947</t>
  </si>
  <si>
    <t>ISLAND JIM #2 MADURO TORPEDO</t>
  </si>
  <si>
    <t>20948</t>
  </si>
  <si>
    <t>J CORTES CORONA DOMINICAN</t>
  </si>
  <si>
    <t>3877</t>
  </si>
  <si>
    <t>J CORTES CORONA DOMINICAN 2</t>
  </si>
  <si>
    <t>3954</t>
  </si>
  <si>
    <t>J CORTES CORONA HONDURAS</t>
  </si>
  <si>
    <t>3878</t>
  </si>
  <si>
    <t>J CORTES CORONA HONDURAS 2</t>
  </si>
  <si>
    <t>3955</t>
  </si>
  <si>
    <t>J CORTES CORONA SUMATRA</t>
  </si>
  <si>
    <t>578</t>
  </si>
  <si>
    <t>J CORTES CORONA SUMATRA 2</t>
  </si>
  <si>
    <t>3925</t>
  </si>
  <si>
    <t>J.L.PIEDRA PETIT CAZADORES</t>
  </si>
  <si>
    <t>18032</t>
  </si>
  <si>
    <t>JAIME GARCIA RESERVA ESPECIAL BELICOSO</t>
  </si>
  <si>
    <t>18846</t>
  </si>
  <si>
    <t>JAIME GARCIA RESERVA ESPECIAL PETIT ROBUSTO</t>
  </si>
  <si>
    <t>18844</t>
  </si>
  <si>
    <t>JAIME GARCIA RESERVA ESPECIAL ROBUSTO</t>
  </si>
  <si>
    <t>18845</t>
  </si>
  <si>
    <t>JILGUERO</t>
  </si>
  <si>
    <t>20838</t>
  </si>
  <si>
    <t>JOSE' L PIEDRA BREVAS</t>
  </si>
  <si>
    <t>16577</t>
  </si>
  <si>
    <t>19997</t>
  </si>
  <si>
    <t>JOSE' L PIEDRA CAZADORES</t>
  </si>
  <si>
    <t>16568</t>
  </si>
  <si>
    <t>20157</t>
  </si>
  <si>
    <t>JOSE' L PIEDRA CONSERVAS</t>
  </si>
  <si>
    <t>16579</t>
  </si>
  <si>
    <t>20121</t>
  </si>
  <si>
    <t>JOSE' L PIEDRA JLP CELLO</t>
  </si>
  <si>
    <t>21146</t>
  </si>
  <si>
    <t>JOSE' L PIEDRA PETIT CABALLEROS</t>
  </si>
  <si>
    <t>19902</t>
  </si>
  <si>
    <t>19958</t>
  </si>
  <si>
    <t>JOSE' L PIEDRA PETIT CAZADORES</t>
  </si>
  <si>
    <t>20072</t>
  </si>
  <si>
    <t>JOYA DE NICARAGUA ANTANO 1970 5 CIGARS ASSORTMENT</t>
  </si>
  <si>
    <t>20006</t>
  </si>
  <si>
    <t>JOYA DE NICARAGUA ANTANO 1970 GRAN CONSUL</t>
  </si>
  <si>
    <t>17227</t>
  </si>
  <si>
    <t>JOYA DE NICARAGUA ANTANO 1970 MACHITO</t>
  </si>
  <si>
    <t>19370</t>
  </si>
  <si>
    <t>JOYA DE NICARAGUA ANTANO 1970 ROBUSTO GRANDE</t>
  </si>
  <si>
    <t>17228</t>
  </si>
  <si>
    <t>JOYA DE NICARAGUA ANTANO CONSUL</t>
  </si>
  <si>
    <t>18647</t>
  </si>
  <si>
    <t>JOYA DE NICARAGUA ANTANO DARK COROJO AZAROSA</t>
  </si>
  <si>
    <t>18648</t>
  </si>
  <si>
    <t>20490</t>
  </si>
  <si>
    <t>JOYA DE NICARAGUA ANTANO DARK COROJO EL MARTILLO</t>
  </si>
  <si>
    <t>18649</t>
  </si>
  <si>
    <t>20491</t>
  </si>
  <si>
    <t>JOYA DE NICARAGUA ANTANO DARK COROJO LA PESADILLA</t>
  </si>
  <si>
    <t>18650</t>
  </si>
  <si>
    <t>20492</t>
  </si>
  <si>
    <t>JOYA DE NICARAGUA ANTANO DARK COROJO SAMPLER 5</t>
  </si>
  <si>
    <t>20007</t>
  </si>
  <si>
    <t>JOYA DE NICARAGUA ANTANO GRAN CONSUL</t>
  </si>
  <si>
    <t>20493</t>
  </si>
  <si>
    <t>JOYA DE NICARAGUA ANTANO GRAN PERFECTO</t>
  </si>
  <si>
    <t>20711</t>
  </si>
  <si>
    <t>JOYA DE NICARAGUA ANTANO LANCERO</t>
  </si>
  <si>
    <t>21368</t>
  </si>
  <si>
    <t>JOYA DE NICARAGUA ANTANO ROBUSTO GRANDE</t>
  </si>
  <si>
    <t>20494</t>
  </si>
  <si>
    <t>JOYA DE NICARAGUA CINCO DE CINCO ROBUSTO</t>
  </si>
  <si>
    <t>21741</t>
  </si>
  <si>
    <t>JOYA DE NICARAGUA CLASICO GORDITO</t>
  </si>
  <si>
    <t>21742</t>
  </si>
  <si>
    <t>JOYA DE NICARAGUA CLASICO MEDIO SIGLO ROBUSTO</t>
  </si>
  <si>
    <t>20716</t>
  </si>
  <si>
    <t>JOYA DE NICARAGUA CLASICO MEDIO SIGLO TORO</t>
  </si>
  <si>
    <t>20717</t>
  </si>
  <si>
    <t>JOYA DE NICARAGUA CLASICO ROBUSTO</t>
  </si>
  <si>
    <t>21369</t>
  </si>
  <si>
    <t>JOYA DE NICARAGUA CLASICO SAMPLER</t>
  </si>
  <si>
    <t>20005</t>
  </si>
  <si>
    <t>JOYA DE NICARAGUA CONSUL</t>
  </si>
  <si>
    <t>16115</t>
  </si>
  <si>
    <t>20495</t>
  </si>
  <si>
    <t>JOYA DE NICARAGUA CUATRO CINCO DOBLE ROBUSTO</t>
  </si>
  <si>
    <t>20714</t>
  </si>
  <si>
    <t>JOYA DE NICARAGUA CUATRO CINCO TORPEDO</t>
  </si>
  <si>
    <t>20715</t>
  </si>
  <si>
    <t>JOYA DE NICARAGUA JOYA CABINETTA ROBUSTO</t>
  </si>
  <si>
    <t>20712</t>
  </si>
  <si>
    <t>JOYA DE NICARAGUA JOYA CABINETTA TORO</t>
  </si>
  <si>
    <t>20713</t>
  </si>
  <si>
    <t>JOYA DE NICARAGUA MEDIO SIGLO GORDITO</t>
  </si>
  <si>
    <t>21743</t>
  </si>
  <si>
    <t>JOYA DE NICARAGUA SELECCION JOYA</t>
  </si>
  <si>
    <t>20718</t>
  </si>
  <si>
    <t>JOYA DE NICARAGUA SELECCION ROBUSTO</t>
  </si>
  <si>
    <t>19371</t>
  </si>
  <si>
    <t>JOYA DE NICARAGUA TORPEDO</t>
  </si>
  <si>
    <t>20496</t>
  </si>
  <si>
    <t>JOYA DEL CARIBE TORO</t>
  </si>
  <si>
    <t>19324</t>
  </si>
  <si>
    <t>JOYA RED CANONAZO</t>
  </si>
  <si>
    <t>19246</t>
  </si>
  <si>
    <t>20497</t>
  </si>
  <si>
    <t>JOYA RED HALF CORONA</t>
  </si>
  <si>
    <t>19369</t>
  </si>
  <si>
    <t>JOYA RED ROBUSTO</t>
  </si>
  <si>
    <t>19247</t>
  </si>
  <si>
    <t>20498</t>
  </si>
  <si>
    <t>JOYA RED SHORT CHURCHILL</t>
  </si>
  <si>
    <t>19248</t>
  </si>
  <si>
    <t>20499</t>
  </si>
  <si>
    <t>JUAN LOPEZ SELECCION ESPECIAL</t>
  </si>
  <si>
    <t>20122</t>
  </si>
  <si>
    <t>JUAN LOPEZ SELECCION NR 1</t>
  </si>
  <si>
    <t>15497</t>
  </si>
  <si>
    <t>JUAN LOPEZ SELECCION N.2</t>
  </si>
  <si>
    <t>15903</t>
  </si>
  <si>
    <t>JUAREZ - CHIHUAHUA</t>
  </si>
  <si>
    <t>20098</t>
  </si>
  <si>
    <t>JUAREZ - JACK BROWN</t>
  </si>
  <si>
    <t>20097</t>
  </si>
  <si>
    <t>JUAREZ - OBS</t>
  </si>
  <si>
    <t>20096</t>
  </si>
  <si>
    <t>JUAREZ - WILLY LEE</t>
  </si>
  <si>
    <t>20099</t>
  </si>
  <si>
    <t>JULIUS CAESER 1895 PERFECTO RESERVE</t>
  </si>
  <si>
    <t>21401</t>
  </si>
  <si>
    <t>JULIUS CAESER TORO</t>
  </si>
  <si>
    <t>20388</t>
  </si>
  <si>
    <t>KENTUCKY FIRE CURED CHUNKY</t>
  </si>
  <si>
    <t>3692</t>
  </si>
  <si>
    <t>KENTUCKY FIRE CURED FAT MOLLY</t>
  </si>
  <si>
    <t>3693</t>
  </si>
  <si>
    <t>KILLER BEE GREEN HORNET</t>
  </si>
  <si>
    <t>20608</t>
  </si>
  <si>
    <t>KILLER BEE PETITE CORONA</t>
  </si>
  <si>
    <t>20607</t>
  </si>
  <si>
    <t>KUUTS ROBUSTO</t>
  </si>
  <si>
    <t>19346</t>
  </si>
  <si>
    <t>LA AROMA DEL CARIBE EDICION ESPECIAL No 1</t>
  </si>
  <si>
    <t>19988</t>
  </si>
  <si>
    <t>LA AROMA DEL CARIBE EDICION ESPECIAL No 2</t>
  </si>
  <si>
    <t>19989</t>
  </si>
  <si>
    <t>LA AROMA DEL CARIBE EDICION ESPECIAL No 5</t>
  </si>
  <si>
    <t>19990</t>
  </si>
  <si>
    <t>LA AROMA DEL CARIBE EL JEFE</t>
  </si>
  <si>
    <t>19987</t>
  </si>
  <si>
    <t>LA AROMA DEL CARIBE IMMENSA</t>
  </si>
  <si>
    <t>18913</t>
  </si>
  <si>
    <t>LA AROMA DEL CARIBE MI AMOR BELICOSO</t>
  </si>
  <si>
    <t>18620</t>
  </si>
  <si>
    <t>LA AROMA DEL CARIBE MI AMOR ROBUSTO</t>
  </si>
  <si>
    <t>18619</t>
  </si>
  <si>
    <t>LA AROMA DEL CARIBE MI AMOR VALENTINO</t>
  </si>
  <si>
    <t>18621</t>
  </si>
  <si>
    <t>LA AROMA DEL CARIBE PASION BOX-PRESSED TORPEDO</t>
  </si>
  <si>
    <t>20553</t>
  </si>
  <si>
    <t>LA AROMA DEL CARIBE PASION CHURCHILL</t>
  </si>
  <si>
    <t>20554</t>
  </si>
  <si>
    <t>LA AROMA DEL CARIBE PASION CORONA GORDA</t>
  </si>
  <si>
    <t>20555</t>
  </si>
  <si>
    <t>LA AROMA DEL CARIBE PASION ROBUSTO</t>
  </si>
  <si>
    <t>20556</t>
  </si>
  <si>
    <t>LA AROMA DEL CARIBE ROBUSTO</t>
  </si>
  <si>
    <t>18912</t>
  </si>
  <si>
    <t>LA AURORA 100 AÑOS TRIBUTO BELICOSO 10</t>
  </si>
  <si>
    <t>20417</t>
  </si>
  <si>
    <t>LA AURORA 107 CORONA 21</t>
  </si>
  <si>
    <t>19148</t>
  </si>
  <si>
    <t>LA AURORA 107 ECUADOR ROBUSTO 20</t>
  </si>
  <si>
    <t>20745</t>
  </si>
  <si>
    <t>LA AURORA 107 ECUADOR SUMO SHORT ROBUSTO 20</t>
  </si>
  <si>
    <t>20746</t>
  </si>
  <si>
    <t>LA AURORA 107 ECUADOR TORO 20</t>
  </si>
  <si>
    <t>20747</t>
  </si>
  <si>
    <t>LA AURORA 107 ECUADOR ZEPPELIN 20</t>
  </si>
  <si>
    <t>20748</t>
  </si>
  <si>
    <t>LA AURORA 107 NICARAGUA</t>
  </si>
  <si>
    <t>19845</t>
  </si>
  <si>
    <t>LA AURORA 107 NICARAGUA CHURCHILL 20</t>
  </si>
  <si>
    <t>19781</t>
  </si>
  <si>
    <t>LA AURORA 107 NICARAGUA ROBUSTO 20</t>
  </si>
  <si>
    <t>19782</t>
  </si>
  <si>
    <t>LA AURORA 107 NICARAGUA SHORT ROBUSTO 20</t>
  </si>
  <si>
    <t>21405</t>
  </si>
  <si>
    <t>LA AURORA 107 NICARAGUA TORO 20</t>
  </si>
  <si>
    <t>19783</t>
  </si>
  <si>
    <t>LA AURORA 107 NICARAGUA ZEPPELIN 20</t>
  </si>
  <si>
    <t>21406</t>
  </si>
  <si>
    <t>LA AURORA 107 ROBUSTO</t>
  </si>
  <si>
    <t>3291</t>
  </si>
  <si>
    <t>LA AURORA 107 SEÑORITAS 20</t>
  </si>
  <si>
    <t>19253</t>
  </si>
  <si>
    <t>LA AURORA 107 SEÑORITAS 5</t>
  </si>
  <si>
    <t>19252</t>
  </si>
  <si>
    <t>LA AURORA 107 SERIE ANIVERSARIO ZEPPELIN 20</t>
  </si>
  <si>
    <t>19598</t>
  </si>
  <si>
    <t>LA AURORA 107 SUMO SHORT ROBUSTO 21</t>
  </si>
  <si>
    <t>19149</t>
  </si>
  <si>
    <t>LA AURORA 107 TOROS 21</t>
  </si>
  <si>
    <t>19150</t>
  </si>
  <si>
    <t>LA AURORA 115 ANIVERSARY BELICOSO 20</t>
  </si>
  <si>
    <t>20051</t>
  </si>
  <si>
    <t>LA AURORA 115 ANIVERSARY ROBUSTO 20</t>
  </si>
  <si>
    <t>20050</t>
  </si>
  <si>
    <t>LA AURORA 115 ANIVERSARY TORO 20</t>
  </si>
  <si>
    <t>20048</t>
  </si>
  <si>
    <t>LA AURORA 120 ANNIVERSARY EDITION 15</t>
  </si>
  <si>
    <t>20859</t>
  </si>
  <si>
    <t>LA AURORA 120 ANNIVERSARY EDITION CHURCHILL 20</t>
  </si>
  <si>
    <t>20736</t>
  </si>
  <si>
    <t>LA AURORA 120 ANNIVERSARY EDITION KIT</t>
  </si>
  <si>
    <t>20738</t>
  </si>
  <si>
    <t>LA AURORA 120 ANNIVERSARY EDITION ROBUSTO 20</t>
  </si>
  <si>
    <t>20737</t>
  </si>
  <si>
    <t>LA AURORA 120 ANNIVERSARY EDITION TORO 20</t>
  </si>
  <si>
    <t>20735</t>
  </si>
  <si>
    <t>LA AURORA 1903 EDITION BROAD LEAF DOBLE FIGURADO DIAMOND 8</t>
  </si>
  <si>
    <t>19586</t>
  </si>
  <si>
    <t>LA AURORA 1903 EDITION BROADLEAF CORONA 18</t>
  </si>
  <si>
    <t>19592</t>
  </si>
  <si>
    <t>LA AURORA 1903 EDITION BROADLEAF ROBUSTO 18</t>
  </si>
  <si>
    <t>19593</t>
  </si>
  <si>
    <t>LA AURORA 1903 EDITION BROADLEAF TORO 18</t>
  </si>
  <si>
    <t>19594</t>
  </si>
  <si>
    <t>LA AURORA 1903 EDITION CAMEROON CORONA 18</t>
  </si>
  <si>
    <t>19589</t>
  </si>
  <si>
    <t>LA AURORA 1903 EDITION CAMEROON DOBLE FIGURADO PLATINUM 8</t>
  </si>
  <si>
    <t>19588</t>
  </si>
  <si>
    <t>LA AURORA 1903 EDITION CAMEROON ROBUSTO 18</t>
  </si>
  <si>
    <t>19590</t>
  </si>
  <si>
    <t>LA AURORA 1903 EDITION CAMEROON TORO 18</t>
  </si>
  <si>
    <t>19591</t>
  </si>
  <si>
    <t>LA AURORA 1903 EDITION COROJO CORONA 18</t>
  </si>
  <si>
    <t>19595</t>
  </si>
  <si>
    <t>LA AURORA 1903 EDITION COROJO DOBLE FIGURADO GOLD 8</t>
  </si>
  <si>
    <t>19587</t>
  </si>
  <si>
    <t>LA AURORA 1903 EDITION COROJO ROBUSTO 18</t>
  </si>
  <si>
    <t>19596</t>
  </si>
  <si>
    <t>LA AURORA 1903 EDITION COROJO TORO 18</t>
  </si>
  <si>
    <t>19597</t>
  </si>
  <si>
    <t>LA AURORA ADN DOMINICANO CHURCHILL 20</t>
  </si>
  <si>
    <t>19423</t>
  </si>
  <si>
    <t>LA AURORA ADN DOMINICANO GRAN TORO 20</t>
  </si>
  <si>
    <t>19422</t>
  </si>
  <si>
    <t>LA AURORA ADN DOMINICANO ROBUSTO 20</t>
  </si>
  <si>
    <t>19420</t>
  </si>
  <si>
    <t>LA AURORA ADN DOMINICANO TORO 20</t>
  </si>
  <si>
    <t>19421</t>
  </si>
  <si>
    <t>LA AURORA BEST SELLERS</t>
  </si>
  <si>
    <t>21681</t>
  </si>
  <si>
    <t>LA AURORA DOMINICANA ROBUSTO 10</t>
  </si>
  <si>
    <t>21407</t>
  </si>
  <si>
    <t>LA AURORA DOMINICANA SHORT ROBUSTO 10</t>
  </si>
  <si>
    <t>21408</t>
  </si>
  <si>
    <t>LA AURORA DOMINICANA TORO 10</t>
  </si>
  <si>
    <t>21409</t>
  </si>
  <si>
    <t>LA AURORA ESCOGIDOS GRAN TORO 20</t>
  </si>
  <si>
    <t>21372</t>
  </si>
  <si>
    <t>LA AURORA ESCOGIDOS ROBUSTO 20</t>
  </si>
  <si>
    <t>21370</t>
  </si>
  <si>
    <t>LA AURORA ESCOGIDOS SHORT ROBUSTO 20</t>
  </si>
  <si>
    <t>21371</t>
  </si>
  <si>
    <t>LA AURORA ESCOGIDOS TORO 20</t>
  </si>
  <si>
    <t>21373</t>
  </si>
  <si>
    <t>LA AURORA HORS D'AGE 2018 PREFERIDOS 30</t>
  </si>
  <si>
    <t>19846</t>
  </si>
  <si>
    <t>LA AURORA PREFERIDOS TREASURE BOX 6</t>
  </si>
  <si>
    <t>19585</t>
  </si>
  <si>
    <t>LA AURORA PURO VINTAGE 2007</t>
  </si>
  <si>
    <t>19584</t>
  </si>
  <si>
    <t>LA CORONELA</t>
  </si>
  <si>
    <t>20839</t>
  </si>
  <si>
    <t>LA ESCEPCION DON JOSE' EDIZIONE LIMITATA 2015</t>
  </si>
  <si>
    <t>18936</t>
  </si>
  <si>
    <t>LA ESTANCIA EDICION EXCLUSIVA 50</t>
  </si>
  <si>
    <t>21498</t>
  </si>
  <si>
    <t>LA ESTRELLA POLAR GIGANTE</t>
  </si>
  <si>
    <t>3835</t>
  </si>
  <si>
    <t>3836</t>
  </si>
  <si>
    <t>LA ESTRELLA POLAR ROBUSTO</t>
  </si>
  <si>
    <t>3833</t>
  </si>
  <si>
    <t>3834</t>
  </si>
  <si>
    <t>LA ESTRELLA POLAR ROTHSCHILD</t>
  </si>
  <si>
    <t>20453</t>
  </si>
  <si>
    <t>20454</t>
  </si>
  <si>
    <t>LA ESTRELLA SOLAR GIGANTE</t>
  </si>
  <si>
    <t>20086</t>
  </si>
  <si>
    <t>20087</t>
  </si>
  <si>
    <t>LA ESTRELLA SOLAR ROBUSTO</t>
  </si>
  <si>
    <t>20084</t>
  </si>
  <si>
    <t>20085</t>
  </si>
  <si>
    <t>LA FLOR DE CANO ELEGIDOS</t>
  </si>
  <si>
    <t>19978</t>
  </si>
  <si>
    <t>20568</t>
  </si>
  <si>
    <t>LA GALERA 1936 BOX PRESSED CHAVETA</t>
  </si>
  <si>
    <t>19299</t>
  </si>
  <si>
    <t>LA GALERA 1936 BOX PRESSED CHURCHILL</t>
  </si>
  <si>
    <t>19301</t>
  </si>
  <si>
    <t>LA GALERA 1936 BOX PRESSED CORONA GORDA PEGADOR</t>
  </si>
  <si>
    <t>19303</t>
  </si>
  <si>
    <t>LA GALERA 1936 BOX PRESSED CORTADOR</t>
  </si>
  <si>
    <t>19304</t>
  </si>
  <si>
    <t>LA GALERA 1936 BOX PRESSED EL LECTOR</t>
  </si>
  <si>
    <t>19300</t>
  </si>
  <si>
    <t>LA GALERA 1936 BOX PRESSED GORDO-PILON</t>
  </si>
  <si>
    <t>19302</t>
  </si>
  <si>
    <t>LA GALERA 85TH ANNIVERSARY</t>
  </si>
  <si>
    <t>20616</t>
  </si>
  <si>
    <t>LA GALERA CONNECTICUT BONCHERO NR 4</t>
  </si>
  <si>
    <t>19290</t>
  </si>
  <si>
    <t>LA GALERA CONNECTICUT CHURCHILL TABAQUERO PRESIDENTE</t>
  </si>
  <si>
    <t>19287</t>
  </si>
  <si>
    <t>LA GALERA CONNECTICUT CORONA CEPO-PIGTAIL</t>
  </si>
  <si>
    <t>19291</t>
  </si>
  <si>
    <t>LA GALERA CONNECTICUT CORONA GORDA PEGADOR</t>
  </si>
  <si>
    <t>19292</t>
  </si>
  <si>
    <t>LA GALERA CONNECTICUT ROBUSTO CHAVETA</t>
  </si>
  <si>
    <t>19285</t>
  </si>
  <si>
    <t>LA GALERA CONNECTICUT SHORT GORDO PILONE</t>
  </si>
  <si>
    <t>19289</t>
  </si>
  <si>
    <t>LA GALERA CONNECTICUT TORO EL LECTOR</t>
  </si>
  <si>
    <t>19286</t>
  </si>
  <si>
    <t>LA GALERA CONNECTICUT TORO EL LECTOR TUBOS</t>
  </si>
  <si>
    <t>19310</t>
  </si>
  <si>
    <t>LA GALERA CONNECTICUT TORPEDO CORTADOR</t>
  </si>
  <si>
    <t>19288</t>
  </si>
  <si>
    <t>LA GALERA EXCLUSIVE SAMPLER</t>
  </si>
  <si>
    <t>19306</t>
  </si>
  <si>
    <t>LA GALERA EXCLUSIVE SAMPLER ROBUSTO</t>
  </si>
  <si>
    <t>21188</t>
  </si>
  <si>
    <t>LA GALERA EXCLUSIVE SAMPLER TORO</t>
  </si>
  <si>
    <t>21189</t>
  </si>
  <si>
    <t>LA GALERA HABANO BONCHERO NR 4</t>
  </si>
  <si>
    <t>19282</t>
  </si>
  <si>
    <t>LA GALERA HABANO CHURCHILL</t>
  </si>
  <si>
    <t>19283</t>
  </si>
  <si>
    <t>LA GALERA HABANO GORDO PILONES</t>
  </si>
  <si>
    <t>19281</t>
  </si>
  <si>
    <t>LA GALERA HABANO LANCERO PERILLAS</t>
  </si>
  <si>
    <t>19284</t>
  </si>
  <si>
    <t>LA GALERA HABANO ROBUSTO CHAVETA</t>
  </si>
  <si>
    <t>19278</t>
  </si>
  <si>
    <t>LA GALERA HABANO TORO EL LECTOR</t>
  </si>
  <si>
    <t>19279</t>
  </si>
  <si>
    <t>LA GALERA HABANO TORPEDO CORTADOR</t>
  </si>
  <si>
    <t>19280</t>
  </si>
  <si>
    <t>LA GALERA HABANOS TORO EL LECTOR TUBOS</t>
  </si>
  <si>
    <t>19309</t>
  </si>
  <si>
    <t>LA GALERA IMPERIAL JADE CHIQUITO PERFECTO 40x52x4</t>
  </si>
  <si>
    <t>20817</t>
  </si>
  <si>
    <t>LA GALERA IMPERIAL JADE CHURCHILL 47x7</t>
  </si>
  <si>
    <t>20818</t>
  </si>
  <si>
    <t>LA GALERA IMPERIAL JADE CORONA 44x5 1/2</t>
  </si>
  <si>
    <t>20819</t>
  </si>
  <si>
    <t>LA GALERA IMPERIAL JADE PIRAMIDE 52x6</t>
  </si>
  <si>
    <t>20820</t>
  </si>
  <si>
    <t>LA GALERA IMPERIAL JADE ROBUSTO 50x5 1/8</t>
  </si>
  <si>
    <t>20821</t>
  </si>
  <si>
    <t>LA GALERA IMPERIAL JADE TORO 52x6</t>
  </si>
  <si>
    <t>20822</t>
  </si>
  <si>
    <t>LA GALERA MADURO CHURCHILL</t>
  </si>
  <si>
    <t>19296</t>
  </si>
  <si>
    <t>LA GALERA MADURO CORONA GORDA PEGADOR</t>
  </si>
  <si>
    <t>19297</t>
  </si>
  <si>
    <t>LA GALERA MADURO GORDO PILON</t>
  </si>
  <si>
    <t>19443</t>
  </si>
  <si>
    <t>LA GALERA MADURO ROBUSTO CHAVETA</t>
  </si>
  <si>
    <t>19293</t>
  </si>
  <si>
    <t>LA GALERA MADURO TORO EL LECTOR</t>
  </si>
  <si>
    <t>19294</t>
  </si>
  <si>
    <t>LA GALERA MADURO TORPEDO CORTADOR</t>
  </si>
  <si>
    <t>19295</t>
  </si>
  <si>
    <t>LA GALERA MADURO VITOLA NR 1</t>
  </si>
  <si>
    <t>19298</t>
  </si>
  <si>
    <t>LA GALERA RESERVA ESPECIAL ANEMOI ANEMOI 52x6 3/8</t>
  </si>
  <si>
    <t>19865</t>
  </si>
  <si>
    <t>LA GALERA RESERVA ESPECIAL ANEMOI BOREAS 46x4 3/4</t>
  </si>
  <si>
    <t>19866</t>
  </si>
  <si>
    <t>LA GALERA RESERVA ESPECIAL ANEMOI EURUS 48x5 1/2</t>
  </si>
  <si>
    <t>19867</t>
  </si>
  <si>
    <t>LA GALERA RESERVA ESPECIAL ANEMOI NOTOS 56x5</t>
  </si>
  <si>
    <t>19868</t>
  </si>
  <si>
    <t>LA GALERA RESERVA ESPECIAL ANEMOI ZEPHYRUS 60x6</t>
  </si>
  <si>
    <t>19869</t>
  </si>
  <si>
    <t>LA GALERA TINS CONNECTICUT HALF CORONA</t>
  </si>
  <si>
    <t>19308</t>
  </si>
  <si>
    <t>LA GALERA TINS HABANO HALF CORONA</t>
  </si>
  <si>
    <t>19307</t>
  </si>
  <si>
    <t>LA GALERA TINS MADURO HALF CORONA</t>
  </si>
  <si>
    <t>19444</t>
  </si>
  <si>
    <t>LA GLORIA CUBANA GLORIAS</t>
  </si>
  <si>
    <t>20413</t>
  </si>
  <si>
    <t>LA GLORIA CUBANA MEDAILLE D'OR NR 4</t>
  </si>
  <si>
    <t>19123</t>
  </si>
  <si>
    <t>LA GLORIA CUBANA TURQUINOS</t>
  </si>
  <si>
    <t>20965</t>
  </si>
  <si>
    <t>LA LEY MAREVA</t>
  </si>
  <si>
    <t>18803</t>
  </si>
  <si>
    <t>LA LEY ROBUSTO</t>
  </si>
  <si>
    <t>18804</t>
  </si>
  <si>
    <t>LA LIBERTAD CORONA</t>
  </si>
  <si>
    <t>21543</t>
  </si>
  <si>
    <t>LA LIBERTAD GRAN TORO</t>
  </si>
  <si>
    <t>21542</t>
  </si>
  <si>
    <t>LA LIBERTAD ROBUSTO</t>
  </si>
  <si>
    <t>21544</t>
  </si>
  <si>
    <t>LA PAZ 5 CIGARROS</t>
  </si>
  <si>
    <t>719</t>
  </si>
  <si>
    <t>LA PREFERIDA 4-52</t>
  </si>
  <si>
    <t>19484</t>
  </si>
  <si>
    <t>LA PREFERIDA 5-52</t>
  </si>
  <si>
    <t>19485</t>
  </si>
  <si>
    <t>LA PREFERIDA 6-52</t>
  </si>
  <si>
    <t>19671</t>
  </si>
  <si>
    <t>LA ROSA DE SAN DIEGO CAMEROON TORO 6x50</t>
  </si>
  <si>
    <t>21505</t>
  </si>
  <si>
    <t>LA ROSA DE SAN DIEGO CONNECTICUT INMENSO 6x60</t>
  </si>
  <si>
    <t>21506</t>
  </si>
  <si>
    <t>LA ROSA DE SAN DIEGO CONNECTICUT ROBUSTO 5x52</t>
  </si>
  <si>
    <t>21507</t>
  </si>
  <si>
    <t>LA ROSA DE SAN DIEGO CONNECTICUT TORO GORDO 6x54</t>
  </si>
  <si>
    <t>21508</t>
  </si>
  <si>
    <t>LA ROSA DE SAN DIEGO HABANO GIGANTE 8x80</t>
  </si>
  <si>
    <t>21531</t>
  </si>
  <si>
    <t>LA ROSA DE SAN DIEGO HABANO INMENSO 6x60</t>
  </si>
  <si>
    <t>21532</t>
  </si>
  <si>
    <t>LA ROSA DE SAN DIEGO HABANO PICOSO 6x54</t>
  </si>
  <si>
    <t>21509</t>
  </si>
  <si>
    <t>LA ROSA DE SAN DIEGO HABANO ROBUSTO 5x52</t>
  </si>
  <si>
    <t>21510</t>
  </si>
  <si>
    <t>LA ROSA DE SAN DIEGO HABANO TORO GORDO 6x54</t>
  </si>
  <si>
    <t>21511</t>
  </si>
  <si>
    <t>LA ROSA DE SAN DIEGO MADURO PETIT BOUQUET 5 1/8x58</t>
  </si>
  <si>
    <t>21512</t>
  </si>
  <si>
    <t>LA ROSA DE SAN DIEGO SAN ANDRES INMENSO 6x60</t>
  </si>
  <si>
    <t>21513</t>
  </si>
  <si>
    <t>LA ROSA DE SAN DIEGO SAN ANDRES MADURO GIGANTE 8x80</t>
  </si>
  <si>
    <t>21514</t>
  </si>
  <si>
    <t>LA ROSA DE SAN DIEGO SAN ANDRES MADURO PRESIDENTE 6 1/8x58</t>
  </si>
  <si>
    <t>21515</t>
  </si>
  <si>
    <t>LA ROSA DE SAN DIEGO SAN ANDRES MADURO ROBUSTO 5x52</t>
  </si>
  <si>
    <t>21516</t>
  </si>
  <si>
    <t>LA ROSA DE SAN DIEGO SAN ANDRES MADURO TORO GORDO 6x54</t>
  </si>
  <si>
    <t>21517</t>
  </si>
  <si>
    <t>LA ROSA DE SAN DIEGO SUMATRA TORO 6x50</t>
  </si>
  <si>
    <t>21518</t>
  </si>
  <si>
    <t>LARUTAN DIRT</t>
  </si>
  <si>
    <t>3773</t>
  </si>
  <si>
    <t>Conf. da 40 pezzi</t>
  </si>
  <si>
    <t>LARUTAN JUCY LUCY</t>
  </si>
  <si>
    <t>3772</t>
  </si>
  <si>
    <t>LAST RITES PETITE LANCERO</t>
  </si>
  <si>
    <t>20603</t>
  </si>
  <si>
    <t>LAST RITES ROBUSTO</t>
  </si>
  <si>
    <t>20604</t>
  </si>
  <si>
    <t>L'ATELIER LA MISSION 1959</t>
  </si>
  <si>
    <t>21019</t>
  </si>
  <si>
    <t>L'ATELIER LA MISSION 1989</t>
  </si>
  <si>
    <t>21020</t>
  </si>
  <si>
    <t>L'ATELIER LA MISSION 2009</t>
  </si>
  <si>
    <t>21021</t>
  </si>
  <si>
    <t>L'ATELIER LAT 52</t>
  </si>
  <si>
    <t>21016</t>
  </si>
  <si>
    <t>L'ATELIER LAT 54</t>
  </si>
  <si>
    <t>21017</t>
  </si>
  <si>
    <t>L'ATELIER LAT 56</t>
  </si>
  <si>
    <t>21018</t>
  </si>
  <si>
    <t>LEAF BY OSCAR 10TH ANNIVERSARY CRIOLLO</t>
  </si>
  <si>
    <t>20952</t>
  </si>
  <si>
    <t>LEAF BY OSCAR SAMPLER</t>
  </si>
  <si>
    <t>20672</t>
  </si>
  <si>
    <t>LEAF BY OSCAR VALLADARES 5x50 ROBUSTO COROJO</t>
  </si>
  <si>
    <t>20667</t>
  </si>
  <si>
    <t>LEAF BY OSCAR VALLADARES 5x50 ROBUSTO MADURO</t>
  </si>
  <si>
    <t>20669</t>
  </si>
  <si>
    <t>LEAF BY OSCAR VALLADARES 6x52 COROJO</t>
  </si>
  <si>
    <t>20668</t>
  </si>
  <si>
    <t>LEAF BY OSCAR VALLADARES 6x52 MADURO</t>
  </si>
  <si>
    <t>20670</t>
  </si>
  <si>
    <t>LEAF BY OSCAR VALLADARES MADURO SIXTY</t>
  </si>
  <si>
    <t>20951</t>
  </si>
  <si>
    <t>LEON JIMENES BLOND 10</t>
  </si>
  <si>
    <t>20393</t>
  </si>
  <si>
    <t>LEON JIMENES CARIBBEAN 10</t>
  </si>
  <si>
    <t>20394</t>
  </si>
  <si>
    <t>LEON JIMENES DOBLE MADURO AMBASSADOR 10</t>
  </si>
  <si>
    <t>20433</t>
  </si>
  <si>
    <t>LEON JIMENES DOBLE MADURO GIGANTE 10</t>
  </si>
  <si>
    <t>20434</t>
  </si>
  <si>
    <t>LEON JIMENES DOBLE MADURO LEYENDA 10</t>
  </si>
  <si>
    <t>20435</t>
  </si>
  <si>
    <t>LEON JIMENES DOBLE MADURO ROBUSTO 10</t>
  </si>
  <si>
    <t>20436</t>
  </si>
  <si>
    <t>LEON JIMENES LEYENDAS 10</t>
  </si>
  <si>
    <t>20437</t>
  </si>
  <si>
    <t>LEON JIMENES NO 1</t>
  </si>
  <si>
    <t>20438</t>
  </si>
  <si>
    <t>LEON JIMENES NO 3</t>
  </si>
  <si>
    <t>20439</t>
  </si>
  <si>
    <t>LEON JIMENES NO 5</t>
  </si>
  <si>
    <t>20440</t>
  </si>
  <si>
    <t>LEON JIMENES ORIGINAL 10</t>
  </si>
  <si>
    <t>20395</t>
  </si>
  <si>
    <t>LEON JIMENES PRESTIGE CHURCHILL TUBES 10</t>
  </si>
  <si>
    <t>20396</t>
  </si>
  <si>
    <t>LEON JIMENES PRESTIGE CORONA TUBES 10</t>
  </si>
  <si>
    <t>20359</t>
  </si>
  <si>
    <t>LEON JIMENES PRESTIGE ROBUSTO TUBES 10</t>
  </si>
  <si>
    <t>20397</t>
  </si>
  <si>
    <t>LEON JIMENES ROBUSTO 10</t>
  </si>
  <si>
    <t>20441</t>
  </si>
  <si>
    <t>LFD ANDALUSIAN BULL 10</t>
  </si>
  <si>
    <t>20557</t>
  </si>
  <si>
    <t>LFD DL-600 DOUBLE LIGERO 20</t>
  </si>
  <si>
    <t>20558</t>
  </si>
  <si>
    <t>LFD DL-700 DOUBLE LIGERO 20</t>
  </si>
  <si>
    <t>20559</t>
  </si>
  <si>
    <t>LFD RESERVA ESPECIAL EL JOCKO 24</t>
  </si>
  <si>
    <t>20560</t>
  </si>
  <si>
    <t>LFD RESERVA ESPECIAL GRAN ROBUSTO 24</t>
  </si>
  <si>
    <t>20561</t>
  </si>
  <si>
    <t>LFD RESERVA ESPECIAL ROBUSTO 24</t>
  </si>
  <si>
    <t>20562</t>
  </si>
  <si>
    <t>LFD RESERVA ESPECIAL TORO 24</t>
  </si>
  <si>
    <t>20563</t>
  </si>
  <si>
    <t>LFD THE CHISEL MADURO 10</t>
  </si>
  <si>
    <t>20564</t>
  </si>
  <si>
    <t>LIGA PRIVADA N.9 ROBUSTO OSCURO</t>
  </si>
  <si>
    <t>3774</t>
  </si>
  <si>
    <t>LIGA PRIVADA T52 ROBUSTO</t>
  </si>
  <si>
    <t>3775</t>
  </si>
  <si>
    <t>L'ITALIANO</t>
  </si>
  <si>
    <t>17926</t>
  </si>
  <si>
    <t>LOAISIGA CIGARS INFIEL CORONAS CONNECTICUT</t>
  </si>
  <si>
    <t>21630</t>
  </si>
  <si>
    <t>LOAISIGA CIGARS INFIEL CORONAS MADURO</t>
  </si>
  <si>
    <t>21631</t>
  </si>
  <si>
    <t>LOAISIGA CIGARS INFIEL CORONAS SUN GROWN</t>
  </si>
  <si>
    <t>21629</t>
  </si>
  <si>
    <t>LOAISIGA CIGARS INFIEL ROBUSTOS MADURO</t>
  </si>
  <si>
    <t>21634</t>
  </si>
  <si>
    <t>LOAISIGA CIGARS INFIEL ROBUSTOS SUN GROWN</t>
  </si>
  <si>
    <t>21632</t>
  </si>
  <si>
    <t>LOAISIGA CIRGARS INFIEL ROBUSTOS CONNECTICUT</t>
  </si>
  <si>
    <t>21633</t>
  </si>
  <si>
    <t>L'PURE CONNECTICUT</t>
  </si>
  <si>
    <t>21176</t>
  </si>
  <si>
    <t>L'PURE COROJO</t>
  </si>
  <si>
    <t>21177</t>
  </si>
  <si>
    <t>L'PURE GUANANICO ANIVERSARIO</t>
  </si>
  <si>
    <t>21178</t>
  </si>
  <si>
    <t>L'PURE HABANO</t>
  </si>
  <si>
    <t>21179</t>
  </si>
  <si>
    <t>LUCERO</t>
  </si>
  <si>
    <t>20842</t>
  </si>
  <si>
    <t>LUIS MARTINEZ SILVER SEL ASHCROFT CORONA</t>
  </si>
  <si>
    <t>20102</t>
  </si>
  <si>
    <t>20103</t>
  </si>
  <si>
    <t>LUIS MARTINEZ SILVER SEL CRYSTAL ROBUSTO</t>
  </si>
  <si>
    <t>20104</t>
  </si>
  <si>
    <t>LUIS MARTINEZ SILVER SEL HAMILTON ROBUSTO</t>
  </si>
  <si>
    <t>20105</t>
  </si>
  <si>
    <t>20106</t>
  </si>
  <si>
    <t>LUIS MARTINEZ SILVER SEL TRES PETIT</t>
  </si>
  <si>
    <t>20107</t>
  </si>
  <si>
    <t>20108</t>
  </si>
  <si>
    <t>MACANUDO 1968 CORONA</t>
  </si>
  <si>
    <t>2937</t>
  </si>
  <si>
    <t>2939</t>
  </si>
  <si>
    <t>MACANUDO 1968 GIGANTE</t>
  </si>
  <si>
    <t>2942</t>
  </si>
  <si>
    <t>18310</t>
  </si>
  <si>
    <t>MACANUDO 1968 ROBUSTO</t>
  </si>
  <si>
    <t>2936</t>
  </si>
  <si>
    <t>2938</t>
  </si>
  <si>
    <t>MACANUDO 1968 ROTHSCHILD</t>
  </si>
  <si>
    <t>2940</t>
  </si>
  <si>
    <t>18308</t>
  </si>
  <si>
    <t>MACANUDO 1968 TITAN</t>
  </si>
  <si>
    <t>2941</t>
  </si>
  <si>
    <t>18309</t>
  </si>
  <si>
    <t>MACANUDO INSPIRADO BLACK CANONAZO</t>
  </si>
  <si>
    <t>3638</t>
  </si>
  <si>
    <t>3639</t>
  </si>
  <si>
    <t>MACANUDO INSPIRADO BLACK GIGANTE</t>
  </si>
  <si>
    <t>3640</t>
  </si>
  <si>
    <t>3641</t>
  </si>
  <si>
    <t>MACANUDO INSPIRADO BLACK GORDITO</t>
  </si>
  <si>
    <t>3634</t>
  </si>
  <si>
    <t>3635</t>
  </si>
  <si>
    <t>MACANUDO INSPIRADO BLACK ROBUSTO</t>
  </si>
  <si>
    <t>3636</t>
  </si>
  <si>
    <t>3637</t>
  </si>
  <si>
    <t>MACANUDO INSPIRADO BLACK ROBUSTO 20</t>
  </si>
  <si>
    <t>3762</t>
  </si>
  <si>
    <t>MACANUDO INSPIRADO BLACK TORO</t>
  </si>
  <si>
    <t>3771</t>
  </si>
  <si>
    <t>MACANUDO INSPIRADO BLACK TORO 20</t>
  </si>
  <si>
    <t>3763</t>
  </si>
  <si>
    <t>MACANUDO INSPIRADO DIPLOMAT</t>
  </si>
  <si>
    <t>3358</t>
  </si>
  <si>
    <t>3359</t>
  </si>
  <si>
    <t>MACANUDO INSPIRADO G ROBUSTO</t>
  </si>
  <si>
    <t>3853</t>
  </si>
  <si>
    <t>3854</t>
  </si>
  <si>
    <t>MACANUDO INSPIRADO G TORO</t>
  </si>
  <si>
    <t>3855</t>
  </si>
  <si>
    <t>3856</t>
  </si>
  <si>
    <t>MACANUDO INSPIRADO GIGANTE</t>
  </si>
  <si>
    <t>3126</t>
  </si>
  <si>
    <t>3127</t>
  </si>
  <si>
    <t>MACANUDO INSPIRADO GORDITO</t>
  </si>
  <si>
    <t>3356</t>
  </si>
  <si>
    <t>3357</t>
  </si>
  <si>
    <t>MACANUDO INSPIRADO MAREVAS</t>
  </si>
  <si>
    <t>3352</t>
  </si>
  <si>
    <t>3353</t>
  </si>
  <si>
    <t>MACANUDO INSPIRADO MINUTOS</t>
  </si>
  <si>
    <t>3120</t>
  </si>
  <si>
    <t>MACANUDO INSPIRADO ORANGE LANCERO</t>
  </si>
  <si>
    <t>20590</t>
  </si>
  <si>
    <t>20591</t>
  </si>
  <si>
    <t>MACANUDO INSPIRADO ORANGE ROBUSTO</t>
  </si>
  <si>
    <t>20917</t>
  </si>
  <si>
    <t>20931</t>
  </si>
  <si>
    <t>MACANUDO INSPIRADO PETIT PIRAMIDE</t>
  </si>
  <si>
    <t>3122</t>
  </si>
  <si>
    <t>3123</t>
  </si>
  <si>
    <t>MACANUDO INSPIRADO PIRAMIDE</t>
  </si>
  <si>
    <t>3354</t>
  </si>
  <si>
    <t>3355</t>
  </si>
  <si>
    <t>MACANUDO INSPIRADO RED GIGANTE</t>
  </si>
  <si>
    <t>3807</t>
  </si>
  <si>
    <t>3808</t>
  </si>
  <si>
    <t>MACANUDO INSPIRADO RED ROBUSTO</t>
  </si>
  <si>
    <t>3809</t>
  </si>
  <si>
    <t>3810</t>
  </si>
  <si>
    <t>MACANUDO INSPIRADO ROBUSTO</t>
  </si>
  <si>
    <t>3124</t>
  </si>
  <si>
    <t>3125</t>
  </si>
  <si>
    <t>MACANUDO INSPIRADO WHITE ROBUSTO</t>
  </si>
  <si>
    <t>3694</t>
  </si>
  <si>
    <t>3695</t>
  </si>
  <si>
    <t>MACANUDO INSPIRADO WHITE ROBUSTO FRESHPACK</t>
  </si>
  <si>
    <t>21023</t>
  </si>
  <si>
    <t>21024</t>
  </si>
  <si>
    <t>MACANUDO INSPIRADO WHITE ROTHSCHILD</t>
  </si>
  <si>
    <t>21431</t>
  </si>
  <si>
    <t>21432</t>
  </si>
  <si>
    <t>MACANUDO INSPIRADO WHITE TORO</t>
  </si>
  <si>
    <t>3696</t>
  </si>
  <si>
    <t>3697</t>
  </si>
  <si>
    <t>MACANUDO MADURO ASCOT</t>
  </si>
  <si>
    <t>16432</t>
  </si>
  <si>
    <t>MACANUDO MADURO HYDE PARK</t>
  </si>
  <si>
    <t>3026</t>
  </si>
  <si>
    <t>16434</t>
  </si>
  <si>
    <t>MACANUDO MADURO LONDON CLUB</t>
  </si>
  <si>
    <t>3028</t>
  </si>
  <si>
    <t>3029</t>
  </si>
  <si>
    <t>MACANUDO MADURO LORDS</t>
  </si>
  <si>
    <t>3030</t>
  </si>
  <si>
    <t>3031</t>
  </si>
  <si>
    <t>MACANUDO VINTAGE MADURO 2013 GRAN TORO</t>
  </si>
  <si>
    <t>21260</t>
  </si>
  <si>
    <t>21261</t>
  </si>
  <si>
    <t>MACHETERO SHORT TORPEDO</t>
  </si>
  <si>
    <t>21617</t>
  </si>
  <si>
    <t>MAESTRANZA CONDE 5x52</t>
  </si>
  <si>
    <t>21482</t>
  </si>
  <si>
    <t>MAESTRANZA MARQUES 6x50</t>
  </si>
  <si>
    <t>21483</t>
  </si>
  <si>
    <t>MAESTRANZA VIZCONDE 4x60</t>
  </si>
  <si>
    <t>21484</t>
  </si>
  <si>
    <t>MANFREDI</t>
  </si>
  <si>
    <t>17932</t>
  </si>
  <si>
    <t>18381</t>
  </si>
  <si>
    <t>MANFREDI 171x104</t>
  </si>
  <si>
    <t>18449</t>
  </si>
  <si>
    <t>19555</t>
  </si>
  <si>
    <t>MARADONA CLASSIC ROBUSTO 5x50</t>
  </si>
  <si>
    <t>21533</t>
  </si>
  <si>
    <t>MASANIELLO</t>
  </si>
  <si>
    <t>17927</t>
  </si>
  <si>
    <t>MASANIELLO INTERO</t>
  </si>
  <si>
    <t>18588</t>
  </si>
  <si>
    <t>MASTRO TORNABUONI</t>
  </si>
  <si>
    <t>2991</t>
  </si>
  <si>
    <t>MASTRO TORNABUONI AFFINATO</t>
  </si>
  <si>
    <t>19317</t>
  </si>
  <si>
    <t>MASTRO TORNABUONI LONG</t>
  </si>
  <si>
    <t>19026</t>
  </si>
  <si>
    <t>MASTRO TORNABUONI LONG RISERVA</t>
  </si>
  <si>
    <t>21462</t>
  </si>
  <si>
    <t>MASTRO TORNABUONI LONG XO</t>
  </si>
  <si>
    <t>21461</t>
  </si>
  <si>
    <t>MASTRO TORNABUONI SCORCIATO RISERVA</t>
  </si>
  <si>
    <t>19957</t>
  </si>
  <si>
    <t>MATILDE OSCURA CORONA</t>
  </si>
  <si>
    <t>21237</t>
  </si>
  <si>
    <t>MATILDE OSCURA ROBUSTO</t>
  </si>
  <si>
    <t>21238</t>
  </si>
  <si>
    <t>MATILDE OSCURA TORO BRAVO</t>
  </si>
  <si>
    <t>21239</t>
  </si>
  <si>
    <t>MATILDE RENACER CORONA</t>
  </si>
  <si>
    <t>21240</t>
  </si>
  <si>
    <t>MATILDE RENACER ROBUSTO</t>
  </si>
  <si>
    <t>21241</t>
  </si>
  <si>
    <t>MATILDE RENACER TORO BRAVO</t>
  </si>
  <si>
    <t>21242</t>
  </si>
  <si>
    <t>MATILDE SAMPLER PACK ROBUSTO</t>
  </si>
  <si>
    <t>21566</t>
  </si>
  <si>
    <t>MATILDE SERENA CORONA</t>
  </si>
  <si>
    <t>21243</t>
  </si>
  <si>
    <t>MATILDE SERENA MADURO ROBUSTO</t>
  </si>
  <si>
    <t>21244</t>
  </si>
  <si>
    <t>MATILDE SERENA MADURO TORO BRAVO</t>
  </si>
  <si>
    <t>21245</t>
  </si>
  <si>
    <t>MATILDE SERENA ROBUSTO</t>
  </si>
  <si>
    <t>21246</t>
  </si>
  <si>
    <t>MATILDE SERENA TORO BRAVO</t>
  </si>
  <si>
    <t>21247</t>
  </si>
  <si>
    <t>MEERAPFEL CREATION LIBERTE</t>
  </si>
  <si>
    <t>21805</t>
  </si>
  <si>
    <t>MEERAPFEL ERNEST CHURCHILL (7x47)</t>
  </si>
  <si>
    <t>21494</t>
  </si>
  <si>
    <t>MEERAPFEL ERNEST CORONA GORDA (5 1/2x46)</t>
  </si>
  <si>
    <t>21491</t>
  </si>
  <si>
    <t>MEERAPFEL ERNEST DOUBLE ROBUSTO (5 3/4x52)</t>
  </si>
  <si>
    <t>21496</t>
  </si>
  <si>
    <t>MEERAPFEL ERNEST LONSDALE (6 3/4x43)</t>
  </si>
  <si>
    <t>21493</t>
  </si>
  <si>
    <t>MEERAPFEL ERNEST PYRAMID (6 1/8x52)</t>
  </si>
  <si>
    <t>21495</t>
  </si>
  <si>
    <t>MEERAPFEL ERNEST ROBUSTO (4 7/8x50)</t>
  </si>
  <si>
    <t>21492</t>
  </si>
  <si>
    <t>MEERAPFEL MEIR CHURCHILL</t>
  </si>
  <si>
    <t>21488</t>
  </si>
  <si>
    <t>MEERAPFEL MEIR CORONA GORDA (5 1/2x46)</t>
  </si>
  <si>
    <t>21485</t>
  </si>
  <si>
    <t>MEERAPFEL MEIR DOUBLE ROBUSTO (5 3/4x52)</t>
  </si>
  <si>
    <t>21490</t>
  </si>
  <si>
    <t>MEERAPFEL MEIR LONSDALE (6 3/4x43)</t>
  </si>
  <si>
    <t>21487</t>
  </si>
  <si>
    <t>MEERAPFEL MEIR PYRAMID (6 1/8x52)</t>
  </si>
  <si>
    <t>21489</t>
  </si>
  <si>
    <t>MEERAPFEL MEIR ROBUSTO (4 7/8x50)</t>
  </si>
  <si>
    <t>21486</t>
  </si>
  <si>
    <t>MEERAPFEL RICHARD DOUBLE ROBUSTO (5 3/4x52)</t>
  </si>
  <si>
    <t>21497</t>
  </si>
  <si>
    <t>MERCATOR JUPITER RED</t>
  </si>
  <si>
    <t>239</t>
  </si>
  <si>
    <t>MEZZO STORTIGNACCOLO TORNABUONI</t>
  </si>
  <si>
    <t>19318</t>
  </si>
  <si>
    <t>MI QUERIDA ANCHO CORTO</t>
  </si>
  <si>
    <t>19615</t>
  </si>
  <si>
    <t>20690</t>
  </si>
  <si>
    <t>MI QUERIDA FINO LARGO</t>
  </si>
  <si>
    <t>19616</t>
  </si>
  <si>
    <t>20691</t>
  </si>
  <si>
    <t>MICUBANO 450</t>
  </si>
  <si>
    <t>20702</t>
  </si>
  <si>
    <t>MICUBANO 450 MADURO</t>
  </si>
  <si>
    <t>20703</t>
  </si>
  <si>
    <t>MICUBANO 542</t>
  </si>
  <si>
    <t>16865</t>
  </si>
  <si>
    <t>MICUBANO 852</t>
  </si>
  <si>
    <t>20701</t>
  </si>
  <si>
    <t>16867</t>
  </si>
  <si>
    <t>MICUBANO PERLA</t>
  </si>
  <si>
    <t>16872</t>
  </si>
  <si>
    <t>MONTECRISTO BRILLANTES YEAR OF THE DRAGON</t>
  </si>
  <si>
    <t>21280</t>
  </si>
  <si>
    <t>MONTECRISTO COLECCION HABANOS EDICION 2017</t>
  </si>
  <si>
    <t>19653</t>
  </si>
  <si>
    <t>MONTECRISTO DOUBLE EDMUNDO</t>
  </si>
  <si>
    <t>18675</t>
  </si>
  <si>
    <t>18752</t>
  </si>
  <si>
    <t>MONTECRISTO DUMAS</t>
  </si>
  <si>
    <t>19349</t>
  </si>
  <si>
    <t>MONTECRISTO EDMUNDO</t>
  </si>
  <si>
    <t>17572</t>
  </si>
  <si>
    <t>21682</t>
  </si>
  <si>
    <t>MONTECRISTO EDMUNDO CELLO</t>
  </si>
  <si>
    <t>21147</t>
  </si>
  <si>
    <t>MONTECRISTO EDMUNDO RESERVA</t>
  </si>
  <si>
    <t>21112</t>
  </si>
  <si>
    <t>MONTECRISTO EDMUNDO TUBOS</t>
  </si>
  <si>
    <t>18112</t>
  </si>
  <si>
    <t>20500</t>
  </si>
  <si>
    <t>MONTECRISTO EN CELLO 5</t>
  </si>
  <si>
    <t>18941</t>
  </si>
  <si>
    <t>21148</t>
  </si>
  <si>
    <t>MONTECRISTO ESPECIALES NR 2</t>
  </si>
  <si>
    <t>15498</t>
  </si>
  <si>
    <t>MONTECRISTO HEREDEROS</t>
  </si>
  <si>
    <t>21819</t>
  </si>
  <si>
    <t>MONTECRISTO LEYENDA</t>
  </si>
  <si>
    <t>19351</t>
  </si>
  <si>
    <t>MONTECRISTO LINEA OPEN EAGLE</t>
  </si>
  <si>
    <t>18247</t>
  </si>
  <si>
    <t>MONTECRISTO LINEA OPEN JUNIOR</t>
  </si>
  <si>
    <t>18248</t>
  </si>
  <si>
    <t>MONTECRISTO LINEA OPEN JUNIOR TUBOS</t>
  </si>
  <si>
    <t>18289</t>
  </si>
  <si>
    <t>MONTECRISTO LINEA OPEN MASTER</t>
  </si>
  <si>
    <t>18278</t>
  </si>
  <si>
    <t>MONTECRISTO LINEA OPEN REGATA</t>
  </si>
  <si>
    <t>18250</t>
  </si>
  <si>
    <t>MONTECRISTO MALTES</t>
  </si>
  <si>
    <t>19350</t>
  </si>
  <si>
    <t>MONTECRISTO MEDIA CORONA</t>
  </si>
  <si>
    <t>18996</t>
  </si>
  <si>
    <t>MONTECRISTO MEDIA CORONA 5</t>
  </si>
  <si>
    <t>19438</t>
  </si>
  <si>
    <t>MONTECRISTO NR 1</t>
  </si>
  <si>
    <t>19908</t>
  </si>
  <si>
    <t>MONTECRISTO NR 2</t>
  </si>
  <si>
    <t>16374</t>
  </si>
  <si>
    <t>17828</t>
  </si>
  <si>
    <t>MONTECRISTO NR 4</t>
  </si>
  <si>
    <t>316</t>
  </si>
  <si>
    <t>15488</t>
  </si>
  <si>
    <t>17631</t>
  </si>
  <si>
    <t>20765</t>
  </si>
  <si>
    <t>MONTECRISTO NR 5</t>
  </si>
  <si>
    <t>17426</t>
  </si>
  <si>
    <t>17533</t>
  </si>
  <si>
    <t>20236</t>
  </si>
  <si>
    <t>MONTECRISTO No 2 CELLO</t>
  </si>
  <si>
    <t>19359</t>
  </si>
  <si>
    <t>MONTECRISTO NO 2 CELLO</t>
  </si>
  <si>
    <t>21149</t>
  </si>
  <si>
    <t>MONTECRISTO NO 4 CELLO</t>
  </si>
  <si>
    <t>20854</t>
  </si>
  <si>
    <t>21150</t>
  </si>
  <si>
    <t>MONTECRISTO OPEN EAGLE TUBOS</t>
  </si>
  <si>
    <t>20501</t>
  </si>
  <si>
    <t>MONTECRISTO OPEN JUNIOR TUBOS</t>
  </si>
  <si>
    <t>20502</t>
  </si>
  <si>
    <t>MONTECRISTO OPEN MASTER TUBOS</t>
  </si>
  <si>
    <t>20503</t>
  </si>
  <si>
    <t>MONTECRISTO OPEN REGATA TUBOS</t>
  </si>
  <si>
    <t>20504</t>
  </si>
  <si>
    <t>MONTECRISTO OPEN SLAM</t>
  </si>
  <si>
    <t>21626</t>
  </si>
  <si>
    <t>MONTECRISTO PETIT CELLO</t>
  </si>
  <si>
    <t>19572</t>
  </si>
  <si>
    <t>21151</t>
  </si>
  <si>
    <t>MONTECRISTO PETIT CELLO N.2</t>
  </si>
  <si>
    <t>21152</t>
  </si>
  <si>
    <t>MONTECRISTO PETIT DUE CELLO</t>
  </si>
  <si>
    <t>20237</t>
  </si>
  <si>
    <t>21153</t>
  </si>
  <si>
    <t>MONTECRISTO PETIT EDMUNDO</t>
  </si>
  <si>
    <t>17968</t>
  </si>
  <si>
    <t>17969</t>
  </si>
  <si>
    <t>MONTECRISTO PETIT EDMUNDO TUBOS</t>
  </si>
  <si>
    <t>18119</t>
  </si>
  <si>
    <t>20505</t>
  </si>
  <si>
    <t>MONTECRISTO PETIT NR 2 TUBOS</t>
  </si>
  <si>
    <t>20506</t>
  </si>
  <si>
    <t>MONTECRISTO PETIT N.2</t>
  </si>
  <si>
    <t>18778</t>
  </si>
  <si>
    <t>18779</t>
  </si>
  <si>
    <t>MONTECRISTO PETIT N.2 TUBOS</t>
  </si>
  <si>
    <t>19077</t>
  </si>
  <si>
    <t>MONTECRISTO PETIT TUBOS</t>
  </si>
  <si>
    <t>17105</t>
  </si>
  <si>
    <t>21046</t>
  </si>
  <si>
    <t>MONTECRISTO WIDE EDMUNDO</t>
  </si>
  <si>
    <t>20680</t>
  </si>
  <si>
    <t>20681</t>
  </si>
  <si>
    <t>MONTECRISTO WIDE EDMUNDO CELLO</t>
  </si>
  <si>
    <t>20856</t>
  </si>
  <si>
    <t>21154</t>
  </si>
  <si>
    <t>Conf. da 36 pezzi</t>
  </si>
  <si>
    <t>MONTENEGRO ROBUSTO</t>
  </si>
  <si>
    <t>19347</t>
  </si>
  <si>
    <t>MONTOSA CHURCHILL 20</t>
  </si>
  <si>
    <t>19874</t>
  </si>
  <si>
    <t>MONTOSA GIGANTE 20</t>
  </si>
  <si>
    <t>21410</t>
  </si>
  <si>
    <t>MONTOSA MADURO CHURCHILL 20</t>
  </si>
  <si>
    <t>20507</t>
  </si>
  <si>
    <t>MONTOSA MADURO ROBUSTO 20</t>
  </si>
  <si>
    <t>20045</t>
  </si>
  <si>
    <t>MONTOSA MADURO SHORT ROBUSTO 20</t>
  </si>
  <si>
    <t>20046</t>
  </si>
  <si>
    <t>MONTOSA MADURO TORO 20</t>
  </si>
  <si>
    <t>20047</t>
  </si>
  <si>
    <t>MONTOSA ROBUSTO 20</t>
  </si>
  <si>
    <t>19875</t>
  </si>
  <si>
    <t>MONTOSA SHORT ROBUSTO 20</t>
  </si>
  <si>
    <t>20508</t>
  </si>
  <si>
    <t>MONTOSA TORO 20</t>
  </si>
  <si>
    <t>19876</t>
  </si>
  <si>
    <t>MY FATHER BLUE PETIT ROBUSTO</t>
  </si>
  <si>
    <t>21790</t>
  </si>
  <si>
    <t>MY FATHER BLUE ROBUSTOS</t>
  </si>
  <si>
    <t>21791</t>
  </si>
  <si>
    <t>MY FATHER BLUE TORO GORDO</t>
  </si>
  <si>
    <t>21792</t>
  </si>
  <si>
    <t>MY FATHER LA GRAN OFERTA LANCEROS</t>
  </si>
  <si>
    <t>21013</t>
  </si>
  <si>
    <t>MY FATHER LA GRAN OFERTA ROBUSTOS</t>
  </si>
  <si>
    <t>21014</t>
  </si>
  <si>
    <t>MY FATHER LA GRAN OFERTA TORO GORDO</t>
  </si>
  <si>
    <t>21015</t>
  </si>
  <si>
    <t>MY FATHER LA OPULENCIA CORONAS</t>
  </si>
  <si>
    <t>19365</t>
  </si>
  <si>
    <t>MY FATHER LA OPULENCIA PETITE</t>
  </si>
  <si>
    <t>19364</t>
  </si>
  <si>
    <t>MY FATHER LA OPULENCIA ROBUSTOS</t>
  </si>
  <si>
    <t>19366</t>
  </si>
  <si>
    <t>Conf. da 23 pezzi</t>
  </si>
  <si>
    <t>MY FATHER LE BIJOU - 1922 GRAND ROBUSTO</t>
  </si>
  <si>
    <t>18848</t>
  </si>
  <si>
    <t>MY FATHER LE BIJOU - 1922 PETIT ROBUSTO</t>
  </si>
  <si>
    <t>18847</t>
  </si>
  <si>
    <t>MY FATHER NR 1 ROBUSTOS</t>
  </si>
  <si>
    <t>18713</t>
  </si>
  <si>
    <t>MY FATHER NR 2 BELICOSOS</t>
  </si>
  <si>
    <t>18714</t>
  </si>
  <si>
    <t>MY FATHER NR 4 LANCEROS</t>
  </si>
  <si>
    <t>18715</t>
  </si>
  <si>
    <t>MY FATHER NR 5 TOROS</t>
  </si>
  <si>
    <t>18716</t>
  </si>
  <si>
    <t>MY FATHER SAMPLER</t>
  </si>
  <si>
    <t>18717</t>
  </si>
  <si>
    <t>MY FATHER THE JUDGE GRAND ROBUSTO</t>
  </si>
  <si>
    <t>19367</t>
  </si>
  <si>
    <t>MY FATHER THE JUDGE TORO FINO</t>
  </si>
  <si>
    <t>19368</t>
  </si>
  <si>
    <t>MY WAY DOMENICAN BUNDLE CLARO LONG FILLER CORONA</t>
  </si>
  <si>
    <t>19818</t>
  </si>
  <si>
    <t>MY WAY DOMENICAN BUNDLE CLARO LONG FILLER ROBUSTO</t>
  </si>
  <si>
    <t>19819</t>
  </si>
  <si>
    <t>MY WAY DOMENICAN BUNDLE CLARO LONG FILLER TORO</t>
  </si>
  <si>
    <t>19820</t>
  </si>
  <si>
    <t>MY WAY DOMENICAN BUNDLE CLARO SHORT FILLER CORONA</t>
  </si>
  <si>
    <t>19821</t>
  </si>
  <si>
    <t>MY WAY DOMENICAN BUNDLE CLARO SHORT FILLER ROBUSTO</t>
  </si>
  <si>
    <t>19822</t>
  </si>
  <si>
    <t>MY WAY DOMENICAN BUNDLE CLARO SHORT FILLER TORO</t>
  </si>
  <si>
    <t>19823</t>
  </si>
  <si>
    <t>MY WAY DOMENICAN BUNDLE MADURO LONG FILLER CORONA</t>
  </si>
  <si>
    <t>19824</t>
  </si>
  <si>
    <t>MY WAY DOMENICAN BUNDLE MADURO LONG FILLER ROBUSTO</t>
  </si>
  <si>
    <t>19825</t>
  </si>
  <si>
    <t>MY WAY DOMENICAN BUNDLE MADURO LONG FILLER TORO</t>
  </si>
  <si>
    <t>19826</t>
  </si>
  <si>
    <t>MY WAY DOMENICAN BUNDLE MADURO SHORT FILLER CORONA</t>
  </si>
  <si>
    <t>19827</t>
  </si>
  <si>
    <t>MY WAY DOMENICAN BUNDLE MADURO SHORT FILLER ROBUSTO</t>
  </si>
  <si>
    <t>19828</t>
  </si>
  <si>
    <t>MY WAY DOMENICAN BUNDLE MADURO SHORT FILLER TORO</t>
  </si>
  <si>
    <t>19829</t>
  </si>
  <si>
    <t>MY WAY NICARAGUAN BUNDLE CLARO LONG FILLER CORONA</t>
  </si>
  <si>
    <t>19830</t>
  </si>
  <si>
    <t>MY WAY NICARAGUAN BUNDLE CLARO LONG FILLER ROBUSTO</t>
  </si>
  <si>
    <t>19831</t>
  </si>
  <si>
    <t>MY WAY NICARAGUAN BUNDLE CLARO LONG FILLER TORO</t>
  </si>
  <si>
    <t>19832</t>
  </si>
  <si>
    <t>MY WAY NICARAGUAN BUNDLE CLARO SHORT FILLER CORONA</t>
  </si>
  <si>
    <t>19833</t>
  </si>
  <si>
    <t>MY WAY NICARAGUAN BUNDLE CLARO SHORT FILLER ROBUSTO</t>
  </si>
  <si>
    <t>19834</t>
  </si>
  <si>
    <t>MY WAY NICARAGUAN BUNDLE CLARO SHORT FILLER TORO</t>
  </si>
  <si>
    <t>19835</t>
  </si>
  <si>
    <t>MY WAY NICARAGUAN BUNDLE MADURO LONG FILLER CORONA</t>
  </si>
  <si>
    <t>19836</t>
  </si>
  <si>
    <t>MY WAY NICARAGUAN BUNDLE MADURO LONG FILLER ROBUSTO</t>
  </si>
  <si>
    <t>19837</t>
  </si>
  <si>
    <t>MY WAY NICARAGUAN BUNDLE MADURO LONG FILLER TORO</t>
  </si>
  <si>
    <t>19838</t>
  </si>
  <si>
    <t>MY WAY NICARAGUAN BUNDLE MADURO SHORT FILLER CORONA</t>
  </si>
  <si>
    <t>19839</t>
  </si>
  <si>
    <t>MY WAY NICARAGUAN BUNDLE MADURO SHORT FILLER ROBUSTO</t>
  </si>
  <si>
    <t>19840</t>
  </si>
  <si>
    <t>MY WAY NICARAGUAN BUNDLE MADURO SHORT FILLER TORO</t>
  </si>
  <si>
    <t>19841</t>
  </si>
  <si>
    <t>NEANDERTHAL JCF</t>
  </si>
  <si>
    <t>20083</t>
  </si>
  <si>
    <t>NEANDERTHAL KFG</t>
  </si>
  <si>
    <t>20754</t>
  </si>
  <si>
    <t>NEANDERTHAL SGP</t>
  </si>
  <si>
    <t>21403</t>
  </si>
  <si>
    <t>NEOS COUNTRY CORONA DUO</t>
  </si>
  <si>
    <t>2047</t>
  </si>
  <si>
    <t>NERONE</t>
  </si>
  <si>
    <t>17925</t>
  </si>
  <si>
    <t>18843</t>
  </si>
  <si>
    <t>NEW WORLD DECENIO GORDOS</t>
  </si>
  <si>
    <t>21740</t>
  </si>
  <si>
    <t>NEW WORLD DECENIO ROBUSTOS</t>
  </si>
  <si>
    <t>21738</t>
  </si>
  <si>
    <t>NEW WORLD DECENIO TOROS</t>
  </si>
  <si>
    <t>21739</t>
  </si>
  <si>
    <t>NEW WORLD DORADO FIGURADOS</t>
  </si>
  <si>
    <t>20455</t>
  </si>
  <si>
    <t>NEW WORLD DORADO GORDITOS</t>
  </si>
  <si>
    <t>20456</t>
  </si>
  <si>
    <t>NEW WORLD DORADO ROBUSTOS</t>
  </si>
  <si>
    <t>20457</t>
  </si>
  <si>
    <t>NEW WORLD VIRREY GORDO</t>
  </si>
  <si>
    <t>20283</t>
  </si>
  <si>
    <t>NICARAO CLASSICO GORDITO</t>
  </si>
  <si>
    <t>18383</t>
  </si>
  <si>
    <t>NICARAO CLASSICO MINUTOS</t>
  </si>
  <si>
    <t>18382</t>
  </si>
  <si>
    <t>NICARAO CLASSICO PIRAMIDES</t>
  </si>
  <si>
    <t>18385</t>
  </si>
  <si>
    <t>NICARAO CLASSICO ROBUSTOS</t>
  </si>
  <si>
    <t>18384</t>
  </si>
  <si>
    <t>NICARAO ESPECIAL GORDO</t>
  </si>
  <si>
    <t>18759</t>
  </si>
  <si>
    <t>NICARAO ESPECIAL HERMOSO</t>
  </si>
  <si>
    <t>18760</t>
  </si>
  <si>
    <t>NICARAO ESPECIAL TORITO</t>
  </si>
  <si>
    <t>20766</t>
  </si>
  <si>
    <t>NICARAO ESPECIAL TORO DOBLE</t>
  </si>
  <si>
    <t>20767</t>
  </si>
  <si>
    <t>NICARAO EXCLUSIVO DIADEMA</t>
  </si>
  <si>
    <t>20768</t>
  </si>
  <si>
    <t>NICARAO EXCLUSIVO E 4</t>
  </si>
  <si>
    <t>18664</t>
  </si>
  <si>
    <t>NICARAO EXCLUSIVO RODOLFO</t>
  </si>
  <si>
    <t>20769</t>
  </si>
  <si>
    <t>NICARAO EXCLUSIVO SALOMON</t>
  </si>
  <si>
    <t>20770</t>
  </si>
  <si>
    <t>NICARAO EXCLUSIVOS DON RAFA</t>
  </si>
  <si>
    <t>18574</t>
  </si>
  <si>
    <t>NICARAO EXCLUSIVOS ROBUSTO</t>
  </si>
  <si>
    <t>18575</t>
  </si>
  <si>
    <t>NICITA FIGURADO</t>
  </si>
  <si>
    <t>19895</t>
  </si>
  <si>
    <t>NICITA GORDO</t>
  </si>
  <si>
    <t>19896</t>
  </si>
  <si>
    <t>21732</t>
  </si>
  <si>
    <t>NICITA LIMITED EDITION ASHTRAY TORO</t>
  </si>
  <si>
    <t>21734</t>
  </si>
  <si>
    <t>NICITA LIMITED EDITION TORO</t>
  </si>
  <si>
    <t>21733</t>
  </si>
  <si>
    <t>NICITA PIRAMIDE</t>
  </si>
  <si>
    <t>21735</t>
  </si>
  <si>
    <t>NICITA ROBUSTO</t>
  </si>
  <si>
    <t>19897</t>
  </si>
  <si>
    <t>21736</t>
  </si>
  <si>
    <t>NICITA TORO</t>
  </si>
  <si>
    <t>19898</t>
  </si>
  <si>
    <t>21737</t>
  </si>
  <si>
    <t>NUB CAMEROON 358</t>
  </si>
  <si>
    <t>18311</t>
  </si>
  <si>
    <t>NUB CAMEROON 460</t>
  </si>
  <si>
    <t>18398</t>
  </si>
  <si>
    <t>NUB CONNECTICUT 358</t>
  </si>
  <si>
    <t>18312</t>
  </si>
  <si>
    <t>NUB CONNECTICUT 460</t>
  </si>
  <si>
    <t>3960</t>
  </si>
  <si>
    <t>NUB MADURO 460</t>
  </si>
  <si>
    <t>3958</t>
  </si>
  <si>
    <t>NUB SUN GROWN 358</t>
  </si>
  <si>
    <t>18313</t>
  </si>
  <si>
    <t>NUB SUN GROWN 460</t>
  </si>
  <si>
    <t>18400</t>
  </si>
  <si>
    <t>NUB VARIETY SAMPLER</t>
  </si>
  <si>
    <t>20052</t>
  </si>
  <si>
    <t>OCEAN BREEZE ROBUSTO GRANDE</t>
  </si>
  <si>
    <t>20580</t>
  </si>
  <si>
    <t>OLIVA CALENDAR 2025</t>
  </si>
  <si>
    <t>21662</t>
  </si>
  <si>
    <t>OLIVA CONNECTICUT RESERVE DOUBLE TORO</t>
  </si>
  <si>
    <t>20829</t>
  </si>
  <si>
    <t>OLIVA CONNECTICUT RESERVE PETIT CORONA</t>
  </si>
  <si>
    <t>20918</t>
  </si>
  <si>
    <t>OLIVA CONNECTICUT RESERVE ROBUSTO</t>
  </si>
  <si>
    <t>3959</t>
  </si>
  <si>
    <t>OLIVA MAREVA CIGAR SMOKING WORLD CHAMPIONSHIP</t>
  </si>
  <si>
    <t>21550</t>
  </si>
  <si>
    <t>OLIVA MASTER BLENDS 3 ROBUSTO 5x50</t>
  </si>
  <si>
    <t>21649</t>
  </si>
  <si>
    <t>OLIVA ROBUSTO SAMPLER</t>
  </si>
  <si>
    <t>3961</t>
  </si>
  <si>
    <t>OLIVA SERIE G AGED CAMEROON DOUBLE ROBUSTO</t>
  </si>
  <si>
    <t>20067</t>
  </si>
  <si>
    <t>OLIVA SERIE G AGED CAMEROON SPECIAL G</t>
  </si>
  <si>
    <t>19684</t>
  </si>
  <si>
    <t>OLIVA SERIE G AGED CAMEROON TORO</t>
  </si>
  <si>
    <t>3957</t>
  </si>
  <si>
    <t>OLIVA SERIE G BELICOSO CAMEROON</t>
  </si>
  <si>
    <t>18314</t>
  </si>
  <si>
    <t>OLIVA SERIE G CAMEROON</t>
  </si>
  <si>
    <t>18317</t>
  </si>
  <si>
    <t>OLIVA SERIE G PETIT CORONA</t>
  </si>
  <si>
    <t>21776</t>
  </si>
  <si>
    <t>OLIVA SERIE G ROBUSTO 4 1/2x50</t>
  </si>
  <si>
    <t>21648</t>
  </si>
  <si>
    <t>OLIVA SERIE O CORONA</t>
  </si>
  <si>
    <t>20919</t>
  </si>
  <si>
    <t>OLIVA SERIE O HABANO</t>
  </si>
  <si>
    <t>18321</t>
  </si>
  <si>
    <t>OLIVA SERIE O PETIT CORONA</t>
  </si>
  <si>
    <t>21777</t>
  </si>
  <si>
    <t>OLIVA SERIE O ROBUSTO</t>
  </si>
  <si>
    <t>18319</t>
  </si>
  <si>
    <t>OLIVA SERIE O TORO</t>
  </si>
  <si>
    <t>21141</t>
  </si>
  <si>
    <t>OLIVA SERIE V 135 ANIVERSARIO EDICION REAL</t>
  </si>
  <si>
    <t>20116</t>
  </si>
  <si>
    <t>OLIVA SERIE V BELICOSO</t>
  </si>
  <si>
    <t>18324</t>
  </si>
  <si>
    <t>OLIVA SERIE V CHURCHILL</t>
  </si>
  <si>
    <t>21665</t>
  </si>
  <si>
    <t>OLIVA SERIE V DOUBLE ROBUSTO</t>
  </si>
  <si>
    <t>18323</t>
  </si>
  <si>
    <t>20169</t>
  </si>
  <si>
    <t>OLIVA SERIE V DOUBLE TORO</t>
  </si>
  <si>
    <t>18511</t>
  </si>
  <si>
    <t>20168</t>
  </si>
  <si>
    <t>OLIVA SERIE V LANCERO</t>
  </si>
  <si>
    <t>19773</t>
  </si>
  <si>
    <t>OLIVA SERIE V MADURO DOUBLE ROBUSTO</t>
  </si>
  <si>
    <t>20272</t>
  </si>
  <si>
    <t>OLIVA SERIE V MADURO DOUBLE TORO</t>
  </si>
  <si>
    <t>20273</t>
  </si>
  <si>
    <t>OLIVA SERIE V MELANIO DOUBLE TORO SOCCER EDITION</t>
  </si>
  <si>
    <t>21858</t>
  </si>
  <si>
    <t>OLIVA SERIE V MELANIO EDICIÒN AÑO 2022</t>
  </si>
  <si>
    <t>20420</t>
  </si>
  <si>
    <t>OLIVA SERIE V MELANIO EDICION AÑO 2023</t>
  </si>
  <si>
    <t>20858</t>
  </si>
  <si>
    <t>OLIVA SERIE V MELANIO EDICION ANO 2024</t>
  </si>
  <si>
    <t>21271</t>
  </si>
  <si>
    <t>OLIVA SERIE V MELANIO EDICION ANO 2025</t>
  </si>
  <si>
    <t>21758</t>
  </si>
  <si>
    <t>OLIVA SERIE V MELANIO EDICION LIMITADA 2021</t>
  </si>
  <si>
    <t>20117</t>
  </si>
  <si>
    <t>OLIVA SERIE V MELANIO FIGURADO</t>
  </si>
  <si>
    <t>19037</t>
  </si>
  <si>
    <t>OLIVA SERIE V MELANIO MADURO CHURCHILL</t>
  </si>
  <si>
    <t>21666</t>
  </si>
  <si>
    <t>OLIVA SERIE V MELANIO MADURO ROBUSTO</t>
  </si>
  <si>
    <t>20920</t>
  </si>
  <si>
    <t>OLIVA SERIE V MELANIO MADURO TORPEDO</t>
  </si>
  <si>
    <t>20921</t>
  </si>
  <si>
    <t>OLIVA SERIE V MELANIO N.4</t>
  </si>
  <si>
    <t>19038</t>
  </si>
  <si>
    <t>OLIVA SERIE V MELANIO ROBUSTO</t>
  </si>
  <si>
    <t>19039</t>
  </si>
  <si>
    <t>OLIVA SERIE V NR 4</t>
  </si>
  <si>
    <t>20170</t>
  </si>
  <si>
    <t>20171</t>
  </si>
  <si>
    <t>OLIVA SERIE V SPECIAL SAMPLER</t>
  </si>
  <si>
    <t>19884</t>
  </si>
  <si>
    <t>OLIVA SERIE V SPECIAL V FIGURADO</t>
  </si>
  <si>
    <t>19885</t>
  </si>
  <si>
    <t>OLIVA SERIE V TORPEDO</t>
  </si>
  <si>
    <t>18322</t>
  </si>
  <si>
    <t>OLIVA YEAR OF THE HORSE 2026</t>
  </si>
  <si>
    <t>21762</t>
  </si>
  <si>
    <t>OLIVA YEAR OF THE SNAKE 2025</t>
  </si>
  <si>
    <t>21374</t>
  </si>
  <si>
    <t>ORCIOLO</t>
  </si>
  <si>
    <t>19191</t>
  </si>
  <si>
    <t>OSCAR VALLADARES CISERON EDITION TOROS</t>
  </si>
  <si>
    <t>20671</t>
  </si>
  <si>
    <t>OSCAR VALLADARES COLLECTION</t>
  </si>
  <si>
    <t>20950</t>
  </si>
  <si>
    <t>OSCAR VALLADARES MMXXV PARA ITALIA LIMITED EDITION ROBUSTO</t>
  </si>
  <si>
    <t>21786</t>
  </si>
  <si>
    <t>OSCAR VALLADARES SAMPLER</t>
  </si>
  <si>
    <t>20949</t>
  </si>
  <si>
    <t>Conf. da 26 pezzi</t>
  </si>
  <si>
    <t>PADRON 2000</t>
  </si>
  <si>
    <t>19478</t>
  </si>
  <si>
    <t>PADRON 2000 MADURO</t>
  </si>
  <si>
    <t>19479</t>
  </si>
  <si>
    <t>PADRON 3000</t>
  </si>
  <si>
    <t>19480</t>
  </si>
  <si>
    <t>PADRON 3000 MADURO</t>
  </si>
  <si>
    <t>19481</t>
  </si>
  <si>
    <t>PADRON 7000</t>
  </si>
  <si>
    <t>19482</t>
  </si>
  <si>
    <t>PADRON 7000 MADURO</t>
  </si>
  <si>
    <t>19483</t>
  </si>
  <si>
    <t>PADRON CORONAS MADURO</t>
  </si>
  <si>
    <t>19606</t>
  </si>
  <si>
    <t>PADRON DAMASO No 32</t>
  </si>
  <si>
    <t>19611</t>
  </si>
  <si>
    <t>PADRON DAMASO No 8</t>
  </si>
  <si>
    <t>19610</t>
  </si>
  <si>
    <t>PADRON DELICIAS</t>
  </si>
  <si>
    <t>19474</t>
  </si>
  <si>
    <t>PADRON DELICIAS MADURO</t>
  </si>
  <si>
    <t>19475</t>
  </si>
  <si>
    <t>PADRON DIPLOMATICO</t>
  </si>
  <si>
    <t>16539</t>
  </si>
  <si>
    <t>PADRON EXCLUSIVO</t>
  </si>
  <si>
    <t>16520</t>
  </si>
  <si>
    <t>PADRON EXCLUSIVO MADURO</t>
  </si>
  <si>
    <t>19608</t>
  </si>
  <si>
    <t>PADRON LONDRES</t>
  </si>
  <si>
    <t>19476</t>
  </si>
  <si>
    <t>PADRON LONDRES MADURO</t>
  </si>
  <si>
    <t>19477</t>
  </si>
  <si>
    <t>PADRON PRINCIPE</t>
  </si>
  <si>
    <t>16519</t>
  </si>
  <si>
    <t>PADRON PRINCIPE MADURO</t>
  </si>
  <si>
    <t>19607</t>
  </si>
  <si>
    <t>PADRON SERIE 1926 N.35 MADURO</t>
  </si>
  <si>
    <t>19041</t>
  </si>
  <si>
    <t>PADRON SERIE 1926 N.9 MADURO</t>
  </si>
  <si>
    <t>19040</t>
  </si>
  <si>
    <t>PADRON SERIE 1926 No 6 MADURO</t>
  </si>
  <si>
    <t>19605</t>
  </si>
  <si>
    <t>PADRON SOBERANO MADURO</t>
  </si>
  <si>
    <t>19609</t>
  </si>
  <si>
    <t>PADRON TORPEDO</t>
  </si>
  <si>
    <t>16547</t>
  </si>
  <si>
    <t>PARADISO 60-RING ASSORTMENT</t>
  </si>
  <si>
    <t>19176</t>
  </si>
  <si>
    <t>PARADISO CLASICO</t>
  </si>
  <si>
    <t>21038</t>
  </si>
  <si>
    <t>PARADISO COLOSO</t>
  </si>
  <si>
    <t>21040</t>
  </si>
  <si>
    <t>PARADISO MINUTOS</t>
  </si>
  <si>
    <t>18616</t>
  </si>
  <si>
    <t>PARADISO PAPAGAYO</t>
  </si>
  <si>
    <t>21039</t>
  </si>
  <si>
    <t>PARADISO PAPAGAYO XXL</t>
  </si>
  <si>
    <t>21022</t>
  </si>
  <si>
    <t>PARADISO QUINTESSENCE BELICOSO</t>
  </si>
  <si>
    <t>19172</t>
  </si>
  <si>
    <t>PARADISO QUINTESSENCE EPICURE</t>
  </si>
  <si>
    <t>19173</t>
  </si>
  <si>
    <t>PARADISO QUINTESSENCE MAJESTIC</t>
  </si>
  <si>
    <t>19174</t>
  </si>
  <si>
    <t>PARADISO QUINTESSENCE ROBUSTO</t>
  </si>
  <si>
    <t>19175</t>
  </si>
  <si>
    <t>PARADISO REVELATION LEGEND</t>
  </si>
  <si>
    <t>18793</t>
  </si>
  <si>
    <t>PARADISO REVELATION LEVIATHAN</t>
  </si>
  <si>
    <t>18795</t>
  </si>
  <si>
    <t>PARADISO REVELATION ODYSSEY</t>
  </si>
  <si>
    <t>18794</t>
  </si>
  <si>
    <t>PARADISO REVELATION PROPHET</t>
  </si>
  <si>
    <t>18792</t>
  </si>
  <si>
    <t>PARCERO BRAZIL CHURCHILL 20</t>
  </si>
  <si>
    <t>20509</t>
  </si>
  <si>
    <t>PARCERO BRAZIL ROBUSTO 20</t>
  </si>
  <si>
    <t>20510</t>
  </si>
  <si>
    <t>PARCERO BRAZIL TORO 20</t>
  </si>
  <si>
    <t>20511</t>
  </si>
  <si>
    <t>PARCERO DOMINICANO CHURCHILL 20</t>
  </si>
  <si>
    <t>20512</t>
  </si>
  <si>
    <t>PARCERO DOMINICANO ROBUSTO 20</t>
  </si>
  <si>
    <t>20513</t>
  </si>
  <si>
    <t>PARCERO DOMINICANO TORO 20</t>
  </si>
  <si>
    <t>20514</t>
  </si>
  <si>
    <t>PARTAGAS 20 MAESTRO</t>
  </si>
  <si>
    <t>21103</t>
  </si>
  <si>
    <t>PARTAGAS 20 ORIGEN</t>
  </si>
  <si>
    <t>21102</t>
  </si>
  <si>
    <t>PARTAGAS 20 RITO</t>
  </si>
  <si>
    <t>21104</t>
  </si>
  <si>
    <t>PARTAGAS 8-9-8</t>
  </si>
  <si>
    <t>15479</t>
  </si>
  <si>
    <t>PARTAGAS ALIADOS</t>
  </si>
  <si>
    <t>20567</t>
  </si>
  <si>
    <t>PARTAGAS CAPITOLS</t>
  </si>
  <si>
    <t>19721</t>
  </si>
  <si>
    <t>PARTAGAS CORONAS JUNIOR TUBOS</t>
  </si>
  <si>
    <t>21069</t>
  </si>
  <si>
    <t>PARTAGAS CORONAS SENIOR</t>
  </si>
  <si>
    <t>21047</t>
  </si>
  <si>
    <t>PARTAGAS CULEBRAS</t>
  </si>
  <si>
    <t>18028</t>
  </si>
  <si>
    <t>PARTAGAS D N.4 CELLO</t>
  </si>
  <si>
    <t>21155</t>
  </si>
  <si>
    <t>PARTAGAS HABANEROS</t>
  </si>
  <si>
    <t>19626</t>
  </si>
  <si>
    <t>PARTAGAS LEGADOS</t>
  </si>
  <si>
    <t>20079</t>
  </si>
  <si>
    <t>PARTAGAS LINEA MAESTRA</t>
  </si>
  <si>
    <t>21111</t>
  </si>
  <si>
    <t>PARTAGAS LUSITANIAS</t>
  </si>
  <si>
    <t>18158</t>
  </si>
  <si>
    <t>19772</t>
  </si>
  <si>
    <t>21279</t>
  </si>
  <si>
    <t>PARTAGAS MADURO N.1</t>
  </si>
  <si>
    <t>19008</t>
  </si>
  <si>
    <t>PARTAGAS MADURO N.2</t>
  </si>
  <si>
    <t>19649</t>
  </si>
  <si>
    <t>PARTAGAS MADURO N.3</t>
  </si>
  <si>
    <t>19648</t>
  </si>
  <si>
    <t>PARTAGAS MILLE FLEURS</t>
  </si>
  <si>
    <t>17853</t>
  </si>
  <si>
    <t>20123</t>
  </si>
  <si>
    <t>PARTAGAS SALOMONES</t>
  </si>
  <si>
    <t>18187</t>
  </si>
  <si>
    <t>PARTAGAS SERIE D NR 4</t>
  </si>
  <si>
    <t>15502</t>
  </si>
  <si>
    <t>18159</t>
  </si>
  <si>
    <t>PARTAGAS SERIE D NR 4 TUBOS</t>
  </si>
  <si>
    <t>18176</t>
  </si>
  <si>
    <t>20515</t>
  </si>
  <si>
    <t>PARTAGAS SERIE D NR 5</t>
  </si>
  <si>
    <t>18432</t>
  </si>
  <si>
    <t>18433</t>
  </si>
  <si>
    <t>20516</t>
  </si>
  <si>
    <t>PARTAGAS SERIE D NR 6</t>
  </si>
  <si>
    <t>18938</t>
  </si>
  <si>
    <t>18968</t>
  </si>
  <si>
    <t>PARTAGAS SERIE D N.4 CELLO</t>
  </si>
  <si>
    <t>19548</t>
  </si>
  <si>
    <t>PARTAGAS SERIE D N.5 CELLO</t>
  </si>
  <si>
    <t>19842</t>
  </si>
  <si>
    <t>21156</t>
  </si>
  <si>
    <t>PARTAGAS SERIE E NR 2</t>
  </si>
  <si>
    <t>18434</t>
  </si>
  <si>
    <t>18435</t>
  </si>
  <si>
    <t>PARTAGAS SERIE E NR 2 TUBOS</t>
  </si>
  <si>
    <t>19185</t>
  </si>
  <si>
    <t>PARTAGAS SERIE E No 2 GRAN RESERVA COSECHA 2015</t>
  </si>
  <si>
    <t>20517</t>
  </si>
  <si>
    <t>PARTAGAS SERIE E NO 2 TUBOS</t>
  </si>
  <si>
    <t>21684</t>
  </si>
  <si>
    <t>PARTAGAS SERIE P NR 2</t>
  </si>
  <si>
    <t>20213</t>
  </si>
  <si>
    <t>PARTAGAS SERIE P NR 2 CELLO</t>
  </si>
  <si>
    <t>20238</t>
  </si>
  <si>
    <t>21157</t>
  </si>
  <si>
    <t>PARTAGAS SERIE P NO 2</t>
  </si>
  <si>
    <t>17724</t>
  </si>
  <si>
    <t>PARTAGAS SERIE P NO 2 TUBOS</t>
  </si>
  <si>
    <t>18115</t>
  </si>
  <si>
    <t>20518</t>
  </si>
  <si>
    <t>PARTAGAS SHORT CELLO</t>
  </si>
  <si>
    <t>19549</t>
  </si>
  <si>
    <t>21158</t>
  </si>
  <si>
    <t>PARTAGAS SHORTS</t>
  </si>
  <si>
    <t>15507</t>
  </si>
  <si>
    <t>18485</t>
  </si>
  <si>
    <t>PARTAGAS TROPICALES 175 ANIVERSARIO</t>
  </si>
  <si>
    <t>21074</t>
  </si>
  <si>
    <t>PDM COROJO ROBUSTO</t>
  </si>
  <si>
    <t>20633</t>
  </si>
  <si>
    <t>PDM COROJO TORO</t>
  </si>
  <si>
    <t>20632</t>
  </si>
  <si>
    <t>PDM MADURO ROBUSTO</t>
  </si>
  <si>
    <t>20634</t>
  </si>
  <si>
    <t>PDM MADURO TORO</t>
  </si>
  <si>
    <t>20635</t>
  </si>
  <si>
    <t>PDR 1878 CLASSIC COLLECTION CRYSTAL TUBOS 8</t>
  </si>
  <si>
    <t>20828</t>
  </si>
  <si>
    <t>PDR 1878 CLASSIC COLLECTION ROBUSTO 20</t>
  </si>
  <si>
    <t>20791</t>
  </si>
  <si>
    <t>PDR 1878 CLASSIC COLLECTION ROBUSTO MADURA 20</t>
  </si>
  <si>
    <t>20792</t>
  </si>
  <si>
    <t>PDR 1878 CLASSIC COLLECTION ROBUSTO OSCURA 20</t>
  </si>
  <si>
    <t>20793</t>
  </si>
  <si>
    <t>PDR 1878 CLASSIC COLLECTION ROBUSTO SUNGROWN 20</t>
  </si>
  <si>
    <t>20794</t>
  </si>
  <si>
    <t>PDR A FLORES GRAN RESERVA COROJO GRAND TORO 10</t>
  </si>
  <si>
    <t>19493</t>
  </si>
  <si>
    <t>PDR A FLORES GRAN RESERVA COROJO HALF CORONA 5</t>
  </si>
  <si>
    <t>19491</t>
  </si>
  <si>
    <t>PDR A FLORES GRAN RESERVA COROJO PURITOS 6</t>
  </si>
  <si>
    <t>20799</t>
  </si>
  <si>
    <t>PDR A FLORES GRAN RESERVA COROJO ROBUSTO 10</t>
  </si>
  <si>
    <t>19492</t>
  </si>
  <si>
    <t>PDR A FLORES GRAN RESERVA DESFLORADO GRAND TORO 10</t>
  </si>
  <si>
    <t>19499</t>
  </si>
  <si>
    <t>PDR A FLORES GRAN RESERVA DESFLORADO HALF CORONA 5</t>
  </si>
  <si>
    <t>19497</t>
  </si>
  <si>
    <t>PDR A FLORES GRAN RESERVA DESFLORADO PURITOS 6</t>
  </si>
  <si>
    <t>20800</t>
  </si>
  <si>
    <t>PDR A FLORES GRAN RESERVA DESFLORADO ROBUSTO 10</t>
  </si>
  <si>
    <t>19498</t>
  </si>
  <si>
    <t>PDR A FLORES GRAN RESERVA MADURO GRAND TORO 10</t>
  </si>
  <si>
    <t>20167</t>
  </si>
  <si>
    <t>PDR A FLORES GRAN RESERVA MADURO HALF CORONA 5</t>
  </si>
  <si>
    <t>19847</t>
  </si>
  <si>
    <t>PDR A FLORES GRAN RESERVA MADURO PURITOS 6</t>
  </si>
  <si>
    <t>20801</t>
  </si>
  <si>
    <t>PDR A FLORES GRAN RESERVA MADURO ROBUSTO 10</t>
  </si>
  <si>
    <t>20166</t>
  </si>
  <si>
    <t>PDR A FLORES GRAN RESERVA SUNGROWN GRAND TORO 10</t>
  </si>
  <si>
    <t>19496</t>
  </si>
  <si>
    <t>PDR A FLORES GRAN RESERVA SUNGROWN HALF CORONA 5</t>
  </si>
  <si>
    <t>19494</t>
  </si>
  <si>
    <t>PDR A FLORES GRAN RESERVA SUNGROWN PURITOS 6</t>
  </si>
  <si>
    <t>20802</t>
  </si>
  <si>
    <t>PDR A FLORES GRAN RESERVA SUNGROWN ROBUSTO 10</t>
  </si>
  <si>
    <t>19495</t>
  </si>
  <si>
    <t>PDR EL VINYET ROBUSTO CLASICO 10</t>
  </si>
  <si>
    <t>20798</t>
  </si>
  <si>
    <t>PDR PREMIUM COLLECTION ROBUSTO 5</t>
  </si>
  <si>
    <t>19780</t>
  </si>
  <si>
    <t>PEDRONI CLUB MIX COLLECTION</t>
  </si>
  <si>
    <t>20119</t>
  </si>
  <si>
    <t>PEDRONI CUBA NIGHTS 5 SIGARI</t>
  </si>
  <si>
    <t>21225</t>
  </si>
  <si>
    <t>PEDRONI EXOTIC ESCAPE 2 SIGARI</t>
  </si>
  <si>
    <t>21221</t>
  </si>
  <si>
    <t>PEDRONI EXOTIC ESCAPE 5 SIGARI</t>
  </si>
  <si>
    <t>21222</t>
  </si>
  <si>
    <t>PEDRONI ISTANBUL DREAM 5 SIGARI</t>
  </si>
  <si>
    <t>21227</t>
  </si>
  <si>
    <t>PEDRONI LONDON MEMORIES 5 SIGARI</t>
  </si>
  <si>
    <t>21226</t>
  </si>
  <si>
    <t>PEDRONI MEDITERRANEO</t>
  </si>
  <si>
    <t>403</t>
  </si>
  <si>
    <t>PEDRONI MIX 00 GREENWICH 5 SIGARI</t>
  </si>
  <si>
    <t>3564</t>
  </si>
  <si>
    <t>PEDRONI MIX 01 PUERTO RICO 2 SIGARI</t>
  </si>
  <si>
    <t>2329</t>
  </si>
  <si>
    <t>PEDRONI MIX 01 PUERTO RICO 5 SIGARI</t>
  </si>
  <si>
    <t>2583</t>
  </si>
  <si>
    <t>PEDRONI MIX 02 MADAGASCAR 2 SIGARI</t>
  </si>
  <si>
    <t>2330</t>
  </si>
  <si>
    <t>PEDRONI MIX 02 MADAGASCAR 5 SIGARI</t>
  </si>
  <si>
    <t>2582</t>
  </si>
  <si>
    <t>PEDRONI MIX 03 CUBA 2 SIGARI</t>
  </si>
  <si>
    <t>2726</t>
  </si>
  <si>
    <t>PEDRONI MIX 03 CUBA 5 SIGARI</t>
  </si>
  <si>
    <t>2727</t>
  </si>
  <si>
    <t>PEDRONI MIX 04 LONDON 2 SIGARI</t>
  </si>
  <si>
    <t>2725</t>
  </si>
  <si>
    <t>PEDRONI MIX 04 LONDON 5 SIGARI</t>
  </si>
  <si>
    <t>2722</t>
  </si>
  <si>
    <t>PEDRONI MIX 05 DUBLIN 2 SIGARI</t>
  </si>
  <si>
    <t>3567</t>
  </si>
  <si>
    <t>PEDRONI MIX 05 DUBLIN 5 SIGARI</t>
  </si>
  <si>
    <t>3566</t>
  </si>
  <si>
    <t>PEDRONI MIX 06 ISTANBUL 2 SIGARI</t>
  </si>
  <si>
    <t>3757</t>
  </si>
  <si>
    <t>PEDRONI MIX 06 ISTANBUL 5 SIGARI</t>
  </si>
  <si>
    <t>3756</t>
  </si>
  <si>
    <t>PEDRONI MIX 07 ICELAND 5 SIGARI</t>
  </si>
  <si>
    <t>3943</t>
  </si>
  <si>
    <t>PEDRONI PARADISE LOST 2 SIGARI</t>
  </si>
  <si>
    <t>21223</t>
  </si>
  <si>
    <t>PEDRONI PARADISE LOST 5 SIGARI</t>
  </si>
  <si>
    <t>21224</t>
  </si>
  <si>
    <t>PEDRONI PARADISE LOST 6 SIGARI</t>
  </si>
  <si>
    <t>21618</t>
  </si>
  <si>
    <t>PEDRONI TROPICAL PASSION 5 SIGARI</t>
  </si>
  <si>
    <t>21418</t>
  </si>
  <si>
    <t>PERDOMO 10TH ANNIVERSARY CONNECTICUT ROBUSTO</t>
  </si>
  <si>
    <t>20654</t>
  </si>
  <si>
    <t>PERDOMO 10TH ANNIVERSARY MADURO ROBUSTO</t>
  </si>
  <si>
    <t>20655</t>
  </si>
  <si>
    <t>PERDOMO 10TH ANNIVERSARY SUN GROWN ROBUSTO</t>
  </si>
  <si>
    <t>20656</t>
  </si>
  <si>
    <t>PERDOMO 2 DESCARTES</t>
  </si>
  <si>
    <t>16098</t>
  </si>
  <si>
    <t>PEREZ-CARRILLO ENCORE CELESTIAL 20</t>
  </si>
  <si>
    <t>20645</t>
  </si>
  <si>
    <t>PEREZ-CARRILLO ENCORE MAJESTIC 20</t>
  </si>
  <si>
    <t>20644</t>
  </si>
  <si>
    <t>PEREZ-CARRILLO LA HISTORIA E-III 20</t>
  </si>
  <si>
    <t>20646</t>
  </si>
  <si>
    <t>PEREZ-CARRILLO LA HISTORIA EL SENADOR</t>
  </si>
  <si>
    <t>20922</t>
  </si>
  <si>
    <t>PEREZ-CARRILLO PLEDGE PREQUEL 20</t>
  </si>
  <si>
    <t>20642</t>
  </si>
  <si>
    <t>PEREZ-CARRILLO PLEDGE SOJOURN 20</t>
  </si>
  <si>
    <t>20643</t>
  </si>
  <si>
    <t>PEREZ-CARRILLO TRIUMPH</t>
  </si>
  <si>
    <t>20647</t>
  </si>
  <si>
    <t>PERLA DE CALVANO ROBUSTO</t>
  </si>
  <si>
    <t>20458</t>
  </si>
  <si>
    <t>21423</t>
  </si>
  <si>
    <t>PERLA DE CALVANO TORO</t>
  </si>
  <si>
    <t>20459</t>
  </si>
  <si>
    <t>21424</t>
  </si>
  <si>
    <t>PLASENCIA ALMA DEL CAMPO GUAJIRO</t>
  </si>
  <si>
    <t>19381</t>
  </si>
  <si>
    <t>PLASENCIA ALMA DEL CAMPO SENDERO TORO 5</t>
  </si>
  <si>
    <t>21560</t>
  </si>
  <si>
    <t>PLASENCIA ALMA DEL CAMPO TRAVESIA</t>
  </si>
  <si>
    <t>19382</t>
  </si>
  <si>
    <t>PLASENCIA ALMA DEL CAMPO TRIBU</t>
  </si>
  <si>
    <t>19380</t>
  </si>
  <si>
    <t>PLASENCIA ALMA DEL CAMPO TRIBU ROBUSTO 2</t>
  </si>
  <si>
    <t>21696</t>
  </si>
  <si>
    <t>PLASENCIA ALMA DEL CAMPO TRIBU ROBUSTO 5</t>
  </si>
  <si>
    <t>21561</t>
  </si>
  <si>
    <t>PLASENCIA ALMA DEL CIELO AMANECER HEXAGONO</t>
  </si>
  <si>
    <t>21619</t>
  </si>
  <si>
    <t>PLASENCIA ALMA DEL CIELO BOREAL TORO</t>
  </si>
  <si>
    <t>21620</t>
  </si>
  <si>
    <t>PLASENCIA ALMA DEL CIELO CELESTE ROBUSTO</t>
  </si>
  <si>
    <t>21621</t>
  </si>
  <si>
    <t>PLASENCIA ALMA DEL FUEGO CANDENTE</t>
  </si>
  <si>
    <t>21473</t>
  </si>
  <si>
    <t>PLASENCIA ALMA DEL FUEGO CONCEPCION</t>
  </si>
  <si>
    <t>21474</t>
  </si>
  <si>
    <t>PLASENCIA ALMA FUERTE EDUARDO I TORO 5</t>
  </si>
  <si>
    <t>21557</t>
  </si>
  <si>
    <t>PLASENCIA ALMA FUERTE NESTOR IV</t>
  </si>
  <si>
    <t>19378</t>
  </si>
  <si>
    <t>PLASENCIA ALMA FUERTE NESTOR IV TORO 5</t>
  </si>
  <si>
    <t>21559</t>
  </si>
  <si>
    <t>PLASENCIA ALMA FUERTE ROBUSTUS I</t>
  </si>
  <si>
    <t>21472</t>
  </si>
  <si>
    <t>PLASENCIA ALMA FUERTE ROBUSTUS I ROBUSTO 2</t>
  </si>
  <si>
    <t>21695</t>
  </si>
  <si>
    <t>PLASENCIA ALMA FUERTE ROBUSTUS I ROBUSTO 5</t>
  </si>
  <si>
    <t>21558</t>
  </si>
  <si>
    <t>PLASENCIA ALMA FUERTE ROBUSTUS II</t>
  </si>
  <si>
    <t>21065</t>
  </si>
  <si>
    <t>PLASENCIA ALMA FUERTE ROBUSTUS II ROBUSTO 5</t>
  </si>
  <si>
    <t>21697</t>
  </si>
  <si>
    <t>PLASENCIA ALMA FUERTE SHORT ROBUSTO 20</t>
  </si>
  <si>
    <t>21728</t>
  </si>
  <si>
    <t>PLASENCIA ALMA FUERTE SIXTO I</t>
  </si>
  <si>
    <t>20360</t>
  </si>
  <si>
    <t>PLASENCIA ALMA FUERTE SIXTO I TUBOS 10</t>
  </si>
  <si>
    <t>21795</t>
  </si>
  <si>
    <t>PLASENCIA ALMA FUERTE SIXTO I TUBOS 3</t>
  </si>
  <si>
    <t>21794</t>
  </si>
  <si>
    <t>PLASENCIA ALMA FUERTE SIXTO II</t>
  </si>
  <si>
    <t>19379</t>
  </si>
  <si>
    <t>PLASENCIA COSECHA 149 AZACUALPA TORO</t>
  </si>
  <si>
    <t>20324</t>
  </si>
  <si>
    <t>PLASENCIA COSECHA 149 LA VEGA ROBUSTO</t>
  </si>
  <si>
    <t>20325</t>
  </si>
  <si>
    <t>PLASENCIA COSECHA 149 SANTA FE GORDO</t>
  </si>
  <si>
    <t>20326</t>
  </si>
  <si>
    <t>PLASENCIA COSECHA 151 LA MUSICA</t>
  </si>
  <si>
    <t>21066</t>
  </si>
  <si>
    <t>PLASENCIA COSECHA 151 LA MUSICA ROBUSTO 2</t>
  </si>
  <si>
    <t>21694</t>
  </si>
  <si>
    <t>PLASENCIA COSECHA 151 LA TRADICION</t>
  </si>
  <si>
    <t>21068</t>
  </si>
  <si>
    <t>PLASENCIA COSECHA 151 SAN DIEGO</t>
  </si>
  <si>
    <t>21067</t>
  </si>
  <si>
    <t>PLASENCIA EL ANO DEL CABALLO 10</t>
  </si>
  <si>
    <t>21770</t>
  </si>
  <si>
    <t>PLASENCIA NESTICOS</t>
  </si>
  <si>
    <t>19434</t>
  </si>
  <si>
    <t>PLASENCIA RESERVA 1898 CORONA</t>
  </si>
  <si>
    <t>19387</t>
  </si>
  <si>
    <t>PLASENCIA RESERVA 1898 ROBUSTO</t>
  </si>
  <si>
    <t>19388</t>
  </si>
  <si>
    <t>PLASENCIA RESERVA 1898 SALOMONES</t>
  </si>
  <si>
    <t>19390</t>
  </si>
  <si>
    <t>PLASENCIA RESERVA 1898 SAMPLER</t>
  </si>
  <si>
    <t>20070</t>
  </si>
  <si>
    <t>PLASENCIA RESERVA 1898 TORO</t>
  </si>
  <si>
    <t>19389</t>
  </si>
  <si>
    <t>PLASENCIA RESERVA ORIGINAL CORONA</t>
  </si>
  <si>
    <t>19383</t>
  </si>
  <si>
    <t>PLASENCIA RESERVA ORIGINAL CORONA CORTA 20</t>
  </si>
  <si>
    <t>21727</t>
  </si>
  <si>
    <t>PLASENCIA RESERVA ORIGINAL CORTEZ</t>
  </si>
  <si>
    <t>19386</t>
  </si>
  <si>
    <t>PLASENCIA RESERVA ORIGINAL NESTICOS</t>
  </si>
  <si>
    <t>21060</t>
  </si>
  <si>
    <t>PLASENCIA RESERVA ORIGINAL PIRAMIDE</t>
  </si>
  <si>
    <t>19385</t>
  </si>
  <si>
    <t>PLASENCIA RESERVA ORIGINAL ROBUSTO</t>
  </si>
  <si>
    <t>19384</t>
  </si>
  <si>
    <t>PLASENCIA RESERVA ORIGINAL ROBUSTO 2</t>
  </si>
  <si>
    <t>21693</t>
  </si>
  <si>
    <t>PLASENCIA RESERVA ORIGINAL SAMPLER</t>
  </si>
  <si>
    <t>20071</t>
  </si>
  <si>
    <t>PLASENCIA RESERVA ORIGINAL TORO</t>
  </si>
  <si>
    <t>21475</t>
  </si>
  <si>
    <t>PLASENCIA RESERVA ORIGINAL TORO 2</t>
  </si>
  <si>
    <t>21692</t>
  </si>
  <si>
    <t>POR LARRANAGA GALANES</t>
  </si>
  <si>
    <t>19979</t>
  </si>
  <si>
    <t>POR LARRAÑAGA MONTE-CARLO</t>
  </si>
  <si>
    <t>16835</t>
  </si>
  <si>
    <t>POR LARRAÑAGA PETIT CORONAS</t>
  </si>
  <si>
    <t>17875</t>
  </si>
  <si>
    <t>POR LARRAÑAGA PICADORES</t>
  </si>
  <si>
    <t>18898</t>
  </si>
  <si>
    <t>PRIMEROS BY DAVIDOFF ESCURIO 6</t>
  </si>
  <si>
    <t>19118</t>
  </si>
  <si>
    <t>PRINCIPES BLOND</t>
  </si>
  <si>
    <t>3080</t>
  </si>
  <si>
    <t>PRINCIPES CARIBBEAN</t>
  </si>
  <si>
    <t>3079</t>
  </si>
  <si>
    <t>PRINCIPES CHICOS BLOND</t>
  </si>
  <si>
    <t>3083</t>
  </si>
  <si>
    <t>PRINCIPES CHICOS ORIGINAL</t>
  </si>
  <si>
    <t>3086</t>
  </si>
  <si>
    <t>PRINCIPES CLARO 25 CORONA</t>
  </si>
  <si>
    <t>3089</t>
  </si>
  <si>
    <t>PRINCIPES CLARO 25 PETIT CORONA</t>
  </si>
  <si>
    <t>3090</t>
  </si>
  <si>
    <t>PRINCIPES CLARO 25 ROBUSTO</t>
  </si>
  <si>
    <t>3087</t>
  </si>
  <si>
    <t>PRINCIPES CLARO 25 SHORT ROBUSTO</t>
  </si>
  <si>
    <t>3088</t>
  </si>
  <si>
    <t>PRINCIPES NICARAGUA BELICOSO 25</t>
  </si>
  <si>
    <t>20361</t>
  </si>
  <si>
    <t>PRINCIPES NICARAGUA ROBUSTO 25</t>
  </si>
  <si>
    <t>20362</t>
  </si>
  <si>
    <t>PRINCIPES NICARAGUA SHORT ROBUSTO 25</t>
  </si>
  <si>
    <t>20363</t>
  </si>
  <si>
    <t>PRINCIPES NICARAGUA TORO 25</t>
  </si>
  <si>
    <t>20364</t>
  </si>
  <si>
    <t>PRINCIPES ORIGINAL</t>
  </si>
  <si>
    <t>3128</t>
  </si>
  <si>
    <t>PRINCIPES RED</t>
  </si>
  <si>
    <t>3078</t>
  </si>
  <si>
    <t>PUNCH CORONATIONS</t>
  </si>
  <si>
    <t>21723</t>
  </si>
  <si>
    <t>PUNCH PETIT CORONATIONS</t>
  </si>
  <si>
    <t>16937</t>
  </si>
  <si>
    <t>21048</t>
  </si>
  <si>
    <t>PUNCH PRINCESAS</t>
  </si>
  <si>
    <t>21817</t>
  </si>
  <si>
    <t>PUNCH PUNCH 48 LCDH</t>
  </si>
  <si>
    <t>19188</t>
  </si>
  <si>
    <t>PUNCH PUNCH PUNCH</t>
  </si>
  <si>
    <t>20124</t>
  </si>
  <si>
    <t>PUNCH PUNCH PUNCH TUBOS</t>
  </si>
  <si>
    <t>21070</t>
  </si>
  <si>
    <t>PUNCH SHORT DE PUNCH</t>
  </si>
  <si>
    <t>19685</t>
  </si>
  <si>
    <t>PUNCH TRIUNFOS</t>
  </si>
  <si>
    <t>20962</t>
  </si>
  <si>
    <t>QUAI D'ORSAY CORONAS CLARO</t>
  </si>
  <si>
    <t>21107</t>
  </si>
  <si>
    <t>QUAI D'ORSAY ESPECIAL D'ORSAY</t>
  </si>
  <si>
    <t>21822</t>
  </si>
  <si>
    <t>QUAI D'ORSAY IMPERIALES</t>
  </si>
  <si>
    <t>20964</t>
  </si>
  <si>
    <t>QUAI D'ORSAY NR 50</t>
  </si>
  <si>
    <t>19352</t>
  </si>
  <si>
    <t>QUAI D'ORSAY NR 54</t>
  </si>
  <si>
    <t>19353</t>
  </si>
  <si>
    <t>QUAI D'ORSAY N° 54 CELLO</t>
  </si>
  <si>
    <t>21764</t>
  </si>
  <si>
    <t>QUAI D'ORSAY No 50</t>
  </si>
  <si>
    <t>19880</t>
  </si>
  <si>
    <t>QUAI D'ORSAY No 52</t>
  </si>
  <si>
    <t>20414</t>
  </si>
  <si>
    <t>20963</t>
  </si>
  <si>
    <t>QUAI D'ORSAY No 54</t>
  </si>
  <si>
    <t>19903</t>
  </si>
  <si>
    <t>QUAI D'ORSAY SENADORES</t>
  </si>
  <si>
    <t>19882</t>
  </si>
  <si>
    <t>Conf. da 28 pezzi</t>
  </si>
  <si>
    <t>QUESADA 1974 CORONAS</t>
  </si>
  <si>
    <t>19758</t>
  </si>
  <si>
    <t>QUESADA 1974 LANCEROS</t>
  </si>
  <si>
    <t>19760</t>
  </si>
  <si>
    <t>QUESADA 1974 ROBUSTOS</t>
  </si>
  <si>
    <t>19759</t>
  </si>
  <si>
    <t>QUESADA HOLIDAY KEG 6x50</t>
  </si>
  <si>
    <t>19763</t>
  </si>
  <si>
    <t>QUESADA KEG</t>
  </si>
  <si>
    <t>19762</t>
  </si>
  <si>
    <t>QUESADA RESERVA PRIVADA 43/4x52</t>
  </si>
  <si>
    <t>19754</t>
  </si>
  <si>
    <t>QUESADA RESERVA PRIVADA 55/8x54</t>
  </si>
  <si>
    <t>19753</t>
  </si>
  <si>
    <t>QUESADA RESERVA PRIVADA BARBER-POLE 53/4x48</t>
  </si>
  <si>
    <t>19755</t>
  </si>
  <si>
    <t>QUESADA RESERVA PRIVADA OSCURO 55/8x54</t>
  </si>
  <si>
    <t>19756</t>
  </si>
  <si>
    <t>QUESADA RESERVA PRIVADA OSCURO 61/2x46</t>
  </si>
  <si>
    <t>19757</t>
  </si>
  <si>
    <t>QUESADA SELECCION ESPANA CORONA</t>
  </si>
  <si>
    <t>19042</t>
  </si>
  <si>
    <t>QUESADA SELECCION ESPANA ROBUSTO</t>
  </si>
  <si>
    <t>19043</t>
  </si>
  <si>
    <t>QUESADA SELECCION ITALIA ROBUSTO</t>
  </si>
  <si>
    <t>19761</t>
  </si>
  <si>
    <t>QUINQUAGENARIO</t>
  </si>
  <si>
    <t>20892</t>
  </si>
  <si>
    <t>QUINTERO BREVAS</t>
  </si>
  <si>
    <t>15473</t>
  </si>
  <si>
    <t>QUINTERO FAVORITOS</t>
  </si>
  <si>
    <t>18533</t>
  </si>
  <si>
    <t>18655</t>
  </si>
  <si>
    <t>QUINTERO FAVORITOS EN CELLO</t>
  </si>
  <si>
    <t>21159</t>
  </si>
  <si>
    <t>QUINTERO FAVORITOS TUBOS</t>
  </si>
  <si>
    <t>19651</t>
  </si>
  <si>
    <t>20519</t>
  </si>
  <si>
    <t>QUINTERO LONDRES EXTRA</t>
  </si>
  <si>
    <t>21624</t>
  </si>
  <si>
    <t>QUINTERO PETIT QUINTEROS</t>
  </si>
  <si>
    <t>18889</t>
  </si>
  <si>
    <t>QUINTERO TUBULARES</t>
  </si>
  <si>
    <t>21820</t>
  </si>
  <si>
    <t>QUORUM CORONA</t>
  </si>
  <si>
    <t>19234</t>
  </si>
  <si>
    <t>21124</t>
  </si>
  <si>
    <t>QUORUM DOUBLE GORDO</t>
  </si>
  <si>
    <t>20719</t>
  </si>
  <si>
    <t>21125</t>
  </si>
  <si>
    <t>QUORUM MADURO CHURCHILL</t>
  </si>
  <si>
    <t>19238</t>
  </si>
  <si>
    <t>21126</t>
  </si>
  <si>
    <t>QUORUM MADURO CORONA</t>
  </si>
  <si>
    <t>19239</t>
  </si>
  <si>
    <t>21127</t>
  </si>
  <si>
    <t>QUORUM MADURO DOUBLE GORDO</t>
  </si>
  <si>
    <t>20720</t>
  </si>
  <si>
    <t>21128</t>
  </si>
  <si>
    <t>QUORUM MADURO ROBUSTO</t>
  </si>
  <si>
    <t>19240</t>
  </si>
  <si>
    <t>21129</t>
  </si>
  <si>
    <t>QUORUM MADURO SHORT ROBUSTO</t>
  </si>
  <si>
    <t>21130</t>
  </si>
  <si>
    <t>QUORUM MADURO TORO</t>
  </si>
  <si>
    <t>19241</t>
  </si>
  <si>
    <t>21131</t>
  </si>
  <si>
    <t>QUORUM ROBUSTO</t>
  </si>
  <si>
    <t>19235</t>
  </si>
  <si>
    <t>21132</t>
  </si>
  <si>
    <t>QUORUM SHADE CORONA</t>
  </si>
  <si>
    <t>19242</t>
  </si>
  <si>
    <t>21133</t>
  </si>
  <si>
    <t>QUORUM SHADE DOUBLE GORDO</t>
  </si>
  <si>
    <t>20721</t>
  </si>
  <si>
    <t>21134</t>
  </si>
  <si>
    <t>QUORUM SHADE ROBUSTO</t>
  </si>
  <si>
    <t>19243</t>
  </si>
  <si>
    <t>21135</t>
  </si>
  <si>
    <t>QUORUM SHADE SHORT ROBUSTO</t>
  </si>
  <si>
    <t>19244</t>
  </si>
  <si>
    <t>21136</t>
  </si>
  <si>
    <t>QUORUM SHADE TORO</t>
  </si>
  <si>
    <t>19245</t>
  </si>
  <si>
    <t>21137</t>
  </si>
  <si>
    <t>QUORUM SHORT ROBUSTO</t>
  </si>
  <si>
    <t>19236</t>
  </si>
  <si>
    <t>21138</t>
  </si>
  <si>
    <t>QUORUM TORO</t>
  </si>
  <si>
    <t>19237</t>
  </si>
  <si>
    <t>21139</t>
  </si>
  <si>
    <t>RAFAEL GONZALEZ CORONAS DE LONSDALES</t>
  </si>
  <si>
    <t>20520</t>
  </si>
  <si>
    <t>RAFAEL GONZALEZ PANETELAS EXTRA</t>
  </si>
  <si>
    <t>17879</t>
  </si>
  <si>
    <t>RAFAEL GONZALEZ PERLAS</t>
  </si>
  <si>
    <t>18523</t>
  </si>
  <si>
    <t>RAFAEL GONZALEZ PERLAS EN CELLO</t>
  </si>
  <si>
    <t>18801</t>
  </si>
  <si>
    <t>21160</t>
  </si>
  <si>
    <t>RAFFAELLO</t>
  </si>
  <si>
    <t>17928</t>
  </si>
  <si>
    <t>RAMON ALLONES ABSOLUTOS</t>
  </si>
  <si>
    <t>21705</t>
  </si>
  <si>
    <t>RAMON ALLONES ALLONES No.3</t>
  </si>
  <si>
    <t>20521</t>
  </si>
  <si>
    <t>RAMON ALLONES ALLONES SPECIALLY SELECTED</t>
  </si>
  <si>
    <t>15506</t>
  </si>
  <si>
    <t>RAMON ALLONES ALLONES SUPERIORES</t>
  </si>
  <si>
    <t>18466</t>
  </si>
  <si>
    <t>RAMON ALLONES GIGANTES</t>
  </si>
  <si>
    <t>17654</t>
  </si>
  <si>
    <t>RAMON ALLONES NOELLAS</t>
  </si>
  <si>
    <t>19906</t>
  </si>
  <si>
    <t>RAMON ALLONES SELECTED CELLO</t>
  </si>
  <si>
    <t>19575</t>
  </si>
  <si>
    <t>21161</t>
  </si>
  <si>
    <t>RAMON ALLONES SMALL CLUB CORONAS</t>
  </si>
  <si>
    <t>15495</t>
  </si>
  <si>
    <t>RAMON ALLONES SPECIALLY SELECTED</t>
  </si>
  <si>
    <t>20125</t>
  </si>
  <si>
    <t>REGINA</t>
  </si>
  <si>
    <t>18534</t>
  </si>
  <si>
    <t>REGINA 12.04.73</t>
  </si>
  <si>
    <t>19669</t>
  </si>
  <si>
    <t>REMEDIOS 92 CORONA GORDA NATURAL</t>
  </si>
  <si>
    <t>16875</t>
  </si>
  <si>
    <t>REY DEL MUNDO ROYAL SERIES</t>
  </si>
  <si>
    <t>20959</t>
  </si>
  <si>
    <t>RITUAL ROBUSTO</t>
  </si>
  <si>
    <t>19437</t>
  </si>
  <si>
    <t>ROCKY PATEL CIGAR SMOKING WORLD CHAMPIONSHIP MAREVA</t>
  </si>
  <si>
    <t>19998</t>
  </si>
  <si>
    <t>ROCKY PATEL CIGAR SMOKING WORLD CHAMPIONSHIP ROBUSTO</t>
  </si>
  <si>
    <t>20573</t>
  </si>
  <si>
    <t>ROCKY PATEL CIGAR SMOKING WORLD CHAMPIONSHIP TORO</t>
  </si>
  <si>
    <t>20570</t>
  </si>
  <si>
    <t>ROCKY PATEL DISCIPLE BALA</t>
  </si>
  <si>
    <t>20574</t>
  </si>
  <si>
    <t>ROCKY PATEL DISCIPLE ROBUSTO</t>
  </si>
  <si>
    <t>20575</t>
  </si>
  <si>
    <t>ROCKY PATEL DISCIPLE SIXTY</t>
  </si>
  <si>
    <t>20576</t>
  </si>
  <si>
    <t>ROCKY PATEL EMERALD ROBUSTO</t>
  </si>
  <si>
    <t>21809</t>
  </si>
  <si>
    <t>ROCKY PATEL EMERALD SIXTY</t>
  </si>
  <si>
    <t>21810</t>
  </si>
  <si>
    <t>ROCKY PATEL FIFTEENTH ANNIVERSARY ROBUSTO</t>
  </si>
  <si>
    <t>19162</t>
  </si>
  <si>
    <t>ROCKY PATEL FIFTY-FIVE CORONA 55</t>
  </si>
  <si>
    <t>19404</t>
  </si>
  <si>
    <t>ROCKY PATEL FIFTY-FIVE ROBUSTO 55</t>
  </si>
  <si>
    <t>19405</t>
  </si>
  <si>
    <t>ROCKY PATEL FIFTY-FIVE TORO 55</t>
  </si>
  <si>
    <t>19406</t>
  </si>
  <si>
    <t>ROCKY PATEL GOLD LABEL ROBUSTO</t>
  </si>
  <si>
    <t>21811</t>
  </si>
  <si>
    <t>ROCKY PATEL GOLD LABEL SIXTY</t>
  </si>
  <si>
    <t>21812</t>
  </si>
  <si>
    <t>ROCKY PATEL GRAND RESERVE ROBUSTO</t>
  </si>
  <si>
    <t>20571</t>
  </si>
  <si>
    <t>ROCKY PATEL GRAND RESERVE SIXTY</t>
  </si>
  <si>
    <t>20572</t>
  </si>
  <si>
    <t>ROCKY PATEL NUMBER 6 ROBUSTO</t>
  </si>
  <si>
    <t>20185</t>
  </si>
  <si>
    <t>ROCKY PATEL NUMBER 6 SIXTY</t>
  </si>
  <si>
    <t>20186</t>
  </si>
  <si>
    <t>ROCKY PATEL QUARTER CENTURY ROBUSTO</t>
  </si>
  <si>
    <t>20192</t>
  </si>
  <si>
    <t>ROCKY PATEL SPECIAL EDITION ROBUSTO</t>
  </si>
  <si>
    <t>20193</t>
  </si>
  <si>
    <t>ROCKY PATEL SUN GROWN JUNIORS</t>
  </si>
  <si>
    <t>20194</t>
  </si>
  <si>
    <t>ROCKY PATEL SUN GROWN MADURO ROBUSTO</t>
  </si>
  <si>
    <t>20191</t>
  </si>
  <si>
    <t>ROCKY PATEL SUN GROWN MADURO TORO</t>
  </si>
  <si>
    <t>20579</t>
  </si>
  <si>
    <t>ROCKY PATEL THE EDGE COROJO B52</t>
  </si>
  <si>
    <t>20189</t>
  </si>
  <si>
    <t>ROCKY PATEL THE EDGE COROJO ROBUSTO</t>
  </si>
  <si>
    <t>19155</t>
  </si>
  <si>
    <t>ROCKY PATEL THE EDGE COROJO SHORT ROBUSTO</t>
  </si>
  <si>
    <t>20190</t>
  </si>
  <si>
    <t>ROCKY PATEL THE EDGE COROJO TORO</t>
  </si>
  <si>
    <t>19156</t>
  </si>
  <si>
    <t>ROCKY PATEL VINTAGE 1992 JUNIORS</t>
  </si>
  <si>
    <t>20196</t>
  </si>
  <si>
    <t>ROCKY PATEL VINTAGE 1999 JUNIORS</t>
  </si>
  <si>
    <t>20197</t>
  </si>
  <si>
    <t>ROCKY PATEL VINTAGE 2003 JUNIORS</t>
  </si>
  <si>
    <t>20198</t>
  </si>
  <si>
    <t>ROCKY PATEL VINTAGE SERIES 1990 CORONA</t>
  </si>
  <si>
    <t>19158</t>
  </si>
  <si>
    <t>ROCKY PATEL VINTAGE SERIES 1990 PETITE CORONA</t>
  </si>
  <si>
    <t>19157</t>
  </si>
  <si>
    <t>ROCKY PATEL VINTAGE SERIES 1990 ROBUSTO</t>
  </si>
  <si>
    <t>19159</t>
  </si>
  <si>
    <t>ROCKY PATEL VINTAGE SERIES 2003 ROBUSTO</t>
  </si>
  <si>
    <t>20187</t>
  </si>
  <si>
    <t>ROCKY PATEL VINTAGE SERIES 2006 ROBUSTO</t>
  </si>
  <si>
    <t>20188</t>
  </si>
  <si>
    <t>ROCKY PATEL VINTAGE1990 JUNIORS</t>
  </si>
  <si>
    <t>20195</t>
  </si>
  <si>
    <t>ROMEO Y JULIETA AMANTES</t>
  </si>
  <si>
    <t>21818</t>
  </si>
  <si>
    <t>ROMEO Y JULIETA BELICOSOS</t>
  </si>
  <si>
    <t>16803</t>
  </si>
  <si>
    <t>ROMEO Y JULIETA BELVEDERES</t>
  </si>
  <si>
    <t>20958</t>
  </si>
  <si>
    <t>ROMEO Y JULIETA CAZADORES</t>
  </si>
  <si>
    <t>19270</t>
  </si>
  <si>
    <t>ROMEO Y JULIETA CEDROS DE LUXE CDH</t>
  </si>
  <si>
    <t>19005</t>
  </si>
  <si>
    <t>ROMEO Y JULIETA CHURCHILL ANEJADOS</t>
  </si>
  <si>
    <t>19674</t>
  </si>
  <si>
    <t>ROMEO Y JULIETA CHURCHILLS</t>
  </si>
  <si>
    <t>16588</t>
  </si>
  <si>
    <t>20728</t>
  </si>
  <si>
    <t>21049</t>
  </si>
  <si>
    <t>ROMEO Y JULIETA CLUB KINGS</t>
  </si>
  <si>
    <t>19722</t>
  </si>
  <si>
    <t>ROMEO Y JULIETA CUPIDOS</t>
  </si>
  <si>
    <t>20836</t>
  </si>
  <si>
    <t>ROMEO Y JULIETA DIANAS</t>
  </si>
  <si>
    <t>20126</t>
  </si>
  <si>
    <t>ROMEO Y JULIETA HIDALGOS</t>
  </si>
  <si>
    <t>20156</t>
  </si>
  <si>
    <t>ROMEO Y JULIETA MILLE FLEURS</t>
  </si>
  <si>
    <t>18951</t>
  </si>
  <si>
    <t>18997</t>
  </si>
  <si>
    <t>ROMEO Y JULIETA NOBLES</t>
  </si>
  <si>
    <t>20127</t>
  </si>
  <si>
    <t>ROMEO Y JULIETA PETIT CHURCHILLS</t>
  </si>
  <si>
    <t>20522</t>
  </si>
  <si>
    <t>18568</t>
  </si>
  <si>
    <t>ROMEO Y JULIETA PETIT CHURCHILLS CELLO</t>
  </si>
  <si>
    <t>20855</t>
  </si>
  <si>
    <t>21162</t>
  </si>
  <si>
    <t>ROMEO Y JULIETA PETIT CHURCHILLS TUBOS</t>
  </si>
  <si>
    <t>18563</t>
  </si>
  <si>
    <t>ROMEO Y JULIETA PETIT ROYALES</t>
  </si>
  <si>
    <t>19354</t>
  </si>
  <si>
    <t>20771</t>
  </si>
  <si>
    <t>ROMEO Y JULIETA PETIT ROYALES TUBOS</t>
  </si>
  <si>
    <t>19650</t>
  </si>
  <si>
    <t>ROMEO Y JULIETA REGALIAS DE LONDRES</t>
  </si>
  <si>
    <t>16809</t>
  </si>
  <si>
    <t>ROMEO Y JULIETA ROMEO CELLO</t>
  </si>
  <si>
    <t>18427</t>
  </si>
  <si>
    <t>21163</t>
  </si>
  <si>
    <t>ROMEO Y JULIETA ROMEO NR 2</t>
  </si>
  <si>
    <t>17106</t>
  </si>
  <si>
    <t>20523</t>
  </si>
  <si>
    <t>21050</t>
  </si>
  <si>
    <t>21051</t>
  </si>
  <si>
    <t>ROMEO Y JULIETA ROMEO No 1</t>
  </si>
  <si>
    <t>16811</t>
  </si>
  <si>
    <t>ROMEO Y JULIETA ROMEO NO 1</t>
  </si>
  <si>
    <t>21071</t>
  </si>
  <si>
    <t>20524</t>
  </si>
  <si>
    <t>ROMEO Y JULIETA ROMEO NO 1 TUBOS</t>
  </si>
  <si>
    <t>21597</t>
  </si>
  <si>
    <t>ROMEO Y JULIETA ROMEO No 3</t>
  </si>
  <si>
    <t>16813</t>
  </si>
  <si>
    <t>ROMEO Y JULIETA ROMEO NO 3</t>
  </si>
  <si>
    <t>20525</t>
  </si>
  <si>
    <t>21052</t>
  </si>
  <si>
    <t>ROMEO Y JULIETA ROMEO NO 3 TUBOS</t>
  </si>
  <si>
    <t>21596</t>
  </si>
  <si>
    <t>ROMEO Y JULIETA SHORT CHURCHILLS</t>
  </si>
  <si>
    <t>17906</t>
  </si>
  <si>
    <t>20214</t>
  </si>
  <si>
    <t>ROMEO Y JULIETA SHORT CHURCHILLS CELLO</t>
  </si>
  <si>
    <t>19844</t>
  </si>
  <si>
    <t>21164</t>
  </si>
  <si>
    <t>ROMEO Y JULIETA SHORT CHURCHILLS RESERVA COSECHA 2019</t>
  </si>
  <si>
    <t>21823</t>
  </si>
  <si>
    <t>ROMEO Y JULIETA SHORT CHURCHILLS TUBOS</t>
  </si>
  <si>
    <t>17881</t>
  </si>
  <si>
    <t>21072</t>
  </si>
  <si>
    <t>ROMEO Y JULIETA SPORTS LARGO</t>
  </si>
  <si>
    <t>16814</t>
  </si>
  <si>
    <t>ROMEO Y JULIETA WIDE CHURCHILLS</t>
  </si>
  <si>
    <t>18343</t>
  </si>
  <si>
    <t>20128</t>
  </si>
  <si>
    <t>20526</t>
  </si>
  <si>
    <t>ROMEO Y JULIETA WIDE CHURCHILLS CELLO</t>
  </si>
  <si>
    <t>19355</t>
  </si>
  <si>
    <t>21165</t>
  </si>
  <si>
    <t>ROMEO Y JULIETA WIDE CHURCHILLS TUBOS</t>
  </si>
  <si>
    <t>18443</t>
  </si>
  <si>
    <t>RONDONE</t>
  </si>
  <si>
    <t>21686</t>
  </si>
  <si>
    <t>ROSALONES 342</t>
  </si>
  <si>
    <t>20527</t>
  </si>
  <si>
    <t>ROSALONES 446</t>
  </si>
  <si>
    <t>20528</t>
  </si>
  <si>
    <t>ROSALONES 448</t>
  </si>
  <si>
    <t>20529</t>
  </si>
  <si>
    <t>ROSALONES 552</t>
  </si>
  <si>
    <t>20530</t>
  </si>
  <si>
    <t>ROSALONES RESERVA R44 (4x44)</t>
  </si>
  <si>
    <t>20531</t>
  </si>
  <si>
    <t>ROSALONES RESERVA R550</t>
  </si>
  <si>
    <t>19373</t>
  </si>
  <si>
    <t>20532</t>
  </si>
  <si>
    <t>ROSALONES RESERVA R650</t>
  </si>
  <si>
    <t>19374</t>
  </si>
  <si>
    <t>ROSALONES RESERVA RR444</t>
  </si>
  <si>
    <t>19372</t>
  </si>
  <si>
    <t>ROYALTY CORONA</t>
  </si>
  <si>
    <t>20605</t>
  </si>
  <si>
    <t>ROYALTY ROBUSTO</t>
  </si>
  <si>
    <t>20606</t>
  </si>
  <si>
    <t>RP SEED TO SMOKE CLASSIC SIXTY</t>
  </si>
  <si>
    <t>21813</t>
  </si>
  <si>
    <t>RP SEED TO SMOKE CLASSIC TORO</t>
  </si>
  <si>
    <t>21814</t>
  </si>
  <si>
    <t>RP SEED TO SMOKE SHADE SIXTY</t>
  </si>
  <si>
    <t>21815</t>
  </si>
  <si>
    <t>RP SEED TO SMOKE SHADE TORO</t>
  </si>
  <si>
    <t>21816</t>
  </si>
  <si>
    <t>RP SIXTY ROBUSTO</t>
  </si>
  <si>
    <t>20577</t>
  </si>
  <si>
    <t>RP SIXTY SIXTY</t>
  </si>
  <si>
    <t>20578</t>
  </si>
  <si>
    <t>SAGA SHORT TALES L.I.V</t>
  </si>
  <si>
    <t>20772</t>
  </si>
  <si>
    <t>SAGA SHORT TALES TOMO I</t>
  </si>
  <si>
    <t>20773</t>
  </si>
  <si>
    <t>SAGA SHORT TALES TOMO II</t>
  </si>
  <si>
    <t>20774</t>
  </si>
  <si>
    <t>SAGA SHORT TALES TOMO III</t>
  </si>
  <si>
    <t>20775</t>
  </si>
  <si>
    <t>SAGA SHORT TALES TOMO IV</t>
  </si>
  <si>
    <t>20776</t>
  </si>
  <si>
    <t>SAGA SHORT TALES TOMO V</t>
  </si>
  <si>
    <t>20777</t>
  </si>
  <si>
    <t>SAGA SHORT TALES TOMO VI</t>
  </si>
  <si>
    <t>20778</t>
  </si>
  <si>
    <t>SAGA SHORT TALES TOMO VII</t>
  </si>
  <si>
    <t>20779</t>
  </si>
  <si>
    <t>SAINT LUIS REY LA CUNA</t>
  </si>
  <si>
    <t>21106</t>
  </si>
  <si>
    <t>SAINT LUIS REY REGIOS</t>
  </si>
  <si>
    <t>19433</t>
  </si>
  <si>
    <t>SAMPETRINA</t>
  </si>
  <si>
    <t>20841</t>
  </si>
  <si>
    <t>SAN CRISTOBAL DE LA HABANA 20 ANIVERSARIO</t>
  </si>
  <si>
    <t>19904</t>
  </si>
  <si>
    <t>Conf. da 100 pezzi</t>
  </si>
  <si>
    <t>SAN CRISTOBAL DE LA HABANA 500° ANIVERSARIO</t>
  </si>
  <si>
    <t>19974</t>
  </si>
  <si>
    <t>SAN CRISTOBAL DE LA HABANA EL PRINCIPE</t>
  </si>
  <si>
    <t>15568</t>
  </si>
  <si>
    <t>SAN CRISTOBAL DE LA HABANA LA PUNTA</t>
  </si>
  <si>
    <t>20239</t>
  </si>
  <si>
    <t>SAN CRISTOBAL DE LA HABANA PRADO</t>
  </si>
  <si>
    <t>19642</t>
  </si>
  <si>
    <t>SAN LOTANO BULL ROBUSTOS</t>
  </si>
  <si>
    <t>19967</t>
  </si>
  <si>
    <t>SAN LOTANO HABANO ROBUSTOS</t>
  </si>
  <si>
    <t>19136</t>
  </si>
  <si>
    <t>SAN LOTANO HABANO TOROS</t>
  </si>
  <si>
    <t>19137</t>
  </si>
  <si>
    <t>SAN LOTANO OVAL PETITE ROBUSTOS</t>
  </si>
  <si>
    <t>19138</t>
  </si>
  <si>
    <t>SAN LOTANO OVAL ROBUSTOS</t>
  </si>
  <si>
    <t>19139</t>
  </si>
  <si>
    <t>SAN LOTANO REQUIEM MADURO ROBUSTOS</t>
  </si>
  <si>
    <t>19968</t>
  </si>
  <si>
    <t>SAN LOTANO REQUIEM MADURO TOROS</t>
  </si>
  <si>
    <t>19969</t>
  </si>
  <si>
    <t>SAN PEDRO DE MACORIS BRAZIL PERLA</t>
  </si>
  <si>
    <t>3781</t>
  </si>
  <si>
    <t>SAN PEDRO DE MACORIS BRAZIL ROBUSTO</t>
  </si>
  <si>
    <t>3782</t>
  </si>
  <si>
    <t>SAN PEDRO DE MACORIS NICARAGUA PERLA</t>
  </si>
  <si>
    <t>3861</t>
  </si>
  <si>
    <t>SAN PEDRO DE MACORIS NICARAGUA ROBUSTO</t>
  </si>
  <si>
    <t>3862</t>
  </si>
  <si>
    <t>SANCHO PANZA BELICOSOS</t>
  </si>
  <si>
    <t>16841</t>
  </si>
  <si>
    <t>SANCHO PANZA NON-PLUS</t>
  </si>
  <si>
    <t>16843</t>
  </si>
  <si>
    <t>SANTA CLARA 1830 BELICOSO MADURO</t>
  </si>
  <si>
    <t>16504</t>
  </si>
  <si>
    <t>SANTA CLARA 1830 BELICOSO NATURAL</t>
  </si>
  <si>
    <t>16481</t>
  </si>
  <si>
    <t>SANTA CLARA 1830 N.1 MADURO</t>
  </si>
  <si>
    <t>16477</t>
  </si>
  <si>
    <t>SANTA CLARA 1830 N.4 MADURO</t>
  </si>
  <si>
    <t>16491</t>
  </si>
  <si>
    <t>SANTA CLARA 1830 N.6 MADURO</t>
  </si>
  <si>
    <t>16488</t>
  </si>
  <si>
    <t>SANTA CLARA 1830 N.6 NATURAL</t>
  </si>
  <si>
    <t>16484</t>
  </si>
  <si>
    <t>SANTA CLARA 1830 N.9 NATURAL</t>
  </si>
  <si>
    <t>16495</t>
  </si>
  <si>
    <t>SANTA CLARA 1830 ROBUSTO MADURO</t>
  </si>
  <si>
    <t>16497</t>
  </si>
  <si>
    <t>SANTA CLARA 1830 ROBUSTO NATURAL</t>
  </si>
  <si>
    <t>16496</t>
  </si>
  <si>
    <t>SANTA CLARA 1830 SPECIAL EDITION CORONA MADURO</t>
  </si>
  <si>
    <t>17240</t>
  </si>
  <si>
    <t>SCHIZO MADURO 50x5</t>
  </si>
  <si>
    <t>21093</t>
  </si>
  <si>
    <t>SCHIZO MADURO 70x7</t>
  </si>
  <si>
    <t>21094</t>
  </si>
  <si>
    <t>SELECCION PETIT ROBUSTOS</t>
  </si>
  <si>
    <t>18663</t>
  </si>
  <si>
    <t>SELECCION PIRAMIDES</t>
  </si>
  <si>
    <t>19184</t>
  </si>
  <si>
    <t>SELECCION ROBUSTOS</t>
  </si>
  <si>
    <t>19183</t>
  </si>
  <si>
    <t>SILENCIO BLACK GIGANTE</t>
  </si>
  <si>
    <t>20398</t>
  </si>
  <si>
    <t>20399</t>
  </si>
  <si>
    <t>SILENCIO BLACK SUPREMO</t>
  </si>
  <si>
    <t>20400</t>
  </si>
  <si>
    <t>20401</t>
  </si>
  <si>
    <t>SILENCIO BLUE ROBUSTO</t>
  </si>
  <si>
    <t>21085</t>
  </si>
  <si>
    <t>21086</t>
  </si>
  <si>
    <t>SILENCIO BLUE TORO</t>
  </si>
  <si>
    <t>21087</t>
  </si>
  <si>
    <t>21088</t>
  </si>
  <si>
    <t>SILENCIO D ORO CANONAZO</t>
  </si>
  <si>
    <t>21453</t>
  </si>
  <si>
    <t>21454</t>
  </si>
  <si>
    <t>SILENCIO D ORO ROBUSTO</t>
  </si>
  <si>
    <t>21455</t>
  </si>
  <si>
    <t>21456</t>
  </si>
  <si>
    <t>SILENCIO LOS RIOS ROBUSTO</t>
  </si>
  <si>
    <t>20722</t>
  </si>
  <si>
    <t>20723</t>
  </si>
  <si>
    <t>SILENCIO LOS RIOS TORO</t>
  </si>
  <si>
    <t>20724</t>
  </si>
  <si>
    <t>20725</t>
  </si>
  <si>
    <t>SILENCIO SERIE M DOUBLE ROBUSTO</t>
  </si>
  <si>
    <t>21433</t>
  </si>
  <si>
    <t>21434</t>
  </si>
  <si>
    <t>SIN COMPROMISO SELECCION NO.5</t>
  </si>
  <si>
    <t>21744</t>
  </si>
  <si>
    <t>SIN COMPROMISO SELECCION NO.7</t>
  </si>
  <si>
    <t>21745</t>
  </si>
  <si>
    <t>SINFONIA</t>
  </si>
  <si>
    <t>20613</t>
  </si>
  <si>
    <t>SKELTON LIVE YOUR DREAMS CORONA</t>
  </si>
  <si>
    <t>21427</t>
  </si>
  <si>
    <t>SKELTON LIVE YOUR DREAMS GORDO</t>
  </si>
  <si>
    <t>21430</t>
  </si>
  <si>
    <t>SKELTON LIVE YOUR DREAMS ROBUSTO</t>
  </si>
  <si>
    <t>21428</t>
  </si>
  <si>
    <t>SKELTON LIVE YOUR DREAMS TORO</t>
  </si>
  <si>
    <t>21429</t>
  </si>
  <si>
    <t>SKELTON XRELAXX ROBUSTO</t>
  </si>
  <si>
    <t>21465</t>
  </si>
  <si>
    <t>SKELTON XRELAXX TORO</t>
  </si>
  <si>
    <t>21466</t>
  </si>
  <si>
    <t>SOBREMESA CERVANTES FINO</t>
  </si>
  <si>
    <t>19375</t>
  </si>
  <si>
    <t>20534</t>
  </si>
  <si>
    <t>SOBREMESA EL AMERICANO</t>
  </si>
  <si>
    <t>19377</t>
  </si>
  <si>
    <t>20535</t>
  </si>
  <si>
    <t>SOBREMESA ROBUSTO LARGO</t>
  </si>
  <si>
    <t>19376</t>
  </si>
  <si>
    <t>20536</t>
  </si>
  <si>
    <t>SOSA CIGARS CHURCHILLS</t>
  </si>
  <si>
    <t>16059</t>
  </si>
  <si>
    <t>SOSA CIGARS GOVERNOR</t>
  </si>
  <si>
    <t>16055</t>
  </si>
  <si>
    <t>SOSA CIGARS LONSDALES</t>
  </si>
  <si>
    <t>16011</t>
  </si>
  <si>
    <t>SOSA CIGARS MAGNUM</t>
  </si>
  <si>
    <t>16013</t>
  </si>
  <si>
    <t>SOSA CIGARS PIRAMIDES NR 2</t>
  </si>
  <si>
    <t>16007</t>
  </si>
  <si>
    <t>SPADONE DI CHIARAVALLE AMMEZZATO</t>
  </si>
  <si>
    <t>21096</t>
  </si>
  <si>
    <t>SPINGARDA D'ANGHIARI</t>
  </si>
  <si>
    <t>19126</t>
  </si>
  <si>
    <t>SPINGARDA D'ANGHIARI XO</t>
  </si>
  <si>
    <t>20402</t>
  </si>
  <si>
    <t>STORTIGNACCOLO</t>
  </si>
  <si>
    <t>19068</t>
  </si>
  <si>
    <t>SUPER TUSCAN</t>
  </si>
  <si>
    <t>19316</t>
  </si>
  <si>
    <t>TABACOS BAEZ SERIE SF ROBUSTOS</t>
  </si>
  <si>
    <t>21784</t>
  </si>
  <si>
    <t>TABACOS BAEZ SERIE SF TOROS</t>
  </si>
  <si>
    <t>21785</t>
  </si>
  <si>
    <t>TATUAJE BELLE ENCRE</t>
  </si>
  <si>
    <t>19180</t>
  </si>
  <si>
    <t>TATUAJE BON CHASSEUR</t>
  </si>
  <si>
    <t>19181</t>
  </si>
  <si>
    <t>TATUAJE CABINET 7th RESERVA</t>
  </si>
  <si>
    <t>19177</t>
  </si>
  <si>
    <t>TATUAJE FAUSTO FT114</t>
  </si>
  <si>
    <t>19179</t>
  </si>
  <si>
    <t>TATUAJE FAUSTO FT127</t>
  </si>
  <si>
    <t>18849</t>
  </si>
  <si>
    <t>TATUAJE FAUSTO FT153</t>
  </si>
  <si>
    <t>18850</t>
  </si>
  <si>
    <t>TATUAJE H VI ANGELES</t>
  </si>
  <si>
    <t>18728</t>
  </si>
  <si>
    <t>TATUAJE H VI NOBLES</t>
  </si>
  <si>
    <t>18729</t>
  </si>
  <si>
    <t>TATUAJE ME II BELICOSO</t>
  </si>
  <si>
    <t>20002</t>
  </si>
  <si>
    <t>TATUAJE ME II ROBUSTO</t>
  </si>
  <si>
    <t>20003</t>
  </si>
  <si>
    <t>TATUAJE NOELLAS</t>
  </si>
  <si>
    <t>18724</t>
  </si>
  <si>
    <t>TATUAJE NUEVITAS</t>
  </si>
  <si>
    <t>20004</t>
  </si>
  <si>
    <t>TATUAJE PETITE CAZADORES RESERVA</t>
  </si>
  <si>
    <t>18725</t>
  </si>
  <si>
    <t>TATUAJE REGIOS</t>
  </si>
  <si>
    <t>18726</t>
  </si>
  <si>
    <t>TATUAJE RESERVA J21</t>
  </si>
  <si>
    <t>19178</t>
  </si>
  <si>
    <t>TATUAJE VEROCU' BLUE NO 1</t>
  </si>
  <si>
    <t>20780</t>
  </si>
  <si>
    <t>TATUAJE VEROCU' BLUE NO 2</t>
  </si>
  <si>
    <t>20781</t>
  </si>
  <si>
    <t>TENIENTE ANGELA</t>
  </si>
  <si>
    <t>20837</t>
  </si>
  <si>
    <t>THE BOUNCER GORDO</t>
  </si>
  <si>
    <t>19662</t>
  </si>
  <si>
    <t>THE BOUNCER HABANO CORONA BOX PRESSED 6x48</t>
  </si>
  <si>
    <t>21519</t>
  </si>
  <si>
    <t>THE BOUNCER HABANO TORO BOX PRESSED 5 1/2x56</t>
  </si>
  <si>
    <t>21520</t>
  </si>
  <si>
    <t>THE BOUNCER HABANO XO BOX PRESSED 6x60</t>
  </si>
  <si>
    <t>21521</t>
  </si>
  <si>
    <t>THE BOUNCER ROBUSTO</t>
  </si>
  <si>
    <t>19661</t>
  </si>
  <si>
    <t>THE BOUNCER TORO</t>
  </si>
  <si>
    <t>19667</t>
  </si>
  <si>
    <t>THE CIRCUS CANON</t>
  </si>
  <si>
    <t>19921</t>
  </si>
  <si>
    <t>THE CIRCUS CULEBRA</t>
  </si>
  <si>
    <t>19924</t>
  </si>
  <si>
    <t>THE CIRCUS HARLEQUIN</t>
  </si>
  <si>
    <t>19922</t>
  </si>
  <si>
    <t>THE CIRCUS MAGICIAN</t>
  </si>
  <si>
    <t>19923</t>
  </si>
  <si>
    <t>THE CIRCUS PETIT</t>
  </si>
  <si>
    <t>19920</t>
  </si>
  <si>
    <t>THE CIRCUS TWISTER</t>
  </si>
  <si>
    <t>19604</t>
  </si>
  <si>
    <t>THE CIRCUS VULCANO</t>
  </si>
  <si>
    <t>20042</t>
  </si>
  <si>
    <t>Conf. da 11 pezzi</t>
  </si>
  <si>
    <t>THE OSCAR VALLADARES 6x52</t>
  </si>
  <si>
    <t>20673</t>
  </si>
  <si>
    <t>THE TRAVELER BEIRUT AIRPORT 4 1/2x58</t>
  </si>
  <si>
    <t>21522</t>
  </si>
  <si>
    <t>THE TRAVELER FIRST CLASS BELICOSO 6x52</t>
  </si>
  <si>
    <t>21523</t>
  </si>
  <si>
    <t>THE TRAVELER FIRST CLASS ROBUSTO 5x52</t>
  </si>
  <si>
    <t>21524</t>
  </si>
  <si>
    <t>THE TRAVELER FIRST CLASS TORO 6x54</t>
  </si>
  <si>
    <t>21525</t>
  </si>
  <si>
    <t>THE TRAVELER MADURO DUSSELDORF 6x60</t>
  </si>
  <si>
    <t>21526</t>
  </si>
  <si>
    <t>THE TRAVELER SECONDS 6x60</t>
  </si>
  <si>
    <t>21527</t>
  </si>
  <si>
    <t>THE TRAVELER SECONDS PIRAMIDE 6x52</t>
  </si>
  <si>
    <t>21528</t>
  </si>
  <si>
    <t>THE TRAVELER SECONDS ROBUSTO 5x50</t>
  </si>
  <si>
    <t>21529</t>
  </si>
  <si>
    <t>THE TRAVELER SECONDS TORO 6x52</t>
  </si>
  <si>
    <t>21530</t>
  </si>
  <si>
    <t>THE WORLD TRAVELER CHARLES DE GAULLE</t>
  </si>
  <si>
    <t>19665</t>
  </si>
  <si>
    <t>THE WORLD TRAVELER JFK INTERNACIONAL</t>
  </si>
  <si>
    <t>19664</t>
  </si>
  <si>
    <t>THE WORLD TRAVELER MADRID BARAJAS</t>
  </si>
  <si>
    <t>19666</t>
  </si>
  <si>
    <t>THE WORLD TRAVELER MADURO DUBAI INTERNACIONAL</t>
  </si>
  <si>
    <t>19656</t>
  </si>
  <si>
    <t>THE WORLD TRAVELER MADURO LONDON HEATHROW</t>
  </si>
  <si>
    <t>19657</t>
  </si>
  <si>
    <t>THE WORLD TRAVELER MADURO MIAMI INTERNACIONAL</t>
  </si>
  <si>
    <t>19655</t>
  </si>
  <si>
    <t>THE WORLD TRAVELER NARITA INTERNACIONAL</t>
  </si>
  <si>
    <t>19663</t>
  </si>
  <si>
    <t>TIERRA BLANCA</t>
  </si>
  <si>
    <t>20840</t>
  </si>
  <si>
    <t>TIMELESS PANAMERICANA EPICURE</t>
  </si>
  <si>
    <t>21591</t>
  </si>
  <si>
    <t>TIMELESS PRESTIGE ROBUSTO</t>
  </si>
  <si>
    <t>21593</t>
  </si>
  <si>
    <t>TIMELESS STERLING ROBUSTO</t>
  </si>
  <si>
    <t>21594</t>
  </si>
  <si>
    <t>TIMELESS SUPREME 554</t>
  </si>
  <si>
    <t>21592</t>
  </si>
  <si>
    <t>TORNABUONI AMARCORD</t>
  </si>
  <si>
    <t>19995</t>
  </si>
  <si>
    <t>TORNABUONI ANNIVERSARIO</t>
  </si>
  <si>
    <t>21680</t>
  </si>
  <si>
    <t>TORNABUONI ARCANO</t>
  </si>
  <si>
    <t>20271</t>
  </si>
  <si>
    <t>TORNABUONI ARCHIBUGIO</t>
  </si>
  <si>
    <t>20139</t>
  </si>
  <si>
    <t>TORNABUONI BORBONICO</t>
  </si>
  <si>
    <t>19994</t>
  </si>
  <si>
    <t>TORNABUONI CITTINO</t>
  </si>
  <si>
    <t>19569</t>
  </si>
  <si>
    <t>TORNABUONI COSPAIA</t>
  </si>
  <si>
    <t>19360</t>
  </si>
  <si>
    <t>TORNABUONI GALANTE</t>
  </si>
  <si>
    <t>20946</t>
  </si>
  <si>
    <t>TORNABUONI GARBINO</t>
  </si>
  <si>
    <t>21837</t>
  </si>
  <si>
    <t>TORNABUONI GRADISCA</t>
  </si>
  <si>
    <t>20757</t>
  </si>
  <si>
    <t>TORNABUONI IL CACCIATORE</t>
  </si>
  <si>
    <t>20583</t>
  </si>
  <si>
    <t>TORNABUONI IL CACCIATORE ALLA MAREMMANA</t>
  </si>
  <si>
    <t>21793</t>
  </si>
  <si>
    <t>TORNABUONI LEVANTE</t>
  </si>
  <si>
    <t>20158</t>
  </si>
  <si>
    <t>TORNABUONI LUSTRO</t>
  </si>
  <si>
    <t>19888</t>
  </si>
  <si>
    <t>TORNABUONI MAESTRALE</t>
  </si>
  <si>
    <t>21005</t>
  </si>
  <si>
    <t>TORNABUONI MEZZO NAZIONALE</t>
  </si>
  <si>
    <t>19622</t>
  </si>
  <si>
    <t>TORNABUONI MEZZO NOVECENTO</t>
  </si>
  <si>
    <t>19621</t>
  </si>
  <si>
    <t>TORNABUONI NAZIONALE</t>
  </si>
  <si>
    <t>19624</t>
  </si>
  <si>
    <t>TORNABUONI NAZIONALE AUREO</t>
  </si>
  <si>
    <t>19623</t>
  </si>
  <si>
    <t>TORNABUONI NOVECENTO</t>
  </si>
  <si>
    <t>19625</t>
  </si>
  <si>
    <t>TORNABUONI PERCORSO</t>
  </si>
  <si>
    <t>20749</t>
  </si>
  <si>
    <t>TORNABUONI RINASCIMENTO</t>
  </si>
  <si>
    <t>19817</t>
  </si>
  <si>
    <t>TORNABUONI SELEZIONE</t>
  </si>
  <si>
    <t>19570</t>
  </si>
  <si>
    <t>TORNABUONI STORTIGNACCOLO</t>
  </si>
  <si>
    <t>19440</t>
  </si>
  <si>
    <t>TORNABUONI STORTIGNACCOLO AUREO</t>
  </si>
  <si>
    <t>19425</t>
  </si>
  <si>
    <t>TORNABUONI ZEFIRO</t>
  </si>
  <si>
    <t>21471</t>
  </si>
  <si>
    <t>TOSCANELLO</t>
  </si>
  <si>
    <t>410</t>
  </si>
  <si>
    <t>3817</t>
  </si>
  <si>
    <t>TOSCANELLO BIANCO</t>
  </si>
  <si>
    <t>1701</t>
  </si>
  <si>
    <t>TOSCANELLO BIANCO RAFFINATO</t>
  </si>
  <si>
    <t>3342</t>
  </si>
  <si>
    <t>TOSCANELLO CASTANO</t>
  </si>
  <si>
    <t>3191</t>
  </si>
  <si>
    <t>TOSCANELLO CASTANO RAFFINATO</t>
  </si>
  <si>
    <t>3375</t>
  </si>
  <si>
    <t>3887</t>
  </si>
  <si>
    <t>TOSCANELLO COSTIERA</t>
  </si>
  <si>
    <t>3189</t>
  </si>
  <si>
    <t>TOSCANELLO GIALLO</t>
  </si>
  <si>
    <t>2223</t>
  </si>
  <si>
    <t>TOSCANELLO MARRONE</t>
  </si>
  <si>
    <t>3886</t>
  </si>
  <si>
    <t>TOSCANELLO NERO</t>
  </si>
  <si>
    <t>2022</t>
  </si>
  <si>
    <t>3841</t>
  </si>
  <si>
    <t>TOSCANELLO ROSSO</t>
  </si>
  <si>
    <t>1267</t>
  </si>
  <si>
    <t>TOSCANELLO ROSSO ARABICA</t>
  </si>
  <si>
    <t>2896</t>
  </si>
  <si>
    <t>TOSCANELLO ROSSO MOKHÂ</t>
  </si>
  <si>
    <t>2546</t>
  </si>
  <si>
    <t>TOSCANELLO ROSSO RAFFINATO</t>
  </si>
  <si>
    <t>2803</t>
  </si>
  <si>
    <t>TOSCANELLO SCELTO</t>
  </si>
  <si>
    <t>2304</t>
  </si>
  <si>
    <t>TOSCANELLO SPECIALE</t>
  </si>
  <si>
    <t>471</t>
  </si>
  <si>
    <t>TOSCANELLO VELLUTO</t>
  </si>
  <si>
    <t>3343</t>
  </si>
  <si>
    <t>TOSCANELLO XXL BLEND 1 4 SIGARI</t>
  </si>
  <si>
    <t>3890</t>
  </si>
  <si>
    <t>TOSCANELLO XXL BLEND 2 4 SIGARI</t>
  </si>
  <si>
    <t>3891</t>
  </si>
  <si>
    <t>TOSCANELLO XXL BLEND 3 4 SIGARI</t>
  </si>
  <si>
    <t>3892</t>
  </si>
  <si>
    <t>TOSCANELLO XXL BLU RAFFINATO</t>
  </si>
  <si>
    <t>20882</t>
  </si>
  <si>
    <t>TOSCANELLO XXL CASTANO RAFFINATO</t>
  </si>
  <si>
    <t>21004</t>
  </si>
  <si>
    <t>21687</t>
  </si>
  <si>
    <t>TOSCANELLO XXL FASCIA ITALIANA</t>
  </si>
  <si>
    <t>21100</t>
  </si>
  <si>
    <t>TOSCANELLO XXL FASCIA NORDAMERICANA</t>
  </si>
  <si>
    <t>21101</t>
  </si>
  <si>
    <t>TOSCANELLO XXL GIALLO RAFFINATO</t>
  </si>
  <si>
    <t>20365</t>
  </si>
  <si>
    <t>TOSCANELLO XXL ROSSO RAFFINATO</t>
  </si>
  <si>
    <t>20366</t>
  </si>
  <si>
    <t>TOSCANINI</t>
  </si>
  <si>
    <t>20883</t>
  </si>
  <si>
    <t>TOSCANO 1492 ANNO DOMINI</t>
  </si>
  <si>
    <t>2021</t>
  </si>
  <si>
    <t>TOSCANO ANTICA RISERVA</t>
  </si>
  <si>
    <t>409</t>
  </si>
  <si>
    <t>TOSCANO ANTICA TRADIZIONE</t>
  </si>
  <si>
    <t>2253</t>
  </si>
  <si>
    <t>TOSCANO AQUILA - FORMATO ASSOLO</t>
  </si>
  <si>
    <t>21113</t>
  </si>
  <si>
    <t>TOSCANO AQUILA - FORMATO ROBUSTO</t>
  </si>
  <si>
    <t>21114</t>
  </si>
  <si>
    <t>TOSCANO ASSOLO</t>
  </si>
  <si>
    <t>3759</t>
  </si>
  <si>
    <t>TOSCANO ASSOLO TRILOGIA</t>
  </si>
  <si>
    <t>3951</t>
  </si>
  <si>
    <t>TOSCANO BRACCO - FORMATO ASSOLO</t>
  </si>
  <si>
    <t>20376</t>
  </si>
  <si>
    <t>TOSCANO BRACCO - FORMATO ORIGINALE</t>
  </si>
  <si>
    <t>20377</t>
  </si>
  <si>
    <t>TOSCANO BRACCO - FORMATO ROBUSTO</t>
  </si>
  <si>
    <t>20378</t>
  </si>
  <si>
    <t>TOSCANO CLASSICO</t>
  </si>
  <si>
    <t>416</t>
  </si>
  <si>
    <t>TOSCANO CLASSICO 5 MEZZI SIGARI</t>
  </si>
  <si>
    <t>3850</t>
  </si>
  <si>
    <t>TOSCANO CLASSICO N.10 SIGARI</t>
  </si>
  <si>
    <t>2497</t>
  </si>
  <si>
    <t>TOSCANO COLLEZIONE</t>
  </si>
  <si>
    <t>20367</t>
  </si>
  <si>
    <t>TOSCANO DEL PRESIDENTE 16 SIGARI</t>
  </si>
  <si>
    <t>3732</t>
  </si>
  <si>
    <t>TOSCANO DEL PRESIDENTE 20° ANNIVERSARIO</t>
  </si>
  <si>
    <t>21769</t>
  </si>
  <si>
    <t>TOSCANO DEL PRESIDENTE 32 SIGARI</t>
  </si>
  <si>
    <t>1839</t>
  </si>
  <si>
    <t>TOSCANO DEL PRESIDENTE ED MASTER BLENDER</t>
  </si>
  <si>
    <t>21361</t>
  </si>
  <si>
    <t>TOSCANO DEL PRESIDENTE FORMATO MAGNUM ED SPEC AMERIGO VESPUCCI</t>
  </si>
  <si>
    <t>20088</t>
  </si>
  <si>
    <t>TOSCANO DUECENTO</t>
  </si>
  <si>
    <t>3681</t>
  </si>
  <si>
    <t>TOSCANO EXTRAVECCHIO</t>
  </si>
  <si>
    <t>404</t>
  </si>
  <si>
    <t>TOSCANO EXTRAVECCHIO 5 MEZZI SIGARI</t>
  </si>
  <si>
    <t>3849</t>
  </si>
  <si>
    <t>TOSCANO EXTRAVECCHIO NR 10 SIGARI</t>
  </si>
  <si>
    <t>3914</t>
  </si>
  <si>
    <t>TOSCANO FERVENTE</t>
  </si>
  <si>
    <t>20407</t>
  </si>
  <si>
    <t>TOSCANO GARIBALDI</t>
  </si>
  <si>
    <t>400</t>
  </si>
  <si>
    <t>TOSCANO GARIBALDI IL GRANDE</t>
  </si>
  <si>
    <t>3736</t>
  </si>
  <si>
    <t>TOSCANO GARIBALDI IL GRANDE 5 SIGARI</t>
  </si>
  <si>
    <t>20830</t>
  </si>
  <si>
    <t>TOSCANO GRANDUCA DI TOSCANA COSIMO I</t>
  </si>
  <si>
    <t>3537</t>
  </si>
  <si>
    <t>TOSCANO GRANDUCA DI TOSCANA FERDINANDO II</t>
  </si>
  <si>
    <t>3568</t>
  </si>
  <si>
    <t>TOSCANO GRANDUCA DI TOSCANA LEOPOLDO I</t>
  </si>
  <si>
    <t>3569</t>
  </si>
  <si>
    <t>TOSCANO IL LEGGENDARIO</t>
  </si>
  <si>
    <t>21706</t>
  </si>
  <si>
    <t>TOSCANO MAESTRO</t>
  </si>
  <si>
    <t>20408</t>
  </si>
  <si>
    <t>TOSCANO MAREMMANO</t>
  </si>
  <si>
    <t>3618</t>
  </si>
  <si>
    <t>TOSCANO MAZZINI</t>
  </si>
  <si>
    <t>3709</t>
  </si>
  <si>
    <t>TOSCANO MODIGLIANI</t>
  </si>
  <si>
    <t>2300</t>
  </si>
  <si>
    <t>TOSCANO MOMENTUM</t>
  </si>
  <si>
    <t>20409</t>
  </si>
  <si>
    <t>TOSCANO MOSAICO</t>
  </si>
  <si>
    <t>21415</t>
  </si>
  <si>
    <t>TOSCANO OLTRARNO</t>
  </si>
  <si>
    <t>20078</t>
  </si>
  <si>
    <t>TOSCANO ORIGINALE</t>
  </si>
  <si>
    <t>846</t>
  </si>
  <si>
    <t>TOSCANO ORIGINALE IL FERMENTATO</t>
  </si>
  <si>
    <t>20200</t>
  </si>
  <si>
    <t>TOSCANO ORIGINALE ITALIA 1891</t>
  </si>
  <si>
    <t>3752</t>
  </si>
  <si>
    <t>TOSCANO ORIGINALE MILLENNIUM 2022 18 SIGARI</t>
  </si>
  <si>
    <t>20242</t>
  </si>
  <si>
    <t>TOSCANO ORIGINALE MILLENNIUM 2022 3 SIGARI</t>
  </si>
  <si>
    <t>20241</t>
  </si>
  <si>
    <t>TOSCANO ORIGINALE MILLENNIUM 2023 18 SIGARI</t>
  </si>
  <si>
    <t>20593</t>
  </si>
  <si>
    <t>TOSCANO ORIGINALE MILLENNIUM 2023 3 SIGARI</t>
  </si>
  <si>
    <t>20592</t>
  </si>
  <si>
    <t>TOSCANO ORIGINALE MILLENNIUM 2024 18 SIGARI</t>
  </si>
  <si>
    <t>21116</t>
  </si>
  <si>
    <t>TOSCANO ORIGINALE MILLENNIUM 2024 3 SIGARI</t>
  </si>
  <si>
    <t>21115</t>
  </si>
  <si>
    <t>TOSCANO ORIGINALE MILLENNIUM 2025 18 SIGARI</t>
  </si>
  <si>
    <t>21623</t>
  </si>
  <si>
    <t>TOSCANO ORIGINALE MILLENNIUM 2025 3 SIGARI</t>
  </si>
  <si>
    <t>21622</t>
  </si>
  <si>
    <t>TOSCANO ORIGINALE SELECTED DA 30 SIGARI</t>
  </si>
  <si>
    <t>671</t>
  </si>
  <si>
    <t>TOSCANO PICCOLO FERMENTATO</t>
  </si>
  <si>
    <t>3875</t>
  </si>
  <si>
    <t>TOSCANO PICCOLO RUSTICO</t>
  </si>
  <si>
    <t>3874</t>
  </si>
  <si>
    <t>TOSCANO PUCCINI</t>
  </si>
  <si>
    <t>3818</t>
  </si>
  <si>
    <t>TOSCANO QUADRILOGIA</t>
  </si>
  <si>
    <t>20912</t>
  </si>
  <si>
    <t>TOSCANO ROBUSTO</t>
  </si>
  <si>
    <t>3873</t>
  </si>
  <si>
    <t>TOSCANO ROBUSTO TRILOGIA</t>
  </si>
  <si>
    <t>20199</t>
  </si>
  <si>
    <t>TOSCANO SANTA MARIA</t>
  </si>
  <si>
    <t>20410</t>
  </si>
  <si>
    <t>TOSCANO SCRIGNO</t>
  </si>
  <si>
    <t>3246</t>
  </si>
  <si>
    <t>TOSCANO SEMENTA</t>
  </si>
  <si>
    <t>3644</t>
  </si>
  <si>
    <t>TOSCANO SOLDATI</t>
  </si>
  <si>
    <t>1925</t>
  </si>
  <si>
    <t>TOSCANO STILNOVO</t>
  </si>
  <si>
    <t>3442</t>
  </si>
  <si>
    <t>TOSCANO TERRE</t>
  </si>
  <si>
    <t>20831</t>
  </si>
  <si>
    <t>TOSCANO TORO</t>
  </si>
  <si>
    <t>21562</t>
  </si>
  <si>
    <t>TOSCANO TUO</t>
  </si>
  <si>
    <t>21417</t>
  </si>
  <si>
    <t>TOSCANO VADEMECUM</t>
  </si>
  <si>
    <t>21073</t>
  </si>
  <si>
    <t>TOSCANO VADEMECUM VOLUME 2</t>
  </si>
  <si>
    <t>21556</t>
  </si>
  <si>
    <t>TRINIDAD CABILDOS</t>
  </si>
  <si>
    <t>21504</t>
  </si>
  <si>
    <t>TRINIDAD COLECCION HABANOS EDICION 2019</t>
  </si>
  <si>
    <t>19905</t>
  </si>
  <si>
    <t>TRINIDAD COLONIALES</t>
  </si>
  <si>
    <t>17519</t>
  </si>
  <si>
    <t>TRINIDAD ESMERALDA</t>
  </si>
  <si>
    <t>19815</t>
  </si>
  <si>
    <t>TRINIDAD FUNDADORES</t>
  </si>
  <si>
    <t>19343</t>
  </si>
  <si>
    <t>TRINIDAD FUNDADORES 55° ANIVERSARIO</t>
  </si>
  <si>
    <t>21502</t>
  </si>
  <si>
    <t>TRINIDAD LA TROVA</t>
  </si>
  <si>
    <t>19401</t>
  </si>
  <si>
    <t>TRINIDAD MEDIA LUNA</t>
  </si>
  <si>
    <t>19770</t>
  </si>
  <si>
    <t>TRINIDAD REYES</t>
  </si>
  <si>
    <t>17520</t>
  </si>
  <si>
    <t>19088</t>
  </si>
  <si>
    <t>TRINIDAD ROBUSTOS EXTRA</t>
  </si>
  <si>
    <t>21501</t>
  </si>
  <si>
    <t>21598</t>
  </si>
  <si>
    <t>TRINIDAD TOPES</t>
  </si>
  <si>
    <t>19141</t>
  </si>
  <si>
    <t>TRINIDAD TOPES 12</t>
  </si>
  <si>
    <t>19771</t>
  </si>
  <si>
    <t>TRINIDAD VIGIA</t>
  </si>
  <si>
    <t>18937</t>
  </si>
  <si>
    <t>20537</t>
  </si>
  <si>
    <t>TRINIDAD VIGIA TUBOS</t>
  </si>
  <si>
    <t>18926</t>
  </si>
  <si>
    <t>TRIPLE A CONNECTICUT ROBUSTO 5x50</t>
  </si>
  <si>
    <t>21032</t>
  </si>
  <si>
    <t>TRIPLE A HABANO ROBUSTO 5x50</t>
  </si>
  <si>
    <t>21030</t>
  </si>
  <si>
    <t>TRIPLE A MADURO ROBUSTO 5x50</t>
  </si>
  <si>
    <t>21031</t>
  </si>
  <si>
    <t>UNDERCROWN 10 ROBUSTO</t>
  </si>
  <si>
    <t>21441</t>
  </si>
  <si>
    <t>21442</t>
  </si>
  <si>
    <t>UNDERCROWN 10 TORO</t>
  </si>
  <si>
    <t>21443</t>
  </si>
  <si>
    <t>21444</t>
  </si>
  <si>
    <t>UNDERCROWN MADURO FLYING PIG</t>
  </si>
  <si>
    <t>3795</t>
  </si>
  <si>
    <t>UNDERCROWN MADURO GRAN TORO</t>
  </si>
  <si>
    <t>3794</t>
  </si>
  <si>
    <t>UNDERCROWN MADURO ROBUSTO</t>
  </si>
  <si>
    <t>3793</t>
  </si>
  <si>
    <t>V° DECIMO</t>
  </si>
  <si>
    <t>20614</t>
  </si>
  <si>
    <t>VALENTINO SIESTO (SUN GROWN) ROBUSTO REAL #5 - 50x5 1/2</t>
  </si>
  <si>
    <t>20997</t>
  </si>
  <si>
    <t>VALENTINO SIESTO 1971 PICO PATO 54x6</t>
  </si>
  <si>
    <t>20976</t>
  </si>
  <si>
    <t>VALENTINO SIESTO 1971 ROBUSTO 52x5</t>
  </si>
  <si>
    <t>20977</t>
  </si>
  <si>
    <t>20979</t>
  </si>
  <si>
    <t>VALENTINO SIESTO 1971 TORO 52x6</t>
  </si>
  <si>
    <t>20978</t>
  </si>
  <si>
    <t>20980</t>
  </si>
  <si>
    <t>VALENTINO SIESTO ANNIVERSARY SUN GROWN ROBUSTO REAL #5 - 50x5 1/2</t>
  </si>
  <si>
    <t>20992</t>
  </si>
  <si>
    <t>VALENTINO SIESTO ANNIVERSARY MADURO SHORT ROYAL 57x4</t>
  </si>
  <si>
    <t>20996</t>
  </si>
  <si>
    <t>VALENTINO SIESTO ANNIVERSARY SUN GROWN CHURCHILL REAL 50x7 3/4</t>
  </si>
  <si>
    <t>20991</t>
  </si>
  <si>
    <t>VALENTINO SIESTO ANNIVERSARY SUN GROWN SHORT ROYAL 57x4</t>
  </si>
  <si>
    <t>20993</t>
  </si>
  <si>
    <t>VALENTINO SIESTO ANNIVERSARY SUN GROWN TORO 54x6</t>
  </si>
  <si>
    <t>20994</t>
  </si>
  <si>
    <t>VALENTINO SIESTO ANNIVERSARY SUN GROWN TORPEDO 54x6</t>
  </si>
  <si>
    <t>20995</t>
  </si>
  <si>
    <t>VALENTINO SIESTO DOBLE CAPA CORONA GORDA 60x6</t>
  </si>
  <si>
    <t>20974</t>
  </si>
  <si>
    <t>VALENTINO SIESTO DOBLE CAPA LANCERO 38x7</t>
  </si>
  <si>
    <t>20975</t>
  </si>
  <si>
    <t>VALENTINO SIESTO MADURO GRAN TORO 54x6</t>
  </si>
  <si>
    <t>20968</t>
  </si>
  <si>
    <t>VALENTINO SIESTO MADURO PICO PATO 54x6</t>
  </si>
  <si>
    <t>20969</t>
  </si>
  <si>
    <t>VALENTINO SIESTO MADURO PREFERIDO 54x5 1/2</t>
  </si>
  <si>
    <t>20970</t>
  </si>
  <si>
    <t>VALENTINO SIESTO MADURO ROBUSTO 52x5</t>
  </si>
  <si>
    <t>20971</t>
  </si>
  <si>
    <t>VALENTINO SIESTO MADURO TORO 52x6</t>
  </si>
  <si>
    <t>20972</t>
  </si>
  <si>
    <t>VALENTINO SIESTO MADURO TORPEDO 54x6</t>
  </si>
  <si>
    <t>20973</t>
  </si>
  <si>
    <t>VALENTINO SIESTO NERO BLACK 50x5</t>
  </si>
  <si>
    <t>21704</t>
  </si>
  <si>
    <t>VALENTINO SIESTO NERO BLACK ROBUSTO 54x5</t>
  </si>
  <si>
    <t>20998</t>
  </si>
  <si>
    <t>VALENTINO SIESTO SUN GROWN GRAN TORO 54x6</t>
  </si>
  <si>
    <t>20981</t>
  </si>
  <si>
    <t>VALENTINO SIESTO SUN GROWN LANCERO 38x7</t>
  </si>
  <si>
    <t>20982</t>
  </si>
  <si>
    <t>VALENTINO SIESTO SUN GROWN PICO PATO 54x6</t>
  </si>
  <si>
    <t>20983</t>
  </si>
  <si>
    <t>VALENTINO SIESTO SUN GROWN PREFERIDO 54x5 1/2</t>
  </si>
  <si>
    <t>20984</t>
  </si>
  <si>
    <t>VALENTINO SIESTO SUN GROWN ROBUSTO 52x5</t>
  </si>
  <si>
    <t>20985</t>
  </si>
  <si>
    <t>20989</t>
  </si>
  <si>
    <t>VALENTINO SIESTO SUN GROWN SEMI LANCERO 38x4 1/2</t>
  </si>
  <si>
    <t>20986</t>
  </si>
  <si>
    <t>VALENTINO SIESTO SUN GROWN TORO 52x6</t>
  </si>
  <si>
    <t>20990</t>
  </si>
  <si>
    <t>VALENTINO SIESTO SUN GROWN TORO 54x6</t>
  </si>
  <si>
    <t>20987</t>
  </si>
  <si>
    <t>VALENTINO SIESTO SUN GROWN TORPEDO 54x6</t>
  </si>
  <si>
    <t>20988</t>
  </si>
  <si>
    <t>VASCO DA GAMA CAPA DE ORO N° 2 INDIVIDUALES</t>
  </si>
  <si>
    <t>1986</t>
  </si>
  <si>
    <t>VASCO DA GAMA CAPA DE ORO N°2</t>
  </si>
  <si>
    <t>21168</t>
  </si>
  <si>
    <t>VASCO DA GAMA N° 3 ROBUSTOS SUMATRA</t>
  </si>
  <si>
    <t>3735</t>
  </si>
  <si>
    <t>VASCO DA GAMA N°2 CARRIBBEAN CORONAS CAPA DE ORO</t>
  </si>
  <si>
    <t>2191</t>
  </si>
  <si>
    <t>VASCO DA GAMA N°2 CORONAS CAPA DE ORO</t>
  </si>
  <si>
    <t>1263</t>
  </si>
  <si>
    <t>VASCO DA GAMA N°2 CORONAS CLARO</t>
  </si>
  <si>
    <t>20861</t>
  </si>
  <si>
    <t>VASCO DA GAMA N°2 CORONAS MADURO</t>
  </si>
  <si>
    <t>20860</t>
  </si>
  <si>
    <t>VEGAFINA 1998 VINTAGE 1</t>
  </si>
  <si>
    <t>20010</t>
  </si>
  <si>
    <t>VEGAFINA CLASSIC SUPREMO</t>
  </si>
  <si>
    <t>21214</t>
  </si>
  <si>
    <t>VEGAFINA CORONAS TUBOS</t>
  </si>
  <si>
    <t>18452</t>
  </si>
  <si>
    <t>21053</t>
  </si>
  <si>
    <t>VEGAFINA COUPAGE SERIE 2</t>
  </si>
  <si>
    <t>21283</t>
  </si>
  <si>
    <t>VEGAFINA CUM LAUDE ANIVERSARIO</t>
  </si>
  <si>
    <t>20727</t>
  </si>
  <si>
    <t>VEGAFINA ESPERIA</t>
  </si>
  <si>
    <t>21284</t>
  </si>
  <si>
    <t>VEGAFINA FORTALEZA 2 CAPA 20 GRAN ROBUSTO</t>
  </si>
  <si>
    <t>20008</t>
  </si>
  <si>
    <t>VEGAFINA FORTALEZA 2 DOBLE CAPOTE</t>
  </si>
  <si>
    <t>20422</t>
  </si>
  <si>
    <t>VEGAFINA FORTALEZA 2 REPOSADO 10 ANOS</t>
  </si>
  <si>
    <t>20637</t>
  </si>
  <si>
    <t>VEGAFINA MINUTOS</t>
  </si>
  <si>
    <t>18419</t>
  </si>
  <si>
    <t>VEGAFINA NICARAGUA ESTELI'</t>
  </si>
  <si>
    <t>20857</t>
  </si>
  <si>
    <t>VEGAFINA NICARAGUA RESERVA 12 MAESTROS</t>
  </si>
  <si>
    <t>20538</t>
  </si>
  <si>
    <t>VEGAFINA NICARAGUA ROBUSTO</t>
  </si>
  <si>
    <t>18841</t>
  </si>
  <si>
    <t>VEGAFINA NICARAGUA ROBUSTOS</t>
  </si>
  <si>
    <t>20423</t>
  </si>
  <si>
    <t>VEGAFINA NICARAGUA VULCANO</t>
  </si>
  <si>
    <t>19955</t>
  </si>
  <si>
    <t>VEGAFINA NICARAGUA VULCANOS</t>
  </si>
  <si>
    <t>20118</t>
  </si>
  <si>
    <t>VEGAFINA NICARAGUA VULCANOS TUBOS</t>
  </si>
  <si>
    <t>21215</t>
  </si>
  <si>
    <t>VEGAFINA NIGARAGUA X ANIVERSARIO GRAN RESERVA</t>
  </si>
  <si>
    <t>21627</t>
  </si>
  <si>
    <t>VEGAFINA PERLAS</t>
  </si>
  <si>
    <t>19255</t>
  </si>
  <si>
    <t>VEGAFINA PERLAS TUBOS</t>
  </si>
  <si>
    <t>18453</t>
  </si>
  <si>
    <t>21054</t>
  </si>
  <si>
    <t>VEGAFINA ROBUSTO F2 TUBOS</t>
  </si>
  <si>
    <t>18565</t>
  </si>
  <si>
    <t>21055</t>
  </si>
  <si>
    <t>VEGAFINA ROBUSTO TUBO</t>
  </si>
  <si>
    <t>20636</t>
  </si>
  <si>
    <t>VEGAFINA SANJUANEROS</t>
  </si>
  <si>
    <t>21821</t>
  </si>
  <si>
    <t>VEGAFINA SHORT BELICOSOS SERIE 2</t>
  </si>
  <si>
    <t>18564</t>
  </si>
  <si>
    <t>VEGAFINA SHORT MAGNUM SERIE 2</t>
  </si>
  <si>
    <t>21376</t>
  </si>
  <si>
    <t>VEGAFINA SHORT ROBUSTOS</t>
  </si>
  <si>
    <t>18415</t>
  </si>
  <si>
    <t>VEGAFINA TRIBUTO</t>
  </si>
  <si>
    <t>20368</t>
  </si>
  <si>
    <t>VEGAFINA VF 42 L 1998</t>
  </si>
  <si>
    <t>20726</t>
  </si>
  <si>
    <t>VEGAFINA VF 46 TUBOS</t>
  </si>
  <si>
    <t>21216</t>
  </si>
  <si>
    <t>VEGAFINA VF 50 1998</t>
  </si>
  <si>
    <t>19765</t>
  </si>
  <si>
    <t>VEGAFINA VF 50 TUBOS</t>
  </si>
  <si>
    <t>21217</t>
  </si>
  <si>
    <t>VEGAFINA VF 52 1998</t>
  </si>
  <si>
    <t>19766</t>
  </si>
  <si>
    <t>19953</t>
  </si>
  <si>
    <t>VEGAFINA VF 52 TUBOS</t>
  </si>
  <si>
    <t>21218</t>
  </si>
  <si>
    <t>VEGAFINA VF 54 1998</t>
  </si>
  <si>
    <t>19767</t>
  </si>
  <si>
    <t>19954</t>
  </si>
  <si>
    <t>VEGAFINA VF 54 TUBOS</t>
  </si>
  <si>
    <t>21219</t>
  </si>
  <si>
    <t>VEGAFINA VF 56 1998</t>
  </si>
  <si>
    <t>20685</t>
  </si>
  <si>
    <t>VEGAFINA WIDE ROBUSTOS</t>
  </si>
  <si>
    <t>21746</t>
  </si>
  <si>
    <t>VEGAFINA WONDERS COLLECTION NABATEOS</t>
  </si>
  <si>
    <t>21712</t>
  </si>
  <si>
    <t>VEGAFINA YEAR OF THE DRAGON</t>
  </si>
  <si>
    <t>21220</t>
  </si>
  <si>
    <t>VEGAFINA YEAR OF THE RABBIT 2023</t>
  </si>
  <si>
    <t>20539</t>
  </si>
  <si>
    <t>VEGAS DEL PURIAL GRAN RESERVA BELICOSO</t>
  </si>
  <si>
    <t>19710</t>
  </si>
  <si>
    <t>VEGAS DEL PURIAL GRAN RESERVA LANCERO</t>
  </si>
  <si>
    <t>19708</t>
  </si>
  <si>
    <t>VEGAS DEL PURIAL GRAN RESERVA ROBUSTO</t>
  </si>
  <si>
    <t>19711</t>
  </si>
  <si>
    <t>VEGAS DEL PURIAL GRAN RESERVA SUPER TORO</t>
  </si>
  <si>
    <t>19709</t>
  </si>
  <si>
    <t>VEGAS ROBAINA FAMOSOS</t>
  </si>
  <si>
    <t>15483</t>
  </si>
  <si>
    <t>VEGAS ROBAINA FAMOSOS CELLO</t>
  </si>
  <si>
    <t>19574</t>
  </si>
  <si>
    <t>21166</t>
  </si>
  <si>
    <t>VEGUEROS CENTROFINOS</t>
  </si>
  <si>
    <t>19644</t>
  </si>
  <si>
    <t>19814</t>
  </si>
  <si>
    <t>VEGUEROS CENTROGORDOS</t>
  </si>
  <si>
    <t>20782</t>
  </si>
  <si>
    <t>21295</t>
  </si>
  <si>
    <t>VEGUEROS ENTRETIEMPOS</t>
  </si>
  <si>
    <t>18834</t>
  </si>
  <si>
    <t>18886</t>
  </si>
  <si>
    <t>VEGUEROS MANANITAS</t>
  </si>
  <si>
    <t>18836</t>
  </si>
  <si>
    <t>18888</t>
  </si>
  <si>
    <t>VEGUEROS P DEL RIO CELLO</t>
  </si>
  <si>
    <t>21167</t>
  </si>
  <si>
    <t>VEGUEROS TAPADOS</t>
  </si>
  <si>
    <t>18835</t>
  </si>
  <si>
    <t>18887</t>
  </si>
  <si>
    <t>VERTICALE ANTICO TOSCANO</t>
  </si>
  <si>
    <t>3952</t>
  </si>
  <si>
    <t>VERTICALE TOSCANO EXTRAVECCHIO</t>
  </si>
  <si>
    <t>21554</t>
  </si>
  <si>
    <t>VIKING NORDIC WARRIOR PYRAMID</t>
  </si>
  <si>
    <t>19948</t>
  </si>
  <si>
    <t>VIKING NORDIC WARRIOR ROBUSTO</t>
  </si>
  <si>
    <t>19946</t>
  </si>
  <si>
    <t>VIKING NORDIC WARRIOR TORO</t>
  </si>
  <si>
    <t>19947</t>
  </si>
  <si>
    <t>VIKING NORSEMAN PYRAMID</t>
  </si>
  <si>
    <t>19944</t>
  </si>
  <si>
    <t>VIKING NORSEMAN ROBUSTO</t>
  </si>
  <si>
    <t>19942</t>
  </si>
  <si>
    <t>VIKING NORSEMAN TORO</t>
  </si>
  <si>
    <t>19943</t>
  </si>
  <si>
    <t>VIKING ROBUSTO</t>
  </si>
  <si>
    <t>19945</t>
  </si>
  <si>
    <t>VIKING VALHALLA HEIDRUN TORPIDO</t>
  </si>
  <si>
    <t>19951</t>
  </si>
  <si>
    <t>VIKING VALHALLA RAGNAROK I</t>
  </si>
  <si>
    <t>19949</t>
  </si>
  <si>
    <t>VIKING VALHALLA RAGNAROK II</t>
  </si>
  <si>
    <t>19950</t>
  </si>
  <si>
    <t>VILLA DOMINICANA CORONA</t>
  </si>
  <si>
    <t>21539</t>
  </si>
  <si>
    <t>VILLA DOMINICANA ROBUSTO</t>
  </si>
  <si>
    <t>21540</t>
  </si>
  <si>
    <t>VILLA DOMINICANA SHORT ROBUSTO</t>
  </si>
  <si>
    <t>21541</t>
  </si>
  <si>
    <t>VILLA ZAMORANO DANLÌ ROBUSTOS</t>
  </si>
  <si>
    <t>21425</t>
  </si>
  <si>
    <t>VILLA ZAMORANO DANLÌ TOROS</t>
  </si>
  <si>
    <t>21426</t>
  </si>
  <si>
    <t>VILLA ZAMORANO EL GORDO</t>
  </si>
  <si>
    <t>18239</t>
  </si>
  <si>
    <t>VILLA ZAMORANO EXPRESO</t>
  </si>
  <si>
    <t>18737</t>
  </si>
  <si>
    <t>VILLA ZAMORANO INTENSO</t>
  </si>
  <si>
    <t>18237</t>
  </si>
  <si>
    <t>VILLA ZAMORANO RESERVA</t>
  </si>
  <si>
    <t>19856</t>
  </si>
  <si>
    <t>VILLA ZAMORANO ROBUSTO</t>
  </si>
  <si>
    <t>18228</t>
  </si>
  <si>
    <t>VILLA ZAMORANO SOBERANO</t>
  </si>
  <si>
    <t>20540</t>
  </si>
  <si>
    <t>VILLIGER 1492 ROBUSTO</t>
  </si>
  <si>
    <t>21538</t>
  </si>
  <si>
    <t>VILLIGER 1888 NICARAGUA CORONITA</t>
  </si>
  <si>
    <t>21535</t>
  </si>
  <si>
    <t>VILLIGER 1888 NICARAGUA ROBUSTO</t>
  </si>
  <si>
    <t>21536</t>
  </si>
  <si>
    <t>VILLIGER 1888 NICARAGUA TORO</t>
  </si>
  <si>
    <t>21537</t>
  </si>
  <si>
    <t>VILLIGER EXPORT PRESSED</t>
  </si>
  <si>
    <t>21446</t>
  </si>
  <si>
    <t>VILLIGER PREMIUM No 1</t>
  </si>
  <si>
    <t>3737</t>
  </si>
  <si>
    <t>VILLIGER PREMIUM No 7</t>
  </si>
  <si>
    <t>3738</t>
  </si>
  <si>
    <t>VILLIGER PREMIUM No 9</t>
  </si>
  <si>
    <t>3739</t>
  </si>
  <si>
    <t>WEASELITOS AFRICA CAMEROON</t>
  </si>
  <si>
    <t>21404</t>
  </si>
  <si>
    <t>WEASELITOS CONNECTICUT BROADLEAF</t>
  </si>
  <si>
    <t>20220</t>
  </si>
  <si>
    <t>WEASELITOS ECUADOR LIGERO</t>
  </si>
  <si>
    <t>21829</t>
  </si>
  <si>
    <t>WEASELITOS MEXICAN SAN ANDRES</t>
  </si>
  <si>
    <t>20460</t>
  </si>
  <si>
    <t>WILD HUNTER OSCAR VALLADARES TORO NATURAL</t>
  </si>
  <si>
    <t>21366</t>
  </si>
  <si>
    <t>WILD HUNTER OSCAR VALLADARES TORO OSCURO</t>
  </si>
  <si>
    <t>21367</t>
  </si>
  <si>
    <t>WUNDER/LUST GRAN CORONA</t>
  </si>
  <si>
    <t>20753</t>
  </si>
  <si>
    <t>WUNDER/LUST GRAN PERFECTO</t>
  </si>
  <si>
    <t>20461</t>
  </si>
  <si>
    <t>WUNDER/LUST PETIT BELICOSO</t>
  </si>
  <si>
    <t>20081</t>
  </si>
  <si>
    <t>ZINO NICARAGUA GORDO 25</t>
  </si>
  <si>
    <t>20243</t>
  </si>
  <si>
    <t>ZINO NICARAGUA GORDO 4</t>
  </si>
  <si>
    <t>20244</t>
  </si>
  <si>
    <t>ZINO NICARAGUA HALF CORONA 25</t>
  </si>
  <si>
    <t>21470</t>
  </si>
  <si>
    <t>ZINO NICARAGUA HALF CORONA 5</t>
  </si>
  <si>
    <t>20679</t>
  </si>
  <si>
    <t>ZINO NICARAGUA ROBUSTO 25</t>
  </si>
  <si>
    <t>19982</t>
  </si>
  <si>
    <t>21847</t>
  </si>
  <si>
    <t>ZINO NICARAGUA ROBUSTO 4</t>
  </si>
  <si>
    <t>19983</t>
  </si>
  <si>
    <t>ZINO NICARAGUA ROBUSTO 5</t>
  </si>
  <si>
    <t>21468</t>
  </si>
  <si>
    <t>ZINO NICARAGUA SHORT TORPEDO 25</t>
  </si>
  <si>
    <t>19980</t>
  </si>
  <si>
    <t>ZINO NICARAGUA SHORT TORPEDO 4</t>
  </si>
  <si>
    <t>19981</t>
  </si>
  <si>
    <t>ZINO NICARAGUA TORO 25</t>
  </si>
  <si>
    <t>19984</t>
  </si>
  <si>
    <t>ZINO NICARAGUA TORO 4</t>
  </si>
  <si>
    <t>19985</t>
  </si>
  <si>
    <t>ZINO NICARAGUA TORO 5</t>
  </si>
  <si>
    <t>21469</t>
  </si>
  <si>
    <t>ZINO PLATINUM 10</t>
  </si>
  <si>
    <t>17666</t>
  </si>
  <si>
    <t>Conf. da 30 grammi</t>
  </si>
  <si>
    <t>#NO NAME AUTHENTIC</t>
  </si>
  <si>
    <t>3622</t>
  </si>
  <si>
    <t>#NO NAME BLACK</t>
  </si>
  <si>
    <t>2553</t>
  </si>
  <si>
    <t>#NO NAME PINK</t>
  </si>
  <si>
    <t>3585</t>
  </si>
  <si>
    <t>#NO NAME RED</t>
  </si>
  <si>
    <t>20467</t>
  </si>
  <si>
    <t>#NO NAME RISERVA No 1</t>
  </si>
  <si>
    <t>3708</t>
  </si>
  <si>
    <t>#NO NAME VIRGINIA</t>
  </si>
  <si>
    <t>2554</t>
  </si>
  <si>
    <t>#NO NAME WHITE</t>
  </si>
  <si>
    <t>2552</t>
  </si>
  <si>
    <t>#NO NAME WHITE 50 G</t>
  </si>
  <si>
    <t>2754</t>
  </si>
  <si>
    <t>Conf. da 70 grammi</t>
  </si>
  <si>
    <t>3582</t>
  </si>
  <si>
    <t>AMERICAN SPIRIT ORIGINAL BLUE 30 G</t>
  </si>
  <si>
    <t>1963</t>
  </si>
  <si>
    <t>AMERICAN SPIRIT ORIGINAL YELLOW 30 G</t>
  </si>
  <si>
    <t>3299</t>
  </si>
  <si>
    <t>AMSTERDAMER ORIGINAL</t>
  </si>
  <si>
    <t>3824</t>
  </si>
  <si>
    <t>AMSTERDAMER XXX HIMALAYA</t>
  </si>
  <si>
    <t>21118</t>
  </si>
  <si>
    <t>AMSTERDAMER XXX NEPAL</t>
  </si>
  <si>
    <t>21117</t>
  </si>
  <si>
    <t>BENSON &amp; HEDGES BLUE</t>
  </si>
  <si>
    <t>3814</t>
  </si>
  <si>
    <t>BLACK DEVIL YELLOW 40 G</t>
  </si>
  <si>
    <t>2255</t>
  </si>
  <si>
    <t>CAMEL BLONDE</t>
  </si>
  <si>
    <t>3605</t>
  </si>
  <si>
    <t>3458</t>
  </si>
  <si>
    <t>CAMEL BLUE VOLUME</t>
  </si>
  <si>
    <t>3658</t>
  </si>
  <si>
    <t>CAMEL ESSENTIAL</t>
  </si>
  <si>
    <t>3459</t>
  </si>
  <si>
    <t>3457</t>
  </si>
  <si>
    <t>CHESTERFIELD BLUE</t>
  </si>
  <si>
    <t>3498</t>
  </si>
  <si>
    <t>CHESTERFIELD BLUE VOLUME TOBACCO</t>
  </si>
  <si>
    <t>3482</t>
  </si>
  <si>
    <t>CHESTERFIELD ORIGINAL FINE CUT TOBACCO</t>
  </si>
  <si>
    <t>3497</t>
  </si>
  <si>
    <t>CHESTERFIELD ORIGINAL VOLUME TOBACCO</t>
  </si>
  <si>
    <t>3491</t>
  </si>
  <si>
    <t>CHESTERFIELD PREMIUM VIRGINIA</t>
  </si>
  <si>
    <t>3815</t>
  </si>
  <si>
    <t>Conf. da 80 grammi</t>
  </si>
  <si>
    <t>CHESTERFIELD ROLL YOUR OWN</t>
  </si>
  <si>
    <t>2555</t>
  </si>
  <si>
    <t>3499</t>
  </si>
  <si>
    <t>3483</t>
  </si>
  <si>
    <t>3484</t>
  </si>
  <si>
    <t>DRUM BRIGHT BLUE</t>
  </si>
  <si>
    <t>706</t>
  </si>
  <si>
    <t>DRUM ORIGINAL</t>
  </si>
  <si>
    <t>336</t>
  </si>
  <si>
    <t>DRUM WHITE</t>
  </si>
  <si>
    <t>361</t>
  </si>
  <si>
    <t>GOLDEN BLEND'S BLACK 30</t>
  </si>
  <si>
    <t>21760</t>
  </si>
  <si>
    <t>GOLDEN BLEND'S PINK 30</t>
  </si>
  <si>
    <t>21761</t>
  </si>
  <si>
    <t>1538</t>
  </si>
  <si>
    <t>GOLDEN BLEND'S VIRGINIA 30</t>
  </si>
  <si>
    <t>3372</t>
  </si>
  <si>
    <t>GOLDEN BLEND'S VIRGINIA GT 30</t>
  </si>
  <si>
    <t>3432</t>
  </si>
  <si>
    <t>GOLDEN BLEND'S WHITE 30</t>
  </si>
  <si>
    <t>21759</t>
  </si>
  <si>
    <t>3486</t>
  </si>
  <si>
    <t>GOLDEN VIRGINIA THE ORIGINAL 40 G</t>
  </si>
  <si>
    <t>801</t>
  </si>
  <si>
    <t>GOLDEN VIRGINIA THE ORIGINAL YELLOW</t>
  </si>
  <si>
    <t>3487</t>
  </si>
  <si>
    <t>GOLDEN VIRGINIA THE ORIGINAL YELLOW 40 G</t>
  </si>
  <si>
    <t>1915</t>
  </si>
  <si>
    <t>HORIZON</t>
  </si>
  <si>
    <t>3802</t>
  </si>
  <si>
    <t>HORIZON BLUE</t>
  </si>
  <si>
    <t>3942</t>
  </si>
  <si>
    <t>IGN IL GUSTO NOSTRANO</t>
  </si>
  <si>
    <t>3846</t>
  </si>
  <si>
    <t>JPS BLUE 30 G</t>
  </si>
  <si>
    <t>3519</t>
  </si>
  <si>
    <t>JPS BLUE VOLUME</t>
  </si>
  <si>
    <t>20201</t>
  </si>
  <si>
    <t>JPS RED 30 G</t>
  </si>
  <si>
    <t>3520</t>
  </si>
  <si>
    <t>3449</t>
  </si>
  <si>
    <t>LUCKY STRIKE ORIGINAL BLUE 30</t>
  </si>
  <si>
    <t>3451</t>
  </si>
  <si>
    <t>3450</t>
  </si>
  <si>
    <t>LUCKY STRIKE RED 30</t>
  </si>
  <si>
    <t>3448</t>
  </si>
  <si>
    <t>MANILA</t>
  </si>
  <si>
    <t>126</t>
  </si>
  <si>
    <t>MANITOU VIRGINIA GOLD</t>
  </si>
  <si>
    <t>2487</t>
  </si>
  <si>
    <t>MANITOU VIRGINIA ORIGINAL</t>
  </si>
  <si>
    <t>3518</t>
  </si>
  <si>
    <t>MANITOU VIRGINIA PINK</t>
  </si>
  <si>
    <t>2488</t>
  </si>
  <si>
    <t>2767</t>
  </si>
  <si>
    <t>3494</t>
  </si>
  <si>
    <t>3495</t>
  </si>
  <si>
    <t>2769</t>
  </si>
  <si>
    <t>MARLBORO GOLD TOUCH ROLLING TOBACCO</t>
  </si>
  <si>
    <t>3704</t>
  </si>
  <si>
    <t>MAYA 30 G</t>
  </si>
  <si>
    <t>3490</t>
  </si>
  <si>
    <t>MON TERROIR BLOND</t>
  </si>
  <si>
    <t>20142</t>
  </si>
  <si>
    <t>MS TABACCO TRINCIATO 30</t>
  </si>
  <si>
    <t>3453</t>
  </si>
  <si>
    <t>OLD HOLBORN</t>
  </si>
  <si>
    <t>3454</t>
  </si>
  <si>
    <t>OLD HOLBORN BLONDE</t>
  </si>
  <si>
    <t>3456</t>
  </si>
  <si>
    <t>OLD HOLBORN YELLOW</t>
  </si>
  <si>
    <t>3455</t>
  </si>
  <si>
    <t>3493</t>
  </si>
  <si>
    <t>PHILIP MORRIS VOLUME TOBACCO</t>
  </si>
  <si>
    <t>3492</t>
  </si>
  <si>
    <t>2824</t>
  </si>
  <si>
    <t>PUEBLO BLUE 70</t>
  </si>
  <si>
    <t>3650</t>
  </si>
  <si>
    <t>PUEBLO BURLEY BLEND</t>
  </si>
  <si>
    <t>2281</t>
  </si>
  <si>
    <t>1927</t>
  </si>
  <si>
    <t>PUEBLO CLASSIC 70</t>
  </si>
  <si>
    <t>2774</t>
  </si>
  <si>
    <t>PUEBLO PINK</t>
  </si>
  <si>
    <t>20215</t>
  </si>
  <si>
    <t>R&amp;W 30 G</t>
  </si>
  <si>
    <t>3481</t>
  </si>
  <si>
    <t>RED HOUSE</t>
  </si>
  <si>
    <t>3690</t>
  </si>
  <si>
    <t>ROLL YOUR OWN AMERICAN BLEND BLOND</t>
  </si>
  <si>
    <t>3586</t>
  </si>
  <si>
    <t>ROLL YOUR OWN HALFZWARE SHAG BLUE</t>
  </si>
  <si>
    <t>3584</t>
  </si>
  <si>
    <t>ROTHMANS OF LONDON VOLUME TOBACCO</t>
  </si>
  <si>
    <t>3452</t>
  </si>
  <si>
    <t>SAMSON ORIGINAL BLEND</t>
  </si>
  <si>
    <t>345</t>
  </si>
  <si>
    <t>SAUVAGE BLOND 30 G</t>
  </si>
  <si>
    <t>3659</t>
  </si>
  <si>
    <t>STANLEY MASTER BLEND</t>
  </si>
  <si>
    <t>3813</t>
  </si>
  <si>
    <t>THE KING RED 30 G</t>
  </si>
  <si>
    <t>3673</t>
  </si>
  <si>
    <t>TILBURY AMERICAN BLEND</t>
  </si>
  <si>
    <t>930</t>
  </si>
  <si>
    <t>3461</t>
  </si>
  <si>
    <t>Conf. da 45 grammi</t>
  </si>
  <si>
    <t>3758</t>
  </si>
  <si>
    <t>3460</t>
  </si>
  <si>
    <t>WINSTON RED VOLUME TOBACCO</t>
  </si>
  <si>
    <t>3040</t>
  </si>
  <si>
    <t>YESMOKE AMERICAN BLEND</t>
  </si>
  <si>
    <t>3803</t>
  </si>
  <si>
    <t>YESMOKE VIRGINIA &amp; BURLEY</t>
  </si>
  <si>
    <t>3804</t>
  </si>
  <si>
    <t>BUILD_TAG</t>
  </si>
  <si>
    <t>SIGA26_FIX_2026-04-20_1315</t>
  </si>
  <si>
    <t>DATA_ORA</t>
  </si>
  <si>
    <t>ARTICOLI_AGGIORNATI</t>
  </si>
  <si>
    <t>ARTICOLI_NON_TROVATI_UNIVOCI</t>
  </si>
  <si>
    <t>ARTICOLI AGGIORNATI</t>
  </si>
  <si>
    <t>PREZZO_OLD</t>
  </si>
  <si>
    <t>PREZZO_NEW</t>
  </si>
  <si>
    <t>DELTA</t>
  </si>
  <si>
    <t>ARTICOLI NON TROVATI</t>
  </si>
  <si>
    <t>ELFBAR ELFA 2ML PREFILLED POD BLUEBERRY COTTON CANDY (2 PEZZI) - 20 mg/ml</t>
  </si>
  <si>
    <t>ELFBAR ELFA 2ML PREFILLED POD KIWI PASSION FRUIT GUAVA (2 PEZZI) - 20 mg/ml</t>
  </si>
  <si>
    <t>ELFBAR ELFA 2ML PREFILLED POD PINK LEMONADE (2 PEZZI) - 20 mg/ml</t>
  </si>
  <si>
    <t>ELFBAR ELFA 2ML PREFILLED POD CREAM TOBACCO (2 PEZZI) - 20 mg/ml</t>
  </si>
  <si>
    <t>ELFBAR ELFA 2ML PREFILLED POD WATERMELON (2 PEZZI) - 20 mg/ml</t>
  </si>
  <si>
    <t>Parametro</t>
  </si>
  <si>
    <t>Valore</t>
  </si>
  <si>
    <t>LOTTO_SIGARETTE</t>
  </si>
  <si>
    <t>Lotto standard per articoli SIGARETTE</t>
  </si>
  <si>
    <t>LOTTO_ELETTRONICHE</t>
  </si>
  <si>
    <t>Lotto standard per SIGARETTE ELETTRONICHE</t>
  </si>
  <si>
    <t>LOTTO_ACCESSORI</t>
  </si>
  <si>
    <t>Lotto standard per ACCESSORI</t>
  </si>
  <si>
    <t>GIORNI_STORICO_VEND</t>
  </si>
  <si>
    <t>Finestra temporale storico vendite (giorni)</t>
  </si>
  <si>
    <t>GIORNI_SETTIMANA</t>
  </si>
  <si>
    <t>Costante giorni settimana</t>
  </si>
  <si>
    <t>VENDITE_GIORNALIERE_MESE</t>
  </si>
  <si>
    <t>Divisore vendite medie giornaliere mensili</t>
  </si>
  <si>
    <t>11/05</t>
  </si>
  <si>
    <t>RIMANENZE  DA FILE</t>
  </si>
  <si>
    <t>GIACENZA REALE</t>
  </si>
  <si>
    <t>18/05</t>
  </si>
  <si>
    <t>RIZLA SILVER KINGSIZE SLIM</t>
  </si>
  <si>
    <t>25/05</t>
  </si>
  <si>
    <t>01/06</t>
  </si>
  <si>
    <t>KIWI POD CLASSIC TOBACCO</t>
  </si>
  <si>
    <t>ELFX POD RICARICABILI</t>
  </si>
  <si>
    <t>ELFA TURBP POD RICAR</t>
  </si>
  <si>
    <t>919</t>
  </si>
  <si>
    <t>ELFLIQ CREAM TOBACCO</t>
  </si>
  <si>
    <t>918</t>
  </si>
  <si>
    <t>916</t>
  </si>
  <si>
    <t>ELFLIQ WATERMELON</t>
  </si>
  <si>
    <t>ELFLIQ CHERRY COLA</t>
  </si>
  <si>
    <t>915</t>
  </si>
  <si>
    <t>ELFLIQ COLA</t>
  </si>
  <si>
    <t>914</t>
  </si>
  <si>
    <t>ELFLIQ STRAWBERRY</t>
  </si>
  <si>
    <t>921</t>
  </si>
  <si>
    <t>ELFX PRO KIT</t>
  </si>
  <si>
    <t>08/06</t>
  </si>
  <si>
    <t>11/06</t>
  </si>
  <si>
    <t>ELFLIQ 10ML CHERRY COLA</t>
  </si>
  <si>
    <t>OCB FILTRI REGULAR BAG 7,5MM</t>
  </si>
  <si>
    <t>RIZLA CARTINE KS SLIM SILVER</t>
  </si>
  <si>
    <t>922</t>
  </si>
  <si>
    <t>923</t>
  </si>
  <si>
    <t>ELFLIQ 10ML STRAWBERRY</t>
  </si>
  <si>
    <t>LOST MARY TOCA POD SPEARMINT</t>
  </si>
  <si>
    <t>OCB REGULAR FILTRY</t>
  </si>
  <si>
    <t>16/06</t>
  </si>
  <si>
    <t>22/06</t>
  </si>
  <si>
    <t>07/04</t>
  </si>
  <si>
    <t>ELFA POD 2ML BLUERAZZ LEMONADE</t>
  </si>
  <si>
    <t>29/06</t>
  </si>
  <si>
    <t>DATA_APERTURA</t>
  </si>
  <si>
    <t>Data inizio attivita' (origine KPI PIVOT)</t>
  </si>
  <si>
    <t>Parola_Chiave</t>
  </si>
  <si>
    <t>Categoria</t>
  </si>
  <si>
    <t>Priorita</t>
  </si>
  <si>
    <t>Attivo</t>
  </si>
  <si>
    <t>ELFBAR</t>
  </si>
  <si>
    <t>SIGARETTE ELETTRONICHE</t>
  </si>
  <si>
    <t>SI</t>
  </si>
  <si>
    <t>LOST MARY</t>
  </si>
  <si>
    <t>VAPORESSO</t>
  </si>
  <si>
    <t>POD</t>
  </si>
  <si>
    <t>KIT</t>
  </si>
  <si>
    <t>MG/ML</t>
  </si>
  <si>
    <t>LIQUID</t>
  </si>
  <si>
    <t>NOTA: aggiungere nuovi brand qui, colonna B = categoria (SIGARETTE ELETTRONICHE o ACCESSORI), C = priorita (1=alta)</t>
  </si>
  <si>
    <t>FORMULA APPOGGIO col Z (IT, separatore ;):</t>
  </si>
  <si>
    <t>=SE(C2="","",SE(CONTA.SE(LOOKUP!$A$2:$A$100;"*"&amp;D2&amp;"*")&gt;0;INDICE(LOOKUP!$B$2:$B$100;CONFRONTA("*"&amp;D2&amp;"*";LOOKUP!$A$2:$A$100;0));SE(SINISTRA(C2;4)="AMMS";"SIGARETTE";"ACCESSORI")))</t>
  </si>
  <si>
    <t>FORMULA APPOGGIO col Z (EN, separatore ,):</t>
  </si>
  <si>
    <t>=IF(C2="","",IF(COUNTIF(LOOKUP!$A$2:$A$100,"*"&amp;D2&amp;"*")&gt;0,INDEX(LOOKUP!$B$2:$B$100,MATCH("*"&amp;D2&amp;"*",LOOKUP!$A$2:$A$100,0)),IF(LEFT(C2,4)="AMMS","SIGARETTE","ACCESSORI")))</t>
  </si>
  <si>
    <t>Data</t>
  </si>
  <si>
    <t>Tipo</t>
  </si>
  <si>
    <t>Operatore</t>
  </si>
  <si>
    <t>Note</t>
  </si>
  <si>
    <t>Saldo iniziale</t>
  </si>
  <si>
    <t>Totale cumulativo cassa apertura attivita</t>
  </si>
  <si>
    <t>SIGA42_v43_OPT</t>
  </si>
  <si>
    <t>6/07</t>
  </si>
  <si>
    <t>13/07</t>
  </si>
  <si>
    <t>Orig formula P1: 2116.7+22-21.4-5.8-5.5+2.76+6.9-5.5+1-5.8-11.6-0.5-5.5-5.5-2-1.2+6*10.7+5.5-4*5.5+6*5.5+1.5-40+0.5+6,8</t>
  </si>
  <si>
    <t>ELFLIQ 10ML COLA</t>
  </si>
  <si>
    <t>ELFLIQ 10ML CREAM TOBACCO</t>
  </si>
  <si>
    <t>ELFLIQ 10ML WATERMELON</t>
  </si>
  <si>
    <t>20/07</t>
  </si>
  <si>
    <t>COMBO</t>
  </si>
  <si>
    <t>ACQUA COMBO</t>
  </si>
  <si>
    <t>COLONNA</t>
  </si>
  <si>
    <t>E12</t>
  </si>
  <si>
    <t>G12</t>
  </si>
  <si>
    <t>A09</t>
  </si>
  <si>
    <t>A01</t>
  </si>
  <si>
    <t>A13</t>
  </si>
  <si>
    <t>B02</t>
  </si>
  <si>
    <t>A05</t>
  </si>
  <si>
    <t>A14</t>
  </si>
  <si>
    <t>G07</t>
  </si>
  <si>
    <t>E11</t>
  </si>
  <si>
    <t>F05</t>
  </si>
  <si>
    <t>F09</t>
  </si>
  <si>
    <t>F03</t>
  </si>
  <si>
    <t>F10</t>
  </si>
  <si>
    <t>F11</t>
  </si>
  <si>
    <t>F12</t>
  </si>
  <si>
    <t>F02</t>
  </si>
  <si>
    <t>F01</t>
  </si>
  <si>
    <t>B01</t>
  </si>
  <si>
    <t>B03</t>
  </si>
  <si>
    <t>B04</t>
  </si>
  <si>
    <t>H05</t>
  </si>
  <si>
    <t>B10</t>
  </si>
  <si>
    <t>F04</t>
  </si>
  <si>
    <t>A12</t>
  </si>
  <si>
    <t>F13</t>
  </si>
  <si>
    <t>I10</t>
  </si>
  <si>
    <t>I09</t>
  </si>
  <si>
    <t>B05</t>
  </si>
  <si>
    <t>I11</t>
  </si>
  <si>
    <t>D01</t>
  </si>
  <si>
    <t>D02</t>
  </si>
  <si>
    <t>D03</t>
  </si>
  <si>
    <t>H3</t>
  </si>
  <si>
    <t>D09</t>
  </si>
  <si>
    <t>A10</t>
  </si>
  <si>
    <t>H2</t>
  </si>
  <si>
    <t>D04</t>
  </si>
  <si>
    <t>H1</t>
  </si>
  <si>
    <t>H13</t>
  </si>
  <si>
    <t>H12</t>
  </si>
  <si>
    <t>A06</t>
  </si>
  <si>
    <t>D05</t>
  </si>
  <si>
    <t>A04</t>
  </si>
  <si>
    <t>A02</t>
  </si>
  <si>
    <t>G10</t>
  </si>
  <si>
    <t>A03</t>
  </si>
  <si>
    <t>A07</t>
  </si>
  <si>
    <t>H11</t>
  </si>
  <si>
    <t>S05</t>
  </si>
  <si>
    <t>S04</t>
  </si>
  <si>
    <t>S03</t>
  </si>
  <si>
    <t>S02</t>
  </si>
  <si>
    <t>S01</t>
  </si>
  <si>
    <t>H04</t>
  </si>
  <si>
    <t>H10</t>
  </si>
  <si>
    <t>E09</t>
  </si>
  <si>
    <t>G13</t>
  </si>
  <si>
    <t>A08</t>
  </si>
  <si>
    <t>G09</t>
  </si>
  <si>
    <t>D06</t>
  </si>
  <si>
    <t>E13</t>
  </si>
  <si>
    <t>E10</t>
  </si>
  <si>
    <t>G11</t>
  </si>
  <si>
    <t>CARICO VENDING</t>
  </si>
  <si>
    <t>A11</t>
  </si>
  <si>
    <t>B06</t>
  </si>
  <si>
    <t>B09</t>
  </si>
  <si>
    <t>B11</t>
  </si>
  <si>
    <t>B12</t>
  </si>
  <si>
    <t>C01</t>
  </si>
  <si>
    <t>B13</t>
  </si>
  <si>
    <t>B14</t>
  </si>
  <si>
    <t>C02</t>
  </si>
  <si>
    <t>C03</t>
  </si>
  <si>
    <t>C04</t>
  </si>
  <si>
    <t>LOST MARY TOCA KIT PINEAPPLE LEMON QI</t>
  </si>
  <si>
    <t>27/07</t>
  </si>
  <si>
    <t>VENDUTO VENDING</t>
  </si>
  <si>
    <t>TOT VENDUTO VENDING</t>
  </si>
  <si>
    <t>Nome prodotto</t>
  </si>
  <si>
    <t>Prezzo</t>
  </si>
  <si>
    <t>Colonna</t>
  </si>
  <si>
    <t>Codice AAMS</t>
  </si>
  <si>
    <t>Pagamento</t>
  </si>
  <si>
    <t>COD</t>
  </si>
  <si>
    <t>C05</t>
  </si>
  <si>
    <t>C06</t>
  </si>
  <si>
    <t>C09</t>
  </si>
  <si>
    <t>C10</t>
  </si>
  <si>
    <t>C11</t>
  </si>
  <si>
    <t>C12</t>
  </si>
  <si>
    <t>C13</t>
  </si>
  <si>
    <t>C14</t>
  </si>
  <si>
    <t>ID_TRANSAZIONE</t>
  </si>
  <si>
    <t>ORA</t>
  </si>
  <si>
    <t>CODICE_AAMS_ORIGINALE</t>
  </si>
  <si>
    <t>CODICE_EXCEL</t>
  </si>
  <si>
    <t>DESCRIZIONE_CSV</t>
  </si>
  <si>
    <t>COLONNA_ORIGINALE</t>
  </si>
  <si>
    <t>CATEGORIA</t>
  </si>
  <si>
    <t>PAGAMENTO</t>
  </si>
  <si>
    <t>FILE_ORIGINE</t>
  </si>
  <si>
    <t>DATA_IMPORTAZIONE</t>
  </si>
  <si>
    <t>ID_BATCH</t>
  </si>
  <si>
    <t>CONTABILIZZATA</t>
  </si>
  <si>
    <t>ESITO</t>
  </si>
  <si>
    <t>CAPACITA_MAX</t>
  </si>
  <si>
    <t>SOGLIA_MINIMA</t>
  </si>
  <si>
    <t>ATTIVA</t>
  </si>
  <si>
    <t>ID_RICARICA</t>
  </si>
  <si>
    <t>QUANTITA</t>
  </si>
  <si>
    <t>OPERATORE</t>
  </si>
  <si>
    <t>TIPO_MOVIMENTO</t>
  </si>
  <si>
    <t>DATA_ORA_IMPORT</t>
  </si>
  <si>
    <t>PERCORSO_FILE</t>
  </si>
  <si>
    <t>RIGHE_LETTE</t>
  </si>
  <si>
    <t>RIGHE_NUOVE</t>
  </si>
  <si>
    <t>RIGHE_DUPLICATE</t>
  </si>
  <si>
    <t>RIGHE_CON_ERRORI</t>
  </si>
  <si>
    <t>CODICI_SCONOSCIUTI</t>
  </si>
  <si>
    <t>COLONNE_INCOERENTI</t>
  </si>
  <si>
    <t>TOTALE_IMPORTATO</t>
  </si>
  <si>
    <t>UTENTE_EXCEL</t>
  </si>
  <si>
    <t>DETTAGLIO</t>
  </si>
  <si>
    <t>RICARICA MULTIPRODOTTO VENDING</t>
  </si>
  <si>
    <t>PROPOSTA</t>
  </si>
  <si>
    <t>QUANTITA_DA_CARICARE</t>
  </si>
  <si>
    <t>ULTIMA_RICARICA</t>
  </si>
  <si>
    <t>Importato da RIEP_VENDITA - Tabella8</t>
  </si>
  <si>
    <t>20260727-150623|A11|05438356|1</t>
  </si>
  <si>
    <t>INSTALL_20260727_150623</t>
  </si>
  <si>
    <t>Microsoft Office User</t>
  </si>
  <si>
    <t>SALDO_INIZIALE</t>
  </si>
  <si>
    <t>Giacenza iniziale rilevata da SIGA52</t>
  </si>
  <si>
    <t>20260727-150623|E12|05438388|2</t>
  </si>
  <si>
    <t>20260727-150624|G12|05438420|3</t>
  </si>
  <si>
    <t>20260727-150624|A09|05438452|4</t>
  </si>
  <si>
    <t>20260727-150624|A01|05438488|5</t>
  </si>
  <si>
    <t>20260727-150625|A13|05438526|6</t>
  </si>
  <si>
    <t>20260727-150625|B02|05438560|7</t>
  </si>
  <si>
    <t>20260727-150625|A05|05438597|8</t>
  </si>
  <si>
    <t>20260727-150626|A14|05438636|9</t>
  </si>
  <si>
    <t>20260727-150626|G07|05438678|10</t>
  </si>
  <si>
    <t>20260727-150627|E11|05438717|11</t>
  </si>
  <si>
    <t>20260727-150627|F05|05438759|12</t>
  </si>
  <si>
    <t>20260727-150627|F09|05438799|13</t>
  </si>
  <si>
    <t>20260727-150628|F03|05438840|14</t>
  </si>
  <si>
    <t>20260727-150628|F10|05438880|15</t>
  </si>
  <si>
    <t>20260727-150629|F11|05438917|16</t>
  </si>
  <si>
    <t>20260727-150629|F12|05438957|17</t>
  </si>
  <si>
    <t>20260727-150629|F02|05438994|18</t>
  </si>
  <si>
    <t>20260727-150630|F01|05439030|19</t>
  </si>
  <si>
    <t>20260727-150630|B01|05439070|20</t>
  </si>
  <si>
    <t>20260727-150631|B03|05439109|21</t>
  </si>
  <si>
    <t>20260727-150631|B04|05439149|22</t>
  </si>
  <si>
    <t>20260727-150631|H05|05439187|23</t>
  </si>
  <si>
    <t>20260727-150632|B10|05439226|24</t>
  </si>
  <si>
    <t>20260727-150632|F04|05439264|25</t>
  </si>
  <si>
    <t>20260727-150633|B06|05439302|26</t>
  </si>
  <si>
    <t>20260727-150633|A12|05439342|27</t>
  </si>
  <si>
    <t>20260727-150633|B09|05439381|28</t>
  </si>
  <si>
    <t>20260727-150634|B11|05439417|29</t>
  </si>
  <si>
    <t>20260727-150634|F13|05439455|30</t>
  </si>
  <si>
    <t>20260727-150634|I10|05439492|31</t>
  </si>
  <si>
    <t>20260727-150635|I09|05439529|32</t>
  </si>
  <si>
    <t>20260727-150635|I11|05439567|33</t>
  </si>
  <si>
    <t>20260727-150636|B12|05439604|34</t>
  </si>
  <si>
    <t>20260727-150636|C01|05439640|35</t>
  </si>
  <si>
    <t>20260727-150636|D01|05439680|36</t>
  </si>
  <si>
    <t>20260727-150637|D02|05439717|37</t>
  </si>
  <si>
    <t>20260727-150637|D03|05439759|38</t>
  </si>
  <si>
    <t>20260727-150638|H3|05439812|39</t>
  </si>
  <si>
    <t>20260727-150638|D09|05439850|40</t>
  </si>
  <si>
    <t>20260727-150638|A10|05439886|41</t>
  </si>
  <si>
    <t>20260727-150639|H2|05439929|42</t>
  </si>
  <si>
    <t>20260727-150639|B13|05439966|43</t>
  </si>
  <si>
    <t>20260727-150640|D04|05440006|44</t>
  </si>
  <si>
    <t>20260727-150640|B14|05440042|45</t>
  </si>
  <si>
    <t>20260727-150640|C02|05440079|46</t>
  </si>
  <si>
    <t>20260727-150641|H1|05440115|47</t>
  </si>
  <si>
    <t>20260727-150641|H13|05440154|48</t>
  </si>
  <si>
    <t>20260727-150641|H12|05440199|49</t>
  </si>
  <si>
    <t>20260727-150642|A06|05440242|50</t>
  </si>
  <si>
    <t>20260727-150642|C03|05440278|51</t>
  </si>
  <si>
    <t>20260727-150643|D05|05440317|52</t>
  </si>
  <si>
    <t>20260727-150643|C04|05440352|53</t>
  </si>
  <si>
    <t>20260727-150643|A04|05440388|54</t>
  </si>
  <si>
    <t>20260727-150644|A02|05440427|55</t>
  </si>
  <si>
    <t>20260727-150644|G10|05440467|56</t>
  </si>
  <si>
    <t>20260727-150645|A03|05440504|57</t>
  </si>
  <si>
    <t>20260727-150645|A07|05440544|58</t>
  </si>
  <si>
    <t>20260727-150645|H11|05440582|59</t>
  </si>
  <si>
    <t>20260727-150646|S05|05440620|60</t>
  </si>
  <si>
    <t>20260727-150646|S04|05440660|61</t>
  </si>
  <si>
    <t>20260727-150646|S03|05440698|62</t>
  </si>
  <si>
    <t>20260727-150647|S02|05440736|63</t>
  </si>
  <si>
    <t>20260727-150647|S01|05440774|64</t>
  </si>
  <si>
    <t>20260727-150648|H04|05440810|65</t>
  </si>
  <si>
    <t>20260727-150648|C14|05440849|66</t>
  </si>
  <si>
    <t>20260727-150648|H10|05440887|67</t>
  </si>
  <si>
    <t>20260727-150649|E09|05440926|68</t>
  </si>
  <si>
    <t>20260727-150649|G13|05440967|69</t>
  </si>
  <si>
    <t>20260727-150650|A08|05441012|70</t>
  </si>
  <si>
    <t>20260727-150650|C13|05441050|71</t>
  </si>
  <si>
    <t>20260727-150650|C12|05441086|72</t>
  </si>
  <si>
    <t>20260727-150651|G09|05441125|73</t>
  </si>
  <si>
    <t>20260727-150651|C11|05441160|74</t>
  </si>
  <si>
    <t>20260727-150652|C10|05441200|75</t>
  </si>
  <si>
    <t>20260727-150652|D06|05441240|76</t>
  </si>
  <si>
    <t>20260727-150652|C09|05441280|77</t>
  </si>
  <si>
    <t>20260727-150653|E13|05441317|78</t>
  </si>
  <si>
    <t>20260727-150653|C06|05441354|79</t>
  </si>
  <si>
    <t>20260727-150653|C05|05441390|80</t>
  </si>
  <si>
    <t>20260727-150654|E10|05441426|81</t>
  </si>
  <si>
    <t>20260727-150654|G11|05441466|82</t>
  </si>
  <si>
    <t>OK</t>
  </si>
  <si>
    <t>TEREA AMBER SELECTION (ILUMA)</t>
  </si>
  <si>
    <t>1-F05</t>
  </si>
  <si>
    <t>Tabacchi Senza Combustione</t>
  </si>
  <si>
    <t>Contanti</t>
  </si>
  <si>
    <t>WINSTON RED 100s</t>
  </si>
  <si>
    <t>1-B02</t>
  </si>
  <si>
    <t>Sigarette</t>
  </si>
  <si>
    <t>TEREA TURQUOISE SELECTION (ILUMA)</t>
  </si>
  <si>
    <t>1-F02</t>
  </si>
  <si>
    <t>MARLBORO GOLD KS (BOX, LIGHT)</t>
  </si>
  <si>
    <t>1-E13</t>
  </si>
  <si>
    <t>WINSTON BLUE SOFT</t>
  </si>
  <si>
    <t>1-A01</t>
  </si>
  <si>
    <t>WINSTON BLUE (BOX)</t>
  </si>
  <si>
    <t>1-A07</t>
  </si>
  <si>
    <t>TEREA AZURE (ILUMA)</t>
  </si>
  <si>
    <t>1-F04</t>
  </si>
  <si>
    <t>1-A11</t>
  </si>
  <si>
    <t>TEREA RUSSET SELECTION (ILUMA)</t>
  </si>
  <si>
    <t>1-F03</t>
  </si>
  <si>
    <t>MARLBORO RED KS (BOX)</t>
  </si>
  <si>
    <t>1-E09</t>
  </si>
  <si>
    <t>CHESTERFIELD ORIGINAL (BOX RED)</t>
  </si>
  <si>
    <t>1-E10</t>
  </si>
  <si>
    <t>DELIA CLASSIC GOLD (ILUMA)</t>
  </si>
  <si>
    <t>1-F13</t>
  </si>
  <si>
    <t>TEREA YELLOW SELECTION (ILUMA)</t>
  </si>
  <si>
    <t>1-F01</t>
  </si>
  <si>
    <t>MARLBORO RED KS SOFT</t>
  </si>
  <si>
    <t>1-G13</t>
  </si>
  <si>
    <t>WINSTON BLUE 100s</t>
  </si>
  <si>
    <t>1-A05</t>
  </si>
  <si>
    <t>DELIA CLASSIC GREEN (ILUMA)</t>
  </si>
  <si>
    <t>1-I09</t>
  </si>
  <si>
    <t>CHESTERFIELD BLUE (BOX)</t>
  </si>
  <si>
    <t>1-E11</t>
  </si>
  <si>
    <t>MARLBORO POCKET PACK SOFT (CORTE)</t>
  </si>
  <si>
    <t>1-H04</t>
  </si>
  <si>
    <t>TEREA TEAK SELECTION (ILUMA)</t>
  </si>
  <si>
    <t>1-F12</t>
  </si>
  <si>
    <t>BENSON&amp;HEDGES BLUE (BOX)</t>
  </si>
  <si>
    <t>1-A03</t>
  </si>
  <si>
    <t>CAMEL BLUE (LIGHT, BOX)</t>
  </si>
  <si>
    <t>1-A08</t>
  </si>
  <si>
    <t>WINSTON SILVER (BOX)</t>
  </si>
  <si>
    <t>1-E12</t>
  </si>
  <si>
    <t>1-G07</t>
  </si>
  <si>
    <t>MARLBORO GOLD KS SOFT (LIGHT)</t>
  </si>
  <si>
    <t>1-G09</t>
  </si>
  <si>
    <t>prodotti-venduti (10).csv</t>
  </si>
  <si>
    <t>CSV_20260727_152447</t>
  </si>
  <si>
    <t>/Users/Lorenzo/Library/Mobile Documents/com~apple~CloudDocs/Lorenzo/Ristornate Rimini/Sigarette/prodotti-venduti (10).csv</t>
  </si>
  <si>
    <t>OK - BACKUP NON CREATO</t>
  </si>
  <si>
    <t>Importazione confermata dopo anteprima.</t>
  </si>
  <si>
    <t>CSV_20260728_150531</t>
  </si>
  <si>
    <t>Importazione ottimizzata in memoria. Sconosciuti: 0; colonne incoerenti: 2.</t>
  </si>
  <si>
    <t>20260730-022000|20659|F04|5.50</t>
  </si>
  <si>
    <t>prodotti-venduti (14).csv</t>
  </si>
  <si>
    <t>CSV_20260730_103259</t>
  </si>
  <si>
    <t>20260729-191800|338|A07|5.80</t>
  </si>
  <si>
    <t>20260729-175100|20153|F12|5.50</t>
  </si>
  <si>
    <t>20260729-144900|20151|F10|5.50</t>
  </si>
  <si>
    <t>TEREA SIENNA SELECTION (ILUMA)</t>
  </si>
  <si>
    <t>1-F10</t>
  </si>
  <si>
    <t>20260729-131000|1784|A05|5.80</t>
  </si>
  <si>
    <t>20260729-060200|1783|B02|5.80</t>
  </si>
  <si>
    <t>20260729-022600|338|A07|5.80</t>
  </si>
  <si>
    <t>20260729-022300|9|E13|6.80</t>
  </si>
  <si>
    <t>20260729-004500|338|A07|5.80</t>
  </si>
  <si>
    <t>20260728-120200|338|A07|5.80</t>
  </si>
  <si>
    <t>20260728-100400|395|E09|6.80</t>
  </si>
  <si>
    <t>20260728-091000|20146|F05|5.50</t>
  </si>
  <si>
    <t>20260728-004100|3823|C14|2.80</t>
  </si>
  <si>
    <t>CHESTERFIELD REMIX CIGARILLOS</t>
  </si>
  <si>
    <t>1-C14</t>
  </si>
  <si>
    <t>Sigari</t>
  </si>
  <si>
    <t>20260727-171700|1634|G12|5.20</t>
  </si>
  <si>
    <t>WEST ORIGINAL (BOX)</t>
  </si>
  <si>
    <t>1-G12</t>
  </si>
  <si>
    <t>20260727-101000|20146|F05|5.50</t>
  </si>
  <si>
    <t>20260727-043000|1783|B02|5.80</t>
  </si>
  <si>
    <t>20260727-003700|20154|F02|5.50</t>
  </si>
  <si>
    <t>20260726-234600|9|E13|6.80</t>
  </si>
  <si>
    <t>20260726-225700|20154|F02|5.50</t>
  </si>
  <si>
    <t>20260726-214500|1733|A01|5.50</t>
  </si>
  <si>
    <t>20260726-190800|338|A07|5.80</t>
  </si>
  <si>
    <t>20260726-182900|20659|F04|5.50</t>
  </si>
  <si>
    <t>20260726-112500|1733|A01|5.50</t>
  </si>
  <si>
    <t>20260726-050800|9|E13|6.80</t>
  </si>
  <si>
    <t>20260726-050400|9|A11|6.80</t>
  </si>
  <si>
    <t>20260725-074900|1733|A01|5.50</t>
  </si>
  <si>
    <t>20260725-061600|20659|F04|5.50</t>
  </si>
  <si>
    <t>20260725-011800|338|A07|5.80</t>
  </si>
  <si>
    <t>20260725-004600|20154|F02|5.50</t>
  </si>
  <si>
    <t>20260725-004600|20659|F04|5.50</t>
  </si>
  <si>
    <t>20260724-235800|20150|F03|5.50</t>
  </si>
  <si>
    <t>20260724-223700|1733|A01|5.50</t>
  </si>
  <si>
    <t>20260724-184400|395|E09|6.80</t>
  </si>
  <si>
    <t>20260724-073000|96|E10|5.80</t>
  </si>
  <si>
    <t>20260723-150300|20146|F05|5.50</t>
  </si>
  <si>
    <t>20260722-231100|21108|F13|5.00</t>
  </si>
  <si>
    <t>20260722-230000|20154|F02|5.50</t>
  </si>
  <si>
    <t>20260722-225700|20155|F01|5.50</t>
  </si>
  <si>
    <t>20260722-225600|20155|F01|5.50</t>
  </si>
  <si>
    <t>20260722-212000|396|G13|6.30</t>
  </si>
  <si>
    <t>20260722-190900|1784|A05|5.80</t>
  </si>
  <si>
    <t>20260722-184700|338|A07|5.80</t>
  </si>
  <si>
    <t>20260721-201400|21232|I09|5.00</t>
  </si>
  <si>
    <t>20260721-201300|201|E11|5.80</t>
  </si>
  <si>
    <t>20260721-200500|3504|H04|5.70</t>
  </si>
  <si>
    <t>20260721-195900|20659|F04|5.50</t>
  </si>
  <si>
    <t>20260721-171300|20153|F12|5.50</t>
  </si>
  <si>
    <t>20260721-124500|338|A07|5.80</t>
  </si>
  <si>
    <t>20260721-073300|2982|A03|5.50</t>
  </si>
  <si>
    <t>20260721-070400|338|A07|5.80</t>
  </si>
  <si>
    <t>20260721-021700|1784|A05|5.80</t>
  </si>
  <si>
    <t>20260720-061600|478|A08|6.30</t>
  </si>
  <si>
    <t>20260720-001400|201|E11|5.80</t>
  </si>
  <si>
    <t>20260719-222800|478|A08|6.30</t>
  </si>
  <si>
    <t>20260719-222700|134|E12|5.80</t>
  </si>
  <si>
    <t>20260719-152000|21108|F13|5.00</t>
  </si>
  <si>
    <t>20260719-110400|20041|G07|5.50</t>
  </si>
  <si>
    <t>20260719-084700|1783|B02|5.80</t>
  </si>
  <si>
    <t>20260719-052700|618|G09|6.30</t>
  </si>
  <si>
    <t>20260719-050900|618|G09|6.30</t>
  </si>
  <si>
    <t>20260719-050800|9|E13|6.80</t>
  </si>
  <si>
    <t>20260719-050800|9|A11|6.80</t>
  </si>
  <si>
    <t>20260719-015500|1733|A01|5.50</t>
  </si>
  <si>
    <t>20260718-205400|1733|A01|5.50</t>
  </si>
  <si>
    <t>20260718-202700|20659|F04|5.50</t>
  </si>
  <si>
    <t>20260718-154800|20154|F02|5.50</t>
  </si>
  <si>
    <t>C:\Users\VLT\Downloads\prodotti-venduti (14).csv</t>
  </si>
  <si>
    <t>VLT</t>
  </si>
  <si>
    <t>CSV_20260730_105226</t>
  </si>
  <si>
    <t>20260730-130021|A11|04682171|83</t>
  </si>
  <si>
    <t>RIC_20260730_130021</t>
  </si>
  <si>
    <t>RICARICA</t>
  </si>
  <si>
    <t>Ricarica multiprodotto</t>
  </si>
  <si>
    <t>20260730-130024|G12|04682408|84</t>
  </si>
  <si>
    <t>20260730-130026|A01|04682645|85</t>
  </si>
  <si>
    <t>20260730-130028|B02|04682884|86</t>
  </si>
  <si>
    <t>20260730-130031|F03|04683149|87</t>
  </si>
  <si>
    <t>20260730-130033|H05|04683399|88</t>
  </si>
  <si>
    <t>20260730-130036|I11|04683652|89</t>
  </si>
  <si>
    <t>20260730-130039|A10|04683905|90</t>
  </si>
  <si>
    <t>20260730-130041|A06|04684159|91</t>
  </si>
  <si>
    <t>20260730-130044|A04|04684409|92</t>
  </si>
  <si>
    <t>20260730-130046|A02|04684665|93</t>
  </si>
  <si>
    <t>20260730-130049|G10|04684915|94</t>
  </si>
  <si>
    <t>20260730-130051|A03|04685168|95</t>
  </si>
  <si>
    <t>20260730-130054|H11|04685408|96</t>
  </si>
  <si>
    <t>20260730-130056|C14|04685644|97</t>
  </si>
  <si>
    <t>20260730-130058|G11|04685879|98</t>
  </si>
  <si>
    <t>20260730-132510|B01|04831095|99</t>
  </si>
  <si>
    <t>RIC_20260730_132510</t>
  </si>
  <si>
    <t>20260730-132624|B01|04838437|100</t>
  </si>
  <si>
    <t>STORNO_20260730_132624</t>
  </si>
  <si>
    <t>STORNO_RICARICA</t>
  </si>
  <si>
    <t>Storno lotto RIC_20260730_132510</t>
  </si>
  <si>
    <t>VEND. NEGOZIO</t>
  </si>
  <si>
    <t>VEND. VENDING</t>
  </si>
  <si>
    <t>VEND. TOTALE</t>
  </si>
  <si>
    <t>GIAC. NEGOZIO</t>
  </si>
  <si>
    <t>GIAC. VENDING</t>
  </si>
  <si>
    <t>GIAC. TOTALE</t>
  </si>
  <si>
    <t>Conteggio</t>
  </si>
  <si>
    <t>SCOSTAMENTO €</t>
  </si>
  <si>
    <t>MESI COPERTURA</t>
  </si>
  <si>
    <t>PEZZI DA ORDINARE</t>
  </si>
  <si>
    <t>QTA RIORDINO</t>
  </si>
  <si>
    <t>PACCHETTI/STECCA</t>
  </si>
  <si>
    <t>SCORTA NEGOZIO</t>
  </si>
  <si>
    <t>QTA CONSIGLIATA</t>
  </si>
  <si>
    <t>VENDING DOPO</t>
  </si>
  <si>
    <t>SCORTA DOPO</t>
  </si>
  <si>
    <t>ESITO OPERATIVO</t>
  </si>
  <si>
    <t>COLONNE DA SERVIRE</t>
  </si>
  <si>
    <t>PEZZI CONSIGLIATI</t>
  </si>
  <si>
    <t>SCORTA INSUFFIC.</t>
  </si>
  <si>
    <t>ESAURITI VENDING</t>
  </si>
  <si>
    <t>APRI STAMPA SOLO RICARICHE</t>
  </si>
  <si>
    <t>RIGHE ORDINE</t>
  </si>
  <si>
    <t>QTA PIVOT</t>
  </si>
  <si>
    <t>SCOSTAMENTO</t>
  </si>
  <si>
    <t>CONFRONTO</t>
  </si>
  <si>
    <t>LISTA ORDINE - CONFRONTO AUTO-ORDER / PIVOT</t>
  </si>
  <si>
    <t>DIFFERENZE</t>
  </si>
  <si>
    <t>AUTO vs PIVOT</t>
  </si>
  <si>
    <t>PIVOT NON PRESENTI IN AUTO-ORDER</t>
  </si>
  <si>
    <t>CSV_20260814_003850</t>
  </si>
  <si>
    <t>ANNULLATO - FIX 20260814</t>
  </si>
  <si>
    <t>Import annullato integralmente: rimosse 55 righe non contabilizzate; neutralizzati 16 storni ricarica creati dal collegamento errato.</t>
  </si>
  <si>
    <t>AMMS3947</t>
  </si>
  <si>
    <t>LUCKY STRIKE ECLIPSE AST*20</t>
  </si>
  <si>
    <t>20260818-072500|91|C06|5.80</t>
  </si>
  <si>
    <t>WINSTON RED (BOX)</t>
  </si>
  <si>
    <t>1-C06</t>
  </si>
  <si>
    <t>Carte</t>
  </si>
  <si>
    <t>prodotti-venduti (33).csv</t>
  </si>
  <si>
    <t>CSV_20260818_125001</t>
  </si>
  <si>
    <t>20260818-052000|1783|B02|5.80</t>
  </si>
  <si>
    <t>20260818-031000|338|A07|5.80</t>
  </si>
  <si>
    <t>20260818-025900|20041|G07|5.50</t>
  </si>
  <si>
    <t>20260818-022600|2658|C04|5.70</t>
  </si>
  <si>
    <t>MARLBORO GOLD POCKET PACK (BOX, CORTE, WHITE)</t>
  </si>
  <si>
    <t>1-C04</t>
  </si>
  <si>
    <t>20260818-000100|618|G09|6.30</t>
  </si>
  <si>
    <t>20260817-224600|20659|F04|5.50</t>
  </si>
  <si>
    <t>20260817-211700|20659|F04|5.50</t>
  </si>
  <si>
    <t>20260817-202000|3461|S03|8.00</t>
  </si>
  <si>
    <t>WINSTON BLUE 30 GRAMMI</t>
  </si>
  <si>
    <t>1-S03</t>
  </si>
  <si>
    <t>Trinciato</t>
  </si>
  <si>
    <t>PagoBancomat</t>
  </si>
  <si>
    <t>20260817-195800|20153|F12|5.50</t>
  </si>
  <si>
    <t>20260817-172000|20153|F12|5.50</t>
  </si>
  <si>
    <t>20260817-144100|20154|F02|5.50</t>
  </si>
  <si>
    <t>20260817-144100|20659|F04|5.50</t>
  </si>
  <si>
    <t>20260817-133400|20153|F12|5.50</t>
  </si>
  <si>
    <t>20260817-111300|20146|F05|5.50</t>
  </si>
  <si>
    <t>20260817-021200|20153|F12|5.50</t>
  </si>
  <si>
    <t>20260817-021200|20154|F02|5.50</t>
  </si>
  <si>
    <t>20260817-020000|632|C11|5.80</t>
  </si>
  <si>
    <t>CAMEL BLUE SOFT (LIGHT)</t>
  </si>
  <si>
    <t>1-C11</t>
  </si>
  <si>
    <t>20260817-002300|20154|F02|5.50</t>
  </si>
  <si>
    <t>20260817-001200|338|A07|5.80</t>
  </si>
  <si>
    <t>20260816-235200|20154|F02|5.50</t>
  </si>
  <si>
    <t>20260816-233100|338|A07|5.80</t>
  </si>
  <si>
    <t>20260816-232000|632|C11|5.80</t>
  </si>
  <si>
    <t>20260816-224500|3422|H11|6.50</t>
  </si>
  <si>
    <t>MARLBORO ADVANCE TOUCH BLUE 20S (BOX)</t>
  </si>
  <si>
    <t>1-H11</t>
  </si>
  <si>
    <t>20260816-224400|2214|B05|6.50</t>
  </si>
  <si>
    <t>MARLBORO GOLD TOUCH KS BLACK (BOX)</t>
  </si>
  <si>
    <t>1-B05</t>
  </si>
  <si>
    <t>20260816-221600|20659|F04|5.50</t>
  </si>
  <si>
    <t>20260816-211000|20659|F04|5.50</t>
  </si>
  <si>
    <t>20260816-202800|2652|C03|5.50</t>
  </si>
  <si>
    <t>ROTHMANS OF LONDON BLUE 20s (BOX)</t>
  </si>
  <si>
    <t>1-C03</t>
  </si>
  <si>
    <t>20260816-200300|1784|A05|5.80</t>
  </si>
  <si>
    <t>20260816-200000|2065|B10|5.80</t>
  </si>
  <si>
    <t>WINSTON BLUE SUPER LINE (SLIM)</t>
  </si>
  <si>
    <t>1-B10</t>
  </si>
  <si>
    <t>20260816-180500|395|E09|6.80</t>
  </si>
  <si>
    <t>20260816-172800|9|E13|6.80</t>
  </si>
  <si>
    <t>20260816-163200|20041|G07|5.50</t>
  </si>
  <si>
    <t>20260816-062600|9|E13|6.80</t>
  </si>
  <si>
    <t>20260816-044400|1784|A05|5.80</t>
  </si>
  <si>
    <t>20260816-030800|91|C06|5.80</t>
  </si>
  <si>
    <t>20260816-015900|20659|F04|5.50</t>
  </si>
  <si>
    <t>20260815-231000|9|E13|6.80</t>
  </si>
  <si>
    <t>20260815-225500|3495|S01|8.30</t>
  </si>
  <si>
    <t>MARLBORO GOLD 30 GRAMMI</t>
  </si>
  <si>
    <t>1-S01</t>
  </si>
  <si>
    <t>20260815-224900|2214|B05|6.50</t>
  </si>
  <si>
    <t>20260815-212900|9|E13|6.80</t>
  </si>
  <si>
    <t>20260815-204200|20659|F04|5.50</t>
  </si>
  <si>
    <t>20260815-150200|264|A06|6.30</t>
  </si>
  <si>
    <t>CAMEL YELLOW (BOX, BIONDE)</t>
  </si>
  <si>
    <t>1-A06</t>
  </si>
  <si>
    <t>20260815-105800|20153|F12|5.50</t>
  </si>
  <si>
    <t>20260815-102400|2658|C04|5.70</t>
  </si>
  <si>
    <t>20260815-053700|20659|F04|5.50</t>
  </si>
  <si>
    <t>20260815-053600|2656|D05|6.00</t>
  </si>
  <si>
    <t>MERIT GIALLA SOFT (BIONDE)</t>
  </si>
  <si>
    <t>1-D05</t>
  </si>
  <si>
    <t>20260815-051300|91|C06|5.80</t>
  </si>
  <si>
    <t>20260815-051000|20659|F04|5.50</t>
  </si>
  <si>
    <t>20260815-025500|20041|G07|5.50</t>
  </si>
  <si>
    <t>20260815-025400|20041|G07|5.50</t>
  </si>
  <si>
    <t>20260815-024300|245|B14|5.50</t>
  </si>
  <si>
    <t>WINSTON RED SOFT</t>
  </si>
  <si>
    <t>1-B14</t>
  </si>
  <si>
    <t>20260815-022400|21419|B12|5.50</t>
  </si>
  <si>
    <t>1-B12</t>
  </si>
  <si>
    <t>20260815-020400|20659|F04|5.50</t>
  </si>
  <si>
    <t>20260815-020300|1248|A11|5.80</t>
  </si>
  <si>
    <t>WINSTON WHITE (BOX)</t>
  </si>
  <si>
    <t>20260815-020100|20150|F03|5.50</t>
  </si>
  <si>
    <t>20260815-013000|997|G11|6.50</t>
  </si>
  <si>
    <t>MERIT GIALLA KS (BOX, BIONDE)</t>
  </si>
  <si>
    <t>1-G11</t>
  </si>
  <si>
    <t>20260815-010000|9|E13|6.80</t>
  </si>
  <si>
    <t>20260815-005500|536|C13|5.50</t>
  </si>
  <si>
    <t>LUCKY STRIKE ORIGINAL RED SOFT</t>
  </si>
  <si>
    <t>1-C13</t>
  </si>
  <si>
    <t>20260814-232200|9|E13|6.80</t>
  </si>
  <si>
    <t>20260814-204900|395|E09|6.80</t>
  </si>
  <si>
    <t>20260814-201900|20648|H05|5.50</t>
  </si>
  <si>
    <t>WINSTON SHORT BLUE (BOX)</t>
  </si>
  <si>
    <t>1-H05</t>
  </si>
  <si>
    <t>20260814-163800|2214|B05|6.50</t>
  </si>
  <si>
    <t>20260814-134000|1784|A05|5.80</t>
  </si>
  <si>
    <t>20260814-095000|96|E10|5.80</t>
  </si>
  <si>
    <t>20260814-062200|20659|F04|5.50</t>
  </si>
  <si>
    <t>20260814-035200|1784|A05|5.80</t>
  </si>
  <si>
    <t>20260814-013500|536|C13|5.50</t>
  </si>
  <si>
    <t>20260814-012900|9|E13|6.80</t>
  </si>
  <si>
    <t>20260814-012800|20153|F12|5.50</t>
  </si>
  <si>
    <t>20260814-003400|728|D06|6.80</t>
  </si>
  <si>
    <t>DAVIDOFF RED CLASSIC (BOX, BROWN)</t>
  </si>
  <si>
    <t>1-D06</t>
  </si>
  <si>
    <t>20260814-001200|20152|F11|5.50</t>
  </si>
  <si>
    <t>TEREA SILVER SELECTION (ILUMA)</t>
  </si>
  <si>
    <t>1-F11</t>
  </si>
  <si>
    <t>20260813-222600|338|A07|5.80</t>
  </si>
  <si>
    <t>20260813-201000|20153|F12|5.50</t>
  </si>
  <si>
    <t>20260813-192100|20648|H05|5.50</t>
  </si>
  <si>
    <t>20260813-183800|20150|F03|5.50</t>
  </si>
  <si>
    <t>20260813-161100|20659|F04|5.50</t>
  </si>
  <si>
    <t>20260813-152700|1784|A05|5.80</t>
  </si>
  <si>
    <t>20260813-145200|395|E09|6.80</t>
  </si>
  <si>
    <t>20260813-143600|338|A07|5.80</t>
  </si>
  <si>
    <t>20260813-143600|201|E11|5.80</t>
  </si>
  <si>
    <t>20260812-221300|20659|F04|5.50</t>
  </si>
  <si>
    <t>20260812-220300|2214|B05|6.50</t>
  </si>
  <si>
    <t>20260812-202700|21108|F13|5.00</t>
  </si>
  <si>
    <t>20260812-154800|2296|A10|5.80</t>
  </si>
  <si>
    <t>WINSTON SILVER 100s</t>
  </si>
  <si>
    <t>1-A10</t>
  </si>
  <si>
    <t>20260812-143900|338|A07|5.80</t>
  </si>
  <si>
    <t>20260812-032900|1783|B02|5.80</t>
  </si>
  <si>
    <t>20260812-001500|20659|F04|5.50</t>
  </si>
  <si>
    <t>20260811-224600|20659|F04|5.50</t>
  </si>
  <si>
    <t>20260811-204500|338|A07|5.80</t>
  </si>
  <si>
    <t>20260811-204500|536|C13|5.50</t>
  </si>
  <si>
    <t>20260811-203700|20151|F10|5.50</t>
  </si>
  <si>
    <t>20260811-180700|20041|G07|5.50</t>
  </si>
  <si>
    <t>20260811-165600|20151|F10|5.50</t>
  </si>
  <si>
    <t>20260811-165500|338|A07|5.80</t>
  </si>
  <si>
    <t>20260811-164600|20153|F12|5.50</t>
  </si>
  <si>
    <t>20260811-110500|1784|A05|5.80</t>
  </si>
  <si>
    <t>20260811-071500|1783|B02|5.80</t>
  </si>
  <si>
    <t>20260811-005000|553|C12|5.80</t>
  </si>
  <si>
    <t>PHILIP MORRIS FILTER KINGS (BOX, YELLOW)</t>
  </si>
  <si>
    <t>1-C12</t>
  </si>
  <si>
    <t>20260811-003100|338|A07|5.80</t>
  </si>
  <si>
    <t>20260810-221300|3495|S01|8.30</t>
  </si>
  <si>
    <t>20260810-201400|396|G13|6.30</t>
  </si>
  <si>
    <t>20260810-185700|395|E09|6.80</t>
  </si>
  <si>
    <t>20260810-130000|2982|A03|5.50</t>
  </si>
  <si>
    <t>20260810-125900|1784|A05|5.80</t>
  </si>
  <si>
    <t>20260810-064100|536|C13|5.50</t>
  </si>
  <si>
    <t>20260810-045200|3422|H11|6.50</t>
  </si>
  <si>
    <t>20260810-034700|338|A07|5.80</t>
  </si>
  <si>
    <t>20260810-025600|338|A07|5.80</t>
  </si>
  <si>
    <t>20260810-021500|1733|A01|5.50</t>
  </si>
  <si>
    <t>20260810-021400|3422|H11|6.50</t>
  </si>
  <si>
    <t>20260810-020500|20041|G07|5.50</t>
  </si>
  <si>
    <t>20260810-004500|20154|F02|5.50</t>
  </si>
  <si>
    <t>20260809-214500|9|E13|6.80</t>
  </si>
  <si>
    <t>20260809-204700|478|A08|6.30</t>
  </si>
  <si>
    <t>20260809-194600|20146|F05|5.50</t>
  </si>
  <si>
    <t>20260809-074700|1783|B02|5.80</t>
  </si>
  <si>
    <t>20260809-040500|396|G13|6.30</t>
  </si>
  <si>
    <t>20260809-024000|1733|A01|5.50</t>
  </si>
  <si>
    <t>20260809-015400|20659|F04|5.50</t>
  </si>
  <si>
    <t>20260809-015300|20659|F04|5.50</t>
  </si>
  <si>
    <t>20260809-000100|20659|F04|5.50</t>
  </si>
  <si>
    <t>20260808-080200|1733|A01|5.50</t>
  </si>
  <si>
    <t>20260808-004100|259|C02|6.50</t>
  </si>
  <si>
    <t>MARLBORO MIX (BOX)</t>
  </si>
  <si>
    <t>1-C02</t>
  </si>
  <si>
    <t>20260807-235400|338|A07|5.80</t>
  </si>
  <si>
    <t>20260807-220200|20659|F04|5.50</t>
  </si>
  <si>
    <t>20260807-135200|1784|A05|5.80</t>
  </si>
  <si>
    <t>20260807-065600|264|A06|6.30</t>
  </si>
  <si>
    <t>20260807-020900|1783|B02|5.80</t>
  </si>
  <si>
    <t>20260806-201100|2652|C03|5.50</t>
  </si>
  <si>
    <t>20260806-190900|21037|B11|5.50</t>
  </si>
  <si>
    <t>1-B11</t>
  </si>
  <si>
    <t>20260806-190000|20153|F12|5.50</t>
  </si>
  <si>
    <t>20260806-134000|1783|B02|5.80</t>
  </si>
  <si>
    <t>20260806-124200|536|C13|5.50</t>
  </si>
  <si>
    <t>20260806-084200|2065|B10|5.80</t>
  </si>
  <si>
    <t>20260806-011200|96|E10|5.80</t>
  </si>
  <si>
    <t>20260806-011100|21420|C01|5.50</t>
  </si>
  <si>
    <t>1-C01</t>
  </si>
  <si>
    <t>20260805-234400|553|C12|5.80</t>
  </si>
  <si>
    <t>20260805-232700|1634|G12|5.20</t>
  </si>
  <si>
    <t>20260805-222400|2373|B13|6.50</t>
  </si>
  <si>
    <t>1-B13</t>
  </si>
  <si>
    <t>20260805-205100|2652|C03|5.50</t>
  </si>
  <si>
    <t>20260805-204200|96|E10|5.80</t>
  </si>
  <si>
    <t>20260805-202000|3458|S04|8.30</t>
  </si>
  <si>
    <t>CAMEL BLUE 30 GRAMMI</t>
  </si>
  <si>
    <t>1-S04</t>
  </si>
  <si>
    <t>20260805-070100|536|C13|5.50</t>
  </si>
  <si>
    <t>20260805-070000|20146|F05|5.50</t>
  </si>
  <si>
    <t>20260805-055900|1783|B02|5.80</t>
  </si>
  <si>
    <t>20260805-022200|396|G13|6.30</t>
  </si>
  <si>
    <t>20260805-021900|264|A06|6.30</t>
  </si>
  <si>
    <t>20260804-212600|21037|B11|5.50</t>
  </si>
  <si>
    <t>20260804-193000|536|C13|5.50</t>
  </si>
  <si>
    <t>20260804-152100|1784|A05|5.80</t>
  </si>
  <si>
    <t>20260804-020800|1783|B02|5.80</t>
  </si>
  <si>
    <t>20260803-222500|1733|A01|5.50</t>
  </si>
  <si>
    <t>20260803-222400|20153|F12|5.50</t>
  </si>
  <si>
    <t>20260803-204800|91|C06|5.80</t>
  </si>
  <si>
    <t>20260803-190500|201|E11|5.80</t>
  </si>
  <si>
    <t>20260803-184200|20146|F05|5.50</t>
  </si>
  <si>
    <t>20260803-164400|264|A06|6.30</t>
  </si>
  <si>
    <t>20260803-071500|2296|A10|5.80</t>
  </si>
  <si>
    <t>20260803-020500|20153|F12|5.50</t>
  </si>
  <si>
    <t>20260803-012000|728|D06|6.80</t>
  </si>
  <si>
    <t>20260802-194900|396|G13|6.30</t>
  </si>
  <si>
    <t>20260802-110900|20153|F12|5.50</t>
  </si>
  <si>
    <t>20260802-094100|91|C06|5.80</t>
  </si>
  <si>
    <t>20260802-053400|20146|F05|5.50</t>
  </si>
  <si>
    <t>20260802-024400|1733|A01|5.50</t>
  </si>
  <si>
    <t>20260802-015600|20648|H05|5.50</t>
  </si>
  <si>
    <t>20260802-003500|536|C13|5.50</t>
  </si>
  <si>
    <t>20260801-224900|3422|H11|6.50</t>
  </si>
  <si>
    <t>20260801-221300|21232|I09|5.00</t>
  </si>
  <si>
    <t>20260801-221300|1733|A01|5.50</t>
  </si>
  <si>
    <t>20260801-074400|245|B14|5.50</t>
  </si>
  <si>
    <t>20260801-003000|2982|A03|5.50</t>
  </si>
  <si>
    <t>20260801-002700|632|C11|5.80</t>
  </si>
  <si>
    <t>20260731-231300|632|C11|5.80</t>
  </si>
  <si>
    <t>20260731-231100|9|E13|6.80</t>
  </si>
  <si>
    <t>20260731-225400|20041|G07|5.50</t>
  </si>
  <si>
    <t>20260731-225400|20153|F12|5.50</t>
  </si>
  <si>
    <t>20260731-222500|632|C11|5.80</t>
  </si>
  <si>
    <t>20260731-215200|2270|D09|5.50</t>
  </si>
  <si>
    <t>ROTHMANS OF LONDON D-SERIES 20S (BOX)</t>
  </si>
  <si>
    <t>1-D09</t>
  </si>
  <si>
    <t>20260731-210700|20151|F10|5.50</t>
  </si>
  <si>
    <t>20260731-134100|1784|A05|5.80</t>
  </si>
  <si>
    <t>20260731-065900|1784|A05|5.80</t>
  </si>
  <si>
    <t>20260731-030500|478|A08|6.30</t>
  </si>
  <si>
    <t>20260730-230100|134|E12|5.80</t>
  </si>
  <si>
    <t>20260730-225900|338|A07|5.80</t>
  </si>
  <si>
    <t>20260730-224500|20153|F12|5.50</t>
  </si>
  <si>
    <t>20260730-214300|21036|B09|5.50</t>
  </si>
  <si>
    <t>1-B09</t>
  </si>
  <si>
    <t>20260730-190000|3504|H04|5.70</t>
  </si>
  <si>
    <t>20260730-183500|1784|A05|5.80</t>
  </si>
  <si>
    <t>20260730-161300|2658|C04|5.70</t>
  </si>
  <si>
    <t>20260730-123900|536|C13|5.50</t>
  </si>
  <si>
    <t>C:\Users\VLT\Downloads\prodotti-venduti (33).csv</t>
  </si>
  <si>
    <t>Importazione ottimizzata in memoria. Sconosciuti: 0; colonne incoerenti: 0.</t>
  </si>
  <si>
    <t>E01</t>
  </si>
  <si>
    <t>20260818-095100|338|A07|5.80</t>
  </si>
  <si>
    <t>prodotti-venduti (34).csv</t>
  </si>
  <si>
    <t>CSV_20260818_130534</t>
  </si>
  <si>
    <t>20260818-095000|20146|F05|5.50</t>
  </si>
  <si>
    <t>C:\Users\VLT\Downloads\prodotti-venduti (34).csv</t>
  </si>
  <si>
    <t>COLONNA/PRODOTTO NON CONFIGURATI; VENDITA EFFETTIVA CONFERMATA - FIX S62</t>
  </si>
  <si>
    <t>20260817-195800|20153|F12|5.50|OCC0002</t>
  </si>
  <si>
    <t>CSVFX_20260818_140810</t>
  </si>
  <si>
    <t>Vendita effettiva; progressivo occorrenza 2.</t>
  </si>
  <si>
    <t>20260817-111300|20146|F05|5.50|OCC0002</t>
  </si>
  <si>
    <t>20260817-001200|338|A07|5.80|OCC0002</t>
  </si>
  <si>
    <t>20260816-224400|2214|B05|6.50|OCC0002</t>
  </si>
  <si>
    <t>20260816-163200|20041|G07|5.50|OCC0002</t>
  </si>
  <si>
    <t>20260815-105800|20153|F12|5.50|OCC0002</t>
  </si>
  <si>
    <t>20260814-204900|395|E09|6.80|OCC0002</t>
  </si>
  <si>
    <t>20260814-204900|395|E09|6.80|OCC0003</t>
  </si>
  <si>
    <t>Vendita effettiva; progressivo occorrenza 3.</t>
  </si>
  <si>
    <t>20260814-204900|395|E09|6.80|OCC0004</t>
  </si>
  <si>
    <t>Vendita effettiva; progressivo occorrenza 4.</t>
  </si>
  <si>
    <t>20260814-204900|395|E09|6.80|OCC0005</t>
  </si>
  <si>
    <t>Vendita effettiva; progressivo occorrenza 5.</t>
  </si>
  <si>
    <t>20260814-062200|20659|F04|5.50|OCC0002</t>
  </si>
  <si>
    <t>20260814-062200|20659|F04|5.50|OCC0003</t>
  </si>
  <si>
    <t>20260814-062200|20659|F04|5.50|OCC0004</t>
  </si>
  <si>
    <t>20260814-001200|20152|F11|5.50|OCC0002</t>
  </si>
  <si>
    <t>20260814-001200|20152|F11|5.50|OCC0003</t>
  </si>
  <si>
    <t>20260812-202700|21108|F13|5.00|OCC0002</t>
  </si>
  <si>
    <t>20260812-154800|2296|A10|5.80|OCC0002</t>
  </si>
  <si>
    <t>20260812-154800|2296|A10|5.80|OCC0003</t>
  </si>
  <si>
    <t>20260811-204500|536|C13|5.50|OCC0002</t>
  </si>
  <si>
    <t>20260811-165600|20151|F10|5.50|OCC0002</t>
  </si>
  <si>
    <t>20260811-165600|20151|F10|5.50|OCC0003</t>
  </si>
  <si>
    <t>20260811-165600|20151|F10|5.50|OCC0004</t>
  </si>
  <si>
    <t>20260806-190000|20153|F12|5.50|OCC0002</t>
  </si>
  <si>
    <t>20260806-011100|21420|C01|5.50|OCC0002</t>
  </si>
  <si>
    <t>20260806-011100|21420|C01|5.50|OCC0003</t>
  </si>
  <si>
    <t>20260802-110900|20153|F12|5.50|OCC0002</t>
  </si>
  <si>
    <t>20260802-003500|536|C13|5.50|OCC0002</t>
  </si>
  <si>
    <t>20260801-074400|245|B14|5.50|OCC0002</t>
  </si>
  <si>
    <t>20260730-214300|21036|B09|5.50|OCC0002</t>
  </si>
  <si>
    <t>20260725-011800|338|A07|5.80|OCC0002</t>
  </si>
  <si>
    <t>20260719-222700|134|E12|5.80|OCC0002</t>
  </si>
  <si>
    <t>20260719-152000|21108|F13|5.00|OCC0002</t>
  </si>
  <si>
    <t>/Users/Lorenzo/Library/Mobile Documents/com~apple~CloudDocs/Lorenzo/Ristornate Rimini/Sigarette/DA SISTEMARE/prodotti-venduti (34).csv</t>
  </si>
  <si>
    <t>OK - VENDITE EFFETTIVE</t>
  </si>
  <si>
    <t>Progressivi conservati; anomalie precedenti confermate: 2.</t>
  </si>
  <si>
    <t>5/8</t>
  </si>
  <si>
    <t>10/08</t>
  </si>
  <si>
    <t>17/08</t>
  </si>
  <si>
    <t>80800569</t>
  </si>
  <si>
    <t>20260819-145100|A01|REBASE|001</t>
  </si>
  <si>
    <t>REBASE_CONFIG_20260819_145100</t>
  </si>
  <si>
    <t>SISTEMA</t>
  </si>
  <si>
    <t>RETTIFICA_POSITIVA</t>
  </si>
  <si>
    <t>Ricalibrazione da CONFIG_VENDING_EXT: CAPACITA_MAX=5; saldo iniziale storico=7; neutralizzate 6 vendite OK antecedenti al baseline.</t>
  </si>
  <si>
    <t>20260819-145100|A02|REBASE|002</t>
  </si>
  <si>
    <t>Ricalibrazione da CONFIG_VENDING_EXT: CAPACITA_MAX=5; saldo iniziale storico=2; neutralizzate 0 vendite OK antecedenti al baseline.</t>
  </si>
  <si>
    <t>20260819-145100|A03|REBASE|003</t>
  </si>
  <si>
    <t>Ricalibrazione da CONFIG_VENDING_EXT: CAPACITA_MAX=5; saldo iniziale storico=2; neutralizzate 1 vendite OK antecedenti al baseline.</t>
  </si>
  <si>
    <t>20260819-145100|A04|REBASE|004</t>
  </si>
  <si>
    <t>20260819-145100|A06|REBASE|005</t>
  </si>
  <si>
    <t>20260819-145100|A07|REBASE|006</t>
  </si>
  <si>
    <t>Ricalibrazione da CONFIG_VENDING_EXT: CAPACITA_MAX=5; saldo iniziale storico=10; neutralizzate 6 vendite OK antecedenti al baseline.</t>
  </si>
  <si>
    <t>20260819-145100|A08|REBASE|007</t>
  </si>
  <si>
    <t>Ricalibrazione da CONFIG_VENDING_EXT: CAPACITA_MAX=5; saldo iniziale storico=5; neutralizzate 2 vendite OK antecedenti al baseline.</t>
  </si>
  <si>
    <t>20260819-145100|A09|REBASE|008</t>
  </si>
  <si>
    <t>Ricalibrazione da CONFIG_VENDING_EXT: CAPACITA_MAX=5; saldo iniziale storico=4; neutralizzate 0 vendite OK antecedenti al baseline.</t>
  </si>
  <si>
    <t>20260819-145100|A10|REBASE|009</t>
  </si>
  <si>
    <t>20260819-145100|A11|REBASE|010</t>
  </si>
  <si>
    <t>Ricalibrazione da CONFIG_VENDING_EXT: CAPACITA_MAX=5; saldo iniziale storico=3; neutralizzate 2 vendite OK antecedenti al baseline.</t>
  </si>
  <si>
    <t>20260819-145100|A12|REBASE|011</t>
  </si>
  <si>
    <t>20260819-145100|A13|REBASE|012</t>
  </si>
  <si>
    <t>20260819-145100|A14|REBASE|013</t>
  </si>
  <si>
    <t>20260819-145100|B01|REBASE|014</t>
  </si>
  <si>
    <t>Ricalibrazione da CONFIG_VENDING_EXT: CAPACITA_MAX=5; saldo iniziale storico=1; neutralizzate 0 vendite OK antecedenti al baseline.</t>
  </si>
  <si>
    <t>20260819-145100|B02|REBASE|015</t>
  </si>
  <si>
    <t>Ricalibrazione da CONFIG_VENDING_EXT: CAPACITA_MAX=5; saldo iniziale storico=4; neutralizzate 2 vendite OK antecedenti al baseline.</t>
  </si>
  <si>
    <t>20260819-145100|B03|REBASE|016</t>
  </si>
  <si>
    <t>20260819-145100|B04|REBASE|017</t>
  </si>
  <si>
    <t>20260819-145100|B05|REBASE|018</t>
  </si>
  <si>
    <t>Ricalibrazione da CONFIG_VENDING_EXT: CAPACITA_MAX=5; saldo iniziale storico=0; neutralizzate 0 vendite OK antecedenti al baseline.</t>
  </si>
  <si>
    <t>20260819-145100|B06|REBASE|019</t>
  </si>
  <si>
    <t>Ricalibrazione da CONFIG_VENDING_EXT: CAPACITA_MAX=5; saldo iniziale storico=3; neutralizzate 0 vendite OK antecedenti al baseline.</t>
  </si>
  <si>
    <t>20260819-145100|B09|REBASE|020</t>
  </si>
  <si>
    <t>20260819-145100|B10|REBASE|021</t>
  </si>
  <si>
    <t>20260819-145100|B11|REBASE|022</t>
  </si>
  <si>
    <t>20260819-145100|B12|REBASE|023</t>
  </si>
  <si>
    <t>20260819-145100|B13|REBASE|024</t>
  </si>
  <si>
    <t>20260819-145100|B14|REBASE|025</t>
  </si>
  <si>
    <t>20260819-145100|C01|REBASE|026</t>
  </si>
  <si>
    <t>20260819-145100|C02|REBASE|027</t>
  </si>
  <si>
    <t>20260819-145100|C03|REBASE|028</t>
  </si>
  <si>
    <t>20260819-145100|C04|REBASE|029</t>
  </si>
  <si>
    <t>20260819-145100|C05|REBASE|030</t>
  </si>
  <si>
    <t>20260819-145100|C06|REBASE|031</t>
  </si>
  <si>
    <t>20260819-145100|C09|REBASE|032</t>
  </si>
  <si>
    <t>20260819-145100|C10|REBASE|033</t>
  </si>
  <si>
    <t>20260819-145100|C11|REBASE|034</t>
  </si>
  <si>
    <t>20260819-145100|C12|REBASE|035</t>
  </si>
  <si>
    <t>20260819-145100|C13|REBASE|036</t>
  </si>
  <si>
    <t>20260819-145100|C14|REBASE|037</t>
  </si>
  <si>
    <t>20260819-145100|D01|REBASE|038</t>
  </si>
  <si>
    <t>20260819-145100|D02|REBASE|039</t>
  </si>
  <si>
    <t>20260819-145100|D03|REBASE|040</t>
  </si>
  <si>
    <t>20260819-145100|D04|REBASE|041</t>
  </si>
  <si>
    <t>20260819-145100|D05|REBASE|042</t>
  </si>
  <si>
    <t>20260819-145100|D06|REBASE|043</t>
  </si>
  <si>
    <t>20260819-145100|D09|REBASE|044</t>
  </si>
  <si>
    <t>20260819-145100|E01|REBASE|045</t>
  </si>
  <si>
    <t>20260819-145100|E09|REBASE|046</t>
  </si>
  <si>
    <t>20260819-145100|E10|REBASE|047</t>
  </si>
  <si>
    <t>Ricalibrazione da CONFIG_VENDING_EXT: CAPACITA_MAX=5; saldo iniziale storico=5; neutralizzate 1 vendite OK antecedenti al baseline.</t>
  </si>
  <si>
    <t>20260819-145100|E13|REBASE|048</t>
  </si>
  <si>
    <t>Ricalibrazione da CONFIG_VENDING_EXT: CAPACITA_MAX=5; saldo iniziale storico=5; neutralizzate 3 vendite OK antecedenti al baseline.</t>
  </si>
  <si>
    <t>20260819-145100|F02|REBASE|049</t>
  </si>
  <si>
    <t>Ricalibrazione da CONFIG_VENDING_EXT: CAPACITA_MAX=5; saldo iniziale storico=5; neutralizzate 5 vendite OK antecedenti al baseline.</t>
  </si>
  <si>
    <t>20260819-145100|F03|REBASE|050</t>
  </si>
  <si>
    <t>20260819-145100|F04|REBASE|051</t>
  </si>
  <si>
    <t>Ricalibrazione da CONFIG_VENDING_EXT: CAPACITA_MAX=5; saldo iniziale storico=6; neutralizzate 5 vendite OK antecedenti al baseline.</t>
  </si>
  <si>
    <t>20260819-145100|F05|REBASE|052</t>
  </si>
  <si>
    <t>Ricalibrazione da CONFIG_VENDING_EXT: CAPACITA_MAX=5; saldo iniziale storico=6; neutralizzate 2 vendite OK antecedenti al baseline.</t>
  </si>
  <si>
    <t>20260819-145100|F09|REBASE|053</t>
  </si>
  <si>
    <t>20260819-145100|F10|REBASE|054</t>
  </si>
  <si>
    <t>20260819-145100|F11|REBASE|055</t>
  </si>
  <si>
    <t>20260819-145100|F12|REBASE|056</t>
  </si>
  <si>
    <t>RETTIFICA_NEGATIVA</t>
  </si>
  <si>
    <t>Ricalibrazione da CONFIG_VENDING_EXT: CAPACITA_MAX=5; saldo iniziale storico=8; neutralizzate 1 vendite OK antecedenti al baseline.</t>
  </si>
  <si>
    <t>20260819-145100|F13|REBASE|057</t>
  </si>
  <si>
    <t>Ricalibrazione da CONFIG_VENDING_EXT: CAPACITA_MAX=5; saldo iniziale storico=9; neutralizzate 3 vendite OK antecedenti al baseline.</t>
  </si>
  <si>
    <t>20260819-145100|G07|REBASE|058</t>
  </si>
  <si>
    <t>Ricalibrazione da CONFIG_VENDING_EXT: CAPACITA_MAX=5; saldo iniziale storico=10; neutralizzate 1 vendite OK antecedenti al baseline.</t>
  </si>
  <si>
    <t>20260819-145100|G10|REBASE|059</t>
  </si>
  <si>
    <t>20260819-145100|G11|REBASE|060</t>
  </si>
  <si>
    <t>20260819-145100|G12|REBASE|061</t>
  </si>
  <si>
    <t>20260819-145100|G13|REBASE|062</t>
  </si>
  <si>
    <t>20260819-145100|H04|REBASE|063</t>
  </si>
  <si>
    <t>20260819-145100|H05|REBASE|064</t>
  </si>
  <si>
    <t>20260819-145100|H1|REBASE|065</t>
  </si>
  <si>
    <t>20260819-145100|H10|REBASE|066</t>
  </si>
  <si>
    <t>20260819-145100|H11|REBASE|067</t>
  </si>
  <si>
    <t>20260819-145100|H12|REBASE|068</t>
  </si>
  <si>
    <t>20260819-145100|H13|REBASE|069</t>
  </si>
  <si>
    <t>20260819-145100|H2|REBASE|070</t>
  </si>
  <si>
    <t>20260819-145100|H3|REBASE|071</t>
  </si>
  <si>
    <t>20260819-145100|I10|REBASE|072</t>
  </si>
  <si>
    <t>20260819-145100|I11|REBASE|073</t>
  </si>
  <si>
    <t>20260819-145100|S01|REBASE|074</t>
  </si>
  <si>
    <t>20260819-145100|S02|REBASE|075</t>
  </si>
  <si>
    <t>20260819-145100|S03|REBASE|076</t>
  </si>
  <si>
    <t>20260819-145100|S04|REBASE|077</t>
  </si>
  <si>
    <t>20260819-145100|S05|REBASE|078</t>
  </si>
  <si>
    <t>5</t>
  </si>
  <si>
    <t>DA CARICARE</t>
  </si>
  <si>
    <t>Giacenza reale da RIEP_VENDITA[CARICO VENDING]</t>
  </si>
  <si>
    <t>PIENO</t>
  </si>
  <si>
    <t>OLTRE CAPACITA</t>
  </si>
  <si>
    <t>GIACENZA_REALE</t>
  </si>
  <si>
    <t>20/08</t>
  </si>
  <si>
    <t>20260821-073800|20659|F04|5.50</t>
  </si>
  <si>
    <t>prodotti-venduti (36).csv</t>
  </si>
  <si>
    <t>CSVFX_20260821_110527</t>
  </si>
  <si>
    <t>Vendita effettiva; progressivo occorrenza 1.</t>
  </si>
  <si>
    <t>20260821-052200|1783|B02|5.80</t>
  </si>
  <si>
    <t>20260821-033400|338|A07|5.80</t>
  </si>
  <si>
    <t>20260821-014300|478|A08|6.30</t>
  </si>
  <si>
    <t>20260821-014100|259|C02|6.50</t>
  </si>
  <si>
    <t>20260821-005500|20659|F04|5.50</t>
  </si>
  <si>
    <t>20260821-002900|9|E13|6.80</t>
  </si>
  <si>
    <t>20260820-175700|91|C06|5.80</t>
  </si>
  <si>
    <t>20260820-164800|96|E10|5.80</t>
  </si>
  <si>
    <t>20260820-164700|21420|C01|5.50</t>
  </si>
  <si>
    <t>20260820-073600|1783|B02|5.80</t>
  </si>
  <si>
    <t>20260820-023800|20659|F04|5.50</t>
  </si>
  <si>
    <t>20260820-015600|2270|D09|5.50</t>
  </si>
  <si>
    <t>20260820-015600|20648|H05|5.50</t>
  </si>
  <si>
    <t>20260820-015600|20648|H05|5.50|OCC0002</t>
  </si>
  <si>
    <t>20260820-014600|21459|D01|5.50</t>
  </si>
  <si>
    <t>1-D01</t>
  </si>
  <si>
    <t>20260820-013100|20659|F04|5.50</t>
  </si>
  <si>
    <t>20260820-012900|20659|F04|5.50</t>
  </si>
  <si>
    <t>20260820-012900|20659|F04|5.50|OCC0002</t>
  </si>
  <si>
    <t>20260819-212200|1784|A05|5.80</t>
  </si>
  <si>
    <t>20260819-194900|3458|S04|8.30</t>
  </si>
  <si>
    <t>20260819-192000|2860|A02|5.50</t>
  </si>
  <si>
    <t>ROTHMANS CLASSIC RED</t>
  </si>
  <si>
    <t>1-A02</t>
  </si>
  <si>
    <t>20260819-165100|20154|F02|5.50</t>
  </si>
  <si>
    <t>20260819-160700|2270|D09|5.50</t>
  </si>
  <si>
    <t>20260819-135900|478|A08|6.30</t>
  </si>
  <si>
    <t>20260819-121100|536|C13|5.50</t>
  </si>
  <si>
    <t>20260819-095300|819|C09|6.50</t>
  </si>
  <si>
    <t>MARLBORO RED 100s</t>
  </si>
  <si>
    <t>1-C09</t>
  </si>
  <si>
    <t>20260819-094200|632|C11|5.80</t>
  </si>
  <si>
    <t>20260819-094200|632|C11|5.80|OCC0002</t>
  </si>
  <si>
    <t>20260819-094100|9|E13|6.80</t>
  </si>
  <si>
    <t>20260819-074900|2214|B05|6.50</t>
  </si>
  <si>
    <t>20260819-070800|245|B14|5.50</t>
  </si>
  <si>
    <t>20260819-011100|2065|B10|5.80</t>
  </si>
  <si>
    <t>20260819-010500|338|A07|5.80</t>
  </si>
  <si>
    <t>20260819-002500|1784|A05|5.80</t>
  </si>
  <si>
    <t>20260819-001100|20146|F05|5.50</t>
  </si>
  <si>
    <t>20260819-001100|338|A07|5.80</t>
  </si>
  <si>
    <t>20260818-221500|20154|F02|5.50</t>
  </si>
  <si>
    <t>20260818-215600|20659|F04|5.50</t>
  </si>
  <si>
    <t>20260818-211600|632|C11|5.80</t>
  </si>
  <si>
    <t>20260818-174800|1784|A05|5.80</t>
  </si>
  <si>
    <t>20260818-171400|21037|B11|5.50</t>
  </si>
  <si>
    <t>20260818-164000|2214|B05|6.50</t>
  </si>
  <si>
    <t>20260818-134400|632|C11|5.80</t>
  </si>
  <si>
    <t>20260818-134400|632|C11|5.80|OCC0002</t>
  </si>
  <si>
    <t>C:\Users\VLT\Downloads\prodotti-venduti (36).csv</t>
  </si>
  <si>
    <t>Progressivi conservati; anomalie precedenti confermate: 0.</t>
  </si>
  <si>
    <t>GIACENZA ARMADIO</t>
  </si>
  <si>
    <t>GIACENZA ESPOSITORE</t>
  </si>
  <si>
    <t>TOTALE</t>
  </si>
  <si>
    <t>20260822-093600|91|C06|5.80</t>
  </si>
  <si>
    <t>prodotti-venduti (37).csv</t>
  </si>
  <si>
    <t>CSVFX_20260822_103227</t>
  </si>
  <si>
    <t>20260822-093200|20150|F03|5.50</t>
  </si>
  <si>
    <t>20260822-042600|2981|G10|5.50</t>
  </si>
  <si>
    <t>BENSON&amp;HEDGES RED (BOX)</t>
  </si>
  <si>
    <t>1-G10</t>
  </si>
  <si>
    <t>20260822-042600|2981|G10|5.50|OCC0002</t>
  </si>
  <si>
    <t>20260822-042500|20148|F09|5.50</t>
  </si>
  <si>
    <t>TEREA BRONZE SELECTION (ILUMA)</t>
  </si>
  <si>
    <t>1-F09</t>
  </si>
  <si>
    <t>20260822-040800|819|C09|6.50</t>
  </si>
  <si>
    <t>20260822-035400|478|A08|6.30</t>
  </si>
  <si>
    <t>20260822-013900|632|C11|5.80</t>
  </si>
  <si>
    <t>20260822-013800|338|A07|5.80</t>
  </si>
  <si>
    <t>20260822-012200|478|A08|6.30</t>
  </si>
  <si>
    <t>20260822-012200|478|A08|6.30|OCC0002</t>
  </si>
  <si>
    <t>20260822-011700|20659|F04|5.50</t>
  </si>
  <si>
    <t>20260822-001800|618|G09|6.30</t>
  </si>
  <si>
    <t>20260822-001700|2214|B05|6.50</t>
  </si>
  <si>
    <t>20260822-001600|2065|B10|5.80</t>
  </si>
  <si>
    <t>20260822-000900|20150|F03|5.50</t>
  </si>
  <si>
    <t>20260822-000400|21232|I09|5.00</t>
  </si>
  <si>
    <t>20260822-000400|21232|I09|5.00|OCC0002</t>
  </si>
  <si>
    <t>20260822-000200|338|A07|5.80</t>
  </si>
  <si>
    <t>20260821-220100|9|E13|6.80</t>
  </si>
  <si>
    <t>20260821-192300|632|C11|5.80</t>
  </si>
  <si>
    <t>20260821-190400|21108|F13|5.00</t>
  </si>
  <si>
    <t>20260821-190400|21108|F13|5.00|OCC0002</t>
  </si>
  <si>
    <t>20260821-142200|20146|F05|5.50</t>
  </si>
  <si>
    <t>20260821-142200|20146|F05|5.50|OCC0002</t>
  </si>
  <si>
    <t>20260821-121500|395|E09|6.80</t>
  </si>
  <si>
    <t>20260821-110300|338|A07|5.80</t>
  </si>
  <si>
    <t>C:\Users\VLT\Downloads\prodotti-venduti (37).csv</t>
  </si>
  <si>
    <t>20260823-091800|3907|H10|5.80</t>
  </si>
  <si>
    <t>MARLBORO CRAFTED SELECTION RED</t>
  </si>
  <si>
    <t>1-H10</t>
  </si>
  <si>
    <t>prodotti-venduti (38).csv</t>
  </si>
  <si>
    <t>CSVFX_20260823_111716</t>
  </si>
  <si>
    <t>20260823-090800|338|A07|5.80</t>
  </si>
  <si>
    <t>20260823-090800|338|A07|5.80|OCC0002</t>
  </si>
  <si>
    <t>20260823-081600|20148|F09|5.50</t>
  </si>
  <si>
    <t>20260823-081600|20148|F09|5.50|OCC0002</t>
  </si>
  <si>
    <t>20260823-081500|2981|G10|5.50</t>
  </si>
  <si>
    <t>20260823-081500|2981|G10|5.50|OCC0002</t>
  </si>
  <si>
    <t>20260823-074400|395|E09|6.80</t>
  </si>
  <si>
    <t>20260823-071300|1733|A01|5.50</t>
  </si>
  <si>
    <t>20260823-030700|20154|F02|5.50</t>
  </si>
  <si>
    <t>20260823-030600|20659|F04|5.50</t>
  </si>
  <si>
    <t>20260823-025000|91|C06|5.80</t>
  </si>
  <si>
    <t>20260823-014800|478|A08|6.30</t>
  </si>
  <si>
    <t>20260823-014700|20154|F02|5.50</t>
  </si>
  <si>
    <t>20260823-013400|20154|F02|5.50</t>
  </si>
  <si>
    <t>20260822-232700|9|E13|6.80</t>
  </si>
  <si>
    <t>20260822-225900|3422|H11|6.50</t>
  </si>
  <si>
    <t>20260822-225900|3422|H11|6.50|OCC0002</t>
  </si>
  <si>
    <t>20260822-225900|2214|B05|6.50</t>
  </si>
  <si>
    <t>20260822-214500|2214|B05|6.50</t>
  </si>
  <si>
    <t>20260822-152800|21419|B12|5.50</t>
  </si>
  <si>
    <t>20260822-130600|1784|A05|5.80</t>
  </si>
  <si>
    <t>20260822-125300|338|A07|5.80</t>
  </si>
  <si>
    <t>20260822-125200|20154|F02|5.50</t>
  </si>
  <si>
    <t>20260822-124200|2658|C04|5.70</t>
  </si>
  <si>
    <t>C:\Users\VLT\Downloads\prodotti-venduti (38).csv</t>
  </si>
  <si>
    <t>20260823-122817|A01|04489730|179</t>
  </si>
  <si>
    <t>RIC_20260823_122817</t>
  </si>
  <si>
    <t>20260823-122817|A05|04489741|180</t>
  </si>
  <si>
    <t>20260823-122817|A07|04489752|181</t>
  </si>
  <si>
    <t>20260823-122817|B05|04489763|182</t>
  </si>
  <si>
    <t>20260823-122817|B12|04489776|183</t>
  </si>
  <si>
    <t>20260823-122817|C04|04489788|184</t>
  </si>
  <si>
    <t>20260823-122818|F02|04489800|185</t>
  </si>
  <si>
    <t>20260823-122818|F09|04489812|186</t>
  </si>
  <si>
    <t>20260823-122818|G10|04489824|187</t>
  </si>
  <si>
    <t>20260823-122818|H10|04489837|188</t>
  </si>
  <si>
    <t>20260823-122818|H11|04489848|189</t>
  </si>
  <si>
    <t>QUANTITÀ DA CARICARE</t>
  </si>
  <si>
    <t>LISTA RICARICHE VENDING DA ESEGUIRE</t>
  </si>
  <si>
    <t>RICHIESTE</t>
  </si>
  <si>
    <t>PEZZI CARICABILI</t>
  </si>
  <si>
    <t>SCORTE ESAURITE</t>
  </si>
  <si>
    <t>Stampa questo foglio: contiene tutte le richieste di caricamento e le relative informazioni operative.</t>
  </si>
  <si>
    <t>GIACENZA VENDING</t>
  </si>
  <si>
    <t>CAPACITÀ</t>
  </si>
  <si>
    <t>QTA RICHIESTA</t>
  </si>
  <si>
    <t>QTA DA CARICARE</t>
  </si>
  <si>
    <t>20260825-094400|2982|A03|5.50</t>
  </si>
  <si>
    <t>prodotti-venduti (39).csv</t>
  </si>
  <si>
    <t>CSVFX_20260825_105858</t>
  </si>
  <si>
    <t>20260825-082500|1784|A05|5.80</t>
  </si>
  <si>
    <t>20260825-074800|395|E09|6.80</t>
  </si>
  <si>
    <t>20260825-054500|91|C06|5.80</t>
  </si>
  <si>
    <t>20260825-022700|21419|B12|5.50</t>
  </si>
  <si>
    <t>20260825-021200|338|A07|5.80</t>
  </si>
  <si>
    <t>20260825-015100|20659|F04|5.50</t>
  </si>
  <si>
    <t>20260825-015000|20659|F04|5.50</t>
  </si>
  <si>
    <t>20260825-010000|21641|D03|5.00</t>
  </si>
  <si>
    <t>VIRTO STICKS AZURE TOBACCO (GLO)</t>
  </si>
  <si>
    <t>1-D03</t>
  </si>
  <si>
    <t>20260824-225800|2214|B05|6.50</t>
  </si>
  <si>
    <t>20260824-215700|20154|F02|5.50</t>
  </si>
  <si>
    <t>20260824-193800|20153|F12|5.50</t>
  </si>
  <si>
    <t>20260824-181500|21037|B11|5.50</t>
  </si>
  <si>
    <t>20260824-163700|338|A07|5.80</t>
  </si>
  <si>
    <t>20260824-150400|1784|A05|5.80</t>
  </si>
  <si>
    <t>20260824-095800|20146|F05|5.50</t>
  </si>
  <si>
    <t>20260824-072600|1733|A01|5.50</t>
  </si>
  <si>
    <t>20260824-072000|1783|B02|5.80</t>
  </si>
  <si>
    <t>20260824-021800|20659|F04|5.50</t>
  </si>
  <si>
    <t>20260824-011500|2214|B05|6.50</t>
  </si>
  <si>
    <t>20260824-003200|20153|F12|5.50</t>
  </si>
  <si>
    <t>20260824-003200|338|A07|5.80</t>
  </si>
  <si>
    <t>20260823-233500|20659|F04|5.50</t>
  </si>
  <si>
    <t>20260823-230500|20154|F02|5.50</t>
  </si>
  <si>
    <t>20260823-183100|20659|F04|5.50</t>
  </si>
  <si>
    <t>20260823-133800|632|C11|5.80</t>
  </si>
  <si>
    <t>20260823-133800|632|C11|5.80|OCC0002</t>
  </si>
  <si>
    <t>20260823-133800|632|C11|5.80|OCC0003</t>
  </si>
  <si>
    <t>20260823-124800|20153|F12|5.50</t>
  </si>
  <si>
    <t>C:\Users\VLT\Downloads\prodotti-venduti (39).csv</t>
  </si>
  <si>
    <t>20260825-120822|A07|04370215|190</t>
  </si>
  <si>
    <t>RIC_20260825_120822</t>
  </si>
  <si>
    <t>20260825-120822|C11|04370227|191</t>
  </si>
  <si>
    <t>20260827-070300|1783|B02|5.80</t>
  </si>
  <si>
    <t>prodotti-venduti (40).csv</t>
  </si>
  <si>
    <t>CSVFX_20260827_095557</t>
  </si>
  <si>
    <t>20260827-023200|395|E09|6.80</t>
  </si>
  <si>
    <t>20260827-023200|395|E09|6.80|OCC0002</t>
  </si>
  <si>
    <t>20260827-023100|338|A07|5.80</t>
  </si>
  <si>
    <t>20260827-021600|20153|F12|5.50</t>
  </si>
  <si>
    <t>20260826-200200|20146|F05|5.50</t>
  </si>
  <si>
    <t>20260826-152500|20148|F09|5.50</t>
  </si>
  <si>
    <t>20260826-152500|2981|G10|5.50</t>
  </si>
  <si>
    <t>20260826-152400|2981|G10|5.50</t>
  </si>
  <si>
    <t>20260826-150700|338|A07|5.80</t>
  </si>
  <si>
    <t>20260826-150700|201|E11|5.80</t>
  </si>
  <si>
    <t>20260826-142500|338|A07|5.80</t>
  </si>
  <si>
    <t>20260826-132700|632|C11|5.80</t>
  </si>
  <si>
    <t>20260826-082800|21108|F13|5.00</t>
  </si>
  <si>
    <t>20260826-082700|20150|F03|5.50</t>
  </si>
  <si>
    <t>20260826-071600|20146|F05|5.50</t>
  </si>
  <si>
    <t>20260826-031000|9|E13|6.80</t>
  </si>
  <si>
    <t>20260826-021300|2616|H12|6.80</t>
  </si>
  <si>
    <t>MARLBORO SILVER BLUE KS (BOX)</t>
  </si>
  <si>
    <t>1-H12</t>
  </si>
  <si>
    <t>20260826-021200|618|G09|6.30</t>
  </si>
  <si>
    <t>20260826-002200|20153|F12|5.50</t>
  </si>
  <si>
    <t>20260826-002100|1733|A01|5.50</t>
  </si>
  <si>
    <t>20260825-225100|9|E13|6.80</t>
  </si>
  <si>
    <t>20260825-175000|1784|A05|5.80</t>
  </si>
  <si>
    <t>20260825-174800|338|A07|5.80</t>
  </si>
  <si>
    <t>20260825-174800|338|A07|5.80|OCC0002</t>
  </si>
  <si>
    <t>20260825-174700|2214|B05|6.50</t>
  </si>
  <si>
    <t>20260825-174600|2658|C04|5.70</t>
  </si>
  <si>
    <t>20260825-174600|2658|C04|5.70|OCC0002</t>
  </si>
  <si>
    <t>20260825-174600|2658|C04|5.70|OCC0003</t>
  </si>
  <si>
    <t>20260825-140900|632|C11|5.80</t>
  </si>
  <si>
    <t>20260825-140900|632|C11|5.80|OCC0002</t>
  </si>
  <si>
    <t>20260825-140900|632|C11|5.80|OCC0003</t>
  </si>
  <si>
    <t>20260825-134200|20146|F05|5.50</t>
  </si>
  <si>
    <t>C:\Users\VLT\Downloads\prodotti-venduti (40).csv</t>
  </si>
  <si>
    <t>20260827-122803|A05|04488346|192</t>
  </si>
  <si>
    <t>RIC_20260827_122803</t>
  </si>
  <si>
    <t>20260827-122803|A07|04488358|193</t>
  </si>
  <si>
    <t>20260827-122803|B05|04488369|194</t>
  </si>
  <si>
    <t>20260827-122803|C04|04488380|195</t>
  </si>
  <si>
    <t>20260827-122803|F12|04488392|196</t>
  </si>
  <si>
    <t>20260829-043600|91|C06|5.80</t>
  </si>
  <si>
    <t>prodotti-venduti (41).csv</t>
  </si>
  <si>
    <t>CSVFX_20260829_103551</t>
  </si>
  <si>
    <t>20260829-022100|338|A07|5.80</t>
  </si>
  <si>
    <t>20260829-010700|20153|F12|5.50</t>
  </si>
  <si>
    <t>20260829-002400|21232|I09|5.00</t>
  </si>
  <si>
    <t>20260829-001100|20154|F02|5.50</t>
  </si>
  <si>
    <t>20260829-001100|20154|F02|5.50|OCC0002</t>
  </si>
  <si>
    <t>20260828-235000|20154|F02|5.50</t>
  </si>
  <si>
    <t>20260828-214900|20146|F05|5.50</t>
  </si>
  <si>
    <t>20260828-214900|3823|C14|2.80</t>
  </si>
  <si>
    <t>20260828-095000|91|C06|5.80</t>
  </si>
  <si>
    <t>20260828-095000|91|C06|5.80|OCC0002</t>
  </si>
  <si>
    <t>20260828-075800|20146|F05|5.50</t>
  </si>
  <si>
    <t>20260828-074200|338|A07|5.80</t>
  </si>
  <si>
    <t>20260828-011700|618|G09|6.30</t>
  </si>
  <si>
    <t>20260828-005800|20153|F12|5.50</t>
  </si>
  <si>
    <t>20260827-223100|20659|F04|5.50</t>
  </si>
  <si>
    <t>20260827-214100|20659|F04|5.50</t>
  </si>
  <si>
    <t>20260827-213300|201|E11|5.80</t>
  </si>
  <si>
    <t>20260827-211900|20648|H05|5.50</t>
  </si>
  <si>
    <t>20260827-211800|2270|D09|5.50</t>
  </si>
  <si>
    <t>20260827-171200|338|A07|5.80</t>
  </si>
  <si>
    <t>20260827-170500|20146|F05|5.50</t>
  </si>
  <si>
    <t>C:\Users\VLT\Downloads\prodotti-venduti (41).csv</t>
  </si>
  <si>
    <t>ESAURITO - RICARICARE</t>
  </si>
  <si>
    <t>20260829-121030|A07|04383061|197</t>
  </si>
  <si>
    <t>RIC_20260829_121030</t>
  </si>
  <si>
    <t>20260829-121030|C06|04383073|198</t>
  </si>
  <si>
    <t>20260829-121030|C11|04383085|199</t>
  </si>
  <si>
    <t>20260830-084800|2981|G10|5.50</t>
  </si>
  <si>
    <t>prodotti-venduti (42).csv</t>
  </si>
  <si>
    <t>CSVFX_20260830_091933</t>
  </si>
  <si>
    <t>20260830-084800|2981|G10|5.50|OCC0002</t>
  </si>
  <si>
    <t>20260830-053500|9|E13|6.80</t>
  </si>
  <si>
    <t>20260830-023500|478|A08|6.30</t>
  </si>
  <si>
    <t>20260830-020000|20154|F02|5.50</t>
  </si>
  <si>
    <t>20260830-010100|338|A07|5.80</t>
  </si>
  <si>
    <t>20260830-001000|20154|F02|5.50</t>
  </si>
  <si>
    <t>20260829-235700|2214|B05|6.50</t>
  </si>
  <si>
    <t>20260829-233900|338|A07|5.80</t>
  </si>
  <si>
    <t>20260829-233900|338|A07|5.80|OCC0002</t>
  </si>
  <si>
    <t>20260829-201900|536|C13|5.50</t>
  </si>
  <si>
    <t>20260829-182300|632|C11|5.80</t>
  </si>
  <si>
    <t>20260829-122300|20153|F12|5.50</t>
  </si>
  <si>
    <t>C:\Users\VLT\Downloads\prodotti-venduti (42).csv</t>
  </si>
  <si>
    <t>20260830-093956|A07|03479633|200</t>
  </si>
  <si>
    <t>RIC_20260830_093956</t>
  </si>
  <si>
    <t>20260830-093956|F12|03479646|201</t>
  </si>
  <si>
    <t>RIZLA SUPER THIN SILVER</t>
  </si>
  <si>
    <t>31/08</t>
  </si>
  <si>
    <t>20260831-073600|338|A07|5.80</t>
  </si>
  <si>
    <t>prodotti-venduti (43).csv</t>
  </si>
  <si>
    <t>CSVFX_20260831_094044</t>
  </si>
  <si>
    <t>20260831-073600|338|A07|5.80|OCC0002</t>
  </si>
  <si>
    <t>20260831-005800|396|G13|6.30</t>
  </si>
  <si>
    <t>20260831-005000|1733|A01|5.50</t>
  </si>
  <si>
    <t>20260830-214800|20154|F02|5.50</t>
  </si>
  <si>
    <t>20260830-203000|20154|F02|5.50</t>
  </si>
  <si>
    <t>20260830-203000|20154|F02|5.50|OCC0002</t>
  </si>
  <si>
    <t>20260830-192400|91|C06|5.80</t>
  </si>
  <si>
    <t>20260830-192400|91|C06|5.80|OCC0002</t>
  </si>
  <si>
    <t>20260830-192400|91|C06|5.80|OCC0003</t>
  </si>
  <si>
    <t>20260830-184300|20154|F02|5.50</t>
  </si>
  <si>
    <t>20260830-184300|20153|F12|5.50</t>
  </si>
  <si>
    <t>20260830-172300|3504|H04|5.70</t>
  </si>
  <si>
    <t>20260830-162400|997|G11|6.50</t>
  </si>
  <si>
    <t>20260830-154800|395|E09|6.80</t>
  </si>
  <si>
    <t>20260830-130600|20154|F02|5.50</t>
  </si>
  <si>
    <t>20260830-130500|20154|F02|5.50</t>
  </si>
  <si>
    <t>20260830-123500|20153|F12|5.50</t>
  </si>
  <si>
    <t>20260830-123400|338|A07|5.80</t>
  </si>
  <si>
    <t>20260830-123400|338|A07|5.80|OCC0002</t>
  </si>
  <si>
    <t>20260830-120000|632|C11|5.80</t>
  </si>
  <si>
    <t>20260830-094300|21036|B09|5.50</t>
  </si>
  <si>
    <t>C:\Users\VLT\Downloads\prodotti-venduti (43).csv</t>
  </si>
  <si>
    <t>20260831-105507|A07|03930799|202</t>
  </si>
  <si>
    <t>RIC_20260831_105507</t>
  </si>
  <si>
    <t>20260831-105508|C06|03930811|203</t>
  </si>
  <si>
    <t>20260901-092700|338|A07|5.80</t>
  </si>
  <si>
    <t>prodotti-venduti (44).csv</t>
  </si>
  <si>
    <t>CSVFX_20260901_095555</t>
  </si>
  <si>
    <t>20260901-063400|2616|H12|6.80</t>
  </si>
  <si>
    <t>20260901-061900|20153|F12|5.50</t>
  </si>
  <si>
    <t>20260901-061900|20148|F09|5.50</t>
  </si>
  <si>
    <t>20260901-061500|20146|F05|5.50</t>
  </si>
  <si>
    <t>20260901-001200|1733|A01|5.50</t>
  </si>
  <si>
    <t>20260901-001200|1733|A01|5.50|OCC0002</t>
  </si>
  <si>
    <t>20260831-222700|3422|H11|6.50</t>
  </si>
  <si>
    <t>20260831-222600|2214|B05|6.50</t>
  </si>
  <si>
    <t>20260831-204700|478|A08|6.30</t>
  </si>
  <si>
    <t>20260831-204600|632|C11|5.80</t>
  </si>
  <si>
    <t>20260831-204000|478|A08|6.30</t>
  </si>
  <si>
    <t>20260831-180600|21037|B11|5.50</t>
  </si>
  <si>
    <t>20260831-163800|2214|B05|6.50</t>
  </si>
  <si>
    <t>20260831-154900|1784|A05|5.80</t>
  </si>
  <si>
    <t>20260831-150700|20151|F10|5.50</t>
  </si>
  <si>
    <t>20260831-141300|338|A07|5.80</t>
  </si>
  <si>
    <t>20260831-135500|536|C13|5.50</t>
  </si>
  <si>
    <t>20260831-135500|536|C13|5.50|OCC0002</t>
  </si>
  <si>
    <t>20260831-134500|20041|G07|5.50</t>
  </si>
  <si>
    <t>20260831-134500|20041|G07|5.50|OCC0002</t>
  </si>
  <si>
    <t>20260831-121200|632|C11|5.80</t>
  </si>
  <si>
    <t>20260831-121200|632|C11|5.80|OCC0002</t>
  </si>
  <si>
    <t>C:\Users\VLT\Downloads\prodotti-venduti (44).csv</t>
  </si>
  <si>
    <t>20260901-113507|B05|04170704|204</t>
  </si>
  <si>
    <t>RIC_20260901_113507</t>
  </si>
  <si>
    <t>20260901-113507|B11|04170716|205</t>
  </si>
  <si>
    <t>20260901-113507|C11|04170729|206</t>
  </si>
  <si>
    <t>20260901-113507|C13|04170741|207</t>
  </si>
  <si>
    <t>20260901-113507|H12|04170752|208</t>
  </si>
  <si>
    <t>CALICE BIANCO COMBO</t>
  </si>
  <si>
    <t>CAFFE COMBO</t>
  </si>
  <si>
    <t>20260904-151800|478|A08|6.30</t>
  </si>
  <si>
    <t>prodotti-venduti (45).csv</t>
  </si>
  <si>
    <t>CSVFX_20260904_153201</t>
  </si>
  <si>
    <t>20260904-092700|2658|C04|5.70</t>
  </si>
  <si>
    <t>20260904-073300|1733|A01|5.50</t>
  </si>
  <si>
    <t>20260904-064600|20648|H05|5.50</t>
  </si>
  <si>
    <t>20260904-064500|20648|H05|5.50</t>
  </si>
  <si>
    <t>20260904-062500|20146|F05|5.50</t>
  </si>
  <si>
    <t>20260904-060200|819|C09|6.50</t>
  </si>
  <si>
    <t>20260904-060200|819|C09|6.50|OCC0002</t>
  </si>
  <si>
    <t>20260904-045900|1783|B02|5.80</t>
  </si>
  <si>
    <t>20260904-023600|651|C10|6.50</t>
  </si>
  <si>
    <t>MARLBORO GOLD 100s (LIGHT)</t>
  </si>
  <si>
    <t>1-C10</t>
  </si>
  <si>
    <t>20260904-013100|478|A08|6.30</t>
  </si>
  <si>
    <t>20260904-005100|1784|A05|5.80</t>
  </si>
  <si>
    <t>20260904-003800|618|G09|6.30</t>
  </si>
  <si>
    <t>20260903-212600|478|A08|6.30</t>
  </si>
  <si>
    <t>20260903-210600|20150|F03|5.50</t>
  </si>
  <si>
    <t>20260903-203300|1634|G12|5.20</t>
  </si>
  <si>
    <t>20260903-195800|632|C11|5.80</t>
  </si>
  <si>
    <t>20260903-181300|21108|F13|5.00</t>
  </si>
  <si>
    <t>20260903-181200|20153|F12|5.50</t>
  </si>
  <si>
    <t>20260903-171100|21037|B11|5.50</t>
  </si>
  <si>
    <t>20260903-170900|20148|F09|5.50</t>
  </si>
  <si>
    <t>20260903-170800|338|A07|5.80</t>
  </si>
  <si>
    <t>20260903-163100|2652|C03|5.50</t>
  </si>
  <si>
    <t>20260903-131800|632|C11|5.80</t>
  </si>
  <si>
    <t>20260903-064100|1783|B02|5.80</t>
  </si>
  <si>
    <t>20260903-012200|478|A08|6.30</t>
  </si>
  <si>
    <t>20260903-012200|478|A08|6.30|OCC0002</t>
  </si>
  <si>
    <t>20260903-011900|9|E13|6.80</t>
  </si>
  <si>
    <t>20260903-011900|9|E13|6.80|OCC0002</t>
  </si>
  <si>
    <t>20260903-005700|618|G09|6.30</t>
  </si>
  <si>
    <t>20260903-003700|21036|B09|5.50</t>
  </si>
  <si>
    <t>20260903-003500|819|C09|6.50</t>
  </si>
  <si>
    <t>20260902-233400|338|A07|5.80</t>
  </si>
  <si>
    <t>20260902-230900|9|E13|6.80</t>
  </si>
  <si>
    <t>20260902-230900|9|E13|6.80|OCC0002</t>
  </si>
  <si>
    <t>20260902-230800|9|E13|6.80</t>
  </si>
  <si>
    <t>20260902-221700|91|C06|5.80</t>
  </si>
  <si>
    <t>20260902-185900|20153|F12|5.50</t>
  </si>
  <si>
    <t>20260902-185200|395|E09|6.80</t>
  </si>
  <si>
    <t>20260902-185100|1784|A05|5.80</t>
  </si>
  <si>
    <t>20260902-135000|536|C13|5.50</t>
  </si>
  <si>
    <t>20260902-135000|536|C13|5.50|OCC0002</t>
  </si>
  <si>
    <t>20260902-135000|536|C13|5.50|OCC0003</t>
  </si>
  <si>
    <t>20260902-123400|632|C11|5.80</t>
  </si>
  <si>
    <t>20260902-012700|618|G09|6.30</t>
  </si>
  <si>
    <t>20260901-223500|20146|F05|5.50</t>
  </si>
  <si>
    <t>20260901-204500|338|A07|5.80</t>
  </si>
  <si>
    <t>20260901-203100|264|A06|6.30</t>
  </si>
  <si>
    <t>20260901-194000|9|E13|6.80</t>
  </si>
  <si>
    <t>20260901-191400|395|E09|6.80</t>
  </si>
  <si>
    <t>20260901-183900|20146|F05|5.50</t>
  </si>
  <si>
    <t>20260901-160800|395|E09|6.80</t>
  </si>
  <si>
    <t>C:\Users\VLT\Downloads\prodotti-venduti (45).csv</t>
  </si>
  <si>
    <t>20260904-155249|A05|05716975|209</t>
  </si>
  <si>
    <t>RIC_20260904_155249</t>
  </si>
  <si>
    <t>20260904-155249|A07|05716987|210</t>
  </si>
  <si>
    <t>20260904-155249|B01|05717000|211</t>
  </si>
  <si>
    <t>20260904-155250|C09|05717011|212</t>
  </si>
  <si>
    <t>20260904-155250|C13|05717022|213</t>
  </si>
  <si>
    <t>20260904-155250|D09|05717033|214</t>
  </si>
  <si>
    <t>20260904-155250|E09|05717044|215</t>
  </si>
  <si>
    <t>20260904-155250|E13|05717055|216</t>
  </si>
  <si>
    <t>20260904-155250|F02|05717067|217</t>
  </si>
  <si>
    <t>20260904-155250|F05|05717080|218</t>
  </si>
  <si>
    <t>20260904-155250|H05|05717092|219</t>
  </si>
  <si>
    <t>20260905-085700|2981|G10|5.50</t>
  </si>
  <si>
    <t>prodotti-venduti (46).csv</t>
  </si>
  <si>
    <t>CSVFX_20260905_092430</t>
  </si>
  <si>
    <t>20260905-085700|2981|G10|5.50|OCC0002</t>
  </si>
  <si>
    <t>20260904-231400|201|E11|5.80</t>
  </si>
  <si>
    <t>20260904-220400|20151|F10|5.50</t>
  </si>
  <si>
    <t>20260904-220300|20151|F10|5.50</t>
  </si>
  <si>
    <t>20260904-202800|819|C09|6.50</t>
  </si>
  <si>
    <t>C:\Users\VLT\Downloads\prodotti-venduti (46).csv</t>
  </si>
  <si>
    <t>934</t>
  </si>
  <si>
    <t>932</t>
  </si>
  <si>
    <t>931</t>
  </si>
  <si>
    <t>935</t>
  </si>
  <si>
    <t>KIWI GO blueberry ice</t>
  </si>
  <si>
    <t>KIWI GO banana ice</t>
  </si>
  <si>
    <t>KIWI GO watermelon ICE</t>
  </si>
  <si>
    <t>933</t>
  </si>
  <si>
    <t>KIWI GO tangerine ice</t>
  </si>
  <si>
    <t>KIWI GO strawberry ice</t>
  </si>
  <si>
    <t>KIWI BLUEBERRY ICE POD</t>
  </si>
  <si>
    <t>KIWI STRAWBERRY ICE POD</t>
  </si>
  <si>
    <t>KIWI TANGERINE ICE POD</t>
  </si>
  <si>
    <t>KIWI WATERMELON ICE POD</t>
  </si>
  <si>
    <t>KIWI MINT CREAM POD</t>
  </si>
  <si>
    <t>KIWI MANGO ICE POD</t>
  </si>
  <si>
    <t>KIWI COCONUT MILK POD</t>
  </si>
  <si>
    <t>KIWI BANANA ICE POD</t>
  </si>
  <si>
    <t>KIWI DRY TOBACCO POD</t>
  </si>
  <si>
    <t>KIWI SMOOTH TOBACCO POD</t>
  </si>
  <si>
    <t>20260906-041600|20154|F02|5.50</t>
  </si>
  <si>
    <t>prodotti-venduti (47).csv</t>
  </si>
  <si>
    <t>CSVFX_20260906_094655</t>
  </si>
  <si>
    <t>20260906-022800|1783|B02|5.80</t>
  </si>
  <si>
    <t>20260906-004600|1733|A01|5.50</t>
  </si>
  <si>
    <t>20260905-234500|20154|F02|5.50</t>
  </si>
  <si>
    <t>20260905-234500|20154|F02|5.50|OCC0002</t>
  </si>
  <si>
    <t>20260905-234500|338|A07|5.80</t>
  </si>
  <si>
    <t>20260905-233200|264|A06|6.30</t>
  </si>
  <si>
    <t>20260905-214100|20146|F05|5.50</t>
  </si>
  <si>
    <t>20260905-214100|20146|F05|5.50|OCC0002</t>
  </si>
  <si>
    <t>20260905-202500|20151|F10|5.50</t>
  </si>
  <si>
    <t>20260905-202500|20151|F10|5.50|OCC0002</t>
  </si>
  <si>
    <t>20260905-202500|20151|F10|5.50|OCC0003</t>
  </si>
  <si>
    <t>20260905-182100|395|E09|6.80</t>
  </si>
  <si>
    <t>20260905-175200|338|A07|5.80</t>
  </si>
  <si>
    <t>20260905-175200|338|A07|5.80|OCC0002</t>
  </si>
  <si>
    <t>20260905-140600|536|C13|5.50</t>
  </si>
  <si>
    <t>20260905-140600|536|C13|5.50|OCC0002</t>
  </si>
  <si>
    <t>20260905-140600|536|C13|5.50|OCC0003</t>
  </si>
  <si>
    <t>20260905-134600|91|C06|5.80</t>
  </si>
  <si>
    <t>20260905-134600|91|C06|5.80|OCC0002</t>
  </si>
  <si>
    <t>20260905-134600|91|C06|5.80|OCC0003</t>
  </si>
  <si>
    <t>20260905-134600|91|C06|5.80|OCC0004</t>
  </si>
  <si>
    <t>20260905-125900|478|A08|6.30</t>
  </si>
  <si>
    <t>20260905-101300|20146|F05|5.50</t>
  </si>
  <si>
    <t>C:\Users\VLT\Downloads\prodotti-venduti (47).csv</t>
  </si>
  <si>
    <t>20260906-102055|A07|03725527|220</t>
  </si>
  <si>
    <t>RIC_20260906_102055</t>
  </si>
  <si>
    <t>20260906-102055|C06|03725540|221</t>
  </si>
  <si>
    <t>20260906-102055|F05|03725553|222</t>
  </si>
  <si>
    <t>20260906-102055|F10|03725564|223</t>
  </si>
  <si>
    <t>7/9</t>
  </si>
  <si>
    <t>20260907-105100|2214|B05|6.50</t>
  </si>
  <si>
    <t>prodotti-venduti (48).csv</t>
  </si>
  <si>
    <t>CSVFX_20260907_113629</t>
  </si>
  <si>
    <t>20260907-033400|20155|F01|5.50</t>
  </si>
  <si>
    <t>20260907-033300|20148|F09|5.50</t>
  </si>
  <si>
    <t>20260907-022000|338|A07|5.80</t>
  </si>
  <si>
    <t>20260906-231700|21108|F13|5.00</t>
  </si>
  <si>
    <t>20260906-231700|21108|F13|5.00|OCC0002</t>
  </si>
  <si>
    <t>20260906-215800|338|A07|5.80</t>
  </si>
  <si>
    <t>20260906-215700|20148|F09|5.50</t>
  </si>
  <si>
    <t>20260906-190400|20151|F10|5.50</t>
  </si>
  <si>
    <t>20260906-190300|21109|I10|5.00</t>
  </si>
  <si>
    <t>DELIA CLASSIC RED (ILUMA)</t>
  </si>
  <si>
    <t>1-I10</t>
  </si>
  <si>
    <t>20260906-163800|819|C09|6.50</t>
  </si>
  <si>
    <t>20260906-163800|819|C09|6.50|OCC0002</t>
  </si>
  <si>
    <t>20260906-115900|536|C13|5.50</t>
  </si>
  <si>
    <t>20260906-111600|338|A07|5.80</t>
  </si>
  <si>
    <t>C:\Users\VLT\Downloads\prodotti-venduti (48).csv</t>
  </si>
  <si>
    <t>20260907-135622|A07|05018225|224</t>
  </si>
  <si>
    <t>RIC_20260907_135622</t>
  </si>
  <si>
    <t>20260907-135622|C09|05018237|225</t>
  </si>
  <si>
    <t>20260907-135622|F09|05018249|226</t>
  </si>
  <si>
    <t>20260907-135622|F13|05018262|227</t>
  </si>
  <si>
    <t>KIWI GO TANGERINE ICE</t>
  </si>
  <si>
    <t>20260908-094900|2214|B05|6.50</t>
  </si>
  <si>
    <t>prodotti-venduti (50).csv</t>
  </si>
  <si>
    <t>CSVFX_20260908_100327</t>
  </si>
  <si>
    <t>20260908-094600|338|A07|5.80</t>
  </si>
  <si>
    <t>20260908-003500|618|G09|6.30</t>
  </si>
  <si>
    <t>20260907-181600|21037|B11|5.50</t>
  </si>
  <si>
    <t>20260907-175600|338|A07|5.80</t>
  </si>
  <si>
    <t>20260907-154200|1784|A05|5.80</t>
  </si>
  <si>
    <t>20260907-122100|478|A08|6.30</t>
  </si>
  <si>
    <t>C:\Users\VLT\Downloads\prodotti-venduti (50).csv</t>
  </si>
  <si>
    <t>20260910-090800|338|A07|5.80</t>
  </si>
  <si>
    <t>prodotti-venduti (51).csv</t>
  </si>
  <si>
    <t>CSVFX_20260910_102117</t>
  </si>
  <si>
    <t>20260910-083800|91|C06|5.80</t>
  </si>
  <si>
    <t>20260910-083800|91|C06|5.80|OCC0002</t>
  </si>
  <si>
    <t>20260909-225400|1635|A09|5.20</t>
  </si>
  <si>
    <t>WEST BLUE (BOX)</t>
  </si>
  <si>
    <t>1-A09</t>
  </si>
  <si>
    <t>20260909-225300|2658|C04|5.70</t>
  </si>
  <si>
    <t>20260909-205500|338|A07|5.80</t>
  </si>
  <si>
    <t>20260909-205400|20150|F03|5.50</t>
  </si>
  <si>
    <t>20260909-181800|21037|B11|5.50</t>
  </si>
  <si>
    <t>20260909-181800|21037|B11|5.50|OCC0002</t>
  </si>
  <si>
    <t>20260909-095500|2214|B05|6.50</t>
  </si>
  <si>
    <t>20260909-003600|201|E11|5.80</t>
  </si>
  <si>
    <t>20260908-235800|2065|B10|5.80</t>
  </si>
  <si>
    <t>20260908-194000|21108|F13|5.00</t>
  </si>
  <si>
    <t>20260908-163400|134|E12|5.80</t>
  </si>
  <si>
    <t>20260908-162400|478|A08|6.30</t>
  </si>
  <si>
    <t>20260908-103400|20146|F05|5.50</t>
  </si>
  <si>
    <t>20260908-103400|20146|F05|5.50|OCC0002</t>
  </si>
  <si>
    <t>C:\Users\VLT\Downloads\prodotti-venduti (51).csv</t>
  </si>
  <si>
    <t>20260910-111357|A07|04043708|228</t>
  </si>
  <si>
    <t>RIC_20260910_111357</t>
  </si>
  <si>
    <t>20260910-111357|B05|04043722|229</t>
  </si>
  <si>
    <t>20260911-081200|201|E11|5.80</t>
  </si>
  <si>
    <t>prodotti-venduti (52).csv</t>
  </si>
  <si>
    <t>CSVFX_20260911_094755</t>
  </si>
  <si>
    <t>20260911-053000|20146|F05|5.50</t>
  </si>
  <si>
    <t>20260911-053000|20146|F05|5.50|OCC0002</t>
  </si>
  <si>
    <t>20260911-034200|20152|F11|5.50</t>
  </si>
  <si>
    <t>20260911-034200|2981|G10|5.50</t>
  </si>
  <si>
    <t>20260911-034200|2981|G10|5.50|OCC0002</t>
  </si>
  <si>
    <t>20260911-014000|338|A07|5.80</t>
  </si>
  <si>
    <t>20260911-004900|20151|F10|5.50</t>
  </si>
  <si>
    <t>20260911-001400|264|A06|6.30</t>
  </si>
  <si>
    <t>20260911-000800|21108|F13|5.00</t>
  </si>
  <si>
    <t>20260911-000300|1248|A11|5.80</t>
  </si>
  <si>
    <t>20260910-233700|478|A08|6.30</t>
  </si>
  <si>
    <t>20260910-223800|2602|H01|5.80</t>
  </si>
  <si>
    <t>PHILIP MORRIS BLUE (BOX)</t>
  </si>
  <si>
    <t>1-H01</t>
  </si>
  <si>
    <t>H01</t>
  </si>
  <si>
    <t>20260910-130000|20151|F10|5.50</t>
  </si>
  <si>
    <t>20260910-113300|20150|F03|5.50</t>
  </si>
  <si>
    <t>20260910-113100|819|C09|6.50</t>
  </si>
  <si>
    <t>20260910-113100|819|C09|6.50|OCC0002</t>
  </si>
  <si>
    <t>20260910-110600|20146|F05|5.50</t>
  </si>
  <si>
    <t>C:\Users\VLT\Downloads\prodotti-venduti (52).csv</t>
  </si>
  <si>
    <t>20260911-142644|A06|05200415|230</t>
  </si>
  <si>
    <t>RIC_20260911_142644</t>
  </si>
  <si>
    <t>20260911-142644|B02|05200426|231</t>
  </si>
  <si>
    <t>20260911-142644|B11|05200438|232</t>
  </si>
  <si>
    <t>20260911-142644|C11|05200449|233</t>
  </si>
  <si>
    <t>20260911-142644|C13|05200462|234</t>
  </si>
  <si>
    <t>20260911-142644|F02|05200474|235</t>
  </si>
  <si>
    <t>20260911-142644|F10|05200487|236</t>
  </si>
  <si>
    <t>20260911-142644|I09|05200500|237</t>
  </si>
  <si>
    <t>20260913-103100|201|E11|5.80</t>
  </si>
  <si>
    <t>prodotti-venduti (53).csv</t>
  </si>
  <si>
    <t>CSVFX_20260913_131524</t>
  </si>
  <si>
    <t>20260913-084600|20148|F09|5.50</t>
  </si>
  <si>
    <t>20260913-084500|2981|G10|5.50</t>
  </si>
  <si>
    <t>20260913-084500|2981|G10|5.50|OCC0002</t>
  </si>
  <si>
    <t>20260913-070700|3907|H10|5.80</t>
  </si>
  <si>
    <t>20260913-030600|1634|G12|5.20</t>
  </si>
  <si>
    <t>20260913-021500|1784|A05|5.80</t>
  </si>
  <si>
    <t>20260913-014800|632|C11|5.80</t>
  </si>
  <si>
    <t>20260913-005000|396|G13|6.30</t>
  </si>
  <si>
    <t>20260913-005000|396|G13|6.30|OCC0002</t>
  </si>
  <si>
    <t>20260913-005000|396|G13|6.30|OCC0003</t>
  </si>
  <si>
    <t>20260913-003000|20151|F10|5.50</t>
  </si>
  <si>
    <t>20260913-000700|9|E13|6.80</t>
  </si>
  <si>
    <t>20260912-233700|20148|F09|5.50</t>
  </si>
  <si>
    <t>20260912-220100|338|A07|5.80</t>
  </si>
  <si>
    <t>20260912-215100|20152|F11|5.50</t>
  </si>
  <si>
    <t>20260912-181900|1784|A05|5.80</t>
  </si>
  <si>
    <t>20260912-181500|478|A08|6.30</t>
  </si>
  <si>
    <t>20260912-144300|20041|G07|5.50</t>
  </si>
  <si>
    <t>20260912-143000|20154|F02|5.50</t>
  </si>
  <si>
    <t>20260912-130100|819|C09|6.50</t>
  </si>
  <si>
    <t>20260912-130100|819|C09|6.50|OCC0002</t>
  </si>
  <si>
    <t>20260912-124500|536|C13|5.50</t>
  </si>
  <si>
    <t>20260912-102100|20150|F03|5.50</t>
  </si>
  <si>
    <t>20260912-102100|20150|F03|5.50|OCC0002</t>
  </si>
  <si>
    <t>20260912-014800|618|G09|6.30</t>
  </si>
  <si>
    <t>20260912-012200|395|E09|6.80</t>
  </si>
  <si>
    <t>20260912-011500|338|A07|5.80</t>
  </si>
  <si>
    <t>20260912-004100|2658|C04|5.70</t>
  </si>
  <si>
    <t>20260912-002900|20154|F02|5.50</t>
  </si>
  <si>
    <t>20260912-002700|201|E11|5.80</t>
  </si>
  <si>
    <t>20260912-000500|1733|A01|5.50</t>
  </si>
  <si>
    <t>20260911-231300|20154|F02|5.50</t>
  </si>
  <si>
    <t>20260911-220900|3461|S03|8.00</t>
  </si>
  <si>
    <t>20260911-170300|338|A07|5.80</t>
  </si>
  <si>
    <t>20260911-170300|338|A07|5.80|OCC0002</t>
  </si>
  <si>
    <t>C:\Users\VLT\Downloads\prodotti-venduti (53).csv</t>
  </si>
  <si>
    <t>RICARICARE URGENTE</t>
  </si>
  <si>
    <t>20260913-131702|A05|04782271|238</t>
  </si>
  <si>
    <t>RIC_20260913_131702</t>
  </si>
  <si>
    <t>20260913-131702|A07|04782284|239</t>
  </si>
  <si>
    <t>20260913-131702|C04|04782298|240</t>
  </si>
  <si>
    <t>20260914-080100|338|A07|5.80</t>
  </si>
  <si>
    <t>prodotti-venduti (54).csv</t>
  </si>
  <si>
    <t>CSVFX_20260914_095801</t>
  </si>
  <si>
    <t>20260914-071600|1733|A01|5.50</t>
  </si>
  <si>
    <t>20260914-070300|21037|B11|5.50</t>
  </si>
  <si>
    <t>20260914-060600|1783|B02|5.80</t>
  </si>
  <si>
    <t>20260914-060600|819|C09|6.50</t>
  </si>
  <si>
    <t>20260914-024900|2065|B10|5.80</t>
  </si>
  <si>
    <t>20260914-014500|21232|I09|5.00</t>
  </si>
  <si>
    <t>20260914-014500|21232|I09|5.00|OCC0002</t>
  </si>
  <si>
    <t>20260914-014500|20152|F11|5.50</t>
  </si>
  <si>
    <t>20260914-004700|536|C13|5.50</t>
  </si>
  <si>
    <t>20260914-000800|20152|F11|5.50</t>
  </si>
  <si>
    <t>20260913-203000|2602|H01|5.80</t>
  </si>
  <si>
    <t>20260913-203000|2602|H01|5.80|OCC0002</t>
  </si>
  <si>
    <t>20260913-180400|338|A07|5.80</t>
  </si>
  <si>
    <t>20260913-153900|20150|F03|5.50</t>
  </si>
  <si>
    <t>C:\Users\VLT\Downloads\prodotti-venduti (54).csv</t>
  </si>
  <si>
    <t>20260914-103745|A01|03826587|241</t>
  </si>
  <si>
    <t>RIC_20260914_103745</t>
  </si>
  <si>
    <t>20260914-103745|A07|03826599|242</t>
  </si>
  <si>
    <t>20260914-103746|B10|03826611|243</t>
  </si>
  <si>
    <t>20260914-103746|F11|03826624|244</t>
  </si>
  <si>
    <t>15/09</t>
  </si>
  <si>
    <t>20260915-055600|1783|B02|5.80</t>
  </si>
  <si>
    <t>prodotti-venduti (55).csv</t>
  </si>
  <si>
    <t>CSVFX_20260915_092531</t>
  </si>
  <si>
    <t>20260915-005300|21419|B12|5.50</t>
  </si>
  <si>
    <t>20260914-221900|20151|F10|5.50</t>
  </si>
  <si>
    <t>20260914-201700|2065|B10|5.80</t>
  </si>
  <si>
    <t>20260914-193100|201|E11|5.80</t>
  </si>
  <si>
    <t>20260914-190600|21232|I09|5.00</t>
  </si>
  <si>
    <t>20260914-183700|21380|I11|5.00</t>
  </si>
  <si>
    <t>DELIA CLASSIC SILVER (ILUMA)</t>
  </si>
  <si>
    <t>1-I11</t>
  </si>
  <si>
    <t>20260914-172300|20150|F03|5.50</t>
  </si>
  <si>
    <t>20260914-130700|20041|G07|5.50</t>
  </si>
  <si>
    <t>C:\Users\VLT\Downloads\prodotti-venduti (55).csv</t>
  </si>
  <si>
    <t>20260915-113136|E09|04149677|245</t>
  </si>
  <si>
    <t>RIC_20260915_113136</t>
  </si>
  <si>
    <t>20260915-113136|E11|04149689|246</t>
  </si>
  <si>
    <t>20260915-113137|I09|04149701|247</t>
  </si>
  <si>
    <t>CSVFX_20260915_113503</t>
  </si>
  <si>
    <t>prodotti-venduti (56).csv</t>
  </si>
  <si>
    <t>C:\Users\VLT\Downloads\prodotti-venduti (56).csv</t>
  </si>
  <si>
    <t>20260918-081600|338|A07|5.80</t>
  </si>
  <si>
    <t>prodotti-venduti (57).csv</t>
  </si>
  <si>
    <t>CSVFX_20260918_092325</t>
  </si>
  <si>
    <t>20260918-071000|21037|B11|5.50</t>
  </si>
  <si>
    <t>20260918-012000|632|C11|5.80</t>
  </si>
  <si>
    <t>20260917-193400|20648|H05|5.50</t>
  </si>
  <si>
    <t>20260917-193400|20648|H05|5.50|OCC0002</t>
  </si>
  <si>
    <t>20260917-193400|2270|D09|5.50</t>
  </si>
  <si>
    <t>20260917-193300|2270|D09|5.50</t>
  </si>
  <si>
    <t>20260917-172000|20148|F09|5.50</t>
  </si>
  <si>
    <t>20260917-142500|20151|F10|5.50</t>
  </si>
  <si>
    <t>20260917-142500|20151|F10|5.50|OCC0002</t>
  </si>
  <si>
    <t>20260917-133800|20041|G07|5.50</t>
  </si>
  <si>
    <t>20260917-133000|245|B14|5.50</t>
  </si>
  <si>
    <t>20260917-132900|21036|B09|5.50</t>
  </si>
  <si>
    <t>20260917-113900|2214|B05|6.50</t>
  </si>
  <si>
    <t>20260917-112700|201|E11|5.80</t>
  </si>
  <si>
    <t>20260917-100600|20150|F03|5.50</t>
  </si>
  <si>
    <t>20260917-100600|20150|F03|5.50|OCC0002</t>
  </si>
  <si>
    <t>20260917-100200|20150|F03|5.50</t>
  </si>
  <si>
    <t>20260917-073300|1733|A01|5.50</t>
  </si>
  <si>
    <t>20260917-024200|338|A07|5.80</t>
  </si>
  <si>
    <t>20260917-010400|338|A07|5.80</t>
  </si>
  <si>
    <t>20260917-005200|632|C11|5.80</t>
  </si>
  <si>
    <t>20260917-005100|338|A07|5.80</t>
  </si>
  <si>
    <t>20260917-002000|1784|A05|5.80</t>
  </si>
  <si>
    <t>20260917-001300|1783|B02|5.80</t>
  </si>
  <si>
    <t>20260917-001200|91|C06|5.80</t>
  </si>
  <si>
    <t>20260916-184500|478|A08|6.30</t>
  </si>
  <si>
    <t>20260916-182900|338|A07|5.80</t>
  </si>
  <si>
    <t>20260916-163500|553|C12|5.80</t>
  </si>
  <si>
    <t>20260916-143700|20041|G07|5.50</t>
  </si>
  <si>
    <t>20260916-100500|20148|F09|5.50</t>
  </si>
  <si>
    <t>20260916-084300|201|E11|5.80</t>
  </si>
  <si>
    <t>20260916-062200|21232|I09|5.00</t>
  </si>
  <si>
    <t>20260916-062100|20152|F11|5.50</t>
  </si>
  <si>
    <t>20260916-051900|21036|B09|5.50</t>
  </si>
  <si>
    <t>20260916-051900|21036|B09|5.50|OCC0002</t>
  </si>
  <si>
    <t>20260916-051800|21420|C01|5.50</t>
  </si>
  <si>
    <t>20260916-020100|9|E13|6.80</t>
  </si>
  <si>
    <t>20260916-004800|201|E11|5.80</t>
  </si>
  <si>
    <t>20260916-001600|1784|A05|5.80</t>
  </si>
  <si>
    <t>20260915-230100|91|C06|5.80</t>
  </si>
  <si>
    <t>20260915-213800|478|A08|6.30</t>
  </si>
  <si>
    <t>20260915-205500|21037|B11|5.50</t>
  </si>
  <si>
    <t>20260915-191900|2214|B05|6.50</t>
  </si>
  <si>
    <t>20260915-165200|2214|B05|6.50</t>
  </si>
  <si>
    <t>20260915-132800|20041|G07|5.50</t>
  </si>
  <si>
    <t>C:\Users\VLT\Downloads\prodotti-venduti (57).csv</t>
  </si>
  <si>
    <t>20260918-145030|A07|05343095|248</t>
  </si>
  <si>
    <t>RIC_20260918_145030</t>
  </si>
  <si>
    <t>20260918-145031|B02|05343106|249</t>
  </si>
  <si>
    <t>20260918-145031|B05|05343119|250</t>
  </si>
  <si>
    <t>20260918-145031|B09|05343131|251</t>
  </si>
  <si>
    <t>20260918-145031|C06|05343144|252</t>
  </si>
  <si>
    <t>20260918-145031|C09|05343155|253</t>
  </si>
  <si>
    <t>20260918-145031|C11|05343168|254</t>
  </si>
  <si>
    <t>20260918-145031|E11|05343181|255</t>
  </si>
  <si>
    <t>20260918-145031|F02|05343193|256</t>
  </si>
  <si>
    <t>20260918-145032|F04|05343205|257</t>
  </si>
  <si>
    <t>20260918-145032|F05|05343219|258</t>
  </si>
  <si>
    <t>20260918-145032|F09|05343231|259</t>
  </si>
  <si>
    <t>20260918-145032|F10|05343244|260</t>
  </si>
  <si>
    <t>20260918-145032|F12|05343256|261</t>
  </si>
  <si>
    <t>20260918-145032|G10|05343268|262</t>
  </si>
  <si>
    <t>20260919|42|90,000|517,700|923</t>
  </si>
  <si>
    <t>20260919-033200|1784|A05|5.80</t>
  </si>
  <si>
    <t>prodotti-venduti (58).csv</t>
  </si>
  <si>
    <t>CSVFX_20260919_092604</t>
  </si>
  <si>
    <t>20260919-012200|2658|C04|5.70</t>
  </si>
  <si>
    <t>20260918-223700|20659|F04|5.50</t>
  </si>
  <si>
    <t>20260918-223700|20659|F04|5.50|OCC0002</t>
  </si>
  <si>
    <t>20260918-223600|20155|F01|5.50</t>
  </si>
  <si>
    <t>20260918-221700|20154|F02|5.50</t>
  </si>
  <si>
    <t>20260918-192200|338|A07|5.80</t>
  </si>
  <si>
    <t>20260918-191000|20152|F11|5.50</t>
  </si>
  <si>
    <t>20260918-191000|20146|F05|5.50</t>
  </si>
  <si>
    <t>20260918-181800|632|C11|5.80</t>
  </si>
  <si>
    <t>20260918-181100|478|A08|6.30</t>
  </si>
  <si>
    <t>20260918-133900|20151|F10|5.50</t>
  </si>
  <si>
    <t>20260918-110700|20150|F03|5.50</t>
  </si>
  <si>
    <t>20260918-104500|2270|D09|5.50</t>
  </si>
  <si>
    <t>C:\Users\VLT\Downloads\prodotti-venduti (58).csv</t>
  </si>
  <si>
    <t>20260919-100838|A05|03651873|263</t>
  </si>
  <si>
    <t>RIC_20260919_100838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</si>
</sst>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#,##0.00\ &quot;€&quot;"/>
    <numFmt numFmtId="165" formatCode="&quot;€&quot;\ #,##0.00"/>
    <numFmt numFmtId="166" formatCode="d\.m\.yy"/>
    <numFmt numFmtId="167" formatCode="0.0"/>
    <numFmt numFmtId="168" formatCode="yyyy\-mm\-dd"/>
    <numFmt numFmtId="169" formatCode="\€\ #,##0.00"/>
    <numFmt numFmtId="170" formatCode="_-* #,##0.00\ [$€-410]_-;\-* #,##0.00\ [$€-410]_-;_-* &quot;-&quot;??\ [$€-410]_-;_-@_-"/>
    <numFmt numFmtId="171" formatCode="dd/mm/yyyy\ hh:mm:ss"/>
    <numFmt numFmtId="172" formatCode="m/d/yyyy\ h:mm"/>
    <numFmt numFmtId="173" formatCode="h:mm:ss"/>
    <numFmt numFmtId="174" formatCode="m/d/yyyy"/>
    <numFmt numFmtId="175" formatCode="dd/mm/yy"/>
  </numFmts>
  <fonts count="7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2"/>
      <color theme="1"/>
      <name val="Aptos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Aptos"/>
      <family val="2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Aptos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  <scheme val="minor"/>
    </font>
    <font>
      <b/>
      <sz val="16"/>
      <color rgb="FFFFFFFF"/>
      <name val="Calibri"/>
      <family val="2"/>
    </font>
    <font>
      <b/>
      <sz val="9"/>
      <color rgb="FFFFFFFF"/>
      <name val="Calibri"/>
      <family val="2"/>
    </font>
    <font>
      <b/>
      <sz val="12"/>
      <name val="Calibri"/>
      <family val="2"/>
    </font>
    <font>
      <i/>
      <sz val="11"/>
      <color rgb="FF666666"/>
      <name val="Calibri"/>
      <family val="2"/>
    </font>
    <font>
      <b/>
      <sz val="11"/>
      <color rgb="FFFFFFFF"/>
      <name val="Calibri"/>
      <family val="2"/>
    </font>
    <font>
      <sz val="22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843C0C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sz val="10"/>
      <color rgb="FF222222"/>
      <name val="Calibri"/>
      <family val="2"/>
      <scheme val="minor"/>
    </font>
    <font>
      <b/>
      <sz val="10"/>
      <color rgb="FF222222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5"/>
      <color rgb="FFFFFFFF"/>
      <name val="Aptos"/>
      <family val="2"/>
    </font>
    <font>
      <sz val="11"/>
      <color theme="1"/>
      <name val="Aptos"/>
      <family val="2"/>
    </font>
    <font>
      <b/>
      <sz val="11"/>
      <color rgb="FFFFFFFF"/>
      <name val="Aptos"/>
      <family val="2"/>
    </font>
    <font>
      <b/>
      <sz val="10"/>
      <color rgb="FFFFFFFF"/>
      <name val="Aptos"/>
      <family val="2"/>
    </font>
    <font>
      <b/>
      <sz val="11"/>
      <color rgb="FF1F1F1F"/>
      <name val="Aptos"/>
      <family val="2"/>
    </font>
    <font>
      <b/>
      <i/>
      <sz val="10"/>
      <color rgb="FF404040"/>
      <name val="Aptos"/>
      <family val="2"/>
    </font>
    <font>
      <sz val="11"/>
      <color rgb="FF1F1F1F"/>
      <name val="Aptos"/>
      <family val="2"/>
    </font>
    <font>
      <sz val="10"/>
      <color rgb="FF222222"/>
      <name val="Aptos"/>
      <family val="2"/>
    </font>
    <font>
      <b/>
      <sz val="10"/>
      <color rgb="FF222222"/>
      <name val="Aptos"/>
      <family val="2"/>
    </font>
    <font>
      <b/>
      <u/>
      <sz val="16"/>
      <color rgb="FF000000"/>
      <name val="Calibri"/>
      <family val="2"/>
      <scheme val="minor"/>
    </font>
    <font>
      <b/>
      <sz val="28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rgb="FF1F2937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111827"/>
      <name val="Calibri"/>
      <family val="2"/>
      <scheme val="minor"/>
    </font>
    <font>
      <b/>
      <sz val="12"/>
      <color rgb="FF111827"/>
      <name val="Calibri"/>
      <family val="2"/>
      <scheme val="minor"/>
    </font>
    <font>
      <b/>
      <sz val="11"/>
      <color rgb="FF111827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0"/>
      <color rgb="FF1F2937"/>
      <name val="Calibri"/>
      <family val="2"/>
      <scheme val="minor"/>
    </font>
    <font>
      <sz val="10"/>
      <color rgb="FF111827"/>
      <name val="Calibri"/>
      <family val="2"/>
      <scheme val="minor"/>
    </font>
    <font>
      <b/>
      <sz val="10"/>
      <color rgb="FF111827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BFBFB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F9EA84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DF4FB"/>
      </patternFill>
    </fill>
    <fill>
      <patternFill patternType="solid">
        <fgColor rgb="FF1F4E7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theme="4"/>
      </patternFill>
    </fill>
  </fills>
  <borders count="6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8EA9C1"/>
      </top>
      <bottom/>
      <diagonal/>
    </border>
    <border>
      <left/>
      <right/>
      <top style="thin">
        <color rgb="FF8EA9C1"/>
      </top>
      <bottom style="thin">
        <color rgb="FF8EA9C1"/>
      </bottom>
      <diagonal/>
    </border>
    <border>
      <left style="thin">
        <color rgb="FF8EA9C1"/>
      </left>
      <right/>
      <top style="thin">
        <color rgb="FF8EA9C1"/>
      </top>
      <bottom style="thin">
        <color rgb="FF8EA9C1"/>
      </bottom>
      <diagonal/>
    </border>
    <border>
      <left/>
      <right style="thin">
        <color rgb="FF8EA9C1"/>
      </right>
      <top style="thin">
        <color rgb="FF8EA9C1"/>
      </top>
      <bottom style="thin">
        <color rgb="FF8EA9C1"/>
      </bottom>
      <diagonal/>
    </border>
    <border>
      <left/>
      <right/>
      <top/>
      <bottom style="medium">
        <color rgb="FF163A5C"/>
      </bottom>
      <diagonal/>
    </border>
    <border>
      <left style="thin">
        <color rgb="FF8EA9C1"/>
      </left>
      <right/>
      <top style="thin">
        <color rgb="FF8EA9C1"/>
      </top>
      <bottom/>
      <diagonal/>
    </border>
    <border>
      <left/>
      <right style="thin">
        <color rgb="FF8EA9C1"/>
      </right>
      <top style="thin">
        <color rgb="FF8EA9C1"/>
      </top>
      <bottom/>
      <diagonal/>
    </border>
    <border>
      <left/>
      <right/>
      <top style="medium">
        <color rgb="FF163A5C"/>
      </top>
      <bottom/>
      <diagonal/>
    </border>
    <border>
      <left/>
      <right/>
      <top style="thin">
        <color rgb="FFA6A6A6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/>
      <top/>
      <bottom style="thin">
        <color rgb="FFD0D7DE"/>
      </bottom>
      <diagonal/>
    </border>
    <border>
      <left style="thin">
        <color rgb="FFD0D7DE"/>
      </left>
      <right/>
      <top style="thin">
        <color rgb="FFA6A6A6"/>
      </top>
      <bottom/>
      <diagonal/>
    </border>
    <border>
      <left style="thin">
        <color rgb="FFD0D7DE"/>
      </left>
      <right/>
      <top/>
      <bottom/>
      <diagonal/>
    </border>
    <border>
      <left style="thin">
        <color rgb="FFD0D7DE"/>
      </left>
      <right/>
      <top/>
      <bottom style="thin">
        <color rgb="FFD0D7DE"/>
      </bottom>
      <diagonal/>
    </border>
    <border>
      <left/>
      <right style="thin">
        <color rgb="FFD0D7DE"/>
      </right>
      <top style="thin">
        <color rgb="FFA6A6A6"/>
      </top>
      <bottom/>
      <diagonal/>
    </border>
    <border>
      <left/>
      <right style="thin">
        <color rgb="FFD0D7DE"/>
      </right>
      <top/>
      <bottom/>
      <diagonal/>
    </border>
    <border>
      <left/>
      <right style="thin">
        <color rgb="FFD0D7DE"/>
      </right>
      <top/>
      <bottom style="thin">
        <color rgb="FFD0D7DE"/>
      </bottom>
      <diagonal/>
    </border>
    <border>
      <left/>
      <right/>
      <top style="thin">
        <color rgb="FF9EADBA"/>
      </top>
      <bottom style="thin">
        <color rgb="FF9EADBA"/>
      </bottom>
      <diagonal/>
    </border>
    <border>
      <left style="thin">
        <color rgb="FF9EADBA"/>
      </left>
      <right/>
      <top style="thin">
        <color rgb="FF9EADBA"/>
      </top>
      <bottom style="thin">
        <color rgb="FF9EADBA"/>
      </bottom>
      <diagonal/>
    </border>
    <border>
      <left/>
      <right style="thin">
        <color rgb="FF9EADBA"/>
      </right>
      <top style="thin">
        <color rgb="FF9EADBA"/>
      </top>
      <bottom style="thin">
        <color rgb="FF9EADBA"/>
      </bottom>
      <diagonal/>
    </border>
    <border>
      <left style="thin">
        <color rgb="FFD0D7DE"/>
      </left>
      <right style="thin">
        <color rgb="FFD0D7DE"/>
      </right>
      <top style="thin">
        <color rgb="FFA6A6A6"/>
      </top>
      <bottom/>
      <diagonal/>
    </border>
    <border>
      <left style="thin">
        <color rgb="FFD0D7DE"/>
      </left>
      <right style="thin">
        <color rgb="FFD0D7DE"/>
      </right>
      <top/>
      <bottom/>
      <diagonal/>
    </border>
    <border>
      <left style="thin">
        <color rgb="FFD0D7DE"/>
      </left>
      <right style="thin">
        <color rgb="FFD0D7DE"/>
      </right>
      <top/>
      <bottom style="thin">
        <color rgb="FFD0D7DE"/>
      </bottom>
      <diagonal/>
    </border>
    <border>
      <left/>
      <right/>
      <top style="thin">
        <color rgb="FF17365D"/>
      </top>
      <bottom/>
      <diagonal/>
    </border>
    <border>
      <left/>
      <right/>
      <top style="medium">
        <color rgb="FF17365D"/>
      </top>
      <bottom style="thin">
        <color rgb="FF17365D"/>
      </bottom>
      <diagonal/>
    </border>
    <border>
      <left style="thin">
        <color rgb="FFA6A6A6"/>
      </left>
      <right/>
      <top style="thin">
        <color rgb="FF17365D"/>
      </top>
      <bottom/>
      <diagonal/>
    </border>
    <border>
      <left/>
      <right style="thin">
        <color rgb="FFA6A6A6"/>
      </right>
      <top style="thin">
        <color rgb="FF17365D"/>
      </top>
      <bottom/>
      <diagonal/>
    </border>
    <border>
      <left style="thin">
        <color rgb="FF8EA9C1"/>
      </left>
      <right/>
      <top/>
      <bottom/>
      <diagonal/>
    </border>
    <border>
      <left style="medium">
        <color rgb="FF17365D"/>
      </left>
      <right/>
      <top style="medium">
        <color rgb="FF17365D"/>
      </top>
      <bottom style="thin">
        <color rgb="FF17365D"/>
      </bottom>
      <diagonal/>
    </border>
    <border>
      <left/>
      <right style="medium">
        <color rgb="FF17365D"/>
      </right>
      <top style="medium">
        <color rgb="FF17365D"/>
      </top>
      <bottom style="thin">
        <color rgb="FF17365D"/>
      </bottom>
      <diagonal/>
    </border>
    <border>
      <left/>
      <right/>
      <top style="medium">
        <color rgb="FF1F4E78"/>
      </top>
      <bottom/>
      <diagonal/>
    </border>
    <border>
      <left/>
      <right/>
      <top/>
      <bottom style="thin">
        <color rgb="FFD9E2F3"/>
      </bottom>
      <diagonal/>
    </border>
    <border>
      <left/>
      <right/>
      <top/>
      <bottom style="thin">
        <color rgb="FF1F4E78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371">
    <xf numFmtId="0" fontId="0" fillId="0" borderId="0" xfId="0"/>
    <xf numFmtId="0" fontId="0" fillId="0" borderId="0" xfId="0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2" fontId="9" fillId="0" borderId="6" xfId="0" applyNumberFormat="1" applyFont="1" applyBorder="1" applyAlignment="1">
      <alignment horizontal="center" vertical="center" wrapText="1"/>
    </xf>
    <xf numFmtId="0" fontId="8" fillId="0" borderId="0" xfId="0" applyFont="1"/>
    <xf numFmtId="165" fontId="0" fillId="0" borderId="0" xfId="0" applyNumberFormat="1" applyAlignment="1">
      <alignment horizontal="center" vertical="center"/>
    </xf>
    <xf numFmtId="14" fontId="5" fillId="0" borderId="4" xfId="0" applyNumberFormat="1" applyFont="1" applyBorder="1" applyAlignment="1">
      <alignment vertical="center" wrapText="1"/>
    </xf>
    <xf numFmtId="166" fontId="5" fillId="0" borderId="7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vertical="center" wrapText="1"/>
    </xf>
    <xf numFmtId="2" fontId="5" fillId="0" borderId="4" xfId="0" applyNumberFormat="1" applyFont="1" applyBorder="1" applyAlignment="1">
      <alignment horizontal="right" vertical="center" wrapText="1"/>
    </xf>
    <xf numFmtId="1" fontId="5" fillId="0" borderId="8" xfId="0" applyNumberFormat="1" applyFont="1" applyBorder="1" applyAlignment="1">
      <alignment vertical="center" wrapText="1"/>
    </xf>
    <xf numFmtId="1" fontId="5" fillId="0" borderId="8" xfId="0" applyNumberFormat="1" applyFont="1" applyBorder="1" applyAlignment="1">
      <alignment horizontal="right" vertical="center" wrapText="1"/>
    </xf>
    <xf numFmtId="2" fontId="5" fillId="0" borderId="8" xfId="0" applyNumberFormat="1" applyFont="1" applyBorder="1" applyAlignment="1">
      <alignment horizontal="right" vertical="center" wrapText="1"/>
    </xf>
    <xf numFmtId="14" fontId="5" fillId="0" borderId="9" xfId="0" applyNumberFormat="1" applyFont="1" applyBorder="1" applyAlignment="1">
      <alignment vertical="center" wrapText="1"/>
    </xf>
    <xf numFmtId="166" fontId="5" fillId="0" borderId="10" xfId="0" applyNumberFormat="1" applyFont="1" applyBorder="1" applyAlignment="1">
      <alignment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9" xfId="0" applyNumberFormat="1" applyFont="1" applyBorder="1" applyAlignment="1">
      <alignment horizontal="right" vertical="center" wrapText="1"/>
    </xf>
    <xf numFmtId="2" fontId="5" fillId="0" borderId="9" xfId="0" applyNumberFormat="1" applyFont="1" applyBorder="1" applyAlignment="1">
      <alignment horizontal="right" vertical="center" wrapText="1"/>
    </xf>
    <xf numFmtId="14" fontId="5" fillId="0" borderId="8" xfId="0" applyNumberFormat="1" applyFont="1" applyBorder="1" applyAlignment="1">
      <alignment vertical="center" wrapText="1"/>
    </xf>
    <xf numFmtId="165" fontId="12" fillId="9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13" fillId="2" borderId="11" xfId="0" applyNumberFormat="1" applyFont="1" applyFill="1" applyBorder="1" applyAlignment="1">
      <alignment horizontal="center" vertical="center"/>
    </xf>
    <xf numFmtId="49" fontId="7" fillId="6" borderId="1" xfId="0" applyNumberFormat="1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1" fontId="5" fillId="0" borderId="6" xfId="0" applyNumberFormat="1" applyFont="1" applyBorder="1" applyAlignment="1">
      <alignment horizontal="right" vertical="center" wrapText="1"/>
    </xf>
    <xf numFmtId="49" fontId="5" fillId="0" borderId="5" xfId="0" applyNumberFormat="1" applyFont="1" applyBorder="1" applyAlignment="1">
      <alignment horizontal="center" vertical="center" wrapText="1"/>
    </xf>
    <xf numFmtId="49" fontId="7" fillId="6" borderId="0" xfId="0" applyNumberFormat="1" applyFont="1" applyFill="1" applyAlignment="1">
      <alignment horizontal="center" vertical="center"/>
    </xf>
    <xf numFmtId="165" fontId="17" fillId="13" borderId="0" xfId="0" applyNumberFormat="1" applyFont="1" applyFill="1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" fillId="14" borderId="4" xfId="0" applyFont="1" applyFill="1" applyBorder="1" applyAlignment="1">
      <alignment horizontal="center" vertical="center"/>
    </xf>
    <xf numFmtId="165" fontId="4" fillId="15" borderId="4" xfId="0" applyNumberFormat="1" applyFont="1" applyFill="1" applyBorder="1" applyAlignment="1">
      <alignment horizontal="center" vertical="center"/>
    </xf>
    <xf numFmtId="0" fontId="4" fillId="15" borderId="4" xfId="0" applyFont="1" applyFill="1" applyBorder="1" applyAlignment="1">
      <alignment horizontal="center" vertical="center"/>
    </xf>
    <xf numFmtId="165" fontId="4" fillId="14" borderId="4" xfId="0" applyNumberFormat="1" applyFont="1" applyFill="1" applyBorder="1" applyAlignment="1">
      <alignment horizontal="center" vertical="center"/>
    </xf>
    <xf numFmtId="164" fontId="17" fillId="9" borderId="0" xfId="0" applyNumberFormat="1" applyFont="1" applyFill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9" fillId="16" borderId="9" xfId="0" applyFont="1" applyFill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0" fontId="4" fillId="16" borderId="4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164" fontId="4" fillId="15" borderId="4" xfId="0" applyNumberFormat="1" applyFont="1" applyFill="1" applyBorder="1" applyAlignment="1">
      <alignment horizontal="center" vertical="center"/>
    </xf>
    <xf numFmtId="49" fontId="18" fillId="0" borderId="4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8" fillId="16" borderId="14" xfId="0" applyNumberFormat="1" applyFont="1" applyFill="1" applyBorder="1" applyAlignment="1">
      <alignment horizontal="center" vertical="center"/>
    </xf>
    <xf numFmtId="49" fontId="18" fillId="0" borderId="14" xfId="0" applyNumberFormat="1" applyFont="1" applyBorder="1" applyAlignment="1">
      <alignment horizontal="center" vertical="center"/>
    </xf>
    <xf numFmtId="164" fontId="4" fillId="15" borderId="13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5" fontId="3" fillId="2" borderId="8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15" xfId="0" applyNumberFormat="1" applyFont="1" applyFill="1" applyBorder="1" applyAlignment="1">
      <alignment horizontal="center" vertical="center"/>
    </xf>
    <xf numFmtId="0" fontId="4" fillId="14" borderId="9" xfId="0" applyFont="1" applyFill="1" applyBorder="1" applyAlignment="1">
      <alignment horizontal="center" vertical="center"/>
    </xf>
    <xf numFmtId="0" fontId="4" fillId="15" borderId="9" xfId="0" applyFont="1" applyFill="1" applyBorder="1" applyAlignment="1">
      <alignment horizontal="center" vertical="center"/>
    </xf>
    <xf numFmtId="0" fontId="4" fillId="17" borderId="12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15" fillId="17" borderId="17" xfId="0" applyFont="1" applyFill="1" applyBorder="1" applyAlignment="1">
      <alignment horizontal="center" vertical="center"/>
    </xf>
    <xf numFmtId="49" fontId="18" fillId="18" borderId="4" xfId="0" applyNumberFormat="1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49" fontId="7" fillId="10" borderId="4" xfId="0" applyNumberFormat="1" applyFont="1" applyFill="1" applyBorder="1" applyAlignment="1">
      <alignment horizontal="center" vertical="center"/>
    </xf>
    <xf numFmtId="0" fontId="14" fillId="17" borderId="4" xfId="0" applyFont="1" applyFill="1" applyBorder="1" applyAlignment="1">
      <alignment horizontal="center" vertical="center"/>
    </xf>
    <xf numFmtId="0" fontId="0" fillId="18" borderId="13" xfId="0" applyFill="1" applyBorder="1"/>
    <xf numFmtId="49" fontId="0" fillId="18" borderId="4" xfId="0" applyNumberFormat="1" applyFill="1" applyBorder="1"/>
    <xf numFmtId="0" fontId="0" fillId="19" borderId="4" xfId="0" applyFill="1" applyBorder="1"/>
    <xf numFmtId="0" fontId="14" fillId="18" borderId="13" xfId="0" applyFont="1" applyFill="1" applyBorder="1" applyAlignment="1">
      <alignment horizontal="center" vertical="center"/>
    </xf>
    <xf numFmtId="49" fontId="18" fillId="0" borderId="19" xfId="0" applyNumberFormat="1" applyFont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/>
    </xf>
    <xf numFmtId="0" fontId="15" fillId="17" borderId="4" xfId="0" applyFont="1" applyFill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18" fillId="18" borderId="19" xfId="0" applyNumberFormat="1" applyFont="1" applyFill="1" applyBorder="1" applyAlignment="1">
      <alignment horizontal="center" vertical="center"/>
    </xf>
    <xf numFmtId="49" fontId="7" fillId="10" borderId="19" xfId="0" applyNumberFormat="1" applyFont="1" applyFill="1" applyBorder="1" applyAlignment="1">
      <alignment horizontal="center" vertical="center"/>
    </xf>
    <xf numFmtId="49" fontId="7" fillId="10" borderId="0" xfId="0" applyNumberFormat="1" applyFont="1" applyFill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4" fillId="17" borderId="12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" fontId="0" fillId="0" borderId="0" xfId="0" applyNumberFormat="1"/>
    <xf numFmtId="167" fontId="0" fillId="0" borderId="0" xfId="0" applyNumberFormat="1"/>
    <xf numFmtId="0" fontId="2" fillId="0" borderId="0" xfId="0" applyFont="1" applyAlignment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9" fontId="0" fillId="0" borderId="0" xfId="0" applyNumberFormat="1"/>
    <xf numFmtId="49" fontId="5" fillId="0" borderId="7" xfId="0" applyNumberFormat="1" applyFont="1" applyBorder="1" applyAlignment="1">
      <alignment vertical="center" wrapText="1"/>
    </xf>
    <xf numFmtId="49" fontId="5" fillId="0" borderId="10" xfId="0" applyNumberFormat="1" applyFont="1" applyBorder="1" applyAlignment="1">
      <alignment vertical="center" wrapText="1"/>
    </xf>
    <xf numFmtId="49" fontId="18" fillId="18" borderId="18" xfId="0" applyNumberFormat="1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15" fillId="17" borderId="12" xfId="0" applyFont="1" applyFill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5" fillId="0" borderId="25" xfId="0" applyFont="1" applyBorder="1" applyAlignment="1">
      <alignment vertical="center" wrapText="1"/>
    </xf>
    <xf numFmtId="0" fontId="5" fillId="0" borderId="25" xfId="0" applyFont="1" applyBorder="1" applyAlignment="1">
      <alignment horizontal="right" vertical="center" wrapText="1"/>
    </xf>
    <xf numFmtId="0" fontId="22" fillId="0" borderId="25" xfId="0" applyFont="1" applyBorder="1" applyAlignment="1">
      <alignment vertical="center" wrapText="1"/>
    </xf>
    <xf numFmtId="0" fontId="22" fillId="0" borderId="25" xfId="0" applyFont="1" applyBorder="1" applyAlignment="1">
      <alignment horizontal="right" vertical="center" wrapText="1"/>
    </xf>
    <xf numFmtId="0" fontId="5" fillId="0" borderId="23" xfId="0" applyFont="1" applyBorder="1" applyAlignment="1">
      <alignment vertical="center" wrapText="1"/>
    </xf>
    <xf numFmtId="0" fontId="5" fillId="0" borderId="23" xfId="0" applyFont="1" applyBorder="1" applyAlignment="1">
      <alignment horizontal="right" vertical="center" wrapText="1"/>
    </xf>
    <xf numFmtId="0" fontId="23" fillId="0" borderId="0" xfId="0" applyFont="1"/>
    <xf numFmtId="22" fontId="0" fillId="0" borderId="0" xfId="0" applyNumberFormat="1"/>
    <xf numFmtId="0" fontId="0" fillId="0" borderId="0" xfId="0" applyProtection="1">
      <protection locked="0"/>
    </xf>
    <xf numFmtId="0" fontId="24" fillId="0" borderId="0" xfId="0" applyFont="1"/>
    <xf numFmtId="2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0" fontId="25" fillId="0" borderId="0" xfId="0" applyFont="1"/>
    <xf numFmtId="9" fontId="0" fillId="0" borderId="0" xfId="0" applyNumberFormat="1"/>
    <xf numFmtId="0" fontId="23" fillId="21" borderId="27" xfId="0" applyFont="1" applyFill="1" applyBorder="1"/>
    <xf numFmtId="0" fontId="0" fillId="0" borderId="27" xfId="0" applyBorder="1"/>
    <xf numFmtId="0" fontId="27" fillId="20" borderId="27" xfId="0" applyFont="1" applyFill="1" applyBorder="1" applyAlignment="1">
      <alignment horizontal="center"/>
    </xf>
    <xf numFmtId="14" fontId="0" fillId="0" borderId="27" xfId="0" applyNumberFormat="1" applyBorder="1"/>
    <xf numFmtId="169" fontId="28" fillId="22" borderId="27" xfId="0" applyNumberFormat="1" applyFont="1" applyFill="1" applyBorder="1" applyAlignment="1">
      <alignment horizontal="center"/>
    </xf>
    <xf numFmtId="1" fontId="28" fillId="22" borderId="27" xfId="0" applyNumberFormat="1" applyFont="1" applyFill="1" applyBorder="1" applyAlignment="1">
      <alignment horizontal="center"/>
    </xf>
    <xf numFmtId="1" fontId="0" fillId="0" borderId="27" xfId="0" applyNumberFormat="1" applyBorder="1"/>
    <xf numFmtId="0" fontId="30" fillId="20" borderId="27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left" vertical="center" wrapText="1"/>
    </xf>
    <xf numFmtId="1" fontId="0" fillId="0" borderId="27" xfId="0" applyNumberFormat="1" applyBorder="1" applyAlignment="1">
      <alignment horizontal="center" vertical="center"/>
    </xf>
    <xf numFmtId="0" fontId="23" fillId="21" borderId="27" xfId="0" pivotButton="1" applyFont="1" applyFill="1" applyBorder="1"/>
    <xf numFmtId="1" fontId="21" fillId="0" borderId="0" xfId="0" applyNumberFormat="1" applyFont="1" applyAlignment="1">
      <alignment horizontal="center" vertical="center"/>
    </xf>
    <xf numFmtId="170" fontId="20" fillId="0" borderId="0" xfId="0" applyNumberFormat="1" applyFont="1" applyAlignment="1">
      <alignment horizontal="center" vertical="center"/>
    </xf>
    <xf numFmtId="170" fontId="21" fillId="0" borderId="0" xfId="0" applyNumberFormat="1" applyFont="1" applyAlignment="1">
      <alignment horizontal="center" vertical="center"/>
    </xf>
    <xf numFmtId="170" fontId="0" fillId="0" borderId="0" xfId="0" applyNumberFormat="1"/>
    <xf numFmtId="0" fontId="14" fillId="0" borderId="8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170" fontId="4" fillId="2" borderId="8" xfId="0" applyNumberFormat="1" applyFont="1" applyFill="1" applyBorder="1" applyAlignment="1">
      <alignment horizontal="center" vertical="center"/>
    </xf>
    <xf numFmtId="170" fontId="4" fillId="2" borderId="15" xfId="0" applyNumberFormat="1" applyFont="1" applyFill="1" applyBorder="1" applyAlignment="1">
      <alignment horizontal="center" vertical="center"/>
    </xf>
    <xf numFmtId="0" fontId="14" fillId="11" borderId="21" xfId="0" applyFont="1" applyFill="1" applyBorder="1" applyAlignment="1">
      <alignment horizontal="center" vertical="center"/>
    </xf>
    <xf numFmtId="164" fontId="4" fillId="2" borderId="20" xfId="0" applyNumberFormat="1" applyFont="1" applyFill="1" applyBorder="1" applyAlignment="1">
      <alignment horizontal="center" vertical="center"/>
    </xf>
    <xf numFmtId="1" fontId="4" fillId="2" borderId="20" xfId="0" applyNumberFormat="1" applyFont="1" applyFill="1" applyBorder="1" applyAlignment="1">
      <alignment horizontal="center" vertical="center"/>
    </xf>
    <xf numFmtId="0" fontId="14" fillId="0" borderId="28" xfId="0" applyFont="1" applyBorder="1" applyAlignment="1">
      <alignment horizontal="left"/>
    </xf>
    <xf numFmtId="0" fontId="32" fillId="0" borderId="8" xfId="0" applyFont="1" applyBorder="1" applyAlignment="1">
      <alignment horizontal="left"/>
    </xf>
    <xf numFmtId="0" fontId="32" fillId="0" borderId="4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33" fillId="0" borderId="28" xfId="0" applyFont="1" applyBorder="1" applyAlignment="1">
      <alignment horizontal="left"/>
    </xf>
    <xf numFmtId="0" fontId="33" fillId="0" borderId="28" xfId="0" applyFont="1" applyBorder="1"/>
    <xf numFmtId="0" fontId="33" fillId="0" borderId="0" xfId="0" applyFont="1"/>
    <xf numFmtId="0" fontId="34" fillId="0" borderId="8" xfId="0" applyFont="1" applyBorder="1" applyAlignment="1">
      <alignment horizontal="left"/>
    </xf>
    <xf numFmtId="0" fontId="34" fillId="0" borderId="8" xfId="0" applyFont="1" applyBorder="1"/>
    <xf numFmtId="0" fontId="34" fillId="0" borderId="0" xfId="0" applyFont="1"/>
    <xf numFmtId="0" fontId="34" fillId="0" borderId="4" xfId="0" applyFont="1" applyBorder="1" applyAlignment="1">
      <alignment horizontal="left"/>
    </xf>
    <xf numFmtId="0" fontId="34" fillId="0" borderId="4" xfId="0" applyFont="1" applyBorder="1"/>
    <xf numFmtId="0" fontId="34" fillId="0" borderId="0" xfId="0" applyFont="1" applyAlignment="1">
      <alignment horizontal="left"/>
    </xf>
    <xf numFmtId="0" fontId="33" fillId="0" borderId="28" xfId="0" applyFont="1" applyBorder="1" applyAlignment="1">
      <alignment horizontal="center"/>
    </xf>
    <xf numFmtId="0" fontId="34" fillId="0" borderId="8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0" fillId="14" borderId="0" xfId="0" applyFill="1"/>
    <xf numFmtId="0" fontId="5" fillId="0" borderId="22" xfId="0" applyFont="1" applyBorder="1" applyAlignment="1">
      <alignment vertical="center" wrapText="1"/>
    </xf>
    <xf numFmtId="0" fontId="5" fillId="0" borderId="24" xfId="0" applyFont="1" applyBorder="1" applyAlignment="1">
      <alignment vertical="center" wrapText="1"/>
    </xf>
    <xf numFmtId="0" fontId="22" fillId="0" borderId="24" xfId="0" applyFont="1" applyBorder="1" applyAlignment="1">
      <alignment vertical="center" wrapText="1"/>
    </xf>
    <xf numFmtId="49" fontId="18" fillId="18" borderId="14" xfId="0" applyNumberFormat="1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49" fontId="7" fillId="10" borderId="1" xfId="0" applyNumberFormat="1" applyFont="1" applyFill="1" applyBorder="1" applyAlignment="1">
      <alignment horizontal="center" vertical="center"/>
    </xf>
    <xf numFmtId="0" fontId="14" fillId="10" borderId="12" xfId="0" applyFont="1" applyFill="1" applyBorder="1" applyAlignment="1">
      <alignment horizontal="center" vertical="center"/>
    </xf>
    <xf numFmtId="0" fontId="14" fillId="18" borderId="0" xfId="0" applyFont="1" applyFill="1" applyAlignment="1">
      <alignment horizontal="center" vertical="center"/>
    </xf>
    <xf numFmtId="0" fontId="0" fillId="18" borderId="0" xfId="0" applyFill="1"/>
    <xf numFmtId="16" fontId="0" fillId="0" borderId="0" xfId="0" applyNumberFormat="1"/>
    <xf numFmtId="0" fontId="2" fillId="11" borderId="4" xfId="0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0" fillId="14" borderId="14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171" fontId="0" fillId="0" borderId="0" xfId="0" applyNumberFormat="1"/>
    <xf numFmtId="171" fontId="0" fillId="11" borderId="0" xfId="0" applyNumberFormat="1" applyFill="1"/>
    <xf numFmtId="0" fontId="41" fillId="0" borderId="0" xfId="0" applyFont="1"/>
    <xf numFmtId="0" fontId="0" fillId="0" borderId="0" xfId="0" applyAlignment="1">
      <alignment vertical="center"/>
    </xf>
    <xf numFmtId="21" fontId="0" fillId="0" borderId="0" xfId="0" applyNumberFormat="1"/>
    <xf numFmtId="14" fontId="5" fillId="0" borderId="13" xfId="0" applyNumberFormat="1" applyFont="1" applyBorder="1" applyAlignment="1" applyProtection="1">
      <alignment vertical="center" wrapText="1"/>
      <protection locked="0"/>
    </xf>
    <xf numFmtId="14" fontId="5" fillId="0" borderId="4" xfId="0" applyNumberFormat="1" applyFont="1" applyBorder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2" fontId="5" fillId="0" borderId="25" xfId="0" applyNumberFormat="1" applyFont="1" applyBorder="1" applyAlignment="1">
      <alignment horizontal="right" vertical="center" wrapText="1"/>
    </xf>
    <xf numFmtId="2" fontId="22" fillId="0" borderId="25" xfId="0" applyNumberFormat="1" applyFont="1" applyBorder="1" applyAlignment="1">
      <alignment horizontal="right" vertical="center" wrapText="1"/>
    </xf>
    <xf numFmtId="169" fontId="0" fillId="0" borderId="27" xfId="0" applyNumberFormat="1" applyBorder="1" applyAlignment="1">
      <alignment horizontal="center" vertical="center" wrapText="1"/>
    </xf>
    <xf numFmtId="167" fontId="28" fillId="22" borderId="27" xfId="0" applyNumberFormat="1" applyFont="1" applyFill="1" applyBorder="1" applyAlignment="1">
      <alignment horizontal="center"/>
    </xf>
    <xf numFmtId="3" fontId="28" fillId="22" borderId="27" xfId="0" applyNumberFormat="1" applyFont="1" applyFill="1" applyBorder="1" applyAlignment="1">
      <alignment horizontal="center"/>
    </xf>
    <xf numFmtId="0" fontId="44" fillId="23" borderId="30" xfId="0" applyFont="1" applyFill="1" applyBorder="1" applyAlignment="1">
      <alignment horizontal="center"/>
    </xf>
    <xf numFmtId="1" fontId="45" fillId="29" borderId="31" xfId="0" applyNumberFormat="1" applyFont="1" applyFill="1" applyBorder="1" applyAlignment="1">
      <alignment horizontal="center"/>
    </xf>
    <xf numFmtId="0" fontId="44" fillId="23" borderId="35" xfId="0" applyFont="1" applyFill="1" applyBorder="1" applyAlignment="1">
      <alignment horizontal="center"/>
    </xf>
    <xf numFmtId="0" fontId="44" fillId="23" borderId="36" xfId="0" applyFont="1" applyFill="1" applyBorder="1" applyAlignment="1">
      <alignment horizontal="center"/>
    </xf>
    <xf numFmtId="1" fontId="45" fillId="29" borderId="32" xfId="0" applyNumberFormat="1" applyFont="1" applyFill="1" applyBorder="1" applyAlignment="1">
      <alignment horizontal="center"/>
    </xf>
    <xf numFmtId="1" fontId="0" fillId="0" borderId="0" xfId="0" applyNumberFormat="1" applyAlignment="1">
      <alignment vertical="center"/>
    </xf>
    <xf numFmtId="1" fontId="8" fillId="28" borderId="0" xfId="0" applyNumberFormat="1" applyFont="1" applyFill="1" applyAlignment="1">
      <alignment horizontal="center" vertical="center"/>
    </xf>
    <xf numFmtId="0" fontId="39" fillId="26" borderId="0" xfId="0" applyFont="1" applyFill="1" applyAlignment="1">
      <alignment vertical="center"/>
    </xf>
    <xf numFmtId="1" fontId="0" fillId="30" borderId="0" xfId="0" applyNumberFormat="1" applyFill="1" applyAlignment="1">
      <alignment horizontal="center" vertical="center"/>
    </xf>
    <xf numFmtId="1" fontId="8" fillId="31" borderId="0" xfId="0" applyNumberFormat="1" applyFont="1" applyFill="1" applyAlignment="1">
      <alignment horizontal="center" vertical="center"/>
    </xf>
    <xf numFmtId="0" fontId="38" fillId="25" borderId="0" xfId="0" applyFont="1" applyFill="1" applyAlignment="1">
      <alignment vertical="center"/>
    </xf>
    <xf numFmtId="0" fontId="40" fillId="27" borderId="0" xfId="0" applyFont="1" applyFill="1" applyAlignment="1">
      <alignment vertical="center"/>
    </xf>
    <xf numFmtId="0" fontId="37" fillId="24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44" fillId="23" borderId="34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46" fillId="33" borderId="0" xfId="0" applyFont="1" applyFill="1" applyAlignment="1">
      <alignment horizontal="center" vertical="center"/>
    </xf>
    <xf numFmtId="0" fontId="46" fillId="33" borderId="0" xfId="0" applyFont="1" applyFill="1" applyAlignment="1">
      <alignment vertical="center"/>
    </xf>
    <xf numFmtId="0" fontId="46" fillId="33" borderId="0" xfId="0" applyFont="1" applyFill="1" applyAlignment="1">
      <alignment horizontal="left" vertical="center"/>
    </xf>
    <xf numFmtId="169" fontId="46" fillId="33" borderId="0" xfId="0" applyNumberFormat="1" applyFont="1" applyFill="1" applyAlignment="1">
      <alignment horizontal="right" vertical="center"/>
    </xf>
    <xf numFmtId="169" fontId="47" fillId="31" borderId="0" xfId="0" applyNumberFormat="1" applyFont="1" applyFill="1" applyAlignment="1">
      <alignment horizontal="right" vertical="center"/>
    </xf>
    <xf numFmtId="1" fontId="47" fillId="29" borderId="0" xfId="0" applyNumberFormat="1" applyFont="1" applyFill="1" applyAlignment="1">
      <alignment horizontal="center" vertical="center"/>
    </xf>
    <xf numFmtId="1" fontId="47" fillId="28" borderId="0" xfId="0" applyNumberFormat="1" applyFont="1" applyFill="1" applyAlignment="1">
      <alignment horizontal="center" vertical="center"/>
    </xf>
    <xf numFmtId="0" fontId="44" fillId="32" borderId="38" xfId="0" applyFont="1" applyFill="1" applyBorder="1" applyAlignment="1">
      <alignment horizontal="center" vertical="center" wrapText="1"/>
    </xf>
    <xf numFmtId="0" fontId="48" fillId="29" borderId="0" xfId="0" applyFont="1" applyFill="1"/>
    <xf numFmtId="0" fontId="44" fillId="32" borderId="39" xfId="0" applyFont="1" applyFill="1" applyBorder="1" applyAlignment="1">
      <alignment horizontal="center" vertical="center" wrapText="1"/>
    </xf>
    <xf numFmtId="0" fontId="44" fillId="32" borderId="40" xfId="0" applyFont="1" applyFill="1" applyBorder="1" applyAlignment="1">
      <alignment horizontal="center" vertical="center" wrapText="1"/>
    </xf>
    <xf numFmtId="0" fontId="48" fillId="29" borderId="38" xfId="0" applyFont="1" applyFill="1" applyBorder="1"/>
    <xf numFmtId="0" fontId="48" fillId="29" borderId="41" xfId="0" applyFont="1" applyFill="1" applyBorder="1"/>
    <xf numFmtId="0" fontId="48" fillId="29" borderId="42" xfId="0" applyFont="1" applyFill="1" applyBorder="1"/>
    <xf numFmtId="0" fontId="48" fillId="29" borderId="43" xfId="0" applyFont="1" applyFill="1" applyBorder="1"/>
    <xf numFmtId="0" fontId="48" fillId="29" borderId="44" xfId="0" applyFont="1" applyFill="1" applyBorder="1"/>
    <xf numFmtId="0" fontId="48" fillId="29" borderId="45" xfId="0" applyFont="1" applyFill="1" applyBorder="1"/>
    <xf numFmtId="0" fontId="48" fillId="29" borderId="46" xfId="0" applyFont="1" applyFill="1" applyBorder="1"/>
    <xf numFmtId="0" fontId="48" fillId="29" borderId="47" xfId="0" applyFont="1" applyFill="1" applyBorder="1"/>
    <xf numFmtId="1" fontId="0" fillId="29" borderId="43" xfId="0" applyNumberFormat="1" applyFill="1" applyBorder="1" applyAlignment="1">
      <alignment horizontal="center" vertical="center"/>
    </xf>
    <xf numFmtId="1" fontId="0" fillId="29" borderId="44" xfId="0" applyNumberFormat="1" applyFill="1" applyBorder="1" applyAlignment="1">
      <alignment horizontal="center" vertical="center"/>
    </xf>
    <xf numFmtId="1" fontId="0" fillId="28" borderId="43" xfId="0" applyNumberFormat="1" applyFill="1" applyBorder="1" applyAlignment="1">
      <alignment horizontal="center" vertical="center"/>
    </xf>
    <xf numFmtId="1" fontId="0" fillId="28" borderId="44" xfId="0" applyNumberFormat="1" applyFill="1" applyBorder="1" applyAlignment="1">
      <alignment horizontal="center" vertical="center"/>
    </xf>
    <xf numFmtId="0" fontId="0" fillId="31" borderId="52" xfId="0" applyFill="1" applyBorder="1" applyAlignment="1">
      <alignment horizontal="center" vertical="center"/>
    </xf>
    <xf numFmtId="0" fontId="0" fillId="31" borderId="53" xfId="0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2" fillId="32" borderId="0" xfId="0" applyFont="1" applyFill="1" applyAlignment="1">
      <alignment horizontal="center" vertical="center"/>
    </xf>
    <xf numFmtId="14" fontId="53" fillId="29" borderId="0" xfId="0" applyNumberFormat="1" applyFont="1" applyFill="1" applyAlignment="1">
      <alignment horizontal="center" vertical="center"/>
    </xf>
    <xf numFmtId="0" fontId="52" fillId="23" borderId="0" xfId="0" applyFont="1" applyFill="1" applyAlignment="1">
      <alignment horizontal="center"/>
    </xf>
    <xf numFmtId="1" fontId="53" fillId="29" borderId="0" xfId="0" applyNumberFormat="1" applyFont="1" applyFill="1" applyAlignment="1">
      <alignment horizontal="center" vertical="center"/>
    </xf>
    <xf numFmtId="169" fontId="53" fillId="29" borderId="0" xfId="0" applyNumberFormat="1" applyFont="1" applyFill="1" applyAlignment="1">
      <alignment horizontal="center" vertical="center"/>
    </xf>
    <xf numFmtId="0" fontId="53" fillId="29" borderId="49" xfId="0" applyFont="1" applyFill="1" applyBorder="1" applyAlignment="1">
      <alignment horizontal="center" vertical="center"/>
    </xf>
    <xf numFmtId="0" fontId="53" fillId="29" borderId="48" xfId="0" applyFont="1" applyFill="1" applyBorder="1" applyAlignment="1">
      <alignment horizontal="center" vertical="center"/>
    </xf>
    <xf numFmtId="0" fontId="53" fillId="29" borderId="50" xfId="0" applyFont="1" applyFill="1" applyBorder="1" applyAlignment="1">
      <alignment horizontal="center" vertical="center"/>
    </xf>
    <xf numFmtId="0" fontId="51" fillId="34" borderId="56" xfId="0" applyFont="1" applyFill="1" applyBorder="1" applyAlignment="1">
      <alignment horizontal="center" vertical="center" wrapText="1"/>
    </xf>
    <xf numFmtId="0" fontId="51" fillId="34" borderId="54" xfId="0" applyFont="1" applyFill="1" applyBorder="1" applyAlignment="1">
      <alignment horizontal="center" vertical="center" wrapText="1"/>
    </xf>
    <xf numFmtId="0" fontId="51" fillId="34" borderId="57" xfId="0" applyFont="1" applyFill="1" applyBorder="1" applyAlignment="1">
      <alignment horizontal="center" vertical="center" wrapText="1"/>
    </xf>
    <xf numFmtId="0" fontId="55" fillId="35" borderId="42" xfId="0" applyFont="1" applyFill="1" applyBorder="1" applyAlignment="1">
      <alignment horizontal="center" vertical="center"/>
    </xf>
    <xf numFmtId="0" fontId="55" fillId="35" borderId="38" xfId="0" applyFont="1" applyFill="1" applyBorder="1" applyAlignment="1">
      <alignment horizontal="center" vertical="center"/>
    </xf>
    <xf numFmtId="0" fontId="55" fillId="35" borderId="45" xfId="0" applyFont="1" applyFill="1" applyBorder="1" applyAlignment="1">
      <alignment horizontal="center" vertical="center"/>
    </xf>
    <xf numFmtId="0" fontId="52" fillId="32" borderId="0" xfId="0" applyFont="1" applyFill="1" applyAlignment="1">
      <alignment horizontal="center" vertical="center" wrapText="1"/>
    </xf>
    <xf numFmtId="0" fontId="51" fillId="32" borderId="39" xfId="0" applyFont="1" applyFill="1" applyBorder="1" applyAlignment="1">
      <alignment horizontal="center" vertical="center" wrapText="1"/>
    </xf>
    <xf numFmtId="0" fontId="51" fillId="32" borderId="38" xfId="0" applyFont="1" applyFill="1" applyBorder="1" applyAlignment="1">
      <alignment horizontal="center" vertical="center" wrapText="1"/>
    </xf>
    <xf numFmtId="0" fontId="51" fillId="32" borderId="40" xfId="0" applyFont="1" applyFill="1" applyBorder="1" applyAlignment="1">
      <alignment horizontal="center" vertical="center" wrapText="1"/>
    </xf>
    <xf numFmtId="0" fontId="55" fillId="35" borderId="43" xfId="0" applyFont="1" applyFill="1" applyBorder="1" applyAlignment="1">
      <alignment horizontal="center" vertical="center"/>
    </xf>
    <xf numFmtId="0" fontId="55" fillId="35" borderId="0" xfId="0" applyFont="1" applyFill="1" applyAlignment="1">
      <alignment horizontal="center" vertical="center"/>
    </xf>
    <xf numFmtId="0" fontId="55" fillId="35" borderId="46" xfId="0" applyFont="1" applyFill="1" applyBorder="1" applyAlignment="1">
      <alignment horizontal="center" vertical="center"/>
    </xf>
    <xf numFmtId="0" fontId="56" fillId="33" borderId="37" xfId="0" applyFont="1" applyFill="1" applyBorder="1" applyAlignment="1">
      <alignment horizontal="left" vertical="center"/>
    </xf>
    <xf numFmtId="1" fontId="57" fillId="29" borderId="37" xfId="0" applyNumberFormat="1" applyFont="1" applyFill="1" applyBorder="1" applyAlignment="1">
      <alignment horizontal="center" vertical="center"/>
    </xf>
    <xf numFmtId="0" fontId="56" fillId="33" borderId="37" xfId="0" applyFont="1" applyFill="1" applyBorder="1" applyAlignment="1">
      <alignment horizontal="center" vertical="center"/>
    </xf>
    <xf numFmtId="1" fontId="57" fillId="28" borderId="37" xfId="0" applyNumberFormat="1" applyFont="1" applyFill="1" applyBorder="1" applyAlignment="1">
      <alignment horizontal="center" vertical="center"/>
    </xf>
    <xf numFmtId="169" fontId="56" fillId="33" borderId="37" xfId="0" applyNumberFormat="1" applyFont="1" applyFill="1" applyBorder="1" applyAlignment="1">
      <alignment horizontal="right" vertical="center"/>
    </xf>
    <xf numFmtId="169" fontId="57" fillId="31" borderId="37" xfId="0" applyNumberFormat="1" applyFont="1" applyFill="1" applyBorder="1" applyAlignment="1">
      <alignment horizontal="right" vertical="center"/>
    </xf>
    <xf numFmtId="1" fontId="50" fillId="29" borderId="42" xfId="0" applyNumberFormat="1" applyFont="1" applyFill="1" applyBorder="1" applyAlignment="1">
      <alignment horizontal="center" vertical="center"/>
    </xf>
    <xf numFmtId="1" fontId="50" fillId="28" borderId="42" xfId="0" applyNumberFormat="1" applyFont="1" applyFill="1" applyBorder="1" applyAlignment="1">
      <alignment horizontal="center" vertical="center"/>
    </xf>
    <xf numFmtId="0" fontId="50" fillId="31" borderId="51" xfId="0" applyFont="1" applyFill="1" applyBorder="1" applyAlignment="1">
      <alignment horizontal="center" vertical="center"/>
    </xf>
    <xf numFmtId="0" fontId="56" fillId="33" borderId="0" xfId="0" applyFont="1" applyFill="1" applyAlignment="1">
      <alignment horizontal="left" vertical="center"/>
    </xf>
    <xf numFmtId="1" fontId="57" fillId="29" borderId="0" xfId="0" applyNumberFormat="1" applyFont="1" applyFill="1" applyAlignment="1">
      <alignment horizontal="center" vertical="center"/>
    </xf>
    <xf numFmtId="0" fontId="56" fillId="33" borderId="0" xfId="0" applyFont="1" applyFill="1" applyAlignment="1">
      <alignment horizontal="center" vertical="center"/>
    </xf>
    <xf numFmtId="1" fontId="57" fillId="28" borderId="0" xfId="0" applyNumberFormat="1" applyFont="1" applyFill="1" applyAlignment="1">
      <alignment horizontal="center" vertical="center"/>
    </xf>
    <xf numFmtId="169" fontId="56" fillId="33" borderId="0" xfId="0" applyNumberFormat="1" applyFont="1" applyFill="1" applyAlignment="1">
      <alignment horizontal="right" vertical="center"/>
    </xf>
    <xf numFmtId="169" fontId="57" fillId="31" borderId="0" xfId="0" applyNumberFormat="1" applyFont="1" applyFill="1" applyAlignment="1">
      <alignment horizontal="right" vertical="center"/>
    </xf>
    <xf numFmtId="1" fontId="50" fillId="29" borderId="43" xfId="0" applyNumberFormat="1" applyFont="1" applyFill="1" applyBorder="1" applyAlignment="1">
      <alignment horizontal="center" vertical="center"/>
    </xf>
    <xf numFmtId="1" fontId="50" fillId="28" borderId="43" xfId="0" applyNumberFormat="1" applyFont="1" applyFill="1" applyBorder="1" applyAlignment="1">
      <alignment horizontal="center" vertical="center"/>
    </xf>
    <xf numFmtId="0" fontId="50" fillId="31" borderId="52" xfId="0" applyFont="1" applyFill="1" applyBorder="1" applyAlignment="1">
      <alignment horizontal="center" vertical="center"/>
    </xf>
    <xf numFmtId="0" fontId="55" fillId="35" borderId="44" xfId="0" applyFont="1" applyFill="1" applyBorder="1" applyAlignment="1">
      <alignment horizontal="center" vertical="center"/>
    </xf>
    <xf numFmtId="0" fontId="55" fillId="35" borderId="41" xfId="0" applyFont="1" applyFill="1" applyBorder="1" applyAlignment="1">
      <alignment horizontal="center" vertical="center"/>
    </xf>
    <xf numFmtId="0" fontId="55" fillId="35" borderId="47" xfId="0" applyFont="1" applyFill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" fontId="0" fillId="29" borderId="33" xfId="0" applyNumberFormat="1" applyFill="1" applyBorder="1" applyAlignment="1">
      <alignment horizontal="center"/>
    </xf>
    <xf numFmtId="0" fontId="1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14" fillId="14" borderId="8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164" fontId="14" fillId="14" borderId="4" xfId="0" applyNumberFormat="1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164" fontId="14" fillId="0" borderId="13" xfId="0" applyNumberFormat="1" applyFont="1" applyBorder="1" applyAlignment="1">
      <alignment horizontal="center" vertical="center"/>
    </xf>
    <xf numFmtId="0" fontId="14" fillId="14" borderId="4" xfId="0" applyFont="1" applyFill="1" applyBorder="1" applyAlignment="1">
      <alignment horizontal="center" vertical="center"/>
    </xf>
    <xf numFmtId="0" fontId="14" fillId="14" borderId="9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164" fontId="14" fillId="0" borderId="26" xfId="0" applyNumberFormat="1" applyFont="1" applyBorder="1" applyAlignment="1">
      <alignment horizontal="center" vertical="center"/>
    </xf>
    <xf numFmtId="174" fontId="0" fillId="0" borderId="0" xfId="0" applyNumberFormat="1"/>
    <xf numFmtId="173" fontId="0" fillId="0" borderId="0" xfId="0" applyNumberFormat="1"/>
    <xf numFmtId="171" fontId="2" fillId="0" borderId="0" xfId="0" applyNumberFormat="1" applyFont="1"/>
    <xf numFmtId="0" fontId="2" fillId="0" borderId="0" xfId="0" applyFont="1"/>
    <xf numFmtId="169" fontId="2" fillId="0" borderId="0" xfId="0" applyNumberFormat="1" applyFont="1"/>
    <xf numFmtId="0" fontId="58" fillId="8" borderId="3" xfId="0" applyFont="1" applyFill="1" applyBorder="1" applyAlignment="1">
      <alignment horizontal="center" vertical="center"/>
    </xf>
    <xf numFmtId="0" fontId="20" fillId="14" borderId="2" xfId="0" applyFont="1" applyFill="1" applyBorder="1" applyAlignment="1">
      <alignment horizontal="center" vertical="center"/>
    </xf>
    <xf numFmtId="0" fontId="40" fillId="26" borderId="0" xfId="0" applyFont="1" applyFill="1" applyAlignment="1">
      <alignment vertical="center"/>
    </xf>
    <xf numFmtId="174" fontId="5" fillId="0" borderId="4" xfId="0" applyNumberFormat="1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174" fontId="5" fillId="0" borderId="9" xfId="0" applyNumberFormat="1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18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3" fillId="33" borderId="62" xfId="0" applyFont="1" applyFill="1" applyBorder="1" applyAlignment="1">
      <alignment horizontal="left"/>
    </xf>
    <xf numFmtId="1" fontId="64" fillId="33" borderId="62" xfId="0" applyNumberFormat="1" applyFont="1" applyFill="1" applyBorder="1" applyAlignment="1">
      <alignment horizontal="center"/>
    </xf>
    <xf numFmtId="0" fontId="65" fillId="33" borderId="62" xfId="0" applyFont="1" applyFill="1" applyBorder="1" applyAlignment="1">
      <alignment horizontal="center"/>
    </xf>
    <xf numFmtId="0" fontId="44" fillId="32" borderId="0" xfId="0" applyFont="1" applyFill="1" applyAlignment="1">
      <alignment horizontal="center"/>
    </xf>
    <xf numFmtId="0" fontId="68" fillId="33" borderId="61" xfId="0" applyFont="1" applyFill="1" applyBorder="1" applyAlignment="1">
      <alignment horizontal="left"/>
    </xf>
    <xf numFmtId="0" fontId="69" fillId="33" borderId="61" xfId="0" applyFont="1" applyFill="1" applyBorder="1" applyAlignment="1">
      <alignment horizontal="left"/>
    </xf>
    <xf numFmtId="0" fontId="68" fillId="33" borderId="0" xfId="0" applyFont="1" applyFill="1" applyAlignment="1">
      <alignment horizontal="left"/>
    </xf>
    <xf numFmtId="0" fontId="69" fillId="33" borderId="0" xfId="0" applyFont="1" applyFill="1" applyAlignment="1">
      <alignment horizontal="left"/>
    </xf>
    <xf numFmtId="0" fontId="68" fillId="33" borderId="62" xfId="0" applyFont="1" applyFill="1" applyBorder="1" applyAlignment="1">
      <alignment horizontal="left"/>
    </xf>
    <xf numFmtId="0" fontId="69" fillId="33" borderId="62" xfId="0" applyFont="1" applyFill="1" applyBorder="1" applyAlignment="1">
      <alignment horizontal="left"/>
    </xf>
    <xf numFmtId="1" fontId="68" fillId="33" borderId="0" xfId="0" applyNumberFormat="1" applyFont="1" applyFill="1" applyAlignment="1">
      <alignment horizontal="center"/>
    </xf>
    <xf numFmtId="0" fontId="44" fillId="32" borderId="63" xfId="0" applyFont="1" applyFill="1" applyBorder="1" applyAlignment="1">
      <alignment horizontal="left"/>
    </xf>
    <xf numFmtId="175" fontId="67" fillId="29" borderId="63" xfId="0" applyNumberFormat="1" applyFont="1" applyFill="1" applyBorder="1" applyAlignment="1">
      <alignment horizontal="right"/>
    </xf>
    <xf numFmtId="1" fontId="67" fillId="29" borderId="63" xfId="0" applyNumberFormat="1" applyFont="1" applyFill="1" applyBorder="1" applyAlignment="1">
      <alignment horizontal="right"/>
    </xf>
    <xf numFmtId="0" fontId="62" fillId="32" borderId="0" xfId="0" applyFont="1" applyFill="1" applyAlignment="1">
      <alignment horizontal="center"/>
    </xf>
    <xf numFmtId="0" fontId="63" fillId="33" borderId="0" xfId="0" applyFont="1" applyFill="1" applyAlignment="1">
      <alignment horizontal="left"/>
    </xf>
    <xf numFmtId="1" fontId="64" fillId="33" borderId="0" xfId="0" applyNumberFormat="1" applyFont="1" applyFill="1" applyAlignment="1">
      <alignment horizontal="center"/>
    </xf>
    <xf numFmtId="0" fontId="65" fillId="33" borderId="0" xfId="0" applyFont="1" applyFill="1" applyAlignment="1">
      <alignment horizontal="center"/>
    </xf>
    <xf numFmtId="0" fontId="51" fillId="34" borderId="54" xfId="0" applyFont="1" applyFill="1" applyBorder="1" applyAlignment="1">
      <alignment horizontal="left" vertical="center" wrapText="1"/>
    </xf>
    <xf numFmtId="0" fontId="55" fillId="35" borderId="38" xfId="0" applyFont="1" applyFill="1" applyBorder="1" applyAlignment="1">
      <alignment horizontal="left" vertical="center"/>
    </xf>
    <xf numFmtId="0" fontId="55" fillId="35" borderId="0" xfId="0" applyFont="1" applyFill="1" applyAlignment="1">
      <alignment horizontal="left" vertical="center"/>
    </xf>
    <xf numFmtId="0" fontId="55" fillId="35" borderId="4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29" borderId="63" xfId="0" applyNumberFormat="1" applyFill="1" applyBorder="1" applyAlignment="1">
      <alignment horizontal="right"/>
    </xf>
    <xf numFmtId="0" fontId="5" fillId="0" borderId="64" xfId="0" applyFont="1" applyBorder="1" applyAlignment="1">
      <alignment vertical="center" wrapText="1"/>
    </xf>
    <xf numFmtId="0" fontId="5" fillId="0" borderId="65" xfId="0" applyFont="1" applyBorder="1" applyAlignment="1">
      <alignment vertical="center" wrapText="1"/>
    </xf>
    <xf numFmtId="0" fontId="18" fillId="0" borderId="14" xfId="0" applyFont="1" applyBorder="1" applyAlignment="1">
      <alignment horizontal="left" vertical="top"/>
    </xf>
    <xf numFmtId="0" fontId="2" fillId="0" borderId="13" xfId="0" applyFont="1" applyBorder="1" applyAlignment="1">
      <alignment horizontal="center" vertical="center"/>
    </xf>
    <xf numFmtId="0" fontId="59" fillId="0" borderId="2" xfId="0" applyFont="1" applyBorder="1" applyAlignment="1">
      <alignment horizontal="left" vertical="top"/>
    </xf>
    <xf numFmtId="0" fontId="18" fillId="0" borderId="8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/>
    </xf>
    <xf numFmtId="0" fontId="18" fillId="0" borderId="29" xfId="0" applyFont="1" applyBorder="1" applyAlignment="1">
      <alignment horizontal="left" vertical="top"/>
    </xf>
    <xf numFmtId="0" fontId="18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49" fontId="15" fillId="36" borderId="2" xfId="0" applyNumberFormat="1" applyFont="1" applyFill="1" applyBorder="1" applyAlignment="1">
      <alignment horizontal="center" vertical="center"/>
    </xf>
    <xf numFmtId="0" fontId="70" fillId="36" borderId="8" xfId="0" applyFont="1" applyFill="1" applyBorder="1" applyAlignment="1">
      <alignment horizontal="center" vertical="center"/>
    </xf>
    <xf numFmtId="49" fontId="18" fillId="16" borderId="29" xfId="0" applyNumberFormat="1" applyFon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60" fillId="11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4" xfId="0" applyFont="1" applyBorder="1" applyAlignment="1">
      <alignment horizontal="center" vertical="center"/>
    </xf>
    <xf numFmtId="0" fontId="0" fillId="0" borderId="14" xfId="0" applyBorder="1"/>
    <xf numFmtId="0" fontId="16" fillId="12" borderId="0" xfId="0" applyFont="1" applyFill="1" applyAlignment="1">
      <alignment horizontal="center" vertical="center" wrapText="1"/>
    </xf>
    <xf numFmtId="0" fontId="0" fillId="0" borderId="0" xfId="0"/>
    <xf numFmtId="0" fontId="49" fillId="32" borderId="58" xfId="0" applyFont="1" applyFill="1" applyBorder="1" applyAlignment="1">
      <alignment horizontal="center" vertical="center"/>
    </xf>
    <xf numFmtId="0" fontId="49" fillId="32" borderId="0" xfId="0" applyFont="1" applyFill="1" applyAlignment="1">
      <alignment horizontal="center" vertical="center"/>
    </xf>
    <xf numFmtId="0" fontId="54" fillId="28" borderId="0" xfId="0" applyFont="1" applyFill="1" applyAlignment="1">
      <alignment horizontal="center" vertical="center" wrapText="1"/>
    </xf>
    <xf numFmtId="0" fontId="51" fillId="32" borderId="59" xfId="0" applyFont="1" applyFill="1" applyBorder="1" applyAlignment="1">
      <alignment horizontal="center" vertical="center" wrapText="1"/>
    </xf>
    <xf numFmtId="0" fontId="51" fillId="32" borderId="55" xfId="0" applyFont="1" applyFill="1" applyBorder="1" applyAlignment="1">
      <alignment horizontal="center" vertical="center" wrapText="1"/>
    </xf>
    <xf numFmtId="0" fontId="51" fillId="32" borderId="60" xfId="0" applyFont="1" applyFill="1" applyBorder="1" applyAlignment="1">
      <alignment horizontal="center" vertical="center" wrapText="1"/>
    </xf>
    <xf numFmtId="0" fontId="66" fillId="32" borderId="0" xfId="0" applyFont="1" applyFill="1" applyAlignment="1">
      <alignment horizontal="left"/>
    </xf>
    <xf numFmtId="0" fontId="67" fillId="28" borderId="0" xfId="0" applyFont="1" applyFill="1" applyAlignment="1">
      <alignment horizontal="left"/>
    </xf>
    <xf numFmtId="0" fontId="36" fillId="32" borderId="0" xfId="0" applyFont="1" applyFill="1" applyAlignment="1">
      <alignment horizontal="left"/>
    </xf>
    <xf numFmtId="0" fontId="61" fillId="29" borderId="0" xfId="0" applyFont="1" applyFill="1" applyAlignment="1">
      <alignment horizontal="left"/>
    </xf>
    <xf numFmtId="0" fontId="36" fillId="23" borderId="0" xfId="0" applyFont="1" applyFill="1" applyAlignment="1">
      <alignment horizontal="center"/>
    </xf>
    <xf numFmtId="0" fontId="29" fillId="0" borderId="0" xfId="0" applyFont="1" applyAlignment="1">
      <alignment wrapText="1"/>
    </xf>
    <xf numFmtId="0" fontId="29" fillId="0" borderId="0" xfId="0" applyFont="1"/>
    <xf numFmtId="0" fontId="26" fillId="20" borderId="0" xfId="0" applyFont="1" applyFill="1" applyAlignment="1">
      <alignment horizontal="center" vertical="center"/>
    </xf>
  </cellXfs>
  <cellStyles count="1">
    <cellStyle name="Normale" xfId="0" builtinId="0"/>
  </cellStyles>
  <dxfs count="163">
    <dxf>
      <font>
        <b/>
      </font>
      <numFmt numFmtId="1" formatCode="0"/>
      <fill>
        <patternFill patternType="solid">
          <fgColor indexed="64"/>
          <bgColor rgb="FFFFF2CC"/>
        </patternFill>
      </fill>
      <alignment horizontal="center" vertical="center"/>
    </dxf>
    <dxf>
      <font>
        <b/>
        <color rgb="FF006100"/>
      </font>
      <fill>
        <patternFill patternType="none">
          <fgColor indexed="64"/>
          <bgColor rgb="FFC6EFCE"/>
        </patternFill>
      </fill>
      <alignment vertical="center"/>
    </dxf>
    <dxf>
      <numFmt numFmtId="1" formatCode="0"/>
      <alignment vertical="center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Calibri"/>
        <family val="2"/>
        <scheme val="minor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Calibri"/>
        <family val="2"/>
        <scheme val="minor"/>
      </font>
      <fill>
        <patternFill patternType="solid">
          <fgColor rgb="FF000000"/>
          <bgColor rgb="FFA6A6A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1" formatCode="dd/mm/yyyy\ hh:mm:ss"/>
    </dxf>
    <dxf>
      <numFmt numFmtId="169" formatCode="\€\ #,##0.00"/>
    </dxf>
    <dxf>
      <numFmt numFmtId="173" formatCode="h:mm:ss"/>
    </dxf>
    <dxf>
      <numFmt numFmtId="174" formatCode="m/d/yyyy"/>
    </dxf>
    <dxf>
      <numFmt numFmtId="171" formatCode="dd/mm/yyyy\ hh:mm:ss"/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2" formatCode="0.00"/>
      <alignment horizontal="right" vertical="center" wrapText="1"/>
      <border outline="0">
        <left/>
        <right style="medium">
          <color rgb="FF000000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2" formatCode="0.00"/>
      <alignment horizontal="righ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1" formatCode="0"/>
      <alignment horizontal="right" vertical="center" wrapText="1"/>
      <border outline="0">
        <left/>
        <right style="medium">
          <color rgb="FF000000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1" formatCode="0"/>
      <alignment horizontal="righ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alignment horizontal="general" vertical="center" wrapText="1"/>
      <border outline="0">
        <left/>
        <right style="medium">
          <color rgb="FF000000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alignment horizontal="general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30" formatCode="@"/>
      <alignment horizontal="general" vertical="center" wrapText="1"/>
      <border outline="0">
        <left style="medium">
          <color rgb="FF000000"/>
        </left>
        <right style="medium">
          <color rgb="FF000000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166" formatCode="d\.m\.yy"/>
      <alignment horizontal="general" vertical="center" wrapText="1"/>
      <border outline="0">
        <left style="thin">
          <color indexed="64"/>
        </left>
        <right style="medium">
          <color rgb="FF000000"/>
        </right>
        <top/>
        <bottom style="medium">
          <color rgb="FF000000"/>
        </bottom>
      </border>
    </dxf>
    <dxf>
      <numFmt numFmtId="174" formatCode="m/d/yyyy"/>
    </dxf>
    <dxf>
      <font>
        <strike val="0"/>
        <condense val="0"/>
        <extend val="0"/>
        <outline val="0"/>
        <shadow val="0"/>
        <vertAlign val="baseline"/>
        <sz val="12"/>
        <color theme="1"/>
        <name val="Aptos"/>
      </font>
      <numFmt numFmtId="174" formatCode="m/d/yyyy"/>
      <alignment horizontal="general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numFmt numFmtId="169" formatCode="\€\ #,##0.00"/>
    </dxf>
    <dxf>
      <numFmt numFmtId="171" formatCode="dd/mm/yyyy\ hh:mm:ss"/>
    </dxf>
    <dxf>
      <numFmt numFmtId="171" formatCode="dd/mm/yyyy\ hh:mm:ss"/>
    </dxf>
    <dxf>
      <numFmt numFmtId="169" formatCode="\€\ #,##0.00"/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family val="2"/>
      </font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family val="2"/>
      </font>
    </dxf>
    <dxf>
      <numFmt numFmtId="1" formatCode="0"/>
    </dxf>
    <dxf>
      <numFmt numFmtId="1" formatCode="0"/>
    </dxf>
    <dxf>
      <numFmt numFmtId="170" formatCode="_-* #,##0.00\ [$€-410]_-;\-* #,##0.00\ [$€-410]_-;_-* &quot;-&quot;??\ [$€-410]_-;_-@_-"/>
    </dxf>
    <dxf>
      <numFmt numFmtId="170" formatCode="_-* #,##0.00\ [$€-410]_-;\-* #,##0.00\ [$€-410]_-;_-* &quot;-&quot;??\ [$€-410]_-;_-@_-"/>
    </dxf>
    <dxf>
      <numFmt numFmtId="170" formatCode="_-* #,##0.00\ [$€-410]_-;\-* #,##0.00\ [$€-410]_-;_-* &quot;-&quot;??\ [$€-410]_-;_-@_-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name val="Calibri"/>
        <family val="2"/>
        <scheme val="minor"/>
      </font>
    </dxf>
    <dxf>
      <font>
        <b/>
        <i val="0"/>
        <color rgb="FF7030A0"/>
      </font>
      <fill>
        <patternFill patternType="solid">
          <fgColor indexed="64"/>
          <bgColor rgb="FFE4DFEC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4E78"/>
      </font>
      <fill>
        <patternFill patternType="solid">
          <fgColor indexed="64"/>
          <bgColor rgb="FFDDEBF7"/>
        </patternFill>
      </fill>
    </dxf>
    <dxf>
      <font>
        <b/>
        <i val="0"/>
        <color rgb="FF9C5700"/>
      </font>
      <fill>
        <patternFill patternType="solid">
          <fgColor indexed="64"/>
          <bgColor rgb="FFFCE4D6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numFmt numFmtId="30" formatCode="@"/>
    </dxf>
    <dxf>
      <numFmt numFmtId="13" formatCode="0%"/>
    </dxf>
    <dxf>
      <alignment horizontal="center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167" formatCode="0.0"/>
    </dxf>
    <dxf>
      <numFmt numFmtId="0" formatCode="General"/>
    </dxf>
    <dxf>
      <numFmt numFmtId="0" formatCode="General"/>
    </dxf>
    <dxf>
      <numFmt numFmtId="1" formatCode="0"/>
    </dxf>
    <dxf>
      <numFmt numFmtId="169" formatCode="\€\ #,##0.00"/>
    </dxf>
    <dxf>
      <numFmt numFmtId="1" formatCode="0"/>
    </dxf>
    <dxf>
      <numFmt numFmtId="169" formatCode="\€\ #,##0.0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fill>
        <patternFill patternType="solid">
          <fgColor rgb="FFFFC7CE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C6EFCE"/>
        </patternFill>
      </fill>
    </dxf>
    <dxf>
      <fill>
        <patternFill patternType="solid">
          <fgColor rgb="FFFCE4D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FC7CE"/>
        </patternFill>
      </fill>
    </dxf>
    <dxf>
      <alignment horizontal="center" vertical="center" textRotation="0" wrapText="0" indent="0" justifyLastLine="0" shrinkToFit="0" readingOrder="0"/>
    </dxf>
    <dxf>
      <numFmt numFmtId="172" formatCode="m/d/yyyy\ h:mm"/>
      <alignment horizontal="center" vertical="center"/>
    </dxf>
    <dxf>
      <numFmt numFmtId="1" formatCode="0"/>
      <alignment vertical="center"/>
    </dxf>
    <dxf>
      <numFmt numFmtId="1" formatCode="0"/>
      <alignment vertical="center"/>
    </dxf>
    <dxf>
      <numFmt numFmtId="1" formatCode="0"/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 wrapText="1"/>
    </dxf>
    <dxf>
      <font>
        <b/>
        <i val="0"/>
        <color rgb="FF595959"/>
      </font>
      <fill>
        <patternFill patternType="solid">
          <fgColor indexed="64"/>
          <bgColor rgb="FFE7E6E6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C65911"/>
      </font>
      <fill>
        <patternFill patternType="solid">
          <fgColor indexed="64"/>
          <bgColor rgb="FFFCE4D6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C65911"/>
      </font>
      <fill>
        <patternFill patternType="solid">
          <fgColor indexed="64"/>
          <bgColor rgb="FFFCE4D6"/>
        </patternFill>
      </fill>
    </dxf>
    <dxf>
      <font>
        <b/>
        <i val="0"/>
        <color rgb="FF9C6500"/>
      </font>
      <fill>
        <patternFill patternType="solid">
          <fgColor indexed="64"/>
          <bgColor rgb="FFFFF2CC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C65911"/>
      </font>
      <fill>
        <patternFill patternType="solid">
          <fgColor indexed="64"/>
          <bgColor rgb="FFFCE4D6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7030A0"/>
      </font>
      <fill>
        <patternFill patternType="solid">
          <fgColor indexed="64"/>
          <bgColor rgb="FFE4DFEC"/>
        </patternFill>
      </fill>
    </dxf>
    <dxf>
      <font>
        <b/>
        <i val="0"/>
        <color rgb="FF7030A0"/>
      </font>
      <fill>
        <patternFill patternType="solid">
          <fgColor indexed="64"/>
          <bgColor rgb="FFE4DFEC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4E78"/>
      </font>
      <fill>
        <patternFill patternType="solid">
          <fgColor indexed="64"/>
          <bgColor rgb="FFDDEBF7"/>
        </patternFill>
      </fill>
    </dxf>
    <dxf>
      <font>
        <b/>
        <i val="0"/>
        <color rgb="FF9C5700"/>
      </font>
      <fill>
        <patternFill patternType="solid">
          <fgColor indexed="64"/>
          <bgColor rgb="FFFCE4D6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numFmt numFmtId="0" formatCode="General"/>
    </dxf>
    <dxf>
      <font>
        <b/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6"/>
        <color theme="1"/>
        <name val="Calibri"/>
        <family val="2"/>
        <scheme val="minor"/>
      </font>
      <fill>
        <patternFill patternType="solid">
          <fgColor rgb="FF000000"/>
          <bgColor theme="4" tint="-0.499984740745262"/>
        </patternFill>
      </fill>
      <alignment horizontal="center" vertical="center"/>
      <border outline="0">
        <left style="thin">
          <color theme="0"/>
        </left>
        <right style="thin">
          <color indexed="64"/>
        </right>
        <top style="thin">
          <color theme="0"/>
        </top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4"/>
        <color rgb="FF000000"/>
        <name val="Calibri"/>
        <family val="2"/>
        <scheme val="minor"/>
      </font>
      <numFmt numFmtId="30" formatCode="@"/>
      <fill>
        <patternFill patternType="solid">
          <fgColor rgb="FF000000"/>
          <bgColor rgb="FFFFFFFF"/>
        </patternFill>
      </fill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family val="2"/>
        <scheme val="minor"/>
      </font>
      <fill>
        <patternFill patternType="solid">
          <fgColor rgb="FF000000"/>
          <bgColor rgb="FFF9EA84"/>
        </patternFill>
      </fill>
      <alignment horizontal="center" vertical="center"/>
      <border>
        <left style="thin">
          <color theme="0"/>
        </left>
        <right style="thin">
          <color indexed="64"/>
        </right>
        <top style="thin">
          <color theme="0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family val="2"/>
        <scheme val="minor"/>
      </font>
      <fill>
        <patternFill patternType="solid">
          <fgColor rgb="FF000000"/>
          <bgColor rgb="FFD9D9D9"/>
        </patternFill>
      </fill>
      <alignment horizontal="center" vertical="center"/>
      <border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family val="2"/>
        <scheme val="minor"/>
      </font>
      <fill>
        <patternFill patternType="solid">
          <fgColor rgb="FF000000"/>
          <bgColor rgb="FFD9D9D9"/>
        </patternFill>
      </fill>
      <alignment horizontal="center" vertical="center"/>
      <border outline="0">
        <left/>
        <right style="thin">
          <color indexed="64"/>
        </right>
        <top/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6"/>
        <color auto="1"/>
        <name val="Calibri"/>
        <family val="2"/>
        <scheme val="minor"/>
      </font>
      <numFmt numFmtId="30" formatCode="@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>
          <bgColor rgb="FFFF0000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169" formatCode="\€\ #,##0.00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numFmt numFmtId="171" formatCode="dd/mm/yyyy\ hh:mm:ss"/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numFmt numFmtId="0" formatCode="General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Aptos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/>
        <right style="medium">
          <color rgb="FF000000"/>
        </right>
        <top/>
        <bottom/>
      </border>
    </dxf>
    <dxf>
      <font>
        <sz val="12"/>
        <name val="Aptos"/>
        <family val="2"/>
      </font>
      <numFmt numFmtId="2" formatCode="0.00"/>
      <alignment horizontal="righ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1" formatCode="0"/>
      <alignment horizontal="right" vertical="center" textRotation="0" wrapText="1" indent="0" justifyLastLine="0" shrinkToFit="0" readingOrder="0"/>
      <border diagonalUp="0" diagonalDown="0" outline="0">
        <left/>
        <right style="medium">
          <color rgb="FF000000"/>
        </right>
        <top/>
        <bottom/>
      </border>
    </dxf>
    <dxf>
      <font>
        <sz val="12"/>
        <name val="Aptos"/>
        <family val="2"/>
      </font>
      <numFmt numFmtId="0" formatCode="General"/>
      <alignment horizontal="righ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rgb="FF000000"/>
        </right>
        <top/>
        <bottom/>
      </border>
    </dxf>
    <dxf>
      <font>
        <sz val="12"/>
        <name val="Aptos"/>
        <family val="2"/>
      </font>
      <numFmt numFmtId="1" formatCode="0"/>
      <alignment horizontal="general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/>
        <bottom/>
      </border>
    </dxf>
    <dxf>
      <font>
        <sz val="12"/>
        <name val="Aptos"/>
        <family val="2"/>
      </font>
      <numFmt numFmtId="30" formatCode="@"/>
      <alignment horizontal="general" vertical="center" wrapText="1"/>
      <border>
        <left style="thin">
          <color indexed="64"/>
        </left>
        <right style="medium">
          <color rgb="FF000000"/>
        </right>
        <top/>
        <bottom style="medium">
          <color rgb="FF000000"/>
        </bottom>
        <vertical/>
        <horizontal/>
      </border>
      <protection locked="0" hidden="0"/>
    </dxf>
    <dxf>
      <numFmt numFmtId="19" formatCode="dd/mm/yyyy"/>
    </dxf>
    <dxf>
      <numFmt numFmtId="174" formatCode="m/d/yyyy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164" formatCode="#,##0.00\ &quot;€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family val="2"/>
        <scheme val="minor"/>
      </font>
      <numFmt numFmtId="164" formatCode="#,##0.00\ &quot;€&quot;"/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family val="2"/>
        <scheme val="minor"/>
      </font>
      <numFmt numFmtId="164" formatCode="#,##0.00\ &quot;€&quot;"/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scheme val="minor"/>
      </font>
      <numFmt numFmtId="165" formatCode="&quot;€&quot;\ #,##0.00"/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scheme val="minor"/>
      </font>
      <numFmt numFmtId="0" formatCode="General"/>
      <fill>
        <patternFill patternType="solid">
          <fgColor rgb="FF000000"/>
          <bgColor rgb="FFF9EA84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6"/>
        <color rgb="FF000000"/>
      </font>
      <numFmt numFmtId="0" formatCode="General"/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6"/>
        <color rgb="FF000000"/>
      </font>
      <numFmt numFmtId="0" formatCode="General"/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scheme val="minor"/>
      </font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6"/>
        <color rgb="FF000000"/>
        <name val="Calibri"/>
        <scheme val="minor"/>
      </font>
      <fill>
        <patternFill patternType="solid">
          <fgColor rgb="FF000000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6"/>
        <color rgb="FF000000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6"/>
        <color auto="1"/>
      </font>
      <numFmt numFmtId="30" formatCode="@"/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color theme="0"/>
      </font>
      <fill>
        <patternFill>
          <bgColor rgb="FFFF0000"/>
        </patternFill>
      </fill>
    </dxf>
  </dxfs>
  <tableStyles count="1" defaultTableStyle="TableStyleMedium9" defaultPivotStyle="PivotStyleLight16">
    <tableStyle name="Stile tabella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7</xdr:col>
          <xdr:colOff>2390775</xdr:colOff>
          <xdr:row>9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12</xdr:row>
          <xdr:rowOff>0</xdr:rowOff>
        </xdr:from>
        <xdr:to>
          <xdr:col>7</xdr:col>
          <xdr:colOff>2409825</xdr:colOff>
          <xdr:row>15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ARCHIVIA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1</xdr:row>
      <xdr:rowOff>0</xdr:rowOff>
    </xdr:from>
    <xdr:to>
      <xdr:col>20</xdr:col>
      <xdr:colOff>0</xdr:colOff>
      <xdr:row>3</xdr:row>
      <xdr:rowOff>0</xdr:rowOff>
    </xdr:to>
    <xdr:sp macro="S64_ImportaCSVScalandoGiacenza" textlink="">
      <xdr:nvSpPr>
        <xdr:cNvPr id="29" name="btnS52VE_Importa">
          <a:extLst>
            <a:ext uri="{FF2B5EF4-FFF2-40B4-BE49-F238E27FC236}">
              <a16:creationId xmlns:a16="http://schemas.microsoft.com/office/drawing/2014/main" id="{23DF1E3C-FC60-3E5B-E19C-9BE262D97131}"/>
            </a:ext>
          </a:extLst>
        </xdr:cNvPr>
        <xdr:cNvSpPr/>
      </xdr:nvSpPr>
      <xdr:spPr>
        <a:xfrm>
          <a:off x="24345900" y="114300"/>
          <a:ext cx="3162300" cy="431800"/>
        </a:xfrm>
        <a:prstGeom prst="roundRect">
          <a:avLst/>
        </a:prstGeom>
        <a:solidFill>
          <a:srgbClr val="0070C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IMPORTA CSV VENDING</a:t>
          </a:r>
        </a:p>
      </xdr:txBody>
    </xdr:sp>
    <xdr:clientData/>
  </xdr:twoCellAnchor>
  <xdr:twoCellAnchor>
    <xdr:from>
      <xdr:col>17</xdr:col>
      <xdr:colOff>0</xdr:colOff>
      <xdr:row>4</xdr:row>
      <xdr:rowOff>0</xdr:rowOff>
    </xdr:from>
    <xdr:to>
      <xdr:col>20</xdr:col>
      <xdr:colOff>0</xdr:colOff>
      <xdr:row>6</xdr:row>
      <xdr:rowOff>0</xdr:rowOff>
    </xdr:to>
    <xdr:sp macro="S64_AggiornaVending" textlink="">
      <xdr:nvSpPr>
        <xdr:cNvPr id="30" name="btnS52VE_Aggiorna">
          <a:extLst>
            <a:ext uri="{FF2B5EF4-FFF2-40B4-BE49-F238E27FC236}">
              <a16:creationId xmlns:a16="http://schemas.microsoft.com/office/drawing/2014/main" id="{DE57FE5A-DD70-132E-E1C1-7A5776C54D3C}"/>
            </a:ext>
          </a:extLst>
        </xdr:cNvPr>
        <xdr:cNvSpPr/>
      </xdr:nvSpPr>
      <xdr:spPr>
        <a:xfrm>
          <a:off x="24345900" y="762000"/>
          <a:ext cx="3162300" cy="431800"/>
        </a:xfrm>
        <a:prstGeom prst="roundRect">
          <a:avLst/>
        </a:prstGeom>
        <a:solidFill>
          <a:srgbClr val="00B05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AGGIORNA VENDING</a:t>
          </a:r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20</xdr:col>
      <xdr:colOff>0</xdr:colOff>
      <xdr:row>9</xdr:row>
      <xdr:rowOff>0</xdr:rowOff>
    </xdr:to>
    <xdr:sp macro="S64_ArchiviaVending" textlink="">
      <xdr:nvSpPr>
        <xdr:cNvPr id="31" name="btnS52VE_Archivia">
          <a:extLst>
            <a:ext uri="{FF2B5EF4-FFF2-40B4-BE49-F238E27FC236}">
              <a16:creationId xmlns:a16="http://schemas.microsoft.com/office/drawing/2014/main" id="{AA69A215-6D3A-0958-B9E6-3D7253177C40}"/>
            </a:ext>
          </a:extLst>
        </xdr:cNvPr>
        <xdr:cNvSpPr/>
      </xdr:nvSpPr>
      <xdr:spPr>
        <a:xfrm>
          <a:off x="24345900" y="1409700"/>
          <a:ext cx="3162300" cy="431800"/>
        </a:xfrm>
        <a:prstGeom prst="roundRect">
          <a:avLst/>
        </a:prstGeom>
        <a:solidFill>
          <a:srgbClr val="0070C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ARCHIVIA VENDITE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20</xdr:col>
      <xdr:colOff>0</xdr:colOff>
      <xdr:row>12</xdr:row>
      <xdr:rowOff>0</xdr:rowOff>
    </xdr:to>
    <xdr:sp macro="S65_ApriRicaricaVendingSicuro" textlink="">
      <xdr:nvSpPr>
        <xdr:cNvPr id="32" name="btnS52VE_Ricarica">
          <a:extLst>
            <a:ext uri="{FF2B5EF4-FFF2-40B4-BE49-F238E27FC236}">
              <a16:creationId xmlns:a16="http://schemas.microsoft.com/office/drawing/2014/main" id="{3E35188C-8E19-EC1B-3826-AB9D443DDF47}"/>
            </a:ext>
          </a:extLst>
        </xdr:cNvPr>
        <xdr:cNvSpPr/>
      </xdr:nvSpPr>
      <xdr:spPr>
        <a:xfrm>
          <a:off x="24345900" y="2057400"/>
          <a:ext cx="3162300" cy="431800"/>
        </a:xfrm>
        <a:prstGeom prst="roundRect">
          <a:avLst/>
        </a:prstGeom>
        <a:solidFill>
          <a:srgbClr val="ED7D31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RICARICA PRODOTTI</a:t>
          </a:r>
        </a:p>
      </xdr:txBody>
    </xdr:sp>
    <xdr:clientData/>
  </xdr:twoCellAnchor>
  <xdr:twoCellAnchor>
    <xdr:from>
      <xdr:col>17</xdr:col>
      <xdr:colOff>0</xdr:colOff>
      <xdr:row>13</xdr:row>
      <xdr:rowOff>0</xdr:rowOff>
    </xdr:from>
    <xdr:to>
      <xdr:col>20</xdr:col>
      <xdr:colOff>0</xdr:colOff>
      <xdr:row>15</xdr:row>
      <xdr:rowOff>0</xdr:rowOff>
    </xdr:to>
    <xdr:sp macro="S64_AggiornaVending" textlink="">
      <xdr:nvSpPr>
        <xdr:cNvPr id="33" name="btnS52VE_Giacenze">
          <a:extLst>
            <a:ext uri="{FF2B5EF4-FFF2-40B4-BE49-F238E27FC236}">
              <a16:creationId xmlns:a16="http://schemas.microsoft.com/office/drawing/2014/main" id="{3D53B89E-C862-D80D-43E6-D68C4C91FAED}"/>
            </a:ext>
          </a:extLst>
        </xdr:cNvPr>
        <xdr:cNvSpPr/>
      </xdr:nvSpPr>
      <xdr:spPr>
        <a:xfrm>
          <a:off x="24345900" y="2705100"/>
          <a:ext cx="3162300" cy="431800"/>
        </a:xfrm>
        <a:prstGeom prst="roundRect">
          <a:avLst/>
        </a:prstGeom>
        <a:solidFill>
          <a:srgbClr val="7030A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AGGIORNA GIACENZE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20</xdr:col>
      <xdr:colOff>0</xdr:colOff>
      <xdr:row>18</xdr:row>
      <xdr:rowOff>0</xdr:rowOff>
    </xdr:to>
    <xdr:sp macro="S52Fast_ApriStoricoVenditeVendingExt" textlink="">
      <xdr:nvSpPr>
        <xdr:cNvPr id="34" name="btnS52VE_StorVend">
          <a:extLst>
            <a:ext uri="{FF2B5EF4-FFF2-40B4-BE49-F238E27FC236}">
              <a16:creationId xmlns:a16="http://schemas.microsoft.com/office/drawing/2014/main" id="{C8EC0571-53E1-F36E-27B5-3EDCF1A78818}"/>
            </a:ext>
          </a:extLst>
        </xdr:cNvPr>
        <xdr:cNvSpPr/>
      </xdr:nvSpPr>
      <xdr:spPr>
        <a:xfrm>
          <a:off x="24345900" y="3352800"/>
          <a:ext cx="3162300" cy="431800"/>
        </a:xfrm>
        <a:prstGeom prst="roundRect">
          <a:avLst/>
        </a:prstGeom>
        <a:solidFill>
          <a:srgbClr val="5B9BD5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STORICO VENDITE</a:t>
          </a:r>
        </a:p>
      </xdr:txBody>
    </xdr:sp>
    <xdr:clientData/>
  </xdr:twoCellAnchor>
  <xdr:twoCellAnchor>
    <xdr:from>
      <xdr:col>17</xdr:col>
      <xdr:colOff>0</xdr:colOff>
      <xdr:row>19</xdr:row>
      <xdr:rowOff>0</xdr:rowOff>
    </xdr:from>
    <xdr:to>
      <xdr:col>20</xdr:col>
      <xdr:colOff>0</xdr:colOff>
      <xdr:row>21</xdr:row>
      <xdr:rowOff>0</xdr:rowOff>
    </xdr:to>
    <xdr:sp macro="S52Fast_ApriStoricoRicaricheVendingExt" textlink="">
      <xdr:nvSpPr>
        <xdr:cNvPr id="35" name="btnS52VE_StorRic">
          <a:extLst>
            <a:ext uri="{FF2B5EF4-FFF2-40B4-BE49-F238E27FC236}">
              <a16:creationId xmlns:a16="http://schemas.microsoft.com/office/drawing/2014/main" id="{5413526A-2112-4721-37C6-A99F7A749FDB}"/>
            </a:ext>
          </a:extLst>
        </xdr:cNvPr>
        <xdr:cNvSpPr/>
      </xdr:nvSpPr>
      <xdr:spPr>
        <a:xfrm>
          <a:off x="24345900" y="4000500"/>
          <a:ext cx="3162300" cy="431800"/>
        </a:xfrm>
        <a:prstGeom prst="roundRect">
          <a:avLst/>
        </a:prstGeom>
        <a:solidFill>
          <a:srgbClr val="5B9BD5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STORICO RICARICHE</a:t>
          </a:r>
        </a:p>
      </xdr:txBody>
    </xdr:sp>
    <xdr:clientData/>
  </xdr:twoCellAnchor>
  <xdr:twoCellAnchor>
    <xdr:from>
      <xdr:col>17</xdr:col>
      <xdr:colOff>0</xdr:colOff>
      <xdr:row>22</xdr:row>
      <xdr:rowOff>0</xdr:rowOff>
    </xdr:from>
    <xdr:to>
      <xdr:col>20</xdr:col>
      <xdr:colOff>0</xdr:colOff>
      <xdr:row>24</xdr:row>
      <xdr:rowOff>0</xdr:rowOff>
    </xdr:to>
    <xdr:sp macro="S52Fast_AnnullaUltimoLottoCSV" textlink="">
      <xdr:nvSpPr>
        <xdr:cNvPr id="36" name="btnS52VE_Annulla">
          <a:extLst>
            <a:ext uri="{FF2B5EF4-FFF2-40B4-BE49-F238E27FC236}">
              <a16:creationId xmlns:a16="http://schemas.microsoft.com/office/drawing/2014/main" id="{F3A3A666-C3D9-21AD-A172-BAF53DC68890}"/>
            </a:ext>
          </a:extLst>
        </xdr:cNvPr>
        <xdr:cNvSpPr/>
      </xdr:nvSpPr>
      <xdr:spPr>
        <a:xfrm>
          <a:off x="24345900" y="4648200"/>
          <a:ext cx="3162300" cy="431800"/>
        </a:xfrm>
        <a:prstGeom prst="roundRect">
          <a:avLst/>
        </a:prstGeom>
        <a:solidFill>
          <a:srgbClr val="C0504D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ANNULLA ULTIMO IMPORT</a:t>
          </a:r>
        </a:p>
      </xdr:txBody>
    </xdr:sp>
    <xdr:clientData/>
  </xdr:twoCellAnchor>
  <xdr:twoCellAnchor>
    <xdr:from>
      <xdr:col>17</xdr:col>
      <xdr:colOff>0</xdr:colOff>
      <xdr:row>25</xdr:row>
      <xdr:rowOff>0</xdr:rowOff>
    </xdr:from>
    <xdr:to>
      <xdr:col>20</xdr:col>
      <xdr:colOff>0</xdr:colOff>
      <xdr:row>27</xdr:row>
      <xdr:rowOff>0</xdr:rowOff>
    </xdr:to>
    <xdr:sp macro="S52Fast_PulisciGiornalieroVendingExt" textlink="">
      <xdr:nvSpPr>
        <xdr:cNvPr id="37" name="btnS52VE_Pulisci">
          <a:extLst>
            <a:ext uri="{FF2B5EF4-FFF2-40B4-BE49-F238E27FC236}">
              <a16:creationId xmlns:a16="http://schemas.microsoft.com/office/drawing/2014/main" id="{4BD91A06-0F3D-AECB-DB06-F5298E766233}"/>
            </a:ext>
          </a:extLst>
        </xdr:cNvPr>
        <xdr:cNvSpPr/>
      </xdr:nvSpPr>
      <xdr:spPr>
        <a:xfrm>
          <a:off x="24345900" y="5295900"/>
          <a:ext cx="3162300" cy="431800"/>
        </a:xfrm>
        <a:prstGeom prst="roundRect">
          <a:avLst/>
        </a:prstGeom>
        <a:solidFill>
          <a:srgbClr val="7F7F7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PULISCI ANTEPRIMA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20</xdr:col>
      <xdr:colOff>495300</xdr:colOff>
      <xdr:row>4</xdr:row>
      <xdr:rowOff>0</xdr:rowOff>
    </xdr:to>
    <xdr:sp macro="S64_RegistraRicariche" textlink="">
      <xdr:nvSpPr>
        <xdr:cNvPr id="14" name="btnS52RIC_Registra">
          <a:extLst>
            <a:ext uri="{FF2B5EF4-FFF2-40B4-BE49-F238E27FC236}">
              <a16:creationId xmlns:a16="http://schemas.microsoft.com/office/drawing/2014/main" id="{8CE46429-DBFF-69AD-192B-4524832FA425}"/>
            </a:ext>
          </a:extLst>
        </xdr:cNvPr>
        <xdr:cNvSpPr/>
      </xdr:nvSpPr>
      <xdr:spPr>
        <a:xfrm>
          <a:off x="25158700" y="381000"/>
          <a:ext cx="4000500" cy="952500"/>
        </a:xfrm>
        <a:prstGeom prst="roundRect">
          <a:avLst/>
        </a:prstGeom>
        <a:solidFill>
          <a:srgbClr val="0070C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REGISTRA TUTTE LE RICARICHE</a:t>
          </a:r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20</xdr:col>
      <xdr:colOff>495300</xdr:colOff>
      <xdr:row>7</xdr:row>
      <xdr:rowOff>0</xdr:rowOff>
    </xdr:to>
    <xdr:sp macro="S65_AggiornaRicaricaSicuro" textlink="">
      <xdr:nvSpPr>
        <xdr:cNvPr id="15" name="btnS52RIC_Aggiorna">
          <a:extLst>
            <a:ext uri="{FF2B5EF4-FFF2-40B4-BE49-F238E27FC236}">
              <a16:creationId xmlns:a16="http://schemas.microsoft.com/office/drawing/2014/main" id="{B1671900-BC97-0087-4167-73F4A3962BFE}"/>
            </a:ext>
          </a:extLst>
        </xdr:cNvPr>
        <xdr:cNvSpPr/>
      </xdr:nvSpPr>
      <xdr:spPr>
        <a:xfrm>
          <a:off x="25158700" y="1612900"/>
          <a:ext cx="4000500" cy="558800"/>
        </a:xfrm>
        <a:prstGeom prst="roundRect">
          <a:avLst/>
        </a:prstGeom>
        <a:solidFill>
          <a:srgbClr val="00B05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AGGIORNA LISTA</a:t>
          </a:r>
        </a:p>
      </xdr:txBody>
    </xdr:sp>
    <xdr:clientData/>
  </xdr:twoCellAnchor>
  <xdr:twoCellAnchor>
    <xdr:from>
      <xdr:col>16</xdr:col>
      <xdr:colOff>0</xdr:colOff>
      <xdr:row>8</xdr:row>
      <xdr:rowOff>0</xdr:rowOff>
    </xdr:from>
    <xdr:to>
      <xdr:col>20</xdr:col>
      <xdr:colOff>495300</xdr:colOff>
      <xdr:row>10</xdr:row>
      <xdr:rowOff>0</xdr:rowOff>
    </xdr:to>
    <xdr:sp macro="S64_AnnullaRicariche" textlink="">
      <xdr:nvSpPr>
        <xdr:cNvPr id="16" name="btnS52RIC_Annulla">
          <a:extLst>
            <a:ext uri="{FF2B5EF4-FFF2-40B4-BE49-F238E27FC236}">
              <a16:creationId xmlns:a16="http://schemas.microsoft.com/office/drawing/2014/main" id="{57F0CAC8-905D-AA64-2E96-12C65CC0BA87}"/>
            </a:ext>
          </a:extLst>
        </xdr:cNvPr>
        <xdr:cNvSpPr/>
      </xdr:nvSpPr>
      <xdr:spPr>
        <a:xfrm>
          <a:off x="25158700" y="2451100"/>
          <a:ext cx="4000500" cy="558800"/>
        </a:xfrm>
        <a:prstGeom prst="roundRect">
          <a:avLst/>
        </a:prstGeom>
        <a:solidFill>
          <a:srgbClr val="C0504D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ANNULLA ULTIMA RICARICA</a:t>
          </a:r>
        </a:p>
      </xdr:txBody>
    </xdr:sp>
    <xdr:clientData/>
  </xdr:twoCellAnchor>
  <xdr:twoCellAnchor>
    <xdr:from>
      <xdr:col>16</xdr:col>
      <xdr:colOff>0</xdr:colOff>
      <xdr:row>11</xdr:row>
      <xdr:rowOff>0</xdr:rowOff>
    </xdr:from>
    <xdr:to>
      <xdr:col>20</xdr:col>
      <xdr:colOff>495300</xdr:colOff>
      <xdr:row>13</xdr:row>
      <xdr:rowOff>0</xdr:rowOff>
    </xdr:to>
    <xdr:sp macro="S52Fast_TornaVendGiornalieroS52" textlink="">
      <xdr:nvSpPr>
        <xdr:cNvPr id="17" name="btnS52RIC_Torna">
          <a:extLst>
            <a:ext uri="{FF2B5EF4-FFF2-40B4-BE49-F238E27FC236}">
              <a16:creationId xmlns:a16="http://schemas.microsoft.com/office/drawing/2014/main" id="{BF7DBC8D-C679-0257-5AB1-CDF043F95DF3}"/>
            </a:ext>
          </a:extLst>
        </xdr:cNvPr>
        <xdr:cNvSpPr/>
      </xdr:nvSpPr>
      <xdr:spPr>
        <a:xfrm>
          <a:off x="25158700" y="3289300"/>
          <a:ext cx="4000500" cy="558800"/>
        </a:xfrm>
        <a:prstGeom prst="roundRect">
          <a:avLst/>
        </a:prstGeom>
        <a:solidFill>
          <a:srgbClr val="7030A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TORNA AL GIORNALIERO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2" displayName="Tabella2" ref="B2:G153" totalsRowCount="1" dataDxfId="138">
  <autoFilter ref="B2:G152" xr:uid="{00000000-0009-0000-0100-000001000000}"/>
  <tableColumns count="6">
    <tableColumn id="1" xr3:uid="{00000000-0010-0000-0000-000001000000}" name="data" dataDxfId="137" totalsRowDxfId="136"/>
    <tableColumn id="2" xr3:uid="{00000000-0010-0000-0000-000002000000}" name="Codice" dataDxfId="135" totalsRowDxfId="134"/>
    <tableColumn id="3" xr3:uid="{00000000-0010-0000-0000-000003000000}" name="Descrizione" dataDxfId="133" totalsRowDxfId="132"/>
    <tableColumn id="4" xr3:uid="{00000000-0010-0000-0000-000004000000}" name="Qtà" dataDxfId="131" totalsRowDxfId="130"/>
    <tableColumn id="5" xr3:uid="{00000000-0010-0000-0000-000005000000}" name="Importo" totalsRowFunction="sum" dataDxfId="129" totalsRowDxfId="128"/>
    <tableColumn id="6" xr3:uid="{F42FA8B7-711D-FB49-A70E-8957498355B6}" name="Colonna1" dataDxfId="1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5955451-E8E0-6041-AFEF-D6D2E9B3027F}" name="tblCSVVendingS52" displayName="tblCSVVendingS52" ref="K2:Q3" insertRow="1" totalsRowShown="0" dataDxfId="126">
  <autoFilter ref="K2:Q3" xr:uid="{65955451-E8E0-6041-AFEF-D6D2E9B3027F}"/>
  <sortState xmlns:xlrd2="http://schemas.microsoft.com/office/spreadsheetml/2017/richdata2" ref="K3:Q3">
    <sortCondition ref="L2:L3"/>
  </sortState>
  <tableColumns count="7">
    <tableColumn id="1" xr3:uid="{6AABCCDB-CE28-FB4F-9850-190DBFB11067}" name="Data" dataDxfId="125"/>
    <tableColumn id="2" xr3:uid="{DE4B30B8-2CC5-024A-926C-37523AA6F26B}" name="Nome prodotto" dataDxfId="124"/>
    <tableColumn id="3" xr3:uid="{B0AF7AA9-B0AC-0743-88CD-E744EC2CC880}" name="Prezzo" dataDxfId="123"/>
    <tableColumn id="4" xr3:uid="{B97A5A83-D3D0-CE42-8BF9-99D05EC16144}" name="Colonna" dataDxfId="122"/>
    <tableColumn id="5" xr3:uid="{954EA912-0D13-2C43-AEE5-159A81ECCA40}" name="Codice AAMS" dataDxfId="121"/>
    <tableColumn id="6" xr3:uid="{33391B61-8D73-A848-A5E9-0E3D9C30F034}" name="Categoria" dataDxfId="120"/>
    <tableColumn id="7" xr3:uid="{7E173BF8-AC8D-ED49-82AE-EEA56E956A55}" name="Pagamento" dataDxfId="1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3" displayName="Tabella3" ref="A2:J230" totalsRowShown="0" headerRowBorderDxfId="161" tableBorderDxfId="160">
  <autoFilter ref="A2:J230" xr:uid="{00000000-0009-0000-0100-000002000000}"/>
  <sortState xmlns:xlrd2="http://schemas.microsoft.com/office/spreadsheetml/2017/richdata2" ref="A3:J224">
    <sortCondition ref="A2:A224"/>
  </sortState>
  <tableColumns count="10">
    <tableColumn id="1" xr3:uid="{00000000-0010-0000-0100-000001000000}" name="Codice" dataDxfId="159"/>
    <tableColumn id="2" xr3:uid="{00000000-0010-0000-0100-000002000000}" name="Descrizione" dataDxfId="158"/>
    <tableColumn id="3" xr3:uid="{00000000-0010-0000-0100-000003000000}" name="ACQ." dataDxfId="157"/>
    <tableColumn id="4" xr3:uid="{00000000-0010-0000-0100-000004000000}" name="VEND." dataDxfId="156"/>
    <tableColumn id="5" xr3:uid="{00000000-0010-0000-0100-000005000000}" name="Incr" dataDxfId="155">
      <calculatedColumnFormula>IFERROR(INDEX(VEND_GIORNALIERO!E:E,MATCH(A3,VEND_GIORNALIERO!C:C,0)),0)</calculatedColumnFormula>
    </tableColumn>
    <tableColumn id="9" xr3:uid="{00000000-0010-0000-0100-000009000000}" name="Colonna1" dataDxfId="154">
      <calculatedColumnFormula>+Tabella3[[#This Row],[VEND.]]+Tabella3[[#This Row],[Incr]]</calculatedColumnFormula>
    </tableColumn>
    <tableColumn id="6" xr3:uid="{00000000-0010-0000-0100-000006000000}" name="RIMANENZE" dataDxfId="153">
      <calculatedColumnFormula>+Tabella3[[#This Row],[ACQ.]]-Tabella3[[#This Row],[Colonna1]]</calculatedColumnFormula>
    </tableColumn>
    <tableColumn id="7" xr3:uid="{00000000-0010-0000-0100-000007000000}" name="PREZZO" dataDxfId="152"/>
    <tableColumn id="12" xr3:uid="{00000000-0010-0000-0100-00000C000000}" name="TOTALE ACQUISTATO" dataDxfId="151">
      <calculatedColumnFormula>+Tabella3[[#This Row],[ACQ.]]*Tabella3[[#This Row],[PREZZO]]</calculatedColumnFormula>
    </tableColumn>
    <tableColumn id="8" xr3:uid="{00000000-0010-0000-0100-000008000000}" name="TOTALE VENDUTO" dataDxfId="150">
      <calculatedColumnFormula>+D3*H3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AF4B8D5-495B-4832-ACFE-8C0AF00D174D}" name="Tabella8" displayName="Tabella8" ref="N2:S230" totalsRowShown="0" headerRowDxfId="149" dataDxfId="147" headerRowBorderDxfId="148" tableBorderDxfId="146" totalsRowBorderDxfId="145">
  <autoFilter ref="N2:S230" xr:uid="{CAF4B8D5-495B-4832-ACFE-8C0AF00D174D}"/>
  <tableColumns count="6">
    <tableColumn id="1" xr3:uid="{46FFC285-05C8-433E-AB0A-FE016A8D905C}" name="CARICO VENDING" dataDxfId="144"/>
    <tableColumn id="2" xr3:uid="{AB4AA1DE-5A17-4455-AAFB-172436A7C19D}" name="COLONNA" dataDxfId="143"/>
    <tableColumn id="3" xr3:uid="{28CCA7B5-D82D-4FBB-A1BA-421503D9CFC7}" name="DESCRIZIONE" dataDxfId="142"/>
    <tableColumn id="6" xr3:uid="{356F7A24-D44D-4FE9-9E5C-594F9530756D}" name="COD" dataDxfId="141">
      <calculatedColumnFormula>+Tabella3[[#This Row],[Codice]]</calculatedColumnFormula>
    </tableColumn>
    <tableColumn id="4" xr3:uid="{C5468314-EEE7-49D3-8C1A-95E617C955A1}" name="VENDUTO VENDING" dataDxfId="140">
      <calculatedColumnFormula>COUNTIFS(tblStoricoVendingExt[CODICE_EXCEL],Q3,tblStoricoVendingExt[ESITO],"OK")</calculatedColumnFormula>
    </tableColumn>
    <tableColumn id="5" xr3:uid="{021EAC62-BA71-4C0F-A413-6627062F9189}" name="TOT VENDUTO VENDING" dataDxfId="139">
      <calculatedColumnFormula>R3*H3</calculatedColumnFormula>
    </tableColumn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a1" displayName="Tabella1" ref="A2:J222" totalsRowShown="0">
  <autoFilter ref="A2:J222" xr:uid="{00000000-0009-0000-0100-000003000000}"/>
  <sortState xmlns:xlrd2="http://schemas.microsoft.com/office/spreadsheetml/2017/richdata2" ref="A3:J222">
    <sortCondition ref="A2:A222"/>
  </sortState>
  <tableColumns count="10">
    <tableColumn id="1" xr3:uid="{00000000-0010-0000-0200-000001000000}" name="Codice" dataDxfId="117"/>
    <tableColumn id="2" xr3:uid="{00000000-0010-0000-0200-000002000000}" name="Descrizione" dataDxfId="116"/>
    <tableColumn id="3" xr3:uid="{00000000-0010-0000-0200-000003000000}" name="ACQ." dataDxfId="115">
      <calculatedColumnFormula>+Tabella3[[#This Row],[ACQ.]]</calculatedColumnFormula>
    </tableColumn>
    <tableColumn id="4" xr3:uid="{00000000-0010-0000-0200-000004000000}" name="RIMANENZE" dataDxfId="114"/>
    <tableColumn id="6" xr3:uid="{00000000-0010-0000-0200-000006000000}" name="codice2" dataDxfId="113"/>
    <tableColumn id="8" xr3:uid="{00000000-0010-0000-0200-000008000000}" name="RIMANENZE4" dataDxfId="112"/>
    <tableColumn id="10" xr3:uid="{00000000-0010-0000-0200-00000A000000}" name="Colonna6" dataDxfId="111"/>
    <tableColumn id="5" xr3:uid="{00000000-0010-0000-0200-000005000000}" name="Colonna7"/>
    <tableColumn id="7" xr3:uid="{00000000-0010-0000-0200-000007000000}" name="Colonna8"/>
    <tableColumn id="9" xr3:uid="{00000000-0010-0000-0200-000009000000}" name="Colonna9" dataDxfId="110">
      <calculatedColumnFormula>+Tabella1[[#This Row],[RIMANENZE]]-Tabella1[[#This Row],[RIMANENZE4]]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1964D72-3865-9040-A133-70C4D4CA09A1}" name="tblRicaricaVendingS52" displayName="tblRicaricaVendingS52" ref="A3:K87" totalsRowShown="0" headerRowDxfId="92" dataDxfId="91">
  <autoFilter ref="A3:K87" xr:uid="{61964D72-3865-9040-A133-70C4D4CA09A1}"/>
  <sortState xmlns:xlrd2="http://schemas.microsoft.com/office/spreadsheetml/2017/richdata2" ref="A4:K87">
    <sortCondition ref="A3:A87"/>
  </sortState>
  <tableColumns count="11">
    <tableColumn id="1" xr3:uid="{3DB2FD05-9170-8D40-80C3-0736B2ED3680}" name="COLONNA" dataDxfId="90"/>
    <tableColumn id="2" xr3:uid="{77DEA769-E59F-3048-97D6-D2928959BC10}" name="CODICE" dataDxfId="89"/>
    <tableColumn id="3" xr3:uid="{14C92A63-AC74-2141-B958-96E03A2CCB3E}" name="DESCRIZIONE" dataDxfId="88"/>
    <tableColumn id="4" xr3:uid="{3BE86FA1-54C7-AB47-AA7E-1546E758B066}" name="GIACENZA_REALE" dataDxfId="87"/>
    <tableColumn id="5" xr3:uid="{343E058B-F824-E14A-A056-A7C37B98A00D}" name="CAPACITA_MAX" dataDxfId="86"/>
    <tableColumn id="6" xr3:uid="{3C5D58C4-4756-CA48-AED5-19DD44DCF0E3}" name="SOGLIA_MINIMA" dataDxfId="85"/>
    <tableColumn id="7" xr3:uid="{284B0D2E-4C0D-9E4F-A9B5-9B28A95C5277}" name="PROPOSTA" dataDxfId="2"/>
    <tableColumn id="8" xr3:uid="{B988182B-9351-1441-AACF-6E4963B62E34}" name="QUANTITA_DA_CARICARE" dataDxfId="0"/>
    <tableColumn id="9" xr3:uid="{43C40E88-958E-B84C-BCD9-84A8DD98BA23}" name="ESITO" dataDxfId="1"/>
    <tableColumn id="10" xr3:uid="{3BE62B59-159D-9A4D-9848-5E6F99260392}" name="ULTIMA_RICARICA" dataDxfId="84"/>
    <tableColumn id="11" xr3:uid="{A9D1EFBB-6E51-4A49-AE7E-D10D10F4CB98}" name="NOTE" dataDxfId="8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ivotOperativaMagazzino" displayName="PivotOperativaMagazzino" ref="A9:Q220">
  <autoFilter ref="A9:Q220" xr:uid="{00000000-0009-0000-0100-000005000000}"/>
  <sortState xmlns:xlrd2="http://schemas.microsoft.com/office/spreadsheetml/2017/richdata2" ref="A10:R220">
    <sortCondition descending="1" ref="R9:R220"/>
  </sortState>
  <tableColumns count="17">
    <tableColumn id="1" xr3:uid="{00000000-0010-0000-0400-000001000000}" name="CODICE"/>
    <tableColumn id="2" xr3:uid="{00000000-0010-0000-0400-000002000000}" name="DESCRIZIONE" dataDxfId="75">
      <calculatedColumnFormula>IFERROR(INDEX(RIEP_VENDITA!$B$3:$B$230,MATCH($A10,RIEP_VENDITA!$A$3:$A$230,0)),0)</calculatedColumnFormula>
    </tableColumn>
    <tableColumn id="3" xr3:uid="{00000000-0010-0000-0400-000003000000}" name="ACQ" dataDxfId="74">
      <calculatedColumnFormula>IFERROR(INDEX(RIEP_VENDITA!$C$3:$C$230,MATCH($A10,RIEP_VENDITA!$A$3:$A$230,0)),0)</calculatedColumnFormula>
    </tableColumn>
    <tableColumn id="4" xr3:uid="{00000000-0010-0000-0400-000004000000}" name="VEND. NEGOZIO" dataDxfId="73">
      <calculatedColumnFormula>IFERROR(INDEX(RIEP_VENDITA!$D$3:$D$230,MATCH($A10,RIEP_VENDITA!$A$3:$A$230,0)),0)</calculatedColumnFormula>
    </tableColumn>
    <tableColumn id="5" xr3:uid="{00000000-0010-0000-0400-000005000000}" name="VEND. VENDING" dataDxfId="72">
      <calculatedColumnFormula>IFERROR(INDEX(RIEP_VENDITA!$R$3:$R$230,MATCH($A10,RIEP_VENDITA!$A$3:$A$230,0)),0)</calculatedColumnFormula>
    </tableColumn>
    <tableColumn id="6" xr3:uid="{00000000-0010-0000-0400-000006000000}" name="VEND. TOTALE" dataDxfId="71">
      <calculatedColumnFormula>D10+E10</calculatedColumnFormula>
    </tableColumn>
    <tableColumn id="7" xr3:uid="{00000000-0010-0000-0400-000007000000}" name="GIAC. NEGOZIO" dataDxfId="70">
      <calculatedColumnFormula>MAX(0,C10-D10)</calculatedColumnFormula>
    </tableColumn>
    <tableColumn id="8" xr3:uid="{00000000-0010-0000-0400-000008000000}" name="GIAC. VENDING" dataDxfId="69">
      <calculatedColumnFormula>IFERROR(INDEX(RIEP_VENDITA!$N$3:$N$230,MATCH($A10,RIEP_VENDITA!$A$3:$A$230,0)),0)</calculatedColumnFormula>
    </tableColumn>
    <tableColumn id="9" xr3:uid="{00000000-0010-0000-0400-000009000000}" name="GIAC. TOTALE" dataDxfId="68">
      <calculatedColumnFormula>G10+H10</calculatedColumnFormula>
    </tableColumn>
    <tableColumn id="10" xr3:uid="{00000000-0010-0000-0400-00000A000000}" name="PREZZO" dataDxfId="67">
      <calculatedColumnFormula>IFERROR(INDEX(RIEP_VENDITA!$H$3:$H$230,MATCH($A10,RIEP_VENDITA!$A$3:$A$230,0)),0)</calculatedColumnFormula>
    </tableColumn>
    <tableColumn id="11" xr3:uid="{00000000-0010-0000-0400-00000B000000}" name="TOT ACQUISTATO" dataDxfId="66">
      <calculatedColumnFormula>C10*J10</calculatedColumnFormula>
    </tableColumn>
    <tableColumn id="12" xr3:uid="{00000000-0010-0000-0400-00000C000000}" name="TOT VENDUTO" dataDxfId="65">
      <calculatedColumnFormula>F10*J10</calculatedColumnFormula>
    </tableColumn>
    <tableColumn id="13" xr3:uid="{00000000-0010-0000-0400-00000D000000}" name="TOT GIACENZA" dataDxfId="64">
      <calculatedColumnFormula>I10*J10</calculatedColumnFormula>
    </tableColumn>
    <tableColumn id="14" xr3:uid="{BDCC91A6-F803-A849-95D3-EAF6071AADFE}" name="STATO" dataDxfId="63">
      <calculatedColumnFormula>IF(A10="","",IF(I10&lt;0,"NEGATIVO",IF(AND(F10=0,I10&gt;0),"FERMO",IF(AND(P10&gt;0,Q10&gt;6),"LENTO",IF(I10=0,"ESAURITO","OK")))))</calculatedColumnFormula>
    </tableColumn>
    <tableColumn id="15" xr3:uid="{D6038DEB-E7A2-3C4C-B639-1863D3899750}" name="AZIONE" dataDxfId="62">
      <calculatedColumnFormula>IF(A10="","",IF(I10&lt;0,"VERIFICA + RIORDINO",IF(R10&gt;0,"RIORDINO",IF(N10="FERMO","PROMO/SMALTIRE",IF(N10="LENTO","RIDUCI ACQUISTI","OK")))))</calculatedColumnFormula>
    </tableColumn>
    <tableColumn id="16" xr3:uid="{FD463328-B575-8843-82F7-A3E0C447D008}" name="VENDITE/MESE" dataDxfId="61">
      <calculatedColumnFormula>IFERROR(F10/$B$6,0)</calculatedColumnFormula>
    </tableColumn>
    <tableColumn id="17" xr3:uid="{89D3994E-13A8-2947-8684-333B14D1B78C}" name="MESI SMALT." dataDxfId="60">
      <calculatedColumnFormula>IFERROR(I10/P10,0)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SCARTI_CASSA" displayName="SCARTI_CASSA" ref="A1:F7" totalsRowShown="0">
  <tableColumns count="6">
    <tableColumn id="1" xr3:uid="{00000000-0010-0000-0900-000001000000}" name="Data"/>
    <tableColumn id="2" xr3:uid="{00000000-0010-0000-0900-000002000000}" name="Importo"/>
    <tableColumn id="3" xr3:uid="{00000000-0010-0000-0900-000003000000}" name="Tipo"/>
    <tableColumn id="4" xr3:uid="{00000000-0010-0000-0900-000004000000}" name="Descrizione"/>
    <tableColumn id="5" xr3:uid="{00000000-0010-0000-0900-000005000000}" name="Operatore"/>
    <tableColumn id="6" xr3:uid="{00000000-0010-0000-0900-000006000000}" name="Not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la1011" displayName="Tabella1011" ref="B1:H212" totalsRowShown="0" headerRowDxfId="59">
  <autoFilter ref="B1:H212" xr:uid="{00000000-0009-0000-0100-000006000000}"/>
  <tableColumns count="7">
    <tableColumn id="1" xr3:uid="{00000000-0010-0000-0500-000001000000}" name="% RIMANENZA" dataDxfId="58">
      <calculatedColumnFormula>+RIEP_VENDITA!T3</calculatedColumnFormula>
    </tableColumn>
    <tableColumn id="2" xr3:uid="{00000000-0010-0000-0500-000002000000}" name="CODICE" dataDxfId="57">
      <calculatedColumnFormula>+RIEP_VENDITA!A3</calculatedColumnFormula>
    </tableColumn>
    <tableColumn id="3" xr3:uid="{00000000-0010-0000-0500-000003000000}" name="DESCRIZIONE">
      <calculatedColumnFormula>+RIEP_VENDITA!B3</calculatedColumnFormula>
    </tableColumn>
    <tableColumn id="4" xr3:uid="{00000000-0010-0000-0500-000004000000}" name="ACQ">
      <calculatedColumnFormula>+RIEP_VENDITA!C3</calculatedColumnFormula>
    </tableColumn>
    <tableColumn id="5" xr3:uid="{00000000-0010-0000-0500-000005000000}" name="V">
      <calculatedColumnFormula>+RIEP_VENDITA!D3</calculatedColumnFormula>
    </tableColumn>
    <tableColumn id="6" xr3:uid="{00000000-0010-0000-0500-000006000000}" name="R">
      <calculatedColumnFormula>+RIEP_VENDITA!G3</calculatedColumnFormula>
    </tableColumn>
    <tableColumn id="7" xr3:uid="{00000000-0010-0000-0500-000007000000}" name="P">
      <calculatedColumnFormula>+RIEP_VENDITA!H3</calculatedColumnFormula>
    </tableColumn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1F323C-EA99-4E73-8FBE-5E254793548A}" name="Tabella11" displayName="Tabella11" ref="A2:L213" totalsRowShown="0" headerRowDxfId="48" headerRowBorderDxfId="47">
  <autoFilter ref="A2:L213" xr:uid="{1C1F323C-EA99-4E73-8FBE-5E254793548A}"/>
  <tableColumns count="12">
    <tableColumn id="1" xr3:uid="{625BACDC-AB37-44D7-95BC-6EEE86DC35A6}" name="Codice">
      <calculatedColumnFormula>+Tabella3[[#This Row],[Codice]]</calculatedColumnFormula>
    </tableColumn>
    <tableColumn id="2" xr3:uid="{680C0E3F-C724-414E-B20C-CB36C3BD85CB}" name="Descrizione">
      <calculatedColumnFormula>+Tabella3[[#This Row],[Descrizione]]</calculatedColumnFormula>
    </tableColumn>
    <tableColumn id="3" xr3:uid="{57E75138-0017-4CF2-941F-01718BE7D16E}" name="ACQ.">
      <calculatedColumnFormula>+Tabella3[[#This Row],[ACQ.]]</calculatedColumnFormula>
    </tableColumn>
    <tableColumn id="4" xr3:uid="{83F14FB3-7ACE-483E-BE7D-22820CF269EC}" name="VEND.">
      <calculatedColumnFormula>+Tabella3[[#This Row],[VEND.]]</calculatedColumnFormula>
    </tableColumn>
    <tableColumn id="5" xr3:uid="{25FC45BF-44AC-4100-9EDE-C88DB348EEB8}" name="RIMANENZE">
      <calculatedColumnFormula>+Tabella3[[#This Row],[RIMANENZE]]</calculatedColumnFormula>
    </tableColumn>
    <tableColumn id="6" xr3:uid="{D988899C-03B2-4476-B7A1-821106B11768}" name="PREZZO" dataDxfId="46">
      <calculatedColumnFormula>+Tabella3[[#This Row],[PREZZO]]</calculatedColumnFormula>
    </tableColumn>
    <tableColumn id="7" xr3:uid="{630F6754-8582-49D7-AEA5-5555B1CE8033}" name="TOTALE ACQUISTATO" dataDxfId="45">
      <calculatedColumnFormula>+Tabella3[[#This Row],[TOTALE ACQUISTATO]]</calculatedColumnFormula>
    </tableColumn>
    <tableColumn id="8" xr3:uid="{60ACC015-79C2-4E83-AEE2-AEE68B12B706}" name="TOTALE VENDUTO" dataDxfId="44">
      <calculatedColumnFormula>+Tabella3[[#This Row],[TOTALE VENDUTO]]</calculatedColumnFormula>
    </tableColumn>
    <tableColumn id="9" xr3:uid="{9141BDCC-7A59-42FF-BD5D-A1D4DDD9D60C}" name="Colonna1"/>
    <tableColumn id="10" xr3:uid="{D00B2170-0995-46C1-9A6D-4D47A187E975}" name="TOTALE GIACENZA">
      <calculatedColumnFormula>+E3*F3</calculatedColumnFormula>
    </tableColumn>
    <tableColumn id="11" xr3:uid="{D33593A3-9A91-413E-AAF5-1F02296AA885}" name="V MESE" dataDxfId="43">
      <calculatedColumnFormula>+D3/N$4</calculatedColumnFormula>
    </tableColumn>
    <tableColumn id="12" xr3:uid="{FE108111-D932-4D1F-BE27-5237E4CA05F1}" name="M SMALT" dataDxfId="42">
      <calculatedColumnFormula>+E3/N$4</calculatedColumnFormula>
    </tableColumn>
  </tableColumns>
  <tableStyleInfo name="Stile tabel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la9" displayName="Tabella9" ref="A1:F4200" totalsRowShown="0" headerRowDxfId="41">
  <autoFilter ref="A1:F4200" xr:uid="{00000000-0009-0000-0100-000009000000}"/>
  <sortState xmlns:xlrd2="http://schemas.microsoft.com/office/spreadsheetml/2017/richdata2" ref="A2:F4076">
    <sortCondition ref="B1:B4076"/>
  </sortState>
  <tableColumns count="6">
    <tableColumn id="1" xr3:uid="{00000000-0010-0000-0800-000001000000}" name="Cod. articolo"/>
    <tableColumn id="2" xr3:uid="{00000000-0010-0000-0800-000002000000}" name="DESCRIZIONE" dataDxfId="40">
      <calculatedColumnFormula>E2 &amp; " " &amp; IF(D2="astuccio da 20 pezzi","*AST 20",IF(D2="cartoccio da 20 pezzi","*CART 20",""))</calculatedColumnFormula>
    </tableColumn>
    <tableColumn id="3" xr3:uid="{00000000-0010-0000-0800-000003000000}" name="Prezzo unitario" dataDxfId="39"/>
    <tableColumn id="4" xr3:uid="{00000000-0010-0000-0800-000004000000}" name="Conf.ne"/>
    <tableColumn id="5" xr3:uid="{00000000-0010-0000-0800-000005000000}" name="Descrizione2"/>
    <tableColumn id="6" xr3:uid="{00000000-0010-0000-0800-000006000000}" name="Cod. articolo2"/>
  </tableColumns>
  <tableStyleInfo name="Stile tabel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A0DD1A-D318-B245-9688-DBB2D331FF51}" name="tblRicaricheVendingExt" displayName="tblRicaricheVendingExt" ref="A1:J264" totalsRowShown="0">
  <autoFilter ref="A1:J264" xr:uid="{C8A0DD1A-D318-B245-9688-DBB2D331FF51}"/>
  <tableColumns count="10">
    <tableColumn id="1" xr3:uid="{670DFB9A-8825-024C-9ED7-BC321050718B}" name="ID_RICARICA"/>
    <tableColumn id="2" xr3:uid="{0EC59ED5-6A0B-834B-8DAD-B47070B372AD}" name="ID_BATCH"/>
    <tableColumn id="3" xr3:uid="{0D1E7945-62FA-0945-BAEC-C195EA0DCF14}" name="DATA_ORA" dataDxfId="38"/>
    <tableColumn id="4" xr3:uid="{B4FE56F2-C9D0-1348-9A26-0ABC88CD490D}" name="COLONNA"/>
    <tableColumn id="5" xr3:uid="{844643F9-C88A-E947-B84E-80EE8DEAE1A2}" name="CODICE"/>
    <tableColumn id="6" xr3:uid="{CAD594B7-F7AA-2E4B-9971-7DF66C6845D5}" name="DESCRIZIONE"/>
    <tableColumn id="7" xr3:uid="{130191E5-2171-FE42-9B67-770E418A0281}" name="QUANTITA"/>
    <tableColumn id="8" xr3:uid="{C7E88758-6EC1-644B-88AD-9EB80046BF18}" name="OPERATORE"/>
    <tableColumn id="9" xr3:uid="{D2AC2A35-0EE6-9348-B3E1-9F2A507406C3}" name="TIPO_MOVIMENTO"/>
    <tableColumn id="10" xr3:uid="{37EB14EB-0613-AB42-8D5A-D129584397B3}" name="NOTE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4A3EA18-7CEE-DF4D-9AAE-EA258D91F4DB}" name="tblLogImportVending" displayName="tblLogImportVending" ref="A1:N31" totalsRowShown="0">
  <autoFilter ref="A1:N31" xr:uid="{84A3EA18-7CEE-DF4D-9AAE-EA258D91F4DB}"/>
  <tableColumns count="14">
    <tableColumn id="1" xr3:uid="{0F9B3449-A670-9E49-BF94-1BE4ED17E973}" name="ID_BATCH"/>
    <tableColumn id="2" xr3:uid="{B12ADCEB-0103-2147-813C-884525FE47A4}" name="DATA_ORA_IMPORT" dataDxfId="37"/>
    <tableColumn id="3" xr3:uid="{0CAFE2B7-46E1-7B47-9FBF-57CC7B402E88}" name="FILE_ORIGINE"/>
    <tableColumn id="4" xr3:uid="{B2E613AF-D8A6-0649-835E-5EBCE6A6F68D}" name="PERCORSO_FILE"/>
    <tableColumn id="5" xr3:uid="{CE5FED96-E171-BA48-BC18-8CD638B747A6}" name="RIGHE_LETTE"/>
    <tableColumn id="6" xr3:uid="{ACA6C268-AEAE-3A44-9F4E-FD70F7A21485}" name="RIGHE_NUOVE"/>
    <tableColumn id="7" xr3:uid="{895E85FC-3203-C141-9539-BB074E02F0AD}" name="RIGHE_DUPLICATE"/>
    <tableColumn id="8" xr3:uid="{96C8CBC0-4285-1F40-9FAF-FAEF6E2CD377}" name="RIGHE_CON_ERRORI"/>
    <tableColumn id="9" xr3:uid="{705F2EB9-A7BE-294D-902D-55612A5B6DA7}" name="CODICI_SCONOSCIUTI"/>
    <tableColumn id="10" xr3:uid="{224F5B6F-1F1C-2441-9589-FE5D2B1D6674}" name="COLONNE_INCOERENTI"/>
    <tableColumn id="11" xr3:uid="{979357A4-722B-CD49-B4FB-91AD9AF70572}" name="TOTALE_IMPORTATO" dataDxfId="36"/>
    <tableColumn id="12" xr3:uid="{8B6B5433-1008-2B4F-9CCE-4336D1F23AEA}" name="UTENTE_EXCEL"/>
    <tableColumn id="13" xr3:uid="{B449746E-8888-E44E-B0B5-F03FCA593B3F}" name="ESITO"/>
    <tableColumn id="14" xr3:uid="{E8716108-2DE7-1F49-9009-04DC1BF1DC29}" name="DETTAGLIO"/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7F189A-2C9E-E045-A5DE-8F0F2A2FB88D}" name="tblConfigVendingExt" displayName="tblConfigVendingExt" ref="A1:G85" totalsRowShown="0">
  <autoFilter ref="A1:G85" xr:uid="{D37F189A-2C9E-E045-A5DE-8F0F2A2FB88D}"/>
  <sortState xmlns:xlrd2="http://schemas.microsoft.com/office/spreadsheetml/2017/richdata2" ref="A2:G85">
    <sortCondition ref="A1:A85"/>
  </sortState>
  <tableColumns count="7">
    <tableColumn id="1" xr3:uid="{68A174EC-207C-0442-A599-480C9FBC60F6}" name="COLONNA"/>
    <tableColumn id="2" xr3:uid="{E7413E2D-04F9-644B-BBC0-6ED2A9B55AE4}" name="CODICE"/>
    <tableColumn id="3" xr3:uid="{67C1058D-4C54-954E-851D-5B857B2969F7}" name="DESCRIZIONE"/>
    <tableColumn id="4" xr3:uid="{1244A21A-3B2B-EE43-849F-24D87A753A5C}" name="CAPACITA_MAX" dataDxfId="35"/>
    <tableColumn id="5" xr3:uid="{3D669CA9-3903-7C47-8898-A10C02A70CFD}" name="SOGLIA_MINIMA"/>
    <tableColumn id="6" xr3:uid="{E4D0643C-D64E-7542-B69E-15742BF815BF}" name="ATTIVA"/>
    <tableColumn id="7" xr3:uid="{EE07005D-ECD7-3D41-B512-4973626565AD}" name="NOTE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la256" displayName="Tabella256" ref="B2:F11284" totalsRowShown="0" tableBorderDxfId="34">
  <autoFilter ref="B2:F11284" xr:uid="{00000000-0009-0000-0100-000004000000}"/>
  <tableColumns count="5">
    <tableColumn id="5" xr3:uid="{00000000-0010-0000-0300-000005000000}" name="data" dataDxfId="33" totalsRowDxfId="32"/>
    <tableColumn id="1" xr3:uid="{00000000-0010-0000-0300-000001000000}" name="Codice" dataDxfId="31" totalsRowDxfId="30"/>
    <tableColumn id="2" xr3:uid="{00000000-0010-0000-0300-000002000000}" name="Descrizione" dataDxfId="29" totalsRowDxfId="28"/>
    <tableColumn id="3" xr3:uid="{00000000-0010-0000-0300-000003000000}" name="Qtà" dataDxfId="27" totalsRowDxfId="26"/>
    <tableColumn id="4" xr3:uid="{00000000-0010-0000-0300-000004000000}" name="Importo" dataDxfId="25" totalsRowDxfId="24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F8EE08B-E3D1-6D46-A14C-32AA5E8927A6}" name="tblStoricoVendingExt" displayName="tblStoricoVendingExt" ref="A1:R790" totalsRowShown="0">
  <autoFilter ref="A1:R790" xr:uid="{3F8EE08B-E3D1-6D46-A14C-32AA5E8927A6}"/>
  <tableColumns count="18">
    <tableColumn id="1" xr3:uid="{B00C280A-B1FE-BF46-A030-6E1165364AD8}" name="ID_TRANSAZIONE"/>
    <tableColumn id="2" xr3:uid="{CE8CCF4D-D921-FA44-9291-1E869E4E275E}" name="DATA_ORA" dataDxfId="23"/>
    <tableColumn id="3" xr3:uid="{FA1F79B6-25C2-5748-B8CC-6F3BF865FC41}" name="DATA" dataDxfId="22"/>
    <tableColumn id="4" xr3:uid="{11FBD85B-FC06-464C-93A9-7A0EF29BDFFC}" name="ORA" dataDxfId="21"/>
    <tableColumn id="5" xr3:uid="{5F23AB94-456C-394E-8EE0-8CD01CEC1C7F}" name="CODICE_AAMS_ORIGINALE"/>
    <tableColumn id="6" xr3:uid="{060E591A-1A83-CD43-9F7A-202259050CB9}" name="CODICE_EXCEL"/>
    <tableColumn id="7" xr3:uid="{364590C8-F76E-1C4C-A3D9-8BFEB595D3B1}" name="DESCRIZIONE_CSV"/>
    <tableColumn id="8" xr3:uid="{72BF14B7-674B-4B4E-B6DD-4314CB6D2024}" name="PREZZO" dataDxfId="20"/>
    <tableColumn id="9" xr3:uid="{C2871F31-65EC-084C-9709-7C33F04FAEA2}" name="COLONNA_ORIGINALE"/>
    <tableColumn id="10" xr3:uid="{33A0D283-8519-D541-AEBF-2E3ED629EB3D}" name="COLONNA"/>
    <tableColumn id="11" xr3:uid="{F65F50E5-8A8A-A44D-8EA5-7BF43E100248}" name="CATEGORIA"/>
    <tableColumn id="12" xr3:uid="{570F5FF8-E8C6-F048-830C-90EEDCAA368A}" name="PAGAMENTO"/>
    <tableColumn id="13" xr3:uid="{9A192D29-7B35-BD44-9CB8-16E58DF2BE26}" name="FILE_ORIGINE"/>
    <tableColumn id="14" xr3:uid="{81A15F87-B2ED-C547-812C-85E342EFE60A}" name="DATA_IMPORTAZIONE" dataDxfId="19"/>
    <tableColumn id="15" xr3:uid="{2E457360-142E-6548-A641-7578671CEB48}" name="ID_BATCH"/>
    <tableColumn id="16" xr3:uid="{318B2B66-9D6E-3C43-8607-7871C1823362}" name="CONTABILIZZATA"/>
    <tableColumn id="17" xr3:uid="{2ED616D9-A6B0-4246-A9E0-0FDE4127CB31}" name="ESITO"/>
    <tableColumn id="18" xr3:uid="{6D18ABAD-C10C-9046-A2A1-32EE2CA3FF94}" name="NOT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B590A2-1E37-4F1A-A6C3-FFFB78FE862F}" name="Tabella10" displayName="Tabella10" ref="A1:E224" totalsRowShown="0" headerRowBorderDxfId="18" tableBorderDxfId="17" totalsRowBorderDxfId="16">
  <autoFilter ref="A1:E224" xr:uid="{EDB590A2-1E37-4F1A-A6C3-FFFB78FE862F}"/>
  <sortState xmlns:xlrd2="http://schemas.microsoft.com/office/spreadsheetml/2017/richdata2" ref="A2:E224">
    <sortCondition ref="A1:A224"/>
  </sortState>
  <tableColumns count="5">
    <tableColumn id="1" xr3:uid="{FAAC7B2C-F81B-4BA4-AB30-F4CA0051B410}" name="Descrizione" dataDxfId="15"/>
    <tableColumn id="2" xr3:uid="{51397AE4-F3E9-4559-8458-BB829FBAE50F}" name="RIMANENZE" dataDxfId="14">
      <calculatedColumnFormula>+RIEP_VENDITA!Z3</calculatedColumnFormula>
    </tableColumn>
    <tableColumn id="3" xr3:uid="{3D7F2F8F-79E5-415C-8E40-55F2E7C8264E}" name="GIACENZA ARMADIO" dataDxfId="13"/>
    <tableColumn id="4" xr3:uid="{EAF26A23-30BC-4DBF-903A-E04FFB389FBB}" name="GIACENZA ESPOSITORE" dataDxfId="12"/>
    <tableColumn id="5" xr3:uid="{39D824F8-F0BF-44CD-85A8-DC9B04824879}" name="TOTALE" dataDxfId="11"/>
  </tableColumns>
  <tableStyleInfo name="Stile tabel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A0D209D-E749-4999-8D4B-B37D8CEF0271}" name="Tabella18" displayName="Tabella18" ref="A1:C229" totalsRowShown="0" headerRowDxfId="10" dataDxfId="8" headerRowBorderDxfId="9" tableBorderDxfId="7" totalsRowBorderDxfId="6">
  <autoFilter ref="A1:C229" xr:uid="{4A0D209D-E749-4999-8D4B-B37D8CEF0271}"/>
  <sortState xmlns:xlrd2="http://schemas.microsoft.com/office/spreadsheetml/2017/richdata2" ref="A2:B229">
    <sortCondition ref="A1:A229"/>
  </sortState>
  <tableColumns count="3">
    <tableColumn id="1" xr3:uid="{10D904A6-949C-4B49-822D-6F27E27D757A}" name="Codice" dataDxfId="5"/>
    <tableColumn id="2" xr3:uid="{EAFBDC40-4657-40C8-9A42-FA774791C459}" name="Descrizione" dataDxfId="4"/>
    <tableColumn id="7" xr3:uid="{6BB4B68A-F274-4CDE-9961-A28EABA49AA0}" name="Colonna1" dataDxfId="3"/>
  </tableColumns>
  <tableStyleInfo name="Stile tabella 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70891B8-62BB-904E-BAD8-FCE7C214179C}">
  <we:reference id="wa200005502" version="1.0.0.12" store="it-IT" storeType="OMEX"/>
  <we:alternateReferences>
    <we:reference id="WA200005502" version="1.0.0.12" store="" storeType="OMEX"/>
  </we:alternateReferences>
  <we:properties>
    <we:property name="docId" value="&quot;fg__Vz2sQYU2ueT571eeO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701CEDE-53DC-F741-B09E-1A64BF1805F7}">
  <we:reference id="wa200010215" version="2.0.0.0" store="en-US" storeType="OMEX"/>
  <we:alternateReferences>
    <we:reference id="wa200010215" version="2.0.0.0" store="en-US" storeType="OMEX"/>
  </we:alternateReferences>
  <we:properties>
    <we:property name="bps.codex_control.document_id" value="&quot;4928e24a-bd29-4de3-b6a4-d0728ab5bbb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rgb="FF00B050"/>
  </sheetPr>
  <dimension ref="B1:W389"/>
  <sheetViews>
    <sheetView showGridLines="0" topLeftCell="B1" zoomScale="90" zoomScaleNormal="90" workbookViewId="0">
      <pane xSplit="1" ySplit="2" topLeftCell="C3" activePane="bottomRight" state="frozen"/>
      <selection pane="topRight" activeCell="B1" sqref="B1"/>
      <selection pane="bottomLeft" activeCell="B1" sqref="B1"/>
      <selection pane="bottomRight" activeCell="C44" sqref="C44:F44"/>
    </sheetView>
  </sheetViews>
  <sheetFormatPr defaultColWidth="8.85546875" defaultRowHeight="15" x14ac:dyDescent="0.25"/>
  <cols>
    <col min="1" max="1" width="0" hidden="1" customWidth="1"/>
    <col min="2" max="2" width="0.140625" style="6" customWidth="1"/>
    <col min="3" max="3" width="15.42578125" style="6" customWidth="1"/>
    <col min="4" max="4" width="47.42578125" style="7" customWidth="1"/>
    <col min="5" max="5" width="10.28515625" style="1" customWidth="1"/>
    <col min="6" max="6" width="26.42578125" customWidth="1"/>
    <col min="7" max="7" width="0" hidden="1" customWidth="1"/>
    <col min="8" max="8" width="53.42578125" customWidth="1"/>
    <col min="9" max="9" width="2.7109375" customWidth="1"/>
    <col min="11" max="17" width="2.28515625" customWidth="1"/>
    <col min="18" max="20" width="13.85546875" customWidth="1"/>
    <col min="21" max="21" width="14.85546875" customWidth="1"/>
    <col min="22" max="22" width="31" bestFit="1" customWidth="1"/>
  </cols>
  <sheetData>
    <row r="1" spans="2:23" ht="9.75" customHeight="1" x14ac:dyDescent="0.25">
      <c r="B1" s="8"/>
      <c r="E1" s="9"/>
      <c r="W1" s="283"/>
    </row>
    <row r="2" spans="2:23" ht="15.75" customHeight="1" thickBot="1" x14ac:dyDescent="0.3">
      <c r="B2" s="6" t="s">
        <v>238</v>
      </c>
      <c r="C2" s="41" t="s">
        <v>16</v>
      </c>
      <c r="D2" s="42" t="s">
        <v>17</v>
      </c>
      <c r="E2" s="43" t="s">
        <v>239</v>
      </c>
      <c r="F2" s="42" t="s">
        <v>240</v>
      </c>
      <c r="G2" t="s">
        <v>250</v>
      </c>
      <c r="K2" s="181" t="s">
        <v>8821</v>
      </c>
      <c r="L2" t="s">
        <v>8918</v>
      </c>
      <c r="M2" s="101" t="s">
        <v>8919</v>
      </c>
      <c r="N2" t="s">
        <v>8920</v>
      </c>
      <c r="O2" t="s">
        <v>8921</v>
      </c>
      <c r="P2" t="s">
        <v>8804</v>
      </c>
      <c r="Q2" t="s">
        <v>8922</v>
      </c>
      <c r="R2" s="182"/>
      <c r="U2" s="1" t="s">
        <v>8921</v>
      </c>
      <c r="V2" s="1" t="s">
        <v>8918</v>
      </c>
      <c r="W2" s="1" t="s">
        <v>9220</v>
      </c>
    </row>
    <row r="3" spans="2:23" ht="19.5" customHeight="1" thickBot="1" x14ac:dyDescent="0.3">
      <c r="B3" s="185"/>
      <c r="C3" s="166"/>
      <c r="D3" s="114"/>
      <c r="E3" s="115"/>
      <c r="F3" s="115"/>
      <c r="G3" s="118"/>
      <c r="H3" s="12" t="s">
        <v>241</v>
      </c>
      <c r="I3" s="10"/>
      <c r="K3" s="298"/>
      <c r="L3" s="299"/>
      <c r="M3" s="300"/>
      <c r="N3" s="299"/>
      <c r="O3" s="299"/>
      <c r="P3" s="299"/>
      <c r="Q3" s="299"/>
      <c r="U3" s="1" t="str" cm="1">
        <f t="array" ref="U3">IFERROR(_xlfn.UNIQUE(_xlfn._xlws.FILTER(tblCSVVendingS52[Codice AAMS],tblCSVVendingS52[Codice AAMS]&lt;&gt;"")),"")</f>
        <v/>
      </c>
      <c r="V3" s="1" t="str" cm="1">
        <f t="array" ref="V3">IF(_xlfn.ANCHORARRAY(U3)="","",_xlfn.XLOOKUP(_xlfn.ANCHORARRAY(U3),tblCSVVendingS52[Codice AAMS],tblCSVVendingS52[Nome prodotto],""))</f>
        <v/>
      </c>
      <c r="W3" s="1" t="str" cm="1">
        <f t="array" ref="W3">IF(_xlfn.ANCHORARRAY(U3)="","",COUNTIF(tblCSVVendingS52[Codice AAMS],_xlfn.ANCHORARRAY(U3)))</f>
        <v/>
      </c>
    </row>
    <row r="4" spans="2:23" ht="17.25" customHeight="1" thickBot="1" x14ac:dyDescent="0.3">
      <c r="B4" s="186"/>
      <c r="C4" s="167"/>
      <c r="D4" s="110"/>
      <c r="E4" s="111"/>
      <c r="F4" s="111"/>
      <c r="G4" s="118"/>
      <c r="H4" s="12" t="s">
        <v>242</v>
      </c>
      <c r="U4" s="1"/>
      <c r="V4" s="1"/>
      <c r="W4" s="1"/>
    </row>
    <row r="5" spans="2:23" ht="17.25" customHeight="1" thickBot="1" x14ac:dyDescent="0.3">
      <c r="B5" s="186"/>
      <c r="C5" s="167"/>
      <c r="D5" s="110"/>
      <c r="E5" s="111"/>
      <c r="F5" s="111"/>
      <c r="G5" s="118"/>
      <c r="H5" s="12" t="s">
        <v>243</v>
      </c>
      <c r="U5" s="1"/>
      <c r="V5" s="1"/>
      <c r="W5" s="1"/>
    </row>
    <row r="6" spans="2:23" ht="17.25" customHeight="1" thickBot="1" x14ac:dyDescent="0.3">
      <c r="B6" s="186"/>
      <c r="C6" s="167"/>
      <c r="D6" s="110"/>
      <c r="E6" s="111"/>
      <c r="F6" s="111"/>
      <c r="G6" s="118"/>
      <c r="U6" s="1"/>
      <c r="V6" s="1"/>
      <c r="W6" s="1"/>
    </row>
    <row r="7" spans="2:23" ht="17.25" customHeight="1" thickBot="1" x14ac:dyDescent="0.3">
      <c r="B7" s="186"/>
      <c r="C7" s="167"/>
      <c r="D7" s="110"/>
      <c r="E7" s="111"/>
      <c r="F7" s="111"/>
      <c r="G7" s="118"/>
      <c r="U7" s="1"/>
      <c r="V7" s="1"/>
      <c r="W7" s="1"/>
    </row>
    <row r="8" spans="2:23" ht="17.25" customHeight="1" thickBot="1" x14ac:dyDescent="0.3">
      <c r="B8" s="186"/>
      <c r="C8" s="167"/>
      <c r="D8" s="110"/>
      <c r="E8" s="111"/>
      <c r="F8" s="111"/>
      <c r="G8" s="118"/>
      <c r="U8" s="1"/>
      <c r="V8" s="1"/>
      <c r="W8" s="1"/>
    </row>
    <row r="9" spans="2:23" ht="17.25" customHeight="1" thickBot="1" x14ac:dyDescent="0.3">
      <c r="B9" s="186"/>
      <c r="C9" s="167"/>
      <c r="D9" s="110"/>
      <c r="E9" s="111"/>
      <c r="F9" s="111"/>
      <c r="G9" s="118"/>
      <c r="U9" s="1"/>
      <c r="V9" s="1"/>
      <c r="W9" s="1"/>
    </row>
    <row r="10" spans="2:23" ht="17.25" customHeight="1" thickBot="1" x14ac:dyDescent="0.3">
      <c r="B10" s="186"/>
      <c r="C10" s="167"/>
      <c r="D10" s="110"/>
      <c r="E10" s="111"/>
      <c r="F10" s="111"/>
      <c r="G10" s="118"/>
      <c r="U10" s="1"/>
      <c r="V10" s="1"/>
      <c r="W10" s="1"/>
    </row>
    <row r="11" spans="2:23" ht="17.25" customHeight="1" thickBot="1" x14ac:dyDescent="0.3">
      <c r="B11" s="186"/>
      <c r="C11" s="167"/>
      <c r="D11" s="110"/>
      <c r="E11" s="111"/>
      <c r="F11" s="111"/>
      <c r="G11" s="118"/>
      <c r="U11" s="1"/>
      <c r="V11" s="1"/>
      <c r="W11" s="1"/>
    </row>
    <row r="12" spans="2:23" ht="17.25" customHeight="1" thickBot="1" x14ac:dyDescent="0.3">
      <c r="B12" s="186"/>
      <c r="C12" s="167"/>
      <c r="D12" s="110"/>
      <c r="E12" s="111"/>
      <c r="F12" s="111"/>
      <c r="G12" s="118"/>
      <c r="U12" s="1"/>
      <c r="V12" s="1"/>
      <c r="W12" s="1"/>
    </row>
    <row r="13" spans="2:23" ht="17.25" customHeight="1" thickBot="1" x14ac:dyDescent="0.3">
      <c r="B13" s="186"/>
      <c r="C13" s="167"/>
      <c r="D13" s="110"/>
      <c r="E13" s="111"/>
      <c r="F13" s="111"/>
      <c r="G13" s="118"/>
      <c r="U13" s="1"/>
      <c r="V13" s="1"/>
      <c r="W13" s="1"/>
    </row>
    <row r="14" spans="2:23" ht="17.25" customHeight="1" thickBot="1" x14ac:dyDescent="0.3">
      <c r="B14" s="186"/>
      <c r="C14" s="167"/>
      <c r="D14" s="110"/>
      <c r="E14" s="111"/>
      <c r="F14" s="111"/>
      <c r="G14" s="118"/>
      <c r="U14" s="1"/>
      <c r="V14" s="1"/>
      <c r="W14" s="1"/>
    </row>
    <row r="15" spans="2:23" ht="17.25" customHeight="1" thickBot="1" x14ac:dyDescent="0.3">
      <c r="B15" s="186"/>
      <c r="C15" s="167"/>
      <c r="D15" s="110"/>
      <c r="E15" s="111"/>
      <c r="F15" s="111"/>
      <c r="G15" s="118"/>
      <c r="U15" s="1"/>
      <c r="V15" s="1"/>
      <c r="W15" s="1"/>
    </row>
    <row r="16" spans="2:23" ht="17.25" customHeight="1" thickBot="1" x14ac:dyDescent="0.3">
      <c r="B16" s="186"/>
      <c r="C16" s="167"/>
      <c r="D16" s="110"/>
      <c r="E16" s="111"/>
      <c r="F16" s="111"/>
      <c r="G16" s="118"/>
      <c r="U16" s="1"/>
      <c r="V16" s="1"/>
      <c r="W16" s="1"/>
    </row>
    <row r="17" spans="2:23" ht="17.25" customHeight="1" thickBot="1" x14ac:dyDescent="0.3">
      <c r="B17" s="186"/>
      <c r="C17" s="167"/>
      <c r="D17" s="110"/>
      <c r="E17" s="111"/>
      <c r="F17" s="111"/>
      <c r="G17" s="118"/>
      <c r="U17" s="1"/>
      <c r="V17" s="1"/>
      <c r="W17" s="1"/>
    </row>
    <row r="18" spans="2:23" ht="17.25" customHeight="1" thickBot="1" x14ac:dyDescent="0.3">
      <c r="B18" s="186"/>
      <c r="C18" s="167"/>
      <c r="D18" s="110"/>
      <c r="E18" s="111"/>
      <c r="F18" s="111"/>
      <c r="G18" s="118"/>
      <c r="H18" s="355" t="s">
        <v>244</v>
      </c>
      <c r="U18" s="1"/>
      <c r="V18" s="1"/>
      <c r="W18" s="1"/>
    </row>
    <row r="19" spans="2:23" ht="17.25" customHeight="1" thickBot="1" x14ac:dyDescent="0.3">
      <c r="B19" s="186"/>
      <c r="C19" s="167"/>
      <c r="D19" s="110"/>
      <c r="E19" s="111"/>
      <c r="F19" s="111"/>
      <c r="G19" s="118"/>
      <c r="H19" s="356"/>
      <c r="U19" s="1"/>
      <c r="V19" s="1"/>
      <c r="W19" s="1"/>
    </row>
    <row r="20" spans="2:23" ht="17.25" customHeight="1" thickBot="1" x14ac:dyDescent="0.3">
      <c r="B20" s="186"/>
      <c r="C20" s="167"/>
      <c r="D20" s="110"/>
      <c r="E20" s="111"/>
      <c r="F20" s="111"/>
      <c r="G20" s="118"/>
      <c r="H20" s="356"/>
      <c r="U20" s="1"/>
      <c r="V20" s="1"/>
      <c r="W20" s="1"/>
    </row>
    <row r="21" spans="2:23" ht="17.25" customHeight="1" thickBot="1" x14ac:dyDescent="0.3">
      <c r="B21" s="186"/>
      <c r="C21" s="167"/>
      <c r="D21" s="110"/>
      <c r="E21" s="111"/>
      <c r="F21" s="111"/>
      <c r="G21" s="118"/>
      <c r="H21" s="356"/>
      <c r="U21" s="1"/>
      <c r="V21" s="1"/>
      <c r="W21" s="1"/>
    </row>
    <row r="22" spans="2:23" ht="17.25" customHeight="1" thickBot="1" x14ac:dyDescent="0.3">
      <c r="B22" s="186"/>
      <c r="C22" s="167"/>
      <c r="D22" s="110"/>
      <c r="E22" s="111"/>
      <c r="F22" s="111"/>
      <c r="G22" s="118"/>
      <c r="H22" s="356"/>
      <c r="U22" s="1"/>
      <c r="V22" s="1"/>
      <c r="W22" s="1"/>
    </row>
    <row r="23" spans="2:23" ht="17.25" customHeight="1" thickBot="1" x14ac:dyDescent="0.3">
      <c r="B23" s="186"/>
      <c r="C23" s="167"/>
      <c r="D23" s="110"/>
      <c r="E23" s="111"/>
      <c r="F23" s="111"/>
      <c r="G23" s="118"/>
      <c r="H23" s="356"/>
      <c r="U23" s="1"/>
      <c r="V23" s="1"/>
      <c r="W23" s="1"/>
    </row>
    <row r="24" spans="2:23" ht="17.25" customHeight="1" thickBot="1" x14ac:dyDescent="0.3">
      <c r="B24" s="186"/>
      <c r="C24" s="167"/>
      <c r="D24" s="110"/>
      <c r="E24" s="111"/>
      <c r="F24" s="111"/>
      <c r="G24" s="118"/>
      <c r="U24" s="1"/>
      <c r="V24" s="1"/>
      <c r="W24" s="1"/>
    </row>
    <row r="25" spans="2:23" ht="17.25" customHeight="1" thickBot="1" x14ac:dyDescent="0.3">
      <c r="B25" s="186"/>
      <c r="C25" s="168"/>
      <c r="D25" s="112"/>
      <c r="E25" s="113"/>
      <c r="F25" s="113"/>
      <c r="G25" s="118"/>
      <c r="U25" s="183"/>
      <c r="V25" s="183"/>
      <c r="W25" s="183"/>
    </row>
    <row r="26" spans="2:23" ht="17.25" customHeight="1" thickBot="1" x14ac:dyDescent="0.3">
      <c r="B26" s="186"/>
      <c r="C26" s="167"/>
      <c r="D26" s="110"/>
      <c r="E26" s="111"/>
      <c r="F26" s="111"/>
      <c r="G26" s="118"/>
      <c r="U26" s="183"/>
      <c r="V26" s="183"/>
      <c r="W26" s="183"/>
    </row>
    <row r="27" spans="2:23" ht="17.25" customHeight="1" thickBot="1" x14ac:dyDescent="0.3">
      <c r="B27" s="186"/>
      <c r="C27" s="167"/>
      <c r="D27" s="110"/>
      <c r="E27" s="111"/>
      <c r="F27" s="111"/>
      <c r="G27" s="118"/>
      <c r="U27" s="183"/>
      <c r="V27" s="183"/>
      <c r="W27" s="183"/>
    </row>
    <row r="28" spans="2:23" ht="17.25" customHeight="1" thickBot="1" x14ac:dyDescent="0.3">
      <c r="B28" s="186"/>
      <c r="C28" s="167"/>
      <c r="D28" s="110"/>
      <c r="E28" s="111"/>
      <c r="F28" s="111"/>
      <c r="G28" s="118"/>
      <c r="U28" s="183"/>
      <c r="V28" s="183"/>
      <c r="W28" s="183"/>
    </row>
    <row r="29" spans="2:23" ht="17.25" customHeight="1" thickBot="1" x14ac:dyDescent="0.3">
      <c r="B29" s="186"/>
      <c r="C29" s="167"/>
      <c r="D29" s="110"/>
      <c r="E29" s="111"/>
      <c r="F29" s="111"/>
      <c r="G29" s="118"/>
      <c r="U29" s="183"/>
      <c r="V29" s="183"/>
      <c r="W29" s="183"/>
    </row>
    <row r="30" spans="2:23" ht="17.25" customHeight="1" thickBot="1" x14ac:dyDescent="0.3">
      <c r="B30" s="186"/>
      <c r="C30" s="167"/>
      <c r="D30" s="110"/>
      <c r="E30" s="111"/>
      <c r="F30" s="111"/>
      <c r="G30" s="118"/>
      <c r="U30" s="183"/>
      <c r="V30" s="183"/>
      <c r="W30" s="183"/>
    </row>
    <row r="31" spans="2:23" ht="17.25" customHeight="1" thickBot="1" x14ac:dyDescent="0.3">
      <c r="B31" s="186"/>
      <c r="C31" s="167"/>
      <c r="D31" s="110"/>
      <c r="E31" s="111"/>
      <c r="F31" s="111"/>
      <c r="G31" s="118"/>
      <c r="U31" s="183"/>
      <c r="V31" s="183"/>
      <c r="W31" s="183"/>
    </row>
    <row r="32" spans="2:23" ht="17.25" customHeight="1" thickBot="1" x14ac:dyDescent="0.3">
      <c r="B32" s="186"/>
      <c r="C32" s="167"/>
      <c r="D32" s="110"/>
      <c r="E32" s="111"/>
      <c r="F32" s="111"/>
      <c r="G32" s="118"/>
      <c r="U32" s="183"/>
      <c r="V32" s="183"/>
      <c r="W32" s="183"/>
    </row>
    <row r="33" spans="2:23" ht="17.25" customHeight="1" thickBot="1" x14ac:dyDescent="0.3">
      <c r="B33" s="186"/>
      <c r="C33" s="167"/>
      <c r="D33" s="110"/>
      <c r="E33" s="111"/>
      <c r="F33" s="111"/>
      <c r="G33" s="118"/>
      <c r="U33" s="183"/>
      <c r="V33" s="183"/>
      <c r="W33" s="183"/>
    </row>
    <row r="34" spans="2:23" ht="17.25" customHeight="1" thickBot="1" x14ac:dyDescent="0.3">
      <c r="B34" s="186"/>
      <c r="C34" s="167"/>
      <c r="D34" s="110"/>
      <c r="E34" s="111"/>
      <c r="F34" s="111"/>
      <c r="G34" s="118"/>
      <c r="U34" s="183"/>
      <c r="V34" s="183"/>
      <c r="W34" s="183"/>
    </row>
    <row r="35" spans="2:23" ht="17.25" customHeight="1" thickBot="1" x14ac:dyDescent="0.3">
      <c r="B35" s="186"/>
      <c r="C35" s="168"/>
      <c r="D35" s="112"/>
      <c r="E35" s="113"/>
      <c r="F35" s="113"/>
      <c r="G35" s="118"/>
      <c r="U35" s="183"/>
      <c r="V35" s="183"/>
      <c r="W35" s="183"/>
    </row>
    <row r="36" spans="2:23" ht="17.25" customHeight="1" thickBot="1" x14ac:dyDescent="0.3">
      <c r="B36" s="186"/>
      <c r="C36" s="167"/>
      <c r="D36" s="110"/>
      <c r="E36" s="111"/>
      <c r="F36" s="111"/>
      <c r="G36" s="118"/>
      <c r="U36" s="183"/>
      <c r="V36" s="183"/>
      <c r="W36" s="183"/>
    </row>
    <row r="37" spans="2:23" ht="17.25" customHeight="1" thickBot="1" x14ac:dyDescent="0.3">
      <c r="B37" s="186"/>
      <c r="C37" s="167"/>
      <c r="D37" s="110"/>
      <c r="E37" s="111"/>
      <c r="F37" s="111"/>
      <c r="G37" s="118"/>
      <c r="U37" s="183"/>
      <c r="V37" s="183"/>
      <c r="W37" s="183"/>
    </row>
    <row r="38" spans="2:23" ht="17.25" customHeight="1" thickBot="1" x14ac:dyDescent="0.3">
      <c r="B38" s="186"/>
      <c r="C38" s="167"/>
      <c r="D38" s="110"/>
      <c r="E38" s="111"/>
      <c r="F38" s="111"/>
      <c r="G38" s="118"/>
      <c r="U38" s="183"/>
      <c r="V38" s="183"/>
      <c r="W38" s="183"/>
    </row>
    <row r="39" spans="2:23" ht="17.25" customHeight="1" thickBot="1" x14ac:dyDescent="0.3">
      <c r="B39" s="186"/>
      <c r="C39" s="167"/>
      <c r="D39" s="110"/>
      <c r="E39" s="111"/>
      <c r="F39" s="111"/>
      <c r="G39" s="118"/>
      <c r="U39" s="183"/>
      <c r="V39" s="183"/>
      <c r="W39" s="183"/>
    </row>
    <row r="40" spans="2:23" ht="17.25" customHeight="1" thickBot="1" x14ac:dyDescent="0.3">
      <c r="B40" s="186"/>
      <c r="C40" s="167"/>
      <c r="D40" s="110"/>
      <c r="E40" s="111"/>
      <c r="F40" s="111"/>
      <c r="G40" s="118"/>
      <c r="U40" s="183"/>
      <c r="V40" s="183"/>
      <c r="W40" s="183"/>
    </row>
    <row r="41" spans="2:23" ht="17.25" customHeight="1" thickBot="1" x14ac:dyDescent="0.3">
      <c r="B41" s="186"/>
      <c r="C41" s="167"/>
      <c r="D41" s="110"/>
      <c r="E41" s="111"/>
      <c r="F41" s="189"/>
      <c r="G41" s="118"/>
      <c r="U41" s="183"/>
      <c r="V41" s="183"/>
      <c r="W41" s="183"/>
    </row>
    <row r="42" spans="2:23" ht="17.25" customHeight="1" thickBot="1" x14ac:dyDescent="0.3">
      <c r="B42" s="186"/>
      <c r="C42" s="167"/>
      <c r="D42" s="110"/>
      <c r="E42" s="111"/>
      <c r="F42" s="189"/>
      <c r="G42" s="118"/>
      <c r="U42" s="183"/>
      <c r="V42" s="183"/>
      <c r="W42" s="183"/>
    </row>
    <row r="43" spans="2:23" ht="17.25" customHeight="1" thickBot="1" x14ac:dyDescent="0.3">
      <c r="B43" s="186"/>
      <c r="C43" s="167"/>
      <c r="D43" s="110"/>
      <c r="E43" s="111"/>
      <c r="F43" s="189"/>
      <c r="G43" s="118"/>
      <c r="U43" s="183"/>
      <c r="V43" s="183"/>
      <c r="W43" s="183"/>
    </row>
    <row r="44" spans="2:23" ht="17.25" customHeight="1" thickBot="1" x14ac:dyDescent="0.3">
      <c r="B44" s="186"/>
      <c r="C44" s="167"/>
      <c r="D44" s="110"/>
      <c r="E44" s="111"/>
      <c r="F44" s="189"/>
      <c r="G44" s="118"/>
      <c r="U44" s="183"/>
      <c r="V44" s="183"/>
      <c r="W44" s="183"/>
    </row>
    <row r="45" spans="2:23" ht="17.25" customHeight="1" thickBot="1" x14ac:dyDescent="0.3">
      <c r="B45" s="186"/>
      <c r="C45" s="167"/>
      <c r="D45" s="110"/>
      <c r="E45" s="111"/>
      <c r="F45" s="189"/>
      <c r="G45" s="118"/>
      <c r="U45" s="183"/>
      <c r="V45" s="183"/>
      <c r="W45" s="183"/>
    </row>
    <row r="46" spans="2:23" ht="62.25" customHeight="1" thickBot="1" x14ac:dyDescent="0.3">
      <c r="B46" s="186"/>
      <c r="C46" s="167"/>
      <c r="D46" s="110"/>
      <c r="E46" s="111"/>
      <c r="F46" s="189"/>
      <c r="G46" s="118"/>
      <c r="U46" s="183"/>
      <c r="V46" s="183"/>
      <c r="W46" s="183"/>
    </row>
    <row r="47" spans="2:23" ht="16.5" customHeight="1" thickBot="1" x14ac:dyDescent="0.3">
      <c r="B47" s="186"/>
      <c r="C47" s="168"/>
      <c r="D47" s="112"/>
      <c r="E47" s="113"/>
      <c r="F47" s="190"/>
      <c r="G47" s="118"/>
      <c r="U47" s="183"/>
      <c r="V47" s="183"/>
      <c r="W47" s="183"/>
    </row>
    <row r="48" spans="2:23" ht="16.5" customHeight="1" thickBot="1" x14ac:dyDescent="0.3">
      <c r="B48" s="186"/>
      <c r="C48" s="167"/>
      <c r="D48" s="110"/>
      <c r="E48" s="111"/>
      <c r="F48" s="189"/>
      <c r="G48" s="118"/>
      <c r="U48" s="183"/>
      <c r="V48" s="183"/>
      <c r="W48" s="183"/>
    </row>
    <row r="49" spans="2:23" ht="16.5" customHeight="1" thickBot="1" x14ac:dyDescent="0.3">
      <c r="B49" s="186"/>
      <c r="C49" s="335"/>
      <c r="D49" s="336"/>
      <c r="E49" s="111"/>
      <c r="F49" s="189"/>
      <c r="G49" s="118"/>
      <c r="U49" s="183"/>
      <c r="V49" s="183"/>
      <c r="W49" s="183"/>
    </row>
    <row r="50" spans="2:23" ht="46.5" customHeight="1" thickBot="1" x14ac:dyDescent="0.3">
      <c r="B50" s="186"/>
      <c r="C50" s="167"/>
      <c r="D50" s="110"/>
      <c r="E50" s="111"/>
      <c r="F50" s="189"/>
      <c r="G50" s="118"/>
      <c r="U50" s="183"/>
      <c r="V50" s="183"/>
      <c r="W50" s="183"/>
    </row>
    <row r="51" spans="2:23" ht="46.5" customHeight="1" thickBot="1" x14ac:dyDescent="0.3">
      <c r="B51" s="186"/>
      <c r="C51" s="167"/>
      <c r="D51" s="110"/>
      <c r="E51" s="111"/>
      <c r="F51" s="189"/>
      <c r="G51" s="118"/>
      <c r="U51" s="183"/>
      <c r="V51" s="183"/>
      <c r="W51" s="183"/>
    </row>
    <row r="52" spans="2:23" ht="46.5" customHeight="1" thickBot="1" x14ac:dyDescent="0.3">
      <c r="B52" s="186"/>
      <c r="C52" s="167"/>
      <c r="D52" s="110"/>
      <c r="E52" s="111"/>
      <c r="F52" s="189"/>
      <c r="G52" s="118"/>
      <c r="U52" s="183"/>
      <c r="V52" s="183"/>
      <c r="W52" s="183"/>
    </row>
    <row r="53" spans="2:23" ht="46.5" customHeight="1" thickBot="1" x14ac:dyDescent="0.3">
      <c r="B53" s="186"/>
      <c r="C53" s="167"/>
      <c r="D53" s="110"/>
      <c r="E53" s="111"/>
      <c r="F53" s="189"/>
      <c r="G53" s="118"/>
      <c r="U53" s="183"/>
      <c r="V53" s="183"/>
      <c r="W53" s="183"/>
    </row>
    <row r="54" spans="2:23" ht="46.5" customHeight="1" thickBot="1" x14ac:dyDescent="0.3">
      <c r="B54" s="186"/>
      <c r="C54" s="167"/>
      <c r="D54" s="110"/>
      <c r="E54" s="111"/>
      <c r="F54" s="189"/>
      <c r="G54" s="118"/>
      <c r="U54" s="183"/>
      <c r="V54" s="183"/>
      <c r="W54" s="183"/>
    </row>
    <row r="55" spans="2:23" ht="46.5" customHeight="1" thickBot="1" x14ac:dyDescent="0.3">
      <c r="B55" s="186"/>
      <c r="C55" s="167"/>
      <c r="D55" s="110"/>
      <c r="E55" s="111"/>
      <c r="F55" s="189"/>
      <c r="G55" s="118"/>
      <c r="U55" s="183"/>
      <c r="V55" s="183"/>
      <c r="W55" s="183"/>
    </row>
    <row r="56" spans="2:23" ht="46.5" customHeight="1" thickBot="1" x14ac:dyDescent="0.3">
      <c r="B56" s="186"/>
      <c r="C56" s="167"/>
      <c r="D56" s="110"/>
      <c r="E56" s="111"/>
      <c r="F56" s="189"/>
      <c r="G56" s="118"/>
      <c r="U56" s="183"/>
      <c r="V56" s="183"/>
      <c r="W56" s="183"/>
    </row>
    <row r="57" spans="2:23" ht="46.5" customHeight="1" thickBot="1" x14ac:dyDescent="0.3">
      <c r="B57" s="186"/>
      <c r="C57" s="168"/>
      <c r="D57" s="112"/>
      <c r="E57" s="113"/>
      <c r="F57" s="190"/>
      <c r="G57" s="118"/>
      <c r="U57" s="183"/>
      <c r="V57" s="183"/>
      <c r="W57" s="183"/>
    </row>
    <row r="58" spans="2:23" ht="46.5" customHeight="1" thickBot="1" x14ac:dyDescent="0.3">
      <c r="B58" s="186"/>
      <c r="C58" s="167"/>
      <c r="D58" s="110"/>
      <c r="E58" s="111"/>
      <c r="F58" s="189"/>
      <c r="G58" s="118"/>
      <c r="U58" s="183"/>
      <c r="V58" s="183"/>
      <c r="W58" s="183"/>
    </row>
    <row r="59" spans="2:23" ht="46.5" customHeight="1" thickBot="1" x14ac:dyDescent="0.3">
      <c r="B59" s="186"/>
      <c r="C59" s="167"/>
      <c r="D59" s="110"/>
      <c r="E59" s="111"/>
      <c r="F59" s="189"/>
      <c r="G59" s="118"/>
      <c r="U59" s="183"/>
      <c r="V59" s="183"/>
      <c r="W59" s="183"/>
    </row>
    <row r="60" spans="2:23" ht="46.5" customHeight="1" thickBot="1" x14ac:dyDescent="0.3">
      <c r="B60" s="186"/>
      <c r="C60" s="167"/>
      <c r="D60" s="110"/>
      <c r="E60" s="111"/>
      <c r="F60" s="189"/>
      <c r="G60" s="118"/>
      <c r="U60" s="183"/>
      <c r="V60" s="183"/>
      <c r="W60" s="183"/>
    </row>
    <row r="61" spans="2:23" ht="46.5" customHeight="1" thickBot="1" x14ac:dyDescent="0.3">
      <c r="B61" s="186"/>
      <c r="C61" s="102"/>
      <c r="D61" s="16"/>
      <c r="E61" s="17"/>
      <c r="F61" s="18"/>
      <c r="G61" s="118"/>
      <c r="U61" s="183"/>
      <c r="V61" s="183"/>
      <c r="W61" s="183"/>
    </row>
    <row r="62" spans="2:23" ht="46.5" customHeight="1" thickBot="1" x14ac:dyDescent="0.3">
      <c r="B62" s="186"/>
      <c r="C62" s="102"/>
      <c r="D62" s="16"/>
      <c r="E62" s="17"/>
      <c r="F62" s="18"/>
      <c r="G62" s="118"/>
      <c r="U62" s="183"/>
      <c r="V62" s="183"/>
      <c r="W62" s="183"/>
    </row>
    <row r="63" spans="2:23" ht="46.5" customHeight="1" thickBot="1" x14ac:dyDescent="0.3">
      <c r="B63" s="186"/>
      <c r="C63" s="102"/>
      <c r="D63" s="16"/>
      <c r="E63" s="17"/>
      <c r="F63" s="18"/>
      <c r="G63" s="118"/>
      <c r="U63" s="183"/>
      <c r="V63" s="183"/>
      <c r="W63" s="183"/>
    </row>
    <row r="64" spans="2:23" ht="46.5" customHeight="1" thickBot="1" x14ac:dyDescent="0.3">
      <c r="B64" s="186"/>
      <c r="C64" s="102"/>
      <c r="D64" s="16"/>
      <c r="E64" s="17"/>
      <c r="F64" s="18"/>
      <c r="G64" s="118"/>
      <c r="U64" s="183"/>
      <c r="V64" s="183"/>
      <c r="W64" s="183"/>
    </row>
    <row r="65" spans="2:23" ht="46.5" customHeight="1" thickBot="1" x14ac:dyDescent="0.3">
      <c r="B65" s="186"/>
      <c r="C65" s="102"/>
      <c r="D65" s="16"/>
      <c r="E65" s="17"/>
      <c r="F65" s="18"/>
      <c r="G65" s="118"/>
      <c r="U65" s="183"/>
      <c r="V65" s="183"/>
      <c r="W65" s="183"/>
    </row>
    <row r="66" spans="2:23" ht="46.5" customHeight="1" thickBot="1" x14ac:dyDescent="0.3">
      <c r="B66" s="186"/>
      <c r="C66" s="102"/>
      <c r="D66" s="16"/>
      <c r="E66" s="17"/>
      <c r="F66" s="18"/>
      <c r="G66" s="118"/>
      <c r="U66" s="183"/>
      <c r="V66" s="183"/>
      <c r="W66" s="183"/>
    </row>
    <row r="67" spans="2:23" ht="46.5" customHeight="1" thickBot="1" x14ac:dyDescent="0.3">
      <c r="B67" s="186"/>
      <c r="C67" s="102"/>
      <c r="D67" s="16"/>
      <c r="E67" s="17"/>
      <c r="F67" s="18"/>
      <c r="G67" s="118"/>
      <c r="U67" s="183"/>
      <c r="V67" s="183"/>
      <c r="W67" s="183"/>
    </row>
    <row r="68" spans="2:23" ht="46.5" customHeight="1" thickBot="1" x14ac:dyDescent="0.3">
      <c r="B68" s="186"/>
      <c r="C68" s="102"/>
      <c r="D68" s="16"/>
      <c r="E68" s="17"/>
      <c r="F68" s="18"/>
      <c r="G68" s="118"/>
      <c r="U68" s="183"/>
      <c r="V68" s="183"/>
      <c r="W68" s="183"/>
    </row>
    <row r="69" spans="2:23" ht="46.5" customHeight="1" thickBot="1" x14ac:dyDescent="0.3">
      <c r="B69" s="186"/>
      <c r="C69" s="102"/>
      <c r="D69" s="16"/>
      <c r="E69" s="17"/>
      <c r="F69" s="18"/>
      <c r="G69" s="118"/>
      <c r="U69" s="183"/>
      <c r="V69" s="183"/>
      <c r="W69" s="183"/>
    </row>
    <row r="70" spans="2:23" ht="46.5" customHeight="1" thickBot="1" x14ac:dyDescent="0.3">
      <c r="B70" s="186"/>
      <c r="C70" s="102"/>
      <c r="D70" s="16"/>
      <c r="E70" s="17"/>
      <c r="F70" s="18"/>
      <c r="G70" s="118"/>
      <c r="U70" s="183"/>
      <c r="V70" s="183"/>
      <c r="W70" s="183"/>
    </row>
    <row r="71" spans="2:23" ht="46.5" customHeight="1" thickBot="1" x14ac:dyDescent="0.3">
      <c r="B71" s="186"/>
      <c r="C71" s="102"/>
      <c r="D71" s="16"/>
      <c r="E71" s="17"/>
      <c r="F71" s="18"/>
      <c r="G71" s="118"/>
      <c r="U71" s="183"/>
      <c r="V71" s="183"/>
      <c r="W71" s="183"/>
    </row>
    <row r="72" spans="2:23" ht="46.5" customHeight="1" thickBot="1" x14ac:dyDescent="0.3">
      <c r="B72" s="186"/>
      <c r="C72" s="102"/>
      <c r="D72" s="16"/>
      <c r="E72" s="17"/>
      <c r="F72" s="18"/>
      <c r="G72" s="118"/>
      <c r="U72" s="183"/>
      <c r="V72" s="183"/>
      <c r="W72" s="183"/>
    </row>
    <row r="73" spans="2:23" ht="46.5" customHeight="1" thickBot="1" x14ac:dyDescent="0.3">
      <c r="B73" s="186"/>
      <c r="C73" s="102"/>
      <c r="D73" s="16"/>
      <c r="E73" s="17"/>
      <c r="F73" s="18"/>
      <c r="G73" s="118"/>
      <c r="U73" s="183"/>
      <c r="V73" s="183"/>
      <c r="W73" s="183"/>
    </row>
    <row r="74" spans="2:23" ht="46.5" customHeight="1" thickBot="1" x14ac:dyDescent="0.3">
      <c r="B74" s="186"/>
      <c r="C74" s="102"/>
      <c r="D74" s="16"/>
      <c r="E74" s="17"/>
      <c r="F74" s="18"/>
      <c r="G74" s="118"/>
      <c r="U74" s="183"/>
      <c r="V74" s="183"/>
      <c r="W74" s="183"/>
    </row>
    <row r="75" spans="2:23" ht="46.5" customHeight="1" thickBot="1" x14ac:dyDescent="0.3">
      <c r="B75" s="186"/>
      <c r="C75" s="102"/>
      <c r="D75" s="16"/>
      <c r="E75" s="17"/>
      <c r="F75" s="18"/>
      <c r="G75" s="118"/>
      <c r="U75" s="183"/>
      <c r="V75" s="183"/>
      <c r="W75" s="183"/>
    </row>
    <row r="76" spans="2:23" ht="46.5" customHeight="1" thickBot="1" x14ac:dyDescent="0.3">
      <c r="B76" s="186"/>
      <c r="C76" s="102"/>
      <c r="D76" s="16"/>
      <c r="E76" s="17"/>
      <c r="F76" s="18"/>
      <c r="G76" s="118"/>
      <c r="U76" s="183"/>
      <c r="V76" s="183"/>
      <c r="W76" s="183"/>
    </row>
    <row r="77" spans="2:23" ht="46.5" customHeight="1" thickBot="1" x14ac:dyDescent="0.3">
      <c r="B77" s="186"/>
      <c r="C77" s="102"/>
      <c r="D77" s="16"/>
      <c r="E77" s="17"/>
      <c r="F77" s="18"/>
      <c r="G77" s="118"/>
      <c r="U77" s="183"/>
      <c r="V77" s="183"/>
      <c r="W77" s="183"/>
    </row>
    <row r="78" spans="2:23" ht="46.5" customHeight="1" x14ac:dyDescent="0.25">
      <c r="B78" s="186"/>
      <c r="C78" s="103"/>
      <c r="D78" s="24"/>
      <c r="E78" s="25"/>
      <c r="F78" s="26"/>
      <c r="G78" s="118"/>
      <c r="U78" s="183"/>
      <c r="V78" s="183"/>
      <c r="W78" s="183"/>
    </row>
    <row r="79" spans="2:23" ht="46.5" customHeight="1" thickBot="1" x14ac:dyDescent="0.3">
      <c r="B79" s="186"/>
      <c r="C79" s="102"/>
      <c r="D79" s="16"/>
      <c r="E79" s="17"/>
      <c r="F79" s="18"/>
      <c r="G79" s="118"/>
      <c r="U79" s="183"/>
      <c r="V79" s="183"/>
      <c r="W79" s="183"/>
    </row>
    <row r="80" spans="2:23" ht="46.5" customHeight="1" thickBot="1" x14ac:dyDescent="0.3">
      <c r="B80" s="186"/>
      <c r="C80" s="102"/>
      <c r="D80" s="16"/>
      <c r="E80" s="17"/>
      <c r="F80" s="18"/>
      <c r="G80" s="118"/>
      <c r="U80" s="183"/>
      <c r="V80" s="183"/>
      <c r="W80" s="183"/>
    </row>
    <row r="81" spans="2:23" ht="46.5" customHeight="1" thickBot="1" x14ac:dyDescent="0.3">
      <c r="B81" s="186"/>
      <c r="C81" s="102"/>
      <c r="D81" s="16"/>
      <c r="E81" s="17"/>
      <c r="F81" s="18"/>
      <c r="G81" s="118"/>
      <c r="U81" s="183"/>
      <c r="V81" s="183"/>
      <c r="W81" s="183"/>
    </row>
    <row r="82" spans="2:23" ht="46.5" customHeight="1" thickBot="1" x14ac:dyDescent="0.3">
      <c r="B82" s="186"/>
      <c r="C82" s="102"/>
      <c r="D82" s="16"/>
      <c r="E82" s="17"/>
      <c r="F82" s="18"/>
      <c r="G82" s="118"/>
      <c r="U82" s="183"/>
      <c r="V82" s="183"/>
      <c r="W82" s="183"/>
    </row>
    <row r="83" spans="2:23" ht="46.5" customHeight="1" thickBot="1" x14ac:dyDescent="0.3">
      <c r="B83" s="186"/>
      <c r="C83" s="102"/>
      <c r="D83" s="16"/>
      <c r="E83" s="17"/>
      <c r="F83" s="18"/>
      <c r="G83" s="118"/>
      <c r="U83" s="183"/>
      <c r="V83" s="183"/>
      <c r="W83" s="183"/>
    </row>
    <row r="84" spans="2:23" ht="46.5" customHeight="1" thickBot="1" x14ac:dyDescent="0.3">
      <c r="B84" s="186"/>
      <c r="C84" s="102"/>
      <c r="D84" s="16"/>
      <c r="E84" s="17"/>
      <c r="F84" s="18"/>
      <c r="G84" s="118"/>
      <c r="U84" s="183"/>
      <c r="V84" s="183"/>
      <c r="W84" s="183"/>
    </row>
    <row r="85" spans="2:23" ht="46.5" customHeight="1" thickBot="1" x14ac:dyDescent="0.3">
      <c r="B85" s="186"/>
      <c r="C85" s="102"/>
      <c r="D85" s="16"/>
      <c r="E85" s="17"/>
      <c r="F85" s="18"/>
      <c r="G85" s="118"/>
      <c r="U85" s="183"/>
      <c r="V85" s="183"/>
      <c r="W85" s="183"/>
    </row>
    <row r="86" spans="2:23" ht="46.5" customHeight="1" thickBot="1" x14ac:dyDescent="0.3">
      <c r="B86" s="186"/>
      <c r="C86" s="102"/>
      <c r="D86" s="16"/>
      <c r="E86" s="17"/>
      <c r="F86" s="18"/>
      <c r="G86" s="118"/>
      <c r="U86" s="183"/>
      <c r="V86" s="183"/>
      <c r="W86" s="183"/>
    </row>
    <row r="87" spans="2:23" ht="46.5" customHeight="1" thickBot="1" x14ac:dyDescent="0.3">
      <c r="B87" s="186"/>
      <c r="C87" s="102"/>
      <c r="D87" s="16"/>
      <c r="E87" s="17"/>
      <c r="F87" s="18"/>
      <c r="G87" s="118"/>
      <c r="U87" s="183"/>
      <c r="V87" s="183"/>
      <c r="W87" s="183"/>
    </row>
    <row r="88" spans="2:23" ht="46.5" customHeight="1" thickBot="1" x14ac:dyDescent="0.3">
      <c r="B88" s="186"/>
      <c r="C88" s="102"/>
      <c r="D88" s="16"/>
      <c r="E88" s="17"/>
      <c r="F88" s="18"/>
      <c r="G88" s="118"/>
      <c r="U88" s="183"/>
      <c r="V88" s="183"/>
      <c r="W88" s="183"/>
    </row>
    <row r="89" spans="2:23" ht="46.5" customHeight="1" thickBot="1" x14ac:dyDescent="0.3">
      <c r="B89" s="186"/>
      <c r="C89" s="102"/>
      <c r="D89" s="16"/>
      <c r="E89" s="17"/>
      <c r="F89" s="18"/>
      <c r="G89" s="118"/>
      <c r="U89" s="183"/>
      <c r="V89" s="183"/>
      <c r="W89" s="183"/>
    </row>
    <row r="90" spans="2:23" ht="46.5" customHeight="1" thickBot="1" x14ac:dyDescent="0.3">
      <c r="B90" s="186"/>
      <c r="C90" s="102"/>
      <c r="D90" s="16"/>
      <c r="E90" s="17"/>
      <c r="F90" s="18"/>
      <c r="G90" s="118"/>
      <c r="U90" s="183"/>
      <c r="V90" s="183"/>
      <c r="W90" s="183"/>
    </row>
    <row r="91" spans="2:23" ht="46.5" customHeight="1" thickBot="1" x14ac:dyDescent="0.3">
      <c r="B91" s="186"/>
      <c r="C91" s="102"/>
      <c r="D91" s="16"/>
      <c r="E91" s="17"/>
      <c r="F91" s="18"/>
      <c r="G91" s="118"/>
      <c r="U91" s="183"/>
      <c r="V91" s="183"/>
      <c r="W91" s="183"/>
    </row>
    <row r="92" spans="2:23" ht="46.5" customHeight="1" thickBot="1" x14ac:dyDescent="0.3">
      <c r="B92" s="186"/>
      <c r="C92" s="102"/>
      <c r="D92" s="16"/>
      <c r="E92" s="17"/>
      <c r="F92" s="18"/>
      <c r="G92" s="118"/>
      <c r="U92" s="183"/>
      <c r="V92" s="183"/>
      <c r="W92" s="183"/>
    </row>
    <row r="93" spans="2:23" ht="46.5" customHeight="1" thickBot="1" x14ac:dyDescent="0.3">
      <c r="B93" s="186"/>
      <c r="C93" s="102"/>
      <c r="D93" s="16"/>
      <c r="E93" s="17"/>
      <c r="F93" s="18"/>
      <c r="G93" s="118"/>
      <c r="U93" s="183"/>
      <c r="V93" s="183"/>
      <c r="W93" s="183"/>
    </row>
    <row r="94" spans="2:23" ht="46.5" customHeight="1" thickBot="1" x14ac:dyDescent="0.3">
      <c r="B94" s="186"/>
      <c r="C94" s="102"/>
      <c r="D94" s="16"/>
      <c r="E94" s="17"/>
      <c r="F94" s="18"/>
      <c r="G94" s="118"/>
      <c r="U94" s="183"/>
      <c r="V94" s="183"/>
      <c r="W94" s="183"/>
    </row>
    <row r="95" spans="2:23" ht="46.5" customHeight="1" thickBot="1" x14ac:dyDescent="0.3">
      <c r="B95" s="186"/>
      <c r="C95" s="102"/>
      <c r="D95" s="16"/>
      <c r="E95" s="17"/>
      <c r="F95" s="18"/>
      <c r="G95" s="118"/>
      <c r="U95" s="183"/>
      <c r="V95" s="183"/>
      <c r="W95" s="183"/>
    </row>
    <row r="96" spans="2:23" ht="46.5" customHeight="1" thickBot="1" x14ac:dyDescent="0.3">
      <c r="B96" s="186"/>
      <c r="C96" s="102"/>
      <c r="D96" s="16"/>
      <c r="E96" s="17"/>
      <c r="F96" s="18"/>
      <c r="G96" s="118"/>
      <c r="U96" s="183"/>
      <c r="V96" s="183"/>
      <c r="W96" s="183"/>
    </row>
    <row r="97" spans="2:23" ht="46.5" customHeight="1" thickBot="1" x14ac:dyDescent="0.3">
      <c r="B97" s="186"/>
      <c r="C97" s="102"/>
      <c r="D97" s="16"/>
      <c r="E97" s="17"/>
      <c r="F97" s="18"/>
      <c r="G97" s="118"/>
      <c r="U97" s="183"/>
      <c r="V97" s="183"/>
      <c r="W97" s="183"/>
    </row>
    <row r="98" spans="2:23" ht="46.5" customHeight="1" thickBot="1" x14ac:dyDescent="0.3">
      <c r="B98" s="186"/>
      <c r="C98" s="102"/>
      <c r="D98" s="16"/>
      <c r="E98" s="17"/>
      <c r="F98" s="18"/>
      <c r="G98" s="118"/>
      <c r="U98" s="183"/>
      <c r="V98" s="183"/>
      <c r="W98" s="183"/>
    </row>
    <row r="99" spans="2:23" ht="46.5" customHeight="1" thickBot="1" x14ac:dyDescent="0.3">
      <c r="B99" s="186"/>
      <c r="C99" s="102"/>
      <c r="D99" s="16"/>
      <c r="E99" s="17"/>
      <c r="F99" s="18"/>
      <c r="G99" s="118"/>
      <c r="U99" s="183"/>
      <c r="V99" s="183"/>
      <c r="W99" s="183"/>
    </row>
    <row r="100" spans="2:23" ht="46.5" customHeight="1" thickBot="1" x14ac:dyDescent="0.3">
      <c r="B100" s="186"/>
      <c r="C100" s="102"/>
      <c r="D100" s="16"/>
      <c r="E100" s="17"/>
      <c r="F100" s="18"/>
      <c r="G100" s="118"/>
      <c r="U100" s="183"/>
      <c r="V100" s="183"/>
      <c r="W100" s="183"/>
    </row>
    <row r="101" spans="2:23" ht="46.5" customHeight="1" thickBot="1" x14ac:dyDescent="0.3">
      <c r="B101" s="186"/>
      <c r="C101" s="102"/>
      <c r="D101" s="16"/>
      <c r="E101" s="17"/>
      <c r="F101" s="18"/>
      <c r="G101" s="118"/>
      <c r="U101" s="183"/>
      <c r="V101" s="183"/>
      <c r="W101" s="183"/>
    </row>
    <row r="102" spans="2:23" ht="46.5" customHeight="1" thickBot="1" x14ac:dyDescent="0.3">
      <c r="B102" s="186"/>
      <c r="C102" s="102"/>
      <c r="D102" s="16"/>
      <c r="E102" s="17"/>
      <c r="F102" s="18"/>
      <c r="G102" s="118"/>
      <c r="U102" s="183"/>
      <c r="V102" s="183"/>
      <c r="W102" s="183"/>
    </row>
    <row r="103" spans="2:23" ht="46.5" customHeight="1" thickBot="1" x14ac:dyDescent="0.3">
      <c r="B103" s="186"/>
      <c r="C103" s="102"/>
      <c r="D103" s="16"/>
      <c r="E103" s="17"/>
      <c r="F103" s="18"/>
      <c r="G103" s="118"/>
      <c r="U103" s="183"/>
      <c r="V103" s="183"/>
      <c r="W103" s="183"/>
    </row>
    <row r="104" spans="2:23" ht="46.5" customHeight="1" thickBot="1" x14ac:dyDescent="0.3">
      <c r="B104" s="186"/>
      <c r="C104" s="102"/>
      <c r="D104" s="16"/>
      <c r="E104" s="17"/>
      <c r="F104" s="18"/>
      <c r="G104" s="118"/>
      <c r="U104" s="183"/>
      <c r="V104" s="183"/>
      <c r="W104" s="183"/>
    </row>
    <row r="105" spans="2:23" ht="46.5" customHeight="1" thickBot="1" x14ac:dyDescent="0.3">
      <c r="B105" s="186"/>
      <c r="C105" s="102"/>
      <c r="D105" s="16"/>
      <c r="E105" s="17"/>
      <c r="F105" s="18"/>
      <c r="G105" s="118"/>
      <c r="U105" s="183"/>
      <c r="V105" s="183"/>
      <c r="W105" s="183"/>
    </row>
    <row r="106" spans="2:23" ht="46.5" customHeight="1" thickBot="1" x14ac:dyDescent="0.3">
      <c r="B106" s="186"/>
      <c r="C106" s="102"/>
      <c r="D106" s="16"/>
      <c r="E106" s="17"/>
      <c r="F106" s="18"/>
      <c r="G106" s="118"/>
      <c r="U106" s="183"/>
      <c r="V106" s="183"/>
      <c r="W106" s="183"/>
    </row>
    <row r="107" spans="2:23" ht="46.5" customHeight="1" thickBot="1" x14ac:dyDescent="0.3">
      <c r="B107" s="186"/>
      <c r="C107" s="102"/>
      <c r="D107" s="16"/>
      <c r="E107" s="17"/>
      <c r="F107" s="18"/>
      <c r="G107" s="118"/>
      <c r="U107" s="183"/>
      <c r="V107" s="183"/>
      <c r="W107" s="183"/>
    </row>
    <row r="108" spans="2:23" ht="46.5" customHeight="1" thickBot="1" x14ac:dyDescent="0.3">
      <c r="B108" s="186"/>
      <c r="C108" s="102"/>
      <c r="D108" s="16"/>
      <c r="E108" s="17"/>
      <c r="F108" s="18"/>
      <c r="G108" s="118"/>
      <c r="U108" s="183"/>
      <c r="V108" s="183"/>
      <c r="W108" s="183"/>
    </row>
    <row r="109" spans="2:23" ht="46.5" customHeight="1" thickBot="1" x14ac:dyDescent="0.3">
      <c r="B109" s="186"/>
      <c r="C109" s="102"/>
      <c r="D109" s="16"/>
      <c r="E109" s="17"/>
      <c r="F109" s="18"/>
      <c r="G109" s="118"/>
      <c r="U109" s="183"/>
      <c r="V109" s="183"/>
      <c r="W109" s="183"/>
    </row>
    <row r="110" spans="2:23" ht="46.5" customHeight="1" thickBot="1" x14ac:dyDescent="0.3">
      <c r="B110" s="186"/>
      <c r="C110" s="102"/>
      <c r="D110" s="16"/>
      <c r="E110" s="17"/>
      <c r="F110" s="18"/>
      <c r="G110" s="118"/>
      <c r="U110" s="183"/>
      <c r="V110" s="183"/>
      <c r="W110" s="183"/>
    </row>
    <row r="111" spans="2:23" ht="46.5" customHeight="1" thickBot="1" x14ac:dyDescent="0.3">
      <c r="B111" s="186"/>
      <c r="C111" s="102"/>
      <c r="D111" s="16"/>
      <c r="E111" s="17"/>
      <c r="F111" s="18"/>
      <c r="G111" s="118"/>
      <c r="U111" s="183"/>
      <c r="V111" s="183"/>
      <c r="W111" s="183"/>
    </row>
    <row r="112" spans="2:23" ht="46.5" customHeight="1" thickBot="1" x14ac:dyDescent="0.3">
      <c r="B112" s="186"/>
      <c r="C112" s="102"/>
      <c r="D112" s="16"/>
      <c r="E112" s="17"/>
      <c r="F112" s="18"/>
      <c r="G112" s="118"/>
      <c r="U112" s="183"/>
      <c r="V112" s="183"/>
      <c r="W112" s="183"/>
    </row>
    <row r="113" spans="2:23" ht="46.5" customHeight="1" thickBot="1" x14ac:dyDescent="0.3">
      <c r="B113" s="186"/>
      <c r="C113" s="102"/>
      <c r="D113" s="16"/>
      <c r="E113" s="17"/>
      <c r="F113" s="18"/>
      <c r="G113" s="118"/>
      <c r="U113" s="183"/>
      <c r="V113" s="183"/>
      <c r="W113" s="183"/>
    </row>
    <row r="114" spans="2:23" ht="46.5" customHeight="1" thickBot="1" x14ac:dyDescent="0.3">
      <c r="B114" s="186"/>
      <c r="C114" s="102"/>
      <c r="D114" s="16"/>
      <c r="E114" s="17"/>
      <c r="F114" s="18"/>
      <c r="G114" s="118"/>
      <c r="U114" s="183"/>
      <c r="V114" s="183"/>
      <c r="W114" s="183"/>
    </row>
    <row r="115" spans="2:23" ht="46.5" customHeight="1" thickBot="1" x14ac:dyDescent="0.3">
      <c r="B115" s="186"/>
      <c r="C115" s="102"/>
      <c r="D115" s="16"/>
      <c r="E115" s="17"/>
      <c r="F115" s="18"/>
      <c r="G115" s="118"/>
      <c r="U115" s="183"/>
      <c r="V115" s="183"/>
      <c r="W115" s="183"/>
    </row>
    <row r="116" spans="2:23" ht="46.5" customHeight="1" thickBot="1" x14ac:dyDescent="0.3">
      <c r="B116" s="186"/>
      <c r="C116" s="102"/>
      <c r="D116" s="16"/>
      <c r="E116" s="17"/>
      <c r="F116" s="18"/>
      <c r="G116" s="118"/>
      <c r="U116" s="183"/>
      <c r="V116" s="183"/>
      <c r="W116" s="183"/>
    </row>
    <row r="117" spans="2:23" ht="46.5" customHeight="1" thickBot="1" x14ac:dyDescent="0.3">
      <c r="B117" s="186"/>
      <c r="C117" s="102"/>
      <c r="D117" s="16"/>
      <c r="E117" s="17"/>
      <c r="F117" s="18"/>
      <c r="G117" s="118"/>
      <c r="U117" s="183"/>
      <c r="V117" s="183"/>
      <c r="W117" s="183"/>
    </row>
    <row r="118" spans="2:23" ht="46.5" customHeight="1" thickBot="1" x14ac:dyDescent="0.3">
      <c r="B118" s="186"/>
      <c r="C118" s="102"/>
      <c r="D118" s="16"/>
      <c r="E118" s="17"/>
      <c r="F118" s="18"/>
      <c r="G118" s="118"/>
      <c r="U118" s="183"/>
      <c r="V118" s="183"/>
      <c r="W118" s="183"/>
    </row>
    <row r="119" spans="2:23" ht="46.5" customHeight="1" thickBot="1" x14ac:dyDescent="0.3">
      <c r="B119" s="186"/>
      <c r="C119" s="102"/>
      <c r="D119" s="16"/>
      <c r="E119" s="17"/>
      <c r="F119" s="18"/>
      <c r="G119" s="118"/>
      <c r="U119" s="183"/>
      <c r="V119" s="183"/>
      <c r="W119" s="183"/>
    </row>
    <row r="120" spans="2:23" ht="46.5" customHeight="1" x14ac:dyDescent="0.25">
      <c r="B120" s="186"/>
      <c r="C120" s="103"/>
      <c r="D120" s="24"/>
      <c r="E120" s="25"/>
      <c r="F120" s="26"/>
      <c r="G120" s="118"/>
      <c r="U120" s="183"/>
      <c r="V120" s="183"/>
      <c r="W120" s="183"/>
    </row>
    <row r="121" spans="2:23" ht="46.5" customHeight="1" thickBot="1" x14ac:dyDescent="0.3">
      <c r="B121" s="186"/>
      <c r="C121" s="102"/>
      <c r="D121" s="16"/>
      <c r="E121" s="17"/>
      <c r="F121" s="18"/>
      <c r="G121" s="118"/>
      <c r="U121" s="183"/>
      <c r="V121" s="183"/>
      <c r="W121" s="183"/>
    </row>
    <row r="122" spans="2:23" ht="46.5" customHeight="1" thickBot="1" x14ac:dyDescent="0.3">
      <c r="B122" s="186"/>
      <c r="C122" s="102"/>
      <c r="D122" s="16"/>
      <c r="E122" s="17"/>
      <c r="F122" s="18"/>
      <c r="G122" s="118"/>
      <c r="U122" s="183"/>
      <c r="V122" s="183"/>
      <c r="W122" s="183"/>
    </row>
    <row r="123" spans="2:23" ht="46.5" customHeight="1" thickBot="1" x14ac:dyDescent="0.3">
      <c r="B123" s="186"/>
      <c r="C123" s="102"/>
      <c r="D123" s="16"/>
      <c r="E123" s="17"/>
      <c r="F123" s="18"/>
      <c r="G123" s="118"/>
      <c r="U123" s="183"/>
      <c r="V123" s="183"/>
      <c r="W123" s="183"/>
    </row>
    <row r="124" spans="2:23" ht="46.5" customHeight="1" thickBot="1" x14ac:dyDescent="0.3">
      <c r="B124" s="186"/>
      <c r="C124" s="102"/>
      <c r="D124" s="16"/>
      <c r="E124" s="17"/>
      <c r="F124" s="18"/>
      <c r="G124" s="118"/>
      <c r="U124" s="183"/>
      <c r="V124" s="183"/>
      <c r="W124" s="183"/>
    </row>
    <row r="125" spans="2:23" ht="46.5" customHeight="1" thickBot="1" x14ac:dyDescent="0.3">
      <c r="B125" s="186"/>
      <c r="C125" s="102"/>
      <c r="D125" s="16"/>
      <c r="E125" s="17"/>
      <c r="F125" s="18"/>
      <c r="G125" s="118"/>
      <c r="U125" s="183"/>
      <c r="V125" s="183"/>
      <c r="W125" s="183"/>
    </row>
    <row r="126" spans="2:23" ht="46.5" customHeight="1" thickBot="1" x14ac:dyDescent="0.3">
      <c r="B126" s="186"/>
      <c r="C126" s="102"/>
      <c r="D126" s="16"/>
      <c r="E126" s="17"/>
      <c r="F126" s="18"/>
      <c r="G126" s="118"/>
      <c r="U126" s="183"/>
      <c r="V126" s="183"/>
      <c r="W126" s="183"/>
    </row>
    <row r="127" spans="2:23" ht="46.5" customHeight="1" thickBot="1" x14ac:dyDescent="0.3">
      <c r="B127" s="186"/>
      <c r="C127" s="102"/>
      <c r="D127" s="16"/>
      <c r="E127" s="17"/>
      <c r="F127" s="18"/>
      <c r="G127" s="118"/>
      <c r="U127" s="183"/>
      <c r="V127" s="183"/>
      <c r="W127" s="183"/>
    </row>
    <row r="128" spans="2:23" ht="46.5" customHeight="1" thickBot="1" x14ac:dyDescent="0.3">
      <c r="B128" s="186"/>
      <c r="C128" s="102"/>
      <c r="D128" s="16"/>
      <c r="E128" s="17"/>
      <c r="F128" s="18"/>
      <c r="G128" s="118"/>
      <c r="U128" s="183"/>
      <c r="V128" s="183"/>
      <c r="W128" s="183"/>
    </row>
    <row r="129" spans="2:23" ht="46.5" customHeight="1" thickBot="1" x14ac:dyDescent="0.3">
      <c r="B129" s="186"/>
      <c r="C129" s="102"/>
      <c r="D129" s="16"/>
      <c r="E129" s="17"/>
      <c r="F129" s="18"/>
      <c r="G129" s="118"/>
      <c r="U129" s="183"/>
      <c r="V129" s="183"/>
      <c r="W129" s="183"/>
    </row>
    <row r="130" spans="2:23" ht="46.5" customHeight="1" thickBot="1" x14ac:dyDescent="0.3">
      <c r="B130" s="186"/>
      <c r="C130" s="102"/>
      <c r="D130" s="16"/>
      <c r="E130" s="17"/>
      <c r="F130" s="18"/>
      <c r="G130" s="118"/>
      <c r="U130" s="183"/>
      <c r="V130" s="183"/>
      <c r="W130" s="183"/>
    </row>
    <row r="131" spans="2:23" ht="46.5" customHeight="1" thickBot="1" x14ac:dyDescent="0.3">
      <c r="B131" s="186"/>
      <c r="C131" s="102"/>
      <c r="D131" s="16"/>
      <c r="E131" s="17"/>
      <c r="F131" s="18"/>
      <c r="G131" s="118"/>
      <c r="U131" s="183"/>
      <c r="V131" s="183"/>
      <c r="W131" s="183"/>
    </row>
    <row r="132" spans="2:23" ht="47.25" customHeight="1" thickBot="1" x14ac:dyDescent="0.3">
      <c r="B132" s="186"/>
      <c r="C132" s="102"/>
      <c r="D132" s="16"/>
      <c r="E132" s="17"/>
      <c r="F132" s="18"/>
      <c r="G132" s="118"/>
      <c r="U132" s="183"/>
      <c r="V132" s="183"/>
      <c r="W132" s="183"/>
    </row>
    <row r="133" spans="2:23" ht="46.5" customHeight="1" thickBot="1" x14ac:dyDescent="0.3">
      <c r="B133" s="187"/>
      <c r="C133" s="102"/>
      <c r="D133" s="16"/>
      <c r="E133" s="17"/>
      <c r="F133" s="18"/>
      <c r="G133" s="118"/>
      <c r="U133" s="183"/>
      <c r="V133" s="183"/>
      <c r="W133" s="183"/>
    </row>
    <row r="134" spans="2:23" ht="18" customHeight="1" thickBot="1" x14ac:dyDescent="0.3">
      <c r="B134" s="188"/>
      <c r="C134" s="102"/>
      <c r="D134" s="16"/>
      <c r="E134" s="17"/>
      <c r="F134" s="18"/>
      <c r="G134" s="118"/>
      <c r="U134" s="183"/>
      <c r="V134" s="183"/>
      <c r="W134" s="183"/>
    </row>
    <row r="135" spans="2:23" ht="18" customHeight="1" thickBot="1" x14ac:dyDescent="0.3">
      <c r="B135" s="188"/>
      <c r="C135" s="102"/>
      <c r="D135" s="16"/>
      <c r="E135" s="17"/>
      <c r="F135" s="18"/>
      <c r="G135" s="118"/>
      <c r="U135" s="183"/>
      <c r="V135" s="183"/>
      <c r="W135" s="183"/>
    </row>
    <row r="136" spans="2:23" ht="18" customHeight="1" thickBot="1" x14ac:dyDescent="0.3">
      <c r="B136" s="188"/>
      <c r="C136" s="102"/>
      <c r="D136" s="16"/>
      <c r="E136" s="17"/>
      <c r="F136" s="18"/>
      <c r="G136" s="118"/>
      <c r="U136" s="183"/>
      <c r="V136" s="183"/>
      <c r="W136" s="183"/>
    </row>
    <row r="137" spans="2:23" ht="18" customHeight="1" thickBot="1" x14ac:dyDescent="0.3">
      <c r="B137" s="188"/>
      <c r="C137" s="102"/>
      <c r="D137" s="16"/>
      <c r="E137" s="17"/>
      <c r="F137" s="18"/>
      <c r="G137" s="118"/>
      <c r="U137" s="183"/>
      <c r="V137" s="183"/>
      <c r="W137" s="183"/>
    </row>
    <row r="138" spans="2:23" ht="18" customHeight="1" thickBot="1" x14ac:dyDescent="0.3">
      <c r="B138" s="188"/>
      <c r="C138" s="102"/>
      <c r="D138" s="16"/>
      <c r="E138" s="17"/>
      <c r="F138" s="18"/>
      <c r="G138" s="118"/>
      <c r="U138" s="183"/>
      <c r="V138" s="183"/>
      <c r="W138" s="183"/>
    </row>
    <row r="139" spans="2:23" ht="18" customHeight="1" thickBot="1" x14ac:dyDescent="0.3">
      <c r="B139" s="188"/>
      <c r="C139" s="102"/>
      <c r="D139" s="16"/>
      <c r="E139" s="17"/>
      <c r="F139" s="18"/>
      <c r="G139" s="118"/>
      <c r="U139" s="183"/>
      <c r="V139" s="183"/>
      <c r="W139" s="183"/>
    </row>
    <row r="140" spans="2:23" ht="18" customHeight="1" thickBot="1" x14ac:dyDescent="0.3">
      <c r="B140" s="188"/>
      <c r="C140" s="102"/>
      <c r="D140" s="16"/>
      <c r="E140" s="17"/>
      <c r="F140" s="18"/>
      <c r="G140" s="118"/>
      <c r="U140" s="183"/>
      <c r="V140" s="183"/>
      <c r="W140" s="183"/>
    </row>
    <row r="141" spans="2:23" ht="18" customHeight="1" thickBot="1" x14ac:dyDescent="0.3">
      <c r="B141" s="188"/>
      <c r="C141" s="102"/>
      <c r="D141" s="16"/>
      <c r="E141" s="17"/>
      <c r="F141" s="18"/>
      <c r="G141" s="118"/>
      <c r="U141" s="183"/>
      <c r="V141" s="183"/>
      <c r="W141" s="183"/>
    </row>
    <row r="142" spans="2:23" ht="18" customHeight="1" thickBot="1" x14ac:dyDescent="0.3">
      <c r="B142" s="188"/>
      <c r="C142" s="102"/>
      <c r="D142" s="16"/>
      <c r="E142" s="17"/>
      <c r="F142" s="18"/>
      <c r="G142" s="118"/>
      <c r="U142" s="183"/>
      <c r="V142" s="183"/>
      <c r="W142" s="183"/>
    </row>
    <row r="143" spans="2:23" ht="18" customHeight="1" thickBot="1" x14ac:dyDescent="0.3">
      <c r="B143" s="188"/>
      <c r="C143" s="102"/>
      <c r="D143" s="16"/>
      <c r="E143" s="17"/>
      <c r="F143" s="18"/>
      <c r="G143" s="118"/>
      <c r="U143" s="183"/>
      <c r="V143" s="183"/>
      <c r="W143" s="183"/>
    </row>
    <row r="144" spans="2:23" ht="18" customHeight="1" thickBot="1" x14ac:dyDescent="0.3">
      <c r="B144" s="188"/>
      <c r="C144" s="102"/>
      <c r="D144" s="16"/>
      <c r="E144" s="17"/>
      <c r="F144" s="18"/>
      <c r="G144" s="118"/>
      <c r="U144" s="183"/>
      <c r="V144" s="183"/>
      <c r="W144" s="183"/>
    </row>
    <row r="145" spans="2:23" ht="18" customHeight="1" thickBot="1" x14ac:dyDescent="0.3">
      <c r="B145" s="188"/>
      <c r="C145" s="102"/>
      <c r="D145" s="16"/>
      <c r="E145" s="17"/>
      <c r="F145" s="18"/>
      <c r="G145" s="118"/>
      <c r="U145" s="183"/>
      <c r="V145" s="183"/>
      <c r="W145" s="183"/>
    </row>
    <row r="146" spans="2:23" ht="18" customHeight="1" thickBot="1" x14ac:dyDescent="0.3">
      <c r="B146" s="188"/>
      <c r="C146" s="102"/>
      <c r="D146" s="16"/>
      <c r="E146" s="17"/>
      <c r="F146" s="18"/>
      <c r="G146" s="118"/>
      <c r="U146" s="183"/>
      <c r="V146" s="183"/>
      <c r="W146" s="183"/>
    </row>
    <row r="147" spans="2:23" ht="18" customHeight="1" thickBot="1" x14ac:dyDescent="0.3">
      <c r="B147" s="188"/>
      <c r="C147" s="102"/>
      <c r="D147" s="16"/>
      <c r="E147" s="17"/>
      <c r="F147" s="18"/>
      <c r="G147" s="118"/>
      <c r="U147" s="183"/>
      <c r="V147" s="183"/>
      <c r="W147" s="183"/>
    </row>
    <row r="148" spans="2:23" ht="18" customHeight="1" thickBot="1" x14ac:dyDescent="0.3">
      <c r="B148" s="188"/>
      <c r="C148" s="102"/>
      <c r="D148" s="16"/>
      <c r="E148" s="17"/>
      <c r="F148" s="18"/>
      <c r="G148" s="118"/>
      <c r="U148" s="183"/>
      <c r="V148" s="183"/>
      <c r="W148" s="183"/>
    </row>
    <row r="149" spans="2:23" ht="18" customHeight="1" thickBot="1" x14ac:dyDescent="0.3">
      <c r="B149" s="188"/>
      <c r="C149" s="102"/>
      <c r="D149" s="16"/>
      <c r="E149" s="17"/>
      <c r="F149" s="18"/>
      <c r="G149" s="118"/>
      <c r="U149" s="183"/>
      <c r="V149" s="183"/>
      <c r="W149" s="183"/>
    </row>
    <row r="150" spans="2:23" ht="18" customHeight="1" thickBot="1" x14ac:dyDescent="0.3">
      <c r="B150" s="188"/>
      <c r="C150" s="102"/>
      <c r="D150" s="16"/>
      <c r="E150" s="17"/>
      <c r="F150" s="18"/>
      <c r="G150" s="118"/>
      <c r="U150" s="183"/>
      <c r="V150" s="183"/>
      <c r="W150" s="183"/>
    </row>
    <row r="151" spans="2:23" ht="18" customHeight="1" thickBot="1" x14ac:dyDescent="0.3">
      <c r="B151" s="188"/>
      <c r="C151" s="102"/>
      <c r="D151" s="16"/>
      <c r="E151" s="17"/>
      <c r="F151" s="18"/>
      <c r="G151" s="118"/>
      <c r="U151" s="183"/>
      <c r="V151" s="183"/>
      <c r="W151" s="183"/>
    </row>
    <row r="152" spans="2:23" ht="17.100000000000001" customHeight="1" x14ac:dyDescent="0.25">
      <c r="B152" s="188"/>
      <c r="C152" s="103"/>
      <c r="D152" s="24"/>
      <c r="E152" s="25"/>
      <c r="F152" s="26"/>
      <c r="G152" s="118"/>
      <c r="U152" s="183"/>
      <c r="V152" s="183"/>
      <c r="W152" s="183"/>
    </row>
    <row r="153" spans="2:23" ht="47.1" customHeight="1" x14ac:dyDescent="0.25">
      <c r="B153" s="10"/>
      <c r="C153" s="38"/>
      <c r="D153" s="36"/>
      <c r="E153" s="37"/>
      <c r="F153" s="11">
        <f>SUBTOTAL(109,Tabella2[Importo])</f>
        <v>0</v>
      </c>
      <c r="U153" s="183"/>
      <c r="V153" s="183"/>
      <c r="W153" s="183"/>
    </row>
    <row r="154" spans="2:23" x14ac:dyDescent="0.25">
      <c r="U154" s="183"/>
      <c r="V154" s="183"/>
      <c r="W154" s="183"/>
    </row>
    <row r="155" spans="2:23" x14ac:dyDescent="0.25">
      <c r="U155" s="183"/>
      <c r="V155" s="183"/>
      <c r="W155" s="183"/>
    </row>
    <row r="156" spans="2:23" x14ac:dyDescent="0.25">
      <c r="U156" s="183"/>
      <c r="V156" s="183"/>
      <c r="W156" s="183"/>
    </row>
    <row r="157" spans="2:23" x14ac:dyDescent="0.25">
      <c r="U157" s="183"/>
      <c r="V157" s="183"/>
      <c r="W157" s="183"/>
    </row>
    <row r="158" spans="2:23" x14ac:dyDescent="0.25">
      <c r="U158" s="183"/>
      <c r="V158" s="183"/>
      <c r="W158" s="183"/>
    </row>
    <row r="159" spans="2:23" x14ac:dyDescent="0.25">
      <c r="U159" s="183"/>
      <c r="V159" s="183"/>
      <c r="W159" s="183"/>
    </row>
    <row r="160" spans="2:23" x14ac:dyDescent="0.25">
      <c r="U160" s="183"/>
      <c r="V160" s="183"/>
      <c r="W160" s="183"/>
    </row>
    <row r="161" spans="21:23" x14ac:dyDescent="0.25">
      <c r="U161" s="183"/>
      <c r="V161" s="183"/>
      <c r="W161" s="183"/>
    </row>
    <row r="162" spans="21:23" x14ac:dyDescent="0.25">
      <c r="U162" s="183"/>
      <c r="V162" s="183"/>
      <c r="W162" s="183"/>
    </row>
    <row r="163" spans="21:23" x14ac:dyDescent="0.25">
      <c r="U163" s="183"/>
      <c r="V163" s="183"/>
      <c r="W163" s="183"/>
    </row>
    <row r="164" spans="21:23" x14ac:dyDescent="0.25">
      <c r="U164" s="183"/>
      <c r="V164" s="183"/>
      <c r="W164" s="183"/>
    </row>
    <row r="165" spans="21:23" x14ac:dyDescent="0.25">
      <c r="U165" s="183"/>
      <c r="V165" s="183"/>
      <c r="W165" s="183"/>
    </row>
    <row r="166" spans="21:23" x14ac:dyDescent="0.25">
      <c r="U166" s="183"/>
      <c r="V166" s="183"/>
      <c r="W166" s="183"/>
    </row>
    <row r="167" spans="21:23" x14ac:dyDescent="0.25">
      <c r="U167" s="183"/>
      <c r="V167" s="183"/>
      <c r="W167" s="183"/>
    </row>
    <row r="168" spans="21:23" x14ac:dyDescent="0.25">
      <c r="U168" s="183"/>
      <c r="V168" s="183"/>
      <c r="W168" s="183"/>
    </row>
    <row r="169" spans="21:23" x14ac:dyDescent="0.25">
      <c r="U169" s="183"/>
      <c r="V169" s="183"/>
      <c r="W169" s="183"/>
    </row>
    <row r="170" spans="21:23" x14ac:dyDescent="0.25">
      <c r="U170" s="183"/>
      <c r="V170" s="183"/>
      <c r="W170" s="183"/>
    </row>
    <row r="171" spans="21:23" x14ac:dyDescent="0.25">
      <c r="U171" s="183"/>
      <c r="V171" s="183"/>
      <c r="W171" s="183"/>
    </row>
    <row r="172" spans="21:23" x14ac:dyDescent="0.25">
      <c r="U172" s="183"/>
      <c r="V172" s="183"/>
      <c r="W172" s="183"/>
    </row>
    <row r="173" spans="21:23" x14ac:dyDescent="0.25">
      <c r="U173" s="183"/>
      <c r="V173" s="183"/>
      <c r="W173" s="183"/>
    </row>
    <row r="174" spans="21:23" x14ac:dyDescent="0.25">
      <c r="U174" s="183"/>
      <c r="V174" s="183"/>
      <c r="W174" s="183"/>
    </row>
    <row r="175" spans="21:23" x14ac:dyDescent="0.25">
      <c r="U175" s="183"/>
      <c r="V175" s="183"/>
      <c r="W175" s="183"/>
    </row>
    <row r="176" spans="21:23" x14ac:dyDescent="0.25">
      <c r="U176" s="183"/>
      <c r="V176" s="183"/>
      <c r="W176" s="183"/>
    </row>
    <row r="177" spans="21:23" x14ac:dyDescent="0.25">
      <c r="U177" s="183"/>
      <c r="V177" s="183"/>
      <c r="W177" s="183"/>
    </row>
    <row r="178" spans="21:23" x14ac:dyDescent="0.25">
      <c r="U178" s="183"/>
      <c r="V178" s="183"/>
      <c r="W178" s="183"/>
    </row>
    <row r="179" spans="21:23" x14ac:dyDescent="0.25">
      <c r="U179" s="183"/>
      <c r="V179" s="183"/>
      <c r="W179" s="183"/>
    </row>
    <row r="180" spans="21:23" x14ac:dyDescent="0.25">
      <c r="U180" s="183"/>
      <c r="V180" s="183"/>
      <c r="W180" s="183"/>
    </row>
    <row r="181" spans="21:23" x14ac:dyDescent="0.25">
      <c r="U181" s="183"/>
      <c r="V181" s="183"/>
      <c r="W181" s="183"/>
    </row>
    <row r="182" spans="21:23" x14ac:dyDescent="0.25">
      <c r="U182" s="183"/>
      <c r="V182" s="183"/>
      <c r="W182" s="183"/>
    </row>
    <row r="183" spans="21:23" x14ac:dyDescent="0.25">
      <c r="U183" s="183"/>
      <c r="V183" s="183"/>
      <c r="W183" s="183"/>
    </row>
    <row r="184" spans="21:23" x14ac:dyDescent="0.25">
      <c r="U184" s="183"/>
      <c r="V184" s="183"/>
      <c r="W184" s="183"/>
    </row>
    <row r="185" spans="21:23" x14ac:dyDescent="0.25">
      <c r="U185" s="183"/>
      <c r="V185" s="183"/>
      <c r="W185" s="183"/>
    </row>
    <row r="186" spans="21:23" x14ac:dyDescent="0.25">
      <c r="U186" s="183"/>
      <c r="V186" s="183"/>
      <c r="W186" s="183"/>
    </row>
    <row r="187" spans="21:23" x14ac:dyDescent="0.25">
      <c r="U187" s="183"/>
      <c r="V187" s="183"/>
      <c r="W187" s="183"/>
    </row>
    <row r="188" spans="21:23" x14ac:dyDescent="0.25">
      <c r="U188" s="183"/>
      <c r="V188" s="183"/>
      <c r="W188" s="183"/>
    </row>
    <row r="189" spans="21:23" x14ac:dyDescent="0.25">
      <c r="U189" s="183"/>
      <c r="V189" s="183"/>
      <c r="W189" s="183"/>
    </row>
    <row r="190" spans="21:23" x14ac:dyDescent="0.25">
      <c r="U190" s="183"/>
      <c r="V190" s="183"/>
      <c r="W190" s="183"/>
    </row>
    <row r="191" spans="21:23" x14ac:dyDescent="0.25">
      <c r="U191" s="183"/>
      <c r="V191" s="183"/>
      <c r="W191" s="183"/>
    </row>
    <row r="192" spans="21:23" x14ac:dyDescent="0.25">
      <c r="U192" s="183"/>
      <c r="V192" s="183"/>
      <c r="W192" s="183"/>
    </row>
    <row r="193" spans="21:23" x14ac:dyDescent="0.25">
      <c r="U193" s="183"/>
      <c r="V193" s="183"/>
      <c r="W193" s="183"/>
    </row>
    <row r="194" spans="21:23" x14ac:dyDescent="0.25">
      <c r="U194" s="183"/>
      <c r="V194" s="183"/>
      <c r="W194" s="183"/>
    </row>
    <row r="195" spans="21:23" x14ac:dyDescent="0.25">
      <c r="U195" s="183"/>
      <c r="V195" s="183"/>
      <c r="W195" s="183"/>
    </row>
    <row r="196" spans="21:23" x14ac:dyDescent="0.25">
      <c r="U196" s="183"/>
      <c r="V196" s="183"/>
      <c r="W196" s="183"/>
    </row>
    <row r="197" spans="21:23" x14ac:dyDescent="0.25">
      <c r="U197" s="183"/>
      <c r="V197" s="183"/>
      <c r="W197" s="183"/>
    </row>
    <row r="198" spans="21:23" x14ac:dyDescent="0.25">
      <c r="U198" s="183"/>
      <c r="V198" s="183"/>
      <c r="W198" s="183"/>
    </row>
    <row r="199" spans="21:23" x14ac:dyDescent="0.25">
      <c r="U199" s="183"/>
      <c r="V199" s="183"/>
      <c r="W199" s="183"/>
    </row>
    <row r="200" spans="21:23" x14ac:dyDescent="0.25">
      <c r="U200" s="183"/>
      <c r="V200" s="183"/>
      <c r="W200" s="183"/>
    </row>
    <row r="201" spans="21:23" x14ac:dyDescent="0.25">
      <c r="U201" s="183"/>
      <c r="V201" s="183"/>
      <c r="W201" s="183"/>
    </row>
    <row r="202" spans="21:23" x14ac:dyDescent="0.25">
      <c r="U202" s="183"/>
      <c r="V202" s="183"/>
      <c r="W202" s="183"/>
    </row>
    <row r="203" spans="21:23" x14ac:dyDescent="0.25">
      <c r="U203" s="183"/>
      <c r="V203" s="183"/>
      <c r="W203" s="183"/>
    </row>
    <row r="204" spans="21:23" x14ac:dyDescent="0.25">
      <c r="U204" s="183"/>
      <c r="V204" s="183"/>
      <c r="W204" s="183"/>
    </row>
    <row r="205" spans="21:23" x14ac:dyDescent="0.25">
      <c r="U205" s="183"/>
      <c r="V205" s="183"/>
      <c r="W205" s="183"/>
    </row>
    <row r="206" spans="21:23" x14ac:dyDescent="0.25">
      <c r="U206" s="183"/>
      <c r="V206" s="183"/>
      <c r="W206" s="183"/>
    </row>
    <row r="207" spans="21:23" x14ac:dyDescent="0.25">
      <c r="U207" s="183"/>
      <c r="V207" s="183"/>
      <c r="W207" s="183"/>
    </row>
    <row r="208" spans="21:23" x14ac:dyDescent="0.25">
      <c r="U208" s="183"/>
      <c r="V208" s="183"/>
      <c r="W208" s="183"/>
    </row>
    <row r="209" spans="21:23" x14ac:dyDescent="0.25">
      <c r="U209" s="183"/>
      <c r="V209" s="183"/>
      <c r="W209" s="183"/>
    </row>
    <row r="210" spans="21:23" x14ac:dyDescent="0.25">
      <c r="U210" s="183"/>
      <c r="V210" s="183"/>
      <c r="W210" s="183"/>
    </row>
    <row r="211" spans="21:23" x14ac:dyDescent="0.25">
      <c r="U211" s="183"/>
      <c r="V211" s="183"/>
      <c r="W211" s="183"/>
    </row>
    <row r="212" spans="21:23" x14ac:dyDescent="0.25">
      <c r="U212" s="183"/>
      <c r="V212" s="183"/>
      <c r="W212" s="183"/>
    </row>
    <row r="213" spans="21:23" x14ac:dyDescent="0.25">
      <c r="U213" s="183"/>
      <c r="V213" s="183"/>
      <c r="W213" s="183"/>
    </row>
    <row r="214" spans="21:23" x14ac:dyDescent="0.25">
      <c r="U214" s="183"/>
      <c r="V214" s="183"/>
      <c r="W214" s="183"/>
    </row>
    <row r="215" spans="21:23" x14ac:dyDescent="0.25">
      <c r="U215" s="183"/>
      <c r="V215" s="183"/>
      <c r="W215" s="183"/>
    </row>
    <row r="216" spans="21:23" x14ac:dyDescent="0.25">
      <c r="U216" s="183"/>
      <c r="V216" s="183"/>
      <c r="W216" s="183"/>
    </row>
    <row r="217" spans="21:23" x14ac:dyDescent="0.25">
      <c r="U217" s="183"/>
      <c r="V217" s="183"/>
      <c r="W217" s="183"/>
    </row>
    <row r="218" spans="21:23" x14ac:dyDescent="0.25">
      <c r="U218" s="183"/>
      <c r="V218" s="183"/>
      <c r="W218" s="183"/>
    </row>
    <row r="219" spans="21:23" x14ac:dyDescent="0.25">
      <c r="U219" s="183"/>
      <c r="V219" s="183"/>
      <c r="W219" s="183"/>
    </row>
    <row r="220" spans="21:23" x14ac:dyDescent="0.25">
      <c r="U220" s="183"/>
      <c r="V220" s="183"/>
      <c r="W220" s="183"/>
    </row>
    <row r="221" spans="21:23" x14ac:dyDescent="0.25">
      <c r="U221" s="183"/>
      <c r="V221" s="183"/>
      <c r="W221" s="183"/>
    </row>
    <row r="222" spans="21:23" x14ac:dyDescent="0.25">
      <c r="U222" s="183"/>
      <c r="V222" s="183"/>
      <c r="W222" s="183"/>
    </row>
    <row r="223" spans="21:23" x14ac:dyDescent="0.25">
      <c r="U223" s="183"/>
      <c r="V223" s="183"/>
      <c r="W223" s="183"/>
    </row>
    <row r="224" spans="21:23" x14ac:dyDescent="0.25">
      <c r="U224" s="183"/>
      <c r="V224" s="183"/>
      <c r="W224" s="183"/>
    </row>
    <row r="225" spans="21:23" x14ac:dyDescent="0.25">
      <c r="U225" s="183"/>
      <c r="V225" s="183"/>
      <c r="W225" s="183"/>
    </row>
    <row r="226" spans="21:23" x14ac:dyDescent="0.25">
      <c r="U226" s="183"/>
      <c r="V226" s="183"/>
      <c r="W226" s="183"/>
    </row>
    <row r="227" spans="21:23" x14ac:dyDescent="0.25">
      <c r="U227" s="183"/>
      <c r="V227" s="183"/>
      <c r="W227" s="183"/>
    </row>
    <row r="228" spans="21:23" x14ac:dyDescent="0.25">
      <c r="U228" s="183"/>
      <c r="V228" s="183"/>
      <c r="W228" s="183"/>
    </row>
    <row r="229" spans="21:23" x14ac:dyDescent="0.25">
      <c r="U229" s="183"/>
      <c r="V229" s="183"/>
      <c r="W229" s="183"/>
    </row>
    <row r="230" spans="21:23" x14ac:dyDescent="0.25">
      <c r="U230" s="183"/>
      <c r="V230" s="183"/>
      <c r="W230" s="183"/>
    </row>
    <row r="231" spans="21:23" x14ac:dyDescent="0.25">
      <c r="U231" s="183"/>
      <c r="V231" s="183"/>
      <c r="W231" s="183"/>
    </row>
    <row r="232" spans="21:23" x14ac:dyDescent="0.25">
      <c r="U232" s="183"/>
      <c r="V232" s="183"/>
      <c r="W232" s="183"/>
    </row>
    <row r="233" spans="21:23" x14ac:dyDescent="0.25">
      <c r="U233" s="183"/>
      <c r="V233" s="183"/>
      <c r="W233" s="183"/>
    </row>
    <row r="234" spans="21:23" x14ac:dyDescent="0.25">
      <c r="U234" s="183"/>
      <c r="V234" s="183"/>
      <c r="W234" s="183"/>
    </row>
    <row r="235" spans="21:23" x14ac:dyDescent="0.25">
      <c r="U235" s="183"/>
      <c r="V235" s="183"/>
      <c r="W235" s="183"/>
    </row>
    <row r="236" spans="21:23" x14ac:dyDescent="0.25">
      <c r="U236" s="183"/>
      <c r="V236" s="183"/>
      <c r="W236" s="183"/>
    </row>
    <row r="237" spans="21:23" x14ac:dyDescent="0.25">
      <c r="U237" s="183"/>
      <c r="V237" s="183"/>
      <c r="W237" s="183"/>
    </row>
    <row r="238" spans="21:23" x14ac:dyDescent="0.25">
      <c r="U238" s="183"/>
      <c r="V238" s="183"/>
      <c r="W238" s="183"/>
    </row>
    <row r="239" spans="21:23" x14ac:dyDescent="0.25">
      <c r="U239" s="183"/>
      <c r="V239" s="183"/>
      <c r="W239" s="183"/>
    </row>
    <row r="240" spans="21:23" x14ac:dyDescent="0.25">
      <c r="U240" s="183"/>
      <c r="V240" s="183"/>
      <c r="W240" s="183"/>
    </row>
    <row r="241" spans="21:23" x14ac:dyDescent="0.25">
      <c r="U241" s="183"/>
      <c r="V241" s="183"/>
      <c r="W241" s="183"/>
    </row>
    <row r="242" spans="21:23" x14ac:dyDescent="0.25">
      <c r="U242" s="183"/>
      <c r="V242" s="183"/>
      <c r="W242" s="183"/>
    </row>
    <row r="243" spans="21:23" x14ac:dyDescent="0.25">
      <c r="U243" s="183"/>
      <c r="V243" s="183"/>
      <c r="W243" s="183"/>
    </row>
    <row r="244" spans="21:23" x14ac:dyDescent="0.25">
      <c r="U244" s="183"/>
      <c r="V244" s="183"/>
      <c r="W244" s="183"/>
    </row>
    <row r="245" spans="21:23" x14ac:dyDescent="0.25">
      <c r="U245" s="183"/>
      <c r="V245" s="183"/>
      <c r="W245" s="183"/>
    </row>
    <row r="246" spans="21:23" x14ac:dyDescent="0.25">
      <c r="U246" s="183"/>
      <c r="V246" s="183"/>
      <c r="W246" s="183"/>
    </row>
    <row r="247" spans="21:23" x14ac:dyDescent="0.25">
      <c r="U247" s="183"/>
      <c r="V247" s="183"/>
      <c r="W247" s="183"/>
    </row>
    <row r="248" spans="21:23" x14ac:dyDescent="0.25">
      <c r="U248" s="183"/>
      <c r="V248" s="183"/>
      <c r="W248" s="183"/>
    </row>
    <row r="249" spans="21:23" x14ac:dyDescent="0.25">
      <c r="U249" s="183"/>
      <c r="V249" s="183"/>
      <c r="W249" s="183"/>
    </row>
    <row r="250" spans="21:23" x14ac:dyDescent="0.25">
      <c r="U250" s="183"/>
      <c r="V250" s="183"/>
      <c r="W250" s="183"/>
    </row>
    <row r="251" spans="21:23" x14ac:dyDescent="0.25">
      <c r="U251" s="183"/>
      <c r="V251" s="183"/>
      <c r="W251" s="183"/>
    </row>
    <row r="252" spans="21:23" x14ac:dyDescent="0.25">
      <c r="U252" s="183"/>
      <c r="V252" s="183"/>
      <c r="W252" s="183"/>
    </row>
    <row r="253" spans="21:23" x14ac:dyDescent="0.25">
      <c r="U253" s="183"/>
      <c r="V253" s="183"/>
      <c r="W253" s="183"/>
    </row>
    <row r="254" spans="21:23" x14ac:dyDescent="0.25">
      <c r="U254" s="183"/>
      <c r="V254" s="183"/>
      <c r="W254" s="183"/>
    </row>
    <row r="255" spans="21:23" x14ac:dyDescent="0.25">
      <c r="U255" s="183"/>
      <c r="V255" s="183"/>
      <c r="W255" s="183"/>
    </row>
    <row r="256" spans="21:23" x14ac:dyDescent="0.25">
      <c r="U256" s="183"/>
      <c r="V256" s="183"/>
      <c r="W256" s="183"/>
    </row>
    <row r="257" spans="21:23" x14ac:dyDescent="0.25">
      <c r="U257" s="183"/>
      <c r="V257" s="183"/>
      <c r="W257" s="183"/>
    </row>
    <row r="258" spans="21:23" x14ac:dyDescent="0.25">
      <c r="U258" s="183"/>
      <c r="V258" s="183"/>
      <c r="W258" s="183"/>
    </row>
    <row r="259" spans="21:23" x14ac:dyDescent="0.25">
      <c r="U259" s="183"/>
      <c r="V259" s="183"/>
      <c r="W259" s="183"/>
    </row>
    <row r="260" spans="21:23" x14ac:dyDescent="0.25">
      <c r="U260" s="183"/>
      <c r="V260" s="183"/>
      <c r="W260" s="183"/>
    </row>
    <row r="261" spans="21:23" x14ac:dyDescent="0.25">
      <c r="U261" s="183"/>
      <c r="V261" s="183"/>
      <c r="W261" s="183"/>
    </row>
    <row r="262" spans="21:23" x14ac:dyDescent="0.25">
      <c r="U262" s="183"/>
      <c r="V262" s="183"/>
      <c r="W262" s="183"/>
    </row>
    <row r="263" spans="21:23" x14ac:dyDescent="0.25">
      <c r="U263" s="183"/>
      <c r="V263" s="183"/>
      <c r="W263" s="183"/>
    </row>
    <row r="264" spans="21:23" x14ac:dyDescent="0.25">
      <c r="U264" s="183"/>
      <c r="V264" s="183"/>
      <c r="W264" s="183"/>
    </row>
    <row r="265" spans="21:23" x14ac:dyDescent="0.25">
      <c r="U265" s="183"/>
      <c r="V265" s="183"/>
      <c r="W265" s="183"/>
    </row>
    <row r="266" spans="21:23" x14ac:dyDescent="0.25">
      <c r="U266" s="183"/>
      <c r="V266" s="183"/>
      <c r="W266" s="183"/>
    </row>
    <row r="267" spans="21:23" x14ac:dyDescent="0.25">
      <c r="U267" s="183"/>
      <c r="V267" s="183"/>
      <c r="W267" s="183"/>
    </row>
    <row r="268" spans="21:23" x14ac:dyDescent="0.25">
      <c r="U268" s="183"/>
      <c r="V268" s="183"/>
      <c r="W268" s="183"/>
    </row>
    <row r="269" spans="21:23" x14ac:dyDescent="0.25">
      <c r="U269" s="183"/>
      <c r="V269" s="183"/>
      <c r="W269" s="183"/>
    </row>
    <row r="270" spans="21:23" x14ac:dyDescent="0.25">
      <c r="U270" s="183"/>
      <c r="V270" s="183"/>
      <c r="W270" s="183"/>
    </row>
    <row r="271" spans="21:23" x14ac:dyDescent="0.25">
      <c r="U271" s="183"/>
      <c r="V271" s="183"/>
      <c r="W271" s="183"/>
    </row>
    <row r="272" spans="21:23" x14ac:dyDescent="0.25">
      <c r="U272" s="183"/>
      <c r="V272" s="183"/>
      <c r="W272" s="183"/>
    </row>
    <row r="273" spans="21:23" x14ac:dyDescent="0.25">
      <c r="U273" s="183"/>
      <c r="V273" s="183"/>
      <c r="W273" s="183"/>
    </row>
    <row r="274" spans="21:23" x14ac:dyDescent="0.25">
      <c r="U274" s="183"/>
      <c r="V274" s="183"/>
      <c r="W274" s="183"/>
    </row>
    <row r="275" spans="21:23" x14ac:dyDescent="0.25">
      <c r="U275" s="183"/>
      <c r="V275" s="183"/>
      <c r="W275" s="183"/>
    </row>
    <row r="276" spans="21:23" x14ac:dyDescent="0.25">
      <c r="U276" s="183"/>
      <c r="V276" s="183"/>
      <c r="W276" s="183"/>
    </row>
    <row r="277" spans="21:23" x14ac:dyDescent="0.25">
      <c r="U277" s="183"/>
      <c r="V277" s="183"/>
      <c r="W277" s="183"/>
    </row>
    <row r="278" spans="21:23" x14ac:dyDescent="0.25">
      <c r="U278" s="183"/>
      <c r="V278" s="183"/>
      <c r="W278" s="183"/>
    </row>
    <row r="279" spans="21:23" x14ac:dyDescent="0.25">
      <c r="U279" s="183"/>
      <c r="V279" s="183"/>
      <c r="W279" s="183"/>
    </row>
    <row r="280" spans="21:23" x14ac:dyDescent="0.25">
      <c r="U280" s="183"/>
      <c r="V280" s="183"/>
      <c r="W280" s="183"/>
    </row>
    <row r="281" spans="21:23" x14ac:dyDescent="0.25">
      <c r="U281" s="183"/>
      <c r="V281" s="183"/>
      <c r="W281" s="183"/>
    </row>
    <row r="282" spans="21:23" x14ac:dyDescent="0.25">
      <c r="U282" s="183"/>
      <c r="V282" s="183"/>
      <c r="W282" s="183"/>
    </row>
    <row r="283" spans="21:23" x14ac:dyDescent="0.25">
      <c r="U283" s="183"/>
      <c r="V283" s="183"/>
      <c r="W283" s="183"/>
    </row>
    <row r="284" spans="21:23" x14ac:dyDescent="0.25">
      <c r="U284" s="183"/>
      <c r="V284" s="183"/>
      <c r="W284" s="183"/>
    </row>
    <row r="285" spans="21:23" x14ac:dyDescent="0.25">
      <c r="U285" s="183"/>
      <c r="V285" s="183"/>
      <c r="W285" s="183"/>
    </row>
    <row r="286" spans="21:23" x14ac:dyDescent="0.25">
      <c r="U286" s="183"/>
      <c r="V286" s="183"/>
      <c r="W286" s="183"/>
    </row>
    <row r="287" spans="21:23" x14ac:dyDescent="0.25">
      <c r="U287" s="183"/>
      <c r="V287" s="183"/>
      <c r="W287" s="183"/>
    </row>
    <row r="288" spans="21:23" x14ac:dyDescent="0.25">
      <c r="U288" s="183"/>
      <c r="V288" s="183"/>
      <c r="W288" s="183"/>
    </row>
    <row r="289" spans="21:23" x14ac:dyDescent="0.25">
      <c r="U289" s="183"/>
      <c r="V289" s="183"/>
      <c r="W289" s="183"/>
    </row>
    <row r="290" spans="21:23" x14ac:dyDescent="0.25">
      <c r="U290" s="183"/>
      <c r="V290" s="183"/>
      <c r="W290" s="183"/>
    </row>
    <row r="291" spans="21:23" x14ac:dyDescent="0.25">
      <c r="U291" s="183"/>
      <c r="V291" s="183"/>
      <c r="W291" s="183"/>
    </row>
    <row r="292" spans="21:23" x14ac:dyDescent="0.25">
      <c r="U292" s="183"/>
      <c r="V292" s="183"/>
      <c r="W292" s="183"/>
    </row>
    <row r="293" spans="21:23" x14ac:dyDescent="0.25">
      <c r="U293" s="183"/>
      <c r="V293" s="183"/>
      <c r="W293" s="183"/>
    </row>
    <row r="294" spans="21:23" x14ac:dyDescent="0.25">
      <c r="U294" s="183"/>
      <c r="V294" s="183"/>
      <c r="W294" s="183"/>
    </row>
    <row r="295" spans="21:23" x14ac:dyDescent="0.25">
      <c r="U295" s="183"/>
      <c r="V295" s="183"/>
      <c r="W295" s="183"/>
    </row>
    <row r="296" spans="21:23" x14ac:dyDescent="0.25">
      <c r="U296" s="183"/>
      <c r="V296" s="183"/>
      <c r="W296" s="183"/>
    </row>
    <row r="297" spans="21:23" x14ac:dyDescent="0.25">
      <c r="U297" s="183"/>
      <c r="V297" s="183"/>
      <c r="W297" s="183"/>
    </row>
    <row r="298" spans="21:23" x14ac:dyDescent="0.25">
      <c r="U298" s="183"/>
      <c r="V298" s="183"/>
      <c r="W298" s="183"/>
    </row>
    <row r="299" spans="21:23" x14ac:dyDescent="0.25">
      <c r="U299" s="183"/>
      <c r="V299" s="183"/>
      <c r="W299" s="183"/>
    </row>
    <row r="300" spans="21:23" x14ac:dyDescent="0.25">
      <c r="U300" s="183"/>
      <c r="V300" s="183"/>
      <c r="W300" s="183"/>
    </row>
    <row r="301" spans="21:23" x14ac:dyDescent="0.25">
      <c r="U301" s="183"/>
      <c r="V301" s="183"/>
      <c r="W301" s="183"/>
    </row>
    <row r="302" spans="21:23" x14ac:dyDescent="0.25">
      <c r="U302" s="183"/>
      <c r="V302" s="183"/>
      <c r="W302" s="183"/>
    </row>
    <row r="303" spans="21:23" x14ac:dyDescent="0.25">
      <c r="U303" s="183"/>
      <c r="V303" s="183"/>
      <c r="W303" s="183"/>
    </row>
    <row r="304" spans="21:23" x14ac:dyDescent="0.25">
      <c r="U304" s="183"/>
      <c r="V304" s="183"/>
      <c r="W304" s="183"/>
    </row>
    <row r="305" spans="21:23" x14ac:dyDescent="0.25">
      <c r="U305" s="183"/>
      <c r="V305" s="183"/>
      <c r="W305" s="183"/>
    </row>
    <row r="306" spans="21:23" x14ac:dyDescent="0.25">
      <c r="U306" s="183"/>
      <c r="V306" s="183"/>
      <c r="W306" s="183"/>
    </row>
    <row r="307" spans="21:23" x14ac:dyDescent="0.25">
      <c r="U307" s="183"/>
      <c r="V307" s="183"/>
      <c r="W307" s="183"/>
    </row>
    <row r="308" spans="21:23" x14ac:dyDescent="0.25">
      <c r="U308" s="183"/>
      <c r="V308" s="183"/>
      <c r="W308" s="183"/>
    </row>
    <row r="309" spans="21:23" x14ac:dyDescent="0.25">
      <c r="U309" s="183"/>
      <c r="V309" s="183"/>
      <c r="W309" s="183"/>
    </row>
    <row r="310" spans="21:23" x14ac:dyDescent="0.25">
      <c r="U310" s="183"/>
      <c r="V310" s="183"/>
      <c r="W310" s="183"/>
    </row>
    <row r="311" spans="21:23" x14ac:dyDescent="0.25">
      <c r="U311" s="183"/>
      <c r="V311" s="183"/>
      <c r="W311" s="183"/>
    </row>
    <row r="312" spans="21:23" x14ac:dyDescent="0.25">
      <c r="U312" s="183"/>
      <c r="V312" s="183"/>
      <c r="W312" s="183"/>
    </row>
    <row r="313" spans="21:23" x14ac:dyDescent="0.25">
      <c r="U313" s="183"/>
      <c r="V313" s="183"/>
      <c r="W313" s="183"/>
    </row>
    <row r="314" spans="21:23" x14ac:dyDescent="0.25">
      <c r="U314" s="183"/>
      <c r="V314" s="183"/>
      <c r="W314" s="183"/>
    </row>
    <row r="315" spans="21:23" x14ac:dyDescent="0.25">
      <c r="U315" s="183"/>
      <c r="V315" s="183"/>
      <c r="W315" s="183"/>
    </row>
    <row r="316" spans="21:23" x14ac:dyDescent="0.25">
      <c r="U316" s="183"/>
      <c r="V316" s="183"/>
      <c r="W316" s="183"/>
    </row>
    <row r="317" spans="21:23" x14ac:dyDescent="0.25">
      <c r="U317" s="183"/>
      <c r="V317" s="183"/>
      <c r="W317" s="183"/>
    </row>
    <row r="318" spans="21:23" x14ac:dyDescent="0.25">
      <c r="U318" s="183"/>
      <c r="V318" s="183"/>
      <c r="W318" s="183"/>
    </row>
    <row r="319" spans="21:23" x14ac:dyDescent="0.25">
      <c r="U319" s="183"/>
      <c r="V319" s="183"/>
      <c r="W319" s="183"/>
    </row>
    <row r="320" spans="21:23" x14ac:dyDescent="0.25">
      <c r="U320" s="183"/>
      <c r="V320" s="183"/>
      <c r="W320" s="183"/>
    </row>
    <row r="321" spans="21:23" x14ac:dyDescent="0.25">
      <c r="U321" s="183"/>
      <c r="V321" s="183"/>
      <c r="W321" s="183"/>
    </row>
    <row r="322" spans="21:23" x14ac:dyDescent="0.25">
      <c r="U322" s="183"/>
      <c r="V322" s="183"/>
      <c r="W322" s="183"/>
    </row>
    <row r="323" spans="21:23" x14ac:dyDescent="0.25">
      <c r="U323" s="183"/>
      <c r="V323" s="183"/>
      <c r="W323" s="183"/>
    </row>
    <row r="324" spans="21:23" x14ac:dyDescent="0.25">
      <c r="U324" s="183"/>
      <c r="V324" s="183"/>
      <c r="W324" s="183"/>
    </row>
    <row r="325" spans="21:23" x14ac:dyDescent="0.25">
      <c r="U325" s="183"/>
      <c r="V325" s="183"/>
      <c r="W325" s="183"/>
    </row>
    <row r="326" spans="21:23" x14ac:dyDescent="0.25">
      <c r="U326" s="183"/>
      <c r="V326" s="183"/>
      <c r="W326" s="183"/>
    </row>
    <row r="327" spans="21:23" x14ac:dyDescent="0.25">
      <c r="U327" s="183"/>
      <c r="V327" s="183"/>
      <c r="W327" s="183"/>
    </row>
    <row r="328" spans="21:23" x14ac:dyDescent="0.25">
      <c r="U328" s="183"/>
      <c r="V328" s="183"/>
      <c r="W328" s="183"/>
    </row>
    <row r="329" spans="21:23" x14ac:dyDescent="0.25">
      <c r="U329" s="183"/>
      <c r="V329" s="183"/>
      <c r="W329" s="183"/>
    </row>
    <row r="330" spans="21:23" x14ac:dyDescent="0.25">
      <c r="U330" s="183"/>
      <c r="V330" s="183"/>
      <c r="W330" s="183"/>
    </row>
    <row r="331" spans="21:23" x14ac:dyDescent="0.25">
      <c r="U331" s="183"/>
      <c r="V331" s="183"/>
      <c r="W331" s="183"/>
    </row>
    <row r="332" spans="21:23" x14ac:dyDescent="0.25">
      <c r="U332" s="183"/>
      <c r="V332" s="183"/>
      <c r="W332" s="183"/>
    </row>
    <row r="333" spans="21:23" x14ac:dyDescent="0.25">
      <c r="U333" s="183"/>
      <c r="V333" s="183"/>
      <c r="W333" s="183"/>
    </row>
    <row r="334" spans="21:23" x14ac:dyDescent="0.25">
      <c r="U334" s="183"/>
      <c r="V334" s="183"/>
      <c r="W334" s="183"/>
    </row>
    <row r="335" spans="21:23" x14ac:dyDescent="0.25">
      <c r="U335" s="183"/>
      <c r="V335" s="183"/>
      <c r="W335" s="183"/>
    </row>
    <row r="336" spans="21:23" x14ac:dyDescent="0.25">
      <c r="U336" s="183"/>
      <c r="V336" s="183"/>
      <c r="W336" s="183"/>
    </row>
    <row r="337" spans="21:23" x14ac:dyDescent="0.25">
      <c r="U337" s="183"/>
      <c r="V337" s="183"/>
      <c r="W337" s="183"/>
    </row>
    <row r="338" spans="21:23" x14ac:dyDescent="0.25">
      <c r="U338" s="183"/>
      <c r="V338" s="183"/>
      <c r="W338" s="183"/>
    </row>
    <row r="339" spans="21:23" x14ac:dyDescent="0.25">
      <c r="U339" s="183"/>
      <c r="V339" s="183"/>
      <c r="W339" s="183"/>
    </row>
    <row r="340" spans="21:23" x14ac:dyDescent="0.25">
      <c r="U340" s="183"/>
      <c r="V340" s="183"/>
      <c r="W340" s="183"/>
    </row>
    <row r="341" spans="21:23" x14ac:dyDescent="0.25">
      <c r="U341" s="183"/>
      <c r="V341" s="183"/>
      <c r="W341" s="183"/>
    </row>
    <row r="342" spans="21:23" x14ac:dyDescent="0.25">
      <c r="U342" s="183"/>
      <c r="V342" s="183"/>
      <c r="W342" s="183"/>
    </row>
    <row r="343" spans="21:23" x14ac:dyDescent="0.25">
      <c r="U343" s="183"/>
      <c r="V343" s="183"/>
      <c r="W343" s="183"/>
    </row>
    <row r="344" spans="21:23" x14ac:dyDescent="0.25">
      <c r="U344" s="183"/>
      <c r="V344" s="183"/>
      <c r="W344" s="183"/>
    </row>
    <row r="345" spans="21:23" x14ac:dyDescent="0.25">
      <c r="U345" s="183"/>
      <c r="V345" s="183"/>
      <c r="W345" s="183"/>
    </row>
    <row r="346" spans="21:23" x14ac:dyDescent="0.25">
      <c r="U346" s="183"/>
      <c r="V346" s="183"/>
      <c r="W346" s="183"/>
    </row>
    <row r="347" spans="21:23" x14ac:dyDescent="0.25">
      <c r="U347" s="183"/>
      <c r="V347" s="183"/>
      <c r="W347" s="183"/>
    </row>
    <row r="348" spans="21:23" x14ac:dyDescent="0.25">
      <c r="U348" s="183"/>
      <c r="V348" s="183"/>
      <c r="W348" s="183"/>
    </row>
    <row r="349" spans="21:23" x14ac:dyDescent="0.25">
      <c r="U349" s="183"/>
      <c r="V349" s="183"/>
      <c r="W349" s="183"/>
    </row>
    <row r="350" spans="21:23" x14ac:dyDescent="0.25">
      <c r="U350" s="183"/>
      <c r="V350" s="183"/>
      <c r="W350" s="183"/>
    </row>
    <row r="351" spans="21:23" x14ac:dyDescent="0.25">
      <c r="U351" s="183"/>
      <c r="V351" s="183"/>
      <c r="W351" s="183"/>
    </row>
    <row r="352" spans="21:23" x14ac:dyDescent="0.25">
      <c r="U352" s="183"/>
      <c r="V352" s="183"/>
      <c r="W352" s="183"/>
    </row>
    <row r="353" spans="21:23" x14ac:dyDescent="0.25">
      <c r="U353" s="183"/>
      <c r="V353" s="183"/>
      <c r="W353" s="183"/>
    </row>
    <row r="354" spans="21:23" x14ac:dyDescent="0.25">
      <c r="U354" s="183"/>
      <c r="V354" s="183"/>
      <c r="W354" s="183"/>
    </row>
    <row r="355" spans="21:23" x14ac:dyDescent="0.25">
      <c r="U355" s="183"/>
      <c r="V355" s="183"/>
      <c r="W355" s="183"/>
    </row>
    <row r="356" spans="21:23" x14ac:dyDescent="0.25">
      <c r="U356" s="183"/>
      <c r="V356" s="183"/>
      <c r="W356" s="183"/>
    </row>
    <row r="357" spans="21:23" x14ac:dyDescent="0.25">
      <c r="U357" s="183"/>
      <c r="V357" s="183"/>
      <c r="W357" s="183"/>
    </row>
    <row r="358" spans="21:23" x14ac:dyDescent="0.25">
      <c r="U358" s="183"/>
      <c r="V358" s="183"/>
      <c r="W358" s="183"/>
    </row>
    <row r="359" spans="21:23" x14ac:dyDescent="0.25">
      <c r="U359" s="183"/>
      <c r="V359" s="183"/>
      <c r="W359" s="183"/>
    </row>
    <row r="360" spans="21:23" x14ac:dyDescent="0.25">
      <c r="U360" s="183"/>
      <c r="V360" s="183"/>
      <c r="W360" s="183"/>
    </row>
    <row r="361" spans="21:23" x14ac:dyDescent="0.25">
      <c r="U361" s="183"/>
      <c r="V361" s="183"/>
      <c r="W361" s="183"/>
    </row>
    <row r="362" spans="21:23" x14ac:dyDescent="0.25">
      <c r="U362" s="183"/>
      <c r="V362" s="183"/>
      <c r="W362" s="183"/>
    </row>
    <row r="363" spans="21:23" x14ac:dyDescent="0.25">
      <c r="U363" s="183"/>
      <c r="V363" s="183"/>
      <c r="W363" s="183"/>
    </row>
    <row r="364" spans="21:23" x14ac:dyDescent="0.25">
      <c r="U364" s="183"/>
      <c r="V364" s="183"/>
      <c r="W364" s="183"/>
    </row>
    <row r="365" spans="21:23" x14ac:dyDescent="0.25">
      <c r="U365" s="183"/>
      <c r="V365" s="183"/>
      <c r="W365" s="183"/>
    </row>
    <row r="366" spans="21:23" x14ac:dyDescent="0.25">
      <c r="U366" s="183"/>
      <c r="V366" s="183"/>
      <c r="W366" s="183"/>
    </row>
    <row r="367" spans="21:23" x14ac:dyDescent="0.25">
      <c r="U367" s="183"/>
      <c r="V367" s="183"/>
      <c r="W367" s="183"/>
    </row>
    <row r="368" spans="21:23" x14ac:dyDescent="0.25">
      <c r="U368" s="183"/>
      <c r="V368" s="183"/>
      <c r="W368" s="183"/>
    </row>
    <row r="369" spans="21:23" x14ac:dyDescent="0.25">
      <c r="U369" s="183"/>
      <c r="V369" s="183"/>
      <c r="W369" s="183"/>
    </row>
    <row r="370" spans="21:23" x14ac:dyDescent="0.25">
      <c r="U370" s="183"/>
      <c r="V370" s="183"/>
      <c r="W370" s="183"/>
    </row>
    <row r="371" spans="21:23" x14ac:dyDescent="0.25">
      <c r="U371" s="183"/>
      <c r="V371" s="183"/>
      <c r="W371" s="183"/>
    </row>
    <row r="372" spans="21:23" x14ac:dyDescent="0.25">
      <c r="U372" s="183"/>
      <c r="V372" s="183"/>
      <c r="W372" s="183"/>
    </row>
    <row r="373" spans="21:23" x14ac:dyDescent="0.25">
      <c r="U373" s="183"/>
      <c r="V373" s="183"/>
      <c r="W373" s="183"/>
    </row>
    <row r="374" spans="21:23" x14ac:dyDescent="0.25">
      <c r="U374" s="183"/>
      <c r="V374" s="183"/>
      <c r="W374" s="183"/>
    </row>
    <row r="375" spans="21:23" x14ac:dyDescent="0.25">
      <c r="U375" s="183"/>
      <c r="V375" s="183"/>
      <c r="W375" s="183"/>
    </row>
    <row r="376" spans="21:23" x14ac:dyDescent="0.25">
      <c r="U376" s="183"/>
      <c r="V376" s="183"/>
      <c r="W376" s="183"/>
    </row>
    <row r="377" spans="21:23" x14ac:dyDescent="0.25">
      <c r="U377" s="183"/>
      <c r="V377" s="183"/>
      <c r="W377" s="183"/>
    </row>
    <row r="378" spans="21:23" x14ac:dyDescent="0.25">
      <c r="U378" s="183"/>
      <c r="V378" s="183"/>
      <c r="W378" s="183"/>
    </row>
    <row r="379" spans="21:23" x14ac:dyDescent="0.25">
      <c r="U379" s="183"/>
      <c r="V379" s="183"/>
      <c r="W379" s="183"/>
    </row>
    <row r="380" spans="21:23" x14ac:dyDescent="0.25">
      <c r="U380" s="183"/>
      <c r="V380" s="183"/>
      <c r="W380" s="183"/>
    </row>
    <row r="381" spans="21:23" x14ac:dyDescent="0.25">
      <c r="U381" s="183"/>
      <c r="V381" s="183"/>
      <c r="W381" s="183"/>
    </row>
    <row r="382" spans="21:23" x14ac:dyDescent="0.25">
      <c r="U382" s="183"/>
      <c r="V382" s="183"/>
      <c r="W382" s="183"/>
    </row>
    <row r="383" spans="21:23" x14ac:dyDescent="0.25">
      <c r="U383" s="183"/>
      <c r="V383" s="183"/>
      <c r="W383" s="183"/>
    </row>
    <row r="384" spans="21:23" x14ac:dyDescent="0.25">
      <c r="U384" s="183"/>
      <c r="V384" s="183"/>
      <c r="W384" s="183"/>
    </row>
    <row r="385" spans="21:23" x14ac:dyDescent="0.25">
      <c r="U385" s="183"/>
      <c r="V385" s="183"/>
      <c r="W385" s="183"/>
    </row>
    <row r="386" spans="21:23" x14ac:dyDescent="0.25">
      <c r="U386" s="183"/>
      <c r="V386" s="183"/>
      <c r="W386" s="183"/>
    </row>
    <row r="387" spans="21:23" x14ac:dyDescent="0.25">
      <c r="U387" s="183"/>
      <c r="V387" s="183"/>
      <c r="W387" s="183"/>
    </row>
    <row r="388" spans="21:23" x14ac:dyDescent="0.25">
      <c r="U388" s="183"/>
      <c r="V388" s="183"/>
      <c r="W388" s="183"/>
    </row>
    <row r="389" spans="21:23" x14ac:dyDescent="0.25">
      <c r="U389" s="183"/>
      <c r="V389" s="183"/>
      <c r="W389" s="183"/>
    </row>
  </sheetData>
  <mergeCells count="1">
    <mergeCell ref="H18:H23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64_AggiornaGenerale">
                <anchor moveWithCells="1" siz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2390775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ARCHIVIA_E_PULISCI_SICURO">
                <anchor moveWithCells="1" siz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7</xdr:col>
                    <xdr:colOff>2409825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A1:AH302"/>
  <sheetViews>
    <sheetView showGridLines="0" tabSelected="1" topLeftCell="H1" zoomScale="70" zoomScaleNormal="70" workbookViewId="0">
      <pane ySplit="2" topLeftCell="A41" activePane="bottomLeft" state="frozen"/>
      <selection pane="bottomLeft" activeCell="K74" sqref="K74"/>
    </sheetView>
  </sheetViews>
  <sheetFormatPr defaultColWidth="9.140625" defaultRowHeight="25.5" customHeight="1" x14ac:dyDescent="0.35"/>
  <cols>
    <col min="1" max="1" width="21.7109375" style="49" customWidth="1"/>
    <col min="2" max="2" width="105.85546875" style="1" customWidth="1"/>
    <col min="3" max="3" width="10.42578125" style="1" customWidth="1"/>
    <col min="4" max="4" width="12.140625" style="1" customWidth="1"/>
    <col min="5" max="5" width="10.28515625" style="1" customWidth="1"/>
    <col min="6" max="6" width="15.42578125" style="1" customWidth="1"/>
    <col min="7" max="7" width="34.28515625" style="1" customWidth="1"/>
    <col min="8" max="8" width="14" style="13" customWidth="1"/>
    <col min="9" max="10" width="33.7109375" style="5" customWidth="1"/>
    <col min="11" max="11" width="11.42578125" style="1" customWidth="1"/>
    <col min="12" max="12" width="22.42578125" style="6" customWidth="1"/>
    <col min="13" max="13" width="7.7109375" style="1" hidden="1" customWidth="1"/>
    <col min="14" max="14" width="50.140625" style="35" customWidth="1"/>
    <col min="15" max="15" width="18.7109375" style="284" customWidth="1"/>
    <col min="16" max="16" width="108.140625" style="284" customWidth="1"/>
    <col min="17" max="17" width="16.42578125" style="284" customWidth="1"/>
    <col min="18" max="18" width="32.7109375" style="284" customWidth="1"/>
    <col min="19" max="19" width="32.7109375" style="286" customWidth="1"/>
    <col min="20" max="22" width="9.140625" style="1" customWidth="1"/>
    <col min="23" max="23" width="15" style="1" customWidth="1"/>
    <col min="24" max="25" width="9.140625" style="1" customWidth="1"/>
    <col min="26" max="26" width="9.140625" style="351" customWidth="1"/>
    <col min="27" max="29" width="9.140625" style="1" customWidth="1"/>
    <col min="30" max="16384" width="9.140625" style="1"/>
  </cols>
  <sheetData>
    <row r="1" spans="1:26" ht="113.25" customHeight="1" x14ac:dyDescent="0.35">
      <c r="B1" s="50" t="s">
        <v>245</v>
      </c>
      <c r="D1" s="1">
        <f>SUM(D3:D202)</f>
        <v>22340</v>
      </c>
      <c r="G1" s="48">
        <f>SUM(L3:L206)</f>
        <v>140595</v>
      </c>
      <c r="I1" s="65" t="s">
        <v>251</v>
      </c>
      <c r="J1" s="40">
        <f>SUM(J3:J231)</f>
        <v>142617.09999999998</v>
      </c>
      <c r="K1" s="353" t="s">
        <v>246</v>
      </c>
      <c r="L1" s="354"/>
      <c r="M1" s="35"/>
      <c r="N1" s="28">
        <f>+J1-G1-P1-T1</f>
        <v>-24.820000000023072</v>
      </c>
      <c r="O1" s="284">
        <f>COUNTA(O3:O230)</f>
        <v>84</v>
      </c>
      <c r="P1" s="13">
        <v>1598.5</v>
      </c>
      <c r="Q1" s="285"/>
      <c r="R1" s="33">
        <f>SUM(R3:R230)</f>
        <v>789</v>
      </c>
      <c r="S1" s="286">
        <f>3170-1572</f>
        <v>1598</v>
      </c>
      <c r="T1" s="1">
        <f>2152.47-1598-95-11.05</f>
        <v>448.41999999999979</v>
      </c>
      <c r="W1" s="13">
        <f>SUM(W3:W224)</f>
        <v>0</v>
      </c>
    </row>
    <row r="2" spans="1:26" ht="25.5" customHeight="1" x14ac:dyDescent="0.25">
      <c r="A2" s="60" t="s">
        <v>16</v>
      </c>
      <c r="B2" s="61" t="s">
        <v>17</v>
      </c>
      <c r="C2" s="62" t="s">
        <v>247</v>
      </c>
      <c r="D2" s="63" t="s">
        <v>248</v>
      </c>
      <c r="E2" s="63" t="s">
        <v>249</v>
      </c>
      <c r="F2" s="63" t="s">
        <v>250</v>
      </c>
      <c r="G2" s="62" t="s">
        <v>19</v>
      </c>
      <c r="H2" s="64" t="s">
        <v>20</v>
      </c>
      <c r="I2" s="65" t="s">
        <v>251</v>
      </c>
      <c r="J2" s="66" t="s">
        <v>252</v>
      </c>
      <c r="K2" s="51" t="s">
        <v>253</v>
      </c>
      <c r="L2" s="34" t="s">
        <v>254</v>
      </c>
      <c r="M2" s="35"/>
      <c r="N2" s="302" t="s">
        <v>8902</v>
      </c>
      <c r="O2" s="287" t="s">
        <v>8837</v>
      </c>
      <c r="P2" s="140" t="s">
        <v>772</v>
      </c>
      <c r="Q2" s="140" t="s">
        <v>8923</v>
      </c>
      <c r="R2" s="140" t="s">
        <v>8916</v>
      </c>
      <c r="S2" s="288" t="s">
        <v>8917</v>
      </c>
      <c r="T2" s="95"/>
    </row>
    <row r="3" spans="1:26" ht="24.95" customHeight="1" x14ac:dyDescent="0.25">
      <c r="A3" s="57" t="s">
        <v>28</v>
      </c>
      <c r="B3" s="52" t="s">
        <v>255</v>
      </c>
      <c r="C3" s="46">
        <v>450</v>
      </c>
      <c r="D3" s="46">
        <v>378</v>
      </c>
      <c r="E3" s="46">
        <f>SUMIFS(Tabella2[Qtà],Tabella2[Codice],A3)+IFERROR(IF(INDEX(Tabella1[codice2],MATCH(A3,Tabella1[Codice],0))="",0,SUMIFS(Tabella2[Qtà],Tabella2[Codice],INDEX(Tabella1[codice2],MATCH(A3,Tabella1[Codice],0)))),0)</f>
        <v>0</v>
      </c>
      <c r="F3" s="46">
        <f>+Tabella3[[#This Row],[VEND.]]+Tabella3[[#This Row],[Incr]]</f>
        <v>378</v>
      </c>
      <c r="G3" s="53">
        <f>+Tabella3[[#This Row],[ACQ.]]-Tabella3[[#This Row],[Colonna1]]</f>
        <v>72</v>
      </c>
      <c r="H3" s="45">
        <v>1</v>
      </c>
      <c r="I3" s="54">
        <f>+Tabella3[[#This Row],[ACQ.]]*Tabella3[[#This Row],[PREZZO]]</f>
        <v>450</v>
      </c>
      <c r="J3" s="59">
        <f t="shared" ref="J3:J66" si="0">+D3*H3</f>
        <v>378</v>
      </c>
      <c r="K3" s="51">
        <v>45928</v>
      </c>
      <c r="L3" s="34">
        <v>5000</v>
      </c>
      <c r="M3" s="35"/>
      <c r="N3" s="178"/>
      <c r="O3" s="289"/>
      <c r="P3" s="290" t="str">
        <f>+Tabella3[[#This Row],[Descrizione]]</f>
        <v>ACCENDINI</v>
      </c>
      <c r="Q3" s="290" t="str">
        <f>+Tabella3[[#This Row],[Codice]]</f>
        <v>10</v>
      </c>
      <c r="R3" s="290">
        <f>COUNTIFS(tblStoricoVendingExt[CODICE_EXCEL],Q3,tblStoricoVendingExt[ESITO],"OK")</f>
        <v>0</v>
      </c>
      <c r="S3" s="291">
        <f t="shared" ref="S3:S66" si="1">R3*H3</f>
        <v>0</v>
      </c>
      <c r="T3" s="95">
        <f>IFERROR((Tabella3[[#This Row],[RIMANENZE]]/Tabella3[[#This Row],[ACQ.]]),"")</f>
        <v>0.16</v>
      </c>
      <c r="W3" s="13">
        <f>+Tabella3[[#This Row],[Incr]]*Tabella3[[#This Row],[PREZZO]]</f>
        <v>0</v>
      </c>
      <c r="Z3" s="351">
        <f>+C3-D3-R3-Tabella8[[#This Row],[CARICO VENDING]]</f>
        <v>72</v>
      </c>
    </row>
    <row r="4" spans="1:26" ht="25.5" customHeight="1" x14ac:dyDescent="0.25">
      <c r="A4" s="57" t="s">
        <v>29</v>
      </c>
      <c r="B4" s="52" t="s">
        <v>256</v>
      </c>
      <c r="C4" s="46">
        <v>102</v>
      </c>
      <c r="D4" s="46">
        <v>144</v>
      </c>
      <c r="E4" s="46">
        <f>SUMIFS(Tabella2[Qtà],Tabella2[Codice],A4)+IFERROR(IF(INDEX(Tabella1[codice2],MATCH(A4,Tabella1[Codice],0))="",0,SUMIFS(Tabella2[Qtà],Tabella2[Codice],INDEX(Tabella1[codice2],MATCH(A4,Tabella1[Codice],0)))),0)</f>
        <v>0</v>
      </c>
      <c r="F4" s="46">
        <f>+Tabella3[[#This Row],[VEND.]]+Tabella3[[#This Row],[Incr]]</f>
        <v>144</v>
      </c>
      <c r="G4" s="53">
        <f>+Tabella3[[#This Row],[ACQ.]]-Tabella3[[#This Row],[Colonna1]]</f>
        <v>-42</v>
      </c>
      <c r="H4" s="45">
        <v>2.2000000000000002</v>
      </c>
      <c r="I4" s="54">
        <f>+Tabella3[[#This Row],[ACQ.]]*Tabella3[[#This Row],[PREZZO]]</f>
        <v>224.4</v>
      </c>
      <c r="J4" s="59">
        <f t="shared" si="0"/>
        <v>316.8</v>
      </c>
      <c r="K4" s="51">
        <v>45952</v>
      </c>
      <c r="L4" s="34">
        <v>3000</v>
      </c>
      <c r="M4" s="35"/>
      <c r="N4" s="178"/>
      <c r="O4" s="292"/>
      <c r="P4" s="290" t="str">
        <f>+Tabella3[[#This Row],[Descrizione]]</f>
        <v>OCB FILTRI</v>
      </c>
      <c r="Q4" s="290" t="str">
        <f>+Tabella3[[#This Row],[Codice]]</f>
        <v>10008</v>
      </c>
      <c r="R4" s="290">
        <f>COUNTIFS(tblStoricoVendingExt[CODICE_EXCEL],Q4,tblStoricoVendingExt[ESITO],"OK")</f>
        <v>0</v>
      </c>
      <c r="S4" s="291">
        <f t="shared" si="1"/>
        <v>0</v>
      </c>
      <c r="T4" s="95">
        <f>IFERROR((Tabella3[[#This Row],[RIMANENZE]]/Tabella3[[#This Row],[ACQ.]]),"")</f>
        <v>-0.41176470588235292</v>
      </c>
      <c r="W4" s="13">
        <f>+Tabella3[[#This Row],[Incr]]*Tabella3[[#This Row],[PREZZO]]</f>
        <v>0</v>
      </c>
      <c r="Z4" s="351">
        <f>+C4-D4-R4-Tabella8[[#This Row],[CARICO VENDING]]</f>
        <v>-42</v>
      </c>
    </row>
    <row r="5" spans="1:26" ht="25.5" customHeight="1" x14ac:dyDescent="0.25">
      <c r="A5" s="57" t="s">
        <v>30</v>
      </c>
      <c r="B5" s="52" t="s">
        <v>257</v>
      </c>
      <c r="C5" s="46">
        <v>600</v>
      </c>
      <c r="D5" s="46">
        <v>236</v>
      </c>
      <c r="E5" s="46">
        <f>SUMIFS(Tabella2[Qtà],Tabella2[Codice],A5)+IFERROR(IF(INDEX(Tabella1[codice2],MATCH(A5,Tabella1[Codice],0))="",0,SUMIFS(Tabella2[Qtà],Tabella2[Codice],INDEX(Tabella1[codice2],MATCH(A5,Tabella1[Codice],0)))),0)</f>
        <v>0</v>
      </c>
      <c r="F5" s="46">
        <f>+Tabella3[[#This Row],[VEND.]]+Tabella3[[#This Row],[Incr]]</f>
        <v>236</v>
      </c>
      <c r="G5" s="53">
        <f>+Tabella3[[#This Row],[ACQ.]]-Tabella3[[#This Row],[Colonna1]]</f>
        <v>364</v>
      </c>
      <c r="H5" s="45">
        <v>1.5</v>
      </c>
      <c r="I5" s="54">
        <f>+Tabella3[[#This Row],[ACQ.]]*Tabella3[[#This Row],[PREZZO]]</f>
        <v>900</v>
      </c>
      <c r="J5" s="59">
        <f t="shared" si="0"/>
        <v>354</v>
      </c>
      <c r="K5" s="51" t="s">
        <v>258</v>
      </c>
      <c r="L5" s="34">
        <v>3000</v>
      </c>
      <c r="M5" s="35"/>
      <c r="N5" s="178"/>
      <c r="O5" s="292"/>
      <c r="P5" s="290" t="str">
        <f>+Tabella3[[#This Row],[Descrizione]]</f>
        <v>SMOKING CARTINE</v>
      </c>
      <c r="Q5" s="290" t="str">
        <f>+Tabella3[[#This Row],[Codice]]</f>
        <v>10009</v>
      </c>
      <c r="R5" s="290">
        <f>COUNTIFS(tblStoricoVendingExt[CODICE_EXCEL],Q5,tblStoricoVendingExt[ESITO],"OK")</f>
        <v>0</v>
      </c>
      <c r="S5" s="291">
        <f t="shared" si="1"/>
        <v>0</v>
      </c>
      <c r="T5" s="95">
        <f>IFERROR((Tabella3[[#This Row],[RIMANENZE]]/Tabella3[[#This Row],[ACQ.]]),"")</f>
        <v>0.60666666666666669</v>
      </c>
      <c r="W5" s="13">
        <f>+Tabella3[[#This Row],[Incr]]*Tabella3[[#This Row],[PREZZO]]</f>
        <v>0</v>
      </c>
      <c r="Z5" s="351">
        <f>+C5-D5-R5-Tabella8[[#This Row],[CARICO VENDING]]</f>
        <v>364</v>
      </c>
    </row>
    <row r="6" spans="1:26" ht="25.5" customHeight="1" x14ac:dyDescent="0.25">
      <c r="A6" s="57" t="s">
        <v>31</v>
      </c>
      <c r="B6" s="52" t="s">
        <v>259</v>
      </c>
      <c r="C6" s="46">
        <v>10</v>
      </c>
      <c r="D6" s="46">
        <v>7</v>
      </c>
      <c r="E6" s="46">
        <f>SUMIFS(Tabella2[Qtà],Tabella2[Codice],A6)+IFERROR(IF(INDEX(Tabella1[codice2],MATCH(A6,Tabella1[Codice],0))="",0,SUMIFS(Tabella2[Qtà],Tabella2[Codice],INDEX(Tabella1[codice2],MATCH(A6,Tabella1[Codice],0)))),0)</f>
        <v>0</v>
      </c>
      <c r="F6" s="46">
        <f>+Tabella3[[#This Row],[VEND.]]+Tabella3[[#This Row],[Incr]]</f>
        <v>7</v>
      </c>
      <c r="G6" s="53">
        <f>+Tabella3[[#This Row],[ACQ.]]-Tabella3[[#This Row],[Colonna1]]</f>
        <v>3</v>
      </c>
      <c r="H6" s="45">
        <v>8.9</v>
      </c>
      <c r="I6" s="54">
        <f>+Tabella3[[#This Row],[ACQ.]]*Tabella3[[#This Row],[PREZZO]]</f>
        <v>89</v>
      </c>
      <c r="J6" s="59">
        <f t="shared" si="0"/>
        <v>62.300000000000004</v>
      </c>
      <c r="K6" s="51" t="s">
        <v>260</v>
      </c>
      <c r="L6" s="34">
        <v>5500</v>
      </c>
      <c r="M6" s="35"/>
      <c r="N6" s="178"/>
      <c r="O6" s="292"/>
      <c r="P6" s="290" t="str">
        <f>+Tabella3[[#This Row],[Descrizione]]</f>
        <v>LOST MARY TP800 LEMON LIME 20 mg/ml</v>
      </c>
      <c r="Q6" s="290" t="str">
        <f>+Tabella3[[#This Row],[Codice]]</f>
        <v>10010</v>
      </c>
      <c r="R6" s="290">
        <f>COUNTIFS(tblStoricoVendingExt[CODICE_EXCEL],Q6,tblStoricoVendingExt[ESITO],"OK")</f>
        <v>0</v>
      </c>
      <c r="S6" s="291">
        <f t="shared" si="1"/>
        <v>0</v>
      </c>
      <c r="T6" s="95">
        <f>IFERROR((Tabella3[[#This Row],[RIMANENZE]]/Tabella3[[#This Row],[ACQ.]]),"")</f>
        <v>0.3</v>
      </c>
      <c r="W6" s="13">
        <f>+Tabella3[[#This Row],[Incr]]*Tabella3[[#This Row],[PREZZO]]</f>
        <v>0</v>
      </c>
      <c r="Z6" s="351">
        <f>+C6-D6-R6-Tabella8[[#This Row],[CARICO VENDING]]</f>
        <v>3</v>
      </c>
    </row>
    <row r="7" spans="1:26" ht="25.5" customHeight="1" x14ac:dyDescent="0.25">
      <c r="A7" s="57" t="s">
        <v>32</v>
      </c>
      <c r="B7" s="52" t="s">
        <v>261</v>
      </c>
      <c r="C7" s="46">
        <v>5</v>
      </c>
      <c r="D7" s="46">
        <v>3</v>
      </c>
      <c r="E7" s="46">
        <f>SUMIFS(Tabella2[Qtà],Tabella2[Codice],A7)+IFERROR(IF(INDEX(Tabella1[codice2],MATCH(A7,Tabella1[Codice],0))="",0,SUMIFS(Tabella2[Qtà],Tabella2[Codice],INDEX(Tabella1[codice2],MATCH(A7,Tabella1[Codice],0)))),0)</f>
        <v>0</v>
      </c>
      <c r="F7" s="46">
        <f>+Tabella3[[#This Row],[VEND.]]+Tabella3[[#This Row],[Incr]]</f>
        <v>3</v>
      </c>
      <c r="G7" s="53">
        <f>+Tabella3[[#This Row],[ACQ.]]-Tabella3[[#This Row],[Colonna1]]</f>
        <v>2</v>
      </c>
      <c r="H7" s="45">
        <v>4.9000000000000004</v>
      </c>
      <c r="I7" s="54">
        <f>+Tabella3[[#This Row],[ACQ.]]*Tabella3[[#This Row],[PREZZO]]</f>
        <v>24.5</v>
      </c>
      <c r="J7" s="59">
        <f t="shared" si="0"/>
        <v>14.700000000000001</v>
      </c>
      <c r="K7" s="51" t="s">
        <v>262</v>
      </c>
      <c r="L7" s="34">
        <v>3000</v>
      </c>
      <c r="M7" s="35"/>
      <c r="N7" s="178"/>
      <c r="O7" s="292"/>
      <c r="P7" s="290" t="str">
        <f>+Tabella3[[#This Row],[Descrizione]]</f>
        <v>ELFLIQ EB6000 - SHAKING COLA - 10 ml - 20 mg/ml</v>
      </c>
      <c r="Q7" s="290" t="str">
        <f>+Tabella3[[#This Row],[Codice]]</f>
        <v>10011</v>
      </c>
      <c r="R7" s="290">
        <f>COUNTIFS(tblStoricoVendingExt[CODICE_EXCEL],Q7,tblStoricoVendingExt[ESITO],"OK")</f>
        <v>0</v>
      </c>
      <c r="S7" s="291">
        <f t="shared" si="1"/>
        <v>0</v>
      </c>
      <c r="T7" s="95">
        <f>IFERROR((Tabella3[[#This Row],[RIMANENZE]]/Tabella3[[#This Row],[ACQ.]]),"")</f>
        <v>0.4</v>
      </c>
      <c r="W7" s="13">
        <f>+Tabella3[[#This Row],[Incr]]*Tabella3[[#This Row],[PREZZO]]</f>
        <v>0</v>
      </c>
      <c r="Z7" s="351">
        <f>+C7-D7-R7-Tabella8[[#This Row],[CARICO VENDING]]</f>
        <v>2</v>
      </c>
    </row>
    <row r="8" spans="1:26" ht="25.5" customHeight="1" x14ac:dyDescent="0.25">
      <c r="A8" s="57" t="s">
        <v>33</v>
      </c>
      <c r="B8" s="52" t="s">
        <v>263</v>
      </c>
      <c r="C8" s="46">
        <v>1</v>
      </c>
      <c r="D8" s="46">
        <v>1</v>
      </c>
      <c r="E8" s="46">
        <f>SUMIFS(Tabella2[Qtà],Tabella2[Codice],A8)+IFERROR(IF(INDEX(Tabella1[codice2],MATCH(A8,Tabella1[Codice],0))="",0,SUMIFS(Tabella2[Qtà],Tabella2[Codice],INDEX(Tabella1[codice2],MATCH(A8,Tabella1[Codice],0)))),0)</f>
        <v>0</v>
      </c>
      <c r="F8" s="46">
        <f>+Tabella3[[#This Row],[VEND.]]+Tabella3[[#This Row],[Incr]]</f>
        <v>1</v>
      </c>
      <c r="G8" s="53">
        <f>+Tabella3[[#This Row],[ACQ.]]-Tabella3[[#This Row],[Colonna1]]</f>
        <v>0</v>
      </c>
      <c r="H8" s="45">
        <v>7.9</v>
      </c>
      <c r="I8" s="54">
        <f>+Tabella3[[#This Row],[ACQ.]]*Tabella3[[#This Row],[PREZZO]]</f>
        <v>7.9</v>
      </c>
      <c r="J8" s="59">
        <f t="shared" si="0"/>
        <v>7.9</v>
      </c>
      <c r="K8" s="51" t="s">
        <v>264</v>
      </c>
      <c r="L8" s="34">
        <v>3000</v>
      </c>
      <c r="M8" s="35"/>
      <c r="N8" s="178"/>
      <c r="O8" s="292"/>
      <c r="P8" s="290" t="str">
        <f>+Tabella3[[#This Row],[Descrizione]]</f>
        <v>ELFBAR EB1000 PINK LEMONADE</v>
      </c>
      <c r="Q8" s="290" t="str">
        <f>+Tabella3[[#This Row],[Codice]]</f>
        <v>10013</v>
      </c>
      <c r="R8" s="290">
        <f>COUNTIFS(tblStoricoVendingExt[CODICE_EXCEL],Q8,tblStoricoVendingExt[ESITO],"OK")</f>
        <v>0</v>
      </c>
      <c r="S8" s="291">
        <f t="shared" si="1"/>
        <v>0</v>
      </c>
      <c r="T8" s="95">
        <f>IFERROR((Tabella3[[#This Row],[RIMANENZE]]/Tabella3[[#This Row],[ACQ.]]),"")</f>
        <v>0</v>
      </c>
      <c r="W8" s="13">
        <f>+Tabella3[[#This Row],[Incr]]*Tabella3[[#This Row],[PREZZO]]</f>
        <v>0</v>
      </c>
      <c r="Z8" s="351">
        <f>+C8-D8-R8-Tabella8[[#This Row],[CARICO VENDING]]</f>
        <v>0</v>
      </c>
    </row>
    <row r="9" spans="1:26" ht="25.5" customHeight="1" x14ac:dyDescent="0.25">
      <c r="A9" s="57" t="s">
        <v>34</v>
      </c>
      <c r="B9" s="52" t="s">
        <v>265</v>
      </c>
      <c r="C9" s="46">
        <v>1</v>
      </c>
      <c r="D9" s="46">
        <v>1</v>
      </c>
      <c r="E9" s="46">
        <f>SUMIFS(Tabella2[Qtà],Tabella2[Codice],A9)+IFERROR(IF(INDEX(Tabella1[codice2],MATCH(A9,Tabella1[Codice],0))="",0,SUMIFS(Tabella2[Qtà],Tabella2[Codice],INDEX(Tabella1[codice2],MATCH(A9,Tabella1[Codice],0)))),0)</f>
        <v>0</v>
      </c>
      <c r="F9" s="46">
        <f>+Tabella3[[#This Row],[VEND.]]+Tabella3[[#This Row],[Incr]]</f>
        <v>1</v>
      </c>
      <c r="G9" s="53">
        <f>+Tabella3[[#This Row],[ACQ.]]-Tabella3[[#This Row],[Colonna1]]</f>
        <v>0</v>
      </c>
      <c r="H9" s="45">
        <v>7.9</v>
      </c>
      <c r="I9" s="54">
        <f>+Tabella3[[#This Row],[ACQ.]]*Tabella3[[#This Row],[PREZZO]]</f>
        <v>7.9</v>
      </c>
      <c r="J9" s="59">
        <f t="shared" si="0"/>
        <v>7.9</v>
      </c>
      <c r="K9" s="51" t="s">
        <v>266</v>
      </c>
      <c r="L9" s="34">
        <v>3000</v>
      </c>
      <c r="M9" s="35"/>
      <c r="N9" s="178"/>
      <c r="O9" s="292"/>
      <c r="P9" s="290" t="str">
        <f>+Tabella3[[#This Row],[Descrizione]]</f>
        <v>ELFBAR EB1000 PINAPPLE ICE</v>
      </c>
      <c r="Q9" s="290" t="str">
        <f>+Tabella3[[#This Row],[Codice]]</f>
        <v>10014</v>
      </c>
      <c r="R9" s="290">
        <f>COUNTIFS(tblStoricoVendingExt[CODICE_EXCEL],Q9,tblStoricoVendingExt[ESITO],"OK")</f>
        <v>0</v>
      </c>
      <c r="S9" s="291">
        <f t="shared" si="1"/>
        <v>0</v>
      </c>
      <c r="T9" s="95">
        <f>IFERROR((Tabella3[[#This Row],[RIMANENZE]]/Tabella3[[#This Row],[ACQ.]]),"")</f>
        <v>0</v>
      </c>
      <c r="W9" s="13">
        <f>+Tabella3[[#This Row],[Incr]]*Tabella3[[#This Row],[PREZZO]]</f>
        <v>0</v>
      </c>
      <c r="Z9" s="351">
        <f>+C9-D9-R9-Tabella8[[#This Row],[CARICO VENDING]]</f>
        <v>0</v>
      </c>
    </row>
    <row r="10" spans="1:26" ht="25.5" customHeight="1" x14ac:dyDescent="0.25">
      <c r="A10" s="57" t="s">
        <v>35</v>
      </c>
      <c r="B10" s="52" t="s">
        <v>267</v>
      </c>
      <c r="C10" s="46">
        <v>10</v>
      </c>
      <c r="D10" s="46">
        <v>9</v>
      </c>
      <c r="E10" s="46">
        <f>SUMIFS(Tabella2[Qtà],Tabella2[Codice],A10)+IFERROR(IF(INDEX(Tabella1[codice2],MATCH(A10,Tabella1[Codice],0))="",0,SUMIFS(Tabella2[Qtà],Tabella2[Codice],INDEX(Tabella1[codice2],MATCH(A10,Tabella1[Codice],0)))),0)</f>
        <v>0</v>
      </c>
      <c r="F10" s="46">
        <f>+Tabella3[[#This Row],[VEND.]]+Tabella3[[#This Row],[Incr]]</f>
        <v>9</v>
      </c>
      <c r="G10" s="53">
        <f>+Tabella3[[#This Row],[ACQ.]]-Tabella3[[#This Row],[Colonna1]]</f>
        <v>1</v>
      </c>
      <c r="H10" s="45">
        <v>7.9</v>
      </c>
      <c r="I10" s="54">
        <f>+Tabella3[[#This Row],[ACQ.]]*Tabella3[[#This Row],[PREZZO]]</f>
        <v>79</v>
      </c>
      <c r="J10" s="59">
        <f t="shared" si="0"/>
        <v>71.100000000000009</v>
      </c>
      <c r="K10" s="51" t="s">
        <v>268</v>
      </c>
      <c r="L10" s="34">
        <v>2000</v>
      </c>
      <c r="M10" s="35"/>
      <c r="N10" s="178"/>
      <c r="O10" s="292"/>
      <c r="P10" s="290" t="str">
        <f>+Tabella3[[#This Row],[Descrizione]]</f>
        <v>EB1000 BLUEBERRY 20 mg/ml</v>
      </c>
      <c r="Q10" s="290" t="str">
        <f>+Tabella3[[#This Row],[Codice]]</f>
        <v>10015</v>
      </c>
      <c r="R10" s="290">
        <f>COUNTIFS(tblStoricoVendingExt[CODICE_EXCEL],Q10,tblStoricoVendingExt[ESITO],"OK")</f>
        <v>0</v>
      </c>
      <c r="S10" s="291">
        <f t="shared" si="1"/>
        <v>0</v>
      </c>
      <c r="T10" s="95">
        <f>IFERROR((Tabella3[[#This Row],[RIMANENZE]]/Tabella3[[#This Row],[ACQ.]]),"")</f>
        <v>0.1</v>
      </c>
      <c r="W10" s="13">
        <f>+Tabella3[[#This Row],[Incr]]*Tabella3[[#This Row],[PREZZO]]</f>
        <v>0</v>
      </c>
      <c r="Z10" s="351">
        <f>+C10-D10-R10-Tabella8[[#This Row],[CARICO VENDING]]</f>
        <v>1</v>
      </c>
    </row>
    <row r="11" spans="1:26" ht="25.5" customHeight="1" x14ac:dyDescent="0.25">
      <c r="A11" s="57" t="s">
        <v>36</v>
      </c>
      <c r="B11" s="52" t="s">
        <v>269</v>
      </c>
      <c r="C11" s="46">
        <v>8</v>
      </c>
      <c r="D11" s="46">
        <v>6</v>
      </c>
      <c r="E11" s="46">
        <f>SUMIFS(Tabella2[Qtà],Tabella2[Codice],A11)+IFERROR(IF(INDEX(Tabella1[codice2],MATCH(A11,Tabella1[Codice],0))="",0,SUMIFS(Tabella2[Qtà],Tabella2[Codice],INDEX(Tabella1[codice2],MATCH(A11,Tabella1[Codice],0)))),0)</f>
        <v>0</v>
      </c>
      <c r="F11" s="46">
        <f>+Tabella3[[#This Row],[VEND.]]+Tabella3[[#This Row],[Incr]]</f>
        <v>6</v>
      </c>
      <c r="G11" s="53">
        <f>+Tabella3[[#This Row],[ACQ.]]-Tabella3[[#This Row],[Colonna1]]</f>
        <v>2</v>
      </c>
      <c r="H11" s="47">
        <v>9.4</v>
      </c>
      <c r="I11" s="54">
        <f>+Tabella3[[#This Row],[ACQ.]]*Tabella3[[#This Row],[PREZZO]]</f>
        <v>75.2</v>
      </c>
      <c r="J11" s="59">
        <f t="shared" si="0"/>
        <v>56.400000000000006</v>
      </c>
      <c r="K11" s="51" t="s">
        <v>270</v>
      </c>
      <c r="L11" s="34">
        <v>3000</v>
      </c>
      <c r="M11" s="35"/>
      <c r="N11" s="178"/>
      <c r="O11" s="292"/>
      <c r="P11" s="290" t="str">
        <f>+Tabella3[[#This Row],[Descrizione]]</f>
        <v>ELFBAR ELFA DEVICE + POD KIWI PASSION FRUIT GUAVA - 20 mg/ml</v>
      </c>
      <c r="Q11" s="290" t="str">
        <f>+Tabella3[[#This Row],[Codice]]</f>
        <v>10016</v>
      </c>
      <c r="R11" s="290">
        <f>COUNTIFS(tblStoricoVendingExt[CODICE_EXCEL],Q11,tblStoricoVendingExt[ESITO],"OK")</f>
        <v>0</v>
      </c>
      <c r="S11" s="291">
        <f t="shared" si="1"/>
        <v>0</v>
      </c>
      <c r="T11" s="95">
        <f>IFERROR((Tabella3[[#This Row],[RIMANENZE]]/Tabella3[[#This Row],[ACQ.]]),"")</f>
        <v>0.25</v>
      </c>
      <c r="W11" s="13">
        <f>+Tabella3[[#This Row],[Incr]]*Tabella3[[#This Row],[PREZZO]]</f>
        <v>0</v>
      </c>
      <c r="Z11" s="351">
        <f>+C11-D11-R11-Tabella8[[#This Row],[CARICO VENDING]]</f>
        <v>2</v>
      </c>
    </row>
    <row r="12" spans="1:26" ht="25.5" customHeight="1" x14ac:dyDescent="0.25">
      <c r="A12" s="57" t="s">
        <v>37</v>
      </c>
      <c r="B12" s="52" t="s">
        <v>271</v>
      </c>
      <c r="C12" s="46">
        <v>12</v>
      </c>
      <c r="D12" s="46">
        <v>8</v>
      </c>
      <c r="E12" s="46">
        <f>SUMIFS(Tabella2[Qtà],Tabella2[Codice],A12)+IFERROR(IF(INDEX(Tabella1[codice2],MATCH(A12,Tabella1[Codice],0))="",0,SUMIFS(Tabella2[Qtà],Tabella2[Codice],INDEX(Tabella1[codice2],MATCH(A12,Tabella1[Codice],0)))),0)</f>
        <v>0</v>
      </c>
      <c r="F12" s="46">
        <f>+Tabella3[[#This Row],[VEND.]]+Tabella3[[#This Row],[Incr]]</f>
        <v>8</v>
      </c>
      <c r="G12" s="53">
        <f>+Tabella3[[#This Row],[ACQ.]]-Tabella3[[#This Row],[Colonna1]]</f>
        <v>4</v>
      </c>
      <c r="H12" s="45">
        <v>9.4</v>
      </c>
      <c r="I12" s="54">
        <f>+Tabella3[[#This Row],[ACQ.]]*Tabella3[[#This Row],[PREZZO]]</f>
        <v>112.80000000000001</v>
      </c>
      <c r="J12" s="59">
        <f t="shared" si="0"/>
        <v>75.2</v>
      </c>
      <c r="K12" s="51" t="s">
        <v>272</v>
      </c>
      <c r="L12" s="34">
        <v>3000</v>
      </c>
      <c r="M12" s="35"/>
      <c r="N12" s="178"/>
      <c r="O12" s="292"/>
      <c r="P12" s="290" t="str">
        <f>+Tabella3[[#This Row],[Descrizione]]</f>
        <v>ELFBAR ELFA DEVICE + POD BLUE RAZZ LEMONADE - 20 mg/ml</v>
      </c>
      <c r="Q12" s="290" t="str">
        <f>+Tabella3[[#This Row],[Codice]]</f>
        <v>10017</v>
      </c>
      <c r="R12" s="290">
        <f>COUNTIFS(tblStoricoVendingExt[CODICE_EXCEL],Q12,tblStoricoVendingExt[ESITO],"OK")</f>
        <v>0</v>
      </c>
      <c r="S12" s="291">
        <f t="shared" si="1"/>
        <v>0</v>
      </c>
      <c r="T12" s="95">
        <f>IFERROR((Tabella3[[#This Row],[RIMANENZE]]/Tabella3[[#This Row],[ACQ.]]),"")</f>
        <v>0.33333333333333331</v>
      </c>
      <c r="W12" s="13">
        <f>+Tabella3[[#This Row],[Incr]]*Tabella3[[#This Row],[PREZZO]]</f>
        <v>0</v>
      </c>
      <c r="Z12" s="351">
        <f>+C12-D12-R12-Tabella8[[#This Row],[CARICO VENDING]]</f>
        <v>4</v>
      </c>
    </row>
    <row r="13" spans="1:26" ht="25.5" customHeight="1" x14ac:dyDescent="0.25">
      <c r="A13" s="57" t="s">
        <v>38</v>
      </c>
      <c r="B13" s="52" t="s">
        <v>273</v>
      </c>
      <c r="C13" s="46">
        <v>12</v>
      </c>
      <c r="D13" s="46">
        <v>7</v>
      </c>
      <c r="E13" s="46">
        <f>SUMIFS(Tabella2[Qtà],Tabella2[Codice],A13)+IFERROR(IF(INDEX(Tabella1[codice2],MATCH(A13,Tabella1[Codice],0))="",0,SUMIFS(Tabella2[Qtà],Tabella2[Codice],INDEX(Tabella1[codice2],MATCH(A13,Tabella1[Codice],0)))),0)</f>
        <v>0</v>
      </c>
      <c r="F13" s="46">
        <f>+Tabella3[[#This Row],[VEND.]]+Tabella3[[#This Row],[Incr]]</f>
        <v>7</v>
      </c>
      <c r="G13" s="53">
        <f>+Tabella3[[#This Row],[ACQ.]]-Tabella3[[#This Row],[Colonna1]]</f>
        <v>5</v>
      </c>
      <c r="H13" s="45">
        <v>9.4</v>
      </c>
      <c r="I13" s="54">
        <f>+Tabella3[[#This Row],[ACQ.]]*Tabella3[[#This Row],[PREZZO]]</f>
        <v>112.80000000000001</v>
      </c>
      <c r="J13" s="59">
        <f t="shared" si="0"/>
        <v>65.8</v>
      </c>
      <c r="K13" s="51" t="s">
        <v>274</v>
      </c>
      <c r="L13" s="34">
        <v>3000</v>
      </c>
      <c r="M13" s="35"/>
      <c r="N13" s="178"/>
      <c r="O13" s="292"/>
      <c r="P13" s="290" t="str">
        <f>+Tabella3[[#This Row],[Descrizione]]</f>
        <v>ELFBAR ELFA DEVICE + POD CREAM TOBACCO - 20 mg/ml</v>
      </c>
      <c r="Q13" s="290" t="str">
        <f>+Tabella3[[#This Row],[Codice]]</f>
        <v>10018</v>
      </c>
      <c r="R13" s="290">
        <f>COUNTIFS(tblStoricoVendingExt[CODICE_EXCEL],Q13,tblStoricoVendingExt[ESITO],"OK")</f>
        <v>0</v>
      </c>
      <c r="S13" s="291">
        <f t="shared" si="1"/>
        <v>0</v>
      </c>
      <c r="T13" s="95">
        <f>IFERROR((Tabella3[[#This Row],[RIMANENZE]]/Tabella3[[#This Row],[ACQ.]]),"")</f>
        <v>0.41666666666666669</v>
      </c>
      <c r="W13" s="13">
        <f>+Tabella3[[#This Row],[Incr]]*Tabella3[[#This Row],[PREZZO]]</f>
        <v>0</v>
      </c>
      <c r="Z13" s="351">
        <f>+C13-D13-R13-Tabella8[[#This Row],[CARICO VENDING]]</f>
        <v>5</v>
      </c>
    </row>
    <row r="14" spans="1:26" ht="25.5" customHeight="1" x14ac:dyDescent="0.25">
      <c r="A14" s="57" t="s">
        <v>39</v>
      </c>
      <c r="B14" s="52" t="s">
        <v>275</v>
      </c>
      <c r="C14" s="46">
        <v>30</v>
      </c>
      <c r="D14" s="46">
        <v>20</v>
      </c>
      <c r="E14" s="46">
        <f>SUMIFS(Tabella2[Qtà],Tabella2[Codice],A14)+IFERROR(IF(INDEX(Tabella1[codice2],MATCH(A14,Tabella1[Codice],0))="",0,SUMIFS(Tabella2[Qtà],Tabella2[Codice],INDEX(Tabella1[codice2],MATCH(A14,Tabella1[Codice],0)))),0)</f>
        <v>0</v>
      </c>
      <c r="F14" s="46">
        <f>+Tabella3[[#This Row],[VEND.]]+Tabella3[[#This Row],[Incr]]</f>
        <v>20</v>
      </c>
      <c r="G14" s="53">
        <f>+Tabella3[[#This Row],[ACQ.]]-Tabella3[[#This Row],[Colonna1]]</f>
        <v>10</v>
      </c>
      <c r="H14" s="47">
        <v>8.9</v>
      </c>
      <c r="I14" s="54">
        <f>+Tabella3[[#This Row],[ACQ.]]*Tabella3[[#This Row],[PREZZO]]</f>
        <v>267</v>
      </c>
      <c r="J14" s="59">
        <f t="shared" si="0"/>
        <v>178</v>
      </c>
      <c r="K14" s="51" t="s">
        <v>276</v>
      </c>
      <c r="L14" s="34">
        <v>3000</v>
      </c>
      <c r="M14" s="35"/>
      <c r="N14" s="178"/>
      <c r="O14" s="292"/>
      <c r="P14" s="290" t="str">
        <f>+Tabella3[[#This Row],[Descrizione]]</f>
        <v xml:space="preserve">ELFBAR ELFA 2ML PREFILLED POD BLUEBERRY COTTON CANDY (2 PEZZI) - 20 mg/ml </v>
      </c>
      <c r="Q14" s="290" t="str">
        <f>+Tabella3[[#This Row],[Codice]]</f>
        <v>10019</v>
      </c>
      <c r="R14" s="290">
        <f>COUNTIFS(tblStoricoVendingExt[CODICE_EXCEL],Q14,tblStoricoVendingExt[ESITO],"OK")</f>
        <v>0</v>
      </c>
      <c r="S14" s="291">
        <f t="shared" si="1"/>
        <v>0</v>
      </c>
      <c r="T14" s="95">
        <f>IFERROR((Tabella3[[#This Row],[RIMANENZE]]/Tabella3[[#This Row],[ACQ.]]),"")</f>
        <v>0.33333333333333331</v>
      </c>
      <c r="W14" s="13">
        <f>+Tabella3[[#This Row],[Incr]]*Tabella3[[#This Row],[PREZZO]]</f>
        <v>0</v>
      </c>
      <c r="Z14" s="351">
        <f>+C14-D14-R14-Tabella8[[#This Row],[CARICO VENDING]]</f>
        <v>10</v>
      </c>
    </row>
    <row r="15" spans="1:26" ht="25.5" customHeight="1" x14ac:dyDescent="0.25">
      <c r="A15" s="57" t="s">
        <v>40</v>
      </c>
      <c r="B15" s="52" t="s">
        <v>277</v>
      </c>
      <c r="C15" s="46">
        <v>15</v>
      </c>
      <c r="D15" s="46">
        <v>5</v>
      </c>
      <c r="E15" s="46">
        <f>SUMIFS(Tabella2[Qtà],Tabella2[Codice],A15)+IFERROR(IF(INDEX(Tabella1[codice2],MATCH(A15,Tabella1[Codice],0))="",0,SUMIFS(Tabella2[Qtà],Tabella2[Codice],INDEX(Tabella1[codice2],MATCH(A15,Tabella1[Codice],0)))),0)</f>
        <v>0</v>
      </c>
      <c r="F15" s="46">
        <f>+Tabella3[[#This Row],[VEND.]]+Tabella3[[#This Row],[Incr]]</f>
        <v>5</v>
      </c>
      <c r="G15" s="53">
        <f>+Tabella3[[#This Row],[ACQ.]]-Tabella3[[#This Row],[Colonna1]]</f>
        <v>10</v>
      </c>
      <c r="H15" s="47">
        <v>8.9</v>
      </c>
      <c r="I15" s="54">
        <f>+Tabella3[[#This Row],[ACQ.]]*Tabella3[[#This Row],[PREZZO]]</f>
        <v>133.5</v>
      </c>
      <c r="J15" s="59">
        <f t="shared" si="0"/>
        <v>44.5</v>
      </c>
      <c r="K15" s="51" t="s">
        <v>278</v>
      </c>
      <c r="L15" s="34">
        <v>2000</v>
      </c>
      <c r="M15" s="35"/>
      <c r="N15" s="178"/>
      <c r="O15" s="292"/>
      <c r="P15" s="290" t="str">
        <f>+Tabella3[[#This Row],[Descrizione]]</f>
        <v xml:space="preserve">ELFBAR ELFA 2ML PREFILLED POD KIWI PASSION FRUIT GUAVA (2 PEZZI) - 20 mg/ml </v>
      </c>
      <c r="Q15" s="290" t="str">
        <f>+Tabella3[[#This Row],[Codice]]</f>
        <v>10020</v>
      </c>
      <c r="R15" s="290">
        <f>COUNTIFS(tblStoricoVendingExt[CODICE_EXCEL],Q15,tblStoricoVendingExt[ESITO],"OK")</f>
        <v>0</v>
      </c>
      <c r="S15" s="291">
        <f t="shared" si="1"/>
        <v>0</v>
      </c>
      <c r="T15" s="95">
        <f>IFERROR((Tabella3[[#This Row],[RIMANENZE]]/Tabella3[[#This Row],[ACQ.]]),"")</f>
        <v>0.66666666666666663</v>
      </c>
      <c r="W15" s="13">
        <f>+Tabella3[[#This Row],[Incr]]*Tabella3[[#This Row],[PREZZO]]</f>
        <v>0</v>
      </c>
      <c r="Z15" s="351">
        <f>+C15-D15-R15-Tabella8[[#This Row],[CARICO VENDING]]</f>
        <v>10</v>
      </c>
    </row>
    <row r="16" spans="1:26" ht="25.5" customHeight="1" x14ac:dyDescent="0.25">
      <c r="A16" s="57" t="s">
        <v>41</v>
      </c>
      <c r="B16" s="52" t="s">
        <v>279</v>
      </c>
      <c r="C16" s="46">
        <v>20</v>
      </c>
      <c r="D16" s="46">
        <v>11</v>
      </c>
      <c r="E16" s="46">
        <f>SUMIFS(Tabella2[Qtà],Tabella2[Codice],A16)+IFERROR(IF(INDEX(Tabella1[codice2],MATCH(A16,Tabella1[Codice],0))="",0,SUMIFS(Tabella2[Qtà],Tabella2[Codice],INDEX(Tabella1[codice2],MATCH(A16,Tabella1[Codice],0)))),0)</f>
        <v>0</v>
      </c>
      <c r="F16" s="46">
        <f>+Tabella3[[#This Row],[VEND.]]+Tabella3[[#This Row],[Incr]]</f>
        <v>11</v>
      </c>
      <c r="G16" s="53">
        <f>+Tabella3[[#This Row],[ACQ.]]-Tabella3[[#This Row],[Colonna1]]</f>
        <v>9</v>
      </c>
      <c r="H16" s="45">
        <v>8.9</v>
      </c>
      <c r="I16" s="54">
        <f>+Tabella3[[#This Row],[ACQ.]]*Tabella3[[#This Row],[PREZZO]]</f>
        <v>178</v>
      </c>
      <c r="J16" s="59">
        <f t="shared" si="0"/>
        <v>97.9</v>
      </c>
      <c r="K16" s="51" t="s">
        <v>280</v>
      </c>
      <c r="L16" s="34">
        <v>2000</v>
      </c>
      <c r="M16" s="35">
        <v>10</v>
      </c>
      <c r="N16" s="178"/>
      <c r="O16" s="292"/>
      <c r="P16" s="290" t="str">
        <f>+Tabella3[[#This Row],[Descrizione]]</f>
        <v xml:space="preserve">ELFBAR ELFA 2ML PREFILLED POD PINK LEMONADE (2 PEZZI) - 20 mg/ml </v>
      </c>
      <c r="Q16" s="290" t="str">
        <f>+Tabella3[[#This Row],[Codice]]</f>
        <v>10021</v>
      </c>
      <c r="R16" s="290">
        <f>COUNTIFS(tblStoricoVendingExt[CODICE_EXCEL],Q16,tblStoricoVendingExt[ESITO],"OK")</f>
        <v>0</v>
      </c>
      <c r="S16" s="291">
        <f t="shared" si="1"/>
        <v>0</v>
      </c>
      <c r="T16" s="95">
        <f>IFERROR((Tabella3[[#This Row],[RIMANENZE]]/Tabella3[[#This Row],[ACQ.]]),"")</f>
        <v>0.45</v>
      </c>
      <c r="W16" s="13">
        <f>+Tabella3[[#This Row],[Incr]]*Tabella3[[#This Row],[PREZZO]]</f>
        <v>0</v>
      </c>
      <c r="Z16" s="351">
        <f>+C16-D16-R16-Tabella8[[#This Row],[CARICO VENDING]]</f>
        <v>9</v>
      </c>
    </row>
    <row r="17" spans="1:26" ht="25.5" customHeight="1" x14ac:dyDescent="0.25">
      <c r="A17" s="57" t="s">
        <v>42</v>
      </c>
      <c r="B17" s="52" t="s">
        <v>281</v>
      </c>
      <c r="C17" s="44">
        <v>15</v>
      </c>
      <c r="D17" s="46">
        <v>9</v>
      </c>
      <c r="E17" s="46">
        <f>SUMIFS(Tabella2[Qtà],Tabella2[Codice],A17)+IFERROR(IF(INDEX(Tabella1[codice2],MATCH(A17,Tabella1[Codice],0))="",0,SUMIFS(Tabella2[Qtà],Tabella2[Codice],INDEX(Tabella1[codice2],MATCH(A17,Tabella1[Codice],0)))),0)</f>
        <v>0</v>
      </c>
      <c r="F17" s="46">
        <f>+Tabella3[[#This Row],[VEND.]]+Tabella3[[#This Row],[Incr]]</f>
        <v>9</v>
      </c>
      <c r="G17" s="53">
        <f>+Tabella3[[#This Row],[ACQ.]]-Tabella3[[#This Row],[Colonna1]]</f>
        <v>6</v>
      </c>
      <c r="H17" s="45">
        <v>8.9</v>
      </c>
      <c r="I17" s="54">
        <f>+Tabella3[[#This Row],[ACQ.]]*Tabella3[[#This Row],[PREZZO]]</f>
        <v>133.5</v>
      </c>
      <c r="J17" s="59">
        <f t="shared" si="0"/>
        <v>80.100000000000009</v>
      </c>
      <c r="K17" s="51" t="s">
        <v>282</v>
      </c>
      <c r="L17" s="34">
        <v>2000</v>
      </c>
      <c r="M17" s="35">
        <v>10</v>
      </c>
      <c r="N17" s="178"/>
      <c r="O17" s="292"/>
      <c r="P17" s="290" t="str">
        <f>+Tabella3[[#This Row],[Descrizione]]</f>
        <v xml:space="preserve">ELFBAR ELFA 2ML PREFILLED POD CREAM TOBACCO (2 PEZZI) - 20 mg/ml </v>
      </c>
      <c r="Q17" s="290" t="str">
        <f>+Tabella3[[#This Row],[Codice]]</f>
        <v>10022</v>
      </c>
      <c r="R17" s="290">
        <f>COUNTIFS(tblStoricoVendingExt[CODICE_EXCEL],Q17,tblStoricoVendingExt[ESITO],"OK")</f>
        <v>0</v>
      </c>
      <c r="S17" s="291">
        <f t="shared" si="1"/>
        <v>0</v>
      </c>
      <c r="T17" s="95">
        <f>IFERROR((Tabella3[[#This Row],[RIMANENZE]]/Tabella3[[#This Row],[ACQ.]]),"")</f>
        <v>0.4</v>
      </c>
      <c r="W17" s="13">
        <f>+Tabella3[[#This Row],[Incr]]*Tabella3[[#This Row],[PREZZO]]</f>
        <v>0</v>
      </c>
      <c r="Z17" s="351">
        <f>+C17-D17-R17-Tabella8[[#This Row],[CARICO VENDING]]</f>
        <v>6</v>
      </c>
    </row>
    <row r="18" spans="1:26" ht="25.5" customHeight="1" x14ac:dyDescent="0.25">
      <c r="A18" s="57" t="s">
        <v>43</v>
      </c>
      <c r="B18" s="52" t="s">
        <v>283</v>
      </c>
      <c r="C18" s="44">
        <v>25</v>
      </c>
      <c r="D18" s="46">
        <v>18</v>
      </c>
      <c r="E18" s="46">
        <f>SUMIFS(Tabella2[Qtà],Tabella2[Codice],A18)+IFERROR(IF(INDEX(Tabella1[codice2],MATCH(A18,Tabella1[Codice],0))="",0,SUMIFS(Tabella2[Qtà],Tabella2[Codice],INDEX(Tabella1[codice2],MATCH(A18,Tabella1[Codice],0)))),0)</f>
        <v>0</v>
      </c>
      <c r="F18" s="46">
        <f>+Tabella3[[#This Row],[VEND.]]+Tabella3[[#This Row],[Incr]]</f>
        <v>18</v>
      </c>
      <c r="G18" s="53">
        <f>+Tabella3[[#This Row],[ACQ.]]-Tabella3[[#This Row],[Colonna1]]</f>
        <v>7</v>
      </c>
      <c r="H18" s="47">
        <v>8.9</v>
      </c>
      <c r="I18" s="54">
        <f>+Tabella3[[#This Row],[ACQ.]]*Tabella3[[#This Row],[PREZZO]]</f>
        <v>222.5</v>
      </c>
      <c r="J18" s="59">
        <f t="shared" si="0"/>
        <v>160.20000000000002</v>
      </c>
      <c r="K18" s="51" t="s">
        <v>284</v>
      </c>
      <c r="L18" s="34">
        <v>3000</v>
      </c>
      <c r="M18" s="35">
        <v>10</v>
      </c>
      <c r="N18" s="178"/>
      <c r="O18" s="292"/>
      <c r="P18" s="290" t="str">
        <f>+Tabella3[[#This Row],[Descrizione]]</f>
        <v xml:space="preserve">ELFBAR ELFA 2ML PREFILLED POD WATERMELON (2 PEZZI) - 20 mg/ml </v>
      </c>
      <c r="Q18" s="290" t="str">
        <f>+Tabella3[[#This Row],[Codice]]</f>
        <v>10023</v>
      </c>
      <c r="R18" s="290">
        <f>COUNTIFS(tblStoricoVendingExt[CODICE_EXCEL],Q18,tblStoricoVendingExt[ESITO],"OK")</f>
        <v>0</v>
      </c>
      <c r="S18" s="291">
        <f t="shared" si="1"/>
        <v>0</v>
      </c>
      <c r="T18" s="95">
        <f>IFERROR((Tabella3[[#This Row],[RIMANENZE]]/Tabella3[[#This Row],[ACQ.]]),"")</f>
        <v>0.28000000000000003</v>
      </c>
      <c r="W18" s="13">
        <f>+Tabella3[[#This Row],[Incr]]*Tabella3[[#This Row],[PREZZO]]</f>
        <v>0</v>
      </c>
      <c r="Z18" s="351">
        <f>+C18-D18-R18-Tabella8[[#This Row],[CARICO VENDING]]</f>
        <v>7</v>
      </c>
    </row>
    <row r="19" spans="1:26" ht="25.5" customHeight="1" x14ac:dyDescent="0.25">
      <c r="A19" s="57" t="s">
        <v>44</v>
      </c>
      <c r="B19" s="52" t="s">
        <v>285</v>
      </c>
      <c r="C19" s="46">
        <v>10</v>
      </c>
      <c r="D19" s="46">
        <v>7</v>
      </c>
      <c r="E19" s="46">
        <f>SUMIFS(Tabella2[Qtà],Tabella2[Codice],A19)+IFERROR(IF(INDEX(Tabella1[codice2],MATCH(A19,Tabella1[Codice],0))="",0,SUMIFS(Tabella2[Qtà],Tabella2[Codice],INDEX(Tabella1[codice2],MATCH(A19,Tabella1[Codice],0)))),0)</f>
        <v>0</v>
      </c>
      <c r="F19" s="46">
        <f>+Tabella3[[#This Row],[VEND.]]+Tabella3[[#This Row],[Incr]]</f>
        <v>7</v>
      </c>
      <c r="G19" s="53">
        <f>+Tabella3[[#This Row],[ACQ.]]-Tabella3[[#This Row],[Colonna1]]</f>
        <v>3</v>
      </c>
      <c r="H19" s="47">
        <v>7.9</v>
      </c>
      <c r="I19" s="54">
        <f>+Tabella3[[#This Row],[ACQ.]]*Tabella3[[#This Row],[PREZZO]]</f>
        <v>79</v>
      </c>
      <c r="J19" s="59">
        <f t="shared" si="0"/>
        <v>55.300000000000004</v>
      </c>
      <c r="K19" s="51" t="s">
        <v>286</v>
      </c>
      <c r="L19" s="34">
        <v>2000</v>
      </c>
      <c r="M19" s="35"/>
      <c r="N19" s="178"/>
      <c r="O19" s="292"/>
      <c r="P19" s="290" t="str">
        <f>+Tabella3[[#This Row],[Descrizione]]</f>
        <v>ELFBAR EB1000 GRAPE 20 mg/ml</v>
      </c>
      <c r="Q19" s="290" t="str">
        <f>+Tabella3[[#This Row],[Codice]]</f>
        <v>10024</v>
      </c>
      <c r="R19" s="290">
        <f>COUNTIFS(tblStoricoVendingExt[CODICE_EXCEL],Q19,tblStoricoVendingExt[ESITO],"OK")</f>
        <v>0</v>
      </c>
      <c r="S19" s="291">
        <f t="shared" si="1"/>
        <v>0</v>
      </c>
      <c r="T19" s="95">
        <f>IFERROR((Tabella3[[#This Row],[RIMANENZE]]/Tabella3[[#This Row],[ACQ.]]),"")</f>
        <v>0.3</v>
      </c>
      <c r="W19" s="13">
        <f>+Tabella3[[#This Row],[Incr]]*Tabella3[[#This Row],[PREZZO]]</f>
        <v>0</v>
      </c>
      <c r="Z19" s="351">
        <f>+C19-D19-R19-Tabella8[[#This Row],[CARICO VENDING]]</f>
        <v>3</v>
      </c>
    </row>
    <row r="20" spans="1:26" ht="25.5" customHeight="1" x14ac:dyDescent="0.25">
      <c r="A20" s="57" t="s">
        <v>45</v>
      </c>
      <c r="B20" s="52" t="s">
        <v>287</v>
      </c>
      <c r="C20" s="46">
        <v>10</v>
      </c>
      <c r="D20" s="46">
        <v>7</v>
      </c>
      <c r="E20" s="46">
        <f>SUMIFS(Tabella2[Qtà],Tabella2[Codice],A20)+IFERROR(IF(INDEX(Tabella1[codice2],MATCH(A20,Tabella1[Codice],0))="",0,SUMIFS(Tabella2[Qtà],Tabella2[Codice],INDEX(Tabella1[codice2],MATCH(A20,Tabella1[Codice],0)))),0)</f>
        <v>0</v>
      </c>
      <c r="F20" s="46">
        <f>+Tabella3[[#This Row],[VEND.]]+Tabella3[[#This Row],[Incr]]</f>
        <v>7</v>
      </c>
      <c r="G20" s="53">
        <f>+Tabella3[[#This Row],[ACQ.]]-Tabella3[[#This Row],[Colonna1]]</f>
        <v>3</v>
      </c>
      <c r="H20" s="47">
        <v>7.9</v>
      </c>
      <c r="I20" s="54">
        <f>+Tabella3[[#This Row],[ACQ.]]*Tabella3[[#This Row],[PREZZO]]</f>
        <v>79</v>
      </c>
      <c r="J20" s="59">
        <f t="shared" si="0"/>
        <v>55.300000000000004</v>
      </c>
      <c r="K20" s="51" t="s">
        <v>288</v>
      </c>
      <c r="L20" s="34">
        <v>4000</v>
      </c>
      <c r="M20" s="35"/>
      <c r="N20" s="178"/>
      <c r="O20" s="292"/>
      <c r="P20" s="290" t="str">
        <f>+Tabella3[[#This Row],[Descrizione]]</f>
        <v>ELFBAR EB1000 MENTHOL 20 mg/ml</v>
      </c>
      <c r="Q20" s="290" t="str">
        <f>+Tabella3[[#This Row],[Codice]]</f>
        <v>10025</v>
      </c>
      <c r="R20" s="290">
        <f>COUNTIFS(tblStoricoVendingExt[CODICE_EXCEL],Q20,tblStoricoVendingExt[ESITO],"OK")</f>
        <v>0</v>
      </c>
      <c r="S20" s="291">
        <f t="shared" si="1"/>
        <v>0</v>
      </c>
      <c r="T20" s="95">
        <f>IFERROR((Tabella3[[#This Row],[RIMANENZE]]/Tabella3[[#This Row],[ACQ.]]),"")</f>
        <v>0.3</v>
      </c>
      <c r="W20" s="13">
        <f>+Tabella3[[#This Row],[Incr]]*Tabella3[[#This Row],[PREZZO]]</f>
        <v>0</v>
      </c>
      <c r="Z20" s="351">
        <f>+C20-D20-R20-Tabella8[[#This Row],[CARICO VENDING]]</f>
        <v>3</v>
      </c>
    </row>
    <row r="21" spans="1:26" ht="25.5" customHeight="1" x14ac:dyDescent="0.25">
      <c r="A21" s="57" t="s">
        <v>46</v>
      </c>
      <c r="B21" s="52" t="s">
        <v>289</v>
      </c>
      <c r="C21" s="46">
        <v>11</v>
      </c>
      <c r="D21" s="46">
        <v>10</v>
      </c>
      <c r="E21" s="46">
        <f>SUMIFS(Tabella2[Qtà],Tabella2[Codice],A21)+IFERROR(IF(INDEX(Tabella1[codice2],MATCH(A21,Tabella1[Codice],0))="",0,SUMIFS(Tabella2[Qtà],Tabella2[Codice],INDEX(Tabella1[codice2],MATCH(A21,Tabella1[Codice],0)))),0)</f>
        <v>0</v>
      </c>
      <c r="F21" s="46">
        <f>+Tabella3[[#This Row],[VEND.]]+Tabella3[[#This Row],[Incr]]</f>
        <v>10</v>
      </c>
      <c r="G21" s="53">
        <f>+Tabella3[[#This Row],[ACQ.]]-Tabella3[[#This Row],[Colonna1]]</f>
        <v>1</v>
      </c>
      <c r="H21" s="45">
        <v>7.9</v>
      </c>
      <c r="I21" s="54">
        <f>+Tabella3[[#This Row],[ACQ.]]*Tabella3[[#This Row],[PREZZO]]</f>
        <v>86.9</v>
      </c>
      <c r="J21" s="59">
        <f t="shared" si="0"/>
        <v>79</v>
      </c>
      <c r="K21" s="51" t="s">
        <v>290</v>
      </c>
      <c r="L21" s="34">
        <v>4000</v>
      </c>
      <c r="M21" s="35">
        <v>20</v>
      </c>
      <c r="N21" s="178"/>
      <c r="O21" s="292"/>
      <c r="P21" s="290" t="str">
        <f>+Tabella3[[#This Row],[Descrizione]]</f>
        <v>ELFBAR EB1000 KIWI PASSION FRUIT GUAVA 20 mg/ml</v>
      </c>
      <c r="Q21" s="290" t="str">
        <f>+Tabella3[[#This Row],[Codice]]</f>
        <v>10026</v>
      </c>
      <c r="R21" s="290">
        <f>COUNTIFS(tblStoricoVendingExt[CODICE_EXCEL],Q21,tblStoricoVendingExt[ESITO],"OK")</f>
        <v>0</v>
      </c>
      <c r="S21" s="291">
        <f t="shared" si="1"/>
        <v>0</v>
      </c>
      <c r="T21" s="95">
        <f>IFERROR((Tabella3[[#This Row],[RIMANENZE]]/Tabella3[[#This Row],[ACQ.]]),"")</f>
        <v>9.0909090909090912E-2</v>
      </c>
      <c r="W21" s="13">
        <f>+Tabella3[[#This Row],[Incr]]*Tabella3[[#This Row],[PREZZO]]</f>
        <v>0</v>
      </c>
      <c r="Z21" s="351">
        <f>+C21-D21-R21-Tabella8[[#This Row],[CARICO VENDING]]</f>
        <v>1</v>
      </c>
    </row>
    <row r="22" spans="1:26" ht="25.5" customHeight="1" x14ac:dyDescent="0.25">
      <c r="A22" s="57" t="s">
        <v>47</v>
      </c>
      <c r="B22" s="52" t="s">
        <v>291</v>
      </c>
      <c r="C22" s="46">
        <v>16</v>
      </c>
      <c r="D22" s="46">
        <v>6</v>
      </c>
      <c r="E22" s="46">
        <f>SUMIFS(Tabella2[Qtà],Tabella2[Codice],A22)+IFERROR(IF(INDEX(Tabella1[codice2],MATCH(A22,Tabella1[Codice],0))="",0,SUMIFS(Tabella2[Qtà],Tabella2[Codice],INDEX(Tabella1[codice2],MATCH(A22,Tabella1[Codice],0)))),0)</f>
        <v>0</v>
      </c>
      <c r="F22" s="46">
        <f>+Tabella3[[#This Row],[VEND.]]+Tabella3[[#This Row],[Incr]]</f>
        <v>6</v>
      </c>
      <c r="G22" s="53">
        <f>+Tabella3[[#This Row],[ACQ.]]-Tabella3[[#This Row],[Colonna1]]</f>
        <v>10</v>
      </c>
      <c r="H22" s="47">
        <v>7.9</v>
      </c>
      <c r="I22" s="54">
        <f>+Tabella3[[#This Row],[ACQ.]]*Tabella3[[#This Row],[PREZZO]]</f>
        <v>126.4</v>
      </c>
      <c r="J22" s="59">
        <f t="shared" si="0"/>
        <v>47.400000000000006</v>
      </c>
      <c r="K22" s="51" t="s">
        <v>292</v>
      </c>
      <c r="L22" s="34">
        <v>3000</v>
      </c>
      <c r="M22" s="35"/>
      <c r="N22" s="178"/>
      <c r="O22" s="292"/>
      <c r="P22" s="290" t="str">
        <f>+Tabella3[[#This Row],[Descrizione]]</f>
        <v>LOST MARY TOCA AIR KIT BLACK 20MG CON VIRGINIA TOBACCO</v>
      </c>
      <c r="Q22" s="290" t="str">
        <f>+Tabella3[[#This Row],[Codice]]</f>
        <v>10027</v>
      </c>
      <c r="R22" s="290">
        <f>COUNTIFS(tblStoricoVendingExt[CODICE_EXCEL],Q22,tblStoricoVendingExt[ESITO],"OK")</f>
        <v>0</v>
      </c>
      <c r="S22" s="291">
        <f t="shared" si="1"/>
        <v>0</v>
      </c>
      <c r="T22" s="95">
        <f>IFERROR((Tabella3[[#This Row],[RIMANENZE]]/Tabella3[[#This Row],[ACQ.]]),"")</f>
        <v>0.625</v>
      </c>
      <c r="W22" s="13">
        <f>+Tabella3[[#This Row],[Incr]]*Tabella3[[#This Row],[PREZZO]]</f>
        <v>0</v>
      </c>
      <c r="Z22" s="351">
        <f>+C22-D22-R22-Tabella8[[#This Row],[CARICO VENDING]]</f>
        <v>10</v>
      </c>
    </row>
    <row r="23" spans="1:26" ht="25.5" customHeight="1" x14ac:dyDescent="0.25">
      <c r="A23" s="57" t="s">
        <v>48</v>
      </c>
      <c r="B23" s="52" t="s">
        <v>293</v>
      </c>
      <c r="C23" s="46">
        <v>21</v>
      </c>
      <c r="D23" s="46">
        <v>11</v>
      </c>
      <c r="E23" s="46">
        <f>SUMIFS(Tabella2[Qtà],Tabella2[Codice],A23)+IFERROR(IF(INDEX(Tabella1[codice2],MATCH(A23,Tabella1[Codice],0))="",0,SUMIFS(Tabella2[Qtà],Tabella2[Codice],INDEX(Tabella1[codice2],MATCH(A23,Tabella1[Codice],0)))),0)</f>
        <v>0</v>
      </c>
      <c r="F23" s="46">
        <f>+Tabella3[[#This Row],[VEND.]]+Tabella3[[#This Row],[Incr]]</f>
        <v>11</v>
      </c>
      <c r="G23" s="53">
        <f>+Tabella3[[#This Row],[ACQ.]]-Tabella3[[#This Row],[Colonna1]]</f>
        <v>10</v>
      </c>
      <c r="H23" s="47">
        <v>7.9</v>
      </c>
      <c r="I23" s="54">
        <f>+Tabella3[[#This Row],[ACQ.]]*Tabella3[[#This Row],[PREZZO]]</f>
        <v>165.9</v>
      </c>
      <c r="J23" s="59">
        <f t="shared" si="0"/>
        <v>86.9</v>
      </c>
      <c r="K23" s="51" t="s">
        <v>294</v>
      </c>
      <c r="L23" s="34">
        <v>3000</v>
      </c>
      <c r="M23" s="35">
        <v>10</v>
      </c>
      <c r="N23" s="178"/>
      <c r="O23" s="292"/>
      <c r="P23" s="290" t="str">
        <f>+Tabella3[[#This Row],[Descrizione]]</f>
        <v>LOST MARY TOCA AIR KIT ICE BLUE 20MG CON BLUEBERRY SOUR RASPBERRY</v>
      </c>
      <c r="Q23" s="290" t="str">
        <f>+Tabella3[[#This Row],[Codice]]</f>
        <v>10028</v>
      </c>
      <c r="R23" s="290">
        <f>COUNTIFS(tblStoricoVendingExt[CODICE_EXCEL],Q23,tblStoricoVendingExt[ESITO],"OK")</f>
        <v>0</v>
      </c>
      <c r="S23" s="291">
        <f t="shared" si="1"/>
        <v>0</v>
      </c>
      <c r="T23" s="95">
        <f>IFERROR((Tabella3[[#This Row],[RIMANENZE]]/Tabella3[[#This Row],[ACQ.]]),"")</f>
        <v>0.47619047619047616</v>
      </c>
      <c r="W23" s="13">
        <f>+Tabella3[[#This Row],[Incr]]*Tabella3[[#This Row],[PREZZO]]</f>
        <v>0</v>
      </c>
      <c r="Z23" s="351">
        <f>+C23-D23-R23-Tabella8[[#This Row],[CARICO VENDING]]</f>
        <v>10</v>
      </c>
    </row>
    <row r="24" spans="1:26" ht="25.5" customHeight="1" x14ac:dyDescent="0.25">
      <c r="A24" s="57" t="s">
        <v>49</v>
      </c>
      <c r="B24" s="52" t="s">
        <v>295</v>
      </c>
      <c r="C24" s="46">
        <v>5</v>
      </c>
      <c r="D24" s="46">
        <v>2</v>
      </c>
      <c r="E24" s="46">
        <f>SUMIFS(Tabella2[Qtà],Tabella2[Codice],A24)+IFERROR(IF(INDEX(Tabella1[codice2],MATCH(A24,Tabella1[Codice],0))="",0,SUMIFS(Tabella2[Qtà],Tabella2[Codice],INDEX(Tabella1[codice2],MATCH(A24,Tabella1[Codice],0)))),0)</f>
        <v>0</v>
      </c>
      <c r="F24" s="46">
        <f>+Tabella3[[#This Row],[VEND.]]+Tabella3[[#This Row],[Incr]]</f>
        <v>2</v>
      </c>
      <c r="G24" s="53">
        <f>+Tabella3[[#This Row],[ACQ.]]-Tabella3[[#This Row],[Colonna1]]</f>
        <v>3</v>
      </c>
      <c r="H24" s="45">
        <v>7.9</v>
      </c>
      <c r="I24" s="54">
        <f>+Tabella3[[#This Row],[ACQ.]]*Tabella3[[#This Row],[PREZZO]]</f>
        <v>39.5</v>
      </c>
      <c r="J24" s="59">
        <f t="shared" si="0"/>
        <v>15.8</v>
      </c>
      <c r="K24" s="51" t="s">
        <v>296</v>
      </c>
      <c r="L24" s="34">
        <v>3000</v>
      </c>
      <c r="M24" s="35">
        <v>20</v>
      </c>
      <c r="N24" s="178"/>
      <c r="O24" s="292"/>
      <c r="P24" s="290" t="str">
        <f>+Tabella3[[#This Row],[Descrizione]]</f>
        <v>ELFBAR EB1000 BLUE RAZZ LEMONADE 20MG</v>
      </c>
      <c r="Q24" s="290" t="str">
        <f>+Tabella3[[#This Row],[Codice]]</f>
        <v>10029</v>
      </c>
      <c r="R24" s="290">
        <f>COUNTIFS(tblStoricoVendingExt[CODICE_EXCEL],Q24,tblStoricoVendingExt[ESITO],"OK")</f>
        <v>0</v>
      </c>
      <c r="S24" s="291">
        <f t="shared" si="1"/>
        <v>0</v>
      </c>
      <c r="T24" s="95">
        <f>IFERROR((Tabella3[[#This Row],[RIMANENZE]]/Tabella3[[#This Row],[ACQ.]]),"")</f>
        <v>0.6</v>
      </c>
      <c r="W24" s="13">
        <f>+Tabella3[[#This Row],[Incr]]*Tabella3[[#This Row],[PREZZO]]</f>
        <v>0</v>
      </c>
      <c r="Z24" s="351">
        <f>+C24-D24-R24-Tabella8[[#This Row],[CARICO VENDING]]</f>
        <v>3</v>
      </c>
    </row>
    <row r="25" spans="1:26" ht="25.5" customHeight="1" x14ac:dyDescent="0.25">
      <c r="A25" s="57" t="s">
        <v>1679</v>
      </c>
      <c r="B25" s="52" t="s">
        <v>297</v>
      </c>
      <c r="C25" s="46">
        <v>16</v>
      </c>
      <c r="D25" s="46">
        <v>6</v>
      </c>
      <c r="E25" s="46">
        <f>SUMIFS(Tabella2[Qtà],Tabella2[Codice],A25)+IFERROR(IF(INDEX(Tabella1[codice2],MATCH(A25,Tabella1[Codice],0))="",0,SUMIFS(Tabella2[Qtà],Tabella2[Codice],INDEX(Tabella1[codice2],MATCH(A25,Tabella1[Codice],0)))),0)</f>
        <v>0</v>
      </c>
      <c r="F25" s="46">
        <f>+Tabella3[[#This Row],[VEND.]]+Tabella3[[#This Row],[Incr]]</f>
        <v>6</v>
      </c>
      <c r="G25" s="53">
        <f>+Tabella3[[#This Row],[ACQ.]]-Tabella3[[#This Row],[Colonna1]]</f>
        <v>10</v>
      </c>
      <c r="H25" s="47">
        <v>7.9</v>
      </c>
      <c r="I25" s="54">
        <f>+Tabella3[[#This Row],[ACQ.]]*Tabella3[[#This Row],[PREZZO]]</f>
        <v>126.4</v>
      </c>
      <c r="J25" s="59">
        <f t="shared" si="0"/>
        <v>47.400000000000006</v>
      </c>
      <c r="K25" s="51" t="s">
        <v>298</v>
      </c>
      <c r="L25" s="34">
        <v>2000</v>
      </c>
      <c r="M25" s="35">
        <v>10</v>
      </c>
      <c r="N25" s="178"/>
      <c r="O25" s="292"/>
      <c r="P25" s="290" t="str">
        <f>+Tabella3[[#This Row],[Descrizione]]</f>
        <v>LOST MARY TOCA AIR KIT PINK 20MG CON STRAWBERRY ICE</v>
      </c>
      <c r="Q25" s="290" t="str">
        <f>+Tabella3[[#This Row],[Codice]]</f>
        <v>920</v>
      </c>
      <c r="R25" s="290">
        <f>COUNTIFS(tblStoricoVendingExt[CODICE_EXCEL],Q25,tblStoricoVendingExt[ESITO],"OK")</f>
        <v>0</v>
      </c>
      <c r="S25" s="291">
        <f t="shared" si="1"/>
        <v>0</v>
      </c>
      <c r="T25" s="95">
        <f>IFERROR((Tabella3[[#This Row],[RIMANENZE]]/Tabella3[[#This Row],[ACQ.]]),"")</f>
        <v>0.625</v>
      </c>
      <c r="W25" s="13">
        <f>+Tabella3[[#This Row],[Incr]]*Tabella3[[#This Row],[PREZZO]]</f>
        <v>0</v>
      </c>
      <c r="Z25" s="351">
        <f>+C25-D25-R25-Tabella8[[#This Row],[CARICO VENDING]]</f>
        <v>10</v>
      </c>
    </row>
    <row r="26" spans="1:26" ht="25.5" customHeight="1" x14ac:dyDescent="0.25">
      <c r="A26" s="57" t="s">
        <v>51</v>
      </c>
      <c r="B26" s="52" t="s">
        <v>299</v>
      </c>
      <c r="C26" s="46">
        <v>6</v>
      </c>
      <c r="D26" s="46">
        <v>6</v>
      </c>
      <c r="E26" s="46">
        <f>SUMIFS(Tabella2[Qtà],Tabella2[Codice],A26)+IFERROR(IF(INDEX(Tabella1[codice2],MATCH(A26,Tabella1[Codice],0))="",0,SUMIFS(Tabella2[Qtà],Tabella2[Codice],INDEX(Tabella1[codice2],MATCH(A26,Tabella1[Codice],0)))),0)</f>
        <v>0</v>
      </c>
      <c r="F26" s="46">
        <f>+Tabella3[[#This Row],[VEND.]]+Tabella3[[#This Row],[Incr]]</f>
        <v>6</v>
      </c>
      <c r="G26" s="53">
        <f>+Tabella3[[#This Row],[ACQ.]]-Tabella3[[#This Row],[Colonna1]]</f>
        <v>0</v>
      </c>
      <c r="H26" s="47">
        <v>7.9</v>
      </c>
      <c r="I26" s="54">
        <f>+Tabella3[[#This Row],[ACQ.]]*Tabella3[[#This Row],[PREZZO]]</f>
        <v>47.400000000000006</v>
      </c>
      <c r="J26" s="59">
        <f t="shared" si="0"/>
        <v>47.400000000000006</v>
      </c>
      <c r="K26" s="51" t="s">
        <v>300</v>
      </c>
      <c r="L26" s="34">
        <v>2000</v>
      </c>
      <c r="M26" s="35"/>
      <c r="N26" s="178"/>
      <c r="O26" s="292"/>
      <c r="P26" s="290" t="str">
        <f>+Tabella3[[#This Row],[Descrizione]]</f>
        <v>LOST MARY TOCA AIR KIT RED 20MG CON WATERMELON</v>
      </c>
      <c r="Q26" s="290" t="str">
        <f>+Tabella3[[#This Row],[Codice]]</f>
        <v>10031</v>
      </c>
      <c r="R26" s="290">
        <f>COUNTIFS(tblStoricoVendingExt[CODICE_EXCEL],Q26,tblStoricoVendingExt[ESITO],"OK")</f>
        <v>0</v>
      </c>
      <c r="S26" s="291">
        <f t="shared" si="1"/>
        <v>0</v>
      </c>
      <c r="T26" s="95">
        <f>IFERROR((Tabella3[[#This Row],[RIMANENZE]]/Tabella3[[#This Row],[ACQ.]]),"")</f>
        <v>0</v>
      </c>
      <c r="W26" s="13">
        <f>+Tabella3[[#This Row],[Incr]]*Tabella3[[#This Row],[PREZZO]]</f>
        <v>0</v>
      </c>
      <c r="Z26" s="351">
        <f>+C26-D26-R26-Tabella8[[#This Row],[CARICO VENDING]]</f>
        <v>0</v>
      </c>
    </row>
    <row r="27" spans="1:26" ht="25.5" customHeight="1" x14ac:dyDescent="0.25">
      <c r="A27" s="57" t="s">
        <v>52</v>
      </c>
      <c r="B27" s="52" t="s">
        <v>301</v>
      </c>
      <c r="C27" s="46">
        <v>15</v>
      </c>
      <c r="D27" s="46">
        <v>15</v>
      </c>
      <c r="E27" s="46">
        <f>SUMIFS(Tabella2[Qtà],Tabella2[Codice],A27)+IFERROR(IF(INDEX(Tabella1[codice2],MATCH(A27,Tabella1[Codice],0))="",0,SUMIFS(Tabella2[Qtà],Tabella2[Codice],INDEX(Tabella1[codice2],MATCH(A27,Tabella1[Codice],0)))),0)</f>
        <v>0</v>
      </c>
      <c r="F27" s="46">
        <f>+Tabella3[[#This Row],[VEND.]]+Tabella3[[#This Row],[Incr]]</f>
        <v>15</v>
      </c>
      <c r="G27" s="53">
        <f>+Tabella3[[#This Row],[ACQ.]]-Tabella3[[#This Row],[Colonna1]]</f>
        <v>0</v>
      </c>
      <c r="H27" s="45">
        <v>8.9</v>
      </c>
      <c r="I27" s="54">
        <f>+Tabella3[[#This Row],[ACQ.]]*Tabella3[[#This Row],[PREZZO]]</f>
        <v>133.5</v>
      </c>
      <c r="J27" s="59">
        <f t="shared" si="0"/>
        <v>133.5</v>
      </c>
      <c r="K27" s="51" t="s">
        <v>8798</v>
      </c>
      <c r="L27" s="34">
        <v>3000</v>
      </c>
      <c r="M27" s="35"/>
      <c r="N27" s="178"/>
      <c r="O27" s="292"/>
      <c r="P27" s="290" t="str">
        <f>+Tabella3[[#This Row],[Descrizione]]</f>
        <v>LOST MARY TOCA AIR POD 20MG BLUE RAZZ LEMONADE</v>
      </c>
      <c r="Q27" s="290" t="str">
        <f>+Tabella3[[#This Row],[Codice]]</f>
        <v>10032</v>
      </c>
      <c r="R27" s="290">
        <f>COUNTIFS(tblStoricoVendingExt[CODICE_EXCEL],Q27,tblStoricoVendingExt[ESITO],"OK")</f>
        <v>0</v>
      </c>
      <c r="S27" s="291">
        <f t="shared" si="1"/>
        <v>0</v>
      </c>
      <c r="T27" s="95">
        <f>IFERROR((Tabella3[[#This Row],[RIMANENZE]]/Tabella3[[#This Row],[ACQ.]]),"")</f>
        <v>0</v>
      </c>
      <c r="W27" s="13">
        <f>+Tabella3[[#This Row],[Incr]]*Tabella3[[#This Row],[PREZZO]]</f>
        <v>0</v>
      </c>
      <c r="Z27" s="351">
        <f>+C27-D27-R27-Tabella8[[#This Row],[CARICO VENDING]]</f>
        <v>0</v>
      </c>
    </row>
    <row r="28" spans="1:26" ht="25.5" customHeight="1" x14ac:dyDescent="0.25">
      <c r="A28" s="57" t="s">
        <v>53</v>
      </c>
      <c r="B28" s="52" t="s">
        <v>302</v>
      </c>
      <c r="C28" s="46">
        <v>5</v>
      </c>
      <c r="D28" s="46">
        <v>4</v>
      </c>
      <c r="E28" s="46">
        <f>SUMIFS(Tabella2[Qtà],Tabella2[Codice],A28)+IFERROR(IF(INDEX(Tabella1[codice2],MATCH(A28,Tabella1[Codice],0))="",0,SUMIFS(Tabella2[Qtà],Tabella2[Codice],INDEX(Tabella1[codice2],MATCH(A28,Tabella1[Codice],0)))),0)</f>
        <v>0</v>
      </c>
      <c r="F28" s="46">
        <f>+Tabella3[[#This Row],[VEND.]]+Tabella3[[#This Row],[Incr]]</f>
        <v>4</v>
      </c>
      <c r="G28" s="53">
        <f>+Tabella3[[#This Row],[ACQ.]]-Tabella3[[#This Row],[Colonna1]]</f>
        <v>1</v>
      </c>
      <c r="H28" s="45">
        <v>8.9</v>
      </c>
      <c r="I28" s="54">
        <f>+Tabella3[[#This Row],[ACQ.]]*Tabella3[[#This Row],[PREZZO]]</f>
        <v>44.5</v>
      </c>
      <c r="J28" s="59">
        <f t="shared" si="0"/>
        <v>35.6</v>
      </c>
      <c r="K28" s="51" t="s">
        <v>303</v>
      </c>
      <c r="L28" s="34">
        <v>3595</v>
      </c>
      <c r="M28" s="35"/>
      <c r="N28" s="178"/>
      <c r="O28" s="292"/>
      <c r="P28" s="290" t="str">
        <f>+Tabella3[[#This Row],[Descrizione]]</f>
        <v>LOST MARY TOCA AIR POD 20MG LEMON LIME</v>
      </c>
      <c r="Q28" s="290" t="str">
        <f>+Tabella3[[#This Row],[Codice]]</f>
        <v>10033</v>
      </c>
      <c r="R28" s="290">
        <f>COUNTIFS(tblStoricoVendingExt[CODICE_EXCEL],Q28,tblStoricoVendingExt[ESITO],"OK")</f>
        <v>0</v>
      </c>
      <c r="S28" s="291">
        <f t="shared" si="1"/>
        <v>0</v>
      </c>
      <c r="T28" s="95">
        <f>IFERROR((Tabella3[[#This Row],[RIMANENZE]]/Tabella3[[#This Row],[ACQ.]]),"")</f>
        <v>0.2</v>
      </c>
      <c r="W28" s="13">
        <f>+Tabella3[[#This Row],[Incr]]*Tabella3[[#This Row],[PREZZO]]</f>
        <v>0</v>
      </c>
      <c r="Z28" s="351">
        <f>+C28-D28-R28-Tabella8[[#This Row],[CARICO VENDING]]</f>
        <v>1</v>
      </c>
    </row>
    <row r="29" spans="1:26" ht="25.5" customHeight="1" x14ac:dyDescent="0.25">
      <c r="A29" s="57" t="s">
        <v>54</v>
      </c>
      <c r="B29" s="52" t="s">
        <v>304</v>
      </c>
      <c r="C29" s="46">
        <v>10</v>
      </c>
      <c r="D29" s="46">
        <v>4</v>
      </c>
      <c r="E29" s="46">
        <f>SUMIFS(Tabella2[Qtà],Tabella2[Codice],A29)+IFERROR(IF(INDEX(Tabella1[codice2],MATCH(A29,Tabella1[Codice],0))="",0,SUMIFS(Tabella2[Qtà],Tabella2[Codice],INDEX(Tabella1[codice2],MATCH(A29,Tabella1[Codice],0)))),0)</f>
        <v>0</v>
      </c>
      <c r="F29" s="46">
        <f>+Tabella3[[#This Row],[VEND.]]+Tabella3[[#This Row],[Incr]]</f>
        <v>4</v>
      </c>
      <c r="G29" s="53">
        <f>+Tabella3[[#This Row],[ACQ.]]-Tabella3[[#This Row],[Colonna1]]</f>
        <v>6</v>
      </c>
      <c r="H29" s="45">
        <v>8.9</v>
      </c>
      <c r="I29" s="54">
        <f>+Tabella3[[#This Row],[ACQ.]]*Tabella3[[#This Row],[PREZZO]]</f>
        <v>89</v>
      </c>
      <c r="J29" s="59">
        <f t="shared" si="0"/>
        <v>35.6</v>
      </c>
      <c r="K29" s="51" t="s">
        <v>305</v>
      </c>
      <c r="L29" s="34">
        <v>2000</v>
      </c>
      <c r="M29" s="35"/>
      <c r="N29" s="178"/>
      <c r="O29" s="292"/>
      <c r="P29" s="290" t="str">
        <f>+Tabella3[[#This Row],[Descrizione]]</f>
        <v>LOST MARY TOCA AIR POD 20MG VIRGINIA TOBACCO</v>
      </c>
      <c r="Q29" s="290" t="str">
        <f>+Tabella3[[#This Row],[Codice]]</f>
        <v>10034</v>
      </c>
      <c r="R29" s="290">
        <f>COUNTIFS(tblStoricoVendingExt[CODICE_EXCEL],Q29,tblStoricoVendingExt[ESITO],"OK")</f>
        <v>0</v>
      </c>
      <c r="S29" s="291">
        <f t="shared" si="1"/>
        <v>0</v>
      </c>
      <c r="T29" s="95">
        <f>IFERROR((Tabella3[[#This Row],[RIMANENZE]]/Tabella3[[#This Row],[ACQ.]]),"")</f>
        <v>0.6</v>
      </c>
      <c r="W29" s="13">
        <f>+Tabella3[[#This Row],[Incr]]*Tabella3[[#This Row],[PREZZO]]</f>
        <v>0</v>
      </c>
      <c r="Z29" s="351">
        <f>+C29-D29-R29-Tabella8[[#This Row],[CARICO VENDING]]</f>
        <v>6</v>
      </c>
    </row>
    <row r="30" spans="1:26" ht="25.5" customHeight="1" x14ac:dyDescent="0.25">
      <c r="A30" s="57" t="s">
        <v>55</v>
      </c>
      <c r="B30" s="52" t="s">
        <v>306</v>
      </c>
      <c r="C30" s="46">
        <v>25</v>
      </c>
      <c r="D30" s="46">
        <v>15</v>
      </c>
      <c r="E30" s="46">
        <f>SUMIFS(Tabella2[Qtà],Tabella2[Codice],A30)+IFERROR(IF(INDEX(Tabella1[codice2],MATCH(A30,Tabella1[Codice],0))="",0,SUMIFS(Tabella2[Qtà],Tabella2[Codice],INDEX(Tabella1[codice2],MATCH(A30,Tabella1[Codice],0)))),0)</f>
        <v>0</v>
      </c>
      <c r="F30" s="46">
        <f>+Tabella3[[#This Row],[VEND.]]+Tabella3[[#This Row],[Incr]]</f>
        <v>15</v>
      </c>
      <c r="G30" s="53">
        <f>+Tabella3[[#This Row],[ACQ.]]-Tabella3[[#This Row],[Colonna1]]</f>
        <v>10</v>
      </c>
      <c r="H30" s="45">
        <v>8.9</v>
      </c>
      <c r="I30" s="54">
        <f>+Tabella3[[#This Row],[ACQ.]]*Tabella3[[#This Row],[PREZZO]]</f>
        <v>222.5</v>
      </c>
      <c r="J30" s="59">
        <f t="shared" si="0"/>
        <v>133.5</v>
      </c>
      <c r="K30" s="51" t="s">
        <v>307</v>
      </c>
      <c r="L30" s="34">
        <v>2000</v>
      </c>
      <c r="M30" s="35"/>
      <c r="N30" s="178"/>
      <c r="O30" s="292"/>
      <c r="P30" s="290" t="str">
        <f>+Tabella3[[#This Row],[Descrizione]]</f>
        <v>LOST MARY TOCA AIR POD 20MG WATERMELON</v>
      </c>
      <c r="Q30" s="290" t="str">
        <f>+Tabella3[[#This Row],[Codice]]</f>
        <v>10035</v>
      </c>
      <c r="R30" s="290">
        <f>COUNTIFS(tblStoricoVendingExt[CODICE_EXCEL],Q30,tblStoricoVendingExt[ESITO],"OK")</f>
        <v>0</v>
      </c>
      <c r="S30" s="291">
        <f t="shared" si="1"/>
        <v>0</v>
      </c>
      <c r="T30" s="95">
        <f>IFERROR((Tabella3[[#This Row],[RIMANENZE]]/Tabella3[[#This Row],[ACQ.]]),"")</f>
        <v>0.4</v>
      </c>
      <c r="W30" s="13">
        <f>+Tabella3[[#This Row],[Incr]]*Tabella3[[#This Row],[PREZZO]]</f>
        <v>0</v>
      </c>
      <c r="Z30" s="351">
        <f>+C30-D30-R30-Tabella8[[#This Row],[CARICO VENDING]]</f>
        <v>10</v>
      </c>
    </row>
    <row r="31" spans="1:26" ht="25.5" customHeight="1" x14ac:dyDescent="0.25">
      <c r="A31" s="57" t="s">
        <v>56</v>
      </c>
      <c r="B31" s="52" t="s">
        <v>308</v>
      </c>
      <c r="C31" s="46">
        <v>10</v>
      </c>
      <c r="D31" s="46">
        <v>2</v>
      </c>
      <c r="E31" s="46">
        <f>SUMIFS(Tabella2[Qtà],Tabella2[Codice],A31)+IFERROR(IF(INDEX(Tabella1[codice2],MATCH(A31,Tabella1[Codice],0))="",0,SUMIFS(Tabella2[Qtà],Tabella2[Codice],INDEX(Tabella1[codice2],MATCH(A31,Tabella1[Codice],0)))),0)</f>
        <v>0</v>
      </c>
      <c r="F31" s="46">
        <f>+Tabella3[[#This Row],[VEND.]]+Tabella3[[#This Row],[Incr]]</f>
        <v>2</v>
      </c>
      <c r="G31" s="53">
        <f>+Tabella3[[#This Row],[ACQ.]]-Tabella3[[#This Row],[Colonna1]]</f>
        <v>8</v>
      </c>
      <c r="H31" s="45">
        <v>8.9</v>
      </c>
      <c r="I31" s="54">
        <f>+Tabella3[[#This Row],[ACQ.]]*Tabella3[[#This Row],[PREZZO]]</f>
        <v>89</v>
      </c>
      <c r="J31" s="59">
        <f t="shared" si="0"/>
        <v>17.8</v>
      </c>
      <c r="K31" s="51" t="s">
        <v>309</v>
      </c>
      <c r="L31" s="34">
        <v>2000</v>
      </c>
      <c r="M31" s="35">
        <v>10</v>
      </c>
      <c r="N31" s="178"/>
      <c r="O31" s="292"/>
      <c r="P31" s="290" t="str">
        <f>+Tabella3[[#This Row],[Descrizione]]</f>
        <v>LOST MARY TOCA AIR POD 20MG WILD ORANGE</v>
      </c>
      <c r="Q31" s="290" t="str">
        <f>+Tabella3[[#This Row],[Codice]]</f>
        <v>10036</v>
      </c>
      <c r="R31" s="290">
        <f>COUNTIFS(tblStoricoVendingExt[CODICE_EXCEL],Q31,tblStoricoVendingExt[ESITO],"OK")</f>
        <v>0</v>
      </c>
      <c r="S31" s="291">
        <f t="shared" si="1"/>
        <v>0</v>
      </c>
      <c r="T31" s="95">
        <f>IFERROR((Tabella3[[#This Row],[RIMANENZE]]/Tabella3[[#This Row],[ACQ.]]),"")</f>
        <v>0.8</v>
      </c>
      <c r="W31" s="13">
        <f>+Tabella3[[#This Row],[Incr]]*Tabella3[[#This Row],[PREZZO]]</f>
        <v>0</v>
      </c>
      <c r="Z31" s="351">
        <f>+C31-D31-R31-Tabella8[[#This Row],[CARICO VENDING]]</f>
        <v>8</v>
      </c>
    </row>
    <row r="32" spans="1:26" ht="25.5" customHeight="1" x14ac:dyDescent="0.25">
      <c r="A32" s="57" t="s">
        <v>57</v>
      </c>
      <c r="B32" s="52" t="s">
        <v>310</v>
      </c>
      <c r="C32" s="46">
        <v>15</v>
      </c>
      <c r="D32" s="46">
        <v>6</v>
      </c>
      <c r="E32" s="46">
        <f>SUMIFS(Tabella2[Qtà],Tabella2[Codice],A32)+IFERROR(IF(INDEX(Tabella1[codice2],MATCH(A32,Tabella1[Codice],0))="",0,SUMIFS(Tabella2[Qtà],Tabella2[Codice],INDEX(Tabella1[codice2],MATCH(A32,Tabella1[Codice],0)))),0)</f>
        <v>0</v>
      </c>
      <c r="F32" s="46">
        <f>+Tabella3[[#This Row],[VEND.]]+Tabella3[[#This Row],[Incr]]</f>
        <v>6</v>
      </c>
      <c r="G32" s="53">
        <f>+Tabella3[[#This Row],[ACQ.]]-Tabella3[[#This Row],[Colonna1]]</f>
        <v>9</v>
      </c>
      <c r="H32" s="45">
        <v>8.9</v>
      </c>
      <c r="I32" s="54">
        <f>+Tabella3[[#This Row],[ACQ.]]*Tabella3[[#This Row],[PREZZO]]</f>
        <v>133.5</v>
      </c>
      <c r="J32" s="59">
        <f t="shared" si="0"/>
        <v>53.400000000000006</v>
      </c>
      <c r="K32" s="51" t="s">
        <v>311</v>
      </c>
      <c r="L32" s="34">
        <v>3000</v>
      </c>
      <c r="M32" s="35">
        <v>10</v>
      </c>
      <c r="N32" s="178"/>
      <c r="O32" s="292"/>
      <c r="P32" s="290" t="str">
        <f>+Tabella3[[#This Row],[Descrizione]]</f>
        <v>ELFBAR ELFA 2ML PREFILLED POD JUICY PEACH</v>
      </c>
      <c r="Q32" s="290" t="str">
        <f>+Tabella3[[#This Row],[Codice]]</f>
        <v>10037</v>
      </c>
      <c r="R32" s="290">
        <f>COUNTIFS(tblStoricoVendingExt[CODICE_EXCEL],Q32,tblStoricoVendingExt[ESITO],"OK")</f>
        <v>0</v>
      </c>
      <c r="S32" s="291">
        <f t="shared" si="1"/>
        <v>0</v>
      </c>
      <c r="T32" s="95">
        <f>IFERROR((Tabella3[[#This Row],[RIMANENZE]]/Tabella3[[#This Row],[ACQ.]]),"")</f>
        <v>0.6</v>
      </c>
      <c r="W32" s="13">
        <f>+Tabella3[[#This Row],[Incr]]*Tabella3[[#This Row],[PREZZO]]</f>
        <v>0</v>
      </c>
      <c r="Z32" s="351">
        <f>+C32-D32-R32-Tabella8[[#This Row],[CARICO VENDING]]</f>
        <v>9</v>
      </c>
    </row>
    <row r="33" spans="1:26" ht="25.5" customHeight="1" x14ac:dyDescent="0.25">
      <c r="A33" s="57" t="s">
        <v>58</v>
      </c>
      <c r="B33" s="52" t="s">
        <v>312</v>
      </c>
      <c r="C33" s="44">
        <v>10</v>
      </c>
      <c r="D33" s="46">
        <v>6</v>
      </c>
      <c r="E33" s="46">
        <f>SUMIFS(Tabella2[Qtà],Tabella2[Codice],A33)+IFERROR(IF(INDEX(Tabella1[codice2],MATCH(A33,Tabella1[Codice],0))="",0,SUMIFS(Tabella2[Qtà],Tabella2[Codice],INDEX(Tabella1[codice2],MATCH(A33,Tabella1[Codice],0)))),0)</f>
        <v>0</v>
      </c>
      <c r="F33" s="46">
        <f>+Tabella3[[#This Row],[VEND.]]+Tabella3[[#This Row],[Incr]]</f>
        <v>6</v>
      </c>
      <c r="G33" s="53">
        <f>+Tabella3[[#This Row],[ACQ.]]-Tabella3[[#This Row],[Colonna1]]</f>
        <v>4</v>
      </c>
      <c r="H33" s="45">
        <v>8.9</v>
      </c>
      <c r="I33" s="54">
        <f>+Tabella3[[#This Row],[ACQ.]]*Tabella3[[#This Row],[PREZZO]]</f>
        <v>89</v>
      </c>
      <c r="J33" s="59">
        <f t="shared" si="0"/>
        <v>53.400000000000006</v>
      </c>
      <c r="K33" s="51" t="s">
        <v>8764</v>
      </c>
      <c r="L33" s="34">
        <v>2000</v>
      </c>
      <c r="M33" s="35">
        <v>30</v>
      </c>
      <c r="N33" s="178"/>
      <c r="O33" s="292"/>
      <c r="P33" s="290" t="str">
        <f>+Tabella3[[#This Row],[Descrizione]]</f>
        <v>ELFBAR ELFA 2ML PREFILLED POD BLUE RAZZ LEMONADE</v>
      </c>
      <c r="Q33" s="290" t="str">
        <f>+Tabella3[[#This Row],[Codice]]</f>
        <v>10038</v>
      </c>
      <c r="R33" s="290">
        <f>COUNTIFS(tblStoricoVendingExt[CODICE_EXCEL],Q33,tblStoricoVendingExt[ESITO],"OK")</f>
        <v>0</v>
      </c>
      <c r="S33" s="291">
        <f t="shared" si="1"/>
        <v>0</v>
      </c>
      <c r="T33" s="95">
        <f>IFERROR((Tabella3[[#This Row],[RIMANENZE]]/Tabella3[[#This Row],[ACQ.]]),"")</f>
        <v>0.4</v>
      </c>
      <c r="W33" s="13">
        <f>+Tabella3[[#This Row],[Incr]]*Tabella3[[#This Row],[PREZZO]]</f>
        <v>0</v>
      </c>
      <c r="Z33" s="351">
        <f>+C33-D33-R33-Tabella8[[#This Row],[CARICO VENDING]]</f>
        <v>4</v>
      </c>
    </row>
    <row r="34" spans="1:26" ht="25.5" customHeight="1" x14ac:dyDescent="0.25">
      <c r="A34" s="57" t="s">
        <v>59</v>
      </c>
      <c r="B34" s="52" t="s">
        <v>313</v>
      </c>
      <c r="C34" s="44">
        <v>5</v>
      </c>
      <c r="D34" s="46">
        <v>4</v>
      </c>
      <c r="E34" s="46">
        <f>SUMIFS(Tabella2[Qtà],Tabella2[Codice],A34)+IFERROR(IF(INDEX(Tabella1[codice2],MATCH(A34,Tabella1[Codice],0))="",0,SUMIFS(Tabella2[Qtà],Tabella2[Codice],INDEX(Tabella1[codice2],MATCH(A34,Tabella1[Codice],0)))),0)</f>
        <v>0</v>
      </c>
      <c r="F34" s="46">
        <f>+Tabella3[[#This Row],[VEND.]]+Tabella3[[#This Row],[Incr]]</f>
        <v>4</v>
      </c>
      <c r="G34" s="53">
        <f>+Tabella3[[#This Row],[ACQ.]]-Tabella3[[#This Row],[Colonna1]]</f>
        <v>1</v>
      </c>
      <c r="H34" s="45">
        <v>17.899999999999999</v>
      </c>
      <c r="I34" s="54">
        <f>+Tabella3[[#This Row],[ACQ.]]*Tabella3[[#This Row],[PREZZO]]</f>
        <v>89.5</v>
      </c>
      <c r="J34" s="59">
        <f t="shared" si="0"/>
        <v>71.599999999999994</v>
      </c>
      <c r="K34" s="51" t="s">
        <v>8767</v>
      </c>
      <c r="L34" s="34">
        <v>3000</v>
      </c>
      <c r="M34" s="35"/>
      <c r="N34" s="178"/>
      <c r="O34" s="292"/>
      <c r="P34" s="290" t="str">
        <f>+Tabella3[[#This Row],[Descrizione]]</f>
        <v>ELFBAR EB6000 - SHAKING ELFLIQ KIT WATERMELON - 20 mg/ml</v>
      </c>
      <c r="Q34" s="290" t="str">
        <f>+Tabella3[[#This Row],[Codice]]</f>
        <v>10039</v>
      </c>
      <c r="R34" s="290">
        <f>COUNTIFS(tblStoricoVendingExt[CODICE_EXCEL],Q34,tblStoricoVendingExt[ESITO],"OK")</f>
        <v>0</v>
      </c>
      <c r="S34" s="291">
        <f t="shared" si="1"/>
        <v>0</v>
      </c>
      <c r="T34" s="95">
        <f>IFERROR((Tabella3[[#This Row],[RIMANENZE]]/Tabella3[[#This Row],[ACQ.]]),"")</f>
        <v>0.2</v>
      </c>
      <c r="W34" s="13">
        <f>+Tabella3[[#This Row],[Incr]]*Tabella3[[#This Row],[PREZZO]]</f>
        <v>0</v>
      </c>
      <c r="Z34" s="351">
        <f>+C34-D34-R34-Tabella8[[#This Row],[CARICO VENDING]]</f>
        <v>1</v>
      </c>
    </row>
    <row r="35" spans="1:26" ht="25.5" customHeight="1" x14ac:dyDescent="0.25">
      <c r="A35" s="57" t="s">
        <v>60</v>
      </c>
      <c r="B35" s="52" t="s">
        <v>314</v>
      </c>
      <c r="C35" s="46">
        <v>5</v>
      </c>
      <c r="D35" s="46">
        <v>3</v>
      </c>
      <c r="E35" s="46">
        <f>SUMIFS(Tabella2[Qtà],Tabella2[Codice],A35)+IFERROR(IF(INDEX(Tabella1[codice2],MATCH(A35,Tabella1[Codice],0))="",0,SUMIFS(Tabella2[Qtà],Tabella2[Codice],INDEX(Tabella1[codice2],MATCH(A35,Tabella1[Codice],0)))),0)</f>
        <v>0</v>
      </c>
      <c r="F35" s="46">
        <f>+Tabella3[[#This Row],[VEND.]]+Tabella3[[#This Row],[Incr]]</f>
        <v>3</v>
      </c>
      <c r="G35" s="53">
        <f>+Tabella3[[#This Row],[ACQ.]]-Tabella3[[#This Row],[Colonna1]]</f>
        <v>2</v>
      </c>
      <c r="H35" s="45">
        <v>8.9</v>
      </c>
      <c r="I35" s="54">
        <f>+Tabella3[[#This Row],[ACQ.]]*Tabella3[[#This Row],[PREZZO]]</f>
        <v>44.5</v>
      </c>
      <c r="J35" s="59">
        <f t="shared" si="0"/>
        <v>26.700000000000003</v>
      </c>
      <c r="K35" s="51" t="s">
        <v>8769</v>
      </c>
      <c r="L35" s="34">
        <v>2000</v>
      </c>
      <c r="M35" s="35">
        <v>40</v>
      </c>
      <c r="N35" s="178"/>
      <c r="O35" s="292"/>
      <c r="P35" s="290" t="str">
        <f>+Tabella3[[#This Row],[Descrizione]]</f>
        <v>ELFBAR ELFA 2ML PREFILLED POD COLA</v>
      </c>
      <c r="Q35" s="290" t="str">
        <f>+Tabella3[[#This Row],[Codice]]</f>
        <v>10041</v>
      </c>
      <c r="R35" s="290">
        <f>COUNTIFS(tblStoricoVendingExt[CODICE_EXCEL],Q35,tblStoricoVendingExt[ESITO],"OK")</f>
        <v>0</v>
      </c>
      <c r="S35" s="291">
        <f t="shared" si="1"/>
        <v>0</v>
      </c>
      <c r="T35" s="95">
        <f>IFERROR((Tabella3[[#This Row],[RIMANENZE]]/Tabella3[[#This Row],[ACQ.]]),"")</f>
        <v>0.4</v>
      </c>
      <c r="W35" s="13">
        <f>+Tabella3[[#This Row],[Incr]]*Tabella3[[#This Row],[PREZZO]]</f>
        <v>0</v>
      </c>
      <c r="Z35" s="351">
        <f>+C35-D35-R35-Tabella8[[#This Row],[CARICO VENDING]]</f>
        <v>2</v>
      </c>
    </row>
    <row r="36" spans="1:26" ht="25.5" customHeight="1" x14ac:dyDescent="0.25">
      <c r="A36" s="57" t="s">
        <v>61</v>
      </c>
      <c r="B36" s="52" t="s">
        <v>315</v>
      </c>
      <c r="C36" s="46">
        <v>5</v>
      </c>
      <c r="D36" s="46">
        <v>2</v>
      </c>
      <c r="E36" s="46">
        <f>SUMIFS(Tabella2[Qtà],Tabella2[Codice],A36)+IFERROR(IF(INDEX(Tabella1[codice2],MATCH(A36,Tabella1[Codice],0))="",0,SUMIFS(Tabella2[Qtà],Tabella2[Codice],INDEX(Tabella1[codice2],MATCH(A36,Tabella1[Codice],0)))),0)</f>
        <v>0</v>
      </c>
      <c r="F36" s="46">
        <f>+Tabella3[[#This Row],[VEND.]]+Tabella3[[#This Row],[Incr]]</f>
        <v>2</v>
      </c>
      <c r="G36" s="53">
        <f>+Tabella3[[#This Row],[ACQ.]]-Tabella3[[#This Row],[Colonna1]]</f>
        <v>3</v>
      </c>
      <c r="H36" s="47">
        <v>4.9000000000000004</v>
      </c>
      <c r="I36" s="54">
        <f>+Tabella3[[#This Row],[ACQ.]]*Tabella3[[#This Row],[PREZZO]]</f>
        <v>24.5</v>
      </c>
      <c r="J36" s="59">
        <f t="shared" si="0"/>
        <v>9.8000000000000007</v>
      </c>
      <c r="K36" s="51" t="s">
        <v>8770</v>
      </c>
      <c r="L36" s="34">
        <v>3000</v>
      </c>
      <c r="M36" s="35">
        <v>20</v>
      </c>
      <c r="N36" s="178"/>
      <c r="O36" s="292"/>
      <c r="P36" s="290" t="str">
        <f>+Tabella3[[#This Row],[Descrizione]]</f>
        <v>ELFLIQ EB6000 - SHAKING BLUEBERRY SOUR RASPBERRY - 10 ml - 20 mg/ml</v>
      </c>
      <c r="Q36" s="290" t="str">
        <f>+Tabella3[[#This Row],[Codice]]</f>
        <v>10042</v>
      </c>
      <c r="R36" s="290">
        <f>COUNTIFS(tblStoricoVendingExt[CODICE_EXCEL],Q36,tblStoricoVendingExt[ESITO],"OK")</f>
        <v>0</v>
      </c>
      <c r="S36" s="291">
        <f t="shared" si="1"/>
        <v>0</v>
      </c>
      <c r="T36" s="95">
        <f>IFERROR((Tabella3[[#This Row],[RIMANENZE]]/Tabella3[[#This Row],[ACQ.]]),"")</f>
        <v>0.6</v>
      </c>
      <c r="W36" s="13">
        <f>+Tabella3[[#This Row],[Incr]]*Tabella3[[#This Row],[PREZZO]]</f>
        <v>0</v>
      </c>
      <c r="Z36" s="351">
        <f>+C36-D36-R36-Tabella8[[#This Row],[CARICO VENDING]]</f>
        <v>3</v>
      </c>
    </row>
    <row r="37" spans="1:26" ht="25.5" customHeight="1" x14ac:dyDescent="0.25">
      <c r="A37" s="57" t="s">
        <v>62</v>
      </c>
      <c r="B37" s="52" t="s">
        <v>316</v>
      </c>
      <c r="C37" s="46">
        <v>5</v>
      </c>
      <c r="D37" s="46">
        <v>1</v>
      </c>
      <c r="E37" s="46">
        <f>SUMIFS(Tabella2[Qtà],Tabella2[Codice],A37)+IFERROR(IF(INDEX(Tabella1[codice2],MATCH(A37,Tabella1[Codice],0))="",0,SUMIFS(Tabella2[Qtà],Tabella2[Codice],INDEX(Tabella1[codice2],MATCH(A37,Tabella1[Codice],0)))),0)</f>
        <v>0</v>
      </c>
      <c r="F37" s="46">
        <f>+Tabella3[[#This Row],[VEND.]]+Tabella3[[#This Row],[Incr]]</f>
        <v>1</v>
      </c>
      <c r="G37" s="53">
        <f>+Tabella3[[#This Row],[ACQ.]]-Tabella3[[#This Row],[Colonna1]]</f>
        <v>4</v>
      </c>
      <c r="H37" s="47">
        <v>4.9000000000000004</v>
      </c>
      <c r="I37" s="54">
        <f>+Tabella3[[#This Row],[ACQ.]]*Tabella3[[#This Row],[PREZZO]]</f>
        <v>24.5</v>
      </c>
      <c r="J37" s="59">
        <f t="shared" si="0"/>
        <v>4.9000000000000004</v>
      </c>
      <c r="K37" s="51" t="s">
        <v>8786</v>
      </c>
      <c r="L37" s="34">
        <v>2000</v>
      </c>
      <c r="M37" s="35">
        <v>20</v>
      </c>
      <c r="N37" s="178"/>
      <c r="O37" s="292"/>
      <c r="P37" s="290" t="str">
        <f>+Tabella3[[#This Row],[Descrizione]]</f>
        <v>ELFLIQ EB6000 - SHAKING MANGO - 10 ml - 20 mg/ml</v>
      </c>
      <c r="Q37" s="290" t="str">
        <f>+Tabella3[[#This Row],[Codice]]</f>
        <v>10043</v>
      </c>
      <c r="R37" s="290">
        <f>COUNTIFS(tblStoricoVendingExt[CODICE_EXCEL],Q37,tblStoricoVendingExt[ESITO],"OK")</f>
        <v>0</v>
      </c>
      <c r="S37" s="291">
        <f t="shared" si="1"/>
        <v>0</v>
      </c>
      <c r="T37" s="95">
        <f>IFERROR((Tabella3[[#This Row],[RIMANENZE]]/Tabella3[[#This Row],[ACQ.]]),"")</f>
        <v>0.8</v>
      </c>
      <c r="W37" s="13">
        <f>+Tabella3[[#This Row],[Incr]]*Tabella3[[#This Row],[PREZZO]]</f>
        <v>0</v>
      </c>
      <c r="Z37" s="351">
        <f>+C37-D37-R37-Tabella8[[#This Row],[CARICO VENDING]]</f>
        <v>4</v>
      </c>
    </row>
    <row r="38" spans="1:26" ht="25.5" customHeight="1" x14ac:dyDescent="0.25">
      <c r="A38" s="57" t="s">
        <v>63</v>
      </c>
      <c r="B38" s="52" t="s">
        <v>317</v>
      </c>
      <c r="C38" s="46">
        <v>6</v>
      </c>
      <c r="D38" s="46">
        <v>4</v>
      </c>
      <c r="E38" s="46">
        <f>SUMIFS(Tabella2[Qtà],Tabella2[Codice],A38)+IFERROR(IF(INDEX(Tabella1[codice2],MATCH(A38,Tabella1[Codice],0))="",0,SUMIFS(Tabella2[Qtà],Tabella2[Codice],INDEX(Tabella1[codice2],MATCH(A38,Tabella1[Codice],0)))),0)</f>
        <v>0</v>
      </c>
      <c r="F38" s="46">
        <f>+Tabella3[[#This Row],[VEND.]]+Tabella3[[#This Row],[Incr]]</f>
        <v>4</v>
      </c>
      <c r="G38" s="53">
        <f>+Tabella3[[#This Row],[ACQ.]]-Tabella3[[#This Row],[Colonna1]]</f>
        <v>2</v>
      </c>
      <c r="H38" s="47">
        <v>7.9</v>
      </c>
      <c r="I38" s="54">
        <f>+Tabella3[[#This Row],[ACQ.]]*Tabella3[[#This Row],[PREZZO]]</f>
        <v>47.400000000000006</v>
      </c>
      <c r="J38" s="59">
        <f t="shared" si="0"/>
        <v>31.6</v>
      </c>
      <c r="K38" s="51" t="s">
        <v>8787</v>
      </c>
      <c r="L38" s="34">
        <v>2000</v>
      </c>
      <c r="M38" s="35"/>
      <c r="N38" s="178"/>
      <c r="O38" s="292"/>
      <c r="P38" s="290" t="str">
        <f>+Tabella3[[#This Row],[Descrizione]]</f>
        <v>LOST MARY TOCA AIR KIT OCEAN BLUE 20MG CON LEMON LIME</v>
      </c>
      <c r="Q38" s="290" t="str">
        <f>+Tabella3[[#This Row],[Codice]]</f>
        <v>10044</v>
      </c>
      <c r="R38" s="290">
        <f>COUNTIFS(tblStoricoVendingExt[CODICE_EXCEL],Q38,tblStoricoVendingExt[ESITO],"OK")</f>
        <v>0</v>
      </c>
      <c r="S38" s="291">
        <f t="shared" si="1"/>
        <v>0</v>
      </c>
      <c r="T38" s="95">
        <f>IFERROR((Tabella3[[#This Row],[RIMANENZE]]/Tabella3[[#This Row],[ACQ.]]),"")</f>
        <v>0.33333333333333331</v>
      </c>
      <c r="W38" s="13">
        <f>+Tabella3[[#This Row],[Incr]]*Tabella3[[#This Row],[PREZZO]]</f>
        <v>0</v>
      </c>
      <c r="Z38" s="351">
        <f>+C38-D38-R38-Tabella8[[#This Row],[CARICO VENDING]]</f>
        <v>2</v>
      </c>
    </row>
    <row r="39" spans="1:26" ht="25.5" customHeight="1" x14ac:dyDescent="0.25">
      <c r="A39" s="57" t="s">
        <v>64</v>
      </c>
      <c r="B39" s="52" t="s">
        <v>318</v>
      </c>
      <c r="C39" s="46">
        <v>10</v>
      </c>
      <c r="D39" s="46">
        <v>10</v>
      </c>
      <c r="E39" s="46">
        <f>SUMIFS(Tabella2[Qtà],Tabella2[Codice],A39)+IFERROR(IF(INDEX(Tabella1[codice2],MATCH(A39,Tabella1[Codice],0))="",0,SUMIFS(Tabella2[Qtà],Tabella2[Codice],INDEX(Tabella1[codice2],MATCH(A39,Tabella1[Codice],0)))),0)</f>
        <v>0</v>
      </c>
      <c r="F39" s="46">
        <f>+Tabella3[[#This Row],[VEND.]]+Tabella3[[#This Row],[Incr]]</f>
        <v>10</v>
      </c>
      <c r="G39" s="53">
        <f>+Tabella3[[#This Row],[ACQ.]]-Tabella3[[#This Row],[Colonna1]]</f>
        <v>0</v>
      </c>
      <c r="H39" s="47">
        <v>7.9</v>
      </c>
      <c r="I39" s="54">
        <f>+Tabella3[[#This Row],[ACQ.]]*Tabella3[[#This Row],[PREZZO]]</f>
        <v>79</v>
      </c>
      <c r="J39" s="59">
        <f t="shared" si="0"/>
        <v>79</v>
      </c>
      <c r="K39" s="51" t="s">
        <v>8796</v>
      </c>
      <c r="L39" s="34">
        <v>2000</v>
      </c>
      <c r="M39" s="35"/>
      <c r="N39" s="178"/>
      <c r="O39" s="292"/>
      <c r="P39" s="290" t="str">
        <f>+Tabella3[[#This Row],[Descrizione]]</f>
        <v>ELFBAR EB1000 WATERMELON 20 mg/ml</v>
      </c>
      <c r="Q39" s="290" t="str">
        <f>+Tabella3[[#This Row],[Codice]]</f>
        <v>10045</v>
      </c>
      <c r="R39" s="290">
        <f>COUNTIFS(tblStoricoVendingExt[CODICE_EXCEL],Q39,tblStoricoVendingExt[ESITO],"OK")</f>
        <v>0</v>
      </c>
      <c r="S39" s="291">
        <f t="shared" si="1"/>
        <v>0</v>
      </c>
      <c r="T39" s="95">
        <f>IFERROR((Tabella3[[#This Row],[RIMANENZE]]/Tabella3[[#This Row],[ACQ.]]),"")</f>
        <v>0</v>
      </c>
      <c r="W39" s="13">
        <f>+Tabella3[[#This Row],[Incr]]*Tabella3[[#This Row],[PREZZO]]</f>
        <v>0</v>
      </c>
      <c r="Z39" s="351">
        <f>+C39-D39-R39-Tabella8[[#This Row],[CARICO VENDING]]</f>
        <v>0</v>
      </c>
    </row>
    <row r="40" spans="1:26" ht="25.5" customHeight="1" x14ac:dyDescent="0.25">
      <c r="A40" s="57" t="s">
        <v>65</v>
      </c>
      <c r="B40" s="52" t="s">
        <v>319</v>
      </c>
      <c r="C40" s="46">
        <v>22</v>
      </c>
      <c r="D40" s="46">
        <v>12</v>
      </c>
      <c r="E40" s="46">
        <f>SUMIFS(Tabella2[Qtà],Tabella2[Codice],A40)+IFERROR(IF(INDEX(Tabella1[codice2],MATCH(A40,Tabella1[Codice],0))="",0,SUMIFS(Tabella2[Qtà],Tabella2[Codice],INDEX(Tabella1[codice2],MATCH(A40,Tabella1[Codice],0)))),0)</f>
        <v>0</v>
      </c>
      <c r="F40" s="46">
        <f>+Tabella3[[#This Row],[VEND.]]+Tabella3[[#This Row],[Incr]]</f>
        <v>12</v>
      </c>
      <c r="G40" s="53">
        <f>+Tabella3[[#This Row],[ACQ.]]-Tabella3[[#This Row],[Colonna1]]</f>
        <v>10</v>
      </c>
      <c r="H40" s="47">
        <v>9.4</v>
      </c>
      <c r="I40" s="54">
        <f>+Tabella3[[#This Row],[ACQ.]]*Tabella3[[#This Row],[PREZZO]]</f>
        <v>206.8</v>
      </c>
      <c r="J40" s="59">
        <f t="shared" si="0"/>
        <v>112.80000000000001</v>
      </c>
      <c r="K40" s="51" t="s">
        <v>8797</v>
      </c>
      <c r="L40" s="34">
        <v>2000</v>
      </c>
      <c r="M40" s="35"/>
      <c r="N40" s="178"/>
      <c r="O40" s="292"/>
      <c r="P40" s="290" t="str">
        <f>+Tabella3[[#This Row],[Descrizione]]</f>
        <v>ELFBAR ELFA DEVICE + POD BLUEBERRY COTTON CANDY - 20 mg/ml</v>
      </c>
      <c r="Q40" s="290" t="str">
        <f>+Tabella3[[#This Row],[Codice]]</f>
        <v>10046</v>
      </c>
      <c r="R40" s="290">
        <f>COUNTIFS(tblStoricoVendingExt[CODICE_EXCEL],Q40,tblStoricoVendingExt[ESITO],"OK")</f>
        <v>0</v>
      </c>
      <c r="S40" s="291">
        <f t="shared" si="1"/>
        <v>0</v>
      </c>
      <c r="T40" s="95">
        <f>IFERROR((Tabella3[[#This Row],[RIMANENZE]]/Tabella3[[#This Row],[ACQ.]]),"")</f>
        <v>0.45454545454545453</v>
      </c>
      <c r="W40" s="13">
        <f>+Tabella3[[#This Row],[Incr]]*Tabella3[[#This Row],[PREZZO]]</f>
        <v>0</v>
      </c>
      <c r="Z40" s="351">
        <f>+C40-D40-R40-Tabella8[[#This Row],[CARICO VENDING]]</f>
        <v>10</v>
      </c>
    </row>
    <row r="41" spans="1:26" ht="25.5" customHeight="1" x14ac:dyDescent="0.25">
      <c r="A41" s="57" t="s">
        <v>66</v>
      </c>
      <c r="B41" s="52" t="s">
        <v>320</v>
      </c>
      <c r="C41" s="46">
        <v>10</v>
      </c>
      <c r="D41" s="46">
        <v>9</v>
      </c>
      <c r="E41" s="46">
        <f>SUMIFS(Tabella2[Qtà],Tabella2[Codice],A41)+IFERROR(IF(INDEX(Tabella1[codice2],MATCH(A41,Tabella1[Codice],0))="",0,SUMIFS(Tabella2[Qtà],Tabella2[Codice],INDEX(Tabella1[codice2],MATCH(A41,Tabella1[Codice],0)))),0)</f>
        <v>0</v>
      </c>
      <c r="F41" s="46">
        <f>+Tabella3[[#This Row],[VEND.]]+Tabella3[[#This Row],[Incr]]</f>
        <v>9</v>
      </c>
      <c r="G41" s="53">
        <f>+Tabella3[[#This Row],[ACQ.]]-Tabella3[[#This Row],[Colonna1]]</f>
        <v>1</v>
      </c>
      <c r="H41" s="45">
        <v>7.9</v>
      </c>
      <c r="I41" s="54">
        <f>+Tabella3[[#This Row],[ACQ.]]*Tabella3[[#This Row],[PREZZO]]</f>
        <v>79</v>
      </c>
      <c r="J41" s="59">
        <f t="shared" si="0"/>
        <v>71.100000000000009</v>
      </c>
      <c r="K41" s="51" t="s">
        <v>8800</v>
      </c>
      <c r="L41" s="34">
        <v>3000</v>
      </c>
      <c r="M41" s="35"/>
      <c r="N41" s="178"/>
      <c r="O41" s="292"/>
      <c r="P41" s="290" t="str">
        <f>+Tabella3[[#This Row],[Descrizione]]</f>
        <v>ELFBAR EB1000 STRAWBERRY ICE 20 mg/ml</v>
      </c>
      <c r="Q41" s="290" t="str">
        <f>+Tabella3[[#This Row],[Codice]]</f>
        <v>10047</v>
      </c>
      <c r="R41" s="290">
        <f>COUNTIFS(tblStoricoVendingExt[CODICE_EXCEL],Q41,tblStoricoVendingExt[ESITO],"OK")</f>
        <v>0</v>
      </c>
      <c r="S41" s="291">
        <f t="shared" si="1"/>
        <v>0</v>
      </c>
      <c r="T41" s="95">
        <f>IFERROR((Tabella3[[#This Row],[RIMANENZE]]/Tabella3[[#This Row],[ACQ.]]),"")</f>
        <v>0.1</v>
      </c>
      <c r="W41" s="13">
        <f>+Tabella3[[#This Row],[Incr]]*Tabella3[[#This Row],[PREZZO]]</f>
        <v>0</v>
      </c>
      <c r="Z41" s="351">
        <f>+C41-D41-R41-Tabella8[[#This Row],[CARICO VENDING]]</f>
        <v>1</v>
      </c>
    </row>
    <row r="42" spans="1:26" ht="25.5" customHeight="1" x14ac:dyDescent="0.25">
      <c r="A42" s="57" t="s">
        <v>67</v>
      </c>
      <c r="B42" s="52" t="s">
        <v>321</v>
      </c>
      <c r="C42" s="46">
        <v>96</v>
      </c>
      <c r="D42" s="46">
        <v>96</v>
      </c>
      <c r="E42" s="46">
        <f>SUMIFS(Tabella2[Qtà],Tabella2[Codice],A42)+IFERROR(IF(INDEX(Tabella1[codice2],MATCH(A42,Tabella1[Codice],0))="",0,SUMIFS(Tabella2[Qtà],Tabella2[Codice],INDEX(Tabella1[codice2],MATCH(A42,Tabella1[Codice],0)))),0)</f>
        <v>0</v>
      </c>
      <c r="F42" s="46">
        <f>+Tabella3[[#This Row],[VEND.]]+Tabella3[[#This Row],[Incr]]</f>
        <v>96</v>
      </c>
      <c r="G42" s="53">
        <f>+Tabella3[[#This Row],[ACQ.]]-Tabella3[[#This Row],[Colonna1]]</f>
        <v>0</v>
      </c>
      <c r="H42" s="45">
        <v>1.7</v>
      </c>
      <c r="I42" s="54">
        <f>+Tabella3[[#This Row],[ACQ.]]*Tabella3[[#This Row],[PREZZO]]</f>
        <v>163.19999999999999</v>
      </c>
      <c r="J42" s="59">
        <f t="shared" si="0"/>
        <v>163.19999999999999</v>
      </c>
      <c r="K42" s="51" t="s">
        <v>8828</v>
      </c>
      <c r="L42" s="34">
        <v>2000</v>
      </c>
      <c r="M42" s="35">
        <v>20</v>
      </c>
      <c r="N42" s="178"/>
      <c r="O42" s="292"/>
      <c r="P42" s="290" t="str">
        <f>+Tabella3[[#This Row],[Descrizione]]</f>
        <v>Rizla Cartina KS Slim Silver + Filtri Carta</v>
      </c>
      <c r="Q42" s="290" t="str">
        <f>+Tabella3[[#This Row],[Codice]]</f>
        <v>10155</v>
      </c>
      <c r="R42" s="290">
        <f>COUNTIFS(tblStoricoVendingExt[CODICE_EXCEL],Q42,tblStoricoVendingExt[ESITO],"OK")</f>
        <v>0</v>
      </c>
      <c r="S42" s="291">
        <f t="shared" si="1"/>
        <v>0</v>
      </c>
      <c r="T42" s="95">
        <f>IFERROR((Tabella3[[#This Row],[RIMANENZE]]/Tabella3[[#This Row],[ACQ.]]),"")</f>
        <v>0</v>
      </c>
      <c r="W42" s="13">
        <f>+Tabella3[[#This Row],[Incr]]*Tabella3[[#This Row],[PREZZO]]</f>
        <v>0</v>
      </c>
      <c r="Z42" s="351">
        <f>+C42-D42-R42-Tabella8[[#This Row],[CARICO VENDING]]</f>
        <v>0</v>
      </c>
    </row>
    <row r="43" spans="1:26" ht="25.5" customHeight="1" x14ac:dyDescent="0.25">
      <c r="A43" s="57">
        <v>10193</v>
      </c>
      <c r="B43" s="52" t="s">
        <v>322</v>
      </c>
      <c r="C43" s="46">
        <v>60</v>
      </c>
      <c r="D43" s="46">
        <v>60</v>
      </c>
      <c r="E43" s="46">
        <f>SUMIFS(Tabella2[Qtà],Tabella2[Codice],A43)+IFERROR(IF(INDEX(Tabella1[codice2],MATCH(A43,Tabella1[Codice],0))="",0,SUMIFS(Tabella2[Qtà],Tabella2[Codice],INDEX(Tabella1[codice2],MATCH(A43,Tabella1[Codice],0)))),0)</f>
        <v>0</v>
      </c>
      <c r="F43" s="46">
        <f>+Tabella3[[#This Row],[VEND.]]+Tabella3[[#This Row],[Incr]]</f>
        <v>60</v>
      </c>
      <c r="G43" s="53">
        <f>+Tabella3[[#This Row],[ACQ.]]-Tabella3[[#This Row],[Colonna1]]</f>
        <v>0</v>
      </c>
      <c r="H43" s="45">
        <v>2.5</v>
      </c>
      <c r="I43" s="54">
        <f>+Tabella3[[#This Row],[ACQ.]]*Tabella3[[#This Row],[PREZZO]]</f>
        <v>150</v>
      </c>
      <c r="J43" s="59">
        <f t="shared" si="0"/>
        <v>150</v>
      </c>
      <c r="K43" s="51" t="s">
        <v>8829</v>
      </c>
      <c r="L43" s="34">
        <v>3000</v>
      </c>
      <c r="M43" s="35"/>
      <c r="N43" s="178"/>
      <c r="O43" s="292"/>
      <c r="P43" s="290" t="str">
        <f>+Tabella3[[#This Row],[Descrizione]]</f>
        <v>OCB CARTINE KS SLIM+FILTRO</v>
      </c>
      <c r="Q43" s="290">
        <f>+Tabella3[[#This Row],[Codice]]</f>
        <v>10193</v>
      </c>
      <c r="R43" s="290">
        <f>COUNTIFS(tblStoricoVendingExt[CODICE_EXCEL],Q43,tblStoricoVendingExt[ESITO],"OK")</f>
        <v>0</v>
      </c>
      <c r="S43" s="291">
        <f t="shared" si="1"/>
        <v>0</v>
      </c>
      <c r="T43" s="95">
        <f>IFERROR((Tabella3[[#This Row],[RIMANENZE]]/Tabella3[[#This Row],[ACQ.]]),"")</f>
        <v>0</v>
      </c>
      <c r="W43" s="13">
        <f>+Tabella3[[#This Row],[Incr]]*Tabella3[[#This Row],[PREZZO]]</f>
        <v>0</v>
      </c>
      <c r="Z43" s="351">
        <f>+C43-D43-R43-Tabella8[[#This Row],[CARICO VENDING]]</f>
        <v>0</v>
      </c>
    </row>
    <row r="44" spans="1:26" ht="25.5" customHeight="1" x14ac:dyDescent="0.25">
      <c r="A44" s="57">
        <v>10194</v>
      </c>
      <c r="B44" s="52" t="s">
        <v>323</v>
      </c>
      <c r="C44" s="46">
        <v>150</v>
      </c>
      <c r="D44" s="46">
        <v>104</v>
      </c>
      <c r="E44" s="46">
        <f>SUMIFS(Tabella2[Qtà],Tabella2[Codice],A44)+IFERROR(IF(INDEX(Tabella1[codice2],MATCH(A44,Tabella1[Codice],0))="",0,SUMIFS(Tabella2[Qtà],Tabella2[Codice],INDEX(Tabella1[codice2],MATCH(A44,Tabella1[Codice],0)))),0)</f>
        <v>0</v>
      </c>
      <c r="F44" s="46">
        <f>+Tabella3[[#This Row],[VEND.]]+Tabella3[[#This Row],[Incr]]</f>
        <v>104</v>
      </c>
      <c r="G44" s="53">
        <f>+Tabella3[[#This Row],[ACQ.]]-Tabella3[[#This Row],[Colonna1]]</f>
        <v>46</v>
      </c>
      <c r="H44" s="45">
        <v>1.7</v>
      </c>
      <c r="I44" s="54">
        <f>+Tabella3[[#This Row],[ACQ.]]*Tabella3[[#This Row],[PREZZO]]</f>
        <v>255</v>
      </c>
      <c r="J44" s="59">
        <f t="shared" si="0"/>
        <v>176.79999999999998</v>
      </c>
      <c r="K44" s="51" t="s">
        <v>8834</v>
      </c>
      <c r="L44" s="34">
        <v>3000</v>
      </c>
      <c r="M44" s="35">
        <v>10</v>
      </c>
      <c r="N44" s="178"/>
      <c r="O44" s="292"/>
      <c r="P44" s="290" t="str">
        <f>+Tabella3[[#This Row],[Descrizione]]</f>
        <v>OCB CARTINE CORTA SINGOLA</v>
      </c>
      <c r="Q44" s="290">
        <f>+Tabella3[[#This Row],[Codice]]</f>
        <v>10194</v>
      </c>
      <c r="R44" s="290">
        <f>COUNTIFS(tblStoricoVendingExt[CODICE_EXCEL],Q44,tblStoricoVendingExt[ESITO],"OK")</f>
        <v>0</v>
      </c>
      <c r="S44" s="291">
        <f t="shared" si="1"/>
        <v>0</v>
      </c>
      <c r="T44" s="95">
        <f>IFERROR((Tabella3[[#This Row],[RIMANENZE]]/Tabella3[[#This Row],[ACQ.]]),"")</f>
        <v>0.30666666666666664</v>
      </c>
      <c r="W44" s="13">
        <f>+Tabella3[[#This Row],[Incr]]*Tabella3[[#This Row],[PREZZO]]</f>
        <v>0</v>
      </c>
      <c r="Z44" s="351">
        <f>+C44-D44-R44-Tabella8[[#This Row],[CARICO VENDING]]</f>
        <v>46</v>
      </c>
    </row>
    <row r="45" spans="1:26" ht="25.5" customHeight="1" x14ac:dyDescent="0.25">
      <c r="A45" s="57" t="s">
        <v>68</v>
      </c>
      <c r="B45" s="52" t="s">
        <v>324</v>
      </c>
      <c r="C45" s="46">
        <v>15</v>
      </c>
      <c r="D45" s="46">
        <v>6</v>
      </c>
      <c r="E45" s="46">
        <f>SUMIFS(Tabella2[Qtà],Tabella2[Codice],A45)+IFERROR(IF(INDEX(Tabella1[codice2],MATCH(A45,Tabella1[Codice],0))="",0,SUMIFS(Tabella2[Qtà],Tabella2[Codice],INDEX(Tabella1[codice2],MATCH(A45,Tabella1[Codice],0)))),0)</f>
        <v>0</v>
      </c>
      <c r="F45" s="46">
        <f>+Tabella3[[#This Row],[VEND.]]+Tabella3[[#This Row],[Incr]]</f>
        <v>6</v>
      </c>
      <c r="G45" s="53">
        <f>+Tabella3[[#This Row],[ACQ.]]-Tabella3[[#This Row],[Colonna1]]</f>
        <v>9</v>
      </c>
      <c r="H45" s="45">
        <v>8.9</v>
      </c>
      <c r="I45" s="54">
        <f>+Tabella3[[#This Row],[ACQ.]]*Tabella3[[#This Row],[PREZZO]]</f>
        <v>133.5</v>
      </c>
      <c r="J45" s="59">
        <f t="shared" si="0"/>
        <v>53.400000000000006</v>
      </c>
      <c r="K45" s="51" t="s">
        <v>8915</v>
      </c>
      <c r="L45" s="34">
        <v>2000</v>
      </c>
      <c r="M45" s="35">
        <v>20</v>
      </c>
      <c r="N45" s="178"/>
      <c r="O45" s="292"/>
      <c r="P45" s="290" t="str">
        <f>+Tabella3[[#This Row],[Descrizione]]</f>
        <v>ELFBAR ELFA 2ML PREFILLED POD APPLE PEACH</v>
      </c>
      <c r="Q45" s="290" t="str">
        <f>+Tabella3[[#This Row],[Codice]]</f>
        <v>10197</v>
      </c>
      <c r="R45" s="290">
        <f>COUNTIFS(tblStoricoVendingExt[CODICE_EXCEL],Q45,tblStoricoVendingExt[ESITO],"OK")</f>
        <v>0</v>
      </c>
      <c r="S45" s="291">
        <f t="shared" si="1"/>
        <v>0</v>
      </c>
      <c r="T45" s="95">
        <f>IFERROR((Tabella3[[#This Row],[RIMANENZE]]/Tabella3[[#This Row],[ACQ.]]),"")</f>
        <v>0.6</v>
      </c>
      <c r="W45" s="13">
        <f>+Tabella3[[#This Row],[Incr]]*Tabella3[[#This Row],[PREZZO]]</f>
        <v>0</v>
      </c>
      <c r="Z45" s="351">
        <f>+C45-D45-R45-Tabella8[[#This Row],[CARICO VENDING]]</f>
        <v>9</v>
      </c>
    </row>
    <row r="46" spans="1:26" ht="25.5" customHeight="1" x14ac:dyDescent="0.25">
      <c r="A46" s="57" t="s">
        <v>69</v>
      </c>
      <c r="B46" s="52" t="s">
        <v>325</v>
      </c>
      <c r="C46" s="46">
        <v>15</v>
      </c>
      <c r="D46" s="46">
        <v>6</v>
      </c>
      <c r="E46" s="46">
        <f>SUMIFS(Tabella2[Qtà],Tabella2[Codice],A46)+IFERROR(IF(INDEX(Tabella1[codice2],MATCH(A46,Tabella1[Codice],0))="",0,SUMIFS(Tabella2[Qtà],Tabella2[Codice],INDEX(Tabella1[codice2],MATCH(A46,Tabella1[Codice],0)))),0)</f>
        <v>0</v>
      </c>
      <c r="F46" s="46">
        <f>+Tabella3[[#This Row],[VEND.]]+Tabella3[[#This Row],[Incr]]</f>
        <v>6</v>
      </c>
      <c r="G46" s="53">
        <f>+Tabella3[[#This Row],[ACQ.]]-Tabella3[[#This Row],[Colonna1]]</f>
        <v>9</v>
      </c>
      <c r="H46" s="45">
        <v>8.9</v>
      </c>
      <c r="I46" s="54">
        <f>+Tabella3[[#This Row],[ACQ.]]*Tabella3[[#This Row],[PREZZO]]</f>
        <v>133.5</v>
      </c>
      <c r="J46" s="59">
        <f t="shared" si="0"/>
        <v>53.400000000000006</v>
      </c>
      <c r="K46" s="51" t="s">
        <v>9545</v>
      </c>
      <c r="L46" s="34">
        <v>3000</v>
      </c>
      <c r="M46" s="35"/>
      <c r="N46" s="178"/>
      <c r="O46" s="292"/>
      <c r="P46" s="290" t="str">
        <f>+Tabella3[[#This Row],[Descrizione]]</f>
        <v>LOST MARY TOCA POD 20MG BLUEBERRY SOUR RASPBERRY</v>
      </c>
      <c r="Q46" s="290" t="str">
        <f>+Tabella3[[#This Row],[Codice]]</f>
        <v>10198</v>
      </c>
      <c r="R46" s="290">
        <f>COUNTIFS(tblStoricoVendingExt[CODICE_EXCEL],Q46,tblStoricoVendingExt[ESITO],"OK")</f>
        <v>0</v>
      </c>
      <c r="S46" s="291">
        <f t="shared" si="1"/>
        <v>0</v>
      </c>
      <c r="T46" s="95">
        <f>IFERROR((Tabella3[[#This Row],[RIMANENZE]]/Tabella3[[#This Row],[ACQ.]]),"")</f>
        <v>0.6</v>
      </c>
      <c r="W46" s="13">
        <f>+Tabella3[[#This Row],[Incr]]*Tabella3[[#This Row],[PREZZO]]</f>
        <v>0</v>
      </c>
      <c r="Z46" s="351">
        <f>+C46-D46-R46-Tabella8[[#This Row],[CARICO VENDING]]</f>
        <v>9</v>
      </c>
    </row>
    <row r="47" spans="1:26" ht="25.5" customHeight="1" x14ac:dyDescent="0.25">
      <c r="A47" s="57" t="s">
        <v>70</v>
      </c>
      <c r="B47" s="52" t="s">
        <v>326</v>
      </c>
      <c r="C47" s="46">
        <v>20</v>
      </c>
      <c r="D47" s="46">
        <v>10</v>
      </c>
      <c r="E47" s="46">
        <f>SUMIFS(Tabella2[Qtà],Tabella2[Codice],A47)+IFERROR(IF(INDEX(Tabella1[codice2],MATCH(A47,Tabella1[Codice],0))="",0,SUMIFS(Tabella2[Qtà],Tabella2[Codice],INDEX(Tabella1[codice2],MATCH(A47,Tabella1[Codice],0)))),0)</f>
        <v>0</v>
      </c>
      <c r="F47" s="46">
        <f>+Tabella3[[#This Row],[VEND.]]+Tabella3[[#This Row],[Incr]]</f>
        <v>10</v>
      </c>
      <c r="G47" s="53">
        <f>+Tabella3[[#This Row],[ACQ.]]-Tabella3[[#This Row],[Colonna1]]</f>
        <v>10</v>
      </c>
      <c r="H47" s="45">
        <v>8.9</v>
      </c>
      <c r="I47" s="54">
        <f>+Tabella3[[#This Row],[ACQ.]]*Tabella3[[#This Row],[PREZZO]]</f>
        <v>178</v>
      </c>
      <c r="J47" s="59">
        <f t="shared" si="0"/>
        <v>89</v>
      </c>
      <c r="K47" s="51" t="s">
        <v>9546</v>
      </c>
      <c r="L47" s="34">
        <v>2500</v>
      </c>
      <c r="M47" s="35"/>
      <c r="N47" s="178"/>
      <c r="O47" s="292"/>
      <c r="P47" s="290" t="str">
        <f>+Tabella3[[#This Row],[Descrizione]]</f>
        <v>LOST MARY TOCA POD 20MG KIWI PASSION FRUIT GUAVA</v>
      </c>
      <c r="Q47" s="290" t="str">
        <f>+Tabella3[[#This Row],[Codice]]</f>
        <v>10199</v>
      </c>
      <c r="R47" s="290">
        <f>COUNTIFS(tblStoricoVendingExt[CODICE_EXCEL],Q47,tblStoricoVendingExt[ESITO],"OK")</f>
        <v>0</v>
      </c>
      <c r="S47" s="291">
        <f t="shared" si="1"/>
        <v>0</v>
      </c>
      <c r="T47" s="95">
        <f>IFERROR((Tabella3[[#This Row],[RIMANENZE]]/Tabella3[[#This Row],[ACQ.]]),"")</f>
        <v>0.5</v>
      </c>
      <c r="W47" s="13">
        <f>+Tabella3[[#This Row],[Incr]]*Tabella3[[#This Row],[PREZZO]]</f>
        <v>0</v>
      </c>
      <c r="Z47" s="351">
        <f>+C47-D47-R47-Tabella8[[#This Row],[CARICO VENDING]]</f>
        <v>10</v>
      </c>
    </row>
    <row r="48" spans="1:26" ht="25.5" customHeight="1" x14ac:dyDescent="0.25">
      <c r="A48" s="57" t="s">
        <v>71</v>
      </c>
      <c r="B48" s="52" t="s">
        <v>327</v>
      </c>
      <c r="C48" s="46">
        <v>5</v>
      </c>
      <c r="D48" s="46">
        <v>5</v>
      </c>
      <c r="E48" s="46">
        <f>SUMIFS(Tabella2[Qtà],Tabella2[Codice],A48)+IFERROR(IF(INDEX(Tabella1[codice2],MATCH(A48,Tabella1[Codice],0))="",0,SUMIFS(Tabella2[Qtà],Tabella2[Codice],INDEX(Tabella1[codice2],MATCH(A48,Tabella1[Codice],0)))),0)</f>
        <v>0</v>
      </c>
      <c r="F48" s="46">
        <f>+Tabella3[[#This Row],[VEND.]]+Tabella3[[#This Row],[Incr]]</f>
        <v>5</v>
      </c>
      <c r="G48" s="53">
        <f>+Tabella3[[#This Row],[ACQ.]]-Tabella3[[#This Row],[Colonna1]]</f>
        <v>0</v>
      </c>
      <c r="H48" s="45">
        <v>8.9</v>
      </c>
      <c r="I48" s="54">
        <f>+Tabella3[[#This Row],[ACQ.]]*Tabella3[[#This Row],[PREZZO]]</f>
        <v>44.5</v>
      </c>
      <c r="J48" s="59">
        <f t="shared" si="0"/>
        <v>44.5</v>
      </c>
      <c r="K48" s="51" t="s">
        <v>9547</v>
      </c>
      <c r="L48" s="34">
        <v>3000</v>
      </c>
      <c r="M48" s="35">
        <v>10</v>
      </c>
      <c r="N48" s="178"/>
      <c r="O48" s="292"/>
      <c r="P48" s="290" t="str">
        <f>+Tabella3[[#This Row],[Descrizione]]</f>
        <v>LOST MARY TOCA POD 20MG LEMON ICE TEA</v>
      </c>
      <c r="Q48" s="290" t="str">
        <f>+Tabella3[[#This Row],[Codice]]</f>
        <v>10200</v>
      </c>
      <c r="R48" s="290">
        <f>COUNTIFS(tblStoricoVendingExt[CODICE_EXCEL],Q48,tblStoricoVendingExt[ESITO],"OK")</f>
        <v>0</v>
      </c>
      <c r="S48" s="291">
        <f t="shared" si="1"/>
        <v>0</v>
      </c>
      <c r="T48" s="95">
        <f>IFERROR((Tabella3[[#This Row],[RIMANENZE]]/Tabella3[[#This Row],[ACQ.]]),"")</f>
        <v>0</v>
      </c>
      <c r="W48" s="13">
        <f>+Tabella3[[#This Row],[Incr]]*Tabella3[[#This Row],[PREZZO]]</f>
        <v>0</v>
      </c>
      <c r="Z48" s="351">
        <f>+C48-D48-R48-Tabella8[[#This Row],[CARICO VENDING]]</f>
        <v>0</v>
      </c>
    </row>
    <row r="49" spans="1:26" ht="25.5" customHeight="1" x14ac:dyDescent="0.25">
      <c r="A49" s="57" t="s">
        <v>72</v>
      </c>
      <c r="B49" s="52" t="s">
        <v>328</v>
      </c>
      <c r="C49" s="44">
        <v>15</v>
      </c>
      <c r="D49" s="46">
        <v>5</v>
      </c>
      <c r="E49" s="46">
        <f>SUMIFS(Tabella2[Qtà],Tabella2[Codice],A49)+IFERROR(IF(INDEX(Tabella1[codice2],MATCH(A49,Tabella1[Codice],0))="",0,SUMIFS(Tabella2[Qtà],Tabella2[Codice],INDEX(Tabella1[codice2],MATCH(A49,Tabella1[Codice],0)))),0)</f>
        <v>0</v>
      </c>
      <c r="F49" s="46">
        <f>+Tabella3[[#This Row],[VEND.]]+Tabella3[[#This Row],[Incr]]</f>
        <v>5</v>
      </c>
      <c r="G49" s="53">
        <f>+Tabella3[[#This Row],[ACQ.]]-Tabella3[[#This Row],[Colonna1]]</f>
        <v>10</v>
      </c>
      <c r="H49" s="45">
        <v>8.9</v>
      </c>
      <c r="I49" s="54">
        <f>+Tabella3[[#This Row],[ACQ.]]*Tabella3[[#This Row],[PREZZO]]</f>
        <v>133.5</v>
      </c>
      <c r="J49" s="59">
        <f t="shared" si="0"/>
        <v>44.5</v>
      </c>
      <c r="K49" s="51" t="s">
        <v>9656</v>
      </c>
      <c r="L49" s="34">
        <v>2000</v>
      </c>
      <c r="M49" s="35"/>
      <c r="N49" s="178"/>
      <c r="O49" s="292"/>
      <c r="P49" s="290" t="str">
        <f>+Tabella3[[#This Row],[Descrizione]]</f>
        <v>LOST MARY TOCA POD 20MG TROPICAL FRUIT</v>
      </c>
      <c r="Q49" s="290" t="str">
        <f>+Tabella3[[#This Row],[Codice]]</f>
        <v>10201</v>
      </c>
      <c r="R49" s="290">
        <f>COUNTIFS(tblStoricoVendingExt[CODICE_EXCEL],Q49,tblStoricoVendingExt[ESITO],"OK")</f>
        <v>0</v>
      </c>
      <c r="S49" s="291">
        <f t="shared" si="1"/>
        <v>0</v>
      </c>
      <c r="T49" s="95">
        <f>IFERROR((Tabella3[[#This Row],[RIMANENZE]]/Tabella3[[#This Row],[ACQ.]]),"")</f>
        <v>0.66666666666666663</v>
      </c>
      <c r="W49" s="13">
        <f>+Tabella3[[#This Row],[Incr]]*Tabella3[[#This Row],[PREZZO]]</f>
        <v>0</v>
      </c>
      <c r="Z49" s="351">
        <f>+C49-D49-R49-Tabella8[[#This Row],[CARICO VENDING]]</f>
        <v>10</v>
      </c>
    </row>
    <row r="50" spans="1:26" ht="25.5" customHeight="1" x14ac:dyDescent="0.25">
      <c r="A50" s="57" t="s">
        <v>8724</v>
      </c>
      <c r="B50" s="52" t="s">
        <v>329</v>
      </c>
      <c r="C50" s="44">
        <v>15</v>
      </c>
      <c r="D50" s="46">
        <v>6</v>
      </c>
      <c r="E50" s="46">
        <f>SUMIFS(Tabella2[Qtà],Tabella2[Codice],A50)+IFERROR(IF(INDEX(Tabella1[codice2],MATCH(A50,Tabella1[Codice],0))="",0,SUMIFS(Tabella2[Qtà],Tabella2[Codice],INDEX(Tabella1[codice2],MATCH(A50,Tabella1[Codice],0)))),0)</f>
        <v>0</v>
      </c>
      <c r="F50" s="46">
        <f>+Tabella3[[#This Row],[VEND.]]+Tabella3[[#This Row],[Incr]]</f>
        <v>6</v>
      </c>
      <c r="G50" s="53">
        <f>+Tabella3[[#This Row],[ACQ.]]-Tabella3[[#This Row],[Colonna1]]</f>
        <v>9</v>
      </c>
      <c r="H50" s="45">
        <v>8.9</v>
      </c>
      <c r="I50" s="54">
        <f>+Tabella3[[#This Row],[ACQ.]]*Tabella3[[#This Row],[PREZZO]]</f>
        <v>133.5</v>
      </c>
      <c r="J50" s="59">
        <f t="shared" si="0"/>
        <v>53.400000000000006</v>
      </c>
      <c r="K50" s="51" t="s">
        <v>9932</v>
      </c>
      <c r="L50" s="34">
        <v>5000</v>
      </c>
      <c r="M50" s="35"/>
      <c r="N50" s="178"/>
      <c r="O50" s="292"/>
      <c r="P50" s="290" t="str">
        <f>+Tabella3[[#This Row],[Descrizione]]</f>
        <v>LOST MARY TOCA POD 20MG MANGO</v>
      </c>
      <c r="Q50" s="290" t="str">
        <f>+Tabella3[[#This Row],[Codice]]</f>
        <v>930</v>
      </c>
      <c r="R50" s="290">
        <f>COUNTIFS(tblStoricoVendingExt[CODICE_EXCEL],Q50,tblStoricoVendingExt[ESITO],"OK")</f>
        <v>0</v>
      </c>
      <c r="S50" s="291">
        <f t="shared" si="1"/>
        <v>0</v>
      </c>
      <c r="T50" s="95">
        <f>IFERROR((Tabella3[[#This Row],[RIMANENZE]]/Tabella3[[#This Row],[ACQ.]]),"")</f>
        <v>0.6</v>
      </c>
      <c r="W50" s="13">
        <f>+Tabella3[[#This Row],[Incr]]*Tabella3[[#This Row],[PREZZO]]</f>
        <v>0</v>
      </c>
      <c r="Z50" s="351">
        <f>+C50-D50-R50-Tabella8[[#This Row],[CARICO VENDING]]</f>
        <v>9</v>
      </c>
    </row>
    <row r="51" spans="1:26" ht="25.5" customHeight="1" x14ac:dyDescent="0.25">
      <c r="A51" s="57" t="s">
        <v>74</v>
      </c>
      <c r="B51" s="52" t="s">
        <v>330</v>
      </c>
      <c r="C51" s="46">
        <v>5</v>
      </c>
      <c r="D51" s="46">
        <v>4</v>
      </c>
      <c r="E51" s="46">
        <f>SUMIFS(Tabella2[Qtà],Tabella2[Codice],A51)+IFERROR(IF(INDEX(Tabella1[codice2],MATCH(A51,Tabella1[Codice],0))="",0,SUMIFS(Tabella2[Qtà],Tabella2[Codice],INDEX(Tabella1[codice2],MATCH(A51,Tabella1[Codice],0)))),0)</f>
        <v>0</v>
      </c>
      <c r="F51" s="46">
        <f>+Tabella3[[#This Row],[VEND.]]+Tabella3[[#This Row],[Incr]]</f>
        <v>4</v>
      </c>
      <c r="G51" s="53">
        <f>+Tabella3[[#This Row],[ACQ.]]-Tabella3[[#This Row],[Colonna1]]</f>
        <v>1</v>
      </c>
      <c r="H51" s="45">
        <v>8.9</v>
      </c>
      <c r="I51" s="54">
        <f>+Tabella3[[#This Row],[ACQ.]]*Tabella3[[#This Row],[PREZZO]]</f>
        <v>44.5</v>
      </c>
      <c r="J51" s="59">
        <f t="shared" si="0"/>
        <v>35.6</v>
      </c>
      <c r="K51" s="51" t="s">
        <v>10125</v>
      </c>
      <c r="L51" s="34">
        <v>3000</v>
      </c>
      <c r="M51" s="35">
        <v>10</v>
      </c>
      <c r="N51" s="178"/>
      <c r="O51" s="292"/>
      <c r="P51" s="290" t="str">
        <f>+Tabella3[[#This Row],[Descrizione]]</f>
        <v>LOST MARY TOCA POD 20MG PINEAPPLE LEMON QI</v>
      </c>
      <c r="Q51" s="290" t="str">
        <f>+Tabella3[[#This Row],[Codice]]</f>
        <v>10203</v>
      </c>
      <c r="R51" s="290">
        <f>COUNTIFS(tblStoricoVendingExt[CODICE_EXCEL],Q51,tblStoricoVendingExt[ESITO],"OK")</f>
        <v>0</v>
      </c>
      <c r="S51" s="291">
        <f t="shared" si="1"/>
        <v>0</v>
      </c>
      <c r="T51" s="95">
        <f>IFERROR((Tabella3[[#This Row],[RIMANENZE]]/Tabella3[[#This Row],[ACQ.]]),"")</f>
        <v>0.2</v>
      </c>
      <c r="W51" s="13">
        <f>+Tabella3[[#This Row],[Incr]]*Tabella3[[#This Row],[PREZZO]]</f>
        <v>0</v>
      </c>
      <c r="Z51" s="351">
        <f>+C51-D51-R51-Tabella8[[#This Row],[CARICO VENDING]]</f>
        <v>1</v>
      </c>
    </row>
    <row r="52" spans="1:26" ht="25.5" customHeight="1" x14ac:dyDescent="0.25">
      <c r="A52" s="57" t="s">
        <v>75</v>
      </c>
      <c r="B52" s="52" t="s">
        <v>331</v>
      </c>
      <c r="C52" s="46">
        <v>15</v>
      </c>
      <c r="D52" s="46">
        <v>5</v>
      </c>
      <c r="E52" s="46">
        <f>SUMIFS(Tabella2[Qtà],Tabella2[Codice],A52)+IFERROR(IF(INDEX(Tabella1[codice2],MATCH(A52,Tabella1[Codice],0))="",0,SUMIFS(Tabella2[Qtà],Tabella2[Codice],INDEX(Tabella1[codice2],MATCH(A52,Tabella1[Codice],0)))),0)</f>
        <v>0</v>
      </c>
      <c r="F52" s="46">
        <f>+Tabella3[[#This Row],[VEND.]]+Tabella3[[#This Row],[Incr]]</f>
        <v>5</v>
      </c>
      <c r="G52" s="53">
        <f>+Tabella3[[#This Row],[ACQ.]]-Tabella3[[#This Row],[Colonna1]]</f>
        <v>10</v>
      </c>
      <c r="H52" s="45">
        <v>8.9</v>
      </c>
      <c r="I52" s="54">
        <f>+Tabella3[[#This Row],[ACQ.]]*Tabella3[[#This Row],[PREZZO]]</f>
        <v>133.5</v>
      </c>
      <c r="J52" s="59">
        <f t="shared" si="0"/>
        <v>44.5</v>
      </c>
      <c r="K52" s="51" t="s">
        <v>10286</v>
      </c>
      <c r="L52" s="34">
        <v>4000</v>
      </c>
      <c r="M52" s="35"/>
      <c r="N52" s="178"/>
      <c r="O52" s="292"/>
      <c r="P52" s="290" t="str">
        <f>+Tabella3[[#This Row],[Descrizione]]</f>
        <v>LOST MARY TOCA POD 20MG SPEARMINT</v>
      </c>
      <c r="Q52" s="290" t="str">
        <f>+Tabella3[[#This Row],[Codice]]</f>
        <v>10204</v>
      </c>
      <c r="R52" s="290">
        <f>COUNTIFS(tblStoricoVendingExt[CODICE_EXCEL],Q52,tblStoricoVendingExt[ESITO],"OK")</f>
        <v>0</v>
      </c>
      <c r="S52" s="291">
        <f t="shared" si="1"/>
        <v>0</v>
      </c>
      <c r="T52" s="95">
        <f>IFERROR((Tabella3[[#This Row],[RIMANENZE]]/Tabella3[[#This Row],[ACQ.]]),"")</f>
        <v>0.66666666666666663</v>
      </c>
      <c r="W52" s="13">
        <f>+Tabella3[[#This Row],[Incr]]*Tabella3[[#This Row],[PREZZO]]</f>
        <v>0</v>
      </c>
      <c r="Z52" s="351">
        <f>+C52-D52-R52-Tabella8[[#This Row],[CARICO VENDING]]</f>
        <v>10</v>
      </c>
    </row>
    <row r="53" spans="1:26" ht="25.5" customHeight="1" x14ac:dyDescent="0.25">
      <c r="A53" s="57" t="s">
        <v>76</v>
      </c>
      <c r="B53" s="52" t="s">
        <v>332</v>
      </c>
      <c r="C53" s="46">
        <v>5</v>
      </c>
      <c r="D53" s="46">
        <v>3</v>
      </c>
      <c r="E53" s="46">
        <f>SUMIFS(Tabella2[Qtà],Tabella2[Codice],A53)+IFERROR(IF(INDEX(Tabella1[codice2],MATCH(A53,Tabella1[Codice],0))="",0,SUMIFS(Tabella2[Qtà],Tabella2[Codice],INDEX(Tabella1[codice2],MATCH(A53,Tabella1[Codice],0)))),0)</f>
        <v>0</v>
      </c>
      <c r="F53" s="46">
        <f>+Tabella3[[#This Row],[VEND.]]+Tabella3[[#This Row],[Incr]]</f>
        <v>3</v>
      </c>
      <c r="G53" s="53">
        <f>+Tabella3[[#This Row],[ACQ.]]-Tabella3[[#This Row],[Colonna1]]</f>
        <v>2</v>
      </c>
      <c r="H53" s="45">
        <v>8.9</v>
      </c>
      <c r="I53" s="54">
        <f>+Tabella3[[#This Row],[ACQ.]]*Tabella3[[#This Row],[PREZZO]]</f>
        <v>44.5</v>
      </c>
      <c r="J53" s="59">
        <f t="shared" si="0"/>
        <v>26.700000000000003</v>
      </c>
      <c r="K53" s="51"/>
      <c r="L53" s="34"/>
      <c r="M53" s="35">
        <v>10</v>
      </c>
      <c r="N53" s="178"/>
      <c r="O53" s="292"/>
      <c r="P53" s="290" t="str">
        <f>+Tabella3[[#This Row],[Descrizione]]</f>
        <v>LOST MARY TOCA POD 20MG CREAM TOBACCO</v>
      </c>
      <c r="Q53" s="290" t="str">
        <f>+Tabella3[[#This Row],[Codice]]</f>
        <v>10205</v>
      </c>
      <c r="R53" s="290">
        <f>COUNTIFS(tblStoricoVendingExt[CODICE_EXCEL],Q53,tblStoricoVendingExt[ESITO],"OK")</f>
        <v>0</v>
      </c>
      <c r="S53" s="291">
        <f t="shared" si="1"/>
        <v>0</v>
      </c>
      <c r="T53" s="95">
        <f>IFERROR((Tabella3[[#This Row],[RIMANENZE]]/Tabella3[[#This Row],[ACQ.]]),"")</f>
        <v>0.4</v>
      </c>
      <c r="W53" s="13">
        <f>+Tabella3[[#This Row],[Incr]]*Tabella3[[#This Row],[PREZZO]]</f>
        <v>0</v>
      </c>
      <c r="Z53" s="351">
        <f>+C53-D53-R53-Tabella8[[#This Row],[CARICO VENDING]]</f>
        <v>2</v>
      </c>
    </row>
    <row r="54" spans="1:26" ht="25.5" customHeight="1" x14ac:dyDescent="0.25">
      <c r="A54" s="57" t="s">
        <v>77</v>
      </c>
      <c r="B54" s="52" t="s">
        <v>333</v>
      </c>
      <c r="C54" s="46">
        <v>5</v>
      </c>
      <c r="D54" s="46">
        <v>3</v>
      </c>
      <c r="E54" s="46">
        <f>SUMIFS(Tabella2[Qtà],Tabella2[Codice],A54)+IFERROR(IF(INDEX(Tabella1[codice2],MATCH(A54,Tabella1[Codice],0))="",0,SUMIFS(Tabella2[Qtà],Tabella2[Codice],INDEX(Tabella1[codice2],MATCH(A54,Tabella1[Codice],0)))),0)</f>
        <v>0</v>
      </c>
      <c r="F54" s="46">
        <f>+Tabella3[[#This Row],[VEND.]]+Tabella3[[#This Row],[Incr]]</f>
        <v>3</v>
      </c>
      <c r="G54" s="53">
        <f>+Tabella3[[#This Row],[ACQ.]]-Tabella3[[#This Row],[Colonna1]]</f>
        <v>2</v>
      </c>
      <c r="H54" s="45">
        <v>8.9</v>
      </c>
      <c r="I54" s="54">
        <f>+Tabella3[[#This Row],[ACQ.]]*Tabella3[[#This Row],[PREZZO]]</f>
        <v>44.5</v>
      </c>
      <c r="J54" s="59">
        <f t="shared" si="0"/>
        <v>26.700000000000003</v>
      </c>
      <c r="K54" s="51"/>
      <c r="L54" s="34"/>
      <c r="M54" s="35"/>
      <c r="N54" s="178"/>
      <c r="O54" s="292"/>
      <c r="P54" s="290" t="str">
        <f>+Tabella3[[#This Row],[Descrizione]]</f>
        <v>LOST MARY TOCA POD 20MG STRAWBERRY ICE</v>
      </c>
      <c r="Q54" s="290" t="str">
        <f>+Tabella3[[#This Row],[Codice]]</f>
        <v>10206</v>
      </c>
      <c r="R54" s="290">
        <f>COUNTIFS(tblStoricoVendingExt[CODICE_EXCEL],Q54,tblStoricoVendingExt[ESITO],"OK")</f>
        <v>0</v>
      </c>
      <c r="S54" s="291">
        <f t="shared" si="1"/>
        <v>0</v>
      </c>
      <c r="T54" s="95">
        <f>IFERROR((Tabella3[[#This Row],[RIMANENZE]]/Tabella3[[#This Row],[ACQ.]]),"")</f>
        <v>0.4</v>
      </c>
      <c r="W54" s="13">
        <f>+Tabella3[[#This Row],[Incr]]*Tabella3[[#This Row],[PREZZO]]</f>
        <v>0</v>
      </c>
      <c r="Z54" s="351">
        <f>+C54-D54-R54-Tabella8[[#This Row],[CARICO VENDING]]</f>
        <v>2</v>
      </c>
    </row>
    <row r="55" spans="1:26" ht="25.5" customHeight="1" x14ac:dyDescent="0.25">
      <c r="A55" s="57" t="s">
        <v>78</v>
      </c>
      <c r="B55" s="52" t="s">
        <v>334</v>
      </c>
      <c r="C55" s="46">
        <v>15</v>
      </c>
      <c r="D55" s="46">
        <v>6</v>
      </c>
      <c r="E55" s="46">
        <f>SUMIFS(Tabella2[Qtà],Tabella2[Codice],A55)+IFERROR(IF(INDEX(Tabella1[codice2],MATCH(A55,Tabella1[Codice],0))="",0,SUMIFS(Tabella2[Qtà],Tabella2[Codice],INDEX(Tabella1[codice2],MATCH(A55,Tabella1[Codice],0)))),0)</f>
        <v>0</v>
      </c>
      <c r="F55" s="46">
        <f>+Tabella3[[#This Row],[VEND.]]+Tabella3[[#This Row],[Incr]]</f>
        <v>6</v>
      </c>
      <c r="G55" s="53">
        <f>+Tabella3[[#This Row],[ACQ.]]-Tabella3[[#This Row],[Colonna1]]</f>
        <v>9</v>
      </c>
      <c r="H55" s="45">
        <v>8.9</v>
      </c>
      <c r="I55" s="54">
        <f>+Tabella3[[#This Row],[ACQ.]]*Tabella3[[#This Row],[PREZZO]]</f>
        <v>133.5</v>
      </c>
      <c r="J55" s="59">
        <f t="shared" si="0"/>
        <v>53.400000000000006</v>
      </c>
      <c r="K55" s="51"/>
      <c r="L55" s="34"/>
      <c r="M55" s="35">
        <v>10</v>
      </c>
      <c r="N55" s="178"/>
      <c r="O55" s="292"/>
      <c r="P55" s="290" t="str">
        <f>+Tabella3[[#This Row],[Descrizione]]</f>
        <v>LOST MARY TOCA POD 20MG PEACH ICE</v>
      </c>
      <c r="Q55" s="290" t="str">
        <f>+Tabella3[[#This Row],[Codice]]</f>
        <v>10207</v>
      </c>
      <c r="R55" s="290">
        <f>COUNTIFS(tblStoricoVendingExt[CODICE_EXCEL],Q55,tblStoricoVendingExt[ESITO],"OK")</f>
        <v>0</v>
      </c>
      <c r="S55" s="291">
        <f t="shared" si="1"/>
        <v>0</v>
      </c>
      <c r="T55" s="95">
        <f>IFERROR((Tabella3[[#This Row],[RIMANENZE]]/Tabella3[[#This Row],[ACQ.]]),"")</f>
        <v>0.6</v>
      </c>
      <c r="W55" s="13">
        <f>+Tabella3[[#This Row],[Incr]]*Tabella3[[#This Row],[PREZZO]]</f>
        <v>0</v>
      </c>
      <c r="Z55" s="351">
        <f>+C55-D55-R55-Tabella8[[#This Row],[CARICO VENDING]]</f>
        <v>9</v>
      </c>
    </row>
    <row r="56" spans="1:26" ht="25.5" customHeight="1" x14ac:dyDescent="0.25">
      <c r="A56" s="57" t="s">
        <v>79</v>
      </c>
      <c r="B56" s="52" t="s">
        <v>335</v>
      </c>
      <c r="C56" s="46">
        <v>15</v>
      </c>
      <c r="D56" s="46">
        <v>5</v>
      </c>
      <c r="E56" s="46">
        <f>SUMIFS(Tabella2[Qtà],Tabella2[Codice],A56)+IFERROR(IF(INDEX(Tabella1[codice2],MATCH(A56,Tabella1[Codice],0))="",0,SUMIFS(Tabella2[Qtà],Tabella2[Codice],INDEX(Tabella1[codice2],MATCH(A56,Tabella1[Codice],0)))),0)</f>
        <v>0</v>
      </c>
      <c r="F56" s="46">
        <f>+Tabella3[[#This Row],[VEND.]]+Tabella3[[#This Row],[Incr]]</f>
        <v>5</v>
      </c>
      <c r="G56" s="53">
        <f>+Tabella3[[#This Row],[ACQ.]]-Tabella3[[#This Row],[Colonna1]]</f>
        <v>10</v>
      </c>
      <c r="H56" s="45">
        <v>8.9</v>
      </c>
      <c r="I56" s="54">
        <f>+Tabella3[[#This Row],[ACQ.]]*Tabella3[[#This Row],[PREZZO]]</f>
        <v>133.5</v>
      </c>
      <c r="J56" s="59">
        <f t="shared" si="0"/>
        <v>44.5</v>
      </c>
      <c r="K56" s="51"/>
      <c r="L56" s="34"/>
      <c r="M56" s="35"/>
      <c r="N56" s="178"/>
      <c r="O56" s="292"/>
      <c r="P56" s="290" t="str">
        <f>+Tabella3[[#This Row],[Descrizione]]</f>
        <v>LOST MARY TOCA POD 20MG LEMON LIME</v>
      </c>
      <c r="Q56" s="290" t="str">
        <f>+Tabella3[[#This Row],[Codice]]</f>
        <v>10208</v>
      </c>
      <c r="R56" s="290">
        <f>COUNTIFS(tblStoricoVendingExt[CODICE_EXCEL],Q56,tblStoricoVendingExt[ESITO],"OK")</f>
        <v>0</v>
      </c>
      <c r="S56" s="291">
        <f t="shared" si="1"/>
        <v>0</v>
      </c>
      <c r="T56" s="95">
        <f>IFERROR((Tabella3[[#This Row],[RIMANENZE]]/Tabella3[[#This Row],[ACQ.]]),"")</f>
        <v>0.66666666666666663</v>
      </c>
      <c r="W56" s="13">
        <f>+Tabella3[[#This Row],[Incr]]*Tabella3[[#This Row],[PREZZO]]</f>
        <v>0</v>
      </c>
      <c r="Z56" s="351">
        <f>+C56-D56-R56-Tabella8[[#This Row],[CARICO VENDING]]</f>
        <v>10</v>
      </c>
    </row>
    <row r="57" spans="1:26" ht="25.5" customHeight="1" x14ac:dyDescent="0.25">
      <c r="A57" s="57" t="s">
        <v>80</v>
      </c>
      <c r="B57" s="52" t="s">
        <v>336</v>
      </c>
      <c r="C57" s="46">
        <v>5</v>
      </c>
      <c r="D57" s="46">
        <v>15</v>
      </c>
      <c r="E57" s="46">
        <f>SUMIFS(Tabella2[Qtà],Tabella2[Codice],A57)+IFERROR(IF(INDEX(Tabella1[codice2],MATCH(A57,Tabella1[Codice],0))="",0,SUMIFS(Tabella2[Qtà],Tabella2[Codice],INDEX(Tabella1[codice2],MATCH(A57,Tabella1[Codice],0)))),0)</f>
        <v>0</v>
      </c>
      <c r="F57" s="46">
        <f>+Tabella3[[#This Row],[VEND.]]+Tabella3[[#This Row],[Incr]]</f>
        <v>15</v>
      </c>
      <c r="G57" s="53">
        <f>+Tabella3[[#This Row],[ACQ.]]-Tabella3[[#This Row],[Colonna1]]</f>
        <v>-10</v>
      </c>
      <c r="H57" s="45">
        <v>8.9</v>
      </c>
      <c r="I57" s="54">
        <f>+Tabella3[[#This Row],[ACQ.]]*Tabella3[[#This Row],[PREZZO]]</f>
        <v>44.5</v>
      </c>
      <c r="J57" s="59">
        <f t="shared" si="0"/>
        <v>133.5</v>
      </c>
      <c r="K57" s="51"/>
      <c r="L57" s="34"/>
      <c r="M57" s="35"/>
      <c r="N57" s="178"/>
      <c r="O57" s="292"/>
      <c r="P57" s="290" t="str">
        <f>+Tabella3[[#This Row],[Descrizione]]</f>
        <v>LOST MARY TOCA POD 20MG CHERRY CLOUDD</v>
      </c>
      <c r="Q57" s="290" t="str">
        <f>+Tabella3[[#This Row],[Codice]]</f>
        <v>10209</v>
      </c>
      <c r="R57" s="290">
        <f>COUNTIFS(tblStoricoVendingExt[CODICE_EXCEL],Q57,tblStoricoVendingExt[ESITO],"OK")</f>
        <v>0</v>
      </c>
      <c r="S57" s="291">
        <f t="shared" si="1"/>
        <v>0</v>
      </c>
      <c r="T57" s="95">
        <f>IFERROR((Tabella3[[#This Row],[RIMANENZE]]/Tabella3[[#This Row],[ACQ.]]),"")</f>
        <v>-2</v>
      </c>
      <c r="W57" s="13">
        <f>+Tabella3[[#This Row],[Incr]]*Tabella3[[#This Row],[PREZZO]]</f>
        <v>0</v>
      </c>
      <c r="Z57" s="351">
        <f>+C57-D57-R57-Tabella8[[#This Row],[CARICO VENDING]]</f>
        <v>-10</v>
      </c>
    </row>
    <row r="58" spans="1:26" ht="25.5" customHeight="1" x14ac:dyDescent="0.25">
      <c r="A58" s="57" t="s">
        <v>81</v>
      </c>
      <c r="B58" s="52" t="s">
        <v>337</v>
      </c>
      <c r="C58" s="46">
        <v>15</v>
      </c>
      <c r="D58" s="46">
        <v>6</v>
      </c>
      <c r="E58" s="46">
        <f>SUMIFS(Tabella2[Qtà],Tabella2[Codice],A58)+IFERROR(IF(INDEX(Tabella1[codice2],MATCH(A58,Tabella1[Codice],0))="",0,SUMIFS(Tabella2[Qtà],Tabella2[Codice],INDEX(Tabella1[codice2],MATCH(A58,Tabella1[Codice],0)))),0)</f>
        <v>0</v>
      </c>
      <c r="F58" s="46">
        <f>+Tabella3[[#This Row],[VEND.]]+Tabella3[[#This Row],[Incr]]</f>
        <v>6</v>
      </c>
      <c r="G58" s="53">
        <f>+Tabella3[[#This Row],[ACQ.]]-Tabella3[[#This Row],[Colonna1]]</f>
        <v>9</v>
      </c>
      <c r="H58" s="45">
        <v>8.9</v>
      </c>
      <c r="I58" s="54">
        <f>+Tabella3[[#This Row],[ACQ.]]*Tabella3[[#This Row],[PREZZO]]</f>
        <v>133.5</v>
      </c>
      <c r="J58" s="59">
        <f t="shared" si="0"/>
        <v>53.400000000000006</v>
      </c>
      <c r="K58" s="51"/>
      <c r="L58" s="34"/>
      <c r="M58" s="35"/>
      <c r="N58" s="178"/>
      <c r="O58" s="292"/>
      <c r="P58" s="290" t="str">
        <f>+Tabella3[[#This Row],[Descrizione]]</f>
        <v>LOST MARY TOCA POD 20MG MIX BERRIES</v>
      </c>
      <c r="Q58" s="290" t="str">
        <f>+Tabella3[[#This Row],[Codice]]</f>
        <v>10210</v>
      </c>
      <c r="R58" s="290">
        <f>COUNTIFS(tblStoricoVendingExt[CODICE_EXCEL],Q58,tblStoricoVendingExt[ESITO],"OK")</f>
        <v>0</v>
      </c>
      <c r="S58" s="291">
        <f t="shared" si="1"/>
        <v>0</v>
      </c>
      <c r="T58" s="95">
        <f>IFERROR((Tabella3[[#This Row],[RIMANENZE]]/Tabella3[[#This Row],[ACQ.]]),"")</f>
        <v>0.6</v>
      </c>
      <c r="W58" s="13">
        <f>+Tabella3[[#This Row],[Incr]]*Tabella3[[#This Row],[PREZZO]]</f>
        <v>0</v>
      </c>
      <c r="Z58" s="351">
        <f>+C58-D58-R58-Tabella8[[#This Row],[CARICO VENDING]]</f>
        <v>9</v>
      </c>
    </row>
    <row r="59" spans="1:26" ht="25.5" customHeight="1" x14ac:dyDescent="0.25">
      <c r="A59" s="57" t="s">
        <v>82</v>
      </c>
      <c r="B59" s="52" t="s">
        <v>338</v>
      </c>
      <c r="C59" s="46">
        <v>5</v>
      </c>
      <c r="D59" s="46">
        <v>4</v>
      </c>
      <c r="E59" s="46">
        <f>SUMIFS(Tabella2[Qtà],Tabella2[Codice],A59)+IFERROR(IF(INDEX(Tabella1[codice2],MATCH(A59,Tabella1[Codice],0))="",0,SUMIFS(Tabella2[Qtà],Tabella2[Codice],INDEX(Tabella1[codice2],MATCH(A59,Tabella1[Codice],0)))),0)</f>
        <v>0</v>
      </c>
      <c r="F59" s="46">
        <f>+Tabella3[[#This Row],[VEND.]]+Tabella3[[#This Row],[Incr]]</f>
        <v>4</v>
      </c>
      <c r="G59" s="53">
        <f>+Tabella3[[#This Row],[ACQ.]]-Tabella3[[#This Row],[Colonna1]]</f>
        <v>1</v>
      </c>
      <c r="H59" s="45">
        <v>9.9</v>
      </c>
      <c r="I59" s="54">
        <f>+Tabella3[[#This Row],[ACQ.]]*Tabella3[[#This Row],[PREZZO]]</f>
        <v>49.5</v>
      </c>
      <c r="J59" s="59">
        <f t="shared" si="0"/>
        <v>39.6</v>
      </c>
      <c r="K59" s="51"/>
      <c r="L59" s="34"/>
      <c r="M59" s="35"/>
      <c r="N59" s="178"/>
      <c r="O59" s="292"/>
      <c r="P59" s="290" t="str">
        <f>+Tabella3[[#This Row],[Descrizione]]</f>
        <v>LOST MARY TOCA METAL KIT CHAMPAGNE GOLD + MANGO</v>
      </c>
      <c r="Q59" s="290" t="str">
        <f>+Tabella3[[#This Row],[Codice]]</f>
        <v>10211</v>
      </c>
      <c r="R59" s="290">
        <f>COUNTIFS(tblStoricoVendingExt[CODICE_EXCEL],Q59,tblStoricoVendingExt[ESITO],"OK")</f>
        <v>0</v>
      </c>
      <c r="S59" s="291">
        <f t="shared" si="1"/>
        <v>0</v>
      </c>
      <c r="T59" s="95">
        <f>IFERROR((Tabella3[[#This Row],[RIMANENZE]]/Tabella3[[#This Row],[ACQ.]]),"")</f>
        <v>0.2</v>
      </c>
      <c r="W59" s="13">
        <f>+Tabella3[[#This Row],[Incr]]*Tabella3[[#This Row],[PREZZO]]</f>
        <v>0</v>
      </c>
      <c r="Z59" s="351">
        <f>+C59-D59-R59-Tabella8[[#This Row],[CARICO VENDING]]</f>
        <v>1</v>
      </c>
    </row>
    <row r="60" spans="1:26" ht="25.5" customHeight="1" x14ac:dyDescent="0.25">
      <c r="A60" s="57" t="s">
        <v>83</v>
      </c>
      <c r="B60" s="52" t="s">
        <v>339</v>
      </c>
      <c r="C60" s="46">
        <v>5</v>
      </c>
      <c r="D60" s="46">
        <v>0</v>
      </c>
      <c r="E60" s="46">
        <f>SUMIFS(Tabella2[Qtà],Tabella2[Codice],A60)+IFERROR(IF(INDEX(Tabella1[codice2],MATCH(A60,Tabella1[Codice],0))="",0,SUMIFS(Tabella2[Qtà],Tabella2[Codice],INDEX(Tabella1[codice2],MATCH(A60,Tabella1[Codice],0)))),0)</f>
        <v>0</v>
      </c>
      <c r="F60" s="46">
        <f>+Tabella3[[#This Row],[VEND.]]+Tabella3[[#This Row],[Incr]]</f>
        <v>0</v>
      </c>
      <c r="G60" s="53">
        <f>+Tabella3[[#This Row],[ACQ.]]-Tabella3[[#This Row],[Colonna1]]</f>
        <v>5</v>
      </c>
      <c r="H60" s="45">
        <v>9.9</v>
      </c>
      <c r="I60" s="54">
        <f>+Tabella3[[#This Row],[ACQ.]]*Tabella3[[#This Row],[PREZZO]]</f>
        <v>49.5</v>
      </c>
      <c r="J60" s="59">
        <f t="shared" si="0"/>
        <v>0</v>
      </c>
      <c r="K60" s="51"/>
      <c r="L60" s="34"/>
      <c r="M60" s="35"/>
      <c r="N60" s="178"/>
      <c r="O60" s="292"/>
      <c r="P60" s="290" t="str">
        <f>+Tabella3[[#This Row],[Descrizione]]</f>
        <v>LOST MARY TOCA METAL DARK BRONZE + SPEARMINT</v>
      </c>
      <c r="Q60" s="290" t="str">
        <f>+Tabella3[[#This Row],[Codice]]</f>
        <v>10212</v>
      </c>
      <c r="R60" s="290">
        <f>COUNTIFS(tblStoricoVendingExt[CODICE_EXCEL],Q60,tblStoricoVendingExt[ESITO],"OK")</f>
        <v>0</v>
      </c>
      <c r="S60" s="291">
        <f t="shared" si="1"/>
        <v>0</v>
      </c>
      <c r="T60" s="95">
        <f>IFERROR((Tabella3[[#This Row],[RIMANENZE]]/Tabella3[[#This Row],[ACQ.]]),"")</f>
        <v>1</v>
      </c>
      <c r="W60" s="13">
        <f>+Tabella3[[#This Row],[Incr]]*Tabella3[[#This Row],[PREZZO]]</f>
        <v>0</v>
      </c>
      <c r="Z60" s="351">
        <f>+C60-D60-R60-Tabella8[[#This Row],[CARICO VENDING]]</f>
        <v>5</v>
      </c>
    </row>
    <row r="61" spans="1:26" ht="25.5" customHeight="1" x14ac:dyDescent="0.25">
      <c r="A61" s="57" t="s">
        <v>84</v>
      </c>
      <c r="B61" s="52" t="s">
        <v>340</v>
      </c>
      <c r="C61" s="46">
        <v>5</v>
      </c>
      <c r="D61" s="46">
        <v>3</v>
      </c>
      <c r="E61" s="46">
        <f>SUMIFS(Tabella2[Qtà],Tabella2[Codice],A61)+IFERROR(IF(INDEX(Tabella1[codice2],MATCH(A61,Tabella1[Codice],0))="",0,SUMIFS(Tabella2[Qtà],Tabella2[Codice],INDEX(Tabella1[codice2],MATCH(A61,Tabella1[Codice],0)))),0)</f>
        <v>0</v>
      </c>
      <c r="F61" s="46">
        <f>+Tabella3[[#This Row],[VEND.]]+Tabella3[[#This Row],[Incr]]</f>
        <v>3</v>
      </c>
      <c r="G61" s="53">
        <f>+Tabella3[[#This Row],[ACQ.]]-Tabella3[[#This Row],[Colonna1]]</f>
        <v>2</v>
      </c>
      <c r="H61" s="45">
        <v>9.9</v>
      </c>
      <c r="I61" s="54">
        <f>+Tabella3[[#This Row],[ACQ.]]*Tabella3[[#This Row],[PREZZO]]</f>
        <v>49.5</v>
      </c>
      <c r="J61" s="59">
        <f t="shared" si="0"/>
        <v>29.700000000000003</v>
      </c>
      <c r="K61" s="51"/>
      <c r="L61" s="34"/>
      <c r="M61" s="35">
        <v>100</v>
      </c>
      <c r="N61" s="178"/>
      <c r="O61" s="292"/>
      <c r="P61" s="290" t="str">
        <f>+Tabella3[[#This Row],[Descrizione]]</f>
        <v>LOST MARY TOCA METAL KIT BLUE GREEN + KIWI PASSION FRUIT GUAVA</v>
      </c>
      <c r="Q61" s="290" t="str">
        <f>+Tabella3[[#This Row],[Codice]]</f>
        <v>10213</v>
      </c>
      <c r="R61" s="290">
        <f>COUNTIFS(tblStoricoVendingExt[CODICE_EXCEL],Q61,tblStoricoVendingExt[ESITO],"OK")</f>
        <v>0</v>
      </c>
      <c r="S61" s="291">
        <f t="shared" si="1"/>
        <v>0</v>
      </c>
      <c r="T61" s="95">
        <f>IFERROR((Tabella3[[#This Row],[RIMANENZE]]/Tabella3[[#This Row],[ACQ.]]),"")</f>
        <v>0.4</v>
      </c>
      <c r="W61" s="13">
        <f>+Tabella3[[#This Row],[Incr]]*Tabella3[[#This Row],[PREZZO]]</f>
        <v>0</v>
      </c>
      <c r="Z61" s="351">
        <f>+C61-D61-R61-Tabella8[[#This Row],[CARICO VENDING]]</f>
        <v>2</v>
      </c>
    </row>
    <row r="62" spans="1:26" ht="25.5" customHeight="1" x14ac:dyDescent="0.25">
      <c r="A62" s="57" t="s">
        <v>85</v>
      </c>
      <c r="B62" s="52" t="s">
        <v>341</v>
      </c>
      <c r="C62" s="46">
        <v>5</v>
      </c>
      <c r="D62" s="46">
        <v>1</v>
      </c>
      <c r="E62" s="46">
        <f>SUMIFS(Tabella2[Qtà],Tabella2[Codice],A62)+IFERROR(IF(INDEX(Tabella1[codice2],MATCH(A62,Tabella1[Codice],0))="",0,SUMIFS(Tabella2[Qtà],Tabella2[Codice],INDEX(Tabella1[codice2],MATCH(A62,Tabella1[Codice],0)))),0)</f>
        <v>0</v>
      </c>
      <c r="F62" s="46">
        <f>+Tabella3[[#This Row],[VEND.]]+Tabella3[[#This Row],[Incr]]</f>
        <v>1</v>
      </c>
      <c r="G62" s="53">
        <f>+Tabella3[[#This Row],[ACQ.]]-Tabella3[[#This Row],[Colonna1]]</f>
        <v>4</v>
      </c>
      <c r="H62" s="45">
        <v>9.9</v>
      </c>
      <c r="I62" s="54">
        <f>+Tabella3[[#This Row],[ACQ.]]*Tabella3[[#This Row],[PREZZO]]</f>
        <v>49.5</v>
      </c>
      <c r="J62" s="59">
        <f t="shared" si="0"/>
        <v>9.9</v>
      </c>
      <c r="K62" s="51"/>
      <c r="L62" s="34"/>
      <c r="M62" s="35"/>
      <c r="N62" s="178"/>
      <c r="O62" s="292"/>
      <c r="P62" s="290" t="str">
        <f>+Tabella3[[#This Row],[Descrizione]]</f>
        <v>LOST MARY TOCA METAL KIT BRUSHED STAINLESS + PINAPPLE LEMON</v>
      </c>
      <c r="Q62" s="290" t="str">
        <f>+Tabella3[[#This Row],[Codice]]</f>
        <v>10214</v>
      </c>
      <c r="R62" s="290">
        <f>COUNTIFS(tblStoricoVendingExt[CODICE_EXCEL],Q62,tblStoricoVendingExt[ESITO],"OK")</f>
        <v>0</v>
      </c>
      <c r="S62" s="291">
        <f t="shared" si="1"/>
        <v>0</v>
      </c>
      <c r="T62" s="95">
        <f>IFERROR((Tabella3[[#This Row],[RIMANENZE]]/Tabella3[[#This Row],[ACQ.]]),"")</f>
        <v>0.8</v>
      </c>
      <c r="W62" s="13">
        <f>+Tabella3[[#This Row],[Incr]]*Tabella3[[#This Row],[PREZZO]]</f>
        <v>0</v>
      </c>
      <c r="Z62" s="351">
        <f>+C62-D62-R62-Tabella8[[#This Row],[CARICO VENDING]]</f>
        <v>4</v>
      </c>
    </row>
    <row r="63" spans="1:26" ht="25.5" customHeight="1" x14ac:dyDescent="0.25">
      <c r="A63" s="57" t="s">
        <v>86</v>
      </c>
      <c r="B63" s="52" t="s">
        <v>342</v>
      </c>
      <c r="C63" s="46">
        <v>50</v>
      </c>
      <c r="D63" s="46">
        <v>50</v>
      </c>
      <c r="E63" s="46">
        <f>SUMIFS(Tabella2[Qtà],Tabella2[Codice],A63)+IFERROR(IF(INDEX(Tabella1[codice2],MATCH(A63,Tabella1[Codice],0))="",0,SUMIFS(Tabella2[Qtà],Tabella2[Codice],INDEX(Tabella1[codice2],MATCH(A63,Tabella1[Codice],0)))),0)</f>
        <v>0</v>
      </c>
      <c r="F63" s="46">
        <f>+Tabella3[[#This Row],[VEND.]]+Tabella3[[#This Row],[Incr]]</f>
        <v>50</v>
      </c>
      <c r="G63" s="53">
        <f>+Tabella3[[#This Row],[ACQ.]]-Tabella3[[#This Row],[Colonna1]]</f>
        <v>0</v>
      </c>
      <c r="H63" s="45">
        <v>1.2</v>
      </c>
      <c r="I63" s="54">
        <f>+Tabella3[[#This Row],[ACQ.]]*Tabella3[[#This Row],[PREZZO]]</f>
        <v>60</v>
      </c>
      <c r="J63" s="59">
        <f t="shared" si="0"/>
        <v>60</v>
      </c>
      <c r="K63" s="6"/>
      <c r="L63" s="1"/>
      <c r="M63" s="35">
        <v>20</v>
      </c>
      <c r="N63" s="178"/>
      <c r="O63" s="292"/>
      <c r="P63" s="290" t="str">
        <f>+Tabella3[[#This Row],[Descrizione]]</f>
        <v>CARTINE BRAVO (REX GOMMATE)</v>
      </c>
      <c r="Q63" s="290" t="str">
        <f>+Tabella3[[#This Row],[Codice]]</f>
        <v>10224</v>
      </c>
      <c r="R63" s="290">
        <f>COUNTIFS(tblStoricoVendingExt[CODICE_EXCEL],Q63,tblStoricoVendingExt[ESITO],"OK")</f>
        <v>0</v>
      </c>
      <c r="S63" s="291">
        <f t="shared" si="1"/>
        <v>0</v>
      </c>
      <c r="T63" s="95">
        <f>IFERROR((Tabella3[[#This Row],[RIMANENZE]]/Tabella3[[#This Row],[ACQ.]]),"")</f>
        <v>0</v>
      </c>
      <c r="W63" s="13">
        <f>+Tabella3[[#This Row],[Incr]]*Tabella3[[#This Row],[PREZZO]]</f>
        <v>0</v>
      </c>
      <c r="Z63" s="351">
        <f>+C63-D63-R63-Tabella8[[#This Row],[CARICO VENDING]]</f>
        <v>0</v>
      </c>
    </row>
    <row r="64" spans="1:26" ht="25.5" customHeight="1" x14ac:dyDescent="0.25">
      <c r="A64" s="57" t="s">
        <v>87</v>
      </c>
      <c r="B64" s="52" t="s">
        <v>343</v>
      </c>
      <c r="C64" s="46">
        <v>10</v>
      </c>
      <c r="D64" s="46">
        <v>1</v>
      </c>
      <c r="E64" s="46">
        <f>SUMIFS(Tabella2[Qtà],Tabella2[Codice],A64)+IFERROR(IF(INDEX(Tabella1[codice2],MATCH(A64,Tabella1[Codice],0))="",0,SUMIFS(Tabella2[Qtà],Tabella2[Codice],INDEX(Tabella1[codice2],MATCH(A64,Tabella1[Codice],0)))),0)</f>
        <v>0</v>
      </c>
      <c r="F64" s="46">
        <f>+Tabella3[[#This Row],[VEND.]]+Tabella3[[#This Row],[Incr]]</f>
        <v>1</v>
      </c>
      <c r="G64" s="53">
        <f>+Tabella3[[#This Row],[ACQ.]]-Tabella3[[#This Row],[Colonna1]]</f>
        <v>9</v>
      </c>
      <c r="H64" s="45">
        <v>9</v>
      </c>
      <c r="I64" s="54">
        <f>+Tabella3[[#This Row],[ACQ.]]*Tabella3[[#This Row],[PREZZO]]</f>
        <v>90</v>
      </c>
      <c r="J64" s="59">
        <f t="shared" si="0"/>
        <v>9</v>
      </c>
      <c r="K64" s="6"/>
      <c r="L64" s="1"/>
      <c r="M64" s="35"/>
      <c r="N64" s="178"/>
      <c r="O64" s="292"/>
      <c r="P64" s="290" t="str">
        <f>+Tabella3[[#This Row],[Descrizione]]</f>
        <v>KIWI CARAMEL TOBACCO</v>
      </c>
      <c r="Q64" s="290" t="str">
        <f>+Tabella3[[#This Row],[Codice]]</f>
        <v>10225</v>
      </c>
      <c r="R64" s="290">
        <f>COUNTIFS(tblStoricoVendingExt[CODICE_EXCEL],Q64,tblStoricoVendingExt[ESITO],"OK")</f>
        <v>0</v>
      </c>
      <c r="S64" s="291">
        <f t="shared" si="1"/>
        <v>0</v>
      </c>
      <c r="T64" s="95">
        <f>IFERROR((Tabella3[[#This Row],[RIMANENZE]]/Tabella3[[#This Row],[ACQ.]]),"")</f>
        <v>0.9</v>
      </c>
      <c r="W64" s="13">
        <f>+Tabella3[[#This Row],[Incr]]*Tabella3[[#This Row],[PREZZO]]</f>
        <v>0</v>
      </c>
      <c r="Z64" s="351">
        <f>+C64-D64-R64-Tabella8[[#This Row],[CARICO VENDING]]</f>
        <v>9</v>
      </c>
    </row>
    <row r="65" spans="1:34" ht="25.5" customHeight="1" x14ac:dyDescent="0.25">
      <c r="A65" s="57" t="s">
        <v>88</v>
      </c>
      <c r="B65" s="52" t="s">
        <v>344</v>
      </c>
      <c r="C65" s="46">
        <v>10</v>
      </c>
      <c r="D65" s="46">
        <v>2</v>
      </c>
      <c r="E65" s="46">
        <f>SUMIFS(Tabella2[Qtà],Tabella2[Codice],A65)+IFERROR(IF(INDEX(Tabella1[codice2],MATCH(A65,Tabella1[Codice],0))="",0,SUMIFS(Tabella2[Qtà],Tabella2[Codice],INDEX(Tabella1[codice2],MATCH(A65,Tabella1[Codice],0)))),0)</f>
        <v>0</v>
      </c>
      <c r="F65" s="46">
        <f>+Tabella3[[#This Row],[VEND.]]+Tabella3[[#This Row],[Incr]]</f>
        <v>2</v>
      </c>
      <c r="G65" s="53">
        <f>+Tabella3[[#This Row],[ACQ.]]-Tabella3[[#This Row],[Colonna1]]</f>
        <v>8</v>
      </c>
      <c r="H65" s="45">
        <v>9</v>
      </c>
      <c r="I65" s="54">
        <f>+Tabella3[[#This Row],[ACQ.]]*Tabella3[[#This Row],[PREZZO]]</f>
        <v>90</v>
      </c>
      <c r="J65" s="59">
        <f t="shared" si="0"/>
        <v>18</v>
      </c>
      <c r="K65" s="6"/>
      <c r="L65" s="1"/>
      <c r="M65" s="35"/>
      <c r="N65" s="178"/>
      <c r="O65" s="292"/>
      <c r="P65" s="290" t="str">
        <f>+Tabella3[[#This Row],[Descrizione]]</f>
        <v>KIWI CLASSIC TOBACCO</v>
      </c>
      <c r="Q65" s="290" t="str">
        <f>+Tabella3[[#This Row],[Codice]]</f>
        <v>10226</v>
      </c>
      <c r="R65" s="290">
        <f>COUNTIFS(tblStoricoVendingExt[CODICE_EXCEL],Q65,tblStoricoVendingExt[ESITO],"OK")</f>
        <v>0</v>
      </c>
      <c r="S65" s="291">
        <f t="shared" si="1"/>
        <v>0</v>
      </c>
      <c r="T65" s="95">
        <f>IFERROR((Tabella3[[#This Row],[RIMANENZE]]/Tabella3[[#This Row],[ACQ.]]),"")</f>
        <v>0.8</v>
      </c>
      <c r="W65" s="13">
        <f>+Tabella3[[#This Row],[Incr]]*Tabella3[[#This Row],[PREZZO]]</f>
        <v>0</v>
      </c>
      <c r="Z65" s="351">
        <f>+C65-D65-R65-Tabella8[[#This Row],[CARICO VENDING]]</f>
        <v>8</v>
      </c>
    </row>
    <row r="66" spans="1:34" ht="25.5" customHeight="1" x14ac:dyDescent="0.25">
      <c r="A66" s="57" t="s">
        <v>89</v>
      </c>
      <c r="B66" s="52" t="s">
        <v>10083</v>
      </c>
      <c r="C66" s="46">
        <v>30</v>
      </c>
      <c r="D66" s="46">
        <v>29</v>
      </c>
      <c r="E66" s="46">
        <f>SUMIFS(Tabella2[Qtà],Tabella2[Codice],A66)+IFERROR(IF(INDEX(Tabella1[codice2],MATCH(A66,Tabella1[Codice],0))="",0,SUMIFS(Tabella2[Qtà],Tabella2[Codice],INDEX(Tabella1[codice2],MATCH(A66,Tabella1[Codice],0)))),0)</f>
        <v>0</v>
      </c>
      <c r="F66" s="46">
        <f>+Tabella3[[#This Row],[VEND.]]+Tabella3[[#This Row],[Incr]]</f>
        <v>29</v>
      </c>
      <c r="G66" s="53">
        <f>+Tabella3[[#This Row],[ACQ.]]-Tabella3[[#This Row],[Colonna1]]</f>
        <v>1</v>
      </c>
      <c r="H66" s="45">
        <v>9</v>
      </c>
      <c r="I66" s="54">
        <f>+Tabella3[[#This Row],[ACQ.]]*Tabella3[[#This Row],[PREZZO]]</f>
        <v>270</v>
      </c>
      <c r="J66" s="59">
        <f t="shared" si="0"/>
        <v>261</v>
      </c>
      <c r="K66" s="6"/>
      <c r="L66" s="1"/>
      <c r="M66" s="35"/>
      <c r="N66" s="178"/>
      <c r="O66" s="292"/>
      <c r="P66" s="290" t="str">
        <f>+Tabella3[[#This Row],[Descrizione]]</f>
        <v>KIWI BLUEBERRY ICE POD</v>
      </c>
      <c r="Q66" s="290" t="str">
        <f>+Tabella3[[#This Row],[Codice]]</f>
        <v>10227</v>
      </c>
      <c r="R66" s="290">
        <f>COUNTIFS(tblStoricoVendingExt[CODICE_EXCEL],Q66,tblStoricoVendingExt[ESITO],"OK")</f>
        <v>0</v>
      </c>
      <c r="S66" s="291">
        <f t="shared" si="1"/>
        <v>0</v>
      </c>
      <c r="T66" s="95">
        <f>IFERROR((Tabella3[[#This Row],[RIMANENZE]]/Tabella3[[#This Row],[ACQ.]]),"")</f>
        <v>3.3333333333333333E-2</v>
      </c>
      <c r="W66" s="13">
        <f>+Tabella3[[#This Row],[Incr]]*Tabella3[[#This Row],[PREZZO]]</f>
        <v>0</v>
      </c>
      <c r="Z66" s="351">
        <f>+C66-D66-R66-Tabella8[[#This Row],[CARICO VENDING]]</f>
        <v>1</v>
      </c>
    </row>
    <row r="67" spans="1:34" ht="25.5" customHeight="1" x14ac:dyDescent="0.25">
      <c r="A67" s="57" t="s">
        <v>90</v>
      </c>
      <c r="B67" s="52" t="s">
        <v>10084</v>
      </c>
      <c r="C67" s="46">
        <v>30</v>
      </c>
      <c r="D67" s="46">
        <v>23</v>
      </c>
      <c r="E67" s="46">
        <f>SUMIFS(Tabella2[Qtà],Tabella2[Codice],A67)+IFERROR(IF(INDEX(Tabella1[codice2],MATCH(A67,Tabella1[Codice],0))="",0,SUMIFS(Tabella2[Qtà],Tabella2[Codice],INDEX(Tabella1[codice2],MATCH(A67,Tabella1[Codice],0)))),0)</f>
        <v>0</v>
      </c>
      <c r="F67" s="46">
        <f>+Tabella3[[#This Row],[VEND.]]+Tabella3[[#This Row],[Incr]]</f>
        <v>23</v>
      </c>
      <c r="G67" s="53">
        <f>+Tabella3[[#This Row],[ACQ.]]-Tabella3[[#This Row],[Colonna1]]</f>
        <v>7</v>
      </c>
      <c r="H67" s="45">
        <v>9</v>
      </c>
      <c r="I67" s="54">
        <f>+Tabella3[[#This Row],[ACQ.]]*Tabella3[[#This Row],[PREZZO]]</f>
        <v>270</v>
      </c>
      <c r="J67" s="59">
        <f t="shared" ref="J67:J130" si="2">+D67*H67</f>
        <v>207</v>
      </c>
      <c r="K67" s="6"/>
      <c r="L67" s="1"/>
      <c r="M67" s="35">
        <v>20</v>
      </c>
      <c r="N67" s="178"/>
      <c r="O67" s="292"/>
      <c r="P67" s="290" t="str">
        <f>+Tabella3[[#This Row],[Descrizione]]</f>
        <v>KIWI STRAWBERRY ICE POD</v>
      </c>
      <c r="Q67" s="290" t="str">
        <f>+Tabella3[[#This Row],[Codice]]</f>
        <v>10228</v>
      </c>
      <c r="R67" s="290">
        <f>COUNTIFS(tblStoricoVendingExt[CODICE_EXCEL],Q67,tblStoricoVendingExt[ESITO],"OK")</f>
        <v>0</v>
      </c>
      <c r="S67" s="291">
        <f t="shared" ref="S67:S130" si="3">R67*H67</f>
        <v>0</v>
      </c>
      <c r="T67" s="95">
        <f>IFERROR((Tabella3[[#This Row],[RIMANENZE]]/Tabella3[[#This Row],[ACQ.]]),"")</f>
        <v>0.23333333333333334</v>
      </c>
      <c r="W67" s="13">
        <f>+Tabella3[[#This Row],[Incr]]*Tabella3[[#This Row],[PREZZO]]</f>
        <v>0</v>
      </c>
      <c r="Z67" s="351">
        <f>+C67-D67-R67-Tabella8[[#This Row],[CARICO VENDING]]</f>
        <v>7</v>
      </c>
    </row>
    <row r="68" spans="1:34" ht="25.5" customHeight="1" x14ac:dyDescent="0.25">
      <c r="A68" s="57" t="s">
        <v>91</v>
      </c>
      <c r="B68" s="52" t="s">
        <v>10085</v>
      </c>
      <c r="C68" s="46">
        <v>20</v>
      </c>
      <c r="D68" s="46">
        <v>10</v>
      </c>
      <c r="E68" s="46">
        <f>SUMIFS(Tabella2[Qtà],Tabella2[Codice],A68)+IFERROR(IF(INDEX(Tabella1[codice2],MATCH(A68,Tabella1[Codice],0))="",0,SUMIFS(Tabella2[Qtà],Tabella2[Codice],INDEX(Tabella1[codice2],MATCH(A68,Tabella1[Codice],0)))),0)</f>
        <v>0</v>
      </c>
      <c r="F68" s="46">
        <f>+Tabella3[[#This Row],[VEND.]]+Tabella3[[#This Row],[Incr]]</f>
        <v>10</v>
      </c>
      <c r="G68" s="53">
        <f>+Tabella3[[#This Row],[ACQ.]]-Tabella3[[#This Row],[Colonna1]]</f>
        <v>10</v>
      </c>
      <c r="H68" s="45">
        <v>9</v>
      </c>
      <c r="I68" s="54">
        <f>+Tabella3[[#This Row],[ACQ.]]*Tabella3[[#This Row],[PREZZO]]</f>
        <v>180</v>
      </c>
      <c r="J68" s="59">
        <f t="shared" si="2"/>
        <v>90</v>
      </c>
      <c r="K68" s="6"/>
      <c r="L68" s="1"/>
      <c r="M68" s="35">
        <v>40</v>
      </c>
      <c r="N68" s="178"/>
      <c r="O68" s="292"/>
      <c r="P68" s="290" t="str">
        <f>+Tabella3[[#This Row],[Descrizione]]</f>
        <v>KIWI TANGERINE ICE POD</v>
      </c>
      <c r="Q68" s="290" t="str">
        <f>+Tabella3[[#This Row],[Codice]]</f>
        <v>10229</v>
      </c>
      <c r="R68" s="290">
        <f>COUNTIFS(tblStoricoVendingExt[CODICE_EXCEL],Q68,tblStoricoVendingExt[ESITO],"OK")</f>
        <v>0</v>
      </c>
      <c r="S68" s="291">
        <f t="shared" si="3"/>
        <v>0</v>
      </c>
      <c r="T68" s="95">
        <f>IFERROR((Tabella3[[#This Row],[RIMANENZE]]/Tabella3[[#This Row],[ACQ.]]),"")</f>
        <v>0.5</v>
      </c>
      <c r="W68" s="13">
        <f>+Tabella3[[#This Row],[Incr]]*Tabella3[[#This Row],[PREZZO]]</f>
        <v>0</v>
      </c>
      <c r="Z68" s="351">
        <f>+C68-D68-R68-Tabella8[[#This Row],[CARICO VENDING]]</f>
        <v>10</v>
      </c>
    </row>
    <row r="69" spans="1:34" ht="25.5" customHeight="1" x14ac:dyDescent="0.25">
      <c r="A69" s="57" t="s">
        <v>92</v>
      </c>
      <c r="B69" s="52" t="s">
        <v>10086</v>
      </c>
      <c r="C69" s="46">
        <v>10</v>
      </c>
      <c r="D69" s="46">
        <v>11</v>
      </c>
      <c r="E69" s="46">
        <f>SUMIFS(Tabella2[Qtà],Tabella2[Codice],A69)+IFERROR(IF(INDEX(Tabella1[codice2],MATCH(A69,Tabella1[Codice],0))="",0,SUMIFS(Tabella2[Qtà],Tabella2[Codice],INDEX(Tabella1[codice2],MATCH(A69,Tabella1[Codice],0)))),0)</f>
        <v>0</v>
      </c>
      <c r="F69" s="46">
        <f>+Tabella3[[#This Row],[VEND.]]+Tabella3[[#This Row],[Incr]]</f>
        <v>11</v>
      </c>
      <c r="G69" s="53">
        <f>+Tabella3[[#This Row],[ACQ.]]-Tabella3[[#This Row],[Colonna1]]</f>
        <v>-1</v>
      </c>
      <c r="H69" s="45">
        <v>9</v>
      </c>
      <c r="I69" s="54">
        <f>+Tabella3[[#This Row],[ACQ.]]*Tabella3[[#This Row],[PREZZO]]</f>
        <v>90</v>
      </c>
      <c r="J69" s="59">
        <f t="shared" si="2"/>
        <v>99</v>
      </c>
      <c r="K69" s="6"/>
      <c r="L69" s="1"/>
      <c r="M69" s="35">
        <v>20</v>
      </c>
      <c r="N69" s="178"/>
      <c r="O69" s="292"/>
      <c r="P69" s="290" t="str">
        <f>+Tabella3[[#This Row],[Descrizione]]</f>
        <v>KIWI WATERMELON ICE POD</v>
      </c>
      <c r="Q69" s="290" t="str">
        <f>+Tabella3[[#This Row],[Codice]]</f>
        <v>10230</v>
      </c>
      <c r="R69" s="290">
        <f>COUNTIFS(tblStoricoVendingExt[CODICE_EXCEL],Q69,tblStoricoVendingExt[ESITO],"OK")</f>
        <v>0</v>
      </c>
      <c r="S69" s="291">
        <f t="shared" si="3"/>
        <v>0</v>
      </c>
      <c r="T69" s="95">
        <f>IFERROR((Tabella3[[#This Row],[RIMANENZE]]/Tabella3[[#This Row],[ACQ.]]),"")</f>
        <v>-0.1</v>
      </c>
      <c r="W69" s="13">
        <f>+Tabella3[[#This Row],[Incr]]*Tabella3[[#This Row],[PREZZO]]</f>
        <v>0</v>
      </c>
      <c r="Z69" s="351">
        <f>+C69-D69-R69-Tabella8[[#This Row],[CARICO VENDING]]</f>
        <v>-1</v>
      </c>
    </row>
    <row r="70" spans="1:34" ht="25.5" customHeight="1" x14ac:dyDescent="0.25">
      <c r="A70" s="57" t="s">
        <v>93</v>
      </c>
      <c r="B70" s="52" t="s">
        <v>10087</v>
      </c>
      <c r="C70" s="46">
        <v>20</v>
      </c>
      <c r="D70" s="46">
        <v>13</v>
      </c>
      <c r="E70" s="46">
        <f>SUMIFS(Tabella2[Qtà],Tabella2[Codice],A70)+IFERROR(IF(INDEX(Tabella1[codice2],MATCH(A70,Tabella1[Codice],0))="",0,SUMIFS(Tabella2[Qtà],Tabella2[Codice],INDEX(Tabella1[codice2],MATCH(A70,Tabella1[Codice],0)))),0)</f>
        <v>0</v>
      </c>
      <c r="F70" s="46">
        <f>+Tabella3[[#This Row],[VEND.]]+Tabella3[[#This Row],[Incr]]</f>
        <v>13</v>
      </c>
      <c r="G70" s="53">
        <f>+Tabella3[[#This Row],[ACQ.]]-Tabella3[[#This Row],[Colonna1]]</f>
        <v>7</v>
      </c>
      <c r="H70" s="45">
        <v>9</v>
      </c>
      <c r="I70" s="54">
        <f>+Tabella3[[#This Row],[ACQ.]]*Tabella3[[#This Row],[PREZZO]]</f>
        <v>180</v>
      </c>
      <c r="J70" s="59">
        <f t="shared" si="2"/>
        <v>117</v>
      </c>
      <c r="K70" s="6"/>
      <c r="L70" s="1"/>
      <c r="M70" s="35">
        <v>50</v>
      </c>
      <c r="N70" s="178"/>
      <c r="O70" s="292"/>
      <c r="P70" s="290" t="str">
        <f>+Tabella3[[#This Row],[Descrizione]]</f>
        <v>KIWI MINT CREAM POD</v>
      </c>
      <c r="Q70" s="290" t="str">
        <f>+Tabella3[[#This Row],[Codice]]</f>
        <v>10231</v>
      </c>
      <c r="R70" s="290">
        <f>COUNTIFS(tblStoricoVendingExt[CODICE_EXCEL],Q70,tblStoricoVendingExt[ESITO],"OK")</f>
        <v>0</v>
      </c>
      <c r="S70" s="291">
        <f t="shared" si="3"/>
        <v>0</v>
      </c>
      <c r="T70" s="95">
        <f>IFERROR((Tabella3[[#This Row],[RIMANENZE]]/Tabella3[[#This Row],[ACQ.]]),"")</f>
        <v>0.35</v>
      </c>
      <c r="W70" s="13">
        <f>+Tabella3[[#This Row],[Incr]]*Tabella3[[#This Row],[PREZZO]]</f>
        <v>0</v>
      </c>
      <c r="Z70" s="351">
        <f>+C70-D70-R70-Tabella8[[#This Row],[CARICO VENDING]]</f>
        <v>7</v>
      </c>
    </row>
    <row r="71" spans="1:34" ht="25.5" customHeight="1" x14ac:dyDescent="0.25">
      <c r="A71" s="57" t="s">
        <v>94</v>
      </c>
      <c r="B71" s="52" t="s">
        <v>10088</v>
      </c>
      <c r="C71" s="46">
        <v>20</v>
      </c>
      <c r="D71" s="46">
        <v>20</v>
      </c>
      <c r="E71" s="46">
        <f>SUMIFS(Tabella2[Qtà],Tabella2[Codice],A71)+IFERROR(IF(INDEX(Tabella1[codice2],MATCH(A71,Tabella1[Codice],0))="",0,SUMIFS(Tabella2[Qtà],Tabella2[Codice],INDEX(Tabella1[codice2],MATCH(A71,Tabella1[Codice],0)))),0)</f>
        <v>0</v>
      </c>
      <c r="F71" s="46">
        <f>+Tabella3[[#This Row],[VEND.]]+Tabella3[[#This Row],[Incr]]</f>
        <v>20</v>
      </c>
      <c r="G71" s="53">
        <f>+Tabella3[[#This Row],[ACQ.]]-Tabella3[[#This Row],[Colonna1]]</f>
        <v>0</v>
      </c>
      <c r="H71" s="45">
        <v>9</v>
      </c>
      <c r="I71" s="54">
        <f>+Tabella3[[#This Row],[ACQ.]]*Tabella3[[#This Row],[PREZZO]]</f>
        <v>180</v>
      </c>
      <c r="J71" s="59">
        <f t="shared" si="2"/>
        <v>180</v>
      </c>
      <c r="K71" s="6"/>
      <c r="L71" s="1"/>
      <c r="M71" s="35">
        <v>30</v>
      </c>
      <c r="N71" s="178"/>
      <c r="O71" s="292"/>
      <c r="P71" s="290" t="str">
        <f>+Tabella3[[#This Row],[Descrizione]]</f>
        <v>KIWI MANGO ICE POD</v>
      </c>
      <c r="Q71" s="290" t="str">
        <f>+Tabella3[[#This Row],[Codice]]</f>
        <v>10232</v>
      </c>
      <c r="R71" s="290">
        <f>COUNTIFS(tblStoricoVendingExt[CODICE_EXCEL],Q71,tblStoricoVendingExt[ESITO],"OK")</f>
        <v>0</v>
      </c>
      <c r="S71" s="291">
        <f t="shared" si="3"/>
        <v>0</v>
      </c>
      <c r="T71" s="95">
        <f>IFERROR((Tabella3[[#This Row],[RIMANENZE]]/Tabella3[[#This Row],[ACQ.]]),"")</f>
        <v>0</v>
      </c>
      <c r="W71" s="13">
        <f>+Tabella3[[#This Row],[Incr]]*Tabella3[[#This Row],[PREZZO]]</f>
        <v>0</v>
      </c>
      <c r="Z71" s="351">
        <f>+C71-D71-R71-Tabella8[[#This Row],[CARICO VENDING]]</f>
        <v>0</v>
      </c>
    </row>
    <row r="72" spans="1:34" ht="25.5" customHeight="1" x14ac:dyDescent="0.25">
      <c r="A72" s="57" t="s">
        <v>95</v>
      </c>
      <c r="B72" s="52" t="s">
        <v>10089</v>
      </c>
      <c r="C72" s="46">
        <v>20</v>
      </c>
      <c r="D72" s="46">
        <v>10</v>
      </c>
      <c r="E72" s="46">
        <f>SUMIFS(Tabella2[Qtà],Tabella2[Codice],A72)+IFERROR(IF(INDEX(Tabella1[codice2],MATCH(A72,Tabella1[Codice],0))="",0,SUMIFS(Tabella2[Qtà],Tabella2[Codice],INDEX(Tabella1[codice2],MATCH(A72,Tabella1[Codice],0)))),0)</f>
        <v>0</v>
      </c>
      <c r="F72" s="46">
        <f>+Tabella3[[#This Row],[VEND.]]+Tabella3[[#This Row],[Incr]]</f>
        <v>10</v>
      </c>
      <c r="G72" s="53">
        <f>+Tabella3[[#This Row],[ACQ.]]-Tabella3[[#This Row],[Colonna1]]</f>
        <v>10</v>
      </c>
      <c r="H72" s="45">
        <v>9</v>
      </c>
      <c r="I72" s="54">
        <f>+Tabella3[[#This Row],[ACQ.]]*Tabella3[[#This Row],[PREZZO]]</f>
        <v>180</v>
      </c>
      <c r="J72" s="59">
        <f t="shared" si="2"/>
        <v>90</v>
      </c>
      <c r="K72" s="6"/>
      <c r="L72" s="1"/>
      <c r="M72" s="35">
        <v>30</v>
      </c>
      <c r="N72" s="178"/>
      <c r="O72" s="292"/>
      <c r="P72" s="290" t="str">
        <f>+Tabella3[[#This Row],[Descrizione]]</f>
        <v>KIWI COCONUT MILK POD</v>
      </c>
      <c r="Q72" s="290" t="str">
        <f>+Tabella3[[#This Row],[Codice]]</f>
        <v>10233</v>
      </c>
      <c r="R72" s="290">
        <f>COUNTIFS(tblStoricoVendingExt[CODICE_EXCEL],Q72,tblStoricoVendingExt[ESITO],"OK")</f>
        <v>0</v>
      </c>
      <c r="S72" s="291">
        <f t="shared" si="3"/>
        <v>0</v>
      </c>
      <c r="T72" s="95">
        <f>IFERROR((Tabella3[[#This Row],[RIMANENZE]]/Tabella3[[#This Row],[ACQ.]]),"")</f>
        <v>0.5</v>
      </c>
      <c r="W72" s="13">
        <f>+Tabella3[[#This Row],[Incr]]*Tabella3[[#This Row],[PREZZO]]</f>
        <v>0</v>
      </c>
      <c r="Z72" s="351">
        <f>+C72-D72-R72-Tabella8[[#This Row],[CARICO VENDING]]</f>
        <v>10</v>
      </c>
    </row>
    <row r="73" spans="1:34" ht="25.5" customHeight="1" x14ac:dyDescent="0.25">
      <c r="A73" s="57" t="s">
        <v>96</v>
      </c>
      <c r="B73" s="52" t="s">
        <v>10090</v>
      </c>
      <c r="C73" s="46">
        <v>10</v>
      </c>
      <c r="D73" s="46">
        <v>10</v>
      </c>
      <c r="E73" s="46">
        <f>SUMIFS(Tabella2[Qtà],Tabella2[Codice],A73)+IFERROR(IF(INDEX(Tabella1[codice2],MATCH(A73,Tabella1[Codice],0))="",0,SUMIFS(Tabella2[Qtà],Tabella2[Codice],INDEX(Tabella1[codice2],MATCH(A73,Tabella1[Codice],0)))),0)</f>
        <v>0</v>
      </c>
      <c r="F73" s="46">
        <f>+Tabella3[[#This Row],[VEND.]]+Tabella3[[#This Row],[Incr]]</f>
        <v>10</v>
      </c>
      <c r="G73" s="53">
        <f>+Tabella3[[#This Row],[ACQ.]]-Tabella3[[#This Row],[Colonna1]]</f>
        <v>0</v>
      </c>
      <c r="H73" s="45">
        <v>9</v>
      </c>
      <c r="I73" s="54">
        <f>+Tabella3[[#This Row],[ACQ.]]*Tabella3[[#This Row],[PREZZO]]</f>
        <v>90</v>
      </c>
      <c r="J73" s="59">
        <f t="shared" si="2"/>
        <v>90</v>
      </c>
      <c r="K73" s="6"/>
      <c r="L73" s="1"/>
      <c r="M73" s="35">
        <v>20</v>
      </c>
      <c r="N73" s="178"/>
      <c r="O73" s="292"/>
      <c r="P73" s="290" t="str">
        <f>+Tabella3[[#This Row],[Descrizione]]</f>
        <v>KIWI BANANA ICE POD</v>
      </c>
      <c r="Q73" s="290" t="str">
        <f>+Tabella3[[#This Row],[Codice]]</f>
        <v>10234</v>
      </c>
      <c r="R73" s="290">
        <f>COUNTIFS(tblStoricoVendingExt[CODICE_EXCEL],Q73,tblStoricoVendingExt[ESITO],"OK")</f>
        <v>0</v>
      </c>
      <c r="S73" s="291">
        <f t="shared" si="3"/>
        <v>0</v>
      </c>
      <c r="T73" s="95">
        <f>IFERROR((Tabella3[[#This Row],[RIMANENZE]]/Tabella3[[#This Row],[ACQ.]]),"")</f>
        <v>0</v>
      </c>
      <c r="W73" s="13">
        <f>+Tabella3[[#This Row],[Incr]]*Tabella3[[#This Row],[PREZZO]]</f>
        <v>0</v>
      </c>
      <c r="Z73" s="351">
        <f>+C73-D73-R73-Tabella8[[#This Row],[CARICO VENDING]]</f>
        <v>0</v>
      </c>
    </row>
    <row r="74" spans="1:34" ht="25.5" customHeight="1" x14ac:dyDescent="0.25">
      <c r="A74" s="57" t="s">
        <v>97</v>
      </c>
      <c r="B74" s="52" t="s">
        <v>10091</v>
      </c>
      <c r="C74" s="46">
        <v>10</v>
      </c>
      <c r="D74" s="46">
        <v>0</v>
      </c>
      <c r="E74" s="46">
        <f>SUMIFS(Tabella2[Qtà],Tabella2[Codice],A74)+IFERROR(IF(INDEX(Tabella1[codice2],MATCH(A74,Tabella1[Codice],0))="",0,SUMIFS(Tabella2[Qtà],Tabella2[Codice],INDEX(Tabella1[codice2],MATCH(A74,Tabella1[Codice],0)))),0)</f>
        <v>0</v>
      </c>
      <c r="F74" s="46">
        <f>+Tabella3[[#This Row],[VEND.]]+Tabella3[[#This Row],[Incr]]</f>
        <v>0</v>
      </c>
      <c r="G74" s="53">
        <f>+Tabella3[[#This Row],[ACQ.]]-Tabella3[[#This Row],[Colonna1]]</f>
        <v>10</v>
      </c>
      <c r="H74" s="45">
        <v>9</v>
      </c>
      <c r="I74" s="54">
        <f>+Tabella3[[#This Row],[ACQ.]]*Tabella3[[#This Row],[PREZZO]]</f>
        <v>90</v>
      </c>
      <c r="J74" s="59">
        <f t="shared" si="2"/>
        <v>0</v>
      </c>
      <c r="K74" s="6"/>
      <c r="L74" s="1"/>
      <c r="M74" s="35">
        <v>20</v>
      </c>
      <c r="N74" s="178"/>
      <c r="O74" s="292"/>
      <c r="P74" s="290" t="str">
        <f>+Tabella3[[#This Row],[Descrizione]]</f>
        <v>KIWI DRY TOBACCO POD</v>
      </c>
      <c r="Q74" s="290" t="str">
        <f>+Tabella3[[#This Row],[Codice]]</f>
        <v>10235</v>
      </c>
      <c r="R74" s="290">
        <f>COUNTIFS(tblStoricoVendingExt[CODICE_EXCEL],Q74,tblStoricoVendingExt[ESITO],"OK")</f>
        <v>0</v>
      </c>
      <c r="S74" s="291">
        <f t="shared" si="3"/>
        <v>0</v>
      </c>
      <c r="T74" s="95">
        <f>IFERROR((Tabella3[[#This Row],[RIMANENZE]]/Tabella3[[#This Row],[ACQ.]]),"")</f>
        <v>1</v>
      </c>
      <c r="W74" s="13">
        <f>+Tabella3[[#This Row],[Incr]]*Tabella3[[#This Row],[PREZZO]]</f>
        <v>0</v>
      </c>
      <c r="Z74" s="351">
        <f>+C74-D74-R74-Tabella8[[#This Row],[CARICO VENDING]]</f>
        <v>10</v>
      </c>
    </row>
    <row r="75" spans="1:34" ht="25.5" customHeight="1" x14ac:dyDescent="0.25">
      <c r="A75" s="57" t="s">
        <v>98</v>
      </c>
      <c r="B75" s="52" t="s">
        <v>10092</v>
      </c>
      <c r="C75" s="46">
        <v>10</v>
      </c>
      <c r="D75" s="46">
        <v>0</v>
      </c>
      <c r="E75" s="46">
        <f>SUMIFS(Tabella2[Qtà],Tabella2[Codice],A75)+IFERROR(IF(INDEX(Tabella1[codice2],MATCH(A75,Tabella1[Codice],0))="",0,SUMIFS(Tabella2[Qtà],Tabella2[Codice],INDEX(Tabella1[codice2],MATCH(A75,Tabella1[Codice],0)))),0)</f>
        <v>0</v>
      </c>
      <c r="F75" s="46">
        <f>+Tabella3[[#This Row],[VEND.]]+Tabella3[[#This Row],[Incr]]</f>
        <v>0</v>
      </c>
      <c r="G75" s="53">
        <f>+Tabella3[[#This Row],[ACQ.]]-Tabella3[[#This Row],[Colonna1]]</f>
        <v>10</v>
      </c>
      <c r="H75" s="45">
        <v>9</v>
      </c>
      <c r="I75" s="54">
        <f>+Tabella3[[#This Row],[ACQ.]]*Tabella3[[#This Row],[PREZZO]]</f>
        <v>90</v>
      </c>
      <c r="J75" s="59">
        <f t="shared" si="2"/>
        <v>0</v>
      </c>
      <c r="K75" s="6"/>
      <c r="L75" s="1"/>
      <c r="M75" s="35">
        <v>20</v>
      </c>
      <c r="N75" s="178"/>
      <c r="O75" s="292"/>
      <c r="P75" s="290" t="str">
        <f>+Tabella3[[#This Row],[Descrizione]]</f>
        <v>KIWI SMOOTH TOBACCO POD</v>
      </c>
      <c r="Q75" s="290" t="str">
        <f>+Tabella3[[#This Row],[Codice]]</f>
        <v>10236</v>
      </c>
      <c r="R75" s="290">
        <f>COUNTIFS(tblStoricoVendingExt[CODICE_EXCEL],Q75,tblStoricoVendingExt[ESITO],"OK")</f>
        <v>0</v>
      </c>
      <c r="S75" s="291">
        <f t="shared" si="3"/>
        <v>0</v>
      </c>
      <c r="T75" s="95">
        <f>IFERROR((Tabella3[[#This Row],[RIMANENZE]]/Tabella3[[#This Row],[ACQ.]]),"")</f>
        <v>1</v>
      </c>
      <c r="W75" s="13">
        <f>+Tabella3[[#This Row],[Incr]]*Tabella3[[#This Row],[PREZZO]]</f>
        <v>0</v>
      </c>
      <c r="Z75" s="351">
        <f>+C75-D75-R75-Tabella8[[#This Row],[CARICO VENDING]]</f>
        <v>10</v>
      </c>
    </row>
    <row r="76" spans="1:34" ht="25.5" customHeight="1" x14ac:dyDescent="0.25">
      <c r="A76" s="57" t="s">
        <v>99</v>
      </c>
      <c r="B76" s="52" t="s">
        <v>355</v>
      </c>
      <c r="C76" s="46">
        <v>10</v>
      </c>
      <c r="D76" s="46">
        <v>4</v>
      </c>
      <c r="E76" s="46">
        <f>SUMIFS(Tabella2[Qtà],Tabella2[Codice],A76)+IFERROR(IF(INDEX(Tabella1[codice2],MATCH(A76,Tabella1[Codice],0))="",0,SUMIFS(Tabella2[Qtà],Tabella2[Codice],INDEX(Tabella1[codice2],MATCH(A76,Tabella1[Codice],0)))),0)</f>
        <v>0</v>
      </c>
      <c r="F76" s="46">
        <f>+Tabella3[[#This Row],[VEND.]]+Tabella3[[#This Row],[Incr]]</f>
        <v>4</v>
      </c>
      <c r="G76" s="53">
        <f>+Tabella3[[#This Row],[ACQ.]]-Tabella3[[#This Row],[Colonna1]]</f>
        <v>6</v>
      </c>
      <c r="H76" s="45">
        <v>10</v>
      </c>
      <c r="I76" s="54">
        <f>+Tabella3[[#This Row],[ACQ.]]*Tabella3[[#This Row],[PREZZO]]</f>
        <v>100</v>
      </c>
      <c r="J76" s="59">
        <f t="shared" si="2"/>
        <v>40</v>
      </c>
      <c r="K76" s="6"/>
      <c r="L76" s="1"/>
      <c r="M76" s="35"/>
      <c r="N76" s="178"/>
      <c r="O76" s="292"/>
      <c r="P76" s="290" t="str">
        <f>+Tabella3[[#This Row],[Descrizione]]</f>
        <v>KIWI GO + MANGO ICE</v>
      </c>
      <c r="Q76" s="290" t="str">
        <f>+Tabella3[[#This Row],[Codice]]</f>
        <v>10237</v>
      </c>
      <c r="R76" s="290">
        <f>COUNTIFS(tblStoricoVendingExt[CODICE_EXCEL],Q76,tblStoricoVendingExt[ESITO],"OK")</f>
        <v>0</v>
      </c>
      <c r="S76" s="291">
        <f t="shared" si="3"/>
        <v>0</v>
      </c>
      <c r="T76" s="95">
        <f>IFERROR((Tabella3[[#This Row],[RIMANENZE]]/Tabella3[[#This Row],[ACQ.]]),"")</f>
        <v>0.6</v>
      </c>
      <c r="W76" s="13">
        <f>+Tabella3[[#This Row],[Incr]]*Tabella3[[#This Row],[PREZZO]]</f>
        <v>0</v>
      </c>
      <c r="Z76" s="351">
        <f>+C76-D76-R76-Tabella8[[#This Row],[CARICO VENDING]]</f>
        <v>6</v>
      </c>
    </row>
    <row r="77" spans="1:34" ht="25.5" customHeight="1" x14ac:dyDescent="0.25">
      <c r="A77" s="57" t="s">
        <v>100</v>
      </c>
      <c r="B77" s="52" t="s">
        <v>356</v>
      </c>
      <c r="C77" s="46">
        <v>20</v>
      </c>
      <c r="D77" s="46">
        <v>10</v>
      </c>
      <c r="E77" s="46">
        <f>SUMIFS(Tabella2[Qtà],Tabella2[Codice],A77)+IFERROR(IF(INDEX(Tabella1[codice2],MATCH(A77,Tabella1[Codice],0))="",0,SUMIFS(Tabella2[Qtà],Tabella2[Codice],INDEX(Tabella1[codice2],MATCH(A77,Tabella1[Codice],0)))),0)</f>
        <v>0</v>
      </c>
      <c r="F77" s="46">
        <f>+Tabella3[[#This Row],[VEND.]]+Tabella3[[#This Row],[Incr]]</f>
        <v>10</v>
      </c>
      <c r="G77" s="53">
        <f>+Tabella3[[#This Row],[ACQ.]]-Tabella3[[#This Row],[Colonna1]]</f>
        <v>10</v>
      </c>
      <c r="H77" s="45">
        <v>10</v>
      </c>
      <c r="I77" s="54">
        <f>+Tabella3[[#This Row],[ACQ.]]*Tabella3[[#This Row],[PREZZO]]</f>
        <v>200</v>
      </c>
      <c r="J77" s="59">
        <f t="shared" si="2"/>
        <v>100</v>
      </c>
      <c r="K77" s="6"/>
      <c r="L77" s="1"/>
      <c r="M77" s="35">
        <v>20</v>
      </c>
      <c r="N77" s="178"/>
      <c r="O77" s="292"/>
      <c r="P77" s="290" t="str">
        <f>+Tabella3[[#This Row],[Descrizione]]</f>
        <v>KIWI GO + BLUEBERRY ICE</v>
      </c>
      <c r="Q77" s="290" t="str">
        <f>+Tabella3[[#This Row],[Codice]]</f>
        <v>10238</v>
      </c>
      <c r="R77" s="290">
        <f>COUNTIFS(tblStoricoVendingExt[CODICE_EXCEL],Q77,tblStoricoVendingExt[ESITO],"OK")</f>
        <v>0</v>
      </c>
      <c r="S77" s="291">
        <f t="shared" si="3"/>
        <v>0</v>
      </c>
      <c r="T77" s="95">
        <f>IFERROR((Tabella3[[#This Row],[RIMANENZE]]/Tabella3[[#This Row],[ACQ.]]),"")</f>
        <v>0.5</v>
      </c>
      <c r="W77" s="13">
        <f>+Tabella3[[#This Row],[Incr]]*Tabella3[[#This Row],[PREZZO]]</f>
        <v>0</v>
      </c>
      <c r="Z77" s="351">
        <f>+C77-D77-R77-Tabella8[[#This Row],[CARICO VENDING]]</f>
        <v>10</v>
      </c>
    </row>
    <row r="78" spans="1:34" ht="25.5" customHeight="1" x14ac:dyDescent="0.25">
      <c r="A78" s="57" t="s">
        <v>101</v>
      </c>
      <c r="B78" s="52" t="s">
        <v>357</v>
      </c>
      <c r="C78" s="46">
        <v>20</v>
      </c>
      <c r="D78" s="46">
        <v>10</v>
      </c>
      <c r="E78" s="46">
        <f>SUMIFS(Tabella2[Qtà],Tabella2[Codice],A78)+IFERROR(IF(INDEX(Tabella1[codice2],MATCH(A78,Tabella1[Codice],0))="",0,SUMIFS(Tabella2[Qtà],Tabella2[Codice],INDEX(Tabella1[codice2],MATCH(A78,Tabella1[Codice],0)))),0)</f>
        <v>0</v>
      </c>
      <c r="F78" s="46">
        <f>+Tabella3[[#This Row],[VEND.]]+Tabella3[[#This Row],[Incr]]</f>
        <v>10</v>
      </c>
      <c r="G78" s="53">
        <f>+Tabella3[[#This Row],[ACQ.]]-Tabella3[[#This Row],[Colonna1]]</f>
        <v>10</v>
      </c>
      <c r="H78" s="45">
        <v>10</v>
      </c>
      <c r="I78" s="54">
        <f>+Tabella3[[#This Row],[ACQ.]]*Tabella3[[#This Row],[PREZZO]]</f>
        <v>200</v>
      </c>
      <c r="J78" s="59">
        <f t="shared" si="2"/>
        <v>100</v>
      </c>
      <c r="K78" s="6"/>
      <c r="L78" s="1"/>
      <c r="M78" s="35"/>
      <c r="N78" s="178"/>
      <c r="O78" s="292"/>
      <c r="P78" s="290" t="str">
        <f>+Tabella3[[#This Row],[Descrizione]]</f>
        <v>KIWI GO + STRAWBERRY ICE</v>
      </c>
      <c r="Q78" s="290" t="str">
        <f>+Tabella3[[#This Row],[Codice]]</f>
        <v>10239</v>
      </c>
      <c r="R78" s="290">
        <f>COUNTIFS(tblStoricoVendingExt[CODICE_EXCEL],Q78,tblStoricoVendingExt[ESITO],"OK")</f>
        <v>0</v>
      </c>
      <c r="S78" s="291">
        <f t="shared" si="3"/>
        <v>0</v>
      </c>
      <c r="T78" s="95">
        <f>IFERROR((Tabella3[[#This Row],[RIMANENZE]]/Tabella3[[#This Row],[ACQ.]]),"")</f>
        <v>0.5</v>
      </c>
      <c r="W78" s="13">
        <f>+Tabella3[[#This Row],[Incr]]*Tabella3[[#This Row],[PREZZO]]</f>
        <v>0</v>
      </c>
      <c r="Z78" s="351">
        <f>+C78-D78-R78-Tabella8[[#This Row],[CARICO VENDING]]</f>
        <v>10</v>
      </c>
    </row>
    <row r="79" spans="1:34" ht="25.5" customHeight="1" x14ac:dyDescent="0.25">
      <c r="A79" s="57" t="s">
        <v>102</v>
      </c>
      <c r="B79" s="52" t="s">
        <v>358</v>
      </c>
      <c r="C79" s="46">
        <v>20</v>
      </c>
      <c r="D79" s="46">
        <v>7</v>
      </c>
      <c r="E79" s="46">
        <f>SUMIFS(Tabella2[Qtà],Tabella2[Codice],A79)+IFERROR(IF(INDEX(Tabella1[codice2],MATCH(A79,Tabella1[Codice],0))="",0,SUMIFS(Tabella2[Qtà],Tabella2[Codice],INDEX(Tabella1[codice2],MATCH(A79,Tabella1[Codice],0)))),0)</f>
        <v>0</v>
      </c>
      <c r="F79" s="46">
        <f>+Tabella3[[#This Row],[VEND.]]+Tabella3[[#This Row],[Incr]]</f>
        <v>7</v>
      </c>
      <c r="G79" s="53">
        <f>+Tabella3[[#This Row],[ACQ.]]-Tabella3[[#This Row],[Colonna1]]</f>
        <v>13</v>
      </c>
      <c r="H79" s="45">
        <v>10</v>
      </c>
      <c r="I79" s="54">
        <f>+Tabella3[[#This Row],[ACQ.]]*Tabella3[[#This Row],[PREZZO]]</f>
        <v>200</v>
      </c>
      <c r="J79" s="59">
        <f t="shared" si="2"/>
        <v>70</v>
      </c>
      <c r="K79" s="6"/>
      <c r="L79" s="1"/>
      <c r="M79" s="35"/>
      <c r="N79" s="178"/>
      <c r="O79" s="292"/>
      <c r="P79" s="290" t="str">
        <f>+Tabella3[[#This Row],[Descrizione]]</f>
        <v>KIWI GO + WATERMELON ICE</v>
      </c>
      <c r="Q79" s="290" t="str">
        <f>+Tabella3[[#This Row],[Codice]]</f>
        <v>10240</v>
      </c>
      <c r="R79" s="290">
        <f>COUNTIFS(tblStoricoVendingExt[CODICE_EXCEL],Q79,tblStoricoVendingExt[ESITO],"OK")</f>
        <v>0</v>
      </c>
      <c r="S79" s="291">
        <f t="shared" si="3"/>
        <v>0</v>
      </c>
      <c r="T79" s="95">
        <f>IFERROR((Tabella3[[#This Row],[RIMANENZE]]/Tabella3[[#This Row],[ACQ.]]),"")</f>
        <v>0.65</v>
      </c>
      <c r="W79" s="13">
        <f>+Tabella3[[#This Row],[Incr]]*Tabella3[[#This Row],[PREZZO]]</f>
        <v>0</v>
      </c>
      <c r="Z79" s="351">
        <f>+C79-D79-R79-Tabella8[[#This Row],[CARICO VENDING]]</f>
        <v>13</v>
      </c>
    </row>
    <row r="80" spans="1:34" ht="25.5" customHeight="1" x14ac:dyDescent="0.25">
      <c r="A80" s="58" t="s">
        <v>103</v>
      </c>
      <c r="B80" s="44" t="s">
        <v>359</v>
      </c>
      <c r="C80" s="44">
        <v>430</v>
      </c>
      <c r="D80" s="46">
        <v>373</v>
      </c>
      <c r="E80" s="46">
        <f>SUMIFS(Tabella2[Qtà],Tabella2[Codice],A80)+IFERROR(IF(INDEX(Tabella1[codice2],MATCH(A80,Tabella1[Codice],0))="",0,SUMIFS(Tabella2[Qtà],Tabella2[Codice],INDEX(Tabella1[codice2],MATCH(A80,Tabella1[Codice],0)))),0)</f>
        <v>0</v>
      </c>
      <c r="F80" s="46">
        <f>+Tabella3[[#This Row],[VEND.]]+Tabella3[[#This Row],[Incr]]</f>
        <v>373</v>
      </c>
      <c r="G80" s="53">
        <f>+Tabella3[[#This Row],[ACQ.]]-Tabella3[[#This Row],[Colonna1]]</f>
        <v>57</v>
      </c>
      <c r="H80" s="47">
        <v>5.8</v>
      </c>
      <c r="I80" s="54">
        <f>+Tabella3[[#This Row],[ACQ.]]*Tabella3[[#This Row],[PREZZO]]</f>
        <v>2494</v>
      </c>
      <c r="J80" s="59">
        <f t="shared" si="2"/>
        <v>2163.4</v>
      </c>
      <c r="K80" s="177">
        <f>IFERROR(Tabella3[[#This Row],[VEND.]]/Tabella3[[#This Row],[ACQ.]],0)</f>
        <v>0.86744186046511629</v>
      </c>
      <c r="L80" s="1"/>
      <c r="M80" s="35">
        <v>10</v>
      </c>
      <c r="N80" s="178">
        <v>4</v>
      </c>
      <c r="O80" s="292" t="s">
        <v>8903</v>
      </c>
      <c r="P80" s="290" t="str">
        <f>+Tabella3[[#This Row],[Descrizione]]</f>
        <v>WINSTON WHITE *AST20</v>
      </c>
      <c r="Q80" s="290" t="str">
        <f>+Tabella3[[#This Row],[Codice]]</f>
        <v>AMMS1248</v>
      </c>
      <c r="R80" s="290">
        <f>COUNTIFS(tblStoricoVendingExt[CODICE_EXCEL],Q80,tblStoricoVendingExt[ESITO],"OK")</f>
        <v>2</v>
      </c>
      <c r="S80" s="291">
        <f t="shared" si="3"/>
        <v>11.6</v>
      </c>
      <c r="T80" s="95">
        <f>IFERROR((Tabella3[[#This Row],[RIMANENZE]]/Tabella3[[#This Row],[ACQ.]]),"")</f>
        <v>0.13255813953488371</v>
      </c>
      <c r="W80" s="13">
        <f>+Tabella3[[#This Row],[Incr]]*Tabella3[[#This Row],[PREZZO]]</f>
        <v>0</v>
      </c>
      <c r="Z80" s="351">
        <f>+C80-D80-R80-Tabella8[[#This Row],[CARICO VENDING]]</f>
        <v>51</v>
      </c>
      <c r="AB80" s="1">
        <f>+Tabella3[[#This Row],[RIMANENZE]]-Tabella8[[#This Row],[VENDUTO VENDING]]</f>
        <v>55</v>
      </c>
      <c r="AF80" s="1">
        <f>+'(SMART VENUE)'!N80</f>
        <v>0</v>
      </c>
      <c r="AH80" s="1">
        <f>+Tabella3[[#This Row],[VEND.]]-AF80</f>
        <v>373</v>
      </c>
    </row>
    <row r="81" spans="1:34" ht="25.5" customHeight="1" x14ac:dyDescent="0.25">
      <c r="A81" s="58" t="s">
        <v>104</v>
      </c>
      <c r="B81" s="44" t="s">
        <v>360</v>
      </c>
      <c r="C81" s="44">
        <v>252</v>
      </c>
      <c r="D81" s="46">
        <v>239</v>
      </c>
      <c r="E81" s="46">
        <f>SUMIFS(Tabella2[Qtà],Tabella2[Codice],A81)+IFERROR(IF(INDEX(Tabella1[codice2],MATCH(A81,Tabella1[Codice],0))="",0,SUMIFS(Tabella2[Qtà],Tabella2[Codice],INDEX(Tabella1[codice2],MATCH(A81,Tabella1[Codice],0)))),0)</f>
        <v>0</v>
      </c>
      <c r="F81" s="46">
        <f>+Tabella3[[#This Row],[VEND.]]+Tabella3[[#This Row],[Incr]]</f>
        <v>239</v>
      </c>
      <c r="G81" s="53">
        <f>+Tabella3[[#This Row],[ACQ.]]-Tabella3[[#This Row],[Colonna1]]</f>
        <v>13</v>
      </c>
      <c r="H81" s="47">
        <v>5.8</v>
      </c>
      <c r="I81" s="54">
        <f>+Tabella3[[#This Row],[ACQ.]]*Tabella3[[#This Row],[PREZZO]]</f>
        <v>1461.6</v>
      </c>
      <c r="J81" s="59">
        <f t="shared" si="2"/>
        <v>1386.2</v>
      </c>
      <c r="K81" s="177">
        <f>IFERROR(Tabella3[[#This Row],[VEND.]]/Tabella3[[#This Row],[ACQ.]],0)</f>
        <v>0.94841269841269837</v>
      </c>
      <c r="L81" s="1"/>
      <c r="M81" s="35"/>
      <c r="N81" s="178">
        <v>9</v>
      </c>
      <c r="O81" s="292" t="s">
        <v>8838</v>
      </c>
      <c r="P81" s="290" t="str">
        <f>+Tabella3[[#This Row],[Descrizione]]</f>
        <v>WINSTON SILVER*AST20</v>
      </c>
      <c r="Q81" s="290" t="str">
        <f>+Tabella3[[#This Row],[Codice]]</f>
        <v>AMMS134</v>
      </c>
      <c r="R81" s="290">
        <f>COUNTIFS(tblStoricoVendingExt[CODICE_EXCEL],Q81,tblStoricoVendingExt[ESITO],"OK")</f>
        <v>4</v>
      </c>
      <c r="S81" s="291">
        <f t="shared" si="3"/>
        <v>23.2</v>
      </c>
      <c r="T81" s="95">
        <f>IFERROR((Tabella3[[#This Row],[RIMANENZE]]/Tabella3[[#This Row],[ACQ.]]),"")</f>
        <v>5.1587301587301584E-2</v>
      </c>
      <c r="W81" s="13">
        <f>+Tabella3[[#This Row],[Incr]]*Tabella3[[#This Row],[PREZZO]]</f>
        <v>0</v>
      </c>
      <c r="Z81" s="351">
        <f>+C81-D81-R81-Tabella8[[#This Row],[CARICO VENDING]]</f>
        <v>0</v>
      </c>
      <c r="AB81" s="1">
        <f>+Tabella3[[#This Row],[RIMANENZE]]-Tabella8[[#This Row],[VENDUTO VENDING]]</f>
        <v>9</v>
      </c>
      <c r="AF81" s="1">
        <f>+'(SMART VENUE)'!N81</f>
        <v>0</v>
      </c>
      <c r="AH81" s="1">
        <f>+Tabella3[[#This Row],[VEND.]]-AF81</f>
        <v>239</v>
      </c>
    </row>
    <row r="82" spans="1:34" ht="25.5" customHeight="1" x14ac:dyDescent="0.25">
      <c r="A82" s="58" t="s">
        <v>105</v>
      </c>
      <c r="B82" s="44" t="s">
        <v>361</v>
      </c>
      <c r="C82" s="44">
        <v>20</v>
      </c>
      <c r="D82" s="46">
        <v>17</v>
      </c>
      <c r="E82" s="46">
        <f>SUMIFS(Tabella2[Qtà],Tabella2[Codice],A82)+IFERROR(IF(INDEX(Tabella1[codice2],MATCH(A82,Tabella1[Codice],0))="",0,SUMIFS(Tabella2[Qtà],Tabella2[Codice],INDEX(Tabella1[codice2],MATCH(A82,Tabella1[Codice],0)))),0)</f>
        <v>0</v>
      </c>
      <c r="F82" s="46">
        <f>+Tabella3[[#This Row],[VEND.]]+Tabella3[[#This Row],[Incr]]</f>
        <v>17</v>
      </c>
      <c r="G82" s="53">
        <f>+Tabella3[[#This Row],[ACQ.]]-Tabella3[[#This Row],[Colonna1]]</f>
        <v>3</v>
      </c>
      <c r="H82" s="47">
        <v>10.7</v>
      </c>
      <c r="I82" s="54">
        <f>+Tabella3[[#This Row],[ACQ.]]*Tabella3[[#This Row],[PREZZO]]</f>
        <v>214</v>
      </c>
      <c r="J82" s="59">
        <f t="shared" si="2"/>
        <v>181.89999999999998</v>
      </c>
      <c r="K82" s="177">
        <f>IFERROR(Tabella3[[#This Row],[VEND.]]/Tabella3[[#This Row],[ACQ.]],0)</f>
        <v>0.85</v>
      </c>
      <c r="L82" s="1"/>
      <c r="M82" s="35"/>
      <c r="N82" s="178"/>
      <c r="O82" s="292"/>
      <c r="P82" s="290" t="str">
        <f>+Tabella3[[#This Row],[Descrizione]]</f>
        <v>GOLDEN BLENDS VIRGINIA TRINCIATO</v>
      </c>
      <c r="Q82" s="290" t="str">
        <f>+Tabella3[[#This Row],[Codice]]</f>
        <v>AMMS1538</v>
      </c>
      <c r="R82" s="290">
        <f>COUNTIFS(tblStoricoVendingExt[CODICE_EXCEL],Q82,tblStoricoVendingExt[ESITO],"OK")</f>
        <v>0</v>
      </c>
      <c r="S82" s="291">
        <f t="shared" si="3"/>
        <v>0</v>
      </c>
      <c r="T82" s="95">
        <f>IFERROR((Tabella3[[#This Row],[RIMANENZE]]/Tabella3[[#This Row],[ACQ.]]),"")</f>
        <v>0.15</v>
      </c>
      <c r="W82" s="13">
        <f>+Tabella3[[#This Row],[Incr]]*Tabella3[[#This Row],[PREZZO]]</f>
        <v>0</v>
      </c>
      <c r="Z82" s="351">
        <f>+C82-D82-R82-Tabella8[[#This Row],[CARICO VENDING]]</f>
        <v>3</v>
      </c>
      <c r="AB82" s="1">
        <f>+Tabella3[[#This Row],[RIMANENZE]]-Tabella8[[#This Row],[VENDUTO VENDING]]</f>
        <v>3</v>
      </c>
      <c r="AH82" s="1">
        <f>+Tabella3[[#This Row],[VEND.]]-AF82</f>
        <v>17</v>
      </c>
    </row>
    <row r="83" spans="1:34" ht="25.5" customHeight="1" x14ac:dyDescent="0.25">
      <c r="A83" s="58" t="s">
        <v>106</v>
      </c>
      <c r="B83" s="44" t="s">
        <v>362</v>
      </c>
      <c r="C83" s="44">
        <v>150</v>
      </c>
      <c r="D83" s="46">
        <v>136</v>
      </c>
      <c r="E83" s="46">
        <f>SUMIFS(Tabella2[Qtà],Tabella2[Codice],A83)+IFERROR(IF(INDEX(Tabella1[codice2],MATCH(A83,Tabella1[Codice],0))="",0,SUMIFS(Tabella2[Qtà],Tabella2[Codice],INDEX(Tabella1[codice2],MATCH(A83,Tabella1[Codice],0)))),0)</f>
        <v>0</v>
      </c>
      <c r="F83" s="46">
        <f>+Tabella3[[#This Row],[VEND.]]+Tabella3[[#This Row],[Incr]]</f>
        <v>136</v>
      </c>
      <c r="G83" s="53">
        <f>+Tabella3[[#This Row],[ACQ.]]-Tabella3[[#This Row],[Colonna1]]</f>
        <v>14</v>
      </c>
      <c r="H83" s="45">
        <v>5.2</v>
      </c>
      <c r="I83" s="54">
        <f>+Tabella3[[#This Row],[ACQ.]]*Tabella3[[#This Row],[PREZZO]]</f>
        <v>780</v>
      </c>
      <c r="J83" s="59">
        <f t="shared" si="2"/>
        <v>707.2</v>
      </c>
      <c r="K83" s="177">
        <f>IFERROR(Tabella3[[#This Row],[VEND.]]/Tabella3[[#This Row],[ACQ.]],0)</f>
        <v>0.90666666666666662</v>
      </c>
      <c r="L83" s="1"/>
      <c r="M83" s="35"/>
      <c r="N83" s="178">
        <v>10</v>
      </c>
      <c r="O83" s="292" t="s">
        <v>8839</v>
      </c>
      <c r="P83" s="290" t="str">
        <f>+Tabella3[[#This Row],[Descrizione]]</f>
        <v>WEST ORIGINALS</v>
      </c>
      <c r="Q83" s="290" t="str">
        <f>+Tabella3[[#This Row],[Codice]]</f>
        <v>AMMS1634</v>
      </c>
      <c r="R83" s="290">
        <f>COUNTIFS(tblStoricoVendingExt[CODICE_EXCEL],Q83,tblStoricoVendingExt[ESITO],"OK")</f>
        <v>4</v>
      </c>
      <c r="S83" s="291">
        <f t="shared" si="3"/>
        <v>20.8</v>
      </c>
      <c r="T83" s="95">
        <f>IFERROR((Tabella3[[#This Row],[RIMANENZE]]/Tabella3[[#This Row],[ACQ.]]),"")</f>
        <v>9.3333333333333338E-2</v>
      </c>
      <c r="W83" s="13">
        <f>+Tabella3[[#This Row],[Incr]]*Tabella3[[#This Row],[PREZZO]]</f>
        <v>0</v>
      </c>
      <c r="Z83" s="351">
        <f>+C83-D83-R83-Tabella8[[#This Row],[CARICO VENDING]]</f>
        <v>0</v>
      </c>
      <c r="AB83" s="1">
        <f>+Tabella3[[#This Row],[RIMANENZE]]-Tabella8[[#This Row],[VENDUTO VENDING]]</f>
        <v>10</v>
      </c>
      <c r="AF83" s="1">
        <f>+'(SMART VENUE)'!N83</f>
        <v>0</v>
      </c>
      <c r="AH83" s="1">
        <f>+Tabella3[[#This Row],[VEND.]]-AF83</f>
        <v>136</v>
      </c>
    </row>
    <row r="84" spans="1:34" ht="25.5" customHeight="1" x14ac:dyDescent="0.25">
      <c r="A84" s="58" t="s">
        <v>107</v>
      </c>
      <c r="B84" s="46" t="s">
        <v>363</v>
      </c>
      <c r="C84" s="46">
        <v>130</v>
      </c>
      <c r="D84" s="46">
        <v>108</v>
      </c>
      <c r="E84" s="46">
        <f>SUMIFS(Tabella2[Qtà],Tabella2[Codice],A84)+IFERROR(IF(INDEX(Tabella1[codice2],MATCH(A84,Tabella1[Codice],0))="",0,SUMIFS(Tabella2[Qtà],Tabella2[Codice],INDEX(Tabella1[codice2],MATCH(A84,Tabella1[Codice],0)))),0)</f>
        <v>0</v>
      </c>
      <c r="F84" s="46">
        <f>+Tabella3[[#This Row],[VEND.]]+Tabella3[[#This Row],[Incr]]</f>
        <v>108</v>
      </c>
      <c r="G84" s="53">
        <f>+Tabella3[[#This Row],[ACQ.]]-Tabella3[[#This Row],[Colonna1]]</f>
        <v>22</v>
      </c>
      <c r="H84" s="45">
        <v>5.2</v>
      </c>
      <c r="I84" s="54">
        <f>+Tabella3[[#This Row],[ACQ.]]*Tabella3[[#This Row],[PREZZO]]</f>
        <v>676</v>
      </c>
      <c r="J84" s="59">
        <f t="shared" si="2"/>
        <v>561.6</v>
      </c>
      <c r="K84" s="177">
        <f>IFERROR(Tabella3[[#This Row],[VEND.]]/Tabella3[[#This Row],[ACQ.]],0)</f>
        <v>0.83076923076923082</v>
      </c>
      <c r="L84" s="1"/>
      <c r="M84" s="35"/>
      <c r="N84" s="178">
        <v>3</v>
      </c>
      <c r="O84" s="292" t="s">
        <v>8840</v>
      </c>
      <c r="P84" s="290" t="str">
        <f>+Tabella3[[#This Row],[Descrizione]]</f>
        <v>WEST BLUE</v>
      </c>
      <c r="Q84" s="290" t="str">
        <f>+Tabella3[[#This Row],[Codice]]</f>
        <v>AMMS1635</v>
      </c>
      <c r="R84" s="290">
        <f>COUNTIFS(tblStoricoVendingExt[CODICE_EXCEL],Q84,tblStoricoVendingExt[ESITO],"OK")</f>
        <v>1</v>
      </c>
      <c r="S84" s="291">
        <f t="shared" si="3"/>
        <v>5.2</v>
      </c>
      <c r="T84" s="95">
        <f>IFERROR((Tabella3[[#This Row],[RIMANENZE]]/Tabella3[[#This Row],[ACQ.]]),"")</f>
        <v>0.16923076923076924</v>
      </c>
      <c r="W84" s="13">
        <f>+Tabella3[[#This Row],[Incr]]*Tabella3[[#This Row],[PREZZO]]</f>
        <v>0</v>
      </c>
      <c r="Z84" s="351">
        <f>+C84-D84-R84-Tabella8[[#This Row],[CARICO VENDING]]</f>
        <v>18</v>
      </c>
      <c r="AB84" s="1">
        <f>+Tabella3[[#This Row],[RIMANENZE]]-Tabella8[[#This Row],[VENDUTO VENDING]]</f>
        <v>21</v>
      </c>
      <c r="AF84" s="1">
        <f>+'(SMART VENUE)'!N84</f>
        <v>0</v>
      </c>
      <c r="AH84" s="1">
        <f>+Tabella3[[#This Row],[VEND.]]-AF84</f>
        <v>108</v>
      </c>
    </row>
    <row r="85" spans="1:34" ht="25.5" customHeight="1" x14ac:dyDescent="0.25">
      <c r="A85" s="58" t="s">
        <v>108</v>
      </c>
      <c r="B85" s="44" t="s">
        <v>364</v>
      </c>
      <c r="C85" s="44">
        <v>250</v>
      </c>
      <c r="D85" s="46">
        <v>216</v>
      </c>
      <c r="E85" s="46">
        <f>SUMIFS(Tabella2[Qtà],Tabella2[Codice],A85)+IFERROR(IF(INDEX(Tabella1[codice2],MATCH(A85,Tabella1[Codice],0))="",0,SUMIFS(Tabella2[Qtà],Tabella2[Codice],INDEX(Tabella1[codice2],MATCH(A85,Tabella1[Codice],0)))),0)</f>
        <v>0</v>
      </c>
      <c r="F85" s="46">
        <f>+Tabella3[[#This Row],[VEND.]]+Tabella3[[#This Row],[Incr]]</f>
        <v>216</v>
      </c>
      <c r="G85" s="53">
        <f>+Tabella3[[#This Row],[ACQ.]]-Tabella3[[#This Row],[Colonna1]]</f>
        <v>34</v>
      </c>
      <c r="H85" s="47">
        <v>5.5</v>
      </c>
      <c r="I85" s="54">
        <f>+Tabella3[[#This Row],[ACQ.]]*Tabella3[[#This Row],[PREZZO]]</f>
        <v>1375</v>
      </c>
      <c r="J85" s="59">
        <f t="shared" si="2"/>
        <v>1188</v>
      </c>
      <c r="K85" s="177">
        <f>IFERROR(Tabella3[[#This Row],[VEND.]]/Tabella3[[#This Row],[ACQ.]],0)</f>
        <v>0.86399999999999999</v>
      </c>
      <c r="L85" s="1"/>
      <c r="M85" s="35"/>
      <c r="N85" s="178">
        <v>4</v>
      </c>
      <c r="O85" s="292" t="s">
        <v>8841</v>
      </c>
      <c r="P85" s="290" t="str">
        <f>+Tabella3[[#This Row],[Descrizione]]</f>
        <v>WINSTON BLUE*CART20</v>
      </c>
      <c r="Q85" s="290" t="str">
        <f>+Tabella3[[#This Row],[Codice]]</f>
        <v>AMMS1733</v>
      </c>
      <c r="R85" s="290">
        <f>COUNTIFS(tblStoricoVendingExt[CODICE_EXCEL],Q85,tblStoricoVendingExt[ESITO],"OK")</f>
        <v>23</v>
      </c>
      <c r="S85" s="291">
        <f t="shared" si="3"/>
        <v>126.5</v>
      </c>
      <c r="T85" s="95">
        <f>IFERROR((Tabella3[[#This Row],[RIMANENZE]]/Tabella3[[#This Row],[ACQ.]]),"")</f>
        <v>0.13600000000000001</v>
      </c>
      <c r="W85" s="13">
        <f>+Tabella3[[#This Row],[Incr]]*Tabella3[[#This Row],[PREZZO]]</f>
        <v>0</v>
      </c>
      <c r="Z85" s="351">
        <f>+C85-D85-R85-Tabella8[[#This Row],[CARICO VENDING]]</f>
        <v>7</v>
      </c>
      <c r="AB85" s="1">
        <f>+Tabella3[[#This Row],[RIMANENZE]]-Tabella8[[#This Row],[VENDUTO VENDING]]</f>
        <v>11</v>
      </c>
      <c r="AF85" s="1">
        <f>+'(SMART VENUE)'!N85</f>
        <v>0</v>
      </c>
      <c r="AH85" s="1">
        <f>+Tabella3[[#This Row],[VEND.]]-AF85</f>
        <v>216</v>
      </c>
    </row>
    <row r="86" spans="1:34" ht="25.5" customHeight="1" x14ac:dyDescent="0.25">
      <c r="A86" s="58" t="s">
        <v>109</v>
      </c>
      <c r="B86" s="44" t="s">
        <v>365</v>
      </c>
      <c r="C86" s="46">
        <v>100</v>
      </c>
      <c r="D86" s="46">
        <v>87</v>
      </c>
      <c r="E86" s="46">
        <f>SUMIFS(Tabella2[Qtà],Tabella2[Codice],A86)+IFERROR(IF(INDEX(Tabella1[codice2],MATCH(A86,Tabella1[Codice],0))="",0,SUMIFS(Tabella2[Qtà],Tabella2[Codice],INDEX(Tabella1[codice2],MATCH(A86,Tabella1[Codice],0)))),0)</f>
        <v>0</v>
      </c>
      <c r="F86" s="46">
        <f>+Tabella3[[#This Row],[VEND.]]+Tabella3[[#This Row],[Incr]]</f>
        <v>87</v>
      </c>
      <c r="G86" s="53">
        <f>+Tabella3[[#This Row],[ACQ.]]-Tabella3[[#This Row],[Colonna1]]</f>
        <v>13</v>
      </c>
      <c r="H86" s="45">
        <v>5.8</v>
      </c>
      <c r="I86" s="54">
        <f>+Tabella3[[#This Row],[ACQ.]]*Tabella3[[#This Row],[PREZZO]]</f>
        <v>580</v>
      </c>
      <c r="J86" s="59">
        <f t="shared" si="2"/>
        <v>504.59999999999997</v>
      </c>
      <c r="K86" s="177">
        <f>IFERROR(Tabella3[[#This Row],[VEND.]]/Tabella3[[#This Row],[ACQ.]],0)</f>
        <v>0.87</v>
      </c>
      <c r="L86" s="1"/>
      <c r="M86" s="35"/>
      <c r="N86" s="178">
        <v>4</v>
      </c>
      <c r="O86" s="292" t="s">
        <v>8842</v>
      </c>
      <c r="P86" s="290" t="str">
        <f>+Tabella3[[#This Row],[Descrizione]]</f>
        <v>DUNHILL MS BIONDE AST</v>
      </c>
      <c r="Q86" s="290" t="str">
        <f>+Tabella3[[#This Row],[Codice]]</f>
        <v>AMMS177</v>
      </c>
      <c r="R86" s="290">
        <f>COUNTIFS(tblStoricoVendingExt[CODICE_EXCEL],Q86,tblStoricoVendingExt[ESITO],"OK")</f>
        <v>0</v>
      </c>
      <c r="S86" s="291">
        <f t="shared" si="3"/>
        <v>0</v>
      </c>
      <c r="T86" s="95">
        <f>IFERROR((Tabella3[[#This Row],[RIMANENZE]]/Tabella3[[#This Row],[ACQ.]]),"")</f>
        <v>0.13</v>
      </c>
      <c r="W86" s="13">
        <f>+Tabella3[[#This Row],[Incr]]*Tabella3[[#This Row],[PREZZO]]</f>
        <v>0</v>
      </c>
      <c r="Z86" s="351">
        <f>+C86-D86-R86-Tabella8[[#This Row],[CARICO VENDING]]</f>
        <v>9</v>
      </c>
      <c r="AB86" s="1">
        <f>+Tabella3[[#This Row],[RIMANENZE]]-Tabella8[[#This Row],[VENDUTO VENDING]]</f>
        <v>13</v>
      </c>
      <c r="AF86" s="1">
        <f>+'(SMART VENUE)'!N86</f>
        <v>0</v>
      </c>
      <c r="AH86" s="1">
        <f>+Tabella3[[#This Row],[VEND.]]-AF86</f>
        <v>87</v>
      </c>
    </row>
    <row r="87" spans="1:34" ht="25.5" customHeight="1" x14ac:dyDescent="0.25">
      <c r="A87" s="58" t="s">
        <v>110</v>
      </c>
      <c r="B87" s="46" t="s">
        <v>366</v>
      </c>
      <c r="C87" s="46">
        <v>320</v>
      </c>
      <c r="D87" s="46">
        <v>285</v>
      </c>
      <c r="E87" s="46">
        <f>SUMIFS(Tabella2[Qtà],Tabella2[Codice],A87)+IFERROR(IF(INDEX(Tabella1[codice2],MATCH(A87,Tabella1[Codice],0))="",0,SUMIFS(Tabella2[Qtà],Tabella2[Codice],INDEX(Tabella1[codice2],MATCH(A87,Tabella1[Codice],0)))),0)</f>
        <v>0</v>
      </c>
      <c r="F87" s="46">
        <f>+Tabella3[[#This Row],[VEND.]]+Tabella3[[#This Row],[Incr]]</f>
        <v>285</v>
      </c>
      <c r="G87" s="53">
        <f>+Tabella3[[#This Row],[ACQ.]]-Tabella3[[#This Row],[Colonna1]]</f>
        <v>35</v>
      </c>
      <c r="H87" s="45">
        <v>5.8</v>
      </c>
      <c r="I87" s="54">
        <f>+Tabella3[[#This Row],[ACQ.]]*Tabella3[[#This Row],[PREZZO]]</f>
        <v>1856</v>
      </c>
      <c r="J87" s="59">
        <f t="shared" si="2"/>
        <v>1653</v>
      </c>
      <c r="K87" s="177">
        <f>IFERROR(Tabella3[[#This Row],[VEND.]]/Tabella3[[#This Row],[ACQ.]],0)</f>
        <v>0.890625</v>
      </c>
      <c r="L87" s="1"/>
      <c r="M87" s="35"/>
      <c r="N87" s="178">
        <v>5</v>
      </c>
      <c r="O87" s="292" t="s">
        <v>8843</v>
      </c>
      <c r="P87" s="290" t="str">
        <f>+Tabella3[[#This Row],[Descrizione]]</f>
        <v>WINSTON RED 100S* AST20</v>
      </c>
      <c r="Q87" s="290" t="str">
        <f>+Tabella3[[#This Row],[Codice]]</f>
        <v>AMMS1783</v>
      </c>
      <c r="R87" s="290">
        <f>COUNTIFS(tblStoricoVendingExt[CODICE_EXCEL],Q87,tblStoricoVendingExt[ESITO],"OK")</f>
        <v>21</v>
      </c>
      <c r="S87" s="291">
        <f t="shared" si="3"/>
        <v>121.8</v>
      </c>
      <c r="T87" s="95">
        <f>IFERROR((Tabella3[[#This Row],[RIMANENZE]]/Tabella3[[#This Row],[ACQ.]]),"")</f>
        <v>0.109375</v>
      </c>
      <c r="W87" s="13">
        <f>+Tabella3[[#This Row],[Incr]]*Tabella3[[#This Row],[PREZZO]]</f>
        <v>0</v>
      </c>
      <c r="Z87" s="351">
        <f>+C87-D87-R87-Tabella8[[#This Row],[CARICO VENDING]]</f>
        <v>9</v>
      </c>
      <c r="AB87" s="1">
        <f>+Tabella3[[#This Row],[RIMANENZE]]-Tabella8[[#This Row],[VENDUTO VENDING]]</f>
        <v>14</v>
      </c>
      <c r="AF87" s="1">
        <f>+'(SMART VENUE)'!N87</f>
        <v>0</v>
      </c>
      <c r="AH87" s="1">
        <f>+Tabella3[[#This Row],[VEND.]]-AF87</f>
        <v>285</v>
      </c>
    </row>
    <row r="88" spans="1:34" ht="25.5" customHeight="1" x14ac:dyDescent="0.25">
      <c r="A88" s="58" t="s">
        <v>111</v>
      </c>
      <c r="B88" s="44" t="s">
        <v>367</v>
      </c>
      <c r="C88" s="44">
        <f>380+50</f>
        <v>430</v>
      </c>
      <c r="D88" s="46">
        <v>349</v>
      </c>
      <c r="E88" s="46">
        <f>SUMIFS(Tabella2[Qtà],Tabella2[Codice],A88)+IFERROR(IF(INDEX(Tabella1[codice2],MATCH(A88,Tabella1[Codice],0))="",0,SUMIFS(Tabella2[Qtà],Tabella2[Codice],INDEX(Tabella1[codice2],MATCH(A88,Tabella1[Codice],0)))),0)</f>
        <v>0</v>
      </c>
      <c r="F88" s="46">
        <f>+Tabella3[[#This Row],[VEND.]]+Tabella3[[#This Row],[Incr]]</f>
        <v>349</v>
      </c>
      <c r="G88" s="53">
        <f>+Tabella3[[#This Row],[ACQ.]]-Tabella3[[#This Row],[Colonna1]]</f>
        <v>81</v>
      </c>
      <c r="H88" s="47">
        <v>5.8</v>
      </c>
      <c r="I88" s="54">
        <f>+Tabella3[[#This Row],[ACQ.]]*Tabella3[[#This Row],[PREZZO]]</f>
        <v>2494</v>
      </c>
      <c r="J88" s="59">
        <f t="shared" si="2"/>
        <v>2024.2</v>
      </c>
      <c r="K88" s="177">
        <f>IFERROR(Tabella3[[#This Row],[VEND.]]/Tabella3[[#This Row],[ACQ.]],0)</f>
        <v>0.81162790697674414</v>
      </c>
      <c r="L88" s="1"/>
      <c r="M88" s="35">
        <v>10</v>
      </c>
      <c r="N88" s="178">
        <v>5</v>
      </c>
      <c r="O88" s="292" t="s">
        <v>8844</v>
      </c>
      <c r="P88" s="290" t="str">
        <f>+Tabella3[[#This Row],[Descrizione]]</f>
        <v>WINSTON BLUE 100S*AST20</v>
      </c>
      <c r="Q88" s="290" t="str">
        <f>+Tabella3[[#This Row],[Codice]]</f>
        <v>AMMS1784</v>
      </c>
      <c r="R88" s="290">
        <f>COUNTIFS(tblStoricoVendingExt[CODICE_EXCEL],Q88,tblStoricoVendingExt[ESITO],"OK")</f>
        <v>31</v>
      </c>
      <c r="S88" s="291">
        <f t="shared" si="3"/>
        <v>179.79999999999998</v>
      </c>
      <c r="T88" s="95">
        <f>IFERROR((Tabella3[[#This Row],[RIMANENZE]]/Tabella3[[#This Row],[ACQ.]]),"")</f>
        <v>0.1883720930232558</v>
      </c>
      <c r="W88" s="13">
        <f>+Tabella3[[#This Row],[Incr]]*Tabella3[[#This Row],[PREZZO]]</f>
        <v>0</v>
      </c>
      <c r="Z88" s="351">
        <f>+C88-D88-R88-Tabella8[[#This Row],[CARICO VENDING]]</f>
        <v>45</v>
      </c>
      <c r="AB88" s="1">
        <f>+Tabella3[[#This Row],[RIMANENZE]]-Tabella8[[#This Row],[VENDUTO VENDING]]</f>
        <v>50</v>
      </c>
      <c r="AF88" s="1">
        <f>+'(SMART VENUE)'!N88</f>
        <v>0</v>
      </c>
      <c r="AH88" s="1">
        <f>+Tabella3[[#This Row],[VEND.]]-AF88</f>
        <v>349</v>
      </c>
    </row>
    <row r="89" spans="1:34" ht="25.5" customHeight="1" x14ac:dyDescent="0.25">
      <c r="A89" s="58" t="s">
        <v>112</v>
      </c>
      <c r="B89" s="44" t="s">
        <v>368</v>
      </c>
      <c r="C89" s="44">
        <v>20</v>
      </c>
      <c r="D89" s="46">
        <v>11</v>
      </c>
      <c r="E89" s="46">
        <f>SUMIFS(Tabella2[Qtà],Tabella2[Codice],A89)+IFERROR(IF(INDEX(Tabella1[codice2],MATCH(A89,Tabella1[Codice],0))="",0,SUMIFS(Tabella2[Qtà],Tabella2[Codice],INDEX(Tabella1[codice2],MATCH(A89,Tabella1[Codice],0)))),0)</f>
        <v>0</v>
      </c>
      <c r="F89" s="46">
        <f>+Tabella3[[#This Row],[VEND.]]+Tabella3[[#This Row],[Incr]]</f>
        <v>11</v>
      </c>
      <c r="G89" s="53">
        <f>+Tabella3[[#This Row],[ACQ.]]-Tabella3[[#This Row],[Colonna1]]</f>
        <v>9</v>
      </c>
      <c r="H89" s="47">
        <v>5.8</v>
      </c>
      <c r="I89" s="54">
        <f>+Tabella3[[#This Row],[ACQ.]]*Tabella3[[#This Row],[PREZZO]]</f>
        <v>116</v>
      </c>
      <c r="J89" s="59">
        <f t="shared" si="2"/>
        <v>63.8</v>
      </c>
      <c r="K89" s="177">
        <f>IFERROR(Tabella3[[#This Row],[VEND.]]/Tabella3[[#This Row],[ACQ.]],0)</f>
        <v>0.55000000000000004</v>
      </c>
      <c r="L89" s="1"/>
      <c r="M89" s="35"/>
      <c r="N89" s="178">
        <v>4</v>
      </c>
      <c r="O89" s="292" t="s">
        <v>8845</v>
      </c>
      <c r="P89" s="290" t="str">
        <f>+Tabella3[[#This Row],[Descrizione]]</f>
        <v>MS CLASSIC SOFT*CART20</v>
      </c>
      <c r="Q89" s="290" t="str">
        <f>+Tabella3[[#This Row],[Codice]]</f>
        <v>AMMS18</v>
      </c>
      <c r="R89" s="290">
        <f>COUNTIFS(tblStoricoVendingExt[CODICE_EXCEL],Q89,tblStoricoVendingExt[ESITO],"OK")</f>
        <v>0</v>
      </c>
      <c r="S89" s="291">
        <f t="shared" si="3"/>
        <v>0</v>
      </c>
      <c r="T89" s="95">
        <f>IFERROR((Tabella3[[#This Row],[RIMANENZE]]/Tabella3[[#This Row],[ACQ.]]),"")</f>
        <v>0.45</v>
      </c>
      <c r="W89" s="13">
        <f>+Tabella3[[#This Row],[Incr]]*Tabella3[[#This Row],[PREZZO]]</f>
        <v>0</v>
      </c>
      <c r="Z89" s="351">
        <f>+C89-D89-R89-Tabella8[[#This Row],[CARICO VENDING]]</f>
        <v>5</v>
      </c>
      <c r="AB89" s="1">
        <f>+Tabella3[[#This Row],[RIMANENZE]]-Tabella8[[#This Row],[VENDUTO VENDING]]</f>
        <v>9</v>
      </c>
      <c r="AF89" s="1">
        <f>+'(SMART VENUE)'!N89</f>
        <v>0</v>
      </c>
      <c r="AH89" s="1">
        <f>+Tabella3[[#This Row],[VEND.]]-AF89</f>
        <v>11</v>
      </c>
    </row>
    <row r="90" spans="1:34" ht="25.5" customHeight="1" x14ac:dyDescent="0.25">
      <c r="A90" s="58" t="s">
        <v>113</v>
      </c>
      <c r="B90" s="44" t="s">
        <v>369</v>
      </c>
      <c r="C90" s="44">
        <v>60</v>
      </c>
      <c r="D90" s="46">
        <v>52</v>
      </c>
      <c r="E90" s="46">
        <f>SUMIFS(Tabella2[Qtà],Tabella2[Codice],A90)+IFERROR(IF(INDEX(Tabella1[codice2],MATCH(A90,Tabella1[Codice],0))="",0,SUMIFS(Tabella2[Qtà],Tabella2[Codice],INDEX(Tabella1[codice2],MATCH(A90,Tabella1[Codice],0)))),0)</f>
        <v>0</v>
      </c>
      <c r="F90" s="46">
        <f>+Tabella3[[#This Row],[VEND.]]+Tabella3[[#This Row],[Incr]]</f>
        <v>52</v>
      </c>
      <c r="G90" s="53">
        <f>+Tabella3[[#This Row],[ACQ.]]-Tabella3[[#This Row],[Colonna1]]</f>
        <v>8</v>
      </c>
      <c r="H90" s="47">
        <v>8</v>
      </c>
      <c r="I90" s="54">
        <f>+Tabella3[[#This Row],[ACQ.]]*Tabella3[[#This Row],[PREZZO]]</f>
        <v>480</v>
      </c>
      <c r="J90" s="59">
        <f t="shared" si="2"/>
        <v>416</v>
      </c>
      <c r="K90" s="177">
        <f>IFERROR(Tabella3[[#This Row],[VEND.]]/Tabella3[[#This Row],[ACQ.]],0)</f>
        <v>0.8666666666666667</v>
      </c>
      <c r="L90" s="1"/>
      <c r="M90" s="35"/>
      <c r="N90" s="178"/>
      <c r="O90" s="292"/>
      <c r="P90" s="290" t="str">
        <f>+Tabella3[[#This Row],[Descrizione]]</f>
        <v>PUEBLO CLASSIC TRINCIATO</v>
      </c>
      <c r="Q90" s="290" t="str">
        <f>+Tabella3[[#This Row],[Codice]]</f>
        <v>AMMS1927</v>
      </c>
      <c r="R90" s="290">
        <f>COUNTIFS(tblStoricoVendingExt[CODICE_EXCEL],Q90,tblStoricoVendingExt[ESITO],"OK")</f>
        <v>0</v>
      </c>
      <c r="S90" s="291">
        <f t="shared" si="3"/>
        <v>0</v>
      </c>
      <c r="T90" s="95">
        <f>IFERROR((Tabella3[[#This Row],[RIMANENZE]]/Tabella3[[#This Row],[ACQ.]]),"")</f>
        <v>0.13333333333333333</v>
      </c>
      <c r="W90" s="13">
        <f>+Tabella3[[#This Row],[Incr]]*Tabella3[[#This Row],[PREZZO]]</f>
        <v>0</v>
      </c>
      <c r="Z90" s="351">
        <f>+C90-D90-R90-Tabella8[[#This Row],[CARICO VENDING]]</f>
        <v>8</v>
      </c>
      <c r="AB90" s="1">
        <f>+Tabella3[[#This Row],[RIMANENZE]]-Tabella8[[#This Row],[VENDUTO VENDING]]</f>
        <v>8</v>
      </c>
      <c r="AF90" s="1">
        <f>+'(SMART VENUE)'!N90</f>
        <v>0</v>
      </c>
      <c r="AH90" s="1">
        <f>+Tabella3[[#This Row],[VEND.]]-AF90</f>
        <v>52</v>
      </c>
    </row>
    <row r="91" spans="1:34" ht="25.5" customHeight="1" x14ac:dyDescent="0.25">
      <c r="A91" s="58" t="s">
        <v>114</v>
      </c>
      <c r="B91" s="46" t="s">
        <v>370</v>
      </c>
      <c r="C91" s="46">
        <v>150</v>
      </c>
      <c r="D91" s="46">
        <v>134</v>
      </c>
      <c r="E91" s="46">
        <f>SUMIFS(Tabella2[Qtà],Tabella2[Codice],A91)+IFERROR(IF(INDEX(Tabella1[codice2],MATCH(A91,Tabella1[Codice],0))="",0,SUMIFS(Tabella2[Qtà],Tabella2[Codice],INDEX(Tabella1[codice2],MATCH(A91,Tabella1[Codice],0)))),0)</f>
        <v>0</v>
      </c>
      <c r="F91" s="46">
        <f>+Tabella3[[#This Row],[VEND.]]+Tabella3[[#This Row],[Incr]]</f>
        <v>134</v>
      </c>
      <c r="G91" s="53">
        <f>+Tabella3[[#This Row],[ACQ.]]-Tabella3[[#This Row],[Colonna1]]</f>
        <v>16</v>
      </c>
      <c r="H91" s="45">
        <v>5.5</v>
      </c>
      <c r="I91" s="54">
        <f>+Tabella3[[#This Row],[ACQ.]]*Tabella3[[#This Row],[PREZZO]]</f>
        <v>825</v>
      </c>
      <c r="J91" s="59">
        <f t="shared" si="2"/>
        <v>737</v>
      </c>
      <c r="K91" s="177">
        <f>IFERROR(Tabella3[[#This Row],[VEND.]]/Tabella3[[#This Row],[ACQ.]],0)</f>
        <v>0.89333333333333331</v>
      </c>
      <c r="L91" s="1"/>
      <c r="M91" s="35"/>
      <c r="N91" s="178">
        <v>0</v>
      </c>
      <c r="O91" s="292" t="s">
        <v>8846</v>
      </c>
      <c r="P91" s="290" t="str">
        <f>+Tabella3[[#This Row],[Descrizione]]</f>
        <v>WINSTON COMPACT*AST20</v>
      </c>
      <c r="Q91" s="290" t="str">
        <f>+Tabella3[[#This Row],[Codice]]</f>
        <v>AMMS20041</v>
      </c>
      <c r="R91" s="290">
        <f>COUNTIFS(tblStoricoVendingExt[CODICE_EXCEL],Q91,tblStoricoVendingExt[ESITO],"OK")</f>
        <v>16</v>
      </c>
      <c r="S91" s="291">
        <f t="shared" si="3"/>
        <v>88</v>
      </c>
      <c r="T91" s="95">
        <f>IFERROR((Tabella3[[#This Row],[RIMANENZE]]/Tabella3[[#This Row],[ACQ.]]),"")</f>
        <v>0.10666666666666667</v>
      </c>
      <c r="W91" s="13">
        <f>+Tabella3[[#This Row],[Incr]]*Tabella3[[#This Row],[PREZZO]]</f>
        <v>0</v>
      </c>
      <c r="Z91" s="351">
        <f>+C91-D91-R91-Tabella8[[#This Row],[CARICO VENDING]]</f>
        <v>0</v>
      </c>
      <c r="AB91" s="1">
        <f>+Tabella3[[#This Row],[RIMANENZE]]-Tabella8[[#This Row],[VENDUTO VENDING]]</f>
        <v>0</v>
      </c>
      <c r="AF91" s="1">
        <f>+'(SMART VENUE)'!N91</f>
        <v>0</v>
      </c>
      <c r="AH91" s="1">
        <f>+Tabella3[[#This Row],[VEND.]]-AF91</f>
        <v>134</v>
      </c>
    </row>
    <row r="92" spans="1:34" ht="25.5" customHeight="1" x14ac:dyDescent="0.25">
      <c r="A92" s="58" t="s">
        <v>115</v>
      </c>
      <c r="B92" s="46" t="s">
        <v>371</v>
      </c>
      <c r="C92" s="46">
        <v>340</v>
      </c>
      <c r="D92" s="46">
        <v>319</v>
      </c>
      <c r="E92" s="46">
        <f>SUMIFS(Tabella2[Qtà],Tabella2[Codice],A92)+IFERROR(IF(INDEX(Tabella1[codice2],MATCH(A92,Tabella1[Codice],0))="",0,SUMIFS(Tabella2[Qtà],Tabella2[Codice],INDEX(Tabella1[codice2],MATCH(A92,Tabella1[Codice],0)))),0)</f>
        <v>0</v>
      </c>
      <c r="F92" s="46">
        <f>+Tabella3[[#This Row],[VEND.]]+Tabella3[[#This Row],[Incr]]</f>
        <v>319</v>
      </c>
      <c r="G92" s="53">
        <f>+Tabella3[[#This Row],[ACQ.]]-Tabella3[[#This Row],[Colonna1]]</f>
        <v>21</v>
      </c>
      <c r="H92" s="45">
        <v>5.8</v>
      </c>
      <c r="I92" s="54">
        <f>+Tabella3[[#This Row],[ACQ.]]*Tabella3[[#This Row],[PREZZO]]</f>
        <v>1972</v>
      </c>
      <c r="J92" s="59">
        <f t="shared" si="2"/>
        <v>1850.2</v>
      </c>
      <c r="K92" s="177">
        <f>IFERROR(Tabella3[[#This Row],[VEND.]]/Tabella3[[#This Row],[ACQ.]],0)</f>
        <v>0.93823529411764706</v>
      </c>
      <c r="L92" s="1"/>
      <c r="M92" s="35"/>
      <c r="N92" s="178">
        <v>5</v>
      </c>
      <c r="O92" s="292" t="s">
        <v>8847</v>
      </c>
      <c r="P92" s="290" t="str">
        <f>+Tabella3[[#This Row],[Descrizione]]</f>
        <v>CHESTERFIELD BLU KS*AST20</v>
      </c>
      <c r="Q92" s="290" t="str">
        <f>+Tabella3[[#This Row],[Codice]]</f>
        <v>AMMS201</v>
      </c>
      <c r="R92" s="290">
        <f>COUNTIFS(tblStoricoVendingExt[CODICE_EXCEL],Q92,tblStoricoVendingExt[ESITO],"OK")</f>
        <v>15</v>
      </c>
      <c r="S92" s="291">
        <f t="shared" si="3"/>
        <v>87</v>
      </c>
      <c r="T92" s="95">
        <f>IFERROR((Tabella3[[#This Row],[RIMANENZE]]/Tabella3[[#This Row],[ACQ.]]),"")</f>
        <v>6.1764705882352944E-2</v>
      </c>
      <c r="W92" s="13">
        <f>+Tabella3[[#This Row],[Incr]]*Tabella3[[#This Row],[PREZZO]]</f>
        <v>0</v>
      </c>
      <c r="Z92" s="351">
        <f>+C92-D92-R92-Tabella8[[#This Row],[CARICO VENDING]]</f>
        <v>1</v>
      </c>
      <c r="AB92" s="1">
        <f>+Tabella3[[#This Row],[RIMANENZE]]-Tabella8[[#This Row],[VENDUTO VENDING]]</f>
        <v>6</v>
      </c>
      <c r="AF92" s="1">
        <f>+'(SMART VENUE)'!N92</f>
        <v>0</v>
      </c>
      <c r="AH92" s="1">
        <f>+Tabella3[[#This Row],[VEND.]]-AF92</f>
        <v>319</v>
      </c>
    </row>
    <row r="93" spans="1:34" ht="25.5" customHeight="1" x14ac:dyDescent="0.25">
      <c r="A93" s="58" t="s">
        <v>116</v>
      </c>
      <c r="B93" s="44" t="s">
        <v>372</v>
      </c>
      <c r="C93" s="44">
        <v>270</v>
      </c>
      <c r="D93" s="46">
        <v>228</v>
      </c>
      <c r="E93" s="46">
        <f>SUMIFS(Tabella2[Qtà],Tabella2[Codice],A93)+IFERROR(IF(INDEX(Tabella1[codice2],MATCH(A93,Tabella1[Codice],0))="",0,SUMIFS(Tabella2[Qtà],Tabella2[Codice],INDEX(Tabella1[codice2],MATCH(A93,Tabella1[Codice],0)))),0)</f>
        <v>0</v>
      </c>
      <c r="F93" s="46">
        <f>+Tabella3[[#This Row],[VEND.]]+Tabella3[[#This Row],[Incr]]</f>
        <v>228</v>
      </c>
      <c r="G93" s="53">
        <f>+Tabella3[[#This Row],[ACQ.]]-Tabella3[[#This Row],[Colonna1]]</f>
        <v>42</v>
      </c>
      <c r="H93" s="47">
        <v>5.5</v>
      </c>
      <c r="I93" s="54">
        <f>+Tabella3[[#This Row],[ACQ.]]*Tabella3[[#This Row],[PREZZO]]</f>
        <v>1485</v>
      </c>
      <c r="J93" s="59">
        <f t="shared" si="2"/>
        <v>1254</v>
      </c>
      <c r="K93" s="177">
        <f>IFERROR(Tabella3[[#This Row],[VEND.]]/Tabella3[[#This Row],[ACQ.]],0)</f>
        <v>0.84444444444444444</v>
      </c>
      <c r="L93" s="1"/>
      <c r="M93" s="35"/>
      <c r="N93" s="178">
        <v>2</v>
      </c>
      <c r="O93" s="292" t="s">
        <v>8848</v>
      </c>
      <c r="P93" s="290" t="str">
        <f>+Tabella3[[#This Row],[Descrizione]]</f>
        <v>TEREA AMBER</v>
      </c>
      <c r="Q93" s="290" t="str">
        <f>+Tabella3[[#This Row],[Codice]]</f>
        <v>AMMS20146</v>
      </c>
      <c r="R93" s="290">
        <f>COUNTIFS(tblStoricoVendingExt[CODICE_EXCEL],Q93,tblStoricoVendingExt[ESITO],"OK")</f>
        <v>33</v>
      </c>
      <c r="S93" s="291">
        <f t="shared" si="3"/>
        <v>181.5</v>
      </c>
      <c r="T93" s="95">
        <f>IFERROR((Tabella3[[#This Row],[RIMANENZE]]/Tabella3[[#This Row],[ACQ.]]),"")</f>
        <v>0.15555555555555556</v>
      </c>
      <c r="W93" s="13">
        <f>+Tabella3[[#This Row],[Incr]]*Tabella3[[#This Row],[PREZZO]]</f>
        <v>0</v>
      </c>
      <c r="Z93" s="351">
        <f>+C93-D93-R93-Tabella8[[#This Row],[CARICO VENDING]]</f>
        <v>7</v>
      </c>
      <c r="AB93" s="1">
        <f>+Tabella3[[#This Row],[RIMANENZE]]-Tabella8[[#This Row],[VENDUTO VENDING]]</f>
        <v>9</v>
      </c>
      <c r="AF93" s="1">
        <f>+'(SMART VENUE)'!N93</f>
        <v>0</v>
      </c>
      <c r="AH93" s="1">
        <f>+Tabella3[[#This Row],[VEND.]]-AF93</f>
        <v>228</v>
      </c>
    </row>
    <row r="94" spans="1:34" ht="25.5" customHeight="1" x14ac:dyDescent="0.25">
      <c r="A94" s="58" t="s">
        <v>117</v>
      </c>
      <c r="B94" s="44" t="s">
        <v>373</v>
      </c>
      <c r="C94" s="44">
        <v>230</v>
      </c>
      <c r="D94" s="46">
        <v>121</v>
      </c>
      <c r="E94" s="46">
        <f>SUMIFS(Tabella2[Qtà],Tabella2[Codice],A94)+IFERROR(IF(INDEX(Tabella1[codice2],MATCH(A94,Tabella1[Codice],0))="",0,SUMIFS(Tabella2[Qtà],Tabella2[Codice],INDEX(Tabella1[codice2],MATCH(A94,Tabella1[Codice],0)))),0)</f>
        <v>0</v>
      </c>
      <c r="F94" s="46">
        <f>+Tabella3[[#This Row],[VEND.]]+Tabella3[[#This Row],[Incr]]</f>
        <v>121</v>
      </c>
      <c r="G94" s="53">
        <f>+Tabella3[[#This Row],[ACQ.]]-Tabella3[[#This Row],[Colonna1]]</f>
        <v>109</v>
      </c>
      <c r="H94" s="47">
        <v>5.5</v>
      </c>
      <c r="I94" s="54">
        <f>+Tabella3[[#This Row],[ACQ.]]*Tabella3[[#This Row],[PREZZO]]</f>
        <v>1265</v>
      </c>
      <c r="J94" s="59">
        <f t="shared" si="2"/>
        <v>665.5</v>
      </c>
      <c r="K94" s="177">
        <f>IFERROR(Tabella3[[#This Row],[VEND.]]/Tabella3[[#This Row],[ACQ.]],0)</f>
        <v>0.52608695652173909</v>
      </c>
      <c r="L94" s="1"/>
      <c r="M94" s="35"/>
      <c r="N94" s="178">
        <v>5</v>
      </c>
      <c r="O94" s="292" t="s">
        <v>8849</v>
      </c>
      <c r="P94" s="290" t="str">
        <f>+Tabella3[[#This Row],[Descrizione]]</f>
        <v>TEREA BRONZE</v>
      </c>
      <c r="Q94" s="290" t="str">
        <f>+Tabella3[[#This Row],[Codice]]</f>
        <v>AMMS20148</v>
      </c>
      <c r="R94" s="290">
        <f>COUNTIFS(tblStoricoVendingExt[CODICE_EXCEL],Q94,tblStoricoVendingExt[ESITO],"OK")</f>
        <v>12</v>
      </c>
      <c r="S94" s="291">
        <f t="shared" si="3"/>
        <v>66</v>
      </c>
      <c r="T94" s="95">
        <f>IFERROR((Tabella3[[#This Row],[RIMANENZE]]/Tabella3[[#This Row],[ACQ.]]),"")</f>
        <v>0.47391304347826085</v>
      </c>
      <c r="W94" s="13">
        <f>+Tabella3[[#This Row],[Incr]]*Tabella3[[#This Row],[PREZZO]]</f>
        <v>0</v>
      </c>
      <c r="Z94" s="351">
        <f>+C94-D94-R94-Tabella8[[#This Row],[CARICO VENDING]]</f>
        <v>92</v>
      </c>
      <c r="AB94" s="1">
        <f>+Tabella3[[#This Row],[RIMANENZE]]-Tabella8[[#This Row],[VENDUTO VENDING]]</f>
        <v>97</v>
      </c>
      <c r="AF94" s="1">
        <f>+'(SMART VENUE)'!N94</f>
        <v>0</v>
      </c>
      <c r="AH94" s="1">
        <f>+Tabella3[[#This Row],[VEND.]]-AF94</f>
        <v>121</v>
      </c>
    </row>
    <row r="95" spans="1:34" ht="25.5" customHeight="1" x14ac:dyDescent="0.25">
      <c r="A95" s="58" t="s">
        <v>118</v>
      </c>
      <c r="B95" s="44" t="s">
        <v>374</v>
      </c>
      <c r="C95" s="44">
        <v>410</v>
      </c>
      <c r="D95" s="46">
        <v>380</v>
      </c>
      <c r="E95" s="46">
        <f>SUMIFS(Tabella2[Qtà],Tabella2[Codice],A95)+IFERROR(IF(INDEX(Tabella1[codice2],MATCH(A95,Tabella1[Codice],0))="",0,SUMIFS(Tabella2[Qtà],Tabella2[Codice],INDEX(Tabella1[codice2],MATCH(A95,Tabella1[Codice],0)))),0)</f>
        <v>0</v>
      </c>
      <c r="F95" s="46">
        <f>+Tabella3[[#This Row],[VEND.]]+Tabella3[[#This Row],[Incr]]</f>
        <v>380</v>
      </c>
      <c r="G95" s="53">
        <f>+Tabella3[[#This Row],[ACQ.]]-Tabella3[[#This Row],[Colonna1]]</f>
        <v>30</v>
      </c>
      <c r="H95" s="47">
        <v>5.5</v>
      </c>
      <c r="I95" s="54">
        <f>+Tabella3[[#This Row],[ACQ.]]*Tabella3[[#This Row],[PREZZO]]</f>
        <v>2255</v>
      </c>
      <c r="J95" s="59">
        <f t="shared" si="2"/>
        <v>2090</v>
      </c>
      <c r="K95" s="177">
        <f>IFERROR(Tabella3[[#This Row],[VEND.]]/Tabella3[[#This Row],[ACQ.]],0)</f>
        <v>0.92682926829268297</v>
      </c>
      <c r="L95" s="1"/>
      <c r="M95" s="35">
        <v>10</v>
      </c>
      <c r="N95" s="178">
        <v>2</v>
      </c>
      <c r="O95" s="292" t="s">
        <v>8850</v>
      </c>
      <c r="P95" s="290" t="str">
        <f>+Tabella3[[#This Row],[Descrizione]]</f>
        <v>TEREA RUSSET</v>
      </c>
      <c r="Q95" s="290" t="str">
        <f>+Tabella3[[#This Row],[Codice]]</f>
        <v>AMMS20150</v>
      </c>
      <c r="R95" s="290">
        <f>COUNTIFS(tblStoricoVendingExt[CODICE_EXCEL],Q95,tblStoricoVendingExt[ESITO],"OK")</f>
        <v>17</v>
      </c>
      <c r="S95" s="291">
        <f t="shared" si="3"/>
        <v>93.5</v>
      </c>
      <c r="T95" s="95">
        <f>IFERROR((Tabella3[[#This Row],[RIMANENZE]]/Tabella3[[#This Row],[ACQ.]]),"")</f>
        <v>7.3170731707317069E-2</v>
      </c>
      <c r="W95" s="13">
        <f>+Tabella3[[#This Row],[Incr]]*Tabella3[[#This Row],[PREZZO]]</f>
        <v>0</v>
      </c>
      <c r="Z95" s="351">
        <f>+C95-D95-R95-Tabella8[[#This Row],[CARICO VENDING]]</f>
        <v>11</v>
      </c>
      <c r="AB95" s="1">
        <f>+Tabella3[[#This Row],[RIMANENZE]]-Tabella8[[#This Row],[VENDUTO VENDING]]</f>
        <v>13</v>
      </c>
      <c r="AF95" s="1">
        <f>+'(SMART VENUE)'!N95</f>
        <v>0</v>
      </c>
      <c r="AH95" s="1">
        <f>+Tabella3[[#This Row],[VEND.]]-AF95</f>
        <v>380</v>
      </c>
    </row>
    <row r="96" spans="1:34" ht="25.5" customHeight="1" x14ac:dyDescent="0.25">
      <c r="A96" s="58" t="s">
        <v>119</v>
      </c>
      <c r="B96" s="46" t="s">
        <v>375</v>
      </c>
      <c r="C96" s="46">
        <v>340</v>
      </c>
      <c r="D96" s="46">
        <v>309</v>
      </c>
      <c r="E96" s="46">
        <f>SUMIFS(Tabella2[Qtà],Tabella2[Codice],A96)+IFERROR(IF(INDEX(Tabella1[codice2],MATCH(A96,Tabella1[Codice],0))="",0,SUMIFS(Tabella2[Qtà],Tabella2[Codice],INDEX(Tabella1[codice2],MATCH(A96,Tabella1[Codice],0)))),0)</f>
        <v>0</v>
      </c>
      <c r="F96" s="46">
        <f>+Tabella3[[#This Row],[VEND.]]+Tabella3[[#This Row],[Incr]]</f>
        <v>309</v>
      </c>
      <c r="G96" s="53">
        <f>+Tabella3[[#This Row],[ACQ.]]-Tabella3[[#This Row],[Colonna1]]</f>
        <v>31</v>
      </c>
      <c r="H96" s="45">
        <v>5.5</v>
      </c>
      <c r="I96" s="54">
        <f>+Tabella3[[#This Row],[ACQ.]]*Tabella3[[#This Row],[PREZZO]]</f>
        <v>1870</v>
      </c>
      <c r="J96" s="59">
        <f t="shared" si="2"/>
        <v>1699.5</v>
      </c>
      <c r="K96" s="177">
        <f>IFERROR(Tabella3[[#This Row],[VEND.]]/Tabella3[[#This Row],[ACQ.]],0)</f>
        <v>0.9088235294117647</v>
      </c>
      <c r="L96" s="1"/>
      <c r="M96" s="35">
        <v>20</v>
      </c>
      <c r="N96" s="178">
        <v>4</v>
      </c>
      <c r="O96" s="292" t="s">
        <v>8851</v>
      </c>
      <c r="P96" s="290" t="str">
        <f>+Tabella3[[#This Row],[Descrizione]]</f>
        <v>TEREA SIENNA</v>
      </c>
      <c r="Q96" s="290" t="str">
        <f>+Tabella3[[#This Row],[Codice]]</f>
        <v>AMMS20151</v>
      </c>
      <c r="R96" s="290">
        <f>COUNTIFS(tblStoricoVendingExt[CODICE_EXCEL],Q96,tblStoricoVendingExt[ESITO],"OK")</f>
        <v>21</v>
      </c>
      <c r="S96" s="291">
        <f t="shared" si="3"/>
        <v>115.5</v>
      </c>
      <c r="T96" s="95">
        <f>IFERROR((Tabella3[[#This Row],[RIMANENZE]]/Tabella3[[#This Row],[ACQ.]]),"")</f>
        <v>9.1176470588235289E-2</v>
      </c>
      <c r="W96" s="13">
        <f>+Tabella3[[#This Row],[Incr]]*Tabella3[[#This Row],[PREZZO]]</f>
        <v>0</v>
      </c>
      <c r="Z96" s="351">
        <f>+C96-D96-R96-Tabella8[[#This Row],[CARICO VENDING]]</f>
        <v>6</v>
      </c>
      <c r="AB96" s="1">
        <f>+Tabella3[[#This Row],[RIMANENZE]]-Tabella8[[#This Row],[VENDUTO VENDING]]</f>
        <v>10</v>
      </c>
      <c r="AF96" s="1">
        <f>+'(SMART VENUE)'!N96</f>
        <v>0</v>
      </c>
      <c r="AH96" s="1">
        <f>+Tabella3[[#This Row],[VEND.]]-AF96</f>
        <v>309</v>
      </c>
    </row>
    <row r="97" spans="1:34" ht="25.5" customHeight="1" x14ac:dyDescent="0.25">
      <c r="A97" s="58" t="s">
        <v>120</v>
      </c>
      <c r="B97" s="46" t="s">
        <v>376</v>
      </c>
      <c r="C97" s="46">
        <v>140</v>
      </c>
      <c r="D97" s="46">
        <v>93</v>
      </c>
      <c r="E97" s="46">
        <f>SUMIFS(Tabella2[Qtà],Tabella2[Codice],A97)+IFERROR(IF(INDEX(Tabella1[codice2],MATCH(A97,Tabella1[Codice],0))="",0,SUMIFS(Tabella2[Qtà],Tabella2[Codice],INDEX(Tabella1[codice2],MATCH(A97,Tabella1[Codice],0)))),0)</f>
        <v>0</v>
      </c>
      <c r="F97" s="46">
        <f>+Tabella3[[#This Row],[VEND.]]+Tabella3[[#This Row],[Incr]]</f>
        <v>93</v>
      </c>
      <c r="G97" s="53">
        <f>+Tabella3[[#This Row],[ACQ.]]-Tabella3[[#This Row],[Colonna1]]</f>
        <v>47</v>
      </c>
      <c r="H97" s="45">
        <v>5.5</v>
      </c>
      <c r="I97" s="54">
        <f>+Tabella3[[#This Row],[ACQ.]]*Tabella3[[#This Row],[PREZZO]]</f>
        <v>770</v>
      </c>
      <c r="J97" s="59">
        <f t="shared" si="2"/>
        <v>511.5</v>
      </c>
      <c r="K97" s="177">
        <f>IFERROR(Tabella3[[#This Row],[VEND.]]/Tabella3[[#This Row],[ACQ.]],0)</f>
        <v>0.66428571428571426</v>
      </c>
      <c r="L97" s="1"/>
      <c r="M97" s="35"/>
      <c r="N97" s="178">
        <v>3</v>
      </c>
      <c r="O97" s="292" t="s">
        <v>8852</v>
      </c>
      <c r="P97" s="290" t="str">
        <f>+Tabella3[[#This Row],[Descrizione]]</f>
        <v xml:space="preserve"> TEREA SILVER</v>
      </c>
      <c r="Q97" s="290" t="str">
        <f>+Tabella3[[#This Row],[Codice]]</f>
        <v>AMMS20152</v>
      </c>
      <c r="R97" s="290">
        <f>COUNTIFS(tblStoricoVendingExt[CODICE_EXCEL],Q97,tblStoricoVendingExt[ESITO],"OK")</f>
        <v>9</v>
      </c>
      <c r="S97" s="291">
        <f t="shared" si="3"/>
        <v>49.5</v>
      </c>
      <c r="T97" s="95">
        <f>IFERROR((Tabella3[[#This Row],[RIMANENZE]]/Tabella3[[#This Row],[ACQ.]]),"")</f>
        <v>0.33571428571428569</v>
      </c>
      <c r="W97" s="13">
        <f>+Tabella3[[#This Row],[Incr]]*Tabella3[[#This Row],[PREZZO]]</f>
        <v>0</v>
      </c>
      <c r="Z97" s="351">
        <f>+C97-D97-R97-Tabella8[[#This Row],[CARICO VENDING]]</f>
        <v>35</v>
      </c>
      <c r="AB97" s="1">
        <f>+Tabella3[[#This Row],[RIMANENZE]]-Tabella8[[#This Row],[VENDUTO VENDING]]</f>
        <v>38</v>
      </c>
      <c r="AF97" s="1">
        <f>+'(SMART VENUE)'!N97</f>
        <v>0</v>
      </c>
      <c r="AH97" s="1">
        <f>+Tabella3[[#This Row],[VEND.]]-AF97</f>
        <v>93</v>
      </c>
    </row>
    <row r="98" spans="1:34" ht="25.5" customHeight="1" x14ac:dyDescent="0.25">
      <c r="A98" s="58" t="s">
        <v>121</v>
      </c>
      <c r="B98" s="46" t="s">
        <v>377</v>
      </c>
      <c r="C98" s="46">
        <v>240</v>
      </c>
      <c r="D98" s="46">
        <v>197</v>
      </c>
      <c r="E98" s="46">
        <f>SUMIFS(Tabella2[Qtà],Tabella2[Codice],A98)+IFERROR(IF(INDEX(Tabella1[codice2],MATCH(A98,Tabella1[Codice],0))="",0,SUMIFS(Tabella2[Qtà],Tabella2[Codice],INDEX(Tabella1[codice2],MATCH(A98,Tabella1[Codice],0)))),0)</f>
        <v>0</v>
      </c>
      <c r="F98" s="46">
        <f>+Tabella3[[#This Row],[VEND.]]+Tabella3[[#This Row],[Incr]]</f>
        <v>197</v>
      </c>
      <c r="G98" s="53">
        <f>+Tabella3[[#This Row],[ACQ.]]-Tabella3[[#This Row],[Colonna1]]</f>
        <v>43</v>
      </c>
      <c r="H98" s="45">
        <v>5.5</v>
      </c>
      <c r="I98" s="54">
        <f>+Tabella3[[#This Row],[ACQ.]]*Tabella3[[#This Row],[PREZZO]]</f>
        <v>1320</v>
      </c>
      <c r="J98" s="59">
        <f t="shared" si="2"/>
        <v>1083.5</v>
      </c>
      <c r="K98" s="177">
        <f>IFERROR(Tabella3[[#This Row],[VEND.]]/Tabella3[[#This Row],[ACQ.]],0)</f>
        <v>0.8208333333333333</v>
      </c>
      <c r="L98" s="1"/>
      <c r="M98" s="35"/>
      <c r="N98" s="178">
        <v>5</v>
      </c>
      <c r="O98" s="292" t="s">
        <v>8853</v>
      </c>
      <c r="P98" s="290" t="str">
        <f>+Tabella3[[#This Row],[Descrizione]]</f>
        <v>TEREA TEAK</v>
      </c>
      <c r="Q98" s="290" t="str">
        <f>+Tabella3[[#This Row],[Codice]]</f>
        <v>AMMS20153</v>
      </c>
      <c r="R98" s="290">
        <f>COUNTIFS(tblStoricoVendingExt[CODICE_EXCEL],Q98,tblStoricoVendingExt[ESITO],"OK")</f>
        <v>33</v>
      </c>
      <c r="S98" s="291">
        <f t="shared" si="3"/>
        <v>181.5</v>
      </c>
      <c r="T98" s="95">
        <f>IFERROR((Tabella3[[#This Row],[RIMANENZE]]/Tabella3[[#This Row],[ACQ.]]),"")</f>
        <v>0.17916666666666667</v>
      </c>
      <c r="W98" s="13">
        <f>+Tabella3[[#This Row],[Incr]]*Tabella3[[#This Row],[PREZZO]]</f>
        <v>0</v>
      </c>
      <c r="Z98" s="351">
        <f>+C98-D98-R98-Tabella8[[#This Row],[CARICO VENDING]]</f>
        <v>5</v>
      </c>
      <c r="AB98" s="1">
        <f>+Tabella3[[#This Row],[RIMANENZE]]-Tabella8[[#This Row],[VENDUTO VENDING]]</f>
        <v>10</v>
      </c>
      <c r="AF98" s="1">
        <f>+'(SMART VENUE)'!N98</f>
        <v>0</v>
      </c>
      <c r="AH98" s="1">
        <f>+Tabella3[[#This Row],[VEND.]]-AF98</f>
        <v>197</v>
      </c>
    </row>
    <row r="99" spans="1:34" ht="25.5" customHeight="1" x14ac:dyDescent="0.25">
      <c r="A99" s="58" t="s">
        <v>122</v>
      </c>
      <c r="B99" s="46" t="s">
        <v>378</v>
      </c>
      <c r="C99" s="46">
        <v>590</v>
      </c>
      <c r="D99" s="46">
        <v>503</v>
      </c>
      <c r="E99" s="46">
        <f>SUMIFS(Tabella2[Qtà],Tabella2[Codice],A99)+IFERROR(IF(INDEX(Tabella1[codice2],MATCH(A99,Tabella1[Codice],0))="",0,SUMIFS(Tabella2[Qtà],Tabella2[Codice],INDEX(Tabella1[codice2],MATCH(A99,Tabella1[Codice],0)))),0)</f>
        <v>0</v>
      </c>
      <c r="F99" s="46">
        <f>+Tabella3[[#This Row],[VEND.]]+Tabella3[[#This Row],[Incr]]</f>
        <v>503</v>
      </c>
      <c r="G99" s="53">
        <f>+Tabella3[[#This Row],[ACQ.]]-Tabella3[[#This Row],[Colonna1]]</f>
        <v>87</v>
      </c>
      <c r="H99" s="45">
        <v>5.5</v>
      </c>
      <c r="I99" s="54">
        <f>+Tabella3[[#This Row],[ACQ.]]*Tabella3[[#This Row],[PREZZO]]</f>
        <v>3245</v>
      </c>
      <c r="J99" s="59">
        <f t="shared" si="2"/>
        <v>2766.5</v>
      </c>
      <c r="K99" s="177">
        <f>IFERROR(Tabella3[[#This Row],[VEND.]]/Tabella3[[#This Row],[ACQ.]],0)</f>
        <v>0.85254237288135593</v>
      </c>
      <c r="L99" s="1"/>
      <c r="M99" s="35"/>
      <c r="N99" s="178">
        <v>2</v>
      </c>
      <c r="O99" s="292" t="s">
        <v>8854</v>
      </c>
      <c r="P99" s="290" t="str">
        <f>+Tabella3[[#This Row],[Descrizione]]</f>
        <v>TEREA TOURQUOISE</v>
      </c>
      <c r="Q99" s="290" t="str">
        <f>+Tabella3[[#This Row],[Codice]]</f>
        <v>AMMS20154</v>
      </c>
      <c r="R99" s="290">
        <f>COUNTIFS(tblStoricoVendingExt[CODICE_EXCEL],Q99,tblStoricoVendingExt[ESITO],"OK")</f>
        <v>36</v>
      </c>
      <c r="S99" s="291">
        <f t="shared" si="3"/>
        <v>198</v>
      </c>
      <c r="T99" s="95">
        <f>IFERROR((Tabella3[[#This Row],[RIMANENZE]]/Tabella3[[#This Row],[ACQ.]]),"")</f>
        <v>0.14745762711864407</v>
      </c>
      <c r="W99" s="13">
        <f>+Tabella3[[#This Row],[Incr]]*Tabella3[[#This Row],[PREZZO]]</f>
        <v>0</v>
      </c>
      <c r="Z99" s="351">
        <f>+C99-D99-R99-Tabella8[[#This Row],[CARICO VENDING]]</f>
        <v>49</v>
      </c>
      <c r="AB99" s="1">
        <f>+Tabella3[[#This Row],[RIMANENZE]]-Tabella8[[#This Row],[VENDUTO VENDING]]</f>
        <v>51</v>
      </c>
      <c r="AF99" s="1">
        <f>+'(SMART VENUE)'!N99</f>
        <v>0</v>
      </c>
      <c r="AH99" s="1">
        <f>+Tabella3[[#This Row],[VEND.]]-AF99</f>
        <v>503</v>
      </c>
    </row>
    <row r="100" spans="1:34" ht="25.5" customHeight="1" x14ac:dyDescent="0.25">
      <c r="A100" s="58" t="s">
        <v>123</v>
      </c>
      <c r="B100" s="44" t="s">
        <v>379</v>
      </c>
      <c r="C100" s="44">
        <v>730</v>
      </c>
      <c r="D100" s="46">
        <v>711</v>
      </c>
      <c r="E100" s="46">
        <f>SUMIFS(Tabella2[Qtà],Tabella2[Codice],A100)+IFERROR(IF(INDEX(Tabella1[codice2],MATCH(A100,Tabella1[Codice],0))="",0,SUMIFS(Tabella2[Qtà],Tabella2[Codice],INDEX(Tabella1[codice2],MATCH(A100,Tabella1[Codice],0)))),0)</f>
        <v>0</v>
      </c>
      <c r="F100" s="46">
        <f>+Tabella3[[#This Row],[VEND.]]+Tabella3[[#This Row],[Incr]]</f>
        <v>711</v>
      </c>
      <c r="G100" s="53">
        <f>+Tabella3[[#This Row],[ACQ.]]-Tabella3[[#This Row],[Colonna1]]</f>
        <v>19</v>
      </c>
      <c r="H100" s="47">
        <v>5.5</v>
      </c>
      <c r="I100" s="54">
        <f>+Tabella3[[#This Row],[ACQ.]]*Tabella3[[#This Row],[PREZZO]]</f>
        <v>4015</v>
      </c>
      <c r="J100" s="59">
        <f t="shared" si="2"/>
        <v>3910.5</v>
      </c>
      <c r="K100" s="177">
        <f>IFERROR(Tabella3[[#This Row],[VEND.]]/Tabella3[[#This Row],[ACQ.]],0)</f>
        <v>0.97397260273972608</v>
      </c>
      <c r="L100" s="1"/>
      <c r="M100" s="35"/>
      <c r="N100" s="178">
        <v>13</v>
      </c>
      <c r="O100" s="292" t="s">
        <v>8855</v>
      </c>
      <c r="P100" s="290" t="str">
        <f>+Tabella3[[#This Row],[Descrizione]]</f>
        <v>TEREA YELLOW</v>
      </c>
      <c r="Q100" s="290" t="str">
        <f>+Tabella3[[#This Row],[Codice]]</f>
        <v>AMMS20155</v>
      </c>
      <c r="R100" s="290">
        <f>COUNTIFS(tblStoricoVendingExt[CODICE_EXCEL],Q100,tblStoricoVendingExt[ESITO],"OK")</f>
        <v>4</v>
      </c>
      <c r="S100" s="291">
        <f t="shared" si="3"/>
        <v>22</v>
      </c>
      <c r="T100" s="95">
        <f>IFERROR((Tabella3[[#This Row],[RIMANENZE]]/Tabella3[[#This Row],[ACQ.]]),"")</f>
        <v>2.6027397260273973E-2</v>
      </c>
      <c r="W100" s="13">
        <f>+Tabella3[[#This Row],[Incr]]*Tabella3[[#This Row],[PREZZO]]</f>
        <v>0</v>
      </c>
      <c r="Z100" s="351">
        <f>+C100-D100-R100-Tabella8[[#This Row],[CARICO VENDING]]</f>
        <v>2</v>
      </c>
      <c r="AB100" s="1">
        <f>+Tabella3[[#This Row],[RIMANENZE]]-Tabella8[[#This Row],[VENDUTO VENDING]]</f>
        <v>15</v>
      </c>
      <c r="AF100" s="1">
        <f>+'(SMART VENUE)'!N100</f>
        <v>0</v>
      </c>
      <c r="AH100" s="1">
        <f>+Tabella3[[#This Row],[VEND.]]-AF100</f>
        <v>711</v>
      </c>
    </row>
    <row r="101" spans="1:34" ht="25.5" customHeight="1" x14ac:dyDescent="0.25">
      <c r="A101" s="58" t="s">
        <v>124</v>
      </c>
      <c r="B101" s="44" t="s">
        <v>380</v>
      </c>
      <c r="C101" s="44">
        <v>30</v>
      </c>
      <c r="D101" s="46">
        <v>19</v>
      </c>
      <c r="E101" s="46">
        <f>SUMIFS(Tabella2[Qtà],Tabella2[Codice],A101)+IFERROR(IF(INDEX(Tabella1[codice2],MATCH(A101,Tabella1[Codice],0))="",0,SUMIFS(Tabella2[Qtà],Tabella2[Codice],INDEX(Tabella1[codice2],MATCH(A101,Tabella1[Codice],0)))),0)</f>
        <v>0</v>
      </c>
      <c r="F101" s="46">
        <f>+Tabella3[[#This Row],[VEND.]]+Tabella3[[#This Row],[Incr]]</f>
        <v>19</v>
      </c>
      <c r="G101" s="53">
        <f>+Tabella3[[#This Row],[ACQ.]]-Tabella3[[#This Row],[Colonna1]]</f>
        <v>11</v>
      </c>
      <c r="H101" s="45">
        <v>6</v>
      </c>
      <c r="I101" s="54">
        <f>+Tabella3[[#This Row],[ACQ.]]*Tabella3[[#This Row],[PREZZO]]</f>
        <v>180</v>
      </c>
      <c r="J101" s="59">
        <f t="shared" si="2"/>
        <v>114</v>
      </c>
      <c r="K101" s="177">
        <f>IFERROR(Tabella3[[#This Row],[VEND.]]/Tabella3[[#This Row],[ACQ.]],0)</f>
        <v>0.6333333333333333</v>
      </c>
      <c r="L101" s="1"/>
      <c r="M101" s="35"/>
      <c r="N101" s="178">
        <v>5</v>
      </c>
      <c r="O101" s="292" t="s">
        <v>8856</v>
      </c>
      <c r="P101" s="290" t="str">
        <f>+Tabella3[[#This Row],[Descrizione]]</f>
        <v>CAMEL ACTIVATE</v>
      </c>
      <c r="Q101" s="290" t="str">
        <f>+Tabella3[[#This Row],[Codice]]</f>
        <v>AMMS20225</v>
      </c>
      <c r="R101" s="290">
        <f>COUNTIFS(tblStoricoVendingExt[CODICE_EXCEL],Q101,tblStoricoVendingExt[ESITO],"OK")</f>
        <v>0</v>
      </c>
      <c r="S101" s="291">
        <f t="shared" si="3"/>
        <v>0</v>
      </c>
      <c r="T101" s="95">
        <f>IFERROR((Tabella3[[#This Row],[RIMANENZE]]/Tabella3[[#This Row],[ACQ.]]),"")</f>
        <v>0.36666666666666664</v>
      </c>
      <c r="W101" s="13">
        <f>+Tabella3[[#This Row],[Incr]]*Tabella3[[#This Row],[PREZZO]]</f>
        <v>0</v>
      </c>
      <c r="Z101" s="351">
        <f>+C101-D101-R101-Tabella8[[#This Row],[CARICO VENDING]]</f>
        <v>6</v>
      </c>
      <c r="AB101" s="1">
        <f>+Tabella3[[#This Row],[RIMANENZE]]-Tabella8[[#This Row],[VENDUTO VENDING]]</f>
        <v>11</v>
      </c>
      <c r="AF101" s="1">
        <f>+'(SMART VENUE)'!N101</f>
        <v>0</v>
      </c>
      <c r="AH101" s="1">
        <f>+Tabella3[[#This Row],[VEND.]]-AF101</f>
        <v>19</v>
      </c>
    </row>
    <row r="102" spans="1:34" ht="25.5" customHeight="1" x14ac:dyDescent="0.25">
      <c r="A102" s="58" t="s">
        <v>125</v>
      </c>
      <c r="B102" s="44" t="s">
        <v>381</v>
      </c>
      <c r="C102" s="44">
        <v>100</v>
      </c>
      <c r="D102" s="46">
        <v>95</v>
      </c>
      <c r="E102" s="46">
        <f>SUMIFS(Tabella2[Qtà],Tabella2[Codice],A102)+IFERROR(IF(INDEX(Tabella1[codice2],MATCH(A102,Tabella1[Codice],0))="",0,SUMIFS(Tabella2[Qtà],Tabella2[Codice],INDEX(Tabella1[codice2],MATCH(A102,Tabella1[Codice],0)))),0)</f>
        <v>0</v>
      </c>
      <c r="F102" s="46">
        <f>+Tabella3[[#This Row],[VEND.]]+Tabella3[[#This Row],[Incr]]</f>
        <v>95</v>
      </c>
      <c r="G102" s="53">
        <f>+Tabella3[[#This Row],[ACQ.]]-Tabella3[[#This Row],[Colonna1]]</f>
        <v>5</v>
      </c>
      <c r="H102" s="47">
        <v>5.5</v>
      </c>
      <c r="I102" s="54">
        <f>+Tabella3[[#This Row],[ACQ.]]*Tabella3[[#This Row],[PREZZO]]</f>
        <v>550</v>
      </c>
      <c r="J102" s="59">
        <f t="shared" si="2"/>
        <v>522.5</v>
      </c>
      <c r="K102" s="177">
        <f>IFERROR(Tabella3[[#This Row],[VEND.]]/Tabella3[[#This Row],[ACQ.]],0)</f>
        <v>0.95</v>
      </c>
      <c r="L102" s="1"/>
      <c r="M102" s="35"/>
      <c r="N102" s="178">
        <v>5</v>
      </c>
      <c r="O102" s="292" t="s">
        <v>8857</v>
      </c>
      <c r="P102" s="290" t="str">
        <f>+Tabella3[[#This Row],[Descrizione]]</f>
        <v>WINSTON EXPAND*AST20</v>
      </c>
      <c r="Q102" s="290" t="str">
        <f>+Tabella3[[#This Row],[Codice]]</f>
        <v>AMMS20226</v>
      </c>
      <c r="R102" s="290">
        <f>COUNTIFS(tblStoricoVendingExt[CODICE_EXCEL],Q102,tblStoricoVendingExt[ESITO],"OK")</f>
        <v>0</v>
      </c>
      <c r="S102" s="291">
        <f t="shared" si="3"/>
        <v>0</v>
      </c>
      <c r="T102" s="95">
        <f>IFERROR((Tabella3[[#This Row],[RIMANENZE]]/Tabella3[[#This Row],[ACQ.]]),"")</f>
        <v>0.05</v>
      </c>
      <c r="W102" s="13">
        <f>+Tabella3[[#This Row],[Incr]]*Tabella3[[#This Row],[PREZZO]]</f>
        <v>0</v>
      </c>
      <c r="Z102" s="351">
        <f>+C102-D102-R102-Tabella8[[#This Row],[CARICO VENDING]]</f>
        <v>0</v>
      </c>
      <c r="AB102" s="1">
        <f>+Tabella3[[#This Row],[RIMANENZE]]-Tabella8[[#This Row],[VENDUTO VENDING]]</f>
        <v>5</v>
      </c>
      <c r="AF102" s="1">
        <f>+'(SMART VENUE)'!N102</f>
        <v>0</v>
      </c>
      <c r="AH102" s="1">
        <f>+Tabella3[[#This Row],[VEND.]]-AF102</f>
        <v>95</v>
      </c>
    </row>
    <row r="103" spans="1:34" ht="25.5" customHeight="1" x14ac:dyDescent="0.25">
      <c r="A103" s="58" t="s">
        <v>126</v>
      </c>
      <c r="B103" s="44" t="s">
        <v>382</v>
      </c>
      <c r="C103" s="44">
        <v>0</v>
      </c>
      <c r="D103" s="46">
        <v>0</v>
      </c>
      <c r="E103" s="46">
        <f>SUMIFS(Tabella2[Qtà],Tabella2[Codice],A103)+IFERROR(IF(INDEX(Tabella1[codice2],MATCH(A103,Tabella1[Codice],0))="",0,SUMIFS(Tabella2[Qtà],Tabella2[Codice],INDEX(Tabella1[codice2],MATCH(A103,Tabella1[Codice],0)))),0)</f>
        <v>0</v>
      </c>
      <c r="F103" s="46">
        <f>+Tabella3[[#This Row],[VEND.]]+Tabella3[[#This Row],[Incr]]</f>
        <v>0</v>
      </c>
      <c r="G103" s="53">
        <f>+Tabella3[[#This Row],[ACQ.]]-Tabella3[[#This Row],[Colonna1]]</f>
        <v>0</v>
      </c>
      <c r="H103" s="45">
        <v>4.5</v>
      </c>
      <c r="I103" s="54">
        <f>+Tabella3[[#This Row],[ACQ.]]*Tabella3[[#This Row],[PREZZO]]</f>
        <v>0</v>
      </c>
      <c r="J103" s="59">
        <f t="shared" si="2"/>
        <v>0</v>
      </c>
      <c r="K103" s="177">
        <f>IFERROR(Tabella3[[#This Row],[VEND.]]/Tabella3[[#This Row],[ACQ.]],0)</f>
        <v>0</v>
      </c>
      <c r="L103" s="1"/>
      <c r="M103" s="35"/>
      <c r="N103" s="178"/>
      <c r="O103" s="292"/>
      <c r="P103" s="290" t="str">
        <f>+Tabella3[[#This Row],[Descrizione]]</f>
        <v>CAMEL PURPLE OPTION STICK</v>
      </c>
      <c r="Q103" s="290" t="str">
        <f>+Tabella3[[#This Row],[Codice]]</f>
        <v>AMMS20234</v>
      </c>
      <c r="R103" s="290">
        <f>COUNTIFS(tblStoricoVendingExt[CODICE_EXCEL],Q103,tblStoricoVendingExt[ESITO],"OK")</f>
        <v>0</v>
      </c>
      <c r="S103" s="291">
        <f t="shared" si="3"/>
        <v>0</v>
      </c>
      <c r="T103" s="95" t="str">
        <f>IFERROR((Tabella3[[#This Row],[RIMANENZE]]/Tabella3[[#This Row],[ACQ.]]),"")</f>
        <v/>
      </c>
      <c r="W103" s="13">
        <f>+Tabella3[[#This Row],[Incr]]*Tabella3[[#This Row],[PREZZO]]</f>
        <v>0</v>
      </c>
      <c r="Z103" s="351">
        <f>+C103-D103-R103-Tabella8[[#This Row],[CARICO VENDING]]</f>
        <v>0</v>
      </c>
      <c r="AB103" s="1">
        <f>+Tabella3[[#This Row],[RIMANENZE]]-Tabella8[[#This Row],[VENDUTO VENDING]]</f>
        <v>0</v>
      </c>
      <c r="AF103" s="1">
        <f>+'(SMART VENUE)'!N103</f>
        <v>0</v>
      </c>
      <c r="AH103" s="1">
        <f>+Tabella3[[#This Row],[VEND.]]-AF103</f>
        <v>0</v>
      </c>
    </row>
    <row r="104" spans="1:34" ht="25.5" customHeight="1" x14ac:dyDescent="0.25">
      <c r="A104" s="58" t="s">
        <v>127</v>
      </c>
      <c r="B104" s="44" t="s">
        <v>383</v>
      </c>
      <c r="C104" s="44">
        <v>80</v>
      </c>
      <c r="D104" s="46">
        <v>19</v>
      </c>
      <c r="E104" s="46">
        <f>SUMIFS(Tabella2[Qtà],Tabella2[Codice],A104)+IFERROR(IF(INDEX(Tabella1[codice2],MATCH(A104,Tabella1[Codice],0))="",0,SUMIFS(Tabella2[Qtà],Tabella2[Codice],INDEX(Tabella1[codice2],MATCH(A104,Tabella1[Codice],0)))),0)</f>
        <v>0</v>
      </c>
      <c r="F104" s="46">
        <f>+Tabella3[[#This Row],[VEND.]]+Tabella3[[#This Row],[Incr]]</f>
        <v>19</v>
      </c>
      <c r="G104" s="53">
        <f>+Tabella3[[#This Row],[ACQ.]]-Tabella3[[#This Row],[Colonna1]]</f>
        <v>61</v>
      </c>
      <c r="H104" s="47">
        <v>6</v>
      </c>
      <c r="I104" s="54">
        <f>+Tabella3[[#This Row],[ACQ.]]*Tabella3[[#This Row],[PREZZO]]</f>
        <v>480</v>
      </c>
      <c r="J104" s="59">
        <f t="shared" si="2"/>
        <v>114</v>
      </c>
      <c r="K104" s="177">
        <f>IFERROR(Tabella3[[#This Row],[VEND.]]/Tabella3[[#This Row],[ACQ.]],0)</f>
        <v>0.23749999999999999</v>
      </c>
      <c r="L104" s="1"/>
      <c r="M104" s="35"/>
      <c r="N104" s="178">
        <v>4</v>
      </c>
      <c r="O104" s="292" t="s">
        <v>8858</v>
      </c>
      <c r="P104" s="290" t="str">
        <f>+Tabella3[[#This Row],[Descrizione]]</f>
        <v xml:space="preserve">CAMEL COMPACT*AST20 </v>
      </c>
      <c r="Q104" s="290" t="str">
        <f>+Tabella3[[#This Row],[Codice]]</f>
        <v>AMMS20462</v>
      </c>
      <c r="R104" s="290">
        <f>COUNTIFS(tblStoricoVendingExt[CODICE_EXCEL],Q104,tblStoricoVendingExt[ESITO],"OK")</f>
        <v>0</v>
      </c>
      <c r="S104" s="291">
        <f t="shared" si="3"/>
        <v>0</v>
      </c>
      <c r="T104" s="95">
        <f>IFERROR((Tabella3[[#This Row],[RIMANENZE]]/Tabella3[[#This Row],[ACQ.]]),"")</f>
        <v>0.76249999999999996</v>
      </c>
      <c r="W104" s="13">
        <f>+Tabella3[[#This Row],[Incr]]*Tabella3[[#This Row],[PREZZO]]</f>
        <v>0</v>
      </c>
      <c r="Z104" s="351">
        <f>+C104-D104-R104-Tabella8[[#This Row],[CARICO VENDING]]</f>
        <v>57</v>
      </c>
      <c r="AB104" s="1">
        <f>+Tabella3[[#This Row],[RIMANENZE]]-Tabella8[[#This Row],[VENDUTO VENDING]]</f>
        <v>61</v>
      </c>
      <c r="AF104" s="1">
        <f>+'(SMART VENUE)'!N104</f>
        <v>0</v>
      </c>
      <c r="AH104" s="1">
        <f>+Tabella3[[#This Row],[VEND.]]-AF104</f>
        <v>19</v>
      </c>
    </row>
    <row r="105" spans="1:34" ht="25.5" customHeight="1" x14ac:dyDescent="0.25">
      <c r="A105" s="58" t="s">
        <v>128</v>
      </c>
      <c r="B105" s="44" t="s">
        <v>384</v>
      </c>
      <c r="C105" s="46">
        <v>10</v>
      </c>
      <c r="D105" s="46">
        <v>3</v>
      </c>
      <c r="E105" s="46">
        <f>SUMIFS(Tabella2[Qtà],Tabella2[Codice],A105)+IFERROR(IF(INDEX(Tabella1[codice2],MATCH(A105,Tabella1[Codice],0))="",0,SUMIFS(Tabella2[Qtà],Tabella2[Codice],INDEX(Tabella1[codice2],MATCH(A105,Tabella1[Codice],0)))),0)</f>
        <v>0</v>
      </c>
      <c r="F105" s="46">
        <f>+Tabella3[[#This Row],[VEND.]]+Tabella3[[#This Row],[Incr]]</f>
        <v>3</v>
      </c>
      <c r="G105" s="53">
        <f>+Tabella3[[#This Row],[ACQ.]]-Tabella3[[#This Row],[Colonna1]]</f>
        <v>7</v>
      </c>
      <c r="H105" s="45">
        <v>3.8</v>
      </c>
      <c r="I105" s="54">
        <f>+Tabella3[[#This Row],[ACQ.]]*Tabella3[[#This Row],[PREZZO]]</f>
        <v>38</v>
      </c>
      <c r="J105" s="59">
        <f t="shared" si="2"/>
        <v>11.399999999999999</v>
      </c>
      <c r="K105" s="177">
        <f>IFERROR(Tabella3[[#This Row],[VEND.]]/Tabella3[[#This Row],[ACQ.]],0)</f>
        <v>0.3</v>
      </c>
      <c r="L105" s="1"/>
      <c r="M105" s="35"/>
      <c r="N105" s="178"/>
      <c r="O105" s="292"/>
      <c r="P105" s="290" t="str">
        <f>+Tabella3[[#This Row],[Descrizione]]</f>
        <v>LUCKY STRIKE STICKS BALANC.TOB</v>
      </c>
      <c r="Q105" s="290" t="str">
        <f>+Tabella3[[#This Row],[Codice]]</f>
        <v>AMMS20468</v>
      </c>
      <c r="R105" s="290">
        <f>COUNTIFS(tblStoricoVendingExt[CODICE_EXCEL],Q105,tblStoricoVendingExt[ESITO],"OK")</f>
        <v>0</v>
      </c>
      <c r="S105" s="291">
        <f t="shared" si="3"/>
        <v>0</v>
      </c>
      <c r="T105" s="95">
        <f>IFERROR((Tabella3[[#This Row],[RIMANENZE]]/Tabella3[[#This Row],[ACQ.]]),"")</f>
        <v>0.7</v>
      </c>
      <c r="W105" s="13">
        <f>+Tabella3[[#This Row],[Incr]]*Tabella3[[#This Row],[PREZZO]]</f>
        <v>0</v>
      </c>
      <c r="Z105" s="351">
        <f>+C105-D105-R105-Tabella8[[#This Row],[CARICO VENDING]]</f>
        <v>7</v>
      </c>
      <c r="AB105" s="1">
        <f>+Tabella3[[#This Row],[RIMANENZE]]-Tabella8[[#This Row],[VENDUTO VENDING]]</f>
        <v>7</v>
      </c>
      <c r="AF105" s="1">
        <f>+'(SMART VENUE)'!N105</f>
        <v>0</v>
      </c>
      <c r="AH105" s="1">
        <f>+Tabella3[[#This Row],[VEND.]]-AF105</f>
        <v>3</v>
      </c>
    </row>
    <row r="106" spans="1:34" ht="25.5" customHeight="1" x14ac:dyDescent="0.25">
      <c r="A106" s="58" t="s">
        <v>129</v>
      </c>
      <c r="B106" s="44" t="s">
        <v>385</v>
      </c>
      <c r="C106" s="44">
        <v>300</v>
      </c>
      <c r="D106" s="46">
        <v>283</v>
      </c>
      <c r="E106" s="46">
        <f>SUMIFS(Tabella2[Qtà],Tabella2[Codice],A106)+IFERROR(IF(INDEX(Tabella1[codice2],MATCH(A106,Tabella1[Codice],0))="",0,SUMIFS(Tabella2[Qtà],Tabella2[Codice],INDEX(Tabella1[codice2],MATCH(A106,Tabella1[Codice],0)))),0)</f>
        <v>0</v>
      </c>
      <c r="F106" s="46">
        <f>+Tabella3[[#This Row],[VEND.]]+Tabella3[[#This Row],[Incr]]</f>
        <v>283</v>
      </c>
      <c r="G106" s="53">
        <f>+Tabella3[[#This Row],[ACQ.]]-Tabella3[[#This Row],[Colonna1]]</f>
        <v>17</v>
      </c>
      <c r="H106" s="47">
        <v>5.5</v>
      </c>
      <c r="I106" s="54">
        <f>+Tabella3[[#This Row],[ACQ.]]*Tabella3[[#This Row],[PREZZO]]</f>
        <v>1650</v>
      </c>
      <c r="J106" s="59">
        <f t="shared" si="2"/>
        <v>1556.5</v>
      </c>
      <c r="K106" s="177">
        <f>IFERROR(Tabella3[[#This Row],[VEND.]]/Tabella3[[#This Row],[ACQ.]],0)</f>
        <v>0.94333333333333336</v>
      </c>
      <c r="L106" s="1"/>
      <c r="M106" s="35"/>
      <c r="N106" s="178">
        <v>3</v>
      </c>
      <c r="O106" s="292" t="s">
        <v>8859</v>
      </c>
      <c r="P106" s="290" t="str">
        <f>+Tabella3[[#This Row],[Descrizione]]</f>
        <v>WINSTON SHORT BLUE*AST20</v>
      </c>
      <c r="Q106" s="290" t="str">
        <f>+Tabella3[[#This Row],[Codice]]</f>
        <v>AMMS20648</v>
      </c>
      <c r="R106" s="290">
        <f>COUNTIFS(tblStoricoVendingExt[CODICE_EXCEL],Q106,tblStoricoVendingExt[ESITO],"OK")</f>
        <v>10</v>
      </c>
      <c r="S106" s="291">
        <f t="shared" si="3"/>
        <v>55</v>
      </c>
      <c r="T106" s="95">
        <f>IFERROR((Tabella3[[#This Row],[RIMANENZE]]/Tabella3[[#This Row],[ACQ.]]),"")</f>
        <v>5.6666666666666664E-2</v>
      </c>
      <c r="W106" s="13">
        <f>+Tabella3[[#This Row],[Incr]]*Tabella3[[#This Row],[PREZZO]]</f>
        <v>0</v>
      </c>
      <c r="Z106" s="351">
        <f>+C106-D106-R106-Tabella8[[#This Row],[CARICO VENDING]]</f>
        <v>4</v>
      </c>
      <c r="AB106" s="1">
        <f>+Tabella3[[#This Row],[RIMANENZE]]-Tabella8[[#This Row],[VENDUTO VENDING]]</f>
        <v>7</v>
      </c>
      <c r="AF106" s="1">
        <f>+'(SMART VENUE)'!N106</f>
        <v>0</v>
      </c>
      <c r="AH106" s="1">
        <f>+Tabella3[[#This Row],[VEND.]]-AF106</f>
        <v>283</v>
      </c>
    </row>
    <row r="107" spans="1:34" ht="25.5" customHeight="1" x14ac:dyDescent="0.25">
      <c r="A107" s="58" t="s">
        <v>130</v>
      </c>
      <c r="B107" s="46" t="s">
        <v>386</v>
      </c>
      <c r="C107" s="46">
        <v>420</v>
      </c>
      <c r="D107" s="46">
        <v>404</v>
      </c>
      <c r="E107" s="46">
        <f>SUMIFS(Tabella2[Qtà],Tabella2[Codice],A107)+IFERROR(IF(INDEX(Tabella1[codice2],MATCH(A107,Tabella1[Codice],0))="",0,SUMIFS(Tabella2[Qtà],Tabella2[Codice],INDEX(Tabella1[codice2],MATCH(A107,Tabella1[Codice],0)))),0)</f>
        <v>0</v>
      </c>
      <c r="F107" s="46">
        <f>+Tabella3[[#This Row],[VEND.]]+Tabella3[[#This Row],[Incr]]</f>
        <v>404</v>
      </c>
      <c r="G107" s="53">
        <f>+Tabella3[[#This Row],[ACQ.]]-Tabella3[[#This Row],[Colonna1]]</f>
        <v>16</v>
      </c>
      <c r="H107" s="45">
        <v>5.8</v>
      </c>
      <c r="I107" s="54">
        <f>+Tabella3[[#This Row],[ACQ.]]*Tabella3[[#This Row],[PREZZO]]</f>
        <v>2436</v>
      </c>
      <c r="J107" s="59">
        <f t="shared" si="2"/>
        <v>2343.1999999999998</v>
      </c>
      <c r="K107" s="177">
        <f>IFERROR(Tabella3[[#This Row],[VEND.]]/Tabella3[[#This Row],[ACQ.]],0)</f>
        <v>0.96190476190476193</v>
      </c>
      <c r="L107" s="1"/>
      <c r="M107" s="35"/>
      <c r="N107" s="178">
        <v>4</v>
      </c>
      <c r="O107" s="292" t="s">
        <v>8860</v>
      </c>
      <c r="P107" s="290" t="str">
        <f>+Tabella3[[#This Row],[Descrizione]]</f>
        <v>WINSTON BLUE SUPER LINE*AST20</v>
      </c>
      <c r="Q107" s="290" t="str">
        <f>+Tabella3[[#This Row],[Codice]]</f>
        <v>AMMS2065</v>
      </c>
      <c r="R107" s="290">
        <f>COUNTIFS(tblStoricoVendingExt[CODICE_EXCEL],Q107,tblStoricoVendingExt[ESITO],"OK")</f>
        <v>7</v>
      </c>
      <c r="S107" s="291">
        <f t="shared" si="3"/>
        <v>40.6</v>
      </c>
      <c r="T107" s="95">
        <f>IFERROR((Tabella3[[#This Row],[RIMANENZE]]/Tabella3[[#This Row],[ACQ.]]),"")</f>
        <v>3.8095238095238099E-2</v>
      </c>
      <c r="W107" s="13">
        <f>+Tabella3[[#This Row],[Incr]]*Tabella3[[#This Row],[PREZZO]]</f>
        <v>0</v>
      </c>
      <c r="Z107" s="351">
        <f>+C107-D107-R107-Tabella8[[#This Row],[CARICO VENDING]]</f>
        <v>5</v>
      </c>
      <c r="AB107" s="1">
        <f>+Tabella3[[#This Row],[RIMANENZE]]-Tabella8[[#This Row],[VENDUTO VENDING]]</f>
        <v>9</v>
      </c>
      <c r="AF107" s="1">
        <f>+'(SMART VENUE)'!N107</f>
        <v>0</v>
      </c>
      <c r="AH107" s="1">
        <f>+Tabella3[[#This Row],[VEND.]]-AF107</f>
        <v>404</v>
      </c>
    </row>
    <row r="108" spans="1:34" ht="25.5" customHeight="1" x14ac:dyDescent="0.25">
      <c r="A108" s="58" t="s">
        <v>131</v>
      </c>
      <c r="B108" s="46" t="s">
        <v>387</v>
      </c>
      <c r="C108" s="46">
        <v>460</v>
      </c>
      <c r="D108" s="46">
        <v>370</v>
      </c>
      <c r="E108" s="46">
        <f>SUMIFS(Tabella2[Qtà],Tabella2[Codice],A108)+IFERROR(IF(INDEX(Tabella1[codice2],MATCH(A108,Tabella1[Codice],0))="",0,SUMIFS(Tabella2[Qtà],Tabella2[Codice],INDEX(Tabella1[codice2],MATCH(A108,Tabella1[Codice],0)))),0)</f>
        <v>0</v>
      </c>
      <c r="F108" s="46">
        <f>+Tabella3[[#This Row],[VEND.]]+Tabella3[[#This Row],[Incr]]</f>
        <v>370</v>
      </c>
      <c r="G108" s="53">
        <f>+Tabella3[[#This Row],[ACQ.]]-Tabella3[[#This Row],[Colonna1]]</f>
        <v>90</v>
      </c>
      <c r="H108" s="45">
        <v>5.5</v>
      </c>
      <c r="I108" s="54">
        <f>+Tabella3[[#This Row],[ACQ.]]*Tabella3[[#This Row],[PREZZO]]</f>
        <v>2530</v>
      </c>
      <c r="J108" s="59">
        <f t="shared" si="2"/>
        <v>2035</v>
      </c>
      <c r="K108" s="177">
        <f>IFERROR(Tabella3[[#This Row],[VEND.]]/Tabella3[[#This Row],[ACQ.]],0)</f>
        <v>0.80434782608695654</v>
      </c>
      <c r="L108" s="1"/>
      <c r="M108" s="35"/>
      <c r="N108" s="178">
        <v>3</v>
      </c>
      <c r="O108" s="292" t="s">
        <v>8861</v>
      </c>
      <c r="P108" s="290" t="str">
        <f>+Tabella3[[#This Row],[Descrizione]]</f>
        <v>TEREA AZURE</v>
      </c>
      <c r="Q108" s="290" t="str">
        <f>+Tabella3[[#This Row],[Codice]]</f>
        <v>AMMS20659</v>
      </c>
      <c r="R108" s="290">
        <f>COUNTIFS(tblStoricoVendingExt[CODICE_EXCEL],Q108,tblStoricoVendingExt[ESITO],"OK")</f>
        <v>46</v>
      </c>
      <c r="S108" s="291">
        <f t="shared" si="3"/>
        <v>253</v>
      </c>
      <c r="T108" s="95">
        <f>IFERROR((Tabella3[[#This Row],[RIMANENZE]]/Tabella3[[#This Row],[ACQ.]]),"")</f>
        <v>0.19565217391304349</v>
      </c>
      <c r="W108" s="13">
        <f>+Tabella3[[#This Row],[Incr]]*Tabella3[[#This Row],[PREZZO]]</f>
        <v>0</v>
      </c>
      <c r="Z108" s="351">
        <f>+C108-D108-R108-Tabella8[[#This Row],[CARICO VENDING]]</f>
        <v>41</v>
      </c>
      <c r="AB108" s="1">
        <f>+Tabella3[[#This Row],[RIMANENZE]]-Tabella8[[#This Row],[VENDUTO VENDING]]</f>
        <v>44</v>
      </c>
      <c r="AF108" s="1">
        <f>+'(SMART VENUE)'!N108</f>
        <v>0</v>
      </c>
      <c r="AH108" s="1">
        <f>+Tabella3[[#This Row],[VEND.]]-AF108</f>
        <v>370</v>
      </c>
    </row>
    <row r="109" spans="1:34" ht="25.5" customHeight="1" x14ac:dyDescent="0.25">
      <c r="A109" s="58" t="s">
        <v>132</v>
      </c>
      <c r="B109" s="44" t="s">
        <v>388</v>
      </c>
      <c r="C109" s="44">
        <v>230</v>
      </c>
      <c r="D109" s="46">
        <v>217</v>
      </c>
      <c r="E109" s="46">
        <f>SUMIFS(Tabella2[Qtà],Tabella2[Codice],A109)+IFERROR(IF(INDEX(Tabella1[codice2],MATCH(A109,Tabella1[Codice],0))="",0,SUMIFS(Tabella2[Qtà],Tabella2[Codice],INDEX(Tabella1[codice2],MATCH(A109,Tabella1[Codice],0)))),0)</f>
        <v>0</v>
      </c>
      <c r="F109" s="46">
        <f>+Tabella3[[#This Row],[VEND.]]+Tabella3[[#This Row],[Incr]]</f>
        <v>217</v>
      </c>
      <c r="G109" s="53">
        <f>+Tabella3[[#This Row],[ACQ.]]-Tabella3[[#This Row],[Colonna1]]</f>
        <v>13</v>
      </c>
      <c r="H109" s="47">
        <v>5.8</v>
      </c>
      <c r="I109" s="54">
        <f>+Tabella3[[#This Row],[ACQ.]]*Tabella3[[#This Row],[PREZZO]]</f>
        <v>1334</v>
      </c>
      <c r="J109" s="59">
        <f t="shared" si="2"/>
        <v>1258.5999999999999</v>
      </c>
      <c r="K109" s="177">
        <f>IFERROR(Tabella3[[#This Row],[VEND.]]/Tabella3[[#This Row],[ACQ.]],0)</f>
        <v>0.94347826086956521</v>
      </c>
      <c r="L109" s="1"/>
      <c r="M109" s="35"/>
      <c r="N109" s="178">
        <v>4</v>
      </c>
      <c r="O109" s="292" t="s">
        <v>8904</v>
      </c>
      <c r="P109" s="290" t="str">
        <f>+Tabella3[[#This Row],[Descrizione]]</f>
        <v>WINSTON SILVER SUPER LINE*AST20</v>
      </c>
      <c r="Q109" s="290" t="str">
        <f>+Tabella3[[#This Row],[Codice]]</f>
        <v>AMMS2066</v>
      </c>
      <c r="R109" s="290">
        <f>COUNTIFS(tblStoricoVendingExt[CODICE_EXCEL],Q109,tblStoricoVendingExt[ESITO],"OK")</f>
        <v>0</v>
      </c>
      <c r="S109" s="291">
        <f t="shared" si="3"/>
        <v>0</v>
      </c>
      <c r="T109" s="95">
        <f>IFERROR((Tabella3[[#This Row],[RIMANENZE]]/Tabella3[[#This Row],[ACQ.]]),"")</f>
        <v>5.6521739130434782E-2</v>
      </c>
      <c r="W109" s="13">
        <f>+Tabella3[[#This Row],[Incr]]*Tabella3[[#This Row],[PREZZO]]</f>
        <v>0</v>
      </c>
      <c r="Z109" s="351">
        <f>+C109-D109-R109-Tabella8[[#This Row],[CARICO VENDING]]</f>
        <v>9</v>
      </c>
      <c r="AB109" s="1">
        <f>+Tabella3[[#This Row],[RIMANENZE]]-Tabella8[[#This Row],[VENDUTO VENDING]]</f>
        <v>13</v>
      </c>
      <c r="AF109" s="1">
        <f>+'(SMART VENUE)'!N109</f>
        <v>0</v>
      </c>
      <c r="AH109" s="1">
        <f>+Tabella3[[#This Row],[VEND.]]-AF109</f>
        <v>217</v>
      </c>
    </row>
    <row r="110" spans="1:34" ht="25.5" customHeight="1" x14ac:dyDescent="0.25">
      <c r="A110" s="58" t="s">
        <v>133</v>
      </c>
      <c r="B110" s="44" t="s">
        <v>389</v>
      </c>
      <c r="C110" s="46">
        <v>10</v>
      </c>
      <c r="D110" s="46">
        <v>2</v>
      </c>
      <c r="E110" s="46">
        <f>SUMIFS(Tabella2[Qtà],Tabella2[Codice],A110)+IFERROR(IF(INDEX(Tabella1[codice2],MATCH(A110,Tabella1[Codice],0))="",0,SUMIFS(Tabella2[Qtà],Tabella2[Codice],INDEX(Tabella1[codice2],MATCH(A110,Tabella1[Codice],0)))),0)</f>
        <v>0</v>
      </c>
      <c r="F110" s="46">
        <f>+Tabella3[[#This Row],[VEND.]]+Tabella3[[#This Row],[Incr]]</f>
        <v>2</v>
      </c>
      <c r="G110" s="53">
        <f>+Tabella3[[#This Row],[ACQ.]]-Tabella3[[#This Row],[Colonna1]]</f>
        <v>8</v>
      </c>
      <c r="H110" s="45">
        <v>3.8</v>
      </c>
      <c r="I110" s="54">
        <f>+Tabella3[[#This Row],[ACQ.]]*Tabella3[[#This Row],[PREZZO]]</f>
        <v>38</v>
      </c>
      <c r="J110" s="59">
        <f t="shared" si="2"/>
        <v>7.6</v>
      </c>
      <c r="K110" s="177">
        <f>IFERROR(Tabella3[[#This Row],[VEND.]]/Tabella3[[#This Row],[ACQ.]],0)</f>
        <v>0.2</v>
      </c>
      <c r="L110" s="1"/>
      <c r="M110" s="35"/>
      <c r="N110" s="178"/>
      <c r="O110" s="292"/>
      <c r="P110" s="290" t="str">
        <f>+Tabella3[[#This Row],[Descrizione]]</f>
        <v>LUCKY STRIKE STICKS TWIST</v>
      </c>
      <c r="Q110" s="290" t="str">
        <f>+Tabella3[[#This Row],[Codice]]</f>
        <v>AMMS20688</v>
      </c>
      <c r="R110" s="290">
        <f>COUNTIFS(tblStoricoVendingExt[CODICE_EXCEL],Q110,tblStoricoVendingExt[ESITO],"OK")</f>
        <v>0</v>
      </c>
      <c r="S110" s="291">
        <f t="shared" si="3"/>
        <v>0</v>
      </c>
      <c r="T110" s="95">
        <f>IFERROR((Tabella3[[#This Row],[RIMANENZE]]/Tabella3[[#This Row],[ACQ.]]),"")</f>
        <v>0.8</v>
      </c>
      <c r="W110" s="13">
        <f>+Tabella3[[#This Row],[Incr]]*Tabella3[[#This Row],[PREZZO]]</f>
        <v>0</v>
      </c>
      <c r="Z110" s="351">
        <f>+C110-D110-R110-Tabella8[[#This Row],[CARICO VENDING]]</f>
        <v>8</v>
      </c>
      <c r="AB110" s="1">
        <f>+Tabella3[[#This Row],[RIMANENZE]]-Tabella8[[#This Row],[VENDUTO VENDING]]</f>
        <v>8</v>
      </c>
      <c r="AF110" s="1">
        <f>+'(SMART VENUE)'!N110</f>
        <v>0</v>
      </c>
      <c r="AH110" s="1">
        <f>+Tabella3[[#This Row],[VEND.]]-AF110</f>
        <v>2</v>
      </c>
    </row>
    <row r="111" spans="1:34" ht="25.5" customHeight="1" x14ac:dyDescent="0.25">
      <c r="A111" s="58" t="s">
        <v>134</v>
      </c>
      <c r="B111" s="46" t="s">
        <v>390</v>
      </c>
      <c r="C111" s="46">
        <v>120</v>
      </c>
      <c r="D111" s="46">
        <v>109</v>
      </c>
      <c r="E111" s="46">
        <f>SUMIFS(Tabella2[Qtà],Tabella2[Codice],A111)+IFERROR(IF(INDEX(Tabella1[codice2],MATCH(A111,Tabella1[Codice],0))="",0,SUMIFS(Tabella2[Qtà],Tabella2[Codice],INDEX(Tabella1[codice2],MATCH(A111,Tabella1[Codice],0)))),0)</f>
        <v>0</v>
      </c>
      <c r="F111" s="46">
        <f>+Tabella3[[#This Row],[VEND.]]+Tabella3[[#This Row],[Incr]]</f>
        <v>109</v>
      </c>
      <c r="G111" s="53">
        <f>+Tabella3[[#This Row],[ACQ.]]-Tabella3[[#This Row],[Colonna1]]</f>
        <v>11</v>
      </c>
      <c r="H111" s="45">
        <v>5.5</v>
      </c>
      <c r="I111" s="54">
        <f>+Tabella3[[#This Row],[ACQ.]]*Tabella3[[#This Row],[PREZZO]]</f>
        <v>660</v>
      </c>
      <c r="J111" s="59">
        <f t="shared" si="2"/>
        <v>599.5</v>
      </c>
      <c r="K111" s="177">
        <f>IFERROR(Tabella3[[#This Row],[VEND.]]/Tabella3[[#This Row],[ACQ.]],0)</f>
        <v>0.90833333333333333</v>
      </c>
      <c r="L111" s="1"/>
      <c r="M111" s="35"/>
      <c r="N111" s="178"/>
      <c r="O111" s="292"/>
      <c r="P111" s="290" t="str">
        <f>+Tabella3[[#This Row],[Descrizione]]</f>
        <v>TEREA CLOUD FUSE</v>
      </c>
      <c r="Q111" s="290" t="str">
        <f>+Tabella3[[#This Row],[Codice]]</f>
        <v>AMMS20785</v>
      </c>
      <c r="R111" s="290">
        <f>COUNTIFS(tblStoricoVendingExt[CODICE_EXCEL],Q111,tblStoricoVendingExt[ESITO],"OK")</f>
        <v>0</v>
      </c>
      <c r="S111" s="291">
        <f t="shared" si="3"/>
        <v>0</v>
      </c>
      <c r="T111" s="95">
        <f>IFERROR((Tabella3[[#This Row],[RIMANENZE]]/Tabella3[[#This Row],[ACQ.]]),"")</f>
        <v>9.166666666666666E-2</v>
      </c>
      <c r="W111" s="13">
        <f>+Tabella3[[#This Row],[Incr]]*Tabella3[[#This Row],[PREZZO]]</f>
        <v>0</v>
      </c>
      <c r="Z111" s="351">
        <f>+C111-D111-R111-Tabella8[[#This Row],[CARICO VENDING]]</f>
        <v>11</v>
      </c>
      <c r="AB111" s="1">
        <f>+Tabella3[[#This Row],[RIMANENZE]]-Tabella8[[#This Row],[VENDUTO VENDING]]</f>
        <v>11</v>
      </c>
      <c r="AF111" s="1">
        <f>+'(SMART VENUE)'!N111</f>
        <v>0</v>
      </c>
      <c r="AH111" s="1">
        <f>+Tabella3[[#This Row],[VEND.]]-AF111</f>
        <v>109</v>
      </c>
    </row>
    <row r="112" spans="1:34" ht="25.5" customHeight="1" x14ac:dyDescent="0.25">
      <c r="A112" s="58" t="s">
        <v>135</v>
      </c>
      <c r="B112" s="44" t="s">
        <v>391</v>
      </c>
      <c r="C112" s="46">
        <v>40</v>
      </c>
      <c r="D112" s="46">
        <v>31</v>
      </c>
      <c r="E112" s="46">
        <f>SUMIFS(Tabella2[Qtà],Tabella2[Codice],A112)+IFERROR(IF(INDEX(Tabella1[codice2],MATCH(A112,Tabella1[Codice],0))="",0,SUMIFS(Tabella2[Qtà],Tabella2[Codice],INDEX(Tabella1[codice2],MATCH(A112,Tabella1[Codice],0)))),0)</f>
        <v>0</v>
      </c>
      <c r="F112" s="46">
        <f>+Tabella3[[#This Row],[VEND.]]+Tabella3[[#This Row],[Incr]]</f>
        <v>31</v>
      </c>
      <c r="G112" s="53">
        <f>+Tabella3[[#This Row],[ACQ.]]-Tabella3[[#This Row],[Colonna1]]</f>
        <v>9</v>
      </c>
      <c r="H112" s="45">
        <v>4.3</v>
      </c>
      <c r="I112" s="54">
        <f>+Tabella3[[#This Row],[ACQ.]]*Tabella3[[#This Row],[PREZZO]]</f>
        <v>172</v>
      </c>
      <c r="J112" s="59">
        <f t="shared" si="2"/>
        <v>133.29999999999998</v>
      </c>
      <c r="K112" s="177">
        <f>IFERROR(Tabella3[[#This Row],[VEND.]]/Tabella3[[#This Row],[ACQ.]],0)</f>
        <v>0.77500000000000002</v>
      </c>
      <c r="L112" s="1"/>
      <c r="M112" s="35"/>
      <c r="N112" s="178"/>
      <c r="O112" s="292"/>
      <c r="P112" s="290" t="str">
        <f>+Tabella3[[#This Row],[Descrizione]]</f>
        <v>VEO STICKS PURPLE CLICK</v>
      </c>
      <c r="Q112" s="290" t="str">
        <f>+Tabella3[[#This Row],[Codice]]</f>
        <v>AMMS20788</v>
      </c>
      <c r="R112" s="290">
        <f>COUNTIFS(tblStoricoVendingExt[CODICE_EXCEL],Q112,tblStoricoVendingExt[ESITO],"OK")</f>
        <v>0</v>
      </c>
      <c r="S112" s="291">
        <f t="shared" si="3"/>
        <v>0</v>
      </c>
      <c r="T112" s="95">
        <f>IFERROR((Tabella3[[#This Row],[RIMANENZE]]/Tabella3[[#This Row],[ACQ.]]),"")</f>
        <v>0.22500000000000001</v>
      </c>
      <c r="W112" s="13">
        <f>+Tabella3[[#This Row],[Incr]]*Tabella3[[#This Row],[PREZZO]]</f>
        <v>0</v>
      </c>
      <c r="Z112" s="351">
        <f>+C112-D112-R112-Tabella8[[#This Row],[CARICO VENDING]]</f>
        <v>9</v>
      </c>
      <c r="AB112" s="1">
        <f>+Tabella3[[#This Row],[RIMANENZE]]-Tabella8[[#This Row],[VENDUTO VENDING]]</f>
        <v>9</v>
      </c>
      <c r="AF112" s="1">
        <f>+'(SMART VENUE)'!N112</f>
        <v>0</v>
      </c>
      <c r="AH112" s="1">
        <f>+Tabella3[[#This Row],[VEND.]]-AF112</f>
        <v>31</v>
      </c>
    </row>
    <row r="113" spans="1:34" ht="25.5" customHeight="1" x14ac:dyDescent="0.25">
      <c r="A113" s="58" t="s">
        <v>136</v>
      </c>
      <c r="B113" s="44" t="s">
        <v>392</v>
      </c>
      <c r="C113" s="46">
        <v>90</v>
      </c>
      <c r="D113" s="46">
        <v>80</v>
      </c>
      <c r="E113" s="46">
        <f>SUMIFS(Tabella2[Qtà],Tabella2[Codice],A113)+IFERROR(IF(INDEX(Tabella1[codice2],MATCH(A113,Tabella1[Codice],0))="",0,SUMIFS(Tabella2[Qtà],Tabella2[Codice],INDEX(Tabella1[codice2],MATCH(A113,Tabella1[Codice],0)))),0)</f>
        <v>0</v>
      </c>
      <c r="F113" s="46">
        <f>+Tabella3[[#This Row],[VEND.]]+Tabella3[[#This Row],[Incr]]</f>
        <v>80</v>
      </c>
      <c r="G113" s="53">
        <f>+Tabella3[[#This Row],[ACQ.]]-Tabella3[[#This Row],[Colonna1]]</f>
        <v>10</v>
      </c>
      <c r="H113" s="45">
        <v>5.2</v>
      </c>
      <c r="I113" s="54">
        <f>+Tabella3[[#This Row],[ACQ.]]*Tabella3[[#This Row],[PREZZO]]</f>
        <v>468</v>
      </c>
      <c r="J113" s="59">
        <f t="shared" si="2"/>
        <v>416</v>
      </c>
      <c r="K113" s="177">
        <f>IFERROR(Tabella3[[#This Row],[VEND.]]/Tabella3[[#This Row],[ACQ.]],0)</f>
        <v>0.88888888888888884</v>
      </c>
      <c r="L113" s="1"/>
      <c r="M113" s="35"/>
      <c r="N113" s="178">
        <v>4</v>
      </c>
      <c r="O113" s="292" t="s">
        <v>8862</v>
      </c>
      <c r="P113" s="290" t="str">
        <f>+Tabella3[[#This Row],[Descrizione]]</f>
        <v>WEST SILVER</v>
      </c>
      <c r="Q113" s="290" t="str">
        <f>+Tabella3[[#This Row],[Codice]]</f>
        <v>AMMS20927</v>
      </c>
      <c r="R113" s="290">
        <f>COUNTIFS(tblStoricoVendingExt[CODICE_EXCEL],Q113,tblStoricoVendingExt[ESITO],"OK")</f>
        <v>0</v>
      </c>
      <c r="S113" s="291">
        <f t="shared" si="3"/>
        <v>0</v>
      </c>
      <c r="T113" s="95">
        <f>IFERROR((Tabella3[[#This Row],[RIMANENZE]]/Tabella3[[#This Row],[ACQ.]]),"")</f>
        <v>0.1111111111111111</v>
      </c>
      <c r="W113" s="13">
        <f>+Tabella3[[#This Row],[Incr]]*Tabella3[[#This Row],[PREZZO]]</f>
        <v>0</v>
      </c>
      <c r="Z113" s="351">
        <f>+C113-D113-R113-Tabella8[[#This Row],[CARICO VENDING]]</f>
        <v>6</v>
      </c>
      <c r="AB113" s="1">
        <f>+Tabella3[[#This Row],[RIMANENZE]]-Tabella8[[#This Row],[VENDUTO VENDING]]</f>
        <v>10</v>
      </c>
      <c r="AF113" s="1">
        <f>+'(SMART VENUE)'!N113</f>
        <v>0</v>
      </c>
      <c r="AH113" s="1">
        <f>+Tabella3[[#This Row],[VEND.]]-AF113</f>
        <v>80</v>
      </c>
    </row>
    <row r="114" spans="1:34" ht="25.5" customHeight="1" x14ac:dyDescent="0.25">
      <c r="A114" s="58" t="s">
        <v>137</v>
      </c>
      <c r="B114" s="44" t="s">
        <v>393</v>
      </c>
      <c r="C114" s="46">
        <v>10</v>
      </c>
      <c r="D114" s="46">
        <v>2</v>
      </c>
      <c r="E114" s="46">
        <f>SUMIFS(Tabella2[Qtà],Tabella2[Codice],A114)+IFERROR(IF(INDEX(Tabella1[codice2],MATCH(A114,Tabella1[Codice],0))="",0,SUMIFS(Tabella2[Qtà],Tabella2[Codice],INDEX(Tabella1[codice2],MATCH(A114,Tabella1[Codice],0)))),0)</f>
        <v>0</v>
      </c>
      <c r="F114" s="46">
        <f>+Tabella3[[#This Row],[VEND.]]+Tabella3[[#This Row],[Incr]]</f>
        <v>2</v>
      </c>
      <c r="G114" s="53">
        <f>+Tabella3[[#This Row],[ACQ.]]-Tabella3[[#This Row],[Colonna1]]</f>
        <v>8</v>
      </c>
      <c r="H114" s="45">
        <v>3.8</v>
      </c>
      <c r="I114" s="54">
        <f>+Tabella3[[#This Row],[ACQ.]]*Tabella3[[#This Row],[PREZZO]]</f>
        <v>38</v>
      </c>
      <c r="J114" s="59">
        <f t="shared" si="2"/>
        <v>7.6</v>
      </c>
      <c r="K114" s="177">
        <f>IFERROR(Tabella3[[#This Row],[VEND.]]/Tabella3[[#This Row],[ACQ.]],0)</f>
        <v>0.2</v>
      </c>
      <c r="L114" s="1"/>
      <c r="M114" s="35"/>
      <c r="N114" s="178"/>
      <c r="O114" s="292"/>
      <c r="P114" s="290" t="str">
        <f>+Tabella3[[#This Row],[Descrizione]]</f>
        <v>ISENZIA SUNSET CORAL CRUSH</v>
      </c>
      <c r="Q114" s="290" t="str">
        <f>+Tabella3[[#This Row],[Codice]]</f>
        <v>AMMS20933</v>
      </c>
      <c r="R114" s="290">
        <f>COUNTIFS(tblStoricoVendingExt[CODICE_EXCEL],Q114,tblStoricoVendingExt[ESITO],"OK")</f>
        <v>0</v>
      </c>
      <c r="S114" s="291">
        <f t="shared" si="3"/>
        <v>0</v>
      </c>
      <c r="T114" s="95">
        <f>IFERROR((Tabella3[[#This Row],[RIMANENZE]]/Tabella3[[#This Row],[ACQ.]]),"")</f>
        <v>0.8</v>
      </c>
      <c r="W114" s="13">
        <f>+Tabella3[[#This Row],[Incr]]*Tabella3[[#This Row],[PREZZO]]</f>
        <v>0</v>
      </c>
      <c r="Z114" s="351">
        <f>+C114-D114-R114-Tabella8[[#This Row],[CARICO VENDING]]</f>
        <v>8</v>
      </c>
      <c r="AB114" s="1">
        <f>+Tabella3[[#This Row],[RIMANENZE]]-Tabella8[[#This Row],[VENDUTO VENDING]]</f>
        <v>8</v>
      </c>
      <c r="AF114" s="1">
        <f>+'(SMART VENUE)'!N114</f>
        <v>0</v>
      </c>
      <c r="AH114" s="1">
        <f>+Tabella3[[#This Row],[VEND.]]-AF114</f>
        <v>2</v>
      </c>
    </row>
    <row r="115" spans="1:34" ht="25.5" customHeight="1" x14ac:dyDescent="0.25">
      <c r="A115" s="58" t="s">
        <v>138</v>
      </c>
      <c r="B115" s="44" t="s">
        <v>394</v>
      </c>
      <c r="C115" s="44">
        <v>300</v>
      </c>
      <c r="D115" s="46">
        <v>279</v>
      </c>
      <c r="E115" s="46">
        <f>SUMIFS(Tabella2[Qtà],Tabella2[Codice],A115)+IFERROR(IF(INDEX(Tabella1[codice2],MATCH(A115,Tabella1[Codice],0))="",0,SUMIFS(Tabella2[Qtà],Tabella2[Codice],INDEX(Tabella1[codice2],MATCH(A115,Tabella1[Codice],0)))),0)</f>
        <v>0</v>
      </c>
      <c r="F115" s="46">
        <f>+Tabella3[[#This Row],[VEND.]]+Tabella3[[#This Row],[Incr]]</f>
        <v>279</v>
      </c>
      <c r="G115" s="53">
        <f>+Tabella3[[#This Row],[ACQ.]]-Tabella3[[#This Row],[Colonna1]]</f>
        <v>21</v>
      </c>
      <c r="H115" s="47">
        <v>5.5</v>
      </c>
      <c r="I115" s="54">
        <f>+Tabella3[[#This Row],[ACQ.]]*Tabella3[[#This Row],[PREZZO]]</f>
        <v>1650</v>
      </c>
      <c r="J115" s="59">
        <f t="shared" si="2"/>
        <v>1534.5</v>
      </c>
      <c r="K115" s="177">
        <f>IFERROR(Tabella3[[#This Row],[VEND.]]/Tabella3[[#This Row],[ACQ.]],0)</f>
        <v>0.93</v>
      </c>
      <c r="L115" s="1"/>
      <c r="M115" s="35"/>
      <c r="N115" s="178">
        <v>3</v>
      </c>
      <c r="O115" s="292" t="s">
        <v>8905</v>
      </c>
      <c r="P115" s="290" t="str">
        <f>+Tabella3[[#This Row],[Descrizione]]</f>
        <v>MARLBORO CRAFTED RED 100S*AST20</v>
      </c>
      <c r="Q115" s="290" t="str">
        <f>+Tabella3[[#This Row],[Codice]]</f>
        <v>AMMS21036</v>
      </c>
      <c r="R115" s="290">
        <f>COUNTIFS(tblStoricoVendingExt[CODICE_EXCEL],Q115,tblStoricoVendingExt[ESITO],"OK")</f>
        <v>7</v>
      </c>
      <c r="S115" s="291">
        <f t="shared" si="3"/>
        <v>38.5</v>
      </c>
      <c r="T115" s="95">
        <f>IFERROR((Tabella3[[#This Row],[RIMANENZE]]/Tabella3[[#This Row],[ACQ.]]),"")</f>
        <v>7.0000000000000007E-2</v>
      </c>
      <c r="W115" s="13">
        <f>+Tabella3[[#This Row],[Incr]]*Tabella3[[#This Row],[PREZZO]]</f>
        <v>0</v>
      </c>
      <c r="Z115" s="351">
        <f>+C115-D115-R115-Tabella8[[#This Row],[CARICO VENDING]]</f>
        <v>11</v>
      </c>
      <c r="AB115" s="1">
        <f>+Tabella3[[#This Row],[RIMANENZE]]-Tabella8[[#This Row],[VENDUTO VENDING]]</f>
        <v>14</v>
      </c>
      <c r="AF115" s="1">
        <f>+'(SMART VENUE)'!N115</f>
        <v>0</v>
      </c>
      <c r="AH115" s="1">
        <f>+Tabella3[[#This Row],[VEND.]]-AF115</f>
        <v>279</v>
      </c>
    </row>
    <row r="116" spans="1:34" ht="25.5" customHeight="1" x14ac:dyDescent="0.25">
      <c r="A116" s="58" t="s">
        <v>139</v>
      </c>
      <c r="B116" s="44" t="s">
        <v>395</v>
      </c>
      <c r="C116" s="44">
        <v>330</v>
      </c>
      <c r="D116" s="46">
        <v>316</v>
      </c>
      <c r="E116" s="46">
        <f>SUMIFS(Tabella2[Qtà],Tabella2[Codice],A116)+IFERROR(IF(INDEX(Tabella1[codice2],MATCH(A116,Tabella1[Codice],0))="",0,SUMIFS(Tabella2[Qtà],Tabella2[Codice],INDEX(Tabella1[codice2],MATCH(A116,Tabella1[Codice],0)))),0)</f>
        <v>0</v>
      </c>
      <c r="F116" s="46">
        <f>+Tabella3[[#This Row],[VEND.]]+Tabella3[[#This Row],[Incr]]</f>
        <v>316</v>
      </c>
      <c r="G116" s="53">
        <f>+Tabella3[[#This Row],[ACQ.]]-Tabella3[[#This Row],[Colonna1]]</f>
        <v>14</v>
      </c>
      <c r="H116" s="47">
        <v>5.5</v>
      </c>
      <c r="I116" s="54">
        <f>+Tabella3[[#This Row],[ACQ.]]*Tabella3[[#This Row],[PREZZO]]</f>
        <v>1815</v>
      </c>
      <c r="J116" s="59">
        <f t="shared" si="2"/>
        <v>1738</v>
      </c>
      <c r="K116" s="177">
        <f>IFERROR(Tabella3[[#This Row],[VEND.]]/Tabella3[[#This Row],[ACQ.]],0)</f>
        <v>0.95757575757575752</v>
      </c>
      <c r="L116" s="1"/>
      <c r="M116" s="35"/>
      <c r="N116" s="178">
        <v>2</v>
      </c>
      <c r="O116" s="292" t="s">
        <v>8906</v>
      </c>
      <c r="P116" s="290" t="str">
        <f>+Tabella3[[#This Row],[Descrizione]]</f>
        <v>MARLBORO CRAFTED GOLD 100S*AST20</v>
      </c>
      <c r="Q116" s="290" t="str">
        <f>+Tabella3[[#This Row],[Codice]]</f>
        <v>AMMS21037</v>
      </c>
      <c r="R116" s="290">
        <f>COUNTIFS(tblStoricoVendingExt[CODICE_EXCEL],Q116,tblStoricoVendingExt[ESITO],"OK")</f>
        <v>12</v>
      </c>
      <c r="S116" s="291">
        <f t="shared" si="3"/>
        <v>66</v>
      </c>
      <c r="T116" s="95">
        <f>IFERROR((Tabella3[[#This Row],[RIMANENZE]]/Tabella3[[#This Row],[ACQ.]]),"")</f>
        <v>4.2424242424242427E-2</v>
      </c>
      <c r="W116" s="13">
        <f>+Tabella3[[#This Row],[Incr]]*Tabella3[[#This Row],[PREZZO]]</f>
        <v>0</v>
      </c>
      <c r="Z116" s="351">
        <f>+C116-D116-R116-Tabella8[[#This Row],[CARICO VENDING]]</f>
        <v>0</v>
      </c>
      <c r="AB116" s="1">
        <f>+Tabella3[[#This Row],[RIMANENZE]]-Tabella8[[#This Row],[VENDUTO VENDING]]</f>
        <v>2</v>
      </c>
      <c r="AF116" s="1">
        <f>+'(SMART VENUE)'!N116</f>
        <v>0</v>
      </c>
      <c r="AH116" s="1">
        <f>+Tabella3[[#This Row],[VEND.]]-AF116</f>
        <v>316</v>
      </c>
    </row>
    <row r="117" spans="1:34" ht="25.5" customHeight="1" x14ac:dyDescent="0.25">
      <c r="A117" s="58" t="s">
        <v>140</v>
      </c>
      <c r="B117" s="44" t="s">
        <v>396</v>
      </c>
      <c r="C117" s="46">
        <v>290</v>
      </c>
      <c r="D117" s="46">
        <v>267</v>
      </c>
      <c r="E117" s="46">
        <f>SUMIFS(Tabella2[Qtà],Tabella2[Codice],A117)+IFERROR(IF(INDEX(Tabella1[codice2],MATCH(A117,Tabella1[Codice],0))="",0,SUMIFS(Tabella2[Qtà],Tabella2[Codice],INDEX(Tabella1[codice2],MATCH(A117,Tabella1[Codice],0)))),0)</f>
        <v>0</v>
      </c>
      <c r="F117" s="46">
        <f>+Tabella3[[#This Row],[VEND.]]+Tabella3[[#This Row],[Incr]]</f>
        <v>267</v>
      </c>
      <c r="G117" s="53">
        <f>+Tabella3[[#This Row],[ACQ.]]-Tabella3[[#This Row],[Colonna1]]</f>
        <v>23</v>
      </c>
      <c r="H117" s="45">
        <v>5</v>
      </c>
      <c r="I117" s="54">
        <f>+Tabella3[[#This Row],[ACQ.]]*Tabella3[[#This Row],[PREZZO]]</f>
        <v>1450</v>
      </c>
      <c r="J117" s="59">
        <f t="shared" si="2"/>
        <v>1335</v>
      </c>
      <c r="K117" s="177">
        <f>IFERROR(Tabella3[[#This Row],[VEND.]]/Tabella3[[#This Row],[ACQ.]],0)</f>
        <v>0.92068965517241375</v>
      </c>
      <c r="L117" s="1"/>
      <c r="M117" s="35"/>
      <c r="N117" s="178">
        <v>3</v>
      </c>
      <c r="O117" s="292" t="s">
        <v>8863</v>
      </c>
      <c r="P117" s="290" t="str">
        <f>+Tabella3[[#This Row],[Descrizione]]</f>
        <v>DELIA CLASSIC GOLD</v>
      </c>
      <c r="Q117" s="290" t="str">
        <f>+Tabella3[[#This Row],[Codice]]</f>
        <v>AMMS21108</v>
      </c>
      <c r="R117" s="290">
        <f>COUNTIFS(tblStoricoVendingExt[CODICE_EXCEL],Q117,tblStoricoVendingExt[ESITO],"OK")</f>
        <v>13</v>
      </c>
      <c r="S117" s="291">
        <f t="shared" si="3"/>
        <v>65</v>
      </c>
      <c r="T117" s="95">
        <f>IFERROR((Tabella3[[#This Row],[RIMANENZE]]/Tabella3[[#This Row],[ACQ.]]),"")</f>
        <v>7.9310344827586213E-2</v>
      </c>
      <c r="W117" s="13">
        <f>+Tabella3[[#This Row],[Incr]]*Tabella3[[#This Row],[PREZZO]]</f>
        <v>0</v>
      </c>
      <c r="Z117" s="351">
        <f>+C117-D117-R117-Tabella8[[#This Row],[CARICO VENDING]]</f>
        <v>7</v>
      </c>
      <c r="AB117" s="1">
        <f>+Tabella3[[#This Row],[RIMANENZE]]-Tabella8[[#This Row],[VENDUTO VENDING]]</f>
        <v>10</v>
      </c>
      <c r="AF117" s="1">
        <f>+'(SMART VENUE)'!N117</f>
        <v>0</v>
      </c>
      <c r="AH117" s="1">
        <f>+Tabella3[[#This Row],[VEND.]]-AF117</f>
        <v>267</v>
      </c>
    </row>
    <row r="118" spans="1:34" ht="25.5" customHeight="1" x14ac:dyDescent="0.25">
      <c r="A118" s="58" t="s">
        <v>141</v>
      </c>
      <c r="B118" s="44" t="s">
        <v>397</v>
      </c>
      <c r="C118" s="46">
        <v>20</v>
      </c>
      <c r="D118" s="46">
        <v>8</v>
      </c>
      <c r="E118" s="46">
        <f>SUMIFS(Tabella2[Qtà],Tabella2[Codice],A118)+IFERROR(IF(INDEX(Tabella1[codice2],MATCH(A118,Tabella1[Codice],0))="",0,SUMIFS(Tabella2[Qtà],Tabella2[Codice],INDEX(Tabella1[codice2],MATCH(A118,Tabella1[Codice],0)))),0)</f>
        <v>0</v>
      </c>
      <c r="F118" s="46">
        <f>+Tabella3[[#This Row],[VEND.]]+Tabella3[[#This Row],[Incr]]</f>
        <v>8</v>
      </c>
      <c r="G118" s="53">
        <f>+Tabella3[[#This Row],[ACQ.]]-Tabella3[[#This Row],[Colonna1]]</f>
        <v>12</v>
      </c>
      <c r="H118" s="45">
        <v>5</v>
      </c>
      <c r="I118" s="54">
        <f>+Tabella3[[#This Row],[ACQ.]]*Tabella3[[#This Row],[PREZZO]]</f>
        <v>100</v>
      </c>
      <c r="J118" s="59">
        <f t="shared" si="2"/>
        <v>40</v>
      </c>
      <c r="K118" s="177">
        <f>IFERROR(Tabella3[[#This Row],[VEND.]]/Tabella3[[#This Row],[ACQ.]],0)</f>
        <v>0.4</v>
      </c>
      <c r="L118" s="1"/>
      <c r="M118" s="35"/>
      <c r="N118" s="178">
        <v>5</v>
      </c>
      <c r="O118" s="292" t="s">
        <v>8864</v>
      </c>
      <c r="P118" s="290" t="str">
        <f>+Tabella3[[#This Row],[Descrizione]]</f>
        <v>DELIA CLASSIC RED</v>
      </c>
      <c r="Q118" s="290" t="str">
        <f>+Tabella3[[#This Row],[Codice]]</f>
        <v>AMMS21109</v>
      </c>
      <c r="R118" s="290">
        <f>COUNTIFS(tblStoricoVendingExt[CODICE_EXCEL],Q118,tblStoricoVendingExt[ESITO],"OK")</f>
        <v>1</v>
      </c>
      <c r="S118" s="291">
        <f t="shared" si="3"/>
        <v>5</v>
      </c>
      <c r="T118" s="95">
        <f>IFERROR((Tabella3[[#This Row],[RIMANENZE]]/Tabella3[[#This Row],[ACQ.]]),"")</f>
        <v>0.6</v>
      </c>
      <c r="W118" s="13">
        <f>+Tabella3[[#This Row],[Incr]]*Tabella3[[#This Row],[PREZZO]]</f>
        <v>0</v>
      </c>
      <c r="Z118" s="351">
        <f>+C118-D118-R118-Tabella8[[#This Row],[CARICO VENDING]]</f>
        <v>6</v>
      </c>
      <c r="AB118" s="1">
        <f>+Tabella3[[#This Row],[RIMANENZE]]-Tabella8[[#This Row],[VENDUTO VENDING]]</f>
        <v>11</v>
      </c>
      <c r="AF118" s="1">
        <f>+'(SMART VENUE)'!N118</f>
        <v>0</v>
      </c>
      <c r="AH118" s="1">
        <f>+Tabella3[[#This Row],[VEND.]]-AF118</f>
        <v>8</v>
      </c>
    </row>
    <row r="119" spans="1:34" ht="25.5" customHeight="1" x14ac:dyDescent="0.25">
      <c r="A119" s="58" t="s">
        <v>142</v>
      </c>
      <c r="B119" s="44" t="s">
        <v>398</v>
      </c>
      <c r="C119" s="44">
        <v>70</v>
      </c>
      <c r="D119" s="46">
        <v>53</v>
      </c>
      <c r="E119" s="46">
        <f>SUMIFS(Tabella2[Qtà],Tabella2[Codice],A119)+IFERROR(IF(INDEX(Tabella1[codice2],MATCH(A119,Tabella1[Codice],0))="",0,SUMIFS(Tabella2[Qtà],Tabella2[Codice],INDEX(Tabella1[codice2],MATCH(A119,Tabella1[Codice],0)))),0)</f>
        <v>0</v>
      </c>
      <c r="F119" s="46">
        <f>+Tabella3[[#This Row],[VEND.]]+Tabella3[[#This Row],[Incr]]</f>
        <v>53</v>
      </c>
      <c r="G119" s="53">
        <f>+Tabella3[[#This Row],[ACQ.]]-Tabella3[[#This Row],[Colonna1]]</f>
        <v>17</v>
      </c>
      <c r="H119" s="47">
        <v>4.3</v>
      </c>
      <c r="I119" s="54">
        <f>+Tabella3[[#This Row],[ACQ.]]*Tabella3[[#This Row],[PREZZO]]</f>
        <v>301</v>
      </c>
      <c r="J119" s="59">
        <f t="shared" si="2"/>
        <v>227.89999999999998</v>
      </c>
      <c r="K119" s="177">
        <f>IFERROR(Tabella3[[#This Row],[VEND.]]/Tabella3[[#This Row],[ACQ.]],0)</f>
        <v>0.75714285714285712</v>
      </c>
      <c r="L119" s="1"/>
      <c r="M119" s="35"/>
      <c r="N119" s="178"/>
      <c r="O119" s="292"/>
      <c r="P119" s="290" t="str">
        <f>+Tabella3[[#This Row],[Descrizione]]</f>
        <v>VEO STICK AMBER CLICK</v>
      </c>
      <c r="Q119" s="290" t="str">
        <f>+Tabella3[[#This Row],[Codice]]</f>
        <v>AMMS21173</v>
      </c>
      <c r="R119" s="290">
        <f>COUNTIFS(tblStoricoVendingExt[CODICE_EXCEL],Q119,tblStoricoVendingExt[ESITO],"OK")</f>
        <v>0</v>
      </c>
      <c r="S119" s="291">
        <f t="shared" si="3"/>
        <v>0</v>
      </c>
      <c r="T119" s="95">
        <f>IFERROR((Tabella3[[#This Row],[RIMANENZE]]/Tabella3[[#This Row],[ACQ.]]),"")</f>
        <v>0.24285714285714285</v>
      </c>
      <c r="W119" s="13">
        <f>+Tabella3[[#This Row],[Incr]]*Tabella3[[#This Row],[PREZZO]]</f>
        <v>0</v>
      </c>
      <c r="Z119" s="351">
        <f>+C119-D119-R119-Tabella8[[#This Row],[CARICO VENDING]]</f>
        <v>17</v>
      </c>
      <c r="AB119" s="1">
        <f>+Tabella3[[#This Row],[RIMANENZE]]-Tabella8[[#This Row],[VENDUTO VENDING]]</f>
        <v>17</v>
      </c>
      <c r="AF119" s="1">
        <f>+'(SMART VENUE)'!N119</f>
        <v>0</v>
      </c>
      <c r="AH119" s="1">
        <f>+Tabella3[[#This Row],[VEND.]]-AF119</f>
        <v>53</v>
      </c>
    </row>
    <row r="120" spans="1:34" ht="25.5" customHeight="1" x14ac:dyDescent="0.25">
      <c r="A120" s="58" t="s">
        <v>143</v>
      </c>
      <c r="B120" s="46" t="s">
        <v>399</v>
      </c>
      <c r="C120" s="46">
        <v>30</v>
      </c>
      <c r="D120" s="46">
        <v>5</v>
      </c>
      <c r="E120" s="46">
        <f>SUMIFS(Tabella2[Qtà],Tabella2[Codice],A120)+IFERROR(IF(INDEX(Tabella1[codice2],MATCH(A120,Tabella1[Codice],0))="",0,SUMIFS(Tabella2[Qtà],Tabella2[Codice],INDEX(Tabella1[codice2],MATCH(A120,Tabella1[Codice],0)))),0)</f>
        <v>0</v>
      </c>
      <c r="F120" s="46">
        <f>+Tabella3[[#This Row],[VEND.]]+Tabella3[[#This Row],[Incr]]</f>
        <v>5</v>
      </c>
      <c r="G120" s="53">
        <f>+Tabella3[[#This Row],[ACQ.]]-Tabella3[[#This Row],[Colonna1]]</f>
        <v>25</v>
      </c>
      <c r="H120" s="45">
        <v>5.5</v>
      </c>
      <c r="I120" s="54">
        <f>+Tabella3[[#This Row],[ACQ.]]*Tabella3[[#This Row],[PREZZO]]</f>
        <v>165</v>
      </c>
      <c r="J120" s="59">
        <f t="shared" si="2"/>
        <v>27.5</v>
      </c>
      <c r="K120" s="177">
        <f>IFERROR(Tabella3[[#This Row],[VEND.]]/Tabella3[[#This Row],[ACQ.]],0)</f>
        <v>0.16666666666666666</v>
      </c>
      <c r="L120" s="1"/>
      <c r="M120" s="35"/>
      <c r="N120" s="178"/>
      <c r="O120" s="292"/>
      <c r="P120" s="290" t="str">
        <f>+Tabella3[[#This Row],[Descrizione]]</f>
        <v>TEREA KONA</v>
      </c>
      <c r="Q120" s="290" t="str">
        <f>+Tabella3[[#This Row],[Codice]]</f>
        <v>AMMS21174</v>
      </c>
      <c r="R120" s="290">
        <f>COUNTIFS(tblStoricoVendingExt[CODICE_EXCEL],Q120,tblStoricoVendingExt[ESITO],"OK")</f>
        <v>0</v>
      </c>
      <c r="S120" s="291">
        <f t="shared" si="3"/>
        <v>0</v>
      </c>
      <c r="T120" s="95">
        <f>IFERROR((Tabella3[[#This Row],[RIMANENZE]]/Tabella3[[#This Row],[ACQ.]]),"")</f>
        <v>0.83333333333333337</v>
      </c>
      <c r="W120" s="13">
        <f>+Tabella3[[#This Row],[Incr]]*Tabella3[[#This Row],[PREZZO]]</f>
        <v>0</v>
      </c>
      <c r="Z120" s="351">
        <f>+C120-D120-R120-Tabella8[[#This Row],[CARICO VENDING]]</f>
        <v>25</v>
      </c>
      <c r="AB120" s="1">
        <f>+Tabella3[[#This Row],[RIMANENZE]]-Tabella8[[#This Row],[VENDUTO VENDING]]</f>
        <v>25</v>
      </c>
      <c r="AF120" s="1">
        <f>+'(SMART VENUE)'!N120</f>
        <v>0</v>
      </c>
      <c r="AH120" s="1">
        <f>+Tabella3[[#This Row],[VEND.]]-AF120</f>
        <v>5</v>
      </c>
    </row>
    <row r="121" spans="1:34" ht="25.5" customHeight="1" x14ac:dyDescent="0.25">
      <c r="A121" s="58" t="s">
        <v>144</v>
      </c>
      <c r="B121" s="46" t="s">
        <v>400</v>
      </c>
      <c r="C121" s="46">
        <v>60</v>
      </c>
      <c r="D121" s="46">
        <v>47</v>
      </c>
      <c r="E121" s="46">
        <f>SUMIFS(Tabella2[Qtà],Tabella2[Codice],A121)+IFERROR(IF(INDEX(Tabella1[codice2],MATCH(A121,Tabella1[Codice],0))="",0,SUMIFS(Tabella2[Qtà],Tabella2[Codice],INDEX(Tabella1[codice2],MATCH(A121,Tabella1[Codice],0)))),0)</f>
        <v>0</v>
      </c>
      <c r="F121" s="46">
        <f>+Tabella3[[#This Row],[VEND.]]+Tabella3[[#This Row],[Incr]]</f>
        <v>47</v>
      </c>
      <c r="G121" s="53">
        <f>+Tabella3[[#This Row],[ACQ.]]-Tabella3[[#This Row],[Colonna1]]</f>
        <v>13</v>
      </c>
      <c r="H121" s="45">
        <v>5</v>
      </c>
      <c r="I121" s="54">
        <f>+Tabella3[[#This Row],[ACQ.]]*Tabella3[[#This Row],[PREZZO]]</f>
        <v>300</v>
      </c>
      <c r="J121" s="59">
        <f t="shared" si="2"/>
        <v>235</v>
      </c>
      <c r="K121" s="177">
        <f>IFERROR(Tabella3[[#This Row],[VEND.]]/Tabella3[[#This Row],[ACQ.]],0)</f>
        <v>0.78333333333333333</v>
      </c>
      <c r="L121" s="1"/>
      <c r="M121" s="35"/>
      <c r="N121" s="178">
        <v>4</v>
      </c>
      <c r="O121" s="292" t="s">
        <v>8865</v>
      </c>
      <c r="P121" s="290" t="str">
        <f>+Tabella3[[#This Row],[Descrizione]]</f>
        <v>DELIA CLASSIC GREEN</v>
      </c>
      <c r="Q121" s="290" t="str">
        <f>+Tabella3[[#This Row],[Codice]]</f>
        <v>AMMS21232</v>
      </c>
      <c r="R121" s="290">
        <f>COUNTIFS(tblStoricoVendingExt[CODICE_EXCEL],Q121,tblStoricoVendingExt[ESITO],"OK")</f>
        <v>9</v>
      </c>
      <c r="S121" s="291">
        <f t="shared" si="3"/>
        <v>45</v>
      </c>
      <c r="T121" s="95">
        <f>IFERROR((Tabella3[[#This Row],[RIMANENZE]]/Tabella3[[#This Row],[ACQ.]]),"")</f>
        <v>0.21666666666666667</v>
      </c>
      <c r="W121" s="13">
        <f>+Tabella3[[#This Row],[Incr]]*Tabella3[[#This Row],[PREZZO]]</f>
        <v>0</v>
      </c>
      <c r="Z121" s="351">
        <f>+C121-D121-R121-Tabella8[[#This Row],[CARICO VENDING]]</f>
        <v>0</v>
      </c>
      <c r="AB121" s="1">
        <f>+Tabella3[[#This Row],[RIMANENZE]]-Tabella8[[#This Row],[VENDUTO VENDING]]</f>
        <v>4</v>
      </c>
      <c r="AF121" s="1">
        <f>+'(SMART VENUE)'!N121</f>
        <v>0</v>
      </c>
      <c r="AH121" s="1">
        <f>+Tabella3[[#This Row],[VEND.]]-AF121</f>
        <v>47</v>
      </c>
    </row>
    <row r="122" spans="1:34" ht="25.5" customHeight="1" x14ac:dyDescent="0.25">
      <c r="A122" s="58" t="s">
        <v>145</v>
      </c>
      <c r="B122" s="44" t="s">
        <v>401</v>
      </c>
      <c r="C122" s="46">
        <v>30</v>
      </c>
      <c r="D122" s="46">
        <v>22</v>
      </c>
      <c r="E122" s="46">
        <f>SUMIFS(Tabella2[Qtà],Tabella2[Codice],A122)+IFERROR(IF(INDEX(Tabella1[codice2],MATCH(A122,Tabella1[Codice],0))="",0,SUMIFS(Tabella2[Qtà],Tabella2[Codice],INDEX(Tabella1[codice2],MATCH(A122,Tabella1[Codice],0)))),0)</f>
        <v>0</v>
      </c>
      <c r="F122" s="46">
        <f>+Tabella3[[#This Row],[VEND.]]+Tabella3[[#This Row],[Incr]]</f>
        <v>22</v>
      </c>
      <c r="G122" s="53">
        <f>+Tabella3[[#This Row],[ACQ.]]-Tabella3[[#This Row],[Colonna1]]</f>
        <v>8</v>
      </c>
      <c r="H122" s="45">
        <v>3.8</v>
      </c>
      <c r="I122" s="54">
        <f>+Tabella3[[#This Row],[ACQ.]]*Tabella3[[#This Row],[PREZZO]]</f>
        <v>114</v>
      </c>
      <c r="J122" s="59">
        <f t="shared" si="2"/>
        <v>83.6</v>
      </c>
      <c r="K122" s="177">
        <f>IFERROR(Tabella3[[#This Row],[VEND.]]/Tabella3[[#This Row],[ACQ.]],0)</f>
        <v>0.73333333333333328</v>
      </c>
      <c r="L122" s="1"/>
      <c r="M122" s="35"/>
      <c r="N122" s="178"/>
      <c r="O122" s="292"/>
      <c r="P122" s="290" t="str">
        <f>+Tabella3[[#This Row],[Descrizione]]</f>
        <v>LUCKY STRIKE RUBY</v>
      </c>
      <c r="Q122" s="290" t="str">
        <f>+Tabella3[[#This Row],[Codice]]</f>
        <v>AMMS21264</v>
      </c>
      <c r="R122" s="290">
        <f>COUNTIFS(tblStoricoVendingExt[CODICE_EXCEL],Q122,tblStoricoVendingExt[ESITO],"OK")</f>
        <v>0</v>
      </c>
      <c r="S122" s="291">
        <f t="shared" si="3"/>
        <v>0</v>
      </c>
      <c r="T122" s="95">
        <f>IFERROR((Tabella3[[#This Row],[RIMANENZE]]/Tabella3[[#This Row],[ACQ.]]),"")</f>
        <v>0.26666666666666666</v>
      </c>
      <c r="W122" s="13">
        <f>+Tabella3[[#This Row],[Incr]]*Tabella3[[#This Row],[PREZZO]]</f>
        <v>0</v>
      </c>
      <c r="Z122" s="351">
        <f>+C122-D122-R122-Tabella8[[#This Row],[CARICO VENDING]]</f>
        <v>8</v>
      </c>
      <c r="AB122" s="1">
        <f>+Tabella3[[#This Row],[RIMANENZE]]-Tabella8[[#This Row],[VENDUTO VENDING]]</f>
        <v>8</v>
      </c>
      <c r="AF122" s="1">
        <f>+'(SMART VENUE)'!N122</f>
        <v>0</v>
      </c>
      <c r="AH122" s="1">
        <f>+Tabella3[[#This Row],[VEND.]]-AF122</f>
        <v>22</v>
      </c>
    </row>
    <row r="123" spans="1:34" ht="25.5" customHeight="1" x14ac:dyDescent="0.25">
      <c r="A123" s="58" t="s">
        <v>146</v>
      </c>
      <c r="B123" s="46" t="s">
        <v>402</v>
      </c>
      <c r="C123" s="46">
        <v>40</v>
      </c>
      <c r="D123" s="46">
        <v>40</v>
      </c>
      <c r="E123" s="46">
        <f>SUMIFS(Tabella2[Qtà],Tabella2[Codice],A123)+IFERROR(IF(INDEX(Tabella1[codice2],MATCH(A123,Tabella1[Codice],0))="",0,SUMIFS(Tabella2[Qtà],Tabella2[Codice],INDEX(Tabella1[codice2],MATCH(A123,Tabella1[Codice],0)))),0)</f>
        <v>0</v>
      </c>
      <c r="F123" s="46">
        <f>+Tabella3[[#This Row],[VEND.]]+Tabella3[[#This Row],[Incr]]</f>
        <v>40</v>
      </c>
      <c r="G123" s="53">
        <f>+Tabella3[[#This Row],[ACQ.]]-Tabella3[[#This Row],[Colonna1]]</f>
        <v>0</v>
      </c>
      <c r="H123" s="45">
        <v>6.5</v>
      </c>
      <c r="I123" s="54">
        <f>+Tabella3[[#This Row],[ACQ.]]*Tabella3[[#This Row],[PREZZO]]</f>
        <v>260</v>
      </c>
      <c r="J123" s="59">
        <f t="shared" si="2"/>
        <v>260</v>
      </c>
      <c r="K123" s="177">
        <f>IFERROR(Tabella3[[#This Row],[VEND.]]/Tabella3[[#This Row],[ACQ.]],0)</f>
        <v>1</v>
      </c>
      <c r="L123" s="1"/>
      <c r="M123" s="35"/>
      <c r="N123" s="178"/>
      <c r="O123" s="292"/>
      <c r="P123" s="290" t="str">
        <f>+Tabella3[[#This Row],[Descrizione]]</f>
        <v>MARLBORO GOLD TITANIUM EDITION*AST20</v>
      </c>
      <c r="Q123" s="290" t="str">
        <f>+Tabella3[[#This Row],[Codice]]</f>
        <v>AMMS21287</v>
      </c>
      <c r="R123" s="290">
        <f>COUNTIFS(tblStoricoVendingExt[CODICE_EXCEL],Q123,tblStoricoVendingExt[ESITO],"OK")</f>
        <v>0</v>
      </c>
      <c r="S123" s="291">
        <f t="shared" si="3"/>
        <v>0</v>
      </c>
      <c r="T123" s="95">
        <f>IFERROR((Tabella3[[#This Row],[RIMANENZE]]/Tabella3[[#This Row],[ACQ.]]),"")</f>
        <v>0</v>
      </c>
      <c r="W123" s="13">
        <f>+Tabella3[[#This Row],[Incr]]*Tabella3[[#This Row],[PREZZO]]</f>
        <v>0</v>
      </c>
      <c r="Z123" s="351">
        <f>+C123-D123-R123-Tabella8[[#This Row],[CARICO VENDING]]</f>
        <v>0</v>
      </c>
      <c r="AB123" s="1">
        <f>+Tabella3[[#This Row],[RIMANENZE]]-Tabella8[[#This Row],[VENDUTO VENDING]]</f>
        <v>0</v>
      </c>
      <c r="AF123" s="1">
        <f>+'(SMART VENUE)'!N123</f>
        <v>0</v>
      </c>
      <c r="AH123" s="1">
        <f>+Tabella3[[#This Row],[VEND.]]-AF123</f>
        <v>40</v>
      </c>
    </row>
    <row r="124" spans="1:34" ht="25.5" customHeight="1" x14ac:dyDescent="0.25">
      <c r="A124" s="58" t="s">
        <v>147</v>
      </c>
      <c r="B124" s="46" t="s">
        <v>403</v>
      </c>
      <c r="C124" s="46">
        <v>20</v>
      </c>
      <c r="D124" s="46">
        <v>11</v>
      </c>
      <c r="E124" s="46">
        <f>SUMIFS(Tabella2[Qtà],Tabella2[Codice],A124)+IFERROR(IF(INDEX(Tabella1[codice2],MATCH(A124,Tabella1[Codice],0))="",0,SUMIFS(Tabella2[Qtà],Tabella2[Codice],INDEX(Tabella1[codice2],MATCH(A124,Tabella1[Codice],0)))),0)</f>
        <v>0</v>
      </c>
      <c r="F124" s="46">
        <f>+Tabella3[[#This Row],[VEND.]]+Tabella3[[#This Row],[Incr]]</f>
        <v>11</v>
      </c>
      <c r="G124" s="53">
        <f>+Tabella3[[#This Row],[ACQ.]]-Tabella3[[#This Row],[Colonna1]]</f>
        <v>9</v>
      </c>
      <c r="H124" s="45">
        <v>6.5</v>
      </c>
      <c r="I124" s="54">
        <f>+Tabella3[[#This Row],[ACQ.]]*Tabella3[[#This Row],[PREZZO]]</f>
        <v>130</v>
      </c>
      <c r="J124" s="59">
        <f t="shared" si="2"/>
        <v>71.5</v>
      </c>
      <c r="K124" s="177">
        <f>IFERROR(Tabella3[[#This Row],[VEND.]]/Tabella3[[#This Row],[ACQ.]],0)</f>
        <v>0.55000000000000004</v>
      </c>
      <c r="L124" s="1"/>
      <c r="M124" s="35"/>
      <c r="N124" s="178"/>
      <c r="O124" s="292"/>
      <c r="P124" s="290" t="str">
        <f>+Tabella3[[#This Row],[Descrizione]]</f>
        <v>MARLBORO RED TITANIUM EDITION*AST20</v>
      </c>
      <c r="Q124" s="290" t="str">
        <f>+Tabella3[[#This Row],[Codice]]</f>
        <v>AMMS21288</v>
      </c>
      <c r="R124" s="290">
        <f>COUNTIFS(tblStoricoVendingExt[CODICE_EXCEL],Q124,tblStoricoVendingExt[ESITO],"OK")</f>
        <v>0</v>
      </c>
      <c r="S124" s="291">
        <f t="shared" si="3"/>
        <v>0</v>
      </c>
      <c r="T124" s="95">
        <f>IFERROR((Tabella3[[#This Row],[RIMANENZE]]/Tabella3[[#This Row],[ACQ.]]),"")</f>
        <v>0.45</v>
      </c>
      <c r="W124" s="13">
        <f>+Tabella3[[#This Row],[Incr]]*Tabella3[[#This Row],[PREZZO]]</f>
        <v>0</v>
      </c>
      <c r="Z124" s="351">
        <f>+C124-D124-R124-Tabella8[[#This Row],[CARICO VENDING]]</f>
        <v>9</v>
      </c>
      <c r="AB124" s="1">
        <f>+Tabella3[[#This Row],[RIMANENZE]]-Tabella8[[#This Row],[VENDUTO VENDING]]</f>
        <v>9</v>
      </c>
      <c r="AF124" s="1">
        <f>+'(SMART VENUE)'!N124</f>
        <v>0</v>
      </c>
      <c r="AH124" s="1">
        <f>+Tabella3[[#This Row],[VEND.]]-AF124</f>
        <v>11</v>
      </c>
    </row>
    <row r="125" spans="1:34" ht="25.5" customHeight="1" x14ac:dyDescent="0.25">
      <c r="A125" s="58" t="s">
        <v>148</v>
      </c>
      <c r="B125" s="46" t="s">
        <v>404</v>
      </c>
      <c r="C125" s="46">
        <v>70</v>
      </c>
      <c r="D125" s="46">
        <v>44</v>
      </c>
      <c r="E125" s="46">
        <f>SUMIFS(Tabella2[Qtà],Tabella2[Codice],A125)+IFERROR(IF(INDEX(Tabella1[codice2],MATCH(A125,Tabella1[Codice],0))="",0,SUMIFS(Tabella2[Qtà],Tabella2[Codice],INDEX(Tabella1[codice2],MATCH(A125,Tabella1[Codice],0)))),0)</f>
        <v>0</v>
      </c>
      <c r="F125" s="46">
        <f>+Tabella3[[#This Row],[VEND.]]+Tabella3[[#This Row],[Incr]]</f>
        <v>44</v>
      </c>
      <c r="G125" s="53">
        <f>+Tabella3[[#This Row],[ACQ.]]-Tabella3[[#This Row],[Colonna1]]</f>
        <v>26</v>
      </c>
      <c r="H125" s="45">
        <v>5</v>
      </c>
      <c r="I125" s="54">
        <f>+Tabella3[[#This Row],[ACQ.]]*Tabella3[[#This Row],[PREZZO]]</f>
        <v>350</v>
      </c>
      <c r="J125" s="59">
        <f t="shared" si="2"/>
        <v>220</v>
      </c>
      <c r="K125" s="177">
        <f>IFERROR(Tabella3[[#This Row],[VEND.]]/Tabella3[[#This Row],[ACQ.]],0)</f>
        <v>0.62857142857142856</v>
      </c>
      <c r="L125" s="1"/>
      <c r="M125" s="35"/>
      <c r="N125" s="178">
        <v>4</v>
      </c>
      <c r="O125" s="292" t="s">
        <v>8867</v>
      </c>
      <c r="P125" s="290" t="str">
        <f>+Tabella3[[#This Row],[Descrizione]]</f>
        <v>DELIA CLASSIC SILVER</v>
      </c>
      <c r="Q125" s="290" t="str">
        <f>+Tabella3[[#This Row],[Codice]]</f>
        <v>AMMS21380</v>
      </c>
      <c r="R125" s="290">
        <f>COUNTIFS(tblStoricoVendingExt[CODICE_EXCEL],Q125,tblStoricoVendingExt[ESITO],"OK")</f>
        <v>1</v>
      </c>
      <c r="S125" s="291">
        <f t="shared" si="3"/>
        <v>5</v>
      </c>
      <c r="T125" s="95">
        <f>IFERROR((Tabella3[[#This Row],[RIMANENZE]]/Tabella3[[#This Row],[ACQ.]]),"")</f>
        <v>0.37142857142857144</v>
      </c>
      <c r="W125" s="13">
        <f>+Tabella3[[#This Row],[Incr]]*Tabella3[[#This Row],[PREZZO]]</f>
        <v>0</v>
      </c>
      <c r="Z125" s="351">
        <f>+C125-D125-R125-Tabella8[[#This Row],[CARICO VENDING]]</f>
        <v>21</v>
      </c>
      <c r="AB125" s="1">
        <f>+Tabella3[[#This Row],[RIMANENZE]]-Tabella8[[#This Row],[VENDUTO VENDING]]</f>
        <v>25</v>
      </c>
      <c r="AF125" s="1">
        <f>+'(SMART VENUE)'!N125</f>
        <v>0</v>
      </c>
      <c r="AH125" s="1">
        <f>+Tabella3[[#This Row],[VEND.]]-AF125</f>
        <v>44</v>
      </c>
    </row>
    <row r="126" spans="1:34" ht="25.5" customHeight="1" x14ac:dyDescent="0.25">
      <c r="A126" s="58" t="s">
        <v>149</v>
      </c>
      <c r="B126" s="46" t="s">
        <v>405</v>
      </c>
      <c r="C126" s="46">
        <v>130</v>
      </c>
      <c r="D126" s="46">
        <v>96</v>
      </c>
      <c r="E126" s="46">
        <f>SUMIFS(Tabella2[Qtà],Tabella2[Codice],A126)+IFERROR(IF(INDEX(Tabella1[codice2],MATCH(A126,Tabella1[Codice],0))="",0,SUMIFS(Tabella2[Qtà],Tabella2[Codice],INDEX(Tabella1[codice2],MATCH(A126,Tabella1[Codice],0)))),0)</f>
        <v>0</v>
      </c>
      <c r="F126" s="46">
        <f>+Tabella3[[#This Row],[VEND.]]+Tabella3[[#This Row],[Incr]]</f>
        <v>96</v>
      </c>
      <c r="G126" s="53">
        <f>+Tabella3[[#This Row],[ACQ.]]-Tabella3[[#This Row],[Colonna1]]</f>
        <v>34</v>
      </c>
      <c r="H126" s="45">
        <v>5.5</v>
      </c>
      <c r="I126" s="54">
        <f>+Tabella3[[#This Row],[ACQ.]]*Tabella3[[#This Row],[PREZZO]]</f>
        <v>715</v>
      </c>
      <c r="J126" s="59">
        <f t="shared" si="2"/>
        <v>528</v>
      </c>
      <c r="K126" s="177">
        <f>IFERROR(Tabella3[[#This Row],[VEND.]]/Tabella3[[#This Row],[ACQ.]],0)</f>
        <v>0.7384615384615385</v>
      </c>
      <c r="L126" s="1"/>
      <c r="M126" s="35"/>
      <c r="N126" s="178">
        <v>3</v>
      </c>
      <c r="O126" s="292" t="s">
        <v>8907</v>
      </c>
      <c r="P126" s="290" t="str">
        <f>+Tabella3[[#This Row],[Descrizione]]</f>
        <v>CHESTERFIELD LABEL BLU KS *AST20</v>
      </c>
      <c r="Q126" s="290" t="str">
        <f>+Tabella3[[#This Row],[Codice]]</f>
        <v>AMMS21419</v>
      </c>
      <c r="R126" s="290">
        <f>COUNTIFS(tblStoricoVendingExt[CODICE_EXCEL],Q126,tblStoricoVendingExt[ESITO],"OK")</f>
        <v>4</v>
      </c>
      <c r="S126" s="291">
        <f t="shared" si="3"/>
        <v>22</v>
      </c>
      <c r="T126" s="95">
        <f>IFERROR((Tabella3[[#This Row],[RIMANENZE]]/Tabella3[[#This Row],[ACQ.]]),"")</f>
        <v>0.26153846153846155</v>
      </c>
      <c r="W126" s="13">
        <f>+Tabella3[[#This Row],[Incr]]*Tabella3[[#This Row],[PREZZO]]</f>
        <v>0</v>
      </c>
      <c r="Z126" s="351">
        <f>+C126-D126-R126-Tabella8[[#This Row],[CARICO VENDING]]</f>
        <v>27</v>
      </c>
      <c r="AB126" s="1">
        <f>+Tabella3[[#This Row],[RIMANENZE]]-Tabella8[[#This Row],[VENDUTO VENDING]]</f>
        <v>30</v>
      </c>
      <c r="AF126" s="1">
        <f>+'(SMART VENUE)'!N126</f>
        <v>0</v>
      </c>
      <c r="AH126" s="1">
        <f>+Tabella3[[#This Row],[VEND.]]-AF126</f>
        <v>96</v>
      </c>
    </row>
    <row r="127" spans="1:34" ht="25.5" customHeight="1" x14ac:dyDescent="0.25">
      <c r="A127" s="58" t="s">
        <v>150</v>
      </c>
      <c r="B127" s="44" t="s">
        <v>406</v>
      </c>
      <c r="C127" s="44">
        <v>150</v>
      </c>
      <c r="D127" s="46">
        <v>140</v>
      </c>
      <c r="E127" s="46">
        <f>SUMIFS(Tabella2[Qtà],Tabella2[Codice],A127)+IFERROR(IF(INDEX(Tabella1[codice2],MATCH(A127,Tabella1[Codice],0))="",0,SUMIFS(Tabella2[Qtà],Tabella2[Codice],INDEX(Tabella1[codice2],MATCH(A127,Tabella1[Codice],0)))),0)</f>
        <v>0</v>
      </c>
      <c r="F127" s="46">
        <f>+Tabella3[[#This Row],[VEND.]]+Tabella3[[#This Row],[Incr]]</f>
        <v>140</v>
      </c>
      <c r="G127" s="53">
        <f>+Tabella3[[#This Row],[ACQ.]]-Tabella3[[#This Row],[Colonna1]]</f>
        <v>10</v>
      </c>
      <c r="H127" s="47">
        <v>5.5</v>
      </c>
      <c r="I127" s="54">
        <f>+Tabella3[[#This Row],[ACQ.]]*Tabella3[[#This Row],[PREZZO]]</f>
        <v>825</v>
      </c>
      <c r="J127" s="59">
        <f t="shared" si="2"/>
        <v>770</v>
      </c>
      <c r="K127" s="177">
        <f>IFERROR(Tabella3[[#This Row],[VEND.]]/Tabella3[[#This Row],[ACQ.]],0)</f>
        <v>0.93333333333333335</v>
      </c>
      <c r="L127" s="1"/>
      <c r="M127" s="35"/>
      <c r="N127" s="178">
        <v>3</v>
      </c>
      <c r="O127" s="292" t="s">
        <v>8908</v>
      </c>
      <c r="P127" s="290" t="str">
        <f>+Tabella3[[#This Row],[Descrizione]]</f>
        <v>CHESTERFIELD LABEL ORIGINAL KS*AST20</v>
      </c>
      <c r="Q127" s="290" t="str">
        <f>+Tabella3[[#This Row],[Codice]]</f>
        <v>AMMS21420</v>
      </c>
      <c r="R127" s="290">
        <f>COUNTIFS(tblStoricoVendingExt[CODICE_EXCEL],Q127,tblStoricoVendingExt[ESITO],"OK")</f>
        <v>5</v>
      </c>
      <c r="S127" s="291">
        <f t="shared" si="3"/>
        <v>27.5</v>
      </c>
      <c r="T127" s="95">
        <f>IFERROR((Tabella3[[#This Row],[RIMANENZE]]/Tabella3[[#This Row],[ACQ.]]),"")</f>
        <v>6.6666666666666666E-2</v>
      </c>
      <c r="W127" s="13">
        <f>+Tabella3[[#This Row],[Incr]]*Tabella3[[#This Row],[PREZZO]]</f>
        <v>0</v>
      </c>
      <c r="Z127" s="351">
        <f>+C127-D127-R127-Tabella8[[#This Row],[CARICO VENDING]]</f>
        <v>2</v>
      </c>
      <c r="AB127" s="1">
        <f>+Tabella3[[#This Row],[RIMANENZE]]-Tabella8[[#This Row],[VENDUTO VENDING]]</f>
        <v>5</v>
      </c>
      <c r="AF127" s="1">
        <f>+'(SMART VENUE)'!N127</f>
        <v>0</v>
      </c>
      <c r="AH127" s="1">
        <f>+Tabella3[[#This Row],[VEND.]]-AF127</f>
        <v>140</v>
      </c>
    </row>
    <row r="128" spans="1:34" ht="25.5" customHeight="1" x14ac:dyDescent="0.25">
      <c r="A128" s="58" t="s">
        <v>151</v>
      </c>
      <c r="B128" s="46" t="s">
        <v>407</v>
      </c>
      <c r="C128" s="46">
        <v>110</v>
      </c>
      <c r="D128" s="46">
        <v>101</v>
      </c>
      <c r="E128" s="46">
        <f>SUMIFS(Tabella2[Qtà],Tabella2[Codice],A128)+IFERROR(IF(INDEX(Tabella1[codice2],MATCH(A128,Tabella1[Codice],0))="",0,SUMIFS(Tabella2[Qtà],Tabella2[Codice],INDEX(Tabella1[codice2],MATCH(A128,Tabella1[Codice],0)))),0)</f>
        <v>0</v>
      </c>
      <c r="F128" s="46">
        <f>+Tabella3[[#This Row],[VEND.]]+Tabella3[[#This Row],[Incr]]</f>
        <v>101</v>
      </c>
      <c r="G128" s="53">
        <f>+Tabella3[[#This Row],[ACQ.]]-Tabella3[[#This Row],[Colonna1]]</f>
        <v>9</v>
      </c>
      <c r="H128" s="47">
        <v>5.5</v>
      </c>
      <c r="I128" s="54">
        <f>+Tabella3[[#This Row],[ACQ.]]*Tabella3[[#This Row],[PREZZO]]</f>
        <v>605</v>
      </c>
      <c r="J128" s="59">
        <f t="shared" si="2"/>
        <v>555.5</v>
      </c>
      <c r="K128" s="177">
        <f>IFERROR(Tabella3[[#This Row],[VEND.]]/Tabella3[[#This Row],[ACQ.]],0)</f>
        <v>0.91818181818181821</v>
      </c>
      <c r="L128" s="1"/>
      <c r="M128" s="35"/>
      <c r="N128" s="178">
        <v>6</v>
      </c>
      <c r="O128" s="292" t="s">
        <v>8868</v>
      </c>
      <c r="P128" s="290" t="str">
        <f>+Tabella3[[#This Row],[Descrizione]]</f>
        <v>WINSTON JUST BLUE*AST20</v>
      </c>
      <c r="Q128" s="290" t="str">
        <f>+Tabella3[[#This Row],[Codice]]</f>
        <v>AMMS21459</v>
      </c>
      <c r="R128" s="290">
        <f>COUNTIFS(tblStoricoVendingExt[CODICE_EXCEL],Q128,tblStoricoVendingExt[ESITO],"OK")</f>
        <v>1</v>
      </c>
      <c r="S128" s="291">
        <f t="shared" si="3"/>
        <v>5.5</v>
      </c>
      <c r="T128" s="95">
        <f>IFERROR((Tabella3[[#This Row],[RIMANENZE]]/Tabella3[[#This Row],[ACQ.]]),"")</f>
        <v>8.1818181818181818E-2</v>
      </c>
      <c r="W128" s="13">
        <f>+Tabella3[[#This Row],[Incr]]*Tabella3[[#This Row],[PREZZO]]</f>
        <v>0</v>
      </c>
      <c r="Z128" s="351">
        <f>+C128-D128-R128-Tabella8[[#This Row],[CARICO VENDING]]</f>
        <v>2</v>
      </c>
      <c r="AB128" s="1">
        <f>+Tabella3[[#This Row],[RIMANENZE]]-Tabella8[[#This Row],[VENDUTO VENDING]]</f>
        <v>8</v>
      </c>
      <c r="AF128" s="1">
        <f>+'(SMART VENUE)'!N128</f>
        <v>0</v>
      </c>
      <c r="AH128" s="1">
        <f>+Tabella3[[#This Row],[VEND.]]-AF128</f>
        <v>101</v>
      </c>
    </row>
    <row r="129" spans="1:34" ht="25.5" customHeight="1" x14ac:dyDescent="0.25">
      <c r="A129" s="58" t="s">
        <v>152</v>
      </c>
      <c r="B129" s="46" t="s">
        <v>408</v>
      </c>
      <c r="C129" s="46">
        <v>50</v>
      </c>
      <c r="D129" s="46">
        <v>37</v>
      </c>
      <c r="E129" s="46">
        <f>SUMIFS(Tabella2[Qtà],Tabella2[Codice],A129)+IFERROR(IF(INDEX(Tabella1[codice2],MATCH(A129,Tabella1[Codice],0))="",0,SUMIFS(Tabella2[Qtà],Tabella2[Codice],INDEX(Tabella1[codice2],MATCH(A129,Tabella1[Codice],0)))),0)</f>
        <v>0</v>
      </c>
      <c r="F129" s="46">
        <f>+Tabella3[[#This Row],[VEND.]]+Tabella3[[#This Row],[Incr]]</f>
        <v>37</v>
      </c>
      <c r="G129" s="53">
        <f>+Tabella3[[#This Row],[ACQ.]]-Tabella3[[#This Row],[Colonna1]]</f>
        <v>13</v>
      </c>
      <c r="H129" s="45">
        <v>5.5</v>
      </c>
      <c r="I129" s="54">
        <f>+Tabella3[[#This Row],[ACQ.]]*Tabella3[[#This Row],[PREZZO]]</f>
        <v>275</v>
      </c>
      <c r="J129" s="59">
        <f t="shared" si="2"/>
        <v>203.5</v>
      </c>
      <c r="K129" s="177">
        <f>IFERROR(Tabella3[[#This Row],[VEND.]]/Tabella3[[#This Row],[ACQ.]],0)</f>
        <v>0.74</v>
      </c>
      <c r="L129" s="1"/>
      <c r="M129" s="35"/>
      <c r="N129" s="178">
        <v>4</v>
      </c>
      <c r="O129" s="292" t="s">
        <v>8869</v>
      </c>
      <c r="P129" s="290" t="str">
        <f>+Tabella3[[#This Row],[Descrizione]]</f>
        <v>WINSTON JUST RED*AST20</v>
      </c>
      <c r="Q129" s="290" t="str">
        <f>+Tabella3[[#This Row],[Codice]]</f>
        <v>AMMS21460</v>
      </c>
      <c r="R129" s="290">
        <f>COUNTIFS(tblStoricoVendingExt[CODICE_EXCEL],Q129,tblStoricoVendingExt[ESITO],"OK")</f>
        <v>0</v>
      </c>
      <c r="S129" s="291">
        <f t="shared" si="3"/>
        <v>0</v>
      </c>
      <c r="T129" s="95">
        <f>IFERROR((Tabella3[[#This Row],[RIMANENZE]]/Tabella3[[#This Row],[ACQ.]]),"")</f>
        <v>0.26</v>
      </c>
      <c r="W129" s="13">
        <f>+Tabella3[[#This Row],[Incr]]*Tabella3[[#This Row],[PREZZO]]</f>
        <v>0</v>
      </c>
      <c r="Z129" s="351">
        <f>+C129-D129-R129-Tabella8[[#This Row],[CARICO VENDING]]</f>
        <v>9</v>
      </c>
      <c r="AB129" s="1">
        <f>+Tabella3[[#This Row],[RIMANENZE]]-Tabella8[[#This Row],[VENDUTO VENDING]]</f>
        <v>13</v>
      </c>
      <c r="AF129" s="1">
        <f>+'(SMART VENUE)'!N129</f>
        <v>0</v>
      </c>
      <c r="AH129" s="1">
        <f>+Tabella3[[#This Row],[VEND.]]-AF129</f>
        <v>37</v>
      </c>
    </row>
    <row r="130" spans="1:34" ht="25.5" customHeight="1" x14ac:dyDescent="0.25">
      <c r="A130" s="58" t="s">
        <v>153</v>
      </c>
      <c r="B130" s="46" t="s">
        <v>409</v>
      </c>
      <c r="C130" s="46">
        <v>90</v>
      </c>
      <c r="D130" s="46">
        <v>68</v>
      </c>
      <c r="E130" s="46">
        <f>SUMIFS(Tabella2[Qtà],Tabella2[Codice],A130)+IFERROR(IF(INDEX(Tabella1[codice2],MATCH(A130,Tabella1[Codice],0))="",0,SUMIFS(Tabella2[Qtà],Tabella2[Codice],INDEX(Tabella1[codice2],MATCH(A130,Tabella1[Codice],0)))),0)</f>
        <v>0</v>
      </c>
      <c r="F130" s="46">
        <f>+Tabella3[[#This Row],[VEND.]]+Tabella3[[#This Row],[Incr]]</f>
        <v>68</v>
      </c>
      <c r="G130" s="53">
        <f>+Tabella3[[#This Row],[ACQ.]]-Tabella3[[#This Row],[Colonna1]]</f>
        <v>22</v>
      </c>
      <c r="H130" s="45">
        <v>4.5</v>
      </c>
      <c r="I130" s="54">
        <f>+Tabella3[[#This Row],[ACQ.]]*Tabella3[[#This Row],[PREZZO]]</f>
        <v>405</v>
      </c>
      <c r="J130" s="59">
        <f t="shared" si="2"/>
        <v>306</v>
      </c>
      <c r="K130" s="177">
        <f>IFERROR(Tabella3[[#This Row],[VEND.]]/Tabella3[[#This Row],[ACQ.]],0)</f>
        <v>0.75555555555555554</v>
      </c>
      <c r="L130" s="1"/>
      <c r="M130" s="35"/>
      <c r="N130" s="178"/>
      <c r="O130" s="292"/>
      <c r="P130" s="290" t="str">
        <f>+Tabella3[[#This Row],[Descrizione]]</f>
        <v>EVO AMBER STICKS</v>
      </c>
      <c r="Q130" s="290" t="str">
        <f>+Tabella3[[#This Row],[Codice]]</f>
        <v>AMMS21601</v>
      </c>
      <c r="R130" s="290">
        <f>COUNTIFS(tblStoricoVendingExt[CODICE_EXCEL],Q130,tblStoricoVendingExt[ESITO],"OK")</f>
        <v>0</v>
      </c>
      <c r="S130" s="291">
        <f t="shared" si="3"/>
        <v>0</v>
      </c>
      <c r="T130" s="95">
        <f>IFERROR((Tabella3[[#This Row],[RIMANENZE]]/Tabella3[[#This Row],[ACQ.]]),"")</f>
        <v>0.24444444444444444</v>
      </c>
      <c r="W130" s="13">
        <f>+Tabella3[[#This Row],[Incr]]*Tabella3[[#This Row],[PREZZO]]</f>
        <v>0</v>
      </c>
      <c r="Z130" s="351">
        <f>+C130-D130-R130-Tabella8[[#This Row],[CARICO VENDING]]</f>
        <v>22</v>
      </c>
      <c r="AB130" s="1">
        <f>+Tabella3[[#This Row],[RIMANENZE]]-Tabella8[[#This Row],[VENDUTO VENDING]]</f>
        <v>22</v>
      </c>
      <c r="AF130" s="1">
        <f>+'(SMART VENUE)'!N130</f>
        <v>0</v>
      </c>
      <c r="AH130" s="1">
        <f>+Tabella3[[#This Row],[VEND.]]-AF130</f>
        <v>68</v>
      </c>
    </row>
    <row r="131" spans="1:34" ht="25.5" customHeight="1" x14ac:dyDescent="0.25">
      <c r="A131" s="58" t="s">
        <v>154</v>
      </c>
      <c r="B131" s="44" t="s">
        <v>410</v>
      </c>
      <c r="C131" s="46">
        <v>20</v>
      </c>
      <c r="D131" s="46">
        <v>12</v>
      </c>
      <c r="E131" s="46">
        <f>SUMIFS(Tabella2[Qtà],Tabella2[Codice],A131)+IFERROR(IF(INDEX(Tabella1[codice2],MATCH(A131,Tabella1[Codice],0))="",0,SUMIFS(Tabella2[Qtà],Tabella2[Codice],INDEX(Tabella1[codice2],MATCH(A131,Tabella1[Codice],0)))),0)</f>
        <v>0</v>
      </c>
      <c r="F131" s="46">
        <f>+Tabella3[[#This Row],[VEND.]]+Tabella3[[#This Row],[Incr]]</f>
        <v>12</v>
      </c>
      <c r="G131" s="53">
        <f>+Tabella3[[#This Row],[ACQ.]]-Tabella3[[#This Row],[Colonna1]]</f>
        <v>8</v>
      </c>
      <c r="H131" s="45">
        <v>5.5</v>
      </c>
      <c r="I131" s="54">
        <f>+Tabella3[[#This Row],[ACQ.]]*Tabella3[[#This Row],[PREZZO]]</f>
        <v>110</v>
      </c>
      <c r="J131" s="59">
        <f t="shared" ref="J131:J194" si="4">+D131*H131</f>
        <v>66</v>
      </c>
      <c r="K131" s="177">
        <f>IFERROR(Tabella3[[#This Row],[VEND.]]/Tabella3[[#This Row],[ACQ.]],0)</f>
        <v>0.6</v>
      </c>
      <c r="L131" s="1"/>
      <c r="M131" s="35"/>
      <c r="N131" s="178">
        <v>5</v>
      </c>
      <c r="O131" s="292" t="s">
        <v>8870</v>
      </c>
      <c r="P131" s="290" t="str">
        <f>+Tabella3[[#This Row],[Descrizione]]</f>
        <v>VIRTO STICKS AZURE</v>
      </c>
      <c r="Q131" s="290" t="str">
        <f>+Tabella3[[#This Row],[Codice]]</f>
        <v>AMMS21641</v>
      </c>
      <c r="R131" s="290">
        <f>COUNTIFS(tblStoricoVendingExt[CODICE_EXCEL],Q131,tblStoricoVendingExt[ESITO],"OK")</f>
        <v>1</v>
      </c>
      <c r="S131" s="291">
        <f t="shared" ref="S131:S194" si="5">R131*H131</f>
        <v>5.5</v>
      </c>
      <c r="T131" s="95">
        <f>IFERROR((Tabella3[[#This Row],[RIMANENZE]]/Tabella3[[#This Row],[ACQ.]]),"")</f>
        <v>0.4</v>
      </c>
      <c r="W131" s="13">
        <f>+Tabella3[[#This Row],[Incr]]*Tabella3[[#This Row],[PREZZO]]</f>
        <v>0</v>
      </c>
      <c r="Z131" s="351">
        <f>+C131-D131-R131-Tabella8[[#This Row],[CARICO VENDING]]</f>
        <v>2</v>
      </c>
      <c r="AB131" s="1">
        <f>+Tabella3[[#This Row],[RIMANENZE]]-Tabella8[[#This Row],[VENDUTO VENDING]]</f>
        <v>7</v>
      </c>
      <c r="AF131" s="1">
        <f>+'(SMART VENUE)'!N131</f>
        <v>-2</v>
      </c>
      <c r="AH131" s="1">
        <f>+Tabella3[[#This Row],[VEND.]]-AF131</f>
        <v>14</v>
      </c>
    </row>
    <row r="132" spans="1:34" ht="25.5" customHeight="1" x14ac:dyDescent="0.25">
      <c r="A132" s="58" t="s">
        <v>155</v>
      </c>
      <c r="B132" s="44" t="s">
        <v>411</v>
      </c>
      <c r="C132" s="46">
        <v>30</v>
      </c>
      <c r="D132" s="46">
        <v>21</v>
      </c>
      <c r="E132" s="46">
        <f>SUMIFS(Tabella2[Qtà],Tabella2[Codice],A132)+IFERROR(IF(INDEX(Tabella1[codice2],MATCH(A132,Tabella1[Codice],0))="",0,SUMIFS(Tabella2[Qtà],Tabella2[Codice],INDEX(Tabella1[codice2],MATCH(A132,Tabella1[Codice],0)))),0)</f>
        <v>0</v>
      </c>
      <c r="F132" s="46">
        <f>+Tabella3[[#This Row],[VEND.]]+Tabella3[[#This Row],[Incr]]</f>
        <v>21</v>
      </c>
      <c r="G132" s="53">
        <f>+Tabella3[[#This Row],[ACQ.]]-Tabella3[[#This Row],[Colonna1]]</f>
        <v>9</v>
      </c>
      <c r="H132" s="45">
        <v>5.5</v>
      </c>
      <c r="I132" s="54">
        <f>+Tabella3[[#This Row],[ACQ.]]*Tabella3[[#This Row],[PREZZO]]</f>
        <v>165</v>
      </c>
      <c r="J132" s="59">
        <f t="shared" si="4"/>
        <v>115.5</v>
      </c>
      <c r="K132" s="177">
        <f>IFERROR(Tabella3[[#This Row],[VEND.]]/Tabella3[[#This Row],[ACQ.]],0)</f>
        <v>0.7</v>
      </c>
      <c r="L132" s="1"/>
      <c r="M132" s="35"/>
      <c r="N132" s="178"/>
      <c r="O132" s="292"/>
      <c r="P132" s="290" t="str">
        <f>+Tabella3[[#This Row],[Descrizione]]</f>
        <v>VIRTO STICKS CLASSIC</v>
      </c>
      <c r="Q132" s="290" t="str">
        <f>+Tabella3[[#This Row],[Codice]]</f>
        <v>AMMS21643</v>
      </c>
      <c r="R132" s="290">
        <f>COUNTIFS(tblStoricoVendingExt[CODICE_EXCEL],Q132,tblStoricoVendingExt[ESITO],"OK")</f>
        <v>0</v>
      </c>
      <c r="S132" s="291">
        <f t="shared" si="5"/>
        <v>0</v>
      </c>
      <c r="T132" s="95">
        <f>IFERROR((Tabella3[[#This Row],[RIMANENZE]]/Tabella3[[#This Row],[ACQ.]]),"")</f>
        <v>0.3</v>
      </c>
      <c r="W132" s="13">
        <f>+Tabella3[[#This Row],[Incr]]*Tabella3[[#This Row],[PREZZO]]</f>
        <v>0</v>
      </c>
      <c r="Z132" s="351">
        <f>+C132-D132-R132-Tabella8[[#This Row],[CARICO VENDING]]</f>
        <v>9</v>
      </c>
      <c r="AB132" s="1">
        <f>+Tabella3[[#This Row],[RIMANENZE]]-Tabella8[[#This Row],[VENDUTO VENDING]]</f>
        <v>9</v>
      </c>
      <c r="AF132" s="1">
        <f>+'(SMART VENUE)'!N132</f>
        <v>0</v>
      </c>
      <c r="AH132" s="1">
        <f>+Tabella3[[#This Row],[VEND.]]-AF132</f>
        <v>21</v>
      </c>
    </row>
    <row r="133" spans="1:34" ht="25.5" customHeight="1" x14ac:dyDescent="0.25">
      <c r="A133" s="58" t="s">
        <v>156</v>
      </c>
      <c r="B133" s="44" t="s">
        <v>412</v>
      </c>
      <c r="C133" s="46">
        <v>10</v>
      </c>
      <c r="D133" s="46">
        <v>10</v>
      </c>
      <c r="E133" s="46">
        <f>SUMIFS(Tabella2[Qtà],Tabella2[Codice],A133)+IFERROR(IF(INDEX(Tabella1[codice2],MATCH(A133,Tabella1[Codice],0))="",0,SUMIFS(Tabella2[Qtà],Tabella2[Codice],INDEX(Tabella1[codice2],MATCH(A133,Tabella1[Codice],0)))),0)</f>
        <v>0</v>
      </c>
      <c r="F133" s="46">
        <f>+Tabella3[[#This Row],[VEND.]]+Tabella3[[#This Row],[Incr]]</f>
        <v>10</v>
      </c>
      <c r="G133" s="53">
        <f>+Tabella3[[#This Row],[ACQ.]]-Tabella3[[#This Row],[Colonna1]]</f>
        <v>0</v>
      </c>
      <c r="H133" s="45">
        <v>5.3</v>
      </c>
      <c r="I133" s="54">
        <f>+Tabella3[[#This Row],[ACQ.]]*Tabella3[[#This Row],[PREZZO]]</f>
        <v>53</v>
      </c>
      <c r="J133" s="59">
        <f t="shared" si="4"/>
        <v>53</v>
      </c>
      <c r="K133" s="177">
        <f>IFERROR(Tabella3[[#This Row],[VEND.]]/Tabella3[[#This Row],[ACQ.]],0)</f>
        <v>1</v>
      </c>
      <c r="L133" s="1"/>
      <c r="M133" s="35"/>
      <c r="N133" s="178"/>
      <c r="O133" s="292"/>
      <c r="P133" s="290" t="str">
        <f>+Tabella3[[#This Row],[Descrizione]]</f>
        <v>TOSCANELLO XXL CONNUBIO NERO RISERVA 4*PZ</v>
      </c>
      <c r="Q133" s="290" t="str">
        <f>+Tabella3[[#This Row],[Codice]]</f>
        <v>AMMS21687</v>
      </c>
      <c r="R133" s="290">
        <f>COUNTIFS(tblStoricoVendingExt[CODICE_EXCEL],Q133,tblStoricoVendingExt[ESITO],"OK")</f>
        <v>0</v>
      </c>
      <c r="S133" s="291">
        <f t="shared" si="5"/>
        <v>0</v>
      </c>
      <c r="T133" s="95">
        <f>IFERROR((Tabella3[[#This Row],[RIMANENZE]]/Tabella3[[#This Row],[ACQ.]]),"")</f>
        <v>0</v>
      </c>
      <c r="W133" s="13">
        <f>+Tabella3[[#This Row],[Incr]]*Tabella3[[#This Row],[PREZZO]]</f>
        <v>0</v>
      </c>
      <c r="Z133" s="351">
        <f>+C133-D133-R133-Tabella8[[#This Row],[CARICO VENDING]]</f>
        <v>0</v>
      </c>
      <c r="AB133" s="1">
        <f>+Tabella3[[#This Row],[RIMANENZE]]-Tabella8[[#This Row],[VENDUTO VENDING]]</f>
        <v>0</v>
      </c>
      <c r="AF133" s="1">
        <f>+'(SMART VENUE)'!N133</f>
        <v>0</v>
      </c>
      <c r="AH133" s="1">
        <f>+Tabella3[[#This Row],[VEND.]]-AF133</f>
        <v>10</v>
      </c>
    </row>
    <row r="134" spans="1:34" ht="25.5" customHeight="1" x14ac:dyDescent="0.25">
      <c r="A134" s="58" t="s">
        <v>157</v>
      </c>
      <c r="B134" s="44" t="s">
        <v>413</v>
      </c>
      <c r="C134" s="44">
        <v>780</v>
      </c>
      <c r="D134" s="46">
        <v>734</v>
      </c>
      <c r="E134" s="46">
        <f>SUMIFS(Tabella2[Qtà],Tabella2[Codice],A134)+IFERROR(IF(INDEX(Tabella1[codice2],MATCH(A134,Tabella1[Codice],0))="",0,SUMIFS(Tabella2[Qtà],Tabella2[Codice],INDEX(Tabella1[codice2],MATCH(A134,Tabella1[Codice],0)))),0)</f>
        <v>0</v>
      </c>
      <c r="F134" s="46">
        <f>+Tabella3[[#This Row],[VEND.]]+Tabella3[[#This Row],[Incr]]</f>
        <v>734</v>
      </c>
      <c r="G134" s="53">
        <f>+Tabella3[[#This Row],[ACQ.]]-Tabella3[[#This Row],[Colonna1]]</f>
        <v>46</v>
      </c>
      <c r="H134" s="47">
        <v>6.5</v>
      </c>
      <c r="I134" s="54">
        <f>+Tabella3[[#This Row],[ACQ.]]*Tabella3[[#This Row],[PREZZO]]</f>
        <v>5070</v>
      </c>
      <c r="J134" s="59">
        <f t="shared" si="4"/>
        <v>4771</v>
      </c>
      <c r="K134" s="177">
        <f>IFERROR(Tabella3[[#This Row],[VEND.]]/Tabella3[[#This Row],[ACQ.]],0)</f>
        <v>0.94102564102564101</v>
      </c>
      <c r="L134" s="1"/>
      <c r="M134" s="35"/>
      <c r="N134" s="178">
        <v>3</v>
      </c>
      <c r="O134" s="292" t="s">
        <v>8866</v>
      </c>
      <c r="P134" s="290" t="str">
        <f>+Tabella3[[#This Row],[Descrizione]]</f>
        <v>MARLBORO GOLD TOUCH KS*AST20</v>
      </c>
      <c r="Q134" s="290" t="str">
        <f>+Tabella3[[#This Row],[Codice]]</f>
        <v>AMMS2214</v>
      </c>
      <c r="R134" s="290">
        <f>COUNTIFS(tblStoricoVendingExt[CODICE_EXCEL],Q134,tblStoricoVendingExt[ESITO],"OK")</f>
        <v>22</v>
      </c>
      <c r="S134" s="291">
        <f t="shared" si="5"/>
        <v>143</v>
      </c>
      <c r="T134" s="95">
        <f>IFERROR((Tabella3[[#This Row],[RIMANENZE]]/Tabella3[[#This Row],[ACQ.]]),"")</f>
        <v>5.8974358974358973E-2</v>
      </c>
      <c r="W134" s="13">
        <f>+Tabella3[[#This Row],[Incr]]*Tabella3[[#This Row],[PREZZO]]</f>
        <v>0</v>
      </c>
      <c r="Z134" s="351">
        <f>+C134-D134-R134-Tabella8[[#This Row],[CARICO VENDING]]</f>
        <v>21</v>
      </c>
      <c r="AB134" s="1">
        <f>+Tabella3[[#This Row],[RIMANENZE]]-Tabella8[[#This Row],[VENDUTO VENDING]]</f>
        <v>24</v>
      </c>
      <c r="AF134" s="1">
        <f>+'(SMART VENUE)'!N134</f>
        <v>0</v>
      </c>
      <c r="AH134" s="1">
        <f>+Tabella3[[#This Row],[VEND.]]-AF134</f>
        <v>734</v>
      </c>
    </row>
    <row r="135" spans="1:34" ht="25.5" customHeight="1" x14ac:dyDescent="0.25">
      <c r="A135" s="58" t="s">
        <v>158</v>
      </c>
      <c r="B135" s="44" t="s">
        <v>414</v>
      </c>
      <c r="C135" s="46">
        <v>30</v>
      </c>
      <c r="D135" s="46">
        <v>25</v>
      </c>
      <c r="E135" s="46">
        <f>SUMIFS(Tabella2[Qtà],Tabella2[Codice],A135)+IFERROR(IF(INDEX(Tabella1[codice2],MATCH(A135,Tabella1[Codice],0))="",0,SUMIFS(Tabella2[Qtà],Tabella2[Codice],INDEX(Tabella1[codice2],MATCH(A135,Tabella1[Codice],0)))),0)</f>
        <v>0</v>
      </c>
      <c r="F135" s="46">
        <f>+Tabella3[[#This Row],[VEND.]]+Tabella3[[#This Row],[Incr]]</f>
        <v>25</v>
      </c>
      <c r="G135" s="53">
        <f>+Tabella3[[#This Row],[ACQ.]]-Tabella3[[#This Row],[Colonna1]]</f>
        <v>5</v>
      </c>
      <c r="H135" s="45">
        <v>6</v>
      </c>
      <c r="I135" s="54">
        <f>+Tabella3[[#This Row],[ACQ.]]*Tabella3[[#This Row],[PREZZO]]</f>
        <v>180</v>
      </c>
      <c r="J135" s="59">
        <f t="shared" si="4"/>
        <v>150</v>
      </c>
      <c r="K135" s="177">
        <f>IFERROR(Tabella3[[#This Row],[VEND.]]/Tabella3[[#This Row],[ACQ.]],0)</f>
        <v>0.83333333333333337</v>
      </c>
      <c r="L135" s="1"/>
      <c r="M135" s="35"/>
      <c r="N135" s="178">
        <v>4</v>
      </c>
      <c r="O135" s="292" t="s">
        <v>8871</v>
      </c>
      <c r="P135" s="290" t="str">
        <f>+Tabella3[[#This Row],[Descrizione]]</f>
        <v>CAMEL ESSENTIAL BLUE AST*20</v>
      </c>
      <c r="Q135" s="290" t="str">
        <f>+Tabella3[[#This Row],[Codice]]</f>
        <v>AMMS2240</v>
      </c>
      <c r="R135" s="290">
        <f>COUNTIFS(tblStoricoVendingExt[CODICE_EXCEL],Q135,tblStoricoVendingExt[ESITO],"OK")</f>
        <v>0</v>
      </c>
      <c r="S135" s="291">
        <f t="shared" si="5"/>
        <v>0</v>
      </c>
      <c r="T135" s="95">
        <f>IFERROR((Tabella3[[#This Row],[RIMANENZE]]/Tabella3[[#This Row],[ACQ.]]),"")</f>
        <v>0.16666666666666666</v>
      </c>
      <c r="W135" s="13">
        <f>+Tabella3[[#This Row],[Incr]]*Tabella3[[#This Row],[PREZZO]]</f>
        <v>0</v>
      </c>
      <c r="Z135" s="351">
        <f>+C135-D135-R135-Tabella8[[#This Row],[CARICO VENDING]]</f>
        <v>1</v>
      </c>
      <c r="AB135" s="1">
        <f>+Tabella3[[#This Row],[RIMANENZE]]-Tabella8[[#This Row],[VENDUTO VENDING]]</f>
        <v>5</v>
      </c>
      <c r="AF135" s="1">
        <f>+'(SMART VENUE)'!N135</f>
        <v>0</v>
      </c>
      <c r="AH135" s="1">
        <f>+Tabella3[[#This Row],[VEND.]]-AF135</f>
        <v>25</v>
      </c>
    </row>
    <row r="136" spans="1:34" ht="25.5" customHeight="1" x14ac:dyDescent="0.25">
      <c r="A136" s="58" t="s">
        <v>159</v>
      </c>
      <c r="B136" s="44" t="s">
        <v>415</v>
      </c>
      <c r="C136" s="46">
        <v>60</v>
      </c>
      <c r="D136" s="46">
        <v>51</v>
      </c>
      <c r="E136" s="46">
        <f>SUMIFS(Tabella2[Qtà],Tabella2[Codice],A136)+IFERROR(IF(INDEX(Tabella1[codice2],MATCH(A136,Tabella1[Codice],0))="",0,SUMIFS(Tabella2[Qtà],Tabella2[Codice],INDEX(Tabella1[codice2],MATCH(A136,Tabella1[Codice],0)))),0)</f>
        <v>0</v>
      </c>
      <c r="F136" s="46">
        <f>+Tabella3[[#This Row],[VEND.]]+Tabella3[[#This Row],[Incr]]</f>
        <v>51</v>
      </c>
      <c r="G136" s="53">
        <f>+Tabella3[[#This Row],[ACQ.]]-Tabella3[[#This Row],[Colonna1]]</f>
        <v>9</v>
      </c>
      <c r="H136" s="45">
        <v>5.5</v>
      </c>
      <c r="I136" s="54">
        <f>+Tabella3[[#This Row],[ACQ.]]*Tabella3[[#This Row],[PREZZO]]</f>
        <v>330</v>
      </c>
      <c r="J136" s="59">
        <f t="shared" si="4"/>
        <v>280.5</v>
      </c>
      <c r="K136" s="177">
        <f>IFERROR(Tabella3[[#This Row],[VEND.]]/Tabella3[[#This Row],[ACQ.]],0)</f>
        <v>0.85</v>
      </c>
      <c r="L136" s="1"/>
      <c r="M136" s="35"/>
      <c r="N136" s="178">
        <v>2</v>
      </c>
      <c r="O136" s="292" t="s">
        <v>8872</v>
      </c>
      <c r="P136" s="290" t="str">
        <f>+Tabella3[[#This Row],[Descrizione]]</f>
        <v>ROTHMANS OF LONDON D SERIES AST*20</v>
      </c>
      <c r="Q136" s="290" t="str">
        <f>+Tabella3[[#This Row],[Codice]]</f>
        <v>AMMS2270</v>
      </c>
      <c r="R136" s="290">
        <f>COUNTIFS(tblStoricoVendingExt[CODICE_EXCEL],Q136,tblStoricoVendingExt[ESITO],"OK")</f>
        <v>7</v>
      </c>
      <c r="S136" s="291">
        <f t="shared" si="5"/>
        <v>38.5</v>
      </c>
      <c r="T136" s="95">
        <f>IFERROR((Tabella3[[#This Row],[RIMANENZE]]/Tabella3[[#This Row],[ACQ.]]),"")</f>
        <v>0.15</v>
      </c>
      <c r="W136" s="13">
        <f>+Tabella3[[#This Row],[Incr]]*Tabella3[[#This Row],[PREZZO]]</f>
        <v>0</v>
      </c>
      <c r="Z136" s="351">
        <f>+C136-D136-R136-Tabella8[[#This Row],[CARICO VENDING]]</f>
        <v>0</v>
      </c>
      <c r="AB136" s="1">
        <f>+Tabella3[[#This Row],[RIMANENZE]]-Tabella8[[#This Row],[VENDUTO VENDING]]</f>
        <v>2</v>
      </c>
      <c r="AF136" s="1">
        <f>+'(SMART VENUE)'!N136</f>
        <v>0</v>
      </c>
      <c r="AH136" s="1">
        <f>+Tabella3[[#This Row],[VEND.]]-AF136</f>
        <v>51</v>
      </c>
    </row>
    <row r="137" spans="1:34" ht="25.5" customHeight="1" x14ac:dyDescent="0.25">
      <c r="A137" s="58" t="s">
        <v>160</v>
      </c>
      <c r="B137" s="46" t="s">
        <v>416</v>
      </c>
      <c r="C137" s="46">
        <v>200</v>
      </c>
      <c r="D137" s="46">
        <v>187</v>
      </c>
      <c r="E137" s="46">
        <f>SUMIFS(Tabella2[Qtà],Tabella2[Codice],A137)+IFERROR(IF(INDEX(Tabella1[codice2],MATCH(A137,Tabella1[Codice],0))="",0,SUMIFS(Tabella2[Qtà],Tabella2[Codice],INDEX(Tabella1[codice2],MATCH(A137,Tabella1[Codice],0)))),0)</f>
        <v>0</v>
      </c>
      <c r="F137" s="46">
        <f>+Tabella3[[#This Row],[VEND.]]+Tabella3[[#This Row],[Incr]]</f>
        <v>187</v>
      </c>
      <c r="G137" s="53">
        <f>+Tabella3[[#This Row],[ACQ.]]-Tabella3[[#This Row],[Colonna1]]</f>
        <v>13</v>
      </c>
      <c r="H137" s="45">
        <v>5.8</v>
      </c>
      <c r="I137" s="54">
        <f>+Tabella3[[#This Row],[ACQ.]]*Tabella3[[#This Row],[PREZZO]]</f>
        <v>1160</v>
      </c>
      <c r="J137" s="59">
        <f t="shared" si="4"/>
        <v>1084.5999999999999</v>
      </c>
      <c r="K137" s="177">
        <f>IFERROR(Tabella3[[#This Row],[VEND.]]/Tabella3[[#This Row],[ACQ.]],0)</f>
        <v>0.93500000000000005</v>
      </c>
      <c r="L137" s="1"/>
      <c r="M137" s="35"/>
      <c r="N137" s="178">
        <v>5</v>
      </c>
      <c r="O137" s="292" t="s">
        <v>8873</v>
      </c>
      <c r="P137" s="290" t="str">
        <f>+Tabella3[[#This Row],[Descrizione]]</f>
        <v>WINSTON SILVER 100S*AST20</v>
      </c>
      <c r="Q137" s="290" t="str">
        <f>+Tabella3[[#This Row],[Codice]]</f>
        <v>AMMS2296</v>
      </c>
      <c r="R137" s="290">
        <f>COUNTIFS(tblStoricoVendingExt[CODICE_EXCEL],Q137,tblStoricoVendingExt[ESITO],"OK")</f>
        <v>4</v>
      </c>
      <c r="S137" s="291">
        <f t="shared" si="5"/>
        <v>23.2</v>
      </c>
      <c r="T137" s="95">
        <f>IFERROR((Tabella3[[#This Row],[RIMANENZE]]/Tabella3[[#This Row],[ACQ.]]),"")</f>
        <v>6.5000000000000002E-2</v>
      </c>
      <c r="W137" s="13">
        <f>+Tabella3[[#This Row],[Incr]]*Tabella3[[#This Row],[PREZZO]]</f>
        <v>0</v>
      </c>
      <c r="Z137" s="351">
        <f>+C137-D137-R137-Tabella8[[#This Row],[CARICO VENDING]]</f>
        <v>4</v>
      </c>
      <c r="AB137" s="1">
        <f>+Tabella3[[#This Row],[RIMANENZE]]-Tabella8[[#This Row],[VENDUTO VENDING]]</f>
        <v>9</v>
      </c>
      <c r="AF137" s="1">
        <f>+'(SMART VENUE)'!N137</f>
        <v>0</v>
      </c>
      <c r="AH137" s="1">
        <f>+Tabella3[[#This Row],[VEND.]]-AF137</f>
        <v>187</v>
      </c>
    </row>
    <row r="138" spans="1:34" ht="25.5" customHeight="1" x14ac:dyDescent="0.25">
      <c r="A138" s="58" t="s">
        <v>161</v>
      </c>
      <c r="B138" s="44" t="s">
        <v>417</v>
      </c>
      <c r="C138" s="44">
        <v>100</v>
      </c>
      <c r="D138" s="46">
        <v>15</v>
      </c>
      <c r="E138" s="46">
        <f>SUMIFS(Tabella2[Qtà],Tabella2[Codice],A138)+IFERROR(IF(INDEX(Tabella1[codice2],MATCH(A138,Tabella1[Codice],0))="",0,SUMIFS(Tabella2[Qtà],Tabella2[Codice],INDEX(Tabella1[codice2],MATCH(A138,Tabella1[Codice],0)))),0)</f>
        <v>0</v>
      </c>
      <c r="F138" s="46">
        <f>+Tabella3[[#This Row],[VEND.]]+Tabella3[[#This Row],[Incr]]</f>
        <v>15</v>
      </c>
      <c r="G138" s="53">
        <f>+Tabella3[[#This Row],[ACQ.]]-Tabella3[[#This Row],[Colonna1]]</f>
        <v>85</v>
      </c>
      <c r="H138" s="47">
        <v>5.5</v>
      </c>
      <c r="I138" s="54">
        <f>+Tabella3[[#This Row],[ACQ.]]*Tabella3[[#This Row],[PREZZO]]</f>
        <v>550</v>
      </c>
      <c r="J138" s="59">
        <f t="shared" si="4"/>
        <v>82.5</v>
      </c>
      <c r="K138" s="177">
        <f>IFERROR(Tabella3[[#This Row],[VEND.]]/Tabella3[[#This Row],[ACQ.]],0)</f>
        <v>0.15</v>
      </c>
      <c r="L138" s="1"/>
      <c r="M138" s="35"/>
      <c r="N138" s="178">
        <v>4</v>
      </c>
      <c r="O138" s="292" t="s">
        <v>8874</v>
      </c>
      <c r="P138" s="290" t="str">
        <f>+Tabella3[[#This Row],[Descrizione]]</f>
        <v>DIANA ROSSA KS*AST20</v>
      </c>
      <c r="Q138" s="290" t="str">
        <f>+Tabella3[[#This Row],[Codice]]</f>
        <v>AMMS233</v>
      </c>
      <c r="R138" s="290">
        <f>COUNTIFS(tblStoricoVendingExt[CODICE_EXCEL],Q138,tblStoricoVendingExt[ESITO],"OK")</f>
        <v>0</v>
      </c>
      <c r="S138" s="291">
        <f t="shared" si="5"/>
        <v>0</v>
      </c>
      <c r="T138" s="95">
        <f>IFERROR((Tabella3[[#This Row],[RIMANENZE]]/Tabella3[[#This Row],[ACQ.]]),"")</f>
        <v>0.85</v>
      </c>
      <c r="W138" s="13">
        <f>+Tabella3[[#This Row],[Incr]]*Tabella3[[#This Row],[PREZZO]]</f>
        <v>0</v>
      </c>
      <c r="Z138" s="351">
        <f>+C138-D138-R138-Tabella8[[#This Row],[CARICO VENDING]]</f>
        <v>81</v>
      </c>
      <c r="AB138" s="1">
        <f>+Tabella3[[#This Row],[RIMANENZE]]-Tabella8[[#This Row],[VENDUTO VENDING]]</f>
        <v>85</v>
      </c>
      <c r="AF138" s="1">
        <f>+'(SMART VENUE)'!N138</f>
        <v>0</v>
      </c>
      <c r="AH138" s="1">
        <f>+Tabella3[[#This Row],[VEND.]]-AF138</f>
        <v>15</v>
      </c>
    </row>
    <row r="139" spans="1:34" ht="25.5" customHeight="1" x14ac:dyDescent="0.25">
      <c r="A139" s="58" t="s">
        <v>162</v>
      </c>
      <c r="B139" s="44" t="s">
        <v>418</v>
      </c>
      <c r="C139" s="44">
        <v>80</v>
      </c>
      <c r="D139" s="46">
        <v>68</v>
      </c>
      <c r="E139" s="46">
        <f>SUMIFS(Tabella2[Qtà],Tabella2[Codice],A139)+IFERROR(IF(INDEX(Tabella1[codice2],MATCH(A139,Tabella1[Codice],0))="",0,SUMIFS(Tabella2[Qtà],Tabella2[Codice],INDEX(Tabella1[codice2],MATCH(A139,Tabella1[Codice],0)))),0)</f>
        <v>0</v>
      </c>
      <c r="F139" s="46">
        <f>+Tabella3[[#This Row],[VEND.]]+Tabella3[[#This Row],[Incr]]</f>
        <v>68</v>
      </c>
      <c r="G139" s="53">
        <f>+Tabella3[[#This Row],[ACQ.]]-Tabella3[[#This Row],[Colonna1]]</f>
        <v>12</v>
      </c>
      <c r="H139" s="47">
        <v>6.5</v>
      </c>
      <c r="I139" s="54">
        <f>+Tabella3[[#This Row],[ACQ.]]*Tabella3[[#This Row],[PREZZO]]</f>
        <v>520</v>
      </c>
      <c r="J139" s="59">
        <f t="shared" si="4"/>
        <v>442</v>
      </c>
      <c r="K139" s="177">
        <f>IFERROR(Tabella3[[#This Row],[VEND.]]/Tabella3[[#This Row],[ACQ.]],0)</f>
        <v>0.85</v>
      </c>
      <c r="L139" s="1"/>
      <c r="M139" s="35"/>
      <c r="N139" s="178">
        <v>5</v>
      </c>
      <c r="O139" s="292" t="s">
        <v>8909</v>
      </c>
      <c r="P139" s="290" t="str">
        <f>+Tabella3[[#This Row],[Descrizione]]</f>
        <v xml:space="preserve">MARLBORO RED TOUCH*AST20 </v>
      </c>
      <c r="Q139" s="290" t="str">
        <f>+Tabella3[[#This Row],[Codice]]</f>
        <v>AMMS2373</v>
      </c>
      <c r="R139" s="290">
        <f>COUNTIFS(tblStoricoVendingExt[CODICE_EXCEL],Q139,tblStoricoVendingExt[ESITO],"OK")</f>
        <v>1</v>
      </c>
      <c r="S139" s="291">
        <f t="shared" si="5"/>
        <v>6.5</v>
      </c>
      <c r="T139" s="95">
        <f>IFERROR((Tabella3[[#This Row],[RIMANENZE]]/Tabella3[[#This Row],[ACQ.]]),"")</f>
        <v>0.15</v>
      </c>
      <c r="W139" s="13">
        <f>+Tabella3[[#This Row],[Incr]]*Tabella3[[#This Row],[PREZZO]]</f>
        <v>0</v>
      </c>
      <c r="Z139" s="351">
        <f>+C139-D139-R139-Tabella8[[#This Row],[CARICO VENDING]]</f>
        <v>6</v>
      </c>
      <c r="AB139" s="1">
        <f>+Tabella3[[#This Row],[RIMANENZE]]-Tabella8[[#This Row],[VENDUTO VENDING]]</f>
        <v>11</v>
      </c>
      <c r="AF139" s="1">
        <f>+'(SMART VENUE)'!N139</f>
        <v>0</v>
      </c>
      <c r="AH139" s="1">
        <f>+Tabella3[[#This Row],[VEND.]]-AF139</f>
        <v>68</v>
      </c>
    </row>
    <row r="140" spans="1:34" ht="25.5" customHeight="1" x14ac:dyDescent="0.25">
      <c r="A140" s="58" t="s">
        <v>163</v>
      </c>
      <c r="B140" s="46" t="s">
        <v>419</v>
      </c>
      <c r="C140" s="46">
        <v>110</v>
      </c>
      <c r="D140" s="46">
        <v>103</v>
      </c>
      <c r="E140" s="46">
        <f>SUMIFS(Tabella2[Qtà],Tabella2[Codice],A140)+IFERROR(IF(INDEX(Tabella1[codice2],MATCH(A140,Tabella1[Codice],0))="",0,SUMIFS(Tabella2[Qtà],Tabella2[Codice],INDEX(Tabella1[codice2],MATCH(A140,Tabella1[Codice],0)))),0)</f>
        <v>0</v>
      </c>
      <c r="F140" s="46">
        <f>+Tabella3[[#This Row],[VEND.]]+Tabella3[[#This Row],[Incr]]</f>
        <v>103</v>
      </c>
      <c r="G140" s="53">
        <f>+Tabella3[[#This Row],[ACQ.]]-Tabella3[[#This Row],[Colonna1]]</f>
        <v>7</v>
      </c>
      <c r="H140" s="45">
        <v>5.8</v>
      </c>
      <c r="I140" s="54">
        <f>+Tabella3[[#This Row],[ACQ.]]*Tabella3[[#This Row],[PREZZO]]</f>
        <v>638</v>
      </c>
      <c r="J140" s="59">
        <f t="shared" si="4"/>
        <v>597.4</v>
      </c>
      <c r="K140" s="177">
        <f>IFERROR(Tabella3[[#This Row],[VEND.]]/Tabella3[[#This Row],[ACQ.]],0)</f>
        <v>0.9363636363636364</v>
      </c>
      <c r="L140" s="1"/>
      <c r="M140" s="35"/>
      <c r="N140" s="178">
        <v>7</v>
      </c>
      <c r="O140" s="292" t="s">
        <v>8875</v>
      </c>
      <c r="P140" s="290" t="str">
        <f>+Tabella3[[#This Row],[Descrizione]]</f>
        <v>MERIT BAY KS *AST20</v>
      </c>
      <c r="Q140" s="290" t="str">
        <f>+Tabella3[[#This Row],[Codice]]</f>
        <v>AMMS2423</v>
      </c>
      <c r="R140" s="290">
        <f>COUNTIFS(tblStoricoVendingExt[CODICE_EXCEL],Q140,tblStoricoVendingExt[ESITO],"OK")</f>
        <v>0</v>
      </c>
      <c r="S140" s="291">
        <f t="shared" si="5"/>
        <v>0</v>
      </c>
      <c r="T140" s="95">
        <f>IFERROR((Tabella3[[#This Row],[RIMANENZE]]/Tabella3[[#This Row],[ACQ.]]),"")</f>
        <v>6.363636363636363E-2</v>
      </c>
      <c r="W140" s="13">
        <f>+Tabella3[[#This Row],[Incr]]*Tabella3[[#This Row],[PREZZO]]</f>
        <v>0</v>
      </c>
      <c r="Z140" s="351">
        <f>+C140-D140-R140-Tabella8[[#This Row],[CARICO VENDING]]</f>
        <v>0</v>
      </c>
      <c r="AB140" s="1">
        <f>+Tabella3[[#This Row],[RIMANENZE]]-Tabella8[[#This Row],[VENDUTO VENDING]]</f>
        <v>7</v>
      </c>
      <c r="AF140" s="1">
        <f>+'(SMART VENUE)'!N140</f>
        <v>0</v>
      </c>
      <c r="AH140" s="1">
        <f>+Tabella3[[#This Row],[VEND.]]-AF140</f>
        <v>103</v>
      </c>
    </row>
    <row r="141" spans="1:34" ht="25.5" customHeight="1" x14ac:dyDescent="0.25">
      <c r="A141" s="58" t="s">
        <v>164</v>
      </c>
      <c r="B141" s="44" t="s">
        <v>420</v>
      </c>
      <c r="C141" s="44">
        <v>90</v>
      </c>
      <c r="D141" s="46">
        <v>79</v>
      </c>
      <c r="E141" s="46">
        <f>SUMIFS(Tabella2[Qtà],Tabella2[Codice],A141)+IFERROR(IF(INDEX(Tabella1[codice2],MATCH(A141,Tabella1[Codice],0))="",0,SUMIFS(Tabella2[Qtà],Tabella2[Codice],INDEX(Tabella1[codice2],MATCH(A141,Tabella1[Codice],0)))),0)</f>
        <v>0</v>
      </c>
      <c r="F141" s="46">
        <f>+Tabella3[[#This Row],[VEND.]]+Tabella3[[#This Row],[Incr]]</f>
        <v>79</v>
      </c>
      <c r="G141" s="53">
        <f>+Tabella3[[#This Row],[ACQ.]]-Tabella3[[#This Row],[Colonna1]]</f>
        <v>11</v>
      </c>
      <c r="H141" s="47">
        <v>5.5</v>
      </c>
      <c r="I141" s="54">
        <f>+Tabella3[[#This Row],[ACQ.]]*Tabella3[[#This Row],[PREZZO]]</f>
        <v>495</v>
      </c>
      <c r="J141" s="59">
        <f t="shared" si="4"/>
        <v>434.5</v>
      </c>
      <c r="K141" s="177">
        <f>IFERROR(Tabella3[[#This Row],[VEND.]]/Tabella3[[#This Row],[ACQ.]],0)</f>
        <v>0.87777777777777777</v>
      </c>
      <c r="L141" s="1"/>
      <c r="M141" s="35"/>
      <c r="N141" s="178">
        <v>4</v>
      </c>
      <c r="O141" s="292" t="s">
        <v>8910</v>
      </c>
      <c r="P141" s="290" t="str">
        <f>+Tabella3[[#This Row],[Descrizione]]</f>
        <v>WINSTON RED*CART20</v>
      </c>
      <c r="Q141" s="290" t="str">
        <f>+Tabella3[[#This Row],[Codice]]</f>
        <v>AMMS245</v>
      </c>
      <c r="R141" s="290">
        <f>COUNTIFS(tblStoricoVendingExt[CODICE_EXCEL],Q141,tblStoricoVendingExt[ESITO],"OK")</f>
        <v>5</v>
      </c>
      <c r="S141" s="291">
        <f t="shared" si="5"/>
        <v>27.5</v>
      </c>
      <c r="T141" s="95">
        <f>IFERROR((Tabella3[[#This Row],[RIMANENZE]]/Tabella3[[#This Row],[ACQ.]]),"")</f>
        <v>0.12222222222222222</v>
      </c>
      <c r="W141" s="13">
        <f>+Tabella3[[#This Row],[Incr]]*Tabella3[[#This Row],[PREZZO]]</f>
        <v>0</v>
      </c>
      <c r="Z141" s="351">
        <f>+C141-D141-R141-Tabella8[[#This Row],[CARICO VENDING]]</f>
        <v>2</v>
      </c>
      <c r="AB141" s="1">
        <f>+Tabella3[[#This Row],[RIMANENZE]]-Tabella8[[#This Row],[VENDUTO VENDING]]</f>
        <v>6</v>
      </c>
      <c r="AF141" s="1">
        <f>+'(SMART VENUE)'!N141</f>
        <v>0</v>
      </c>
      <c r="AH141" s="1">
        <f>+Tabella3[[#This Row],[VEND.]]-AF141</f>
        <v>79</v>
      </c>
    </row>
    <row r="142" spans="1:34" ht="25.5" customHeight="1" x14ac:dyDescent="0.25">
      <c r="A142" s="58" t="s">
        <v>165</v>
      </c>
      <c r="B142" s="46" t="s">
        <v>421</v>
      </c>
      <c r="C142" s="46">
        <v>290</v>
      </c>
      <c r="D142" s="46">
        <v>254</v>
      </c>
      <c r="E142" s="46">
        <f>SUMIFS(Tabella2[Qtà],Tabella2[Codice],A142)+IFERROR(IF(INDEX(Tabella1[codice2],MATCH(A142,Tabella1[Codice],0))="",0,SUMIFS(Tabella2[Qtà],Tabella2[Codice],INDEX(Tabella1[codice2],MATCH(A142,Tabella1[Codice],0)))),0)</f>
        <v>0</v>
      </c>
      <c r="F142" s="46">
        <f>+Tabella3[[#This Row],[VEND.]]+Tabella3[[#This Row],[Incr]]</f>
        <v>254</v>
      </c>
      <c r="G142" s="53">
        <f>+Tabella3[[#This Row],[ACQ.]]-Tabella3[[#This Row],[Colonna1]]</f>
        <v>36</v>
      </c>
      <c r="H142" s="45">
        <v>6.5</v>
      </c>
      <c r="I142" s="54">
        <f>+Tabella3[[#This Row],[ACQ.]]*Tabella3[[#This Row],[PREZZO]]</f>
        <v>1885</v>
      </c>
      <c r="J142" s="59">
        <f t="shared" si="4"/>
        <v>1651</v>
      </c>
      <c r="K142" s="177">
        <f>IFERROR(Tabella3[[#This Row],[VEND.]]/Tabella3[[#This Row],[ACQ.]],0)</f>
        <v>0.87586206896551722</v>
      </c>
      <c r="L142" s="1"/>
      <c r="M142" s="35"/>
      <c r="N142" s="178">
        <v>4</v>
      </c>
      <c r="O142" s="292" t="s">
        <v>8911</v>
      </c>
      <c r="P142" s="290" t="str">
        <f>+Tabella3[[#This Row],[Descrizione]]</f>
        <v>MARLBORO MIX*AST20</v>
      </c>
      <c r="Q142" s="290" t="str">
        <f>+Tabella3[[#This Row],[Codice]]</f>
        <v>AMMS259</v>
      </c>
      <c r="R142" s="290">
        <f>COUNTIFS(tblStoricoVendingExt[CODICE_EXCEL],Q142,tblStoricoVendingExt[ESITO],"OK")</f>
        <v>2</v>
      </c>
      <c r="S142" s="291">
        <f t="shared" si="5"/>
        <v>13</v>
      </c>
      <c r="T142" s="95">
        <f>IFERROR((Tabella3[[#This Row],[RIMANENZE]]/Tabella3[[#This Row],[ACQ.]]),"")</f>
        <v>0.12413793103448276</v>
      </c>
      <c r="W142" s="13">
        <f>+Tabella3[[#This Row],[Incr]]*Tabella3[[#This Row],[PREZZO]]</f>
        <v>0</v>
      </c>
      <c r="Z142" s="351">
        <f>+C142-D142-R142-Tabella8[[#This Row],[CARICO VENDING]]</f>
        <v>30</v>
      </c>
      <c r="AB142" s="1">
        <f>+Tabella3[[#This Row],[RIMANENZE]]-Tabella8[[#This Row],[VENDUTO VENDING]]</f>
        <v>34</v>
      </c>
      <c r="AF142" s="1">
        <f>+'(SMART VENUE)'!N142</f>
        <v>0</v>
      </c>
      <c r="AH142" s="1">
        <f>+Tabella3[[#This Row],[VEND.]]-AF142</f>
        <v>254</v>
      </c>
    </row>
    <row r="143" spans="1:34" ht="25.5" customHeight="1" x14ac:dyDescent="0.25">
      <c r="A143" s="58" t="s">
        <v>166</v>
      </c>
      <c r="B143" s="44" t="s">
        <v>422</v>
      </c>
      <c r="C143" s="44">
        <v>90</v>
      </c>
      <c r="D143" s="46">
        <v>46</v>
      </c>
      <c r="E143" s="46">
        <f>SUMIFS(Tabella2[Qtà],Tabella2[Codice],A143)+IFERROR(IF(INDEX(Tabella1[codice2],MATCH(A143,Tabella1[Codice],0))="",0,SUMIFS(Tabella2[Qtà],Tabella2[Codice],INDEX(Tabella1[codice2],MATCH(A143,Tabella1[Codice],0)))),0)</f>
        <v>0</v>
      </c>
      <c r="F143" s="46">
        <f>+Tabella3[[#This Row],[VEND.]]+Tabella3[[#This Row],[Incr]]</f>
        <v>46</v>
      </c>
      <c r="G143" s="53">
        <f>+Tabella3[[#This Row],[ACQ.]]-Tabella3[[#This Row],[Colonna1]]</f>
        <v>44</v>
      </c>
      <c r="H143" s="47">
        <v>5.8</v>
      </c>
      <c r="I143" s="54">
        <f>+Tabella3[[#This Row],[ACQ.]]*Tabella3[[#This Row],[PREZZO]]</f>
        <v>522</v>
      </c>
      <c r="J143" s="59">
        <f t="shared" si="4"/>
        <v>266.8</v>
      </c>
      <c r="K143" s="177">
        <f>IFERROR(Tabella3[[#This Row],[VEND.]]/Tabella3[[#This Row],[ACQ.]],0)</f>
        <v>0.51111111111111107</v>
      </c>
      <c r="L143" s="1"/>
      <c r="M143" s="35"/>
      <c r="N143" s="178">
        <v>1</v>
      </c>
      <c r="O143" s="292" t="s">
        <v>8876</v>
      </c>
      <c r="P143" s="290" t="str">
        <f>+Tabella3[[#This Row],[Descrizione]]</f>
        <v xml:space="preserve">PHILIP MORRIS BLUE*AST20 </v>
      </c>
      <c r="Q143" s="290" t="str">
        <f>+Tabella3[[#This Row],[Codice]]</f>
        <v>AMMS2602</v>
      </c>
      <c r="R143" s="290">
        <f>COUNTIFS(tblStoricoVendingExt[CODICE_EXCEL],Q143,tblStoricoVendingExt[ESITO],"OK")</f>
        <v>3</v>
      </c>
      <c r="S143" s="291">
        <f t="shared" si="5"/>
        <v>17.399999999999999</v>
      </c>
      <c r="T143" s="95">
        <f>IFERROR((Tabella3[[#This Row],[RIMANENZE]]/Tabella3[[#This Row],[ACQ.]]),"")</f>
        <v>0.48888888888888887</v>
      </c>
      <c r="W143" s="13">
        <f>+Tabella3[[#This Row],[Incr]]*Tabella3[[#This Row],[PREZZO]]</f>
        <v>0</v>
      </c>
      <c r="Z143" s="351">
        <f>+C143-D143-R143-Tabella8[[#This Row],[CARICO VENDING]]</f>
        <v>40</v>
      </c>
      <c r="AB143" s="1">
        <f>+Tabella3[[#This Row],[RIMANENZE]]-Tabella8[[#This Row],[VENDUTO VENDING]]</f>
        <v>41</v>
      </c>
      <c r="AF143" s="1">
        <f>+'(SMART VENUE)'!N143</f>
        <v>0</v>
      </c>
      <c r="AH143" s="1">
        <f>+Tabella3[[#This Row],[VEND.]]-AF143</f>
        <v>46</v>
      </c>
    </row>
    <row r="144" spans="1:34" ht="25.5" customHeight="1" x14ac:dyDescent="0.25">
      <c r="A144" s="58" t="s">
        <v>167</v>
      </c>
      <c r="B144" s="44" t="s">
        <v>423</v>
      </c>
      <c r="C144" s="44">
        <v>90</v>
      </c>
      <c r="D144" s="46">
        <v>55</v>
      </c>
      <c r="E144" s="46">
        <f>SUMIFS(Tabella2[Qtà],Tabella2[Codice],A144)+IFERROR(IF(INDEX(Tabella1[codice2],MATCH(A144,Tabella1[Codice],0))="",0,SUMIFS(Tabella2[Qtà],Tabella2[Codice],INDEX(Tabella1[codice2],MATCH(A144,Tabella1[Codice],0)))),0)</f>
        <v>0</v>
      </c>
      <c r="F144" s="46">
        <f>+Tabella3[[#This Row],[VEND.]]+Tabella3[[#This Row],[Incr]]</f>
        <v>55</v>
      </c>
      <c r="G144" s="53">
        <f>+Tabella3[[#This Row],[ACQ.]]-Tabella3[[#This Row],[Colonna1]]</f>
        <v>35</v>
      </c>
      <c r="H144" s="47">
        <v>5.8</v>
      </c>
      <c r="I144" s="54">
        <f>+Tabella3[[#This Row],[ACQ.]]*Tabella3[[#This Row],[PREZZO]]</f>
        <v>522</v>
      </c>
      <c r="J144" s="59">
        <f t="shared" si="4"/>
        <v>319</v>
      </c>
      <c r="K144" s="177">
        <f>IFERROR(Tabella3[[#This Row],[VEND.]]/Tabella3[[#This Row],[ACQ.]],0)</f>
        <v>0.61111111111111116</v>
      </c>
      <c r="L144" s="1"/>
      <c r="M144" s="35"/>
      <c r="N144" s="178">
        <v>4</v>
      </c>
      <c r="O144" s="292" t="s">
        <v>8877</v>
      </c>
      <c r="P144" s="290" t="str">
        <f>+Tabella3[[#This Row],[Descrizione]]</f>
        <v xml:space="preserve">PHILIP MORRIS RED*AST20 </v>
      </c>
      <c r="Q144" s="290" t="str">
        <f>+Tabella3[[#This Row],[Codice]]</f>
        <v>AMMS2603</v>
      </c>
      <c r="R144" s="290">
        <f>COUNTIFS(tblStoricoVendingExt[CODICE_EXCEL],Q144,tblStoricoVendingExt[ESITO],"OK")</f>
        <v>0</v>
      </c>
      <c r="S144" s="291">
        <f t="shared" si="5"/>
        <v>0</v>
      </c>
      <c r="T144" s="95">
        <f>IFERROR((Tabella3[[#This Row],[RIMANENZE]]/Tabella3[[#This Row],[ACQ.]]),"")</f>
        <v>0.3888888888888889</v>
      </c>
      <c r="W144" s="13">
        <f>+Tabella3[[#This Row],[Incr]]*Tabella3[[#This Row],[PREZZO]]</f>
        <v>0</v>
      </c>
      <c r="Z144" s="351">
        <f>+C144-D144-R144-Tabella8[[#This Row],[CARICO VENDING]]</f>
        <v>31</v>
      </c>
      <c r="AB144" s="1">
        <f>+Tabella3[[#This Row],[RIMANENZE]]-Tabella8[[#This Row],[VENDUTO VENDING]]</f>
        <v>35</v>
      </c>
      <c r="AF144" s="1">
        <f>+'(SMART VENUE)'!N144</f>
        <v>0</v>
      </c>
      <c r="AH144" s="1">
        <f>+Tabella3[[#This Row],[VEND.]]-AF144</f>
        <v>55</v>
      </c>
    </row>
    <row r="145" spans="1:34" ht="25.5" customHeight="1" x14ac:dyDescent="0.25">
      <c r="A145" s="58" t="s">
        <v>168</v>
      </c>
      <c r="B145" s="46" t="s">
        <v>424</v>
      </c>
      <c r="C145" s="46">
        <v>30</v>
      </c>
      <c r="D145" s="46">
        <v>20</v>
      </c>
      <c r="E145" s="46">
        <f>SUMIFS(Tabella2[Qtà],Tabella2[Codice],A145)+IFERROR(IF(INDEX(Tabella1[codice2],MATCH(A145,Tabella1[Codice],0))="",0,SUMIFS(Tabella2[Qtà],Tabella2[Codice],INDEX(Tabella1[codice2],MATCH(A145,Tabella1[Codice],0)))),0)</f>
        <v>0</v>
      </c>
      <c r="F145" s="46">
        <f>+Tabella3[[#This Row],[VEND.]]+Tabella3[[#This Row],[Incr]]</f>
        <v>20</v>
      </c>
      <c r="G145" s="53">
        <f>+Tabella3[[#This Row],[ACQ.]]-Tabella3[[#This Row],[Colonna1]]</f>
        <v>10</v>
      </c>
      <c r="H145" s="45">
        <v>6.8</v>
      </c>
      <c r="I145" s="54">
        <f>+Tabella3[[#This Row],[ACQ.]]*Tabella3[[#This Row],[PREZZO]]</f>
        <v>204</v>
      </c>
      <c r="J145" s="59">
        <f t="shared" si="4"/>
        <v>136</v>
      </c>
      <c r="K145" s="177">
        <f>IFERROR(Tabella3[[#This Row],[VEND.]]/Tabella3[[#This Row],[ACQ.]],0)</f>
        <v>0.66666666666666663</v>
      </c>
      <c r="L145" s="1"/>
      <c r="M145" s="35"/>
      <c r="N145" s="178">
        <v>5</v>
      </c>
      <c r="O145" s="292" t="s">
        <v>8878</v>
      </c>
      <c r="P145" s="290" t="str">
        <f>+Tabella3[[#This Row],[Descrizione]]</f>
        <v xml:space="preserve">MARLBORO SILVER BLUE KS*AST20 </v>
      </c>
      <c r="Q145" s="290" t="str">
        <f>+Tabella3[[#This Row],[Codice]]</f>
        <v>AMMS2616</v>
      </c>
      <c r="R145" s="290">
        <f>COUNTIFS(tblStoricoVendingExt[CODICE_EXCEL],Q145,tblStoricoVendingExt[ESITO],"OK")</f>
        <v>2</v>
      </c>
      <c r="S145" s="291">
        <f t="shared" si="5"/>
        <v>13.6</v>
      </c>
      <c r="T145" s="95">
        <f>IFERROR((Tabella3[[#This Row],[RIMANENZE]]/Tabella3[[#This Row],[ACQ.]]),"")</f>
        <v>0.33333333333333331</v>
      </c>
      <c r="W145" s="13">
        <f>+Tabella3[[#This Row],[Incr]]*Tabella3[[#This Row],[PREZZO]]</f>
        <v>0</v>
      </c>
      <c r="Z145" s="351">
        <f>+C145-D145-R145-Tabella8[[#This Row],[CARICO VENDING]]</f>
        <v>3</v>
      </c>
      <c r="AB145" s="1">
        <f>+Tabella3[[#This Row],[RIMANENZE]]-Tabella8[[#This Row],[VENDUTO VENDING]]</f>
        <v>8</v>
      </c>
      <c r="AF145" s="1">
        <f>+'(SMART VENUE)'!N145</f>
        <v>0</v>
      </c>
      <c r="AH145" s="1">
        <f>+Tabella3[[#This Row],[VEND.]]-AF145</f>
        <v>20</v>
      </c>
    </row>
    <row r="146" spans="1:34" ht="25.5" customHeight="1" x14ac:dyDescent="0.25">
      <c r="A146" s="58" t="s">
        <v>169</v>
      </c>
      <c r="B146" s="44" t="s">
        <v>425</v>
      </c>
      <c r="C146" s="44">
        <v>190</v>
      </c>
      <c r="D146" s="46">
        <v>176</v>
      </c>
      <c r="E146" s="46">
        <f>SUMIFS(Tabella2[Qtà],Tabella2[Codice],A146)+IFERROR(IF(INDEX(Tabella1[codice2],MATCH(A146,Tabella1[Codice],0))="",0,SUMIFS(Tabella2[Qtà],Tabella2[Codice],INDEX(Tabella1[codice2],MATCH(A146,Tabella1[Codice],0)))),0)</f>
        <v>0</v>
      </c>
      <c r="F146" s="46">
        <f>+Tabella3[[#This Row],[VEND.]]+Tabella3[[#This Row],[Incr]]</f>
        <v>176</v>
      </c>
      <c r="G146" s="53">
        <f>+Tabella3[[#This Row],[ACQ.]]-Tabella3[[#This Row],[Colonna1]]</f>
        <v>14</v>
      </c>
      <c r="H146" s="47">
        <v>6.3</v>
      </c>
      <c r="I146" s="54">
        <f>+Tabella3[[#This Row],[ACQ.]]*Tabella3[[#This Row],[PREZZO]]</f>
        <v>1197</v>
      </c>
      <c r="J146" s="59">
        <f t="shared" si="4"/>
        <v>1108.8</v>
      </c>
      <c r="K146" s="177">
        <f>IFERROR(Tabella3[[#This Row],[VEND.]]/Tabella3[[#This Row],[ACQ.]],0)</f>
        <v>0.9263157894736842</v>
      </c>
      <c r="L146" s="1"/>
      <c r="M146" s="35"/>
      <c r="N146" s="178">
        <v>5</v>
      </c>
      <c r="O146" s="292" t="s">
        <v>8879</v>
      </c>
      <c r="P146" s="290" t="str">
        <f>+Tabella3[[#This Row],[Descrizione]]</f>
        <v>CAMEL YELLOW*AST20</v>
      </c>
      <c r="Q146" s="290" t="str">
        <f>+Tabella3[[#This Row],[Codice]]</f>
        <v>AMMS264</v>
      </c>
      <c r="R146" s="290">
        <f>COUNTIFS(tblStoricoVendingExt[CODICE_EXCEL],Q146,tblStoricoVendingExt[ESITO],"OK")</f>
        <v>7</v>
      </c>
      <c r="S146" s="291">
        <f t="shared" si="5"/>
        <v>44.1</v>
      </c>
      <c r="T146" s="95">
        <f>IFERROR((Tabella3[[#This Row],[RIMANENZE]]/Tabella3[[#This Row],[ACQ.]]),"")</f>
        <v>7.3684210526315783E-2</v>
      </c>
      <c r="W146" s="13">
        <f>+Tabella3[[#This Row],[Incr]]*Tabella3[[#This Row],[PREZZO]]</f>
        <v>0</v>
      </c>
      <c r="Z146" s="351">
        <f>+C146-D146-R146-Tabella8[[#This Row],[CARICO VENDING]]</f>
        <v>2</v>
      </c>
      <c r="AB146" s="1">
        <f>+Tabella3[[#This Row],[RIMANENZE]]-Tabella8[[#This Row],[VENDUTO VENDING]]</f>
        <v>7</v>
      </c>
      <c r="AF146" s="1">
        <f>+'(SMART VENUE)'!N146</f>
        <v>0</v>
      </c>
      <c r="AH146" s="1">
        <f>+Tabella3[[#This Row],[VEND.]]-AF146</f>
        <v>176</v>
      </c>
    </row>
    <row r="147" spans="1:34" ht="25.5" customHeight="1" x14ac:dyDescent="0.25">
      <c r="A147" s="58" t="s">
        <v>170</v>
      </c>
      <c r="B147" s="46" t="s">
        <v>426</v>
      </c>
      <c r="C147" s="46">
        <v>170</v>
      </c>
      <c r="D147" s="46">
        <v>161</v>
      </c>
      <c r="E147" s="46">
        <f>SUMIFS(Tabella2[Qtà],Tabella2[Codice],A147)+IFERROR(IF(INDEX(Tabella1[codice2],MATCH(A147,Tabella1[Codice],0))="",0,SUMIFS(Tabella2[Qtà],Tabella2[Codice],INDEX(Tabella1[codice2],MATCH(A147,Tabella1[Codice],0)))),0)</f>
        <v>0</v>
      </c>
      <c r="F147" s="46">
        <f>+Tabella3[[#This Row],[VEND.]]+Tabella3[[#This Row],[Incr]]</f>
        <v>161</v>
      </c>
      <c r="G147" s="53">
        <f>+Tabella3[[#This Row],[ACQ.]]-Tabella3[[#This Row],[Colonna1]]</f>
        <v>9</v>
      </c>
      <c r="H147" s="45">
        <v>5.5</v>
      </c>
      <c r="I147" s="54">
        <f>+Tabella3[[#This Row],[ACQ.]]*Tabella3[[#This Row],[PREZZO]]</f>
        <v>935</v>
      </c>
      <c r="J147" s="59">
        <f t="shared" si="4"/>
        <v>885.5</v>
      </c>
      <c r="K147" s="177">
        <f>IFERROR(Tabella3[[#This Row],[VEND.]]/Tabella3[[#This Row],[ACQ.]],0)</f>
        <v>0.94705882352941173</v>
      </c>
      <c r="L147" s="1"/>
      <c r="M147" s="35"/>
      <c r="N147" s="178">
        <v>3</v>
      </c>
      <c r="O147" s="292" t="s">
        <v>8912</v>
      </c>
      <c r="P147" s="290" t="str">
        <f>+Tabella3[[#This Row],[Descrizione]]</f>
        <v>ROTHMANS OF LONDON BLUE*AST20</v>
      </c>
      <c r="Q147" s="290" t="str">
        <f>+Tabella3[[#This Row],[Codice]]</f>
        <v>AMMS2652</v>
      </c>
      <c r="R147" s="290">
        <f>COUNTIFS(tblStoricoVendingExt[CODICE_EXCEL],Q147,tblStoricoVendingExt[ESITO],"OK")</f>
        <v>4</v>
      </c>
      <c r="S147" s="291">
        <f t="shared" si="5"/>
        <v>22</v>
      </c>
      <c r="T147" s="95">
        <f>IFERROR((Tabella3[[#This Row],[RIMANENZE]]/Tabella3[[#This Row],[ACQ.]]),"")</f>
        <v>5.2941176470588235E-2</v>
      </c>
      <c r="W147" s="13">
        <f>+Tabella3[[#This Row],[Incr]]*Tabella3[[#This Row],[PREZZO]]</f>
        <v>0</v>
      </c>
      <c r="Z147" s="351">
        <f>+C147-D147-R147-Tabella8[[#This Row],[CARICO VENDING]]</f>
        <v>2</v>
      </c>
      <c r="AB147" s="1">
        <f>+Tabella3[[#This Row],[RIMANENZE]]-Tabella8[[#This Row],[VENDUTO VENDING]]</f>
        <v>5</v>
      </c>
      <c r="AF147" s="1">
        <f>+'(SMART VENUE)'!N147</f>
        <v>0</v>
      </c>
      <c r="AH147" s="1">
        <f>+Tabella3[[#This Row],[VEND.]]-AF147</f>
        <v>161</v>
      </c>
    </row>
    <row r="148" spans="1:34" ht="25.5" customHeight="1" x14ac:dyDescent="0.25">
      <c r="A148" s="58" t="s">
        <v>171</v>
      </c>
      <c r="B148" s="46" t="s">
        <v>427</v>
      </c>
      <c r="C148" s="46">
        <v>180</v>
      </c>
      <c r="D148" s="46">
        <v>171</v>
      </c>
      <c r="E148" s="46">
        <f>SUMIFS(Tabella2[Qtà],Tabella2[Codice],A148)+IFERROR(IF(INDEX(Tabella1[codice2],MATCH(A148,Tabella1[Codice],0))="",0,SUMIFS(Tabella2[Qtà],Tabella2[Codice],INDEX(Tabella1[codice2],MATCH(A148,Tabella1[Codice],0)))),0)</f>
        <v>0</v>
      </c>
      <c r="F148" s="46">
        <f>+Tabella3[[#This Row],[VEND.]]+Tabella3[[#This Row],[Incr]]</f>
        <v>171</v>
      </c>
      <c r="G148" s="53">
        <f>+Tabella3[[#This Row],[ACQ.]]-Tabella3[[#This Row],[Colonna1]]</f>
        <v>9</v>
      </c>
      <c r="H148" s="45">
        <v>6</v>
      </c>
      <c r="I148" s="54">
        <f>+Tabella3[[#This Row],[ACQ.]]*Tabella3[[#This Row],[PREZZO]]</f>
        <v>1080</v>
      </c>
      <c r="J148" s="59">
        <f t="shared" si="4"/>
        <v>1026</v>
      </c>
      <c r="K148" s="177">
        <f>IFERROR(Tabella3[[#This Row],[VEND.]]/Tabella3[[#This Row],[ACQ.]],0)</f>
        <v>0.95</v>
      </c>
      <c r="L148" s="1"/>
      <c r="M148" s="35"/>
      <c r="N148" s="178">
        <v>3</v>
      </c>
      <c r="O148" s="292" t="s">
        <v>8880</v>
      </c>
      <c r="P148" s="290" t="str">
        <f>+Tabella3[[#This Row],[Descrizione]]</f>
        <v>MERIT GIALLA *CART20</v>
      </c>
      <c r="Q148" s="290" t="str">
        <f>+Tabella3[[#This Row],[Codice]]</f>
        <v>AMMS2656</v>
      </c>
      <c r="R148" s="290">
        <f>COUNTIFS(tblStoricoVendingExt[CODICE_EXCEL],Q148,tblStoricoVendingExt[ESITO],"OK")</f>
        <v>1</v>
      </c>
      <c r="S148" s="291">
        <f t="shared" si="5"/>
        <v>6</v>
      </c>
      <c r="T148" s="95">
        <f>IFERROR((Tabella3[[#This Row],[RIMANENZE]]/Tabella3[[#This Row],[ACQ.]]),"")</f>
        <v>0.05</v>
      </c>
      <c r="W148" s="13">
        <f>+Tabella3[[#This Row],[Incr]]*Tabella3[[#This Row],[PREZZO]]</f>
        <v>0</v>
      </c>
      <c r="Z148" s="351">
        <f>+C148-D148-R148-Tabella8[[#This Row],[CARICO VENDING]]</f>
        <v>5</v>
      </c>
      <c r="AB148" s="1">
        <f>+Tabella3[[#This Row],[RIMANENZE]]-Tabella8[[#This Row],[VENDUTO VENDING]]</f>
        <v>8</v>
      </c>
      <c r="AF148" s="1">
        <f>+'(SMART VENUE)'!N148</f>
        <v>0</v>
      </c>
      <c r="AH148" s="1">
        <f>+Tabella3[[#This Row],[VEND.]]-AF148</f>
        <v>171</v>
      </c>
    </row>
    <row r="149" spans="1:34" ht="25.5" customHeight="1" x14ac:dyDescent="0.25">
      <c r="A149" s="58" t="s">
        <v>172</v>
      </c>
      <c r="B149" s="44" t="s">
        <v>428</v>
      </c>
      <c r="C149" s="44">
        <v>330</v>
      </c>
      <c r="D149" s="46">
        <v>307</v>
      </c>
      <c r="E149" s="46">
        <f>SUMIFS(Tabella2[Qtà],Tabella2[Codice],A149)+IFERROR(IF(INDEX(Tabella1[codice2],MATCH(A149,Tabella1[Codice],0))="",0,SUMIFS(Tabella2[Qtà],Tabella2[Codice],INDEX(Tabella1[codice2],MATCH(A149,Tabella1[Codice],0)))),0)</f>
        <v>0</v>
      </c>
      <c r="F149" s="46">
        <f>+Tabella3[[#This Row],[VEND.]]+Tabella3[[#This Row],[Incr]]</f>
        <v>307</v>
      </c>
      <c r="G149" s="53">
        <f>+Tabella3[[#This Row],[ACQ.]]-Tabella3[[#This Row],[Colonna1]]</f>
        <v>23</v>
      </c>
      <c r="H149" s="47">
        <v>5.7</v>
      </c>
      <c r="I149" s="54">
        <f>+Tabella3[[#This Row],[ACQ.]]*Tabella3[[#This Row],[PREZZO]]</f>
        <v>1881</v>
      </c>
      <c r="J149" s="59">
        <f t="shared" si="4"/>
        <v>1749.9</v>
      </c>
      <c r="K149" s="177">
        <f>IFERROR(Tabella3[[#This Row],[VEND.]]/Tabella3[[#This Row],[ACQ.]],0)</f>
        <v>0.9303030303030303</v>
      </c>
      <c r="L149" s="1"/>
      <c r="M149" s="35"/>
      <c r="N149" s="178">
        <v>4</v>
      </c>
      <c r="O149" s="292" t="s">
        <v>8913</v>
      </c>
      <c r="P149" s="290" t="str">
        <f>+Tabella3[[#This Row],[Descrizione]]</f>
        <v xml:space="preserve">MARLBORO GOLD POCKET PACK*AST20 </v>
      </c>
      <c r="Q149" s="290" t="str">
        <f>+Tabella3[[#This Row],[Codice]]</f>
        <v>AMMS2658</v>
      </c>
      <c r="R149" s="290">
        <f>COUNTIFS(tblStoricoVendingExt[CODICE_EXCEL],Q149,tblStoricoVendingExt[ESITO],"OK")</f>
        <v>11</v>
      </c>
      <c r="S149" s="291">
        <f t="shared" si="5"/>
        <v>62.7</v>
      </c>
      <c r="T149" s="95">
        <f>IFERROR((Tabella3[[#This Row],[RIMANENZE]]/Tabella3[[#This Row],[ACQ.]]),"")</f>
        <v>6.9696969696969702E-2</v>
      </c>
      <c r="W149" s="13">
        <f>+Tabella3[[#This Row],[Incr]]*Tabella3[[#This Row],[PREZZO]]</f>
        <v>0</v>
      </c>
      <c r="Z149" s="351">
        <f>+C149-D149-R149-Tabella8[[#This Row],[CARICO VENDING]]</f>
        <v>8</v>
      </c>
      <c r="AB149" s="1">
        <f>+Tabella3[[#This Row],[RIMANENZE]]-Tabella8[[#This Row],[VENDUTO VENDING]]</f>
        <v>12</v>
      </c>
      <c r="AF149" s="1">
        <f>+'(SMART VENUE)'!N149</f>
        <v>0</v>
      </c>
      <c r="AH149" s="1">
        <f>+Tabella3[[#This Row],[VEND.]]-AF149</f>
        <v>307</v>
      </c>
    </row>
    <row r="150" spans="1:34" ht="25.5" customHeight="1" x14ac:dyDescent="0.25">
      <c r="A150" s="58" t="s">
        <v>173</v>
      </c>
      <c r="B150" s="46" t="s">
        <v>429</v>
      </c>
      <c r="C150" s="46">
        <v>80</v>
      </c>
      <c r="D150" s="46">
        <v>30</v>
      </c>
      <c r="E150" s="46">
        <f>SUMIFS(Tabella2[Qtà],Tabella2[Codice],A150)+IFERROR(IF(INDEX(Tabella1[codice2],MATCH(A150,Tabella1[Codice],0))="",0,SUMIFS(Tabella2[Qtà],Tabella2[Codice],INDEX(Tabella1[codice2],MATCH(A150,Tabella1[Codice],0)))),0)</f>
        <v>0</v>
      </c>
      <c r="F150" s="46">
        <f>+Tabella3[[#This Row],[VEND.]]+Tabella3[[#This Row],[Incr]]</f>
        <v>30</v>
      </c>
      <c r="G150" s="53">
        <f>+Tabella3[[#This Row],[ACQ.]]-Tabella3[[#This Row],[Colonna1]]</f>
        <v>50</v>
      </c>
      <c r="H150" s="45">
        <v>6.8</v>
      </c>
      <c r="I150" s="54">
        <f>+Tabella3[[#This Row],[ACQ.]]*Tabella3[[#This Row],[PREZZO]]</f>
        <v>544</v>
      </c>
      <c r="J150" s="59">
        <f t="shared" si="4"/>
        <v>204</v>
      </c>
      <c r="K150" s="177">
        <f>IFERROR(Tabella3[[#This Row],[VEND.]]/Tabella3[[#This Row],[ACQ.]],0)</f>
        <v>0.375</v>
      </c>
      <c r="L150" s="1"/>
      <c r="M150" s="35"/>
      <c r="N150" s="178"/>
      <c r="O150" s="292"/>
      <c r="P150" s="290" t="str">
        <f>+Tabella3[[#This Row],[Descrizione]]</f>
        <v>MARLBORO WHITE*AST20</v>
      </c>
      <c r="Q150" s="290" t="str">
        <f>+Tabella3[[#This Row],[Codice]]</f>
        <v>AMMS2688</v>
      </c>
      <c r="R150" s="290">
        <f>COUNTIFS(tblStoricoVendingExt[CODICE_EXCEL],Q150,tblStoricoVendingExt[ESITO],"OK")</f>
        <v>0</v>
      </c>
      <c r="S150" s="291">
        <f t="shared" si="5"/>
        <v>0</v>
      </c>
      <c r="T150" s="95">
        <f>IFERROR((Tabella3[[#This Row],[RIMANENZE]]/Tabella3[[#This Row],[ACQ.]]),"")</f>
        <v>0.625</v>
      </c>
      <c r="W150" s="13">
        <f>+Tabella3[[#This Row],[Incr]]*Tabella3[[#This Row],[PREZZO]]</f>
        <v>0</v>
      </c>
      <c r="Z150" s="351">
        <f>+C150-D150-R150-Tabella8[[#This Row],[CARICO VENDING]]</f>
        <v>50</v>
      </c>
      <c r="AB150" s="1">
        <f>+Tabella3[[#This Row],[RIMANENZE]]-Tabella8[[#This Row],[VENDUTO VENDING]]</f>
        <v>50</v>
      </c>
      <c r="AF150" s="1">
        <f>+'(SMART VENUE)'!N150</f>
        <v>0</v>
      </c>
      <c r="AH150" s="1">
        <f>+Tabella3[[#This Row],[VEND.]]-AF150</f>
        <v>30</v>
      </c>
    </row>
    <row r="151" spans="1:34" ht="25.5" customHeight="1" x14ac:dyDescent="0.25">
      <c r="A151" s="58" t="s">
        <v>174</v>
      </c>
      <c r="B151" s="46" t="s">
        <v>430</v>
      </c>
      <c r="C151" s="46">
        <v>190</v>
      </c>
      <c r="D151" s="46">
        <v>180</v>
      </c>
      <c r="E151" s="46">
        <f>SUMIFS(Tabella2[Qtà],Tabella2[Codice],A151)+IFERROR(IF(INDEX(Tabella1[codice2],MATCH(A151,Tabella1[Codice],0))="",0,SUMIFS(Tabella2[Qtà],Tabella2[Codice],INDEX(Tabella1[codice2],MATCH(A151,Tabella1[Codice],0)))),0)</f>
        <v>0</v>
      </c>
      <c r="F151" s="46">
        <f>+Tabella3[[#This Row],[VEND.]]+Tabella3[[#This Row],[Incr]]</f>
        <v>180</v>
      </c>
      <c r="G151" s="53">
        <f>+Tabella3[[#This Row],[ACQ.]]-Tabella3[[#This Row],[Colonna1]]</f>
        <v>10</v>
      </c>
      <c r="H151" s="45">
        <v>5.8</v>
      </c>
      <c r="I151" s="54">
        <f>+Tabella3[[#This Row],[ACQ.]]*Tabella3[[#This Row],[PREZZO]]</f>
        <v>1102</v>
      </c>
      <c r="J151" s="59">
        <f t="shared" si="4"/>
        <v>1044</v>
      </c>
      <c r="K151" s="177">
        <f>IFERROR(Tabella3[[#This Row],[VEND.]]/Tabella3[[#This Row],[ACQ.]],0)</f>
        <v>0.94736842105263153</v>
      </c>
      <c r="L151" s="1"/>
      <c r="M151" s="35"/>
      <c r="N151" s="178">
        <v>5</v>
      </c>
      <c r="O151" s="292" t="s">
        <v>8881</v>
      </c>
      <c r="P151" s="290" t="str">
        <f>+Tabella3[[#This Row],[Descrizione]]</f>
        <v xml:space="preserve">PHILIP MORRIS AZURE*AST20 </v>
      </c>
      <c r="Q151" s="290" t="str">
        <f>+Tabella3[[#This Row],[Codice]]</f>
        <v>AMMS2694</v>
      </c>
      <c r="R151" s="290">
        <f>COUNTIFS(tblStoricoVendingExt[CODICE_EXCEL],Q151,tblStoricoVendingExt[ESITO],"OK")</f>
        <v>0</v>
      </c>
      <c r="S151" s="291">
        <f t="shared" si="5"/>
        <v>0</v>
      </c>
      <c r="T151" s="95">
        <f>IFERROR((Tabella3[[#This Row],[RIMANENZE]]/Tabella3[[#This Row],[ACQ.]]),"")</f>
        <v>5.2631578947368418E-2</v>
      </c>
      <c r="W151" s="13">
        <f>+Tabella3[[#This Row],[Incr]]*Tabella3[[#This Row],[PREZZO]]</f>
        <v>0</v>
      </c>
      <c r="Z151" s="351">
        <f>+C151-D151-R151-Tabella8[[#This Row],[CARICO VENDING]]</f>
        <v>5</v>
      </c>
      <c r="AB151" s="1">
        <f>+Tabella3[[#This Row],[RIMANENZE]]-Tabella8[[#This Row],[VENDUTO VENDING]]</f>
        <v>10</v>
      </c>
      <c r="AF151" s="1">
        <f>+'(SMART VENUE)'!N151</f>
        <v>0</v>
      </c>
      <c r="AH151" s="1">
        <f>+Tabella3[[#This Row],[VEND.]]-AF151</f>
        <v>180</v>
      </c>
    </row>
    <row r="152" spans="1:34" ht="25.5" customHeight="1" x14ac:dyDescent="0.25">
      <c r="A152" s="58" t="s">
        <v>175</v>
      </c>
      <c r="B152" s="44" t="s">
        <v>431</v>
      </c>
      <c r="C152" s="44">
        <v>50</v>
      </c>
      <c r="D152" s="46">
        <v>22</v>
      </c>
      <c r="E152" s="46">
        <f>SUMIFS(Tabella2[Qtà],Tabella2[Codice],A152)+IFERROR(IF(INDEX(Tabella1[codice2],MATCH(A152,Tabella1[Codice],0))="",0,SUMIFS(Tabella2[Qtà],Tabella2[Codice],INDEX(Tabella1[codice2],MATCH(A152,Tabella1[Codice],0)))),0)</f>
        <v>0</v>
      </c>
      <c r="F152" s="46">
        <f>+Tabella3[[#This Row],[VEND.]]+Tabella3[[#This Row],[Incr]]</f>
        <v>22</v>
      </c>
      <c r="G152" s="53">
        <f>+Tabella3[[#This Row],[ACQ.]]-Tabella3[[#This Row],[Colonna1]]</f>
        <v>28</v>
      </c>
      <c r="H152" s="47">
        <v>5.8</v>
      </c>
      <c r="I152" s="54">
        <f>+Tabella3[[#This Row],[ACQ.]]*Tabella3[[#This Row],[PREZZO]]</f>
        <v>290</v>
      </c>
      <c r="J152" s="59">
        <f t="shared" si="4"/>
        <v>127.6</v>
      </c>
      <c r="K152" s="177">
        <f>IFERROR(Tabella3[[#This Row],[VEND.]]/Tabella3[[#This Row],[ACQ.]],0)</f>
        <v>0.44</v>
      </c>
      <c r="L152" s="1"/>
      <c r="M152" s="35"/>
      <c r="N152" s="178"/>
      <c r="O152" s="292"/>
      <c r="P152" s="290" t="str">
        <f>+Tabella3[[#This Row],[Descrizione]]</f>
        <v>PHILIP MORRIS WHITE*AST20</v>
      </c>
      <c r="Q152" s="290" t="str">
        <f>+Tabella3[[#This Row],[Codice]]</f>
        <v>AMMS2695</v>
      </c>
      <c r="R152" s="290">
        <f>COUNTIFS(tblStoricoVendingExt[CODICE_EXCEL],Q152,tblStoricoVendingExt[ESITO],"OK")</f>
        <v>0</v>
      </c>
      <c r="S152" s="291">
        <f t="shared" si="5"/>
        <v>0</v>
      </c>
      <c r="T152" s="95">
        <f>IFERROR((Tabella3[[#This Row],[RIMANENZE]]/Tabella3[[#This Row],[ACQ.]]),"")</f>
        <v>0.56000000000000005</v>
      </c>
      <c r="W152" s="13">
        <f>+Tabella3[[#This Row],[Incr]]*Tabella3[[#This Row],[PREZZO]]</f>
        <v>0</v>
      </c>
      <c r="Z152" s="351">
        <f>+C152-D152-R152-Tabella8[[#This Row],[CARICO VENDING]]</f>
        <v>28</v>
      </c>
      <c r="AB152" s="1">
        <f>+Tabella3[[#This Row],[RIMANENZE]]-Tabella8[[#This Row],[VENDUTO VENDING]]</f>
        <v>28</v>
      </c>
      <c r="AF152" s="1">
        <f>+'(SMART VENUE)'!N152</f>
        <v>0</v>
      </c>
      <c r="AH152" s="1">
        <f>+Tabella3[[#This Row],[VEND.]]-AF152</f>
        <v>22</v>
      </c>
    </row>
    <row r="153" spans="1:34" ht="25.5" customHeight="1" x14ac:dyDescent="0.25">
      <c r="A153" s="58" t="s">
        <v>176</v>
      </c>
      <c r="B153" s="46" t="s">
        <v>432</v>
      </c>
      <c r="C153" s="46">
        <v>140</v>
      </c>
      <c r="D153" s="46">
        <v>114</v>
      </c>
      <c r="E153" s="46">
        <f>SUMIFS(Tabella2[Qtà],Tabella2[Codice],A153)+IFERROR(IF(INDEX(Tabella1[codice2],MATCH(A153,Tabella1[Codice],0))="",0,SUMIFS(Tabella2[Qtà],Tabella2[Codice],INDEX(Tabella1[codice2],MATCH(A153,Tabella1[Codice],0)))),0)</f>
        <v>0</v>
      </c>
      <c r="F153" s="46">
        <f>+Tabella3[[#This Row],[VEND.]]+Tabella3[[#This Row],[Incr]]</f>
        <v>114</v>
      </c>
      <c r="G153" s="53">
        <f>+Tabella3[[#This Row],[ACQ.]]-Tabella3[[#This Row],[Colonna1]]</f>
        <v>26</v>
      </c>
      <c r="H153" s="45">
        <v>5.8</v>
      </c>
      <c r="I153" s="54">
        <f>+Tabella3[[#This Row],[ACQ.]]*Tabella3[[#This Row],[PREZZO]]</f>
        <v>812</v>
      </c>
      <c r="J153" s="59">
        <f t="shared" si="4"/>
        <v>661.19999999999993</v>
      </c>
      <c r="K153" s="177">
        <f>IFERROR(Tabella3[[#This Row],[VEND.]]/Tabella3[[#This Row],[ACQ.]],0)</f>
        <v>0.81428571428571428</v>
      </c>
      <c r="L153" s="1"/>
      <c r="M153" s="35"/>
      <c r="N153" s="178"/>
      <c r="O153" s="292"/>
      <c r="P153" s="290" t="str">
        <f>+Tabella3[[#This Row],[Descrizione]]</f>
        <v>CAMEL YELLOW*CART20</v>
      </c>
      <c r="Q153" s="290" t="str">
        <f>+Tabella3[[#This Row],[Codice]]</f>
        <v>AMMS270</v>
      </c>
      <c r="R153" s="290">
        <f>COUNTIFS(tblStoricoVendingExt[CODICE_EXCEL],Q153,tblStoricoVendingExt[ESITO],"OK")</f>
        <v>0</v>
      </c>
      <c r="S153" s="291">
        <f t="shared" si="5"/>
        <v>0</v>
      </c>
      <c r="T153" s="95">
        <f>IFERROR((Tabella3[[#This Row],[RIMANENZE]]/Tabella3[[#This Row],[ACQ.]]),"")</f>
        <v>0.18571428571428572</v>
      </c>
      <c r="W153" s="13">
        <f>+Tabella3[[#This Row],[Incr]]*Tabella3[[#This Row],[PREZZO]]</f>
        <v>0</v>
      </c>
      <c r="Z153" s="351">
        <f>+C153-D153-R153-Tabella8[[#This Row],[CARICO VENDING]]</f>
        <v>26</v>
      </c>
      <c r="AB153" s="1">
        <f>+Tabella3[[#This Row],[RIMANENZE]]-Tabella8[[#This Row],[VENDUTO VENDING]]</f>
        <v>26</v>
      </c>
      <c r="AF153" s="1">
        <f>+'(SMART VENUE)'!N153</f>
        <v>0</v>
      </c>
      <c r="AH153" s="1">
        <f>+Tabella3[[#This Row],[VEND.]]-AF153</f>
        <v>114</v>
      </c>
    </row>
    <row r="154" spans="1:34" ht="25.5" customHeight="1" x14ac:dyDescent="0.25">
      <c r="A154" s="58" t="s">
        <v>177</v>
      </c>
      <c r="B154" s="46" t="s">
        <v>433</v>
      </c>
      <c r="C154" s="46">
        <v>40</v>
      </c>
      <c r="D154" s="46">
        <v>15</v>
      </c>
      <c r="E154" s="46">
        <f>SUMIFS(Tabella2[Qtà],Tabella2[Codice],A154)+IFERROR(IF(INDEX(Tabella1[codice2],MATCH(A154,Tabella1[Codice],0))="",0,SUMIFS(Tabella2[Qtà],Tabella2[Codice],INDEX(Tabella1[codice2],MATCH(A154,Tabella1[Codice],0)))),0)</f>
        <v>0</v>
      </c>
      <c r="F154" s="46">
        <f>+Tabella3[[#This Row],[VEND.]]+Tabella3[[#This Row],[Incr]]</f>
        <v>15</v>
      </c>
      <c r="G154" s="53">
        <f>+Tabella3[[#This Row],[ACQ.]]-Tabella3[[#This Row],[Colonna1]]</f>
        <v>25</v>
      </c>
      <c r="H154" s="45">
        <v>5.8</v>
      </c>
      <c r="I154" s="54">
        <f>+Tabella3[[#This Row],[ACQ.]]*Tabella3[[#This Row],[PREZZO]]</f>
        <v>232</v>
      </c>
      <c r="J154" s="59">
        <f t="shared" si="4"/>
        <v>87</v>
      </c>
      <c r="K154" s="177">
        <f>IFERROR(Tabella3[[#This Row],[VEND.]]/Tabella3[[#This Row],[ACQ.]],0)</f>
        <v>0.375</v>
      </c>
      <c r="L154" s="1"/>
      <c r="M154" s="35"/>
      <c r="N154" s="178"/>
      <c r="O154" s="292"/>
      <c r="P154" s="290" t="str">
        <f>+Tabella3[[#This Row],[Descrizione]]</f>
        <v>PHILIP MORRIS BLUE 100'S*AST20</v>
      </c>
      <c r="Q154" s="290" t="str">
        <f>+Tabella3[[#This Row],[Codice]]</f>
        <v>AMMS2815</v>
      </c>
      <c r="R154" s="290">
        <f>COUNTIFS(tblStoricoVendingExt[CODICE_EXCEL],Q154,tblStoricoVendingExt[ESITO],"OK")</f>
        <v>0</v>
      </c>
      <c r="S154" s="291">
        <f t="shared" si="5"/>
        <v>0</v>
      </c>
      <c r="T154" s="95">
        <f>IFERROR((Tabella3[[#This Row],[RIMANENZE]]/Tabella3[[#This Row],[ACQ.]]),"")</f>
        <v>0.625</v>
      </c>
      <c r="W154" s="13">
        <f>+Tabella3[[#This Row],[Incr]]*Tabella3[[#This Row],[PREZZO]]</f>
        <v>0</v>
      </c>
      <c r="Z154" s="351">
        <f>+C154-D154-R154-Tabella8[[#This Row],[CARICO VENDING]]</f>
        <v>25</v>
      </c>
      <c r="AB154" s="1">
        <f>+Tabella3[[#This Row],[RIMANENZE]]-Tabella8[[#This Row],[VENDUTO VENDING]]</f>
        <v>25</v>
      </c>
      <c r="AF154" s="1">
        <f>+'(SMART VENUE)'!N154</f>
        <v>0</v>
      </c>
      <c r="AH154" s="1">
        <f>+Tabella3[[#This Row],[VEND.]]-AF154</f>
        <v>15</v>
      </c>
    </row>
    <row r="155" spans="1:34" ht="25.5" customHeight="1" x14ac:dyDescent="0.25">
      <c r="A155" s="58" t="s">
        <v>178</v>
      </c>
      <c r="B155" s="44" t="s">
        <v>434</v>
      </c>
      <c r="C155" s="44">
        <v>50</v>
      </c>
      <c r="D155" s="46">
        <v>16</v>
      </c>
      <c r="E155" s="46">
        <f>SUMIFS(Tabella2[Qtà],Tabella2[Codice],A155)+IFERROR(IF(INDEX(Tabella1[codice2],MATCH(A155,Tabella1[Codice],0))="",0,SUMIFS(Tabella2[Qtà],Tabella2[Codice],INDEX(Tabella1[codice2],MATCH(A155,Tabella1[Codice],0)))),0)</f>
        <v>0</v>
      </c>
      <c r="F155" s="46">
        <f>+Tabella3[[#This Row],[VEND.]]+Tabella3[[#This Row],[Incr]]</f>
        <v>16</v>
      </c>
      <c r="G155" s="53">
        <f>+Tabella3[[#This Row],[ACQ.]]-Tabella3[[#This Row],[Colonna1]]</f>
        <v>34</v>
      </c>
      <c r="H155" s="47">
        <v>5.8</v>
      </c>
      <c r="I155" s="54">
        <f>+Tabella3[[#This Row],[ACQ.]]*Tabella3[[#This Row],[PREZZO]]</f>
        <v>290</v>
      </c>
      <c r="J155" s="59">
        <f t="shared" si="4"/>
        <v>92.8</v>
      </c>
      <c r="K155" s="177">
        <f>IFERROR(Tabella3[[#This Row],[VEND.]]/Tabella3[[#This Row],[ACQ.]],0)</f>
        <v>0.32</v>
      </c>
      <c r="L155" s="1"/>
      <c r="M155" s="35"/>
      <c r="N155" s="178"/>
      <c r="O155" s="292"/>
      <c r="P155" s="290" t="str">
        <f>+Tabella3[[#This Row],[Descrizione]]</f>
        <v>PHILIP MORRIS AZURE100'S*AST20</v>
      </c>
      <c r="Q155" s="290" t="str">
        <f>+Tabella3[[#This Row],[Codice]]</f>
        <v>AMMS2816</v>
      </c>
      <c r="R155" s="290">
        <f>COUNTIFS(tblStoricoVendingExt[CODICE_EXCEL],Q155,tblStoricoVendingExt[ESITO],"OK")</f>
        <v>0</v>
      </c>
      <c r="S155" s="291">
        <f t="shared" si="5"/>
        <v>0</v>
      </c>
      <c r="T155" s="95">
        <f>IFERROR((Tabella3[[#This Row],[RIMANENZE]]/Tabella3[[#This Row],[ACQ.]]),"")</f>
        <v>0.68</v>
      </c>
      <c r="W155" s="13">
        <f>+Tabella3[[#This Row],[Incr]]*Tabella3[[#This Row],[PREZZO]]</f>
        <v>0</v>
      </c>
      <c r="Z155" s="351">
        <f>+C155-D155-R155-Tabella8[[#This Row],[CARICO VENDING]]</f>
        <v>34</v>
      </c>
      <c r="AB155" s="1">
        <f>+Tabella3[[#This Row],[RIMANENZE]]-Tabella8[[#This Row],[VENDUTO VENDING]]</f>
        <v>34</v>
      </c>
      <c r="AF155" s="1">
        <f>+'(SMART VENUE)'!N155</f>
        <v>0</v>
      </c>
      <c r="AH155" s="1">
        <f>+Tabella3[[#This Row],[VEND.]]-AF155</f>
        <v>16</v>
      </c>
    </row>
    <row r="156" spans="1:34" ht="25.5" customHeight="1" x14ac:dyDescent="0.25">
      <c r="A156" s="58" t="s">
        <v>179</v>
      </c>
      <c r="B156" s="44" t="s">
        <v>435</v>
      </c>
      <c r="C156" s="44">
        <v>170</v>
      </c>
      <c r="D156" s="46">
        <v>163</v>
      </c>
      <c r="E156" s="46">
        <f>SUMIFS(Tabella2[Qtà],Tabella2[Codice],A156)+IFERROR(IF(INDEX(Tabella1[codice2],MATCH(A156,Tabella1[Codice],0))="",0,SUMIFS(Tabella2[Qtà],Tabella2[Codice],INDEX(Tabella1[codice2],MATCH(A156,Tabella1[Codice],0)))),0)</f>
        <v>0</v>
      </c>
      <c r="F156" s="46">
        <f>+Tabella3[[#This Row],[VEND.]]+Tabella3[[#This Row],[Incr]]</f>
        <v>163</v>
      </c>
      <c r="G156" s="53">
        <f>+Tabella3[[#This Row],[ACQ.]]-Tabella3[[#This Row],[Colonna1]]</f>
        <v>7</v>
      </c>
      <c r="H156" s="45">
        <v>5.5</v>
      </c>
      <c r="I156" s="54">
        <f>+Tabella3[[#This Row],[ACQ.]]*Tabella3[[#This Row],[PREZZO]]</f>
        <v>935</v>
      </c>
      <c r="J156" s="59">
        <f t="shared" si="4"/>
        <v>896.5</v>
      </c>
      <c r="K156" s="177">
        <f>IFERROR(Tabella3[[#This Row],[VEND.]]/Tabella3[[#This Row],[ACQ.]],0)</f>
        <v>0.95882352941176474</v>
      </c>
      <c r="N156" s="178">
        <v>4</v>
      </c>
      <c r="O156" s="292" t="s">
        <v>8882</v>
      </c>
      <c r="P156" s="290" t="str">
        <f>+Tabella3[[#This Row],[Descrizione]]</f>
        <v>ROTHMANS OF LONDON RED</v>
      </c>
      <c r="Q156" s="290" t="str">
        <f>+Tabella3[[#This Row],[Codice]]</f>
        <v>AMMS2860</v>
      </c>
      <c r="R156" s="290">
        <f>COUNTIFS(tblStoricoVendingExt[CODICE_EXCEL],Q156,tblStoricoVendingExt[ESITO],"OK")</f>
        <v>1</v>
      </c>
      <c r="S156" s="291">
        <f t="shared" si="5"/>
        <v>5.5</v>
      </c>
      <c r="T156" s="95">
        <f>IFERROR((Tabella3[[#This Row],[RIMANENZE]]/Tabella3[[#This Row],[ACQ.]]),"")</f>
        <v>4.1176470588235294E-2</v>
      </c>
      <c r="W156" s="13">
        <f>+Tabella3[[#This Row],[Incr]]*Tabella3[[#This Row],[PREZZO]]</f>
        <v>0</v>
      </c>
      <c r="Z156" s="351">
        <f>+C156-D156-R156-Tabella8[[#This Row],[CARICO VENDING]]</f>
        <v>2</v>
      </c>
      <c r="AB156" s="1">
        <f>+Tabella3[[#This Row],[RIMANENZE]]-Tabella8[[#This Row],[VENDUTO VENDING]]</f>
        <v>6</v>
      </c>
      <c r="AF156" s="1">
        <f>+'(SMART VENUE)'!N156</f>
        <v>0</v>
      </c>
      <c r="AH156" s="1">
        <f>+Tabella3[[#This Row],[VEND.]]-AF156</f>
        <v>163</v>
      </c>
    </row>
    <row r="157" spans="1:34" ht="25.5" customHeight="1" x14ac:dyDescent="0.25">
      <c r="A157" s="58" t="s">
        <v>180</v>
      </c>
      <c r="B157" s="44" t="s">
        <v>436</v>
      </c>
      <c r="C157" s="44">
        <v>20</v>
      </c>
      <c r="D157" s="46">
        <v>15</v>
      </c>
      <c r="E157" s="46">
        <f>SUMIFS(Tabella2[Qtà],Tabella2[Codice],A157)+IFERROR(IF(INDEX(Tabella1[codice2],MATCH(A157,Tabella1[Codice],0))="",0,SUMIFS(Tabella2[Qtà],Tabella2[Codice],INDEX(Tabella1[codice2],MATCH(A157,Tabella1[Codice],0)))),0)</f>
        <v>0</v>
      </c>
      <c r="F157" s="46">
        <f>+Tabella3[[#This Row],[VEND.]]+Tabella3[[#This Row],[Incr]]</f>
        <v>15</v>
      </c>
      <c r="G157" s="53">
        <f>+Tabella3[[#This Row],[ACQ.]]-Tabella3[[#This Row],[Colonna1]]</f>
        <v>5</v>
      </c>
      <c r="H157" s="47">
        <v>5.5</v>
      </c>
      <c r="I157" s="54">
        <f>+Tabella3[[#This Row],[ACQ.]]*Tabella3[[#This Row],[PREZZO]]</f>
        <v>110</v>
      </c>
      <c r="J157" s="59">
        <f t="shared" si="4"/>
        <v>82.5</v>
      </c>
      <c r="K157" s="177">
        <f>IFERROR(Tabella3[[#This Row],[VEND.]]/Tabella3[[#This Row],[ACQ.]],0)</f>
        <v>0.75</v>
      </c>
      <c r="N157" s="178"/>
      <c r="O157" s="292"/>
      <c r="P157" s="290" t="str">
        <f>+Tabella3[[#This Row],[Descrizione]]</f>
        <v>ROTHMANS OF LONDON SILVER 100*AST20</v>
      </c>
      <c r="Q157" s="290" t="str">
        <f>+Tabella3[[#This Row],[Codice]]</f>
        <v>AMMS2880</v>
      </c>
      <c r="R157" s="290">
        <f>COUNTIFS(tblStoricoVendingExt[CODICE_EXCEL],Q157,tblStoricoVendingExt[ESITO],"OK")</f>
        <v>0</v>
      </c>
      <c r="S157" s="291">
        <f t="shared" si="5"/>
        <v>0</v>
      </c>
      <c r="T157" s="95">
        <f>IFERROR((Tabella3[[#This Row],[RIMANENZE]]/Tabella3[[#This Row],[ACQ.]]),"")</f>
        <v>0.25</v>
      </c>
      <c r="W157" s="13">
        <f>+Tabella3[[#This Row],[Incr]]*Tabella3[[#This Row],[PREZZO]]</f>
        <v>0</v>
      </c>
      <c r="Z157" s="351">
        <f>+C157-D157-R157-Tabella8[[#This Row],[CARICO VENDING]]</f>
        <v>5</v>
      </c>
      <c r="AB157" s="1">
        <f>+Tabella3[[#This Row],[RIMANENZE]]-Tabella8[[#This Row],[VENDUTO VENDING]]</f>
        <v>5</v>
      </c>
      <c r="AF157" s="1">
        <f>+'(SMART VENUE)'!N157</f>
        <v>0</v>
      </c>
      <c r="AH157" s="1">
        <f>+Tabella3[[#This Row],[VEND.]]-AF157</f>
        <v>15</v>
      </c>
    </row>
    <row r="158" spans="1:34" ht="25.5" customHeight="1" x14ac:dyDescent="0.25">
      <c r="A158" s="58" t="s">
        <v>181</v>
      </c>
      <c r="B158" s="44" t="s">
        <v>437</v>
      </c>
      <c r="C158" s="44">
        <v>50</v>
      </c>
      <c r="D158" s="46">
        <v>33</v>
      </c>
      <c r="E158" s="46">
        <f>SUMIFS(Tabella2[Qtà],Tabella2[Codice],A158)+IFERROR(IF(INDEX(Tabella1[codice2],MATCH(A158,Tabella1[Codice],0))="",0,SUMIFS(Tabella2[Qtà],Tabella2[Codice],INDEX(Tabella1[codice2],MATCH(A158,Tabella1[Codice],0)))),0)</f>
        <v>0</v>
      </c>
      <c r="F158" s="46">
        <f>+Tabella3[[#This Row],[VEND.]]+Tabella3[[#This Row],[Incr]]</f>
        <v>33</v>
      </c>
      <c r="G158" s="53">
        <f>+Tabella3[[#This Row],[ACQ.]]-Tabella3[[#This Row],[Colonna1]]</f>
        <v>17</v>
      </c>
      <c r="H158" s="45">
        <v>5.5</v>
      </c>
      <c r="I158" s="54">
        <f>+Tabella3[[#This Row],[ACQ.]]*Tabella3[[#This Row],[PREZZO]]</f>
        <v>275</v>
      </c>
      <c r="J158" s="59">
        <f t="shared" si="4"/>
        <v>181.5</v>
      </c>
      <c r="K158" s="177">
        <f>IFERROR(Tabella3[[#This Row],[VEND.]]/Tabella3[[#This Row],[ACQ.]],0)</f>
        <v>0.66</v>
      </c>
      <c r="N158" s="178"/>
      <c r="O158" s="292"/>
      <c r="P158" s="290" t="str">
        <f>+Tabella3[[#This Row],[Descrizione]]</f>
        <v>JPS RED *AST20</v>
      </c>
      <c r="Q158" s="290" t="str">
        <f>+Tabella3[[#This Row],[Codice]]</f>
        <v>AMMS293</v>
      </c>
      <c r="R158" s="290">
        <f>COUNTIFS(tblStoricoVendingExt[CODICE_EXCEL],Q158,tblStoricoVendingExt[ESITO],"OK")</f>
        <v>0</v>
      </c>
      <c r="S158" s="291">
        <f t="shared" si="5"/>
        <v>0</v>
      </c>
      <c r="T158" s="95">
        <f>IFERROR((Tabella3[[#This Row],[RIMANENZE]]/Tabella3[[#This Row],[ACQ.]]),"")</f>
        <v>0.34</v>
      </c>
      <c r="W158" s="13">
        <f>+Tabella3[[#This Row],[Incr]]*Tabella3[[#This Row],[PREZZO]]</f>
        <v>0</v>
      </c>
      <c r="Z158" s="351">
        <f>+C158-D158-R158-Tabella8[[#This Row],[CARICO VENDING]]</f>
        <v>17</v>
      </c>
      <c r="AB158" s="1">
        <f>+Tabella3[[#This Row],[RIMANENZE]]-Tabella8[[#This Row],[VENDUTO VENDING]]</f>
        <v>17</v>
      </c>
      <c r="AF158" s="1">
        <f>+'(SMART VENUE)'!N158</f>
        <v>0</v>
      </c>
      <c r="AH158" s="1">
        <f>+Tabella3[[#This Row],[VEND.]]-AF158</f>
        <v>33</v>
      </c>
    </row>
    <row r="159" spans="1:34" ht="25.5" customHeight="1" x14ac:dyDescent="0.25">
      <c r="A159" s="58" t="s">
        <v>182</v>
      </c>
      <c r="B159" s="46" t="s">
        <v>438</v>
      </c>
      <c r="C159" s="46">
        <v>50</v>
      </c>
      <c r="D159" s="46">
        <v>40</v>
      </c>
      <c r="E159" s="46">
        <f>SUMIFS(Tabella2[Qtà],Tabella2[Codice],A159)+IFERROR(IF(INDEX(Tabella1[codice2],MATCH(A159,Tabella1[Codice],0))="",0,SUMIFS(Tabella2[Qtà],Tabella2[Codice],INDEX(Tabella1[codice2],MATCH(A159,Tabella1[Codice],0)))),0)</f>
        <v>0</v>
      </c>
      <c r="F159" s="46">
        <f>+Tabella3[[#This Row],[VEND.]]+Tabella3[[#This Row],[Incr]]</f>
        <v>40</v>
      </c>
      <c r="G159" s="53">
        <f>+Tabella3[[#This Row],[ACQ.]]-Tabella3[[#This Row],[Colonna1]]</f>
        <v>10</v>
      </c>
      <c r="H159" s="45">
        <v>5.5</v>
      </c>
      <c r="I159" s="54">
        <f>+Tabella3[[#This Row],[ACQ.]]*Tabella3[[#This Row],[PREZZO]]</f>
        <v>275</v>
      </c>
      <c r="J159" s="59">
        <f t="shared" si="4"/>
        <v>220</v>
      </c>
      <c r="K159" s="177">
        <f>IFERROR(Tabella3[[#This Row],[VEND.]]/Tabella3[[#This Row],[ACQ.]],0)</f>
        <v>0.8</v>
      </c>
      <c r="N159" s="178"/>
      <c r="O159" s="292"/>
      <c r="P159" s="290" t="str">
        <f>+Tabella3[[#This Row],[Descrizione]]</f>
        <v>JPS BLU *CART20</v>
      </c>
      <c r="Q159" s="290" t="str">
        <f>+Tabella3[[#This Row],[Codice]]</f>
        <v>AMMS2956</v>
      </c>
      <c r="R159" s="290">
        <f>COUNTIFS(tblStoricoVendingExt[CODICE_EXCEL],Q159,tblStoricoVendingExt[ESITO],"OK")</f>
        <v>0</v>
      </c>
      <c r="S159" s="291">
        <f t="shared" si="5"/>
        <v>0</v>
      </c>
      <c r="T159" s="95">
        <f>IFERROR((Tabella3[[#This Row],[RIMANENZE]]/Tabella3[[#This Row],[ACQ.]]),"")</f>
        <v>0.2</v>
      </c>
      <c r="W159" s="13">
        <f>+Tabella3[[#This Row],[Incr]]*Tabella3[[#This Row],[PREZZO]]</f>
        <v>0</v>
      </c>
      <c r="Z159" s="351">
        <f>+C159-D159-R159-Tabella8[[#This Row],[CARICO VENDING]]</f>
        <v>10</v>
      </c>
      <c r="AB159" s="1">
        <f>+Tabella3[[#This Row],[RIMANENZE]]-Tabella8[[#This Row],[VENDUTO VENDING]]</f>
        <v>10</v>
      </c>
      <c r="AF159" s="1">
        <f>+'(SMART VENUE)'!N159</f>
        <v>0</v>
      </c>
      <c r="AH159" s="1">
        <f>+Tabella3[[#This Row],[VEND.]]-AF159</f>
        <v>40</v>
      </c>
    </row>
    <row r="160" spans="1:34" ht="25.5" customHeight="1" x14ac:dyDescent="0.25">
      <c r="A160" s="58" t="s">
        <v>183</v>
      </c>
      <c r="B160" s="44" t="s">
        <v>439</v>
      </c>
      <c r="C160" s="44">
        <v>240</v>
      </c>
      <c r="D160" s="46">
        <v>198</v>
      </c>
      <c r="E160" s="46">
        <f>SUMIFS(Tabella2[Qtà],Tabella2[Codice],A160)+IFERROR(IF(INDEX(Tabella1[codice2],MATCH(A160,Tabella1[Codice],0))="",0,SUMIFS(Tabella2[Qtà],Tabella2[Codice],INDEX(Tabella1[codice2],MATCH(A160,Tabella1[Codice],0)))),0)</f>
        <v>0</v>
      </c>
      <c r="F160" s="46">
        <f>+Tabella3[[#This Row],[VEND.]]+Tabella3[[#This Row],[Incr]]</f>
        <v>198</v>
      </c>
      <c r="G160" s="53">
        <f>+Tabella3[[#This Row],[ACQ.]]-Tabella3[[#This Row],[Colonna1]]</f>
        <v>42</v>
      </c>
      <c r="H160" s="47">
        <v>5.5</v>
      </c>
      <c r="I160" s="54">
        <f>+Tabella3[[#This Row],[ACQ.]]*Tabella3[[#This Row],[PREZZO]]</f>
        <v>1320</v>
      </c>
      <c r="J160" s="59">
        <f t="shared" si="4"/>
        <v>1089</v>
      </c>
      <c r="K160" s="177">
        <f>IFERROR(Tabella3[[#This Row],[VEND.]]/Tabella3[[#This Row],[ACQ.]],0)</f>
        <v>0.82499999999999996</v>
      </c>
      <c r="N160" s="178">
        <v>5</v>
      </c>
      <c r="O160" s="292" t="s">
        <v>8883</v>
      </c>
      <c r="P160" s="290" t="str">
        <f>+Tabella3[[#This Row],[Descrizione]]</f>
        <v>BENSON&amp;HEDGES RED*AST20</v>
      </c>
      <c r="Q160" s="290" t="str">
        <f>+Tabella3[[#This Row],[Codice]]</f>
        <v>AMMS2981</v>
      </c>
      <c r="R160" s="290">
        <f>COUNTIFS(tblStoricoVendingExt[CODICE_EXCEL],Q160,tblStoricoVendingExt[ESITO],"OK")</f>
        <v>14</v>
      </c>
      <c r="S160" s="291">
        <f t="shared" si="5"/>
        <v>77</v>
      </c>
      <c r="T160" s="95">
        <f>IFERROR((Tabella3[[#This Row],[RIMANENZE]]/Tabella3[[#This Row],[ACQ.]]),"")</f>
        <v>0.17499999999999999</v>
      </c>
      <c r="W160" s="13">
        <f>+Tabella3[[#This Row],[Incr]]*Tabella3[[#This Row],[PREZZO]]</f>
        <v>0</v>
      </c>
      <c r="Z160" s="351">
        <f>+C160-D160-R160-Tabella8[[#This Row],[CARICO VENDING]]</f>
        <v>23</v>
      </c>
      <c r="AB160" s="1">
        <f>+Tabella3[[#This Row],[RIMANENZE]]-Tabella8[[#This Row],[VENDUTO VENDING]]</f>
        <v>28</v>
      </c>
      <c r="AF160" s="1">
        <f>+'(SMART VENUE)'!N160</f>
        <v>0</v>
      </c>
      <c r="AH160" s="1">
        <f>+Tabella3[[#This Row],[VEND.]]-AF160</f>
        <v>198</v>
      </c>
    </row>
    <row r="161" spans="1:34" ht="25.5" customHeight="1" x14ac:dyDescent="0.25">
      <c r="A161" s="58" t="s">
        <v>184</v>
      </c>
      <c r="B161" s="44" t="s">
        <v>440</v>
      </c>
      <c r="C161" s="44">
        <v>434</v>
      </c>
      <c r="D161" s="46">
        <v>410</v>
      </c>
      <c r="E161" s="46">
        <f>SUMIFS(Tabella2[Qtà],Tabella2[Codice],A161)+IFERROR(IF(INDEX(Tabella1[codice2],MATCH(A161,Tabella1[Codice],0))="",0,SUMIFS(Tabella2[Qtà],Tabella2[Codice],INDEX(Tabella1[codice2],MATCH(A161,Tabella1[Codice],0)))),0)</f>
        <v>0</v>
      </c>
      <c r="F161" s="46">
        <f>+Tabella3[[#This Row],[VEND.]]+Tabella3[[#This Row],[Incr]]</f>
        <v>410</v>
      </c>
      <c r="G161" s="53">
        <f>+Tabella3[[#This Row],[ACQ.]]-Tabella3[[#This Row],[Colonna1]]</f>
        <v>24</v>
      </c>
      <c r="H161" s="47">
        <v>5.5</v>
      </c>
      <c r="I161" s="54">
        <f>+Tabella3[[#This Row],[ACQ.]]*Tabella3[[#This Row],[PREZZO]]</f>
        <v>2387</v>
      </c>
      <c r="J161" s="59">
        <f t="shared" si="4"/>
        <v>2255</v>
      </c>
      <c r="K161" s="177">
        <f>IFERROR(Tabella3[[#This Row],[VEND.]]/Tabella3[[#This Row],[ACQ.]],0)</f>
        <v>0.9447004608294931</v>
      </c>
      <c r="N161" s="178">
        <v>4</v>
      </c>
      <c r="O161" s="292" t="s">
        <v>8884</v>
      </c>
      <c r="P161" s="290" t="str">
        <f>+Tabella3[[#This Row],[Descrizione]]</f>
        <v>BENSON&amp;HEDGES BLUE*AST20</v>
      </c>
      <c r="Q161" s="290" t="str">
        <f>+Tabella3[[#This Row],[Codice]]</f>
        <v>AMMS2982</v>
      </c>
      <c r="R161" s="290">
        <f>COUNTIFS(tblStoricoVendingExt[CODICE_EXCEL],Q161,tblStoricoVendingExt[ESITO],"OK")</f>
        <v>4</v>
      </c>
      <c r="S161" s="291">
        <f t="shared" si="5"/>
        <v>22</v>
      </c>
      <c r="T161" s="95">
        <f>IFERROR((Tabella3[[#This Row],[RIMANENZE]]/Tabella3[[#This Row],[ACQ.]]),"")</f>
        <v>5.5299539170506916E-2</v>
      </c>
      <c r="W161" s="13">
        <f>+Tabella3[[#This Row],[Incr]]*Tabella3[[#This Row],[PREZZO]]</f>
        <v>0</v>
      </c>
      <c r="Z161" s="351">
        <f>+C161-D161-R161-Tabella8[[#This Row],[CARICO VENDING]]</f>
        <v>16</v>
      </c>
      <c r="AB161" s="1">
        <f>+Tabella3[[#This Row],[RIMANENZE]]-Tabella8[[#This Row],[VENDUTO VENDING]]</f>
        <v>20</v>
      </c>
      <c r="AF161" s="1">
        <f>+'(SMART VENUE)'!N161</f>
        <v>0</v>
      </c>
      <c r="AH161" s="1">
        <f>+Tabella3[[#This Row],[VEND.]]-AF161</f>
        <v>410</v>
      </c>
    </row>
    <row r="162" spans="1:34" ht="25.5" customHeight="1" x14ac:dyDescent="0.25">
      <c r="A162" s="58" t="s">
        <v>185</v>
      </c>
      <c r="B162" s="44" t="s">
        <v>441</v>
      </c>
      <c r="C162" s="46">
        <v>5</v>
      </c>
      <c r="D162" s="46">
        <v>1</v>
      </c>
      <c r="E162" s="46">
        <f>SUMIFS(Tabella2[Qtà],Tabella2[Codice],A162)+IFERROR(IF(INDEX(Tabella1[codice2],MATCH(A162,Tabella1[Codice],0))="",0,SUMIFS(Tabella2[Qtà],Tabella2[Codice],INDEX(Tabella1[codice2],MATCH(A162,Tabella1[Codice],0)))),0)</f>
        <v>0</v>
      </c>
      <c r="F162" s="46">
        <f>+Tabella3[[#This Row],[VEND.]]+Tabella3[[#This Row],[Incr]]</f>
        <v>1</v>
      </c>
      <c r="G162" s="53">
        <f>+Tabella3[[#This Row],[ACQ.]]-Tabella3[[#This Row],[Colonna1]]</f>
        <v>4</v>
      </c>
      <c r="H162" s="45">
        <v>14</v>
      </c>
      <c r="I162" s="54">
        <f>+Tabella3[[#This Row],[ACQ.]]*Tabella3[[#This Row],[PREZZO]]</f>
        <v>70</v>
      </c>
      <c r="J162" s="59">
        <f t="shared" si="4"/>
        <v>14</v>
      </c>
      <c r="K162" s="177">
        <f>IFERROR(Tabella3[[#This Row],[VEND.]]/Tabella3[[#This Row],[ACQ.]],0)</f>
        <v>0.2</v>
      </c>
      <c r="N162" s="178"/>
      <c r="O162" s="292"/>
      <c r="P162" s="290" t="str">
        <f>+Tabella3[[#This Row],[Descrizione]]</f>
        <v>WINSTON RED TRINCIATO 50gr</v>
      </c>
      <c r="Q162" s="290" t="str">
        <f>+Tabella3[[#This Row],[Codice]]</f>
        <v>AMMS3040</v>
      </c>
      <c r="R162" s="290">
        <f>COUNTIFS(tblStoricoVendingExt[CODICE_EXCEL],Q162,tblStoricoVendingExt[ESITO],"OK")</f>
        <v>0</v>
      </c>
      <c r="S162" s="291">
        <f t="shared" si="5"/>
        <v>0</v>
      </c>
      <c r="T162" s="95">
        <f>IFERROR((Tabella3[[#This Row],[RIMANENZE]]/Tabella3[[#This Row],[ACQ.]]),"")</f>
        <v>0.8</v>
      </c>
      <c r="W162" s="13">
        <f>+Tabella3[[#This Row],[Incr]]*Tabella3[[#This Row],[PREZZO]]</f>
        <v>0</v>
      </c>
      <c r="Z162" s="351">
        <f>+C162-D162-R162-Tabella8[[#This Row],[CARICO VENDING]]</f>
        <v>4</v>
      </c>
      <c r="AB162" s="1">
        <f>+Tabella3[[#This Row],[RIMANENZE]]-Tabella8[[#This Row],[VENDUTO VENDING]]</f>
        <v>4</v>
      </c>
      <c r="AF162" s="1">
        <f>+'(SMART VENUE)'!N162</f>
        <v>0</v>
      </c>
      <c r="AH162" s="1">
        <f>+Tabella3[[#This Row],[VEND.]]-AF162</f>
        <v>1</v>
      </c>
    </row>
    <row r="163" spans="1:34" ht="25.5" customHeight="1" x14ac:dyDescent="0.25">
      <c r="A163" s="58" t="s">
        <v>186</v>
      </c>
      <c r="B163" s="46" t="s">
        <v>442</v>
      </c>
      <c r="C163" s="46">
        <v>40</v>
      </c>
      <c r="D163" s="46">
        <v>31</v>
      </c>
      <c r="E163" s="46">
        <f>SUMIFS(Tabella2[Qtà],Tabella2[Codice],A163)+IFERROR(IF(INDEX(Tabella1[codice2],MATCH(A163,Tabella1[Codice],0))="",0,SUMIFS(Tabella2[Qtà],Tabella2[Codice],INDEX(Tabella1[codice2],MATCH(A163,Tabella1[Codice],0)))),0)</f>
        <v>0</v>
      </c>
      <c r="F163" s="46">
        <f>+Tabella3[[#This Row],[VEND.]]+Tabella3[[#This Row],[Incr]]</f>
        <v>31</v>
      </c>
      <c r="G163" s="53">
        <f>+Tabella3[[#This Row],[ACQ.]]-Tabella3[[#This Row],[Colonna1]]</f>
        <v>9</v>
      </c>
      <c r="H163" s="45">
        <v>5.5</v>
      </c>
      <c r="I163" s="54">
        <f>+Tabella3[[#This Row],[ACQ.]]*Tabella3[[#This Row],[PREZZO]]</f>
        <v>220</v>
      </c>
      <c r="J163" s="59">
        <f t="shared" si="4"/>
        <v>170.5</v>
      </c>
      <c r="K163" s="177">
        <f>IFERROR(Tabella3[[#This Row],[VEND.]]/Tabella3[[#This Row],[ACQ.]],0)</f>
        <v>0.77500000000000002</v>
      </c>
      <c r="N163" s="178"/>
      <c r="O163" s="292"/>
      <c r="P163" s="290" t="str">
        <f>+Tabella3[[#This Row],[Descrizione]]</f>
        <v>BENSON&amp;HEDGES RED*CART20</v>
      </c>
      <c r="Q163" s="290" t="str">
        <f>+Tabella3[[#This Row],[Codice]]</f>
        <v>AMMS3117</v>
      </c>
      <c r="R163" s="290">
        <f>COUNTIFS(tblStoricoVendingExt[CODICE_EXCEL],Q163,tblStoricoVendingExt[ESITO],"OK")</f>
        <v>0</v>
      </c>
      <c r="S163" s="291">
        <f t="shared" si="5"/>
        <v>0</v>
      </c>
      <c r="T163" s="95">
        <f>IFERROR((Tabella3[[#This Row],[RIMANENZE]]/Tabella3[[#This Row],[ACQ.]]),"")</f>
        <v>0.22500000000000001</v>
      </c>
      <c r="W163" s="13">
        <f>+Tabella3[[#This Row],[Incr]]*Tabella3[[#This Row],[PREZZO]]</f>
        <v>0</v>
      </c>
      <c r="Z163" s="351">
        <f>+C163-D163-R163-Tabella8[[#This Row],[CARICO VENDING]]</f>
        <v>9</v>
      </c>
      <c r="AB163" s="1">
        <f>+Tabella3[[#This Row],[RIMANENZE]]-Tabella8[[#This Row],[VENDUTO VENDING]]</f>
        <v>9</v>
      </c>
      <c r="AF163" s="1">
        <f>+'(SMART VENUE)'!N163</f>
        <v>0</v>
      </c>
      <c r="AH163" s="1">
        <f>+Tabella3[[#This Row],[VEND.]]-AF163</f>
        <v>31</v>
      </c>
    </row>
    <row r="164" spans="1:34" ht="25.5" customHeight="1" x14ac:dyDescent="0.25">
      <c r="A164" s="58" t="s">
        <v>187</v>
      </c>
      <c r="B164" s="46" t="s">
        <v>443</v>
      </c>
      <c r="C164" s="46">
        <v>70</v>
      </c>
      <c r="D164" s="46">
        <v>58</v>
      </c>
      <c r="E164" s="46">
        <f>SUMIFS(Tabella2[Qtà],Tabella2[Codice],A164)+IFERROR(IF(INDEX(Tabella1[codice2],MATCH(A164,Tabella1[Codice],0))="",0,SUMIFS(Tabella2[Qtà],Tabella2[Codice],INDEX(Tabella1[codice2],MATCH(A164,Tabella1[Codice],0)))),0)</f>
        <v>0</v>
      </c>
      <c r="F164" s="46">
        <f>+Tabella3[[#This Row],[VEND.]]+Tabella3[[#This Row],[Incr]]</f>
        <v>58</v>
      </c>
      <c r="G164" s="53">
        <f>+Tabella3[[#This Row],[ACQ.]]-Tabella3[[#This Row],[Colonna1]]</f>
        <v>12</v>
      </c>
      <c r="H164" s="45">
        <v>5.5</v>
      </c>
      <c r="I164" s="54">
        <f>+Tabella3[[#This Row],[ACQ.]]*Tabella3[[#This Row],[PREZZO]]</f>
        <v>385</v>
      </c>
      <c r="J164" s="59">
        <f t="shared" si="4"/>
        <v>319</v>
      </c>
      <c r="K164" s="177">
        <f>IFERROR(Tabella3[[#This Row],[VEND.]]/Tabella3[[#This Row],[ACQ.]],0)</f>
        <v>0.82857142857142863</v>
      </c>
      <c r="N164" s="178"/>
      <c r="O164" s="292"/>
      <c r="P164" s="290" t="str">
        <f>+Tabella3[[#This Row],[Descrizione]]</f>
        <v>BENSON&amp;HEDGES BLUE*CART20</v>
      </c>
      <c r="Q164" s="290" t="str">
        <f>+Tabella3[[#This Row],[Codice]]</f>
        <v>AMMS3118</v>
      </c>
      <c r="R164" s="290">
        <f>COUNTIFS(tblStoricoVendingExt[CODICE_EXCEL],Q164,tblStoricoVendingExt[ESITO],"OK")</f>
        <v>0</v>
      </c>
      <c r="S164" s="291">
        <f t="shared" si="5"/>
        <v>0</v>
      </c>
      <c r="T164" s="95">
        <f>IFERROR((Tabella3[[#This Row],[RIMANENZE]]/Tabella3[[#This Row],[ACQ.]]),"")</f>
        <v>0.17142857142857143</v>
      </c>
      <c r="W164" s="13">
        <f>+Tabella3[[#This Row],[Incr]]*Tabella3[[#This Row],[PREZZO]]</f>
        <v>0</v>
      </c>
      <c r="Z164" s="351">
        <f>+C164-D164-R164-Tabella8[[#This Row],[CARICO VENDING]]</f>
        <v>12</v>
      </c>
      <c r="AB164" s="1">
        <f>+Tabella3[[#This Row],[RIMANENZE]]-Tabella8[[#This Row],[VENDUTO VENDING]]</f>
        <v>12</v>
      </c>
      <c r="AF164" s="1">
        <f>+'(SMART VENUE)'!N164</f>
        <v>0</v>
      </c>
      <c r="AH164" s="1">
        <f>+Tabella3[[#This Row],[VEND.]]-AF164</f>
        <v>58</v>
      </c>
    </row>
    <row r="165" spans="1:34" ht="25.5" customHeight="1" x14ac:dyDescent="0.25">
      <c r="A165" s="58" t="s">
        <v>188</v>
      </c>
      <c r="B165" s="46" t="s">
        <v>444</v>
      </c>
      <c r="C165" s="46">
        <v>70</v>
      </c>
      <c r="D165" s="46">
        <v>3</v>
      </c>
      <c r="E165" s="46">
        <f>SUMIFS(Tabella2[Qtà],Tabella2[Codice],A165)+IFERROR(IF(INDEX(Tabella1[codice2],MATCH(A165,Tabella1[Codice],0))="",0,SUMIFS(Tabella2[Qtà],Tabella2[Codice],INDEX(Tabella1[codice2],MATCH(A165,Tabella1[Codice],0)))),0)</f>
        <v>0</v>
      </c>
      <c r="F165" s="46">
        <f>+Tabella3[[#This Row],[VEND.]]+Tabella3[[#This Row],[Incr]]</f>
        <v>3</v>
      </c>
      <c r="G165" s="53">
        <f>+Tabella3[[#This Row],[ACQ.]]-Tabella3[[#This Row],[Colonna1]]</f>
        <v>67</v>
      </c>
      <c r="H165" s="45">
        <v>5.5</v>
      </c>
      <c r="I165" s="54">
        <f>+Tabella3[[#This Row],[ACQ.]]*Tabella3[[#This Row],[PREZZO]]</f>
        <v>385</v>
      </c>
      <c r="J165" s="59">
        <f t="shared" si="4"/>
        <v>16.5</v>
      </c>
      <c r="K165" s="177">
        <f>IFERROR(Tabella3[[#This Row],[VEND.]]/Tabella3[[#This Row],[ACQ.]],0)</f>
        <v>4.2857142857142858E-2</v>
      </c>
      <c r="N165" s="178"/>
      <c r="O165" s="292"/>
      <c r="P165" s="290" t="str">
        <f>+Tabella3[[#This Row],[Descrizione]]</f>
        <v>PHILIP MORRIS RED*CART20</v>
      </c>
      <c r="Q165" s="290" t="str">
        <f>+Tabella3[[#This Row],[Codice]]</f>
        <v>AMMS3218</v>
      </c>
      <c r="R165" s="290">
        <f>COUNTIFS(tblStoricoVendingExt[CODICE_EXCEL],Q165,tblStoricoVendingExt[ESITO],"OK")</f>
        <v>0</v>
      </c>
      <c r="S165" s="291">
        <f t="shared" si="5"/>
        <v>0</v>
      </c>
      <c r="T165" s="95">
        <f>IFERROR((Tabella3[[#This Row],[RIMANENZE]]/Tabella3[[#This Row],[ACQ.]]),"")</f>
        <v>0.95714285714285718</v>
      </c>
      <c r="W165" s="13">
        <f>+Tabella3[[#This Row],[Incr]]*Tabella3[[#This Row],[PREZZO]]</f>
        <v>0</v>
      </c>
      <c r="Z165" s="351">
        <f>+C165-D165-R165-Tabella8[[#This Row],[CARICO VENDING]]</f>
        <v>67</v>
      </c>
      <c r="AB165" s="1">
        <f>+Tabella3[[#This Row],[RIMANENZE]]-Tabella8[[#This Row],[VENDUTO VENDING]]</f>
        <v>67</v>
      </c>
      <c r="AF165" s="1">
        <f>+'(SMART VENUE)'!N165</f>
        <v>-1</v>
      </c>
      <c r="AH165" s="1">
        <f>+Tabella3[[#This Row],[VEND.]]-AF165</f>
        <v>4</v>
      </c>
    </row>
    <row r="166" spans="1:34" ht="25.5" customHeight="1" x14ac:dyDescent="0.25">
      <c r="A166" s="58" t="s">
        <v>189</v>
      </c>
      <c r="B166" s="46" t="s">
        <v>445</v>
      </c>
      <c r="C166" s="46">
        <v>40</v>
      </c>
      <c r="D166" s="46">
        <v>29</v>
      </c>
      <c r="E166" s="46">
        <f>SUMIFS(Tabella2[Qtà],Tabella2[Codice],A166)+IFERROR(IF(INDEX(Tabella1[codice2],MATCH(A166,Tabella1[Codice],0))="",0,SUMIFS(Tabella2[Qtà],Tabella2[Codice],INDEX(Tabella1[codice2],MATCH(A166,Tabella1[Codice],0)))),0)</f>
        <v>0</v>
      </c>
      <c r="F166" s="46">
        <f>+Tabella3[[#This Row],[VEND.]]+Tabella3[[#This Row],[Incr]]</f>
        <v>29</v>
      </c>
      <c r="G166" s="53">
        <f>+Tabella3[[#This Row],[ACQ.]]-Tabella3[[#This Row],[Colonna1]]</f>
        <v>11</v>
      </c>
      <c r="H166" s="45">
        <v>5.8</v>
      </c>
      <c r="I166" s="54">
        <f>+Tabella3[[#This Row],[ACQ.]]*Tabella3[[#This Row],[PREZZO]]</f>
        <v>232</v>
      </c>
      <c r="J166" s="59">
        <f t="shared" si="4"/>
        <v>168.2</v>
      </c>
      <c r="K166" s="177">
        <f>IFERROR(Tabella3[[#This Row],[VEND.]]/Tabella3[[#This Row],[ACQ.]],0)</f>
        <v>0.72499999999999998</v>
      </c>
      <c r="N166" s="178"/>
      <c r="O166" s="292"/>
      <c r="P166" s="290" t="str">
        <f>+Tabella3[[#This Row],[Descrizione]]</f>
        <v>PHILIP MORRIS RED 100'S*AST20</v>
      </c>
      <c r="Q166" s="290" t="str">
        <f>+Tabella3[[#This Row],[Codice]]</f>
        <v>AMMS3219</v>
      </c>
      <c r="R166" s="290">
        <f>COUNTIFS(tblStoricoVendingExt[CODICE_EXCEL],Q166,tblStoricoVendingExt[ESITO],"OK")</f>
        <v>0</v>
      </c>
      <c r="S166" s="291">
        <f t="shared" si="5"/>
        <v>0</v>
      </c>
      <c r="T166" s="95">
        <f>IFERROR((Tabella3[[#This Row],[RIMANENZE]]/Tabella3[[#This Row],[ACQ.]]),"")</f>
        <v>0.27500000000000002</v>
      </c>
      <c r="W166" s="13">
        <f>+Tabella3[[#This Row],[Incr]]*Tabella3[[#This Row],[PREZZO]]</f>
        <v>0</v>
      </c>
      <c r="Z166" s="351">
        <f>+C166-D166-R166-Tabella8[[#This Row],[CARICO VENDING]]</f>
        <v>11</v>
      </c>
      <c r="AB166" s="1">
        <f>+Tabella3[[#This Row],[RIMANENZE]]-Tabella8[[#This Row],[VENDUTO VENDING]]</f>
        <v>11</v>
      </c>
      <c r="AF166" s="1">
        <f>+'(SMART VENUE)'!N166</f>
        <v>0</v>
      </c>
      <c r="AH166" s="1">
        <f>+Tabella3[[#This Row],[VEND.]]-AF166</f>
        <v>29</v>
      </c>
    </row>
    <row r="167" spans="1:34" ht="25.5" customHeight="1" x14ac:dyDescent="0.25">
      <c r="A167" s="58" t="s">
        <v>190</v>
      </c>
      <c r="B167" s="46" t="s">
        <v>446</v>
      </c>
      <c r="C167" s="46">
        <v>60</v>
      </c>
      <c r="D167" s="46">
        <v>4</v>
      </c>
      <c r="E167" s="46">
        <f>SUMIFS(Tabella2[Qtà],Tabella2[Codice],A167)+IFERROR(IF(INDEX(Tabella1[codice2],MATCH(A167,Tabella1[Codice],0))="",0,SUMIFS(Tabella2[Qtà],Tabella2[Codice],INDEX(Tabella1[codice2],MATCH(A167,Tabella1[Codice],0)))),0)</f>
        <v>0</v>
      </c>
      <c r="F167" s="46">
        <f>+Tabella3[[#This Row],[VEND.]]+Tabella3[[#This Row],[Incr]]</f>
        <v>4</v>
      </c>
      <c r="G167" s="53">
        <f>+Tabella3[[#This Row],[ACQ.]]-Tabella3[[#This Row],[Colonna1]]</f>
        <v>56</v>
      </c>
      <c r="H167" s="45">
        <v>5.5</v>
      </c>
      <c r="I167" s="54">
        <f>+Tabella3[[#This Row],[ACQ.]]*Tabella3[[#This Row],[PREZZO]]</f>
        <v>330</v>
      </c>
      <c r="J167" s="59">
        <f t="shared" si="4"/>
        <v>22</v>
      </c>
      <c r="K167" s="177">
        <f>IFERROR(Tabella3[[#This Row],[VEND.]]/Tabella3[[#This Row],[ACQ.]],0)</f>
        <v>6.6666666666666666E-2</v>
      </c>
      <c r="N167" s="178"/>
      <c r="O167" s="292"/>
      <c r="P167" s="290" t="str">
        <f>+Tabella3[[#This Row],[Descrizione]]</f>
        <v>PHILIP MORRIS BLUE*CART20</v>
      </c>
      <c r="Q167" s="290" t="str">
        <f>+Tabella3[[#This Row],[Codice]]</f>
        <v>AMMS3220</v>
      </c>
      <c r="R167" s="290">
        <f>COUNTIFS(tblStoricoVendingExt[CODICE_EXCEL],Q167,tblStoricoVendingExt[ESITO],"OK")</f>
        <v>0</v>
      </c>
      <c r="S167" s="291">
        <f t="shared" si="5"/>
        <v>0</v>
      </c>
      <c r="T167" s="95">
        <f>IFERROR((Tabella3[[#This Row],[RIMANENZE]]/Tabella3[[#This Row],[ACQ.]]),"")</f>
        <v>0.93333333333333335</v>
      </c>
      <c r="W167" s="13">
        <f>+Tabella3[[#This Row],[Incr]]*Tabella3[[#This Row],[PREZZO]]</f>
        <v>0</v>
      </c>
      <c r="Z167" s="351">
        <f>+C167-D167-R167-Tabella8[[#This Row],[CARICO VENDING]]</f>
        <v>56</v>
      </c>
      <c r="AB167" s="1">
        <f>+Tabella3[[#This Row],[RIMANENZE]]-Tabella8[[#This Row],[VENDUTO VENDING]]</f>
        <v>56</v>
      </c>
      <c r="AF167" s="1">
        <f>+'(SMART VENUE)'!N167</f>
        <v>0</v>
      </c>
      <c r="AH167" s="1">
        <f>+Tabella3[[#This Row],[VEND.]]-AF167</f>
        <v>4</v>
      </c>
    </row>
    <row r="168" spans="1:34" ht="25.5" customHeight="1" x14ac:dyDescent="0.25">
      <c r="A168" s="58" t="s">
        <v>191</v>
      </c>
      <c r="B168" s="46" t="s">
        <v>447</v>
      </c>
      <c r="C168" s="46">
        <v>130</v>
      </c>
      <c r="D168" s="46">
        <v>120</v>
      </c>
      <c r="E168" s="46">
        <f>SUMIFS(Tabella2[Qtà],Tabella2[Codice],A168)+IFERROR(IF(INDEX(Tabella1[codice2],MATCH(A168,Tabella1[Codice],0))="",0,SUMIFS(Tabella2[Qtà],Tabella2[Codice],INDEX(Tabella1[codice2],MATCH(A168,Tabella1[Codice],0)))),0)</f>
        <v>0</v>
      </c>
      <c r="F168" s="46">
        <f>+Tabella3[[#This Row],[VEND.]]+Tabella3[[#This Row],[Incr]]</f>
        <v>120</v>
      </c>
      <c r="G168" s="53">
        <f>+Tabella3[[#This Row],[ACQ.]]-Tabella3[[#This Row],[Colonna1]]</f>
        <v>10</v>
      </c>
      <c r="H168" s="45">
        <v>5.5</v>
      </c>
      <c r="I168" s="54">
        <f>+Tabella3[[#This Row],[ACQ.]]*Tabella3[[#This Row],[PREZZO]]</f>
        <v>715</v>
      </c>
      <c r="J168" s="59">
        <f t="shared" si="4"/>
        <v>660</v>
      </c>
      <c r="K168" s="177">
        <f>IFERROR(Tabella3[[#This Row],[VEND.]]/Tabella3[[#This Row],[ACQ.]],0)</f>
        <v>0.92307692307692313</v>
      </c>
      <c r="N168" s="178"/>
      <c r="O168" s="292"/>
      <c r="P168" s="290" t="str">
        <f>+Tabella3[[#This Row],[Descrizione]]</f>
        <v>PHILIP MORRIS SSL BLUE*AST20</v>
      </c>
      <c r="Q168" s="290" t="str">
        <f>+Tabella3[[#This Row],[Codice]]</f>
        <v>AMMS3221</v>
      </c>
      <c r="R168" s="290">
        <f>COUNTIFS(tblStoricoVendingExt[CODICE_EXCEL],Q168,tblStoricoVendingExt[ESITO],"OK")</f>
        <v>0</v>
      </c>
      <c r="S168" s="291">
        <f t="shared" si="5"/>
        <v>0</v>
      </c>
      <c r="T168" s="95">
        <f>IFERROR((Tabella3[[#This Row],[RIMANENZE]]/Tabella3[[#This Row],[ACQ.]]),"")</f>
        <v>7.6923076923076927E-2</v>
      </c>
      <c r="W168" s="13">
        <f>+Tabella3[[#This Row],[Incr]]*Tabella3[[#This Row],[PREZZO]]</f>
        <v>0</v>
      </c>
      <c r="Z168" s="351">
        <f>+C168-D168-R168-Tabella8[[#This Row],[CARICO VENDING]]</f>
        <v>10</v>
      </c>
      <c r="AB168" s="1">
        <f>+Tabella3[[#This Row],[RIMANENZE]]-Tabella8[[#This Row],[VENDUTO VENDING]]</f>
        <v>10</v>
      </c>
      <c r="AF168" s="1">
        <f>+'(SMART VENUE)'!N168</f>
        <v>0</v>
      </c>
      <c r="AH168" s="1">
        <f>+Tabella3[[#This Row],[VEND.]]-AF168</f>
        <v>120</v>
      </c>
    </row>
    <row r="169" spans="1:34" ht="25.5" customHeight="1" x14ac:dyDescent="0.25">
      <c r="A169" s="58" t="s">
        <v>192</v>
      </c>
      <c r="B169" s="44" t="s">
        <v>448</v>
      </c>
      <c r="C169" s="44">
        <v>110</v>
      </c>
      <c r="D169" s="46">
        <v>93</v>
      </c>
      <c r="E169" s="46">
        <f>SUMIFS(Tabella2[Qtà],Tabella2[Codice],A169)+IFERROR(IF(INDEX(Tabella1[codice2],MATCH(A169,Tabella1[Codice],0))="",0,SUMIFS(Tabella2[Qtà],Tabella2[Codice],INDEX(Tabella1[codice2],MATCH(A169,Tabella1[Codice],0)))),0)</f>
        <v>0</v>
      </c>
      <c r="F169" s="46">
        <f>+Tabella3[[#This Row],[VEND.]]+Tabella3[[#This Row],[Incr]]</f>
        <v>93</v>
      </c>
      <c r="G169" s="53">
        <f>+Tabella3[[#This Row],[ACQ.]]-Tabella3[[#This Row],[Colonna1]]</f>
        <v>17</v>
      </c>
      <c r="H169" s="47">
        <v>5.5</v>
      </c>
      <c r="I169" s="54">
        <f>+Tabella3[[#This Row],[ACQ.]]*Tabella3[[#This Row],[PREZZO]]</f>
        <v>605</v>
      </c>
      <c r="J169" s="59">
        <f t="shared" si="4"/>
        <v>511.5</v>
      </c>
      <c r="K169" s="177">
        <f>IFERROR(Tabella3[[#This Row],[VEND.]]/Tabella3[[#This Row],[ACQ.]],0)</f>
        <v>0.84545454545454546</v>
      </c>
      <c r="N169" s="178"/>
      <c r="O169" s="292"/>
      <c r="P169" s="290" t="str">
        <f>+Tabella3[[#This Row],[Descrizione]]</f>
        <v>PHILIP MORRIS SSL BEIGE*AST20</v>
      </c>
      <c r="Q169" s="290" t="str">
        <f>+Tabella3[[#This Row],[Codice]]</f>
        <v>AMMS3337</v>
      </c>
      <c r="R169" s="290">
        <f>COUNTIFS(tblStoricoVendingExt[CODICE_EXCEL],Q169,tblStoricoVendingExt[ESITO],"OK")</f>
        <v>0</v>
      </c>
      <c r="S169" s="291">
        <f t="shared" si="5"/>
        <v>0</v>
      </c>
      <c r="T169" s="95">
        <f>IFERROR((Tabella3[[#This Row],[RIMANENZE]]/Tabella3[[#This Row],[ACQ.]]),"")</f>
        <v>0.15454545454545454</v>
      </c>
      <c r="W169" s="13">
        <f>+Tabella3[[#This Row],[Incr]]*Tabella3[[#This Row],[PREZZO]]</f>
        <v>0</v>
      </c>
      <c r="Z169" s="351">
        <f>+C169-D169-R169-Tabella8[[#This Row],[CARICO VENDING]]</f>
        <v>17</v>
      </c>
      <c r="AB169" s="1">
        <f>+Tabella3[[#This Row],[RIMANENZE]]-Tabella8[[#This Row],[VENDUTO VENDING]]</f>
        <v>17</v>
      </c>
      <c r="AF169" s="1">
        <f>+'(SMART VENUE)'!N169</f>
        <v>0</v>
      </c>
      <c r="AH169" s="1">
        <f>+Tabella3[[#This Row],[VEND.]]-AF169</f>
        <v>93</v>
      </c>
    </row>
    <row r="170" spans="1:34" ht="25.5" customHeight="1" x14ac:dyDescent="0.25">
      <c r="A170" s="58" t="s">
        <v>193</v>
      </c>
      <c r="B170" s="46" t="s">
        <v>449</v>
      </c>
      <c r="C170" s="46">
        <v>100</v>
      </c>
      <c r="D170" s="46">
        <v>82</v>
      </c>
      <c r="E170" s="46">
        <f>SUMIFS(Tabella2[Qtà],Tabella2[Codice],A170)+IFERROR(IF(INDEX(Tabella1[codice2],MATCH(A170,Tabella1[Codice],0))="",0,SUMIFS(Tabella2[Qtà],Tabella2[Codice],INDEX(Tabella1[codice2],MATCH(A170,Tabella1[Codice],0)))),0)</f>
        <v>0</v>
      </c>
      <c r="F170" s="46">
        <f>+Tabella3[[#This Row],[VEND.]]+Tabella3[[#This Row],[Incr]]</f>
        <v>82</v>
      </c>
      <c r="G170" s="53">
        <f>+Tabella3[[#This Row],[ACQ.]]-Tabella3[[#This Row],[Colonna1]]</f>
        <v>18</v>
      </c>
      <c r="H170" s="45">
        <v>6.8</v>
      </c>
      <c r="I170" s="54">
        <f>+Tabella3[[#This Row],[ACQ.]]*Tabella3[[#This Row],[PREZZO]]</f>
        <v>680</v>
      </c>
      <c r="J170" s="59">
        <f t="shared" si="4"/>
        <v>557.6</v>
      </c>
      <c r="K170" s="177">
        <f>IFERROR(Tabella3[[#This Row],[VEND.]]/Tabella3[[#This Row],[ACQ.]],0)</f>
        <v>0.82</v>
      </c>
      <c r="N170" s="178"/>
      <c r="O170" s="292"/>
      <c r="P170" s="290" t="str">
        <f>+Tabella3[[#This Row],[Descrizione]]</f>
        <v>MARLBORO GOLD LINE*AST20</v>
      </c>
      <c r="Q170" s="290" t="str">
        <f>+Tabella3[[#This Row],[Codice]]</f>
        <v>AMMS3340</v>
      </c>
      <c r="R170" s="290">
        <f>COUNTIFS(tblStoricoVendingExt[CODICE_EXCEL],Q170,tblStoricoVendingExt[ESITO],"OK")</f>
        <v>0</v>
      </c>
      <c r="S170" s="291">
        <f t="shared" si="5"/>
        <v>0</v>
      </c>
      <c r="T170" s="95">
        <f>IFERROR((Tabella3[[#This Row],[RIMANENZE]]/Tabella3[[#This Row],[ACQ.]]),"")</f>
        <v>0.18</v>
      </c>
      <c r="W170" s="13">
        <f>+Tabella3[[#This Row],[Incr]]*Tabella3[[#This Row],[PREZZO]]</f>
        <v>0</v>
      </c>
      <c r="Z170" s="351">
        <f>+C170-D170-R170-Tabella8[[#This Row],[CARICO VENDING]]</f>
        <v>18</v>
      </c>
      <c r="AB170" s="1">
        <f>+Tabella3[[#This Row],[RIMANENZE]]-Tabella8[[#This Row],[VENDUTO VENDING]]</f>
        <v>18</v>
      </c>
      <c r="AF170" s="1">
        <f>+'(SMART VENUE)'!N170</f>
        <v>0</v>
      </c>
      <c r="AH170" s="1">
        <f>+Tabella3[[#This Row],[VEND.]]-AF170</f>
        <v>82</v>
      </c>
    </row>
    <row r="171" spans="1:34" ht="25.5" customHeight="1" x14ac:dyDescent="0.25">
      <c r="A171" s="58" t="s">
        <v>194</v>
      </c>
      <c r="B171" s="46" t="s">
        <v>450</v>
      </c>
      <c r="C171" s="46">
        <v>120</v>
      </c>
      <c r="D171" s="46">
        <v>109</v>
      </c>
      <c r="E171" s="46">
        <f>SUMIFS(Tabella2[Qtà],Tabella2[Codice],A171)+IFERROR(IF(INDEX(Tabella1[codice2],MATCH(A171,Tabella1[Codice],0))="",0,SUMIFS(Tabella2[Qtà],Tabella2[Codice],INDEX(Tabella1[codice2],MATCH(A171,Tabella1[Codice],0)))),0)</f>
        <v>0</v>
      </c>
      <c r="F171" s="46">
        <f>+Tabella3[[#This Row],[VEND.]]+Tabella3[[#This Row],[Incr]]</f>
        <v>109</v>
      </c>
      <c r="G171" s="53">
        <f>+Tabella3[[#This Row],[ACQ.]]-Tabella3[[#This Row],[Colonna1]]</f>
        <v>11</v>
      </c>
      <c r="H171" s="45">
        <v>6.8</v>
      </c>
      <c r="I171" s="54">
        <f>+Tabella3[[#This Row],[ACQ.]]*Tabella3[[#This Row],[PREZZO]]</f>
        <v>816</v>
      </c>
      <c r="J171" s="59">
        <f t="shared" si="4"/>
        <v>741.19999999999993</v>
      </c>
      <c r="K171" s="177">
        <f>IFERROR(Tabella3[[#This Row],[VEND.]]/Tabella3[[#This Row],[ACQ.]],0)</f>
        <v>0.90833333333333333</v>
      </c>
      <c r="N171" s="178"/>
      <c r="O171" s="292"/>
      <c r="P171" s="290" t="str">
        <f>+Tabella3[[#This Row],[Descrizione]]</f>
        <v>MARLBORO BLUE LINE*AST20</v>
      </c>
      <c r="Q171" s="290" t="str">
        <f>+Tabella3[[#This Row],[Codice]]</f>
        <v>AMMS3341</v>
      </c>
      <c r="R171" s="290">
        <f>COUNTIFS(tblStoricoVendingExt[CODICE_EXCEL],Q171,tblStoricoVendingExt[ESITO],"OK")</f>
        <v>0</v>
      </c>
      <c r="S171" s="291">
        <f t="shared" si="5"/>
        <v>0</v>
      </c>
      <c r="T171" s="95">
        <f>IFERROR((Tabella3[[#This Row],[RIMANENZE]]/Tabella3[[#This Row],[ACQ.]]),"")</f>
        <v>9.166666666666666E-2</v>
      </c>
      <c r="W171" s="13">
        <f>+Tabella3[[#This Row],[Incr]]*Tabella3[[#This Row],[PREZZO]]</f>
        <v>0</v>
      </c>
      <c r="Z171" s="351">
        <f>+C171-D171-R171-Tabella8[[#This Row],[CARICO VENDING]]</f>
        <v>11</v>
      </c>
      <c r="AB171" s="1">
        <f>+Tabella3[[#This Row],[RIMANENZE]]-Tabella8[[#This Row],[VENDUTO VENDING]]</f>
        <v>11</v>
      </c>
      <c r="AF171" s="1">
        <f>+'(SMART VENUE)'!N171</f>
        <v>0</v>
      </c>
      <c r="AH171" s="1">
        <f>+Tabella3[[#This Row],[VEND.]]-AF171</f>
        <v>109</v>
      </c>
    </row>
    <row r="172" spans="1:34" ht="25.5" customHeight="1" x14ac:dyDescent="0.25">
      <c r="A172" s="58" t="s">
        <v>195</v>
      </c>
      <c r="B172" s="46" t="s">
        <v>451</v>
      </c>
      <c r="C172" s="46">
        <v>3030</v>
      </c>
      <c r="D172" s="46">
        <v>2940</v>
      </c>
      <c r="E172" s="46">
        <f>SUMIFS(Tabella2[Qtà],Tabella2[Codice],A172)+IFERROR(IF(INDEX(Tabella1[codice2],MATCH(A172,Tabella1[Codice],0))="",0,SUMIFS(Tabella2[Qtà],Tabella2[Codice],INDEX(Tabella1[codice2],MATCH(A172,Tabella1[Codice],0)))),0)</f>
        <v>0</v>
      </c>
      <c r="F172" s="46">
        <f>+Tabella3[[#This Row],[VEND.]]+Tabella3[[#This Row],[Incr]]</f>
        <v>2940</v>
      </c>
      <c r="G172" s="53">
        <f>+Tabella3[[#This Row],[ACQ.]]-Tabella3[[#This Row],[Colonna1]]</f>
        <v>90</v>
      </c>
      <c r="H172" s="45">
        <v>5.8</v>
      </c>
      <c r="I172" s="54">
        <f>+Tabella3[[#This Row],[ACQ.]]*Tabella3[[#This Row],[PREZZO]]</f>
        <v>17574</v>
      </c>
      <c r="J172" s="59">
        <f t="shared" si="4"/>
        <v>17052</v>
      </c>
      <c r="K172" s="177">
        <f>IFERROR(Tabella3[[#This Row],[VEND.]]/Tabella3[[#This Row],[ACQ.]],0)</f>
        <v>0.97029702970297027</v>
      </c>
      <c r="N172" s="178">
        <v>4</v>
      </c>
      <c r="O172" s="292" t="s">
        <v>8885</v>
      </c>
      <c r="P172" s="290" t="str">
        <f>+Tabella3[[#This Row],[Descrizione]]</f>
        <v>WINSTON BLUE*AST20</v>
      </c>
      <c r="Q172" s="290" t="str">
        <f>+Tabella3[[#This Row],[Codice]]</f>
        <v>AMMS338</v>
      </c>
      <c r="R172" s="290">
        <f>COUNTIFS(tblStoricoVendingExt[CODICE_EXCEL],Q172,tblStoricoVendingExt[ESITO],"OK")</f>
        <v>80</v>
      </c>
      <c r="S172" s="291">
        <f t="shared" si="5"/>
        <v>464</v>
      </c>
      <c r="T172" s="95">
        <f>IFERROR((Tabella3[[#This Row],[RIMANENZE]]/Tabella3[[#This Row],[ACQ.]]),"")</f>
        <v>2.9702970297029702E-2</v>
      </c>
      <c r="W172" s="13">
        <f>+Tabella3[[#This Row],[Incr]]*Tabella3[[#This Row],[PREZZO]]</f>
        <v>0</v>
      </c>
      <c r="Z172" s="351">
        <f>+C172-D172-R172-Tabella8[[#This Row],[CARICO VENDING]]</f>
        <v>6</v>
      </c>
      <c r="AB172" s="1">
        <f>+Tabella3[[#This Row],[RIMANENZE]]-Tabella8[[#This Row],[VENDUTO VENDING]]</f>
        <v>10</v>
      </c>
      <c r="AF172" s="1">
        <f>+'(SMART VENUE)'!N172</f>
        <v>0</v>
      </c>
      <c r="AH172" s="1">
        <f>+Tabella3[[#This Row],[VEND.]]-AF172</f>
        <v>2940</v>
      </c>
    </row>
    <row r="173" spans="1:34" ht="25.5" customHeight="1" x14ac:dyDescent="0.25">
      <c r="A173" s="58" t="s">
        <v>196</v>
      </c>
      <c r="B173" s="44" t="s">
        <v>452</v>
      </c>
      <c r="C173" s="44">
        <v>240</v>
      </c>
      <c r="D173" s="46">
        <v>213</v>
      </c>
      <c r="E173" s="46">
        <f>SUMIFS(Tabella2[Qtà],Tabella2[Codice],A173)+IFERROR(IF(INDEX(Tabella1[codice2],MATCH(A173,Tabella1[Codice],0))="",0,SUMIFS(Tabella2[Qtà],Tabella2[Codice],INDEX(Tabella1[codice2],MATCH(A173,Tabella1[Codice],0)))),0)</f>
        <v>0</v>
      </c>
      <c r="F173" s="46">
        <f>+Tabella3[[#This Row],[VEND.]]+Tabella3[[#This Row],[Incr]]</f>
        <v>213</v>
      </c>
      <c r="G173" s="53">
        <f>+Tabella3[[#This Row],[ACQ.]]-Tabella3[[#This Row],[Colonna1]]</f>
        <v>27</v>
      </c>
      <c r="H173" s="47">
        <v>6.5</v>
      </c>
      <c r="I173" s="54">
        <f>+Tabella3[[#This Row],[ACQ.]]*Tabella3[[#This Row],[PREZZO]]</f>
        <v>1560</v>
      </c>
      <c r="J173" s="59">
        <f t="shared" si="4"/>
        <v>1384.5</v>
      </c>
      <c r="K173" s="177">
        <f>IFERROR(Tabella3[[#This Row],[VEND.]]/Tabella3[[#This Row],[ACQ.]],0)</f>
        <v>0.88749999999999996</v>
      </c>
      <c r="N173" s="178">
        <v>4</v>
      </c>
      <c r="O173" s="292" t="s">
        <v>8886</v>
      </c>
      <c r="P173" s="290" t="str">
        <f>+Tabella3[[#This Row],[Descrizione]]</f>
        <v xml:space="preserve">MARLBORO ADVANCE TOUCH*AST20 </v>
      </c>
      <c r="Q173" s="290" t="str">
        <f>+Tabella3[[#This Row],[Codice]]</f>
        <v>AMMS3422</v>
      </c>
      <c r="R173" s="290">
        <f>COUNTIFS(tblStoricoVendingExt[CODICE_EXCEL],Q173,tblStoricoVendingExt[ESITO],"OK")</f>
        <v>7</v>
      </c>
      <c r="S173" s="291">
        <f t="shared" si="5"/>
        <v>45.5</v>
      </c>
      <c r="T173" s="95">
        <f>IFERROR((Tabella3[[#This Row],[RIMANENZE]]/Tabella3[[#This Row],[ACQ.]]),"")</f>
        <v>0.1125</v>
      </c>
      <c r="W173" s="13">
        <f>+Tabella3[[#This Row],[Incr]]*Tabella3[[#This Row],[PREZZO]]</f>
        <v>0</v>
      </c>
      <c r="Z173" s="351">
        <f>+C173-D173-R173-Tabella8[[#This Row],[CARICO VENDING]]</f>
        <v>16</v>
      </c>
      <c r="AB173" s="1">
        <f>+Tabella3[[#This Row],[RIMANENZE]]-Tabella8[[#This Row],[VENDUTO VENDING]]</f>
        <v>20</v>
      </c>
      <c r="AF173" s="1">
        <f>+'(SMART VENUE)'!N173</f>
        <v>0</v>
      </c>
      <c r="AH173" s="1">
        <f>+Tabella3[[#This Row],[VEND.]]-AF173</f>
        <v>213</v>
      </c>
    </row>
    <row r="174" spans="1:34" ht="25.5" customHeight="1" x14ac:dyDescent="0.25">
      <c r="A174" s="58" t="s">
        <v>197</v>
      </c>
      <c r="B174" s="44" t="s">
        <v>453</v>
      </c>
      <c r="C174" s="44">
        <v>56</v>
      </c>
      <c r="D174" s="46">
        <v>28</v>
      </c>
      <c r="E174" s="46">
        <f>SUMIFS(Tabella2[Qtà],Tabella2[Codice],A174)+IFERROR(IF(INDEX(Tabella1[codice2],MATCH(A174,Tabella1[Codice],0))="",0,SUMIFS(Tabella2[Qtà],Tabella2[Codice],INDEX(Tabella1[codice2],MATCH(A174,Tabella1[Codice],0)))),0)</f>
        <v>0</v>
      </c>
      <c r="F174" s="46">
        <f>+Tabella3[[#This Row],[VEND.]]+Tabella3[[#This Row],[Incr]]</f>
        <v>28</v>
      </c>
      <c r="G174" s="53">
        <f>+Tabella3[[#This Row],[ACQ.]]-Tabella3[[#This Row],[Colonna1]]</f>
        <v>28</v>
      </c>
      <c r="H174" s="47">
        <v>8</v>
      </c>
      <c r="I174" s="54">
        <f>+Tabella3[[#This Row],[ACQ.]]*Tabella3[[#This Row],[PREZZO]]</f>
        <v>448</v>
      </c>
      <c r="J174" s="59">
        <f t="shared" si="4"/>
        <v>224</v>
      </c>
      <c r="K174" s="177">
        <f>IFERROR(Tabella3[[#This Row],[VEND.]]/Tabella3[[#This Row],[ACQ.]],0)</f>
        <v>0.5</v>
      </c>
      <c r="N174" s="178"/>
      <c r="O174" s="292"/>
      <c r="P174" s="290" t="str">
        <f>+Tabella3[[#This Row],[Descrizione]]</f>
        <v>LUCKY STRIKE BLUE TRINCIATO</v>
      </c>
      <c r="Q174" s="290" t="str">
        <f>+Tabella3[[#This Row],[Codice]]</f>
        <v>AMMS3449</v>
      </c>
      <c r="R174" s="290">
        <f>COUNTIFS(tblStoricoVendingExt[CODICE_EXCEL],Q174,tblStoricoVendingExt[ESITO],"OK")</f>
        <v>0</v>
      </c>
      <c r="S174" s="291">
        <f t="shared" si="5"/>
        <v>0</v>
      </c>
      <c r="T174" s="95">
        <f>IFERROR((Tabella3[[#This Row],[RIMANENZE]]/Tabella3[[#This Row],[ACQ.]]),"")</f>
        <v>0.5</v>
      </c>
      <c r="W174" s="13">
        <f>+Tabella3[[#This Row],[Incr]]*Tabella3[[#This Row],[PREZZO]]</f>
        <v>0</v>
      </c>
      <c r="Z174" s="351">
        <f>+C174-D174-R174-Tabella8[[#This Row],[CARICO VENDING]]</f>
        <v>28</v>
      </c>
      <c r="AB174" s="1">
        <f>+Tabella3[[#This Row],[RIMANENZE]]-Tabella8[[#This Row],[VENDUTO VENDING]]</f>
        <v>28</v>
      </c>
      <c r="AF174" s="1">
        <f>+'(SMART VENUE)'!N174</f>
        <v>0</v>
      </c>
      <c r="AH174" s="1">
        <f>+Tabella3[[#This Row],[VEND.]]-AF174</f>
        <v>28</v>
      </c>
    </row>
    <row r="175" spans="1:34" ht="25.5" customHeight="1" x14ac:dyDescent="0.25">
      <c r="A175" s="58" t="s">
        <v>198</v>
      </c>
      <c r="B175" s="46" t="s">
        <v>454</v>
      </c>
      <c r="C175" s="46">
        <v>38</v>
      </c>
      <c r="D175" s="46">
        <v>34</v>
      </c>
      <c r="E175" s="46">
        <f>SUMIFS(Tabella2[Qtà],Tabella2[Codice],A175)+IFERROR(IF(INDEX(Tabella1[codice2],MATCH(A175,Tabella1[Codice],0))="",0,SUMIFS(Tabella2[Qtà],Tabella2[Codice],INDEX(Tabella1[codice2],MATCH(A175,Tabella1[Codice],0)))),0)</f>
        <v>0</v>
      </c>
      <c r="F175" s="46">
        <f>+Tabella3[[#This Row],[VEND.]]+Tabella3[[#This Row],[Incr]]</f>
        <v>34</v>
      </c>
      <c r="G175" s="53">
        <f>+Tabella3[[#This Row],[ACQ.]]-Tabella3[[#This Row],[Colonna1]]</f>
        <v>4</v>
      </c>
      <c r="H175" s="45">
        <v>8</v>
      </c>
      <c r="I175" s="54">
        <f>+Tabella3[[#This Row],[ACQ.]]*Tabella3[[#This Row],[PREZZO]]</f>
        <v>304</v>
      </c>
      <c r="J175" s="59">
        <f t="shared" si="4"/>
        <v>272</v>
      </c>
      <c r="K175" s="177">
        <f>IFERROR(Tabella3[[#This Row],[VEND.]]/Tabella3[[#This Row],[ACQ.]],0)</f>
        <v>0.89473684210526316</v>
      </c>
      <c r="N175" s="178">
        <v>4</v>
      </c>
      <c r="O175" s="292" t="s">
        <v>8887</v>
      </c>
      <c r="P175" s="290" t="str">
        <f>+Tabella3[[#This Row],[Descrizione]]</f>
        <v>LUCKY STRIKE ORIGINAL RED TRINCIATO</v>
      </c>
      <c r="Q175" s="290" t="str">
        <f>+Tabella3[[#This Row],[Codice]]</f>
        <v>AMMS3450</v>
      </c>
      <c r="R175" s="290">
        <f>COUNTIFS(tblStoricoVendingExt[CODICE_EXCEL],Q175,tblStoricoVendingExt[ESITO],"OK")</f>
        <v>0</v>
      </c>
      <c r="S175" s="291">
        <f t="shared" si="5"/>
        <v>0</v>
      </c>
      <c r="T175" s="95">
        <f>IFERROR((Tabella3[[#This Row],[RIMANENZE]]/Tabella3[[#This Row],[ACQ.]]),"")</f>
        <v>0.10526315789473684</v>
      </c>
      <c r="W175" s="13">
        <f>+Tabella3[[#This Row],[Incr]]*Tabella3[[#This Row],[PREZZO]]</f>
        <v>0</v>
      </c>
      <c r="Z175" s="351">
        <f>+C175-D175-R175-Tabella8[[#This Row],[CARICO VENDING]]</f>
        <v>0</v>
      </c>
      <c r="AB175" s="1">
        <f>+Tabella3[[#This Row],[RIMANENZE]]-Tabella8[[#This Row],[VENDUTO VENDING]]</f>
        <v>4</v>
      </c>
      <c r="AF175" s="1">
        <f>+'(SMART VENUE)'!N175</f>
        <v>0</v>
      </c>
      <c r="AH175" s="1">
        <f>+Tabella3[[#This Row],[VEND.]]-AF175</f>
        <v>34</v>
      </c>
    </row>
    <row r="176" spans="1:34" ht="25.5" customHeight="1" x14ac:dyDescent="0.25">
      <c r="A176" s="58" t="s">
        <v>199</v>
      </c>
      <c r="B176" s="44" t="s">
        <v>455</v>
      </c>
      <c r="C176" s="44">
        <v>100</v>
      </c>
      <c r="D176" s="46">
        <v>91</v>
      </c>
      <c r="E176" s="46">
        <f>SUMIFS(Tabella2[Qtà],Tabella2[Codice],A176)+IFERROR(IF(INDEX(Tabella1[codice2],MATCH(A176,Tabella1[Codice],0))="",0,SUMIFS(Tabella2[Qtà],Tabella2[Codice],INDEX(Tabella1[codice2],MATCH(A176,Tabella1[Codice],0)))),0)</f>
        <v>0</v>
      </c>
      <c r="F176" s="46">
        <f>+Tabella3[[#This Row],[VEND.]]+Tabella3[[#This Row],[Incr]]</f>
        <v>91</v>
      </c>
      <c r="G176" s="53">
        <f>+Tabella3[[#This Row],[ACQ.]]-Tabella3[[#This Row],[Colonna1]]</f>
        <v>9</v>
      </c>
      <c r="H176" s="47">
        <v>8.3000000000000007</v>
      </c>
      <c r="I176" s="54">
        <f>+Tabella3[[#This Row],[ACQ.]]*Tabella3[[#This Row],[PREZZO]]</f>
        <v>830.00000000000011</v>
      </c>
      <c r="J176" s="59">
        <f t="shared" si="4"/>
        <v>755.30000000000007</v>
      </c>
      <c r="K176" s="177">
        <f>IFERROR(Tabella3[[#This Row],[VEND.]]/Tabella3[[#This Row],[ACQ.]],0)</f>
        <v>0.91</v>
      </c>
      <c r="N176" s="178">
        <v>3</v>
      </c>
      <c r="O176" s="292" t="s">
        <v>8888</v>
      </c>
      <c r="P176" s="290" t="str">
        <f>+Tabella3[[#This Row],[Descrizione]]</f>
        <v>CAMEL BLUE TRINCIATO</v>
      </c>
      <c r="Q176" s="290" t="str">
        <f>+Tabella3[[#This Row],[Codice]]</f>
        <v>AMMS3458</v>
      </c>
      <c r="R176" s="290">
        <f>COUNTIFS(tblStoricoVendingExt[CODICE_EXCEL],Q176,tblStoricoVendingExt[ESITO],"OK")</f>
        <v>2</v>
      </c>
      <c r="S176" s="291">
        <f t="shared" si="5"/>
        <v>16.600000000000001</v>
      </c>
      <c r="T176" s="95">
        <f>IFERROR((Tabella3[[#This Row],[RIMANENZE]]/Tabella3[[#This Row],[ACQ.]]),"")</f>
        <v>0.09</v>
      </c>
      <c r="W176" s="13">
        <f>+Tabella3[[#This Row],[Incr]]*Tabella3[[#This Row],[PREZZO]]</f>
        <v>0</v>
      </c>
      <c r="Z176" s="351">
        <f>+C176-D176-R176-Tabella8[[#This Row],[CARICO VENDING]]</f>
        <v>4</v>
      </c>
      <c r="AB176" s="1">
        <f>+Tabella3[[#This Row],[RIMANENZE]]-Tabella8[[#This Row],[VENDUTO VENDING]]</f>
        <v>7</v>
      </c>
      <c r="AF176" s="1">
        <f>+'(SMART VENUE)'!N176</f>
        <v>0</v>
      </c>
      <c r="AH176" s="1">
        <f>+Tabella3[[#This Row],[VEND.]]-AF176</f>
        <v>91</v>
      </c>
    </row>
    <row r="177" spans="1:34" ht="25.5" customHeight="1" x14ac:dyDescent="0.25">
      <c r="A177" s="58" t="s">
        <v>200</v>
      </c>
      <c r="B177" s="46" t="s">
        <v>456</v>
      </c>
      <c r="C177" s="46">
        <v>110</v>
      </c>
      <c r="D177" s="46">
        <v>104</v>
      </c>
      <c r="E177" s="46">
        <f>SUMIFS(Tabella2[Qtà],Tabella2[Codice],A177)+IFERROR(IF(INDEX(Tabella1[codice2],MATCH(A177,Tabella1[Codice],0))="",0,SUMIFS(Tabella2[Qtà],Tabella2[Codice],INDEX(Tabella1[codice2],MATCH(A177,Tabella1[Codice],0)))),0)</f>
        <v>0</v>
      </c>
      <c r="F177" s="46">
        <f>+Tabella3[[#This Row],[VEND.]]+Tabella3[[#This Row],[Incr]]</f>
        <v>104</v>
      </c>
      <c r="G177" s="53">
        <f>+Tabella3[[#This Row],[ACQ.]]-Tabella3[[#This Row],[Colonna1]]</f>
        <v>6</v>
      </c>
      <c r="H177" s="45">
        <v>8</v>
      </c>
      <c r="I177" s="54">
        <f>+Tabella3[[#This Row],[ACQ.]]*Tabella3[[#This Row],[PREZZO]]</f>
        <v>880</v>
      </c>
      <c r="J177" s="59">
        <f t="shared" si="4"/>
        <v>832</v>
      </c>
      <c r="K177" s="177">
        <f>IFERROR(Tabella3[[#This Row],[VEND.]]/Tabella3[[#This Row],[ACQ.]],0)</f>
        <v>0.94545454545454544</v>
      </c>
      <c r="N177" s="178">
        <v>2</v>
      </c>
      <c r="O177" s="292" t="s">
        <v>8889</v>
      </c>
      <c r="P177" s="290" t="str">
        <f>+Tabella3[[#This Row],[Descrizione]]</f>
        <v>WINSTON BLUE TRINCIATO</v>
      </c>
      <c r="Q177" s="290" t="str">
        <f>+Tabella3[[#This Row],[Codice]]</f>
        <v>AMMS3461</v>
      </c>
      <c r="R177" s="290">
        <f>COUNTIFS(tblStoricoVendingExt[CODICE_EXCEL],Q177,tblStoricoVendingExt[ESITO],"OK")</f>
        <v>2</v>
      </c>
      <c r="S177" s="291">
        <f t="shared" si="5"/>
        <v>16</v>
      </c>
      <c r="T177" s="95">
        <f>IFERROR((Tabella3[[#This Row],[RIMANENZE]]/Tabella3[[#This Row],[ACQ.]]),"")</f>
        <v>5.4545454545454543E-2</v>
      </c>
      <c r="W177" s="13">
        <f>+Tabella3[[#This Row],[Incr]]*Tabella3[[#This Row],[PREZZO]]</f>
        <v>0</v>
      </c>
      <c r="Z177" s="351">
        <f>+C177-D177-R177-Tabella8[[#This Row],[CARICO VENDING]]</f>
        <v>2</v>
      </c>
      <c r="AB177" s="1">
        <f>+Tabella3[[#This Row],[RIMANENZE]]-Tabella8[[#This Row],[VENDUTO VENDING]]</f>
        <v>4</v>
      </c>
      <c r="AF177" s="1">
        <f>+'(SMART VENUE)'!N177</f>
        <v>0</v>
      </c>
      <c r="AH177" s="1">
        <f>+Tabella3[[#This Row],[VEND.]]-AF177</f>
        <v>104</v>
      </c>
    </row>
    <row r="178" spans="1:34" ht="25.5" customHeight="1" x14ac:dyDescent="0.25">
      <c r="A178" s="58" t="s">
        <v>201</v>
      </c>
      <c r="B178" s="46" t="s">
        <v>457</v>
      </c>
      <c r="C178" s="46">
        <v>330</v>
      </c>
      <c r="D178" s="46">
        <v>323</v>
      </c>
      <c r="E178" s="46">
        <f>SUMIFS(Tabella2[Qtà],Tabella2[Codice],A178)+IFERROR(IF(INDEX(Tabella1[codice2],MATCH(A178,Tabella1[Codice],0))="",0,SUMIFS(Tabella2[Qtà],Tabella2[Codice],INDEX(Tabella1[codice2],MATCH(A178,Tabella1[Codice],0)))),0)</f>
        <v>0</v>
      </c>
      <c r="F178" s="46">
        <f>+Tabella3[[#This Row],[VEND.]]+Tabella3[[#This Row],[Incr]]</f>
        <v>323</v>
      </c>
      <c r="G178" s="53">
        <f>+Tabella3[[#This Row],[ACQ.]]-Tabella3[[#This Row],[Colonna1]]</f>
        <v>7</v>
      </c>
      <c r="H178" s="47">
        <v>5.8</v>
      </c>
      <c r="I178" s="54">
        <f>+Tabella3[[#This Row],[ACQ.]]*Tabella3[[#This Row],[PREZZO]]</f>
        <v>1914</v>
      </c>
      <c r="J178" s="59">
        <f t="shared" si="4"/>
        <v>1873.3999999999999</v>
      </c>
      <c r="K178" s="177">
        <f>IFERROR(Tabella3[[#This Row],[VEND.]]/Tabella3[[#This Row],[ACQ.]],0)</f>
        <v>0.97878787878787876</v>
      </c>
      <c r="N178" s="178"/>
      <c r="O178" s="292"/>
      <c r="P178" s="290" t="str">
        <f>+Tabella3[[#This Row],[Descrizione]]</f>
        <v>WINSTON WHITE SUPER LINE</v>
      </c>
      <c r="Q178" s="290" t="str">
        <f>+Tabella3[[#This Row],[Codice]]</f>
        <v>AMMS3467</v>
      </c>
      <c r="R178" s="290">
        <f>COUNTIFS(tblStoricoVendingExt[CODICE_EXCEL],Q178,tblStoricoVendingExt[ESITO],"OK")</f>
        <v>0</v>
      </c>
      <c r="S178" s="291">
        <f t="shared" si="5"/>
        <v>0</v>
      </c>
      <c r="T178" s="95">
        <f>IFERROR((Tabella3[[#This Row],[RIMANENZE]]/Tabella3[[#This Row],[ACQ.]]),"")</f>
        <v>2.1212121212121213E-2</v>
      </c>
      <c r="W178" s="13">
        <f>+Tabella3[[#This Row],[Incr]]*Tabella3[[#This Row],[PREZZO]]</f>
        <v>0</v>
      </c>
      <c r="Z178" s="351">
        <f>+C178-D178-R178-Tabella8[[#This Row],[CARICO VENDING]]</f>
        <v>7</v>
      </c>
      <c r="AB178" s="1">
        <f>+Tabella3[[#This Row],[RIMANENZE]]-Tabella8[[#This Row],[VENDUTO VENDING]]</f>
        <v>7</v>
      </c>
      <c r="AF178" s="1">
        <f>+'(SMART VENUE)'!N178</f>
        <v>0</v>
      </c>
      <c r="AH178" s="1">
        <f>+Tabella3[[#This Row],[VEND.]]-AF178</f>
        <v>323</v>
      </c>
    </row>
    <row r="179" spans="1:34" ht="25.5" customHeight="1" x14ac:dyDescent="0.25">
      <c r="A179" s="58" t="s">
        <v>202</v>
      </c>
      <c r="B179" s="46" t="s">
        <v>458</v>
      </c>
      <c r="C179" s="46">
        <v>20</v>
      </c>
      <c r="D179" s="46">
        <v>15</v>
      </c>
      <c r="E179" s="46">
        <f>SUMIFS(Tabella2[Qtà],Tabella2[Codice],A179)+IFERROR(IF(INDEX(Tabella1[codice2],MATCH(A179,Tabella1[Codice],0))="",0,SUMIFS(Tabella2[Qtà],Tabella2[Codice],INDEX(Tabella1[codice2],MATCH(A179,Tabella1[Codice],0)))),0)</f>
        <v>0</v>
      </c>
      <c r="F179" s="46">
        <f>+Tabella3[[#This Row],[VEND.]]+Tabella3[[#This Row],[Incr]]</f>
        <v>15</v>
      </c>
      <c r="G179" s="53">
        <f>+Tabella3[[#This Row],[ACQ.]]-Tabella3[[#This Row],[Colonna1]]</f>
        <v>5</v>
      </c>
      <c r="H179" s="45">
        <v>8.3000000000000007</v>
      </c>
      <c r="I179" s="54">
        <f>+Tabella3[[#This Row],[ACQ.]]*Tabella3[[#This Row],[PREZZO]]</f>
        <v>166</v>
      </c>
      <c r="J179" s="59">
        <f t="shared" si="4"/>
        <v>124.50000000000001</v>
      </c>
      <c r="K179" s="177">
        <f>IFERROR(Tabella3[[#This Row],[VEND.]]/Tabella3[[#This Row],[ACQ.]],0)</f>
        <v>0.75</v>
      </c>
      <c r="N179" s="178"/>
      <c r="O179" s="292"/>
      <c r="P179" s="290" t="str">
        <f>+Tabella3[[#This Row],[Descrizione]]</f>
        <v>GOLDEN VIRGINIA THE ORIGINAL TRINCIATO</v>
      </c>
      <c r="Q179" s="290" t="str">
        <f>+Tabella3[[#This Row],[Codice]]</f>
        <v>AMMS3486</v>
      </c>
      <c r="R179" s="290">
        <f>COUNTIFS(tblStoricoVendingExt[CODICE_EXCEL],Q179,tblStoricoVendingExt[ESITO],"OK")</f>
        <v>0</v>
      </c>
      <c r="S179" s="291">
        <f t="shared" si="5"/>
        <v>0</v>
      </c>
      <c r="T179" s="95">
        <f>IFERROR((Tabella3[[#This Row],[RIMANENZE]]/Tabella3[[#This Row],[ACQ.]]),"")</f>
        <v>0.25</v>
      </c>
      <c r="W179" s="13">
        <f>+Tabella3[[#This Row],[Incr]]*Tabella3[[#This Row],[PREZZO]]</f>
        <v>0</v>
      </c>
      <c r="Z179" s="351">
        <f>+C179-D179-R179-Tabella8[[#This Row],[CARICO VENDING]]</f>
        <v>5</v>
      </c>
      <c r="AB179" s="1">
        <f>+Tabella3[[#This Row],[RIMANENZE]]-Tabella8[[#This Row],[VENDUTO VENDING]]</f>
        <v>5</v>
      </c>
      <c r="AF179" s="1">
        <f>+'(SMART VENUE)'!N179</f>
        <v>0</v>
      </c>
      <c r="AH179" s="1">
        <f>+Tabella3[[#This Row],[VEND.]]-AF179</f>
        <v>15</v>
      </c>
    </row>
    <row r="180" spans="1:34" ht="25.5" customHeight="1" x14ac:dyDescent="0.25">
      <c r="A180" s="58" t="s">
        <v>203</v>
      </c>
      <c r="B180" s="46" t="s">
        <v>459</v>
      </c>
      <c r="C180" s="46">
        <v>30</v>
      </c>
      <c r="D180" s="46">
        <v>26</v>
      </c>
      <c r="E180" s="46">
        <f>SUMIFS(Tabella2[Qtà],Tabella2[Codice],A180)+IFERROR(IF(INDEX(Tabella1[codice2],MATCH(A180,Tabella1[Codice],0))="",0,SUMIFS(Tabella2[Qtà],Tabella2[Codice],INDEX(Tabella1[codice2],MATCH(A180,Tabella1[Codice],0)))),0)</f>
        <v>0</v>
      </c>
      <c r="F180" s="46">
        <f>+Tabella3[[#This Row],[VEND.]]+Tabella3[[#This Row],[Incr]]</f>
        <v>26</v>
      </c>
      <c r="G180" s="53">
        <f>+Tabella3[[#This Row],[ACQ.]]-Tabella3[[#This Row],[Colonna1]]</f>
        <v>4</v>
      </c>
      <c r="H180" s="45">
        <v>8.3000000000000007</v>
      </c>
      <c r="I180" s="54">
        <f>+Tabella3[[#This Row],[ACQ.]]*Tabella3[[#This Row],[PREZZO]]</f>
        <v>249.00000000000003</v>
      </c>
      <c r="J180" s="59">
        <f t="shared" si="4"/>
        <v>215.8</v>
      </c>
      <c r="K180" s="177">
        <f>IFERROR(Tabella3[[#This Row],[VEND.]]/Tabella3[[#This Row],[ACQ.]],0)</f>
        <v>0.8666666666666667</v>
      </c>
      <c r="N180" s="178">
        <v>4</v>
      </c>
      <c r="O180" s="292" t="s">
        <v>8890</v>
      </c>
      <c r="P180" s="290" t="str">
        <f>+Tabella3[[#This Row],[Descrizione]]</f>
        <v>MARLBORO TRINCIATO</v>
      </c>
      <c r="Q180" s="290" t="str">
        <f>+Tabella3[[#This Row],[Codice]]</f>
        <v>AMMS3494</v>
      </c>
      <c r="R180" s="290">
        <f>COUNTIFS(tblStoricoVendingExt[CODICE_EXCEL],Q180,tblStoricoVendingExt[ESITO],"OK")</f>
        <v>0</v>
      </c>
      <c r="S180" s="291">
        <f t="shared" si="5"/>
        <v>0</v>
      </c>
      <c r="T180" s="95">
        <f>IFERROR((Tabella3[[#This Row],[RIMANENZE]]/Tabella3[[#This Row],[ACQ.]]),"")</f>
        <v>0.13333333333333333</v>
      </c>
      <c r="W180" s="13">
        <f>+Tabella3[[#This Row],[Incr]]*Tabella3[[#This Row],[PREZZO]]</f>
        <v>0</v>
      </c>
      <c r="Z180" s="351">
        <f>+C180-D180-R180-Tabella8[[#This Row],[CARICO VENDING]]</f>
        <v>0</v>
      </c>
      <c r="AB180" s="1">
        <f>+Tabella3[[#This Row],[RIMANENZE]]-Tabella8[[#This Row],[VENDUTO VENDING]]</f>
        <v>4</v>
      </c>
      <c r="AF180" s="1">
        <f>+'(SMART VENUE)'!N180</f>
        <v>0</v>
      </c>
      <c r="AH180" s="1">
        <f>+Tabella3[[#This Row],[VEND.]]-AF180</f>
        <v>26</v>
      </c>
    </row>
    <row r="181" spans="1:34" ht="25.5" customHeight="1" x14ac:dyDescent="0.25">
      <c r="A181" s="58" t="s">
        <v>204</v>
      </c>
      <c r="B181" s="44" t="s">
        <v>460</v>
      </c>
      <c r="C181" s="44">
        <v>120</v>
      </c>
      <c r="D181" s="46">
        <v>114</v>
      </c>
      <c r="E181" s="46">
        <f>SUMIFS(Tabella2[Qtà],Tabella2[Codice],A181)+IFERROR(IF(INDEX(Tabella1[codice2],MATCH(A181,Tabella1[Codice],0))="",0,SUMIFS(Tabella2[Qtà],Tabella2[Codice],INDEX(Tabella1[codice2],MATCH(A181,Tabella1[Codice],0)))),0)</f>
        <v>0</v>
      </c>
      <c r="F181" s="46">
        <f>+Tabella3[[#This Row],[VEND.]]+Tabella3[[#This Row],[Incr]]</f>
        <v>114</v>
      </c>
      <c r="G181" s="53">
        <f>+Tabella3[[#This Row],[ACQ.]]-Tabella3[[#This Row],[Colonna1]]</f>
        <v>6</v>
      </c>
      <c r="H181" s="47">
        <v>8.3000000000000007</v>
      </c>
      <c r="I181" s="54">
        <f>+Tabella3[[#This Row],[ACQ.]]*Tabella3[[#This Row],[PREZZO]]</f>
        <v>996.00000000000011</v>
      </c>
      <c r="J181" s="59">
        <f t="shared" si="4"/>
        <v>946.2</v>
      </c>
      <c r="K181" s="177">
        <f>IFERROR(Tabella3[[#This Row],[VEND.]]/Tabella3[[#This Row],[ACQ.]],0)</f>
        <v>0.95</v>
      </c>
      <c r="N181" s="178">
        <v>4</v>
      </c>
      <c r="O181" s="292" t="s">
        <v>8891</v>
      </c>
      <c r="P181" s="290" t="str">
        <f>+Tabella3[[#This Row],[Descrizione]]</f>
        <v>MARLBORO GOLD TRINCIATO</v>
      </c>
      <c r="Q181" s="290" t="str">
        <f>+Tabella3[[#This Row],[Codice]]</f>
        <v>AMMS3495</v>
      </c>
      <c r="R181" s="290">
        <f>COUNTIFS(tblStoricoVendingExt[CODICE_EXCEL],Q181,tblStoricoVendingExt[ESITO],"OK")</f>
        <v>2</v>
      </c>
      <c r="S181" s="291">
        <f t="shared" si="5"/>
        <v>16.600000000000001</v>
      </c>
      <c r="T181" s="95">
        <f>IFERROR((Tabella3[[#This Row],[RIMANENZE]]/Tabella3[[#This Row],[ACQ.]]),"")</f>
        <v>0.05</v>
      </c>
      <c r="W181" s="13">
        <f>+Tabella3[[#This Row],[Incr]]*Tabella3[[#This Row],[PREZZO]]</f>
        <v>0</v>
      </c>
      <c r="Z181" s="351">
        <f>+C181-D181-R181-Tabella8[[#This Row],[CARICO VENDING]]</f>
        <v>0</v>
      </c>
      <c r="AB181" s="1">
        <f>+Tabella3[[#This Row],[RIMANENZE]]-Tabella8[[#This Row],[VENDUTO VENDING]]</f>
        <v>4</v>
      </c>
      <c r="AF181" s="1">
        <f>+'(SMART VENUE)'!N181</f>
        <v>0</v>
      </c>
      <c r="AH181" s="1">
        <f>+Tabella3[[#This Row],[VEND.]]-AF181</f>
        <v>114</v>
      </c>
    </row>
    <row r="182" spans="1:34" ht="25.5" customHeight="1" x14ac:dyDescent="0.25">
      <c r="A182" s="58" t="s">
        <v>205</v>
      </c>
      <c r="B182" s="44" t="s">
        <v>461</v>
      </c>
      <c r="C182" s="44">
        <v>180</v>
      </c>
      <c r="D182" s="46">
        <v>162</v>
      </c>
      <c r="E182" s="46">
        <f>SUMIFS(Tabella2[Qtà],Tabella2[Codice],A182)+IFERROR(IF(INDEX(Tabella1[codice2],MATCH(A182,Tabella1[Codice],0))="",0,SUMIFS(Tabella2[Qtà],Tabella2[Codice],INDEX(Tabella1[codice2],MATCH(A182,Tabella1[Codice],0)))),0)</f>
        <v>0</v>
      </c>
      <c r="F182" s="46">
        <f>+Tabella3[[#This Row],[VEND.]]+Tabella3[[#This Row],[Incr]]</f>
        <v>162</v>
      </c>
      <c r="G182" s="53">
        <f>+Tabella3[[#This Row],[ACQ.]]-Tabella3[[#This Row],[Colonna1]]</f>
        <v>18</v>
      </c>
      <c r="H182" s="47">
        <v>5.7</v>
      </c>
      <c r="I182" s="54">
        <f>+Tabella3[[#This Row],[ACQ.]]*Tabella3[[#This Row],[PREZZO]]</f>
        <v>1026</v>
      </c>
      <c r="J182" s="59">
        <f t="shared" si="4"/>
        <v>923.4</v>
      </c>
      <c r="K182" s="177">
        <f>IFERROR(Tabella3[[#This Row],[VEND.]]/Tabella3[[#This Row],[ACQ.]],0)</f>
        <v>0.9</v>
      </c>
      <c r="N182" s="178">
        <v>4</v>
      </c>
      <c r="O182" s="292" t="s">
        <v>8892</v>
      </c>
      <c r="P182" s="290" t="str">
        <f>+Tabella3[[#This Row],[Descrizione]]</f>
        <v>MARLBORO POCKET PACK*CART20</v>
      </c>
      <c r="Q182" s="290" t="str">
        <f>+Tabella3[[#This Row],[Codice]]</f>
        <v>AMMS3504</v>
      </c>
      <c r="R182" s="290">
        <f>COUNTIFS(tblStoricoVendingExt[CODICE_EXCEL],Q182,tblStoricoVendingExt[ESITO],"OK")</f>
        <v>3</v>
      </c>
      <c r="S182" s="291">
        <f t="shared" si="5"/>
        <v>17.100000000000001</v>
      </c>
      <c r="T182" s="95">
        <f>IFERROR((Tabella3[[#This Row],[RIMANENZE]]/Tabella3[[#This Row],[ACQ.]]),"")</f>
        <v>0.1</v>
      </c>
      <c r="W182" s="13">
        <f>+Tabella3[[#This Row],[Incr]]*Tabella3[[#This Row],[PREZZO]]</f>
        <v>0</v>
      </c>
      <c r="Z182" s="351">
        <f>+C182-D182-R182-Tabella8[[#This Row],[CARICO VENDING]]</f>
        <v>11</v>
      </c>
      <c r="AB182" s="1">
        <f>+Tabella3[[#This Row],[RIMANENZE]]-Tabella8[[#This Row],[VENDUTO VENDING]]</f>
        <v>15</v>
      </c>
      <c r="AF182" s="1">
        <f>+'(SMART VENUE)'!N182</f>
        <v>0</v>
      </c>
      <c r="AH182" s="1">
        <f>+Tabella3[[#This Row],[VEND.]]-AF182</f>
        <v>162</v>
      </c>
    </row>
    <row r="183" spans="1:34" ht="25.5" customHeight="1" x14ac:dyDescent="0.25">
      <c r="A183" s="58" t="s">
        <v>206</v>
      </c>
      <c r="B183" s="46" t="s">
        <v>462</v>
      </c>
      <c r="C183" s="46">
        <v>60</v>
      </c>
      <c r="D183" s="46">
        <v>53</v>
      </c>
      <c r="E183" s="46">
        <f>SUMIFS(Tabella2[Qtà],Tabella2[Codice],A183)+IFERROR(IF(INDEX(Tabella1[codice2],MATCH(A183,Tabella1[Codice],0))="",0,SUMIFS(Tabella2[Qtà],Tabella2[Codice],INDEX(Tabella1[codice2],MATCH(A183,Tabella1[Codice],0)))),0)</f>
        <v>0</v>
      </c>
      <c r="F183" s="46">
        <f>+Tabella3[[#This Row],[VEND.]]+Tabella3[[#This Row],[Incr]]</f>
        <v>53</v>
      </c>
      <c r="G183" s="53">
        <f>+Tabella3[[#This Row],[ACQ.]]-Tabella3[[#This Row],[Colonna1]]</f>
        <v>7</v>
      </c>
      <c r="H183" s="45">
        <v>3.1</v>
      </c>
      <c r="I183" s="54">
        <f>+Tabella3[[#This Row],[ACQ.]]*Tabella3[[#This Row],[PREZZO]]</f>
        <v>186</v>
      </c>
      <c r="J183" s="59">
        <f t="shared" si="4"/>
        <v>164.3</v>
      </c>
      <c r="K183" s="177">
        <f>IFERROR(Tabella3[[#This Row],[VEND.]]/Tabella3[[#This Row],[ACQ.]],0)</f>
        <v>0.8833333333333333</v>
      </c>
      <c r="N183" s="178"/>
      <c r="O183" s="292"/>
      <c r="P183" s="290" t="str">
        <f>+Tabella3[[#This Row],[Descrizione]]</f>
        <v>MARLBORO LEAF</v>
      </c>
      <c r="Q183" s="290" t="str">
        <f>+Tabella3[[#This Row],[Codice]]</f>
        <v>AMMS3528</v>
      </c>
      <c r="R183" s="290">
        <f>COUNTIFS(tblStoricoVendingExt[CODICE_EXCEL],Q183,tblStoricoVendingExt[ESITO],"OK")</f>
        <v>0</v>
      </c>
      <c r="S183" s="291">
        <f t="shared" si="5"/>
        <v>0</v>
      </c>
      <c r="T183" s="95">
        <f>IFERROR((Tabella3[[#This Row],[RIMANENZE]]/Tabella3[[#This Row],[ACQ.]]),"")</f>
        <v>0.11666666666666667</v>
      </c>
      <c r="W183" s="13">
        <f>+Tabella3[[#This Row],[Incr]]*Tabella3[[#This Row],[PREZZO]]</f>
        <v>0</v>
      </c>
      <c r="Z183" s="351">
        <f>+C183-D183-R183-Tabella8[[#This Row],[CARICO VENDING]]</f>
        <v>7</v>
      </c>
      <c r="AB183" s="1">
        <f>+Tabella3[[#This Row],[RIMANENZE]]-Tabella8[[#This Row],[VENDUTO VENDING]]</f>
        <v>7</v>
      </c>
      <c r="AF183" s="1">
        <f>+'(SMART VENUE)'!N183</f>
        <v>0</v>
      </c>
      <c r="AH183" s="1">
        <f>+Tabella3[[#This Row],[VEND.]]-AF183</f>
        <v>53</v>
      </c>
    </row>
    <row r="184" spans="1:34" ht="25.5" customHeight="1" x14ac:dyDescent="0.25">
      <c r="A184" s="58" t="s">
        <v>207</v>
      </c>
      <c r="B184" s="46" t="s">
        <v>463</v>
      </c>
      <c r="C184" s="46">
        <v>156</v>
      </c>
      <c r="D184" s="46">
        <v>145</v>
      </c>
      <c r="E184" s="46">
        <f>SUMIFS(Tabella2[Qtà],Tabella2[Codice],A184)+IFERROR(IF(INDEX(Tabella1[codice2],MATCH(A184,Tabella1[Codice],0))="",0,SUMIFS(Tabella2[Qtà],Tabella2[Codice],INDEX(Tabella1[codice2],MATCH(A184,Tabella1[Codice],0)))),0)</f>
        <v>0</v>
      </c>
      <c r="F184" s="46">
        <f>+Tabella3[[#This Row],[VEND.]]+Tabella3[[#This Row],[Incr]]</f>
        <v>145</v>
      </c>
      <c r="G184" s="53">
        <f>+Tabella3[[#This Row],[ACQ.]]-Tabella3[[#This Row],[Colonna1]]</f>
        <v>11</v>
      </c>
      <c r="H184" s="45">
        <v>3</v>
      </c>
      <c r="I184" s="54">
        <f>+Tabella3[[#This Row],[ACQ.]]*Tabella3[[#This Row],[PREZZO]]</f>
        <v>468</v>
      </c>
      <c r="J184" s="59">
        <f t="shared" si="4"/>
        <v>435</v>
      </c>
      <c r="K184" s="177">
        <f>IFERROR(Tabella3[[#This Row],[VEND.]]/Tabella3[[#This Row],[ACQ.]],0)</f>
        <v>0.92948717948717952</v>
      </c>
      <c r="N184" s="178"/>
      <c r="O184" s="292"/>
      <c r="P184" s="290" t="str">
        <f>+Tabella3[[#This Row],[Descrizione]]</f>
        <v>LUCKY STRIKE CRISP TOBACCO LEAF ROLLED</v>
      </c>
      <c r="Q184" s="290" t="str">
        <f>+Tabella3[[#This Row],[Codice]]</f>
        <v>AMMS3648</v>
      </c>
      <c r="R184" s="290">
        <f>COUNTIFS(tblStoricoVendingExt[CODICE_EXCEL],Q184,tblStoricoVendingExt[ESITO],"OK")</f>
        <v>0</v>
      </c>
      <c r="S184" s="291">
        <f t="shared" si="5"/>
        <v>0</v>
      </c>
      <c r="T184" s="95">
        <f>IFERROR((Tabella3[[#This Row],[RIMANENZE]]/Tabella3[[#This Row],[ACQ.]]),"")</f>
        <v>7.0512820512820512E-2</v>
      </c>
      <c r="W184" s="13">
        <f>+Tabella3[[#This Row],[Incr]]*Tabella3[[#This Row],[PREZZO]]</f>
        <v>0</v>
      </c>
      <c r="Z184" s="351">
        <f>+C184-D184-R184-Tabella8[[#This Row],[CARICO VENDING]]</f>
        <v>11</v>
      </c>
      <c r="AB184" s="1">
        <f>+Tabella3[[#This Row],[RIMANENZE]]-Tabella8[[#This Row],[VENDUTO VENDING]]</f>
        <v>11</v>
      </c>
      <c r="AF184" s="1">
        <f>+'(SMART VENUE)'!N184</f>
        <v>0</v>
      </c>
      <c r="AH184" s="1">
        <f>+Tabella3[[#This Row],[VEND.]]-AF184</f>
        <v>145</v>
      </c>
    </row>
    <row r="185" spans="1:34" ht="25.5" customHeight="1" x14ac:dyDescent="0.25">
      <c r="A185" s="58" t="s">
        <v>208</v>
      </c>
      <c r="B185" s="44" t="s">
        <v>464</v>
      </c>
      <c r="C185" s="46">
        <v>60</v>
      </c>
      <c r="D185" s="46">
        <v>45</v>
      </c>
      <c r="E185" s="46">
        <f>SUMIFS(Tabella2[Qtà],Tabella2[Codice],A185)+IFERROR(IF(INDEX(Tabella1[codice2],MATCH(A185,Tabella1[Codice],0))="",0,SUMIFS(Tabella2[Qtà],Tabella2[Codice],INDEX(Tabella1[codice2],MATCH(A185,Tabella1[Codice],0)))),0)</f>
        <v>0</v>
      </c>
      <c r="F185" s="46">
        <f>+Tabella3[[#This Row],[VEND.]]+Tabella3[[#This Row],[Incr]]</f>
        <v>45</v>
      </c>
      <c r="G185" s="53">
        <f>+Tabella3[[#This Row],[ACQ.]]-Tabella3[[#This Row],[Colonna1]]</f>
        <v>15</v>
      </c>
      <c r="H185" s="45">
        <v>2.8</v>
      </c>
      <c r="I185" s="54">
        <f>+Tabella3[[#This Row],[ACQ.]]*Tabella3[[#This Row],[PREZZO]]</f>
        <v>168</v>
      </c>
      <c r="J185" s="59">
        <f t="shared" si="4"/>
        <v>125.99999999999999</v>
      </c>
      <c r="K185" s="177">
        <f>IFERROR(Tabella3[[#This Row],[VEND.]]/Tabella3[[#This Row],[ACQ.]],0)</f>
        <v>0.75</v>
      </c>
      <c r="N185" s="178"/>
      <c r="O185" s="292"/>
      <c r="P185" s="290" t="str">
        <f>+Tabella3[[#This Row],[Descrizione]]</f>
        <v>CHESTERFIELD LEAF</v>
      </c>
      <c r="Q185" s="290" t="str">
        <f>+Tabella3[[#This Row],[Codice]]</f>
        <v>AMMS3688</v>
      </c>
      <c r="R185" s="290">
        <f>COUNTIFS(tblStoricoVendingExt[CODICE_EXCEL],Q185,tblStoricoVendingExt[ESITO],"OK")</f>
        <v>0</v>
      </c>
      <c r="S185" s="291">
        <f t="shared" si="5"/>
        <v>0</v>
      </c>
      <c r="T185" s="95">
        <f>IFERROR((Tabella3[[#This Row],[RIMANENZE]]/Tabella3[[#This Row],[ACQ.]]),"")</f>
        <v>0.25</v>
      </c>
      <c r="W185" s="13">
        <f>+Tabella3[[#This Row],[Incr]]*Tabella3[[#This Row],[PREZZO]]</f>
        <v>0</v>
      </c>
      <c r="Z185" s="351">
        <f>+C185-D185-R185-Tabella8[[#This Row],[CARICO VENDING]]</f>
        <v>15</v>
      </c>
      <c r="AB185" s="1">
        <f>+Tabella3[[#This Row],[RIMANENZE]]-Tabella8[[#This Row],[VENDUTO VENDING]]</f>
        <v>15</v>
      </c>
      <c r="AF185" s="1">
        <f>+'(SMART VENUE)'!N185</f>
        <v>0</v>
      </c>
      <c r="AH185" s="1">
        <f>+Tabella3[[#This Row],[VEND.]]-AF185</f>
        <v>45</v>
      </c>
    </row>
    <row r="186" spans="1:34" ht="25.5" customHeight="1" x14ac:dyDescent="0.25">
      <c r="A186" s="58" t="s">
        <v>209</v>
      </c>
      <c r="B186" s="46" t="s">
        <v>465</v>
      </c>
      <c r="C186" s="46">
        <v>0</v>
      </c>
      <c r="D186" s="46">
        <v>0</v>
      </c>
      <c r="E186" s="46">
        <f>SUMIFS(Tabella2[Qtà],Tabella2[Codice],A186)+IFERROR(IF(INDEX(Tabella1[codice2],MATCH(A186,Tabella1[Codice],0))="",0,SUMIFS(Tabella2[Qtà],Tabella2[Codice],INDEX(Tabella1[codice2],MATCH(A186,Tabella1[Codice],0)))),0)</f>
        <v>0</v>
      </c>
      <c r="F186" s="46">
        <f>+Tabella3[[#This Row],[VEND.]]+Tabella3[[#This Row],[Incr]]</f>
        <v>0</v>
      </c>
      <c r="G186" s="53">
        <f>+Tabella3[[#This Row],[ACQ.]]-Tabella3[[#This Row],[Colonna1]]</f>
        <v>0</v>
      </c>
      <c r="H186" s="45">
        <v>4.7</v>
      </c>
      <c r="I186" s="54">
        <f>+Tabella3[[#This Row],[ACQ.]]*Tabella3[[#This Row],[PREZZO]]</f>
        <v>0</v>
      </c>
      <c r="J186" s="59">
        <f t="shared" si="4"/>
        <v>0</v>
      </c>
      <c r="K186" s="177">
        <f>IFERROR(Tabella3[[#This Row],[VEND.]]/Tabella3[[#This Row],[ACQ.]],0)</f>
        <v>0</v>
      </c>
      <c r="N186" s="178"/>
      <c r="O186" s="292"/>
      <c r="P186" s="290" t="str">
        <f>+Tabella3[[#This Row],[Descrizione]]</f>
        <v>TOSCANELLO BARRIQUE</v>
      </c>
      <c r="Q186" s="290" t="str">
        <f>+Tabella3[[#This Row],[Codice]]</f>
        <v>AMMS3817</v>
      </c>
      <c r="R186" s="290">
        <f>COUNTIFS(tblStoricoVendingExt[CODICE_EXCEL],Q186,tblStoricoVendingExt[ESITO],"OK")</f>
        <v>0</v>
      </c>
      <c r="S186" s="291">
        <f t="shared" si="5"/>
        <v>0</v>
      </c>
      <c r="T186" s="95" t="str">
        <f>IFERROR((Tabella3[[#This Row],[RIMANENZE]]/Tabella3[[#This Row],[ACQ.]]),"")</f>
        <v/>
      </c>
      <c r="W186" s="13">
        <f>+Tabella3[[#This Row],[Incr]]*Tabella3[[#This Row],[PREZZO]]</f>
        <v>0</v>
      </c>
      <c r="Z186" s="351">
        <f>+C186-D186-R186-Tabella8[[#This Row],[CARICO VENDING]]</f>
        <v>0</v>
      </c>
      <c r="AB186" s="1">
        <f>+Tabella3[[#This Row],[RIMANENZE]]-Tabella8[[#This Row],[VENDUTO VENDING]]</f>
        <v>0</v>
      </c>
      <c r="AF186" s="1">
        <f>+'(SMART VENUE)'!N186</f>
        <v>0</v>
      </c>
      <c r="AH186" s="1">
        <f>+Tabella3[[#This Row],[VEND.]]-AF186</f>
        <v>0</v>
      </c>
    </row>
    <row r="187" spans="1:34" ht="25.5" customHeight="1" x14ac:dyDescent="0.25">
      <c r="A187" s="58" t="s">
        <v>210</v>
      </c>
      <c r="B187" s="44" t="s">
        <v>466</v>
      </c>
      <c r="C187" s="46">
        <v>60</v>
      </c>
      <c r="D187" s="46">
        <v>54</v>
      </c>
      <c r="E187" s="46">
        <f>SUMIFS(Tabella2[Qtà],Tabella2[Codice],A187)+IFERROR(IF(INDEX(Tabella1[codice2],MATCH(A187,Tabella1[Codice],0))="",0,SUMIFS(Tabella2[Qtà],Tabella2[Codice],INDEX(Tabella1[codice2],MATCH(A187,Tabella1[Codice],0)))),0)</f>
        <v>0</v>
      </c>
      <c r="F187" s="46">
        <f>+Tabella3[[#This Row],[VEND.]]+Tabella3[[#This Row],[Incr]]</f>
        <v>54</v>
      </c>
      <c r="G187" s="53">
        <f>+Tabella3[[#This Row],[ACQ.]]-Tabella3[[#This Row],[Colonna1]]</f>
        <v>6</v>
      </c>
      <c r="H187" s="45">
        <v>2.8</v>
      </c>
      <c r="I187" s="54">
        <f>+Tabella3[[#This Row],[ACQ.]]*Tabella3[[#This Row],[PREZZO]]</f>
        <v>168</v>
      </c>
      <c r="J187" s="59">
        <f t="shared" si="4"/>
        <v>151.19999999999999</v>
      </c>
      <c r="K187" s="177">
        <f>IFERROR(Tabella3[[#This Row],[VEND.]]/Tabella3[[#This Row],[ACQ.]],0)</f>
        <v>0.9</v>
      </c>
      <c r="N187" s="178">
        <v>4</v>
      </c>
      <c r="O187" s="292" t="s">
        <v>8931</v>
      </c>
      <c r="P187" s="290" t="str">
        <f>+Tabella3[[#This Row],[Descrizione]]</f>
        <v>CHESTERFIELD REMIX</v>
      </c>
      <c r="Q187" s="290" t="str">
        <f>+Tabella3[[#This Row],[Codice]]</f>
        <v>AMMS3823</v>
      </c>
      <c r="R187" s="290">
        <f>COUNTIFS(tblStoricoVendingExt[CODICE_EXCEL],Q187,tblStoricoVendingExt[ESITO],"OK")</f>
        <v>2</v>
      </c>
      <c r="S187" s="291">
        <f t="shared" si="5"/>
        <v>5.6</v>
      </c>
      <c r="T187" s="95">
        <f>IFERROR((Tabella3[[#This Row],[RIMANENZE]]/Tabella3[[#This Row],[ACQ.]]),"")</f>
        <v>0.1</v>
      </c>
      <c r="W187" s="13">
        <f>+Tabella3[[#This Row],[Incr]]*Tabella3[[#This Row],[PREZZO]]</f>
        <v>0</v>
      </c>
      <c r="Z187" s="351">
        <f>+C187-D187-R187-Tabella8[[#This Row],[CARICO VENDING]]</f>
        <v>0</v>
      </c>
      <c r="AB187" s="1">
        <f>+Tabella3[[#This Row],[RIMANENZE]]-Tabella8[[#This Row],[VENDUTO VENDING]]</f>
        <v>4</v>
      </c>
      <c r="AF187" s="1">
        <f>+'(SMART VENUE)'!N187</f>
        <v>0</v>
      </c>
      <c r="AH187" s="1">
        <f>+Tabella3[[#This Row],[VEND.]]-AF187</f>
        <v>54</v>
      </c>
    </row>
    <row r="188" spans="1:34" ht="25.5" customHeight="1" x14ac:dyDescent="0.25">
      <c r="A188" s="58" t="s">
        <v>211</v>
      </c>
      <c r="B188" s="46" t="s">
        <v>467</v>
      </c>
      <c r="C188" s="46">
        <v>40</v>
      </c>
      <c r="D188" s="46">
        <v>14</v>
      </c>
      <c r="E188" s="46">
        <f>SUMIFS(Tabella2[Qtà],Tabella2[Codice],A188)+IFERROR(IF(INDEX(Tabella1[codice2],MATCH(A188,Tabella1[Codice],0))="",0,SUMIFS(Tabella2[Qtà],Tabella2[Codice],INDEX(Tabella1[codice2],MATCH(A188,Tabella1[Codice],0)))),0)</f>
        <v>0</v>
      </c>
      <c r="F188" s="46">
        <f>+Tabella3[[#This Row],[VEND.]]+Tabella3[[#This Row],[Incr]]</f>
        <v>14</v>
      </c>
      <c r="G188" s="53">
        <f>+Tabella3[[#This Row],[ACQ.]]-Tabella3[[#This Row],[Colonna1]]</f>
        <v>26</v>
      </c>
      <c r="H188" s="45">
        <v>4.5999999999999996</v>
      </c>
      <c r="I188" s="54">
        <f>+Tabella3[[#This Row],[ACQ.]]*Tabella3[[#This Row],[PREZZO]]</f>
        <v>184</v>
      </c>
      <c r="J188" s="59">
        <f t="shared" si="4"/>
        <v>64.399999999999991</v>
      </c>
      <c r="K188" s="177">
        <f>IFERROR(Tabella3[[#This Row],[VEND.]]/Tabella3[[#This Row],[ACQ.]],0)</f>
        <v>0.35</v>
      </c>
      <c r="N188" s="178"/>
      <c r="O188" s="292"/>
      <c r="P188" s="290" t="str">
        <f>+Tabella3[[#This Row],[Descrizione]]</f>
        <v>TOSCANELLO RISERVA</v>
      </c>
      <c r="Q188" s="290" t="str">
        <f>+Tabella3[[#This Row],[Codice]]</f>
        <v>AMMS3841</v>
      </c>
      <c r="R188" s="290">
        <f>COUNTIFS(tblStoricoVendingExt[CODICE_EXCEL],Q188,tblStoricoVendingExt[ESITO],"OK")</f>
        <v>0</v>
      </c>
      <c r="S188" s="291">
        <f t="shared" si="5"/>
        <v>0</v>
      </c>
      <c r="T188" s="95">
        <f>IFERROR((Tabella3[[#This Row],[RIMANENZE]]/Tabella3[[#This Row],[ACQ.]]),"")</f>
        <v>0.65</v>
      </c>
      <c r="W188" s="13">
        <f>+Tabella3[[#This Row],[Incr]]*Tabella3[[#This Row],[PREZZO]]</f>
        <v>0</v>
      </c>
      <c r="Z188" s="351">
        <f>+C188-D188-R188-Tabella8[[#This Row],[CARICO VENDING]]</f>
        <v>26</v>
      </c>
      <c r="AB188" s="1">
        <f>+Tabella3[[#This Row],[RIMANENZE]]-Tabella8[[#This Row],[VENDUTO VENDING]]</f>
        <v>26</v>
      </c>
      <c r="AF188" s="1">
        <f>+'(SMART VENUE)'!N188</f>
        <v>0</v>
      </c>
      <c r="AH188" s="1">
        <f>+Tabella3[[#This Row],[VEND.]]-AF188</f>
        <v>14</v>
      </c>
    </row>
    <row r="189" spans="1:34" ht="25.5" customHeight="1" x14ac:dyDescent="0.25">
      <c r="A189" s="58" t="s">
        <v>212</v>
      </c>
      <c r="B189" s="44" t="s">
        <v>468</v>
      </c>
      <c r="C189" s="44">
        <v>0</v>
      </c>
      <c r="D189" s="46">
        <v>0</v>
      </c>
      <c r="E189" s="46">
        <f>SUMIFS(Tabella2[Qtà],Tabella2[Codice],A189)+IFERROR(IF(INDEX(Tabella1[codice2],MATCH(A189,Tabella1[Codice],0))="",0,SUMIFS(Tabella2[Qtà],Tabella2[Codice],INDEX(Tabella1[codice2],MATCH(A189,Tabella1[Codice],0)))),0)</f>
        <v>0</v>
      </c>
      <c r="F189" s="46">
        <f>+Tabella3[[#This Row],[VEND.]]+Tabella3[[#This Row],[Incr]]</f>
        <v>0</v>
      </c>
      <c r="G189" s="53">
        <f>+Tabella3[[#This Row],[ACQ.]]-Tabella3[[#This Row],[Colonna1]]</f>
        <v>0</v>
      </c>
      <c r="H189" s="45">
        <v>28</v>
      </c>
      <c r="I189" s="54">
        <f>+Tabella3[[#This Row],[ACQ.]]*Tabella3[[#This Row],[PREZZO]]</f>
        <v>0</v>
      </c>
      <c r="J189" s="59">
        <f t="shared" si="4"/>
        <v>0</v>
      </c>
      <c r="K189" s="177">
        <f>IFERROR(Tabella3[[#This Row],[VEND.]]/Tabella3[[#This Row],[ACQ.]],0)</f>
        <v>0</v>
      </c>
      <c r="N189" s="178"/>
      <c r="O189" s="292"/>
      <c r="P189" s="290" t="str">
        <f>+Tabella3[[#This Row],[Descrizione]]</f>
        <v>TOSCANELLO COLOR COLLECTION</v>
      </c>
      <c r="Q189" s="290" t="str">
        <f>+Tabella3[[#This Row],[Codice]]</f>
        <v>AMMS3887</v>
      </c>
      <c r="R189" s="290">
        <f>COUNTIFS(tblStoricoVendingExt[CODICE_EXCEL],Q189,tblStoricoVendingExt[ESITO],"OK")</f>
        <v>0</v>
      </c>
      <c r="S189" s="291">
        <f t="shared" si="5"/>
        <v>0</v>
      </c>
      <c r="T189" s="95" t="str">
        <f>IFERROR((Tabella3[[#This Row],[RIMANENZE]]/Tabella3[[#This Row],[ACQ.]]),"")</f>
        <v/>
      </c>
      <c r="W189" s="13">
        <f>+Tabella3[[#This Row],[Incr]]*Tabella3[[#This Row],[PREZZO]]</f>
        <v>0</v>
      </c>
      <c r="Z189" s="351">
        <f>+C189-D189-R189-Tabella8[[#This Row],[CARICO VENDING]]</f>
        <v>0</v>
      </c>
      <c r="AB189" s="1">
        <f>+Tabella3[[#This Row],[RIMANENZE]]-Tabella8[[#This Row],[VENDUTO VENDING]]</f>
        <v>0</v>
      </c>
      <c r="AF189" s="1">
        <f>+'(SMART VENUE)'!N189</f>
        <v>0</v>
      </c>
      <c r="AH189" s="1">
        <f>+Tabella3[[#This Row],[VEND.]]-AF189</f>
        <v>0</v>
      </c>
    </row>
    <row r="190" spans="1:34" ht="25.5" customHeight="1" x14ac:dyDescent="0.25">
      <c r="A190" s="58" t="s">
        <v>213</v>
      </c>
      <c r="B190" s="46" t="s">
        <v>469</v>
      </c>
      <c r="C190" s="46">
        <v>318</v>
      </c>
      <c r="D190" s="46">
        <v>293</v>
      </c>
      <c r="E190" s="46">
        <f>SUMIFS(Tabella2[Qtà],Tabella2[Codice],A190)+IFERROR(IF(INDEX(Tabella1[codice2],MATCH(A190,Tabella1[Codice],0))="",0,SUMIFS(Tabella2[Qtà],Tabella2[Codice],INDEX(Tabella1[codice2],MATCH(A190,Tabella1[Codice],0)))),0)</f>
        <v>0</v>
      </c>
      <c r="F190" s="46">
        <f>+Tabella3[[#This Row],[VEND.]]+Tabella3[[#This Row],[Incr]]</f>
        <v>293</v>
      </c>
      <c r="G190" s="53">
        <f>+Tabella3[[#This Row],[ACQ.]]-Tabella3[[#This Row],[Colonna1]]</f>
        <v>25</v>
      </c>
      <c r="H190" s="45">
        <v>5.8</v>
      </c>
      <c r="I190" s="54">
        <f>+Tabella3[[#This Row],[ACQ.]]*Tabella3[[#This Row],[PREZZO]]</f>
        <v>1844.3999999999999</v>
      </c>
      <c r="J190" s="59">
        <f t="shared" si="4"/>
        <v>1699.3999999999999</v>
      </c>
      <c r="K190" s="177">
        <f>IFERROR(Tabella3[[#This Row],[VEND.]]/Tabella3[[#This Row],[ACQ.]],0)</f>
        <v>0.92138364779874216</v>
      </c>
      <c r="N190" s="178"/>
      <c r="O190" s="292"/>
      <c r="P190" s="290" t="str">
        <f>+Tabella3[[#This Row],[Descrizione]]</f>
        <v>MARLBORO CRAFTED GOLD*AST20</v>
      </c>
      <c r="Q190" s="290" t="str">
        <f>+Tabella3[[#This Row],[Codice]]</f>
        <v>AMMS3906</v>
      </c>
      <c r="R190" s="290">
        <f>COUNTIFS(tblStoricoVendingExt[CODICE_EXCEL],Q190,tblStoricoVendingExt[ESITO],"OK")</f>
        <v>0</v>
      </c>
      <c r="S190" s="291">
        <f t="shared" si="5"/>
        <v>0</v>
      </c>
      <c r="T190" s="95">
        <f>IFERROR((Tabella3[[#This Row],[RIMANENZE]]/Tabella3[[#This Row],[ACQ.]]),"")</f>
        <v>7.8616352201257858E-2</v>
      </c>
      <c r="W190" s="13">
        <f>+Tabella3[[#This Row],[Incr]]*Tabella3[[#This Row],[PREZZO]]</f>
        <v>0</v>
      </c>
      <c r="Z190" s="351">
        <f>+C190-D190-R190-Tabella8[[#This Row],[CARICO VENDING]]</f>
        <v>25</v>
      </c>
      <c r="AB190" s="1">
        <f>+Tabella3[[#This Row],[RIMANENZE]]-Tabella8[[#This Row],[VENDUTO VENDING]]</f>
        <v>25</v>
      </c>
      <c r="AF190" s="1">
        <f>+'(SMART VENUE)'!N190</f>
        <v>0</v>
      </c>
      <c r="AH190" s="1">
        <f>+Tabella3[[#This Row],[VEND.]]-AF190</f>
        <v>293</v>
      </c>
    </row>
    <row r="191" spans="1:34" ht="25.5" customHeight="1" x14ac:dyDescent="0.25">
      <c r="A191" s="58" t="s">
        <v>214</v>
      </c>
      <c r="B191" s="46" t="s">
        <v>470</v>
      </c>
      <c r="C191" s="46">
        <v>198</v>
      </c>
      <c r="D191" s="46">
        <v>173</v>
      </c>
      <c r="E191" s="46">
        <f>SUMIFS(Tabella2[Qtà],Tabella2[Codice],A191)+IFERROR(IF(INDEX(Tabella1[codice2],MATCH(A191,Tabella1[Codice],0))="",0,SUMIFS(Tabella2[Qtà],Tabella2[Codice],INDEX(Tabella1[codice2],MATCH(A191,Tabella1[Codice],0)))),0)</f>
        <v>0</v>
      </c>
      <c r="F191" s="46">
        <f>+Tabella3[[#This Row],[VEND.]]+Tabella3[[#This Row],[Incr]]</f>
        <v>173</v>
      </c>
      <c r="G191" s="53">
        <f>+Tabella3[[#This Row],[ACQ.]]-Tabella3[[#This Row],[Colonna1]]</f>
        <v>25</v>
      </c>
      <c r="H191" s="45">
        <v>5.8</v>
      </c>
      <c r="I191" s="54">
        <f>+Tabella3[[#This Row],[ACQ.]]*Tabella3[[#This Row],[PREZZO]]</f>
        <v>1148.3999999999999</v>
      </c>
      <c r="J191" s="59">
        <f t="shared" si="4"/>
        <v>1003.4</v>
      </c>
      <c r="K191" s="177">
        <f>IFERROR(Tabella3[[#This Row],[VEND.]]/Tabella3[[#This Row],[ACQ.]],0)</f>
        <v>0.8737373737373737</v>
      </c>
      <c r="N191" s="178">
        <v>4</v>
      </c>
      <c r="O191" s="292" t="s">
        <v>8893</v>
      </c>
      <c r="P191" s="290" t="str">
        <f>+Tabella3[[#This Row],[Descrizione]]</f>
        <v xml:space="preserve">MARLBORO CRAFTED RED*20PZ </v>
      </c>
      <c r="Q191" s="290" t="str">
        <f>+Tabella3[[#This Row],[Codice]]</f>
        <v>AMMS3907</v>
      </c>
      <c r="R191" s="290">
        <f>COUNTIFS(tblStoricoVendingExt[CODICE_EXCEL],Q191,tblStoricoVendingExt[ESITO],"OK")</f>
        <v>2</v>
      </c>
      <c r="S191" s="291">
        <f t="shared" si="5"/>
        <v>11.6</v>
      </c>
      <c r="T191" s="95">
        <f>IFERROR((Tabella3[[#This Row],[RIMANENZE]]/Tabella3[[#This Row],[ACQ.]]),"")</f>
        <v>0.12626262626262627</v>
      </c>
      <c r="W191" s="13">
        <f>+Tabella3[[#This Row],[Incr]]*Tabella3[[#This Row],[PREZZO]]</f>
        <v>0</v>
      </c>
      <c r="Z191" s="351">
        <f>+C191-D191-R191-Tabella8[[#This Row],[CARICO VENDING]]</f>
        <v>19</v>
      </c>
      <c r="AB191" s="1">
        <f>+Tabella3[[#This Row],[RIMANENZE]]-Tabella8[[#This Row],[VENDUTO VENDING]]</f>
        <v>23</v>
      </c>
      <c r="AF191" s="1">
        <f>+'(SMART VENUE)'!N191</f>
        <v>0</v>
      </c>
      <c r="AH191" s="1">
        <f>+Tabella3[[#This Row],[VEND.]]-AF191</f>
        <v>173</v>
      </c>
    </row>
    <row r="192" spans="1:34" ht="25.5" customHeight="1" x14ac:dyDescent="0.25">
      <c r="A192" s="58" t="s">
        <v>215</v>
      </c>
      <c r="B192" s="46" t="s">
        <v>471</v>
      </c>
      <c r="C192" s="46">
        <v>1190</v>
      </c>
      <c r="D192" s="46">
        <v>1132</v>
      </c>
      <c r="E192" s="46">
        <f>SUMIFS(Tabella2[Qtà],Tabella2[Codice],A192)+IFERROR(IF(INDEX(Tabella1[codice2],MATCH(A192,Tabella1[Codice],0))="",0,SUMIFS(Tabella2[Qtà],Tabella2[Codice],INDEX(Tabella1[codice2],MATCH(A192,Tabella1[Codice],0)))),0)</f>
        <v>0</v>
      </c>
      <c r="F192" s="46">
        <f>+Tabella3[[#This Row],[VEND.]]+Tabella3[[#This Row],[Incr]]</f>
        <v>1132</v>
      </c>
      <c r="G192" s="53">
        <f>+Tabella3[[#This Row],[ACQ.]]-Tabella3[[#This Row],[Colonna1]]</f>
        <v>58</v>
      </c>
      <c r="H192" s="45">
        <v>6.8</v>
      </c>
      <c r="I192" s="54">
        <f>+Tabella3[[#This Row],[ACQ.]]*Tabella3[[#This Row],[PREZZO]]</f>
        <v>8092</v>
      </c>
      <c r="J192" s="59">
        <f t="shared" si="4"/>
        <v>7697.5999999999995</v>
      </c>
      <c r="K192" s="177">
        <f>IFERROR(Tabella3[[#This Row],[VEND.]]/Tabella3[[#This Row],[ACQ.]],0)</f>
        <v>0.95126050420168062</v>
      </c>
      <c r="N192" s="178">
        <v>4</v>
      </c>
      <c r="O192" s="292" t="s">
        <v>8894</v>
      </c>
      <c r="P192" s="290" t="str">
        <f>+Tabella3[[#This Row],[Descrizione]]</f>
        <v>MARLBORO KS*AST20</v>
      </c>
      <c r="Q192" s="290" t="str">
        <f>+Tabella3[[#This Row],[Codice]]</f>
        <v>AMMS395</v>
      </c>
      <c r="R192" s="290">
        <f>COUNTIFS(tblStoricoVendingExt[CODICE_EXCEL],Q192,tblStoricoVendingExt[ESITO],"OK")</f>
        <v>21</v>
      </c>
      <c r="S192" s="291">
        <f t="shared" si="5"/>
        <v>142.79999999999998</v>
      </c>
      <c r="T192" s="95">
        <f>IFERROR((Tabella3[[#This Row],[RIMANENZE]]/Tabella3[[#This Row],[ACQ.]]),"")</f>
        <v>4.8739495798319328E-2</v>
      </c>
      <c r="W192" s="13">
        <f>+Tabella3[[#This Row],[Incr]]*Tabella3[[#This Row],[PREZZO]]</f>
        <v>0</v>
      </c>
      <c r="Z192" s="351">
        <f>+C192-D192-R192-Tabella8[[#This Row],[CARICO VENDING]]</f>
        <v>33</v>
      </c>
      <c r="AB192" s="1">
        <f>+Tabella3[[#This Row],[RIMANENZE]]-Tabella8[[#This Row],[VENDUTO VENDING]]</f>
        <v>37</v>
      </c>
      <c r="AF192" s="1">
        <f>+'(SMART VENUE)'!N192</f>
        <v>0</v>
      </c>
      <c r="AH192" s="1">
        <f>+Tabella3[[#This Row],[VEND.]]-AF192</f>
        <v>1132</v>
      </c>
    </row>
    <row r="193" spans="1:34" ht="25.5" customHeight="1" x14ac:dyDescent="0.25">
      <c r="A193" s="58" t="s">
        <v>216</v>
      </c>
      <c r="B193" s="44" t="s">
        <v>472</v>
      </c>
      <c r="C193" s="44">
        <v>480</v>
      </c>
      <c r="D193" s="46">
        <v>441</v>
      </c>
      <c r="E193" s="46">
        <f>SUMIFS(Tabella2[Qtà],Tabella2[Codice],A193)+IFERROR(IF(INDEX(Tabella1[codice2],MATCH(A193,Tabella1[Codice],0))="",0,SUMIFS(Tabella2[Qtà],Tabella2[Codice],INDEX(Tabella1[codice2],MATCH(A193,Tabella1[Codice],0)))),0)</f>
        <v>0</v>
      </c>
      <c r="F193" s="46">
        <f>+Tabella3[[#This Row],[VEND.]]+Tabella3[[#This Row],[Incr]]</f>
        <v>441</v>
      </c>
      <c r="G193" s="53">
        <f>+Tabella3[[#This Row],[ACQ.]]-Tabella3[[#This Row],[Colonna1]]</f>
        <v>39</v>
      </c>
      <c r="H193" s="47">
        <v>6.3</v>
      </c>
      <c r="I193" s="54">
        <f>+Tabella3[[#This Row],[ACQ.]]*Tabella3[[#This Row],[PREZZO]]</f>
        <v>3024</v>
      </c>
      <c r="J193" s="59">
        <f t="shared" si="4"/>
        <v>2778.2999999999997</v>
      </c>
      <c r="K193" s="177">
        <f>IFERROR(Tabella3[[#This Row],[VEND.]]/Tabella3[[#This Row],[ACQ.]],0)</f>
        <v>0.91874999999999996</v>
      </c>
      <c r="N193" s="178">
        <v>8</v>
      </c>
      <c r="O193" s="292" t="s">
        <v>8895</v>
      </c>
      <c r="P193" s="290" t="str">
        <f>+Tabella3[[#This Row],[Descrizione]]</f>
        <v>MARLBORO KS*CART20</v>
      </c>
      <c r="Q193" s="290" t="str">
        <f>+Tabella3[[#This Row],[Codice]]</f>
        <v>AMMS396</v>
      </c>
      <c r="R193" s="290">
        <f>COUNTIFS(tblStoricoVendingExt[CODICE_EXCEL],Q193,tblStoricoVendingExt[ESITO],"OK")</f>
        <v>9</v>
      </c>
      <c r="S193" s="291">
        <f t="shared" si="5"/>
        <v>56.699999999999996</v>
      </c>
      <c r="T193" s="95">
        <f>IFERROR((Tabella3[[#This Row],[RIMANENZE]]/Tabella3[[#This Row],[ACQ.]]),"")</f>
        <v>8.1250000000000003E-2</v>
      </c>
      <c r="W193" s="13">
        <f>+Tabella3[[#This Row],[Incr]]*Tabella3[[#This Row],[PREZZO]]</f>
        <v>0</v>
      </c>
      <c r="Z193" s="351">
        <f>+C193-D193-R193-Tabella8[[#This Row],[CARICO VENDING]]</f>
        <v>22</v>
      </c>
      <c r="AB193" s="1">
        <f>+Tabella3[[#This Row],[RIMANENZE]]-Tabella8[[#This Row],[VENDUTO VENDING]]</f>
        <v>30</v>
      </c>
      <c r="AF193" s="1">
        <f>+'(SMART VENUE)'!N193</f>
        <v>0</v>
      </c>
      <c r="AH193" s="1">
        <f>+Tabella3[[#This Row],[VEND.]]-AF193</f>
        <v>441</v>
      </c>
    </row>
    <row r="194" spans="1:34" ht="25.5" customHeight="1" x14ac:dyDescent="0.25">
      <c r="A194" s="58" t="s">
        <v>217</v>
      </c>
      <c r="B194" s="46" t="s">
        <v>473</v>
      </c>
      <c r="C194" s="46">
        <v>60</v>
      </c>
      <c r="D194" s="46">
        <v>6</v>
      </c>
      <c r="E194" s="46">
        <f>SUMIFS(Tabella2[Qtà],Tabella2[Codice],A194)+IFERROR(IF(INDEX(Tabella1[codice2],MATCH(A194,Tabella1[Codice],0))="",0,SUMIFS(Tabella2[Qtà],Tabella2[Codice],INDEX(Tabella1[codice2],MATCH(A194,Tabella1[Codice],0)))),0)</f>
        <v>0</v>
      </c>
      <c r="F194" s="46">
        <f>+Tabella3[[#This Row],[VEND.]]+Tabella3[[#This Row],[Incr]]</f>
        <v>6</v>
      </c>
      <c r="G194" s="53">
        <f>+Tabella3[[#This Row],[ACQ.]]-Tabella3[[#This Row],[Colonna1]]</f>
        <v>54</v>
      </c>
      <c r="H194" s="45">
        <v>5.5</v>
      </c>
      <c r="I194" s="54">
        <f>+Tabella3[[#This Row],[ACQ.]]*Tabella3[[#This Row],[PREZZO]]</f>
        <v>330</v>
      </c>
      <c r="J194" s="59">
        <f t="shared" si="4"/>
        <v>33</v>
      </c>
      <c r="K194" s="177">
        <f>IFERROR(Tabella3[[#This Row],[VEND.]]/Tabella3[[#This Row],[ACQ.]],0)</f>
        <v>0.1</v>
      </c>
      <c r="N194" s="178"/>
      <c r="O194" s="292"/>
      <c r="P194" s="290" t="str">
        <f>+Tabella3[[#This Row],[Descrizione]]</f>
        <v>DIANA BLU KS*CART20</v>
      </c>
      <c r="Q194" s="290" t="str">
        <f>+Tabella3[[#This Row],[Codice]]</f>
        <v>AMMS406</v>
      </c>
      <c r="R194" s="290">
        <f>COUNTIFS(tblStoricoVendingExt[CODICE_EXCEL],Q194,tblStoricoVendingExt[ESITO],"OK")</f>
        <v>0</v>
      </c>
      <c r="S194" s="291">
        <f t="shared" si="5"/>
        <v>0</v>
      </c>
      <c r="T194" s="95">
        <f>IFERROR((Tabella3[[#This Row],[RIMANENZE]]/Tabella3[[#This Row],[ACQ.]]),"")</f>
        <v>0.9</v>
      </c>
      <c r="W194" s="13">
        <f>+Tabella3[[#This Row],[Incr]]*Tabella3[[#This Row],[PREZZO]]</f>
        <v>0</v>
      </c>
      <c r="Z194" s="351">
        <f>+C194-D194-R194-Tabella8[[#This Row],[CARICO VENDING]]</f>
        <v>54</v>
      </c>
      <c r="AB194" s="1">
        <f>+Tabella3[[#This Row],[RIMANENZE]]-Tabella8[[#This Row],[VENDUTO VENDING]]</f>
        <v>54</v>
      </c>
      <c r="AF194" s="1">
        <f>+'(SMART VENUE)'!N194</f>
        <v>0</v>
      </c>
      <c r="AH194" s="1">
        <f>+Tabella3[[#This Row],[VEND.]]-AF194</f>
        <v>6</v>
      </c>
    </row>
    <row r="195" spans="1:34" ht="25.5" customHeight="1" x14ac:dyDescent="0.25">
      <c r="A195" s="58" t="s">
        <v>218</v>
      </c>
      <c r="B195" s="44" t="s">
        <v>474</v>
      </c>
      <c r="C195" s="44">
        <v>299</v>
      </c>
      <c r="D195" s="46">
        <v>292</v>
      </c>
      <c r="E195" s="46">
        <f>SUMIFS(Tabella2[Qtà],Tabella2[Codice],A195)+IFERROR(IF(INDEX(Tabella1[codice2],MATCH(A195,Tabella1[Codice],0))="",0,SUMIFS(Tabella2[Qtà],Tabella2[Codice],INDEX(Tabella1[codice2],MATCH(A195,Tabella1[Codice],0)))),0)</f>
        <v>0</v>
      </c>
      <c r="F195" s="46">
        <f>+Tabella3[[#This Row],[VEND.]]+Tabella3[[#This Row],[Incr]]</f>
        <v>292</v>
      </c>
      <c r="G195" s="53">
        <f>+Tabella3[[#This Row],[ACQ.]]-Tabella3[[#This Row],[Colonna1]]</f>
        <v>7</v>
      </c>
      <c r="H195" s="47">
        <v>5.5</v>
      </c>
      <c r="I195" s="54">
        <f>+Tabella3[[#This Row],[ACQ.]]*Tabella3[[#This Row],[PREZZO]]</f>
        <v>1644.5</v>
      </c>
      <c r="J195" s="59">
        <f t="shared" ref="J195:J224" si="6">+D195*H195</f>
        <v>1606</v>
      </c>
      <c r="K195" s="177">
        <f>IFERROR(Tabella3[[#This Row],[VEND.]]/Tabella3[[#This Row],[ACQ.]],0)</f>
        <v>0.97658862876254182</v>
      </c>
      <c r="N195" s="178"/>
      <c r="O195" s="292"/>
      <c r="P195" s="290" t="str">
        <f>+Tabella3[[#This Row],[Descrizione]]</f>
        <v>LUCKY STRIKE RED*AST20</v>
      </c>
      <c r="Q195" s="290" t="str">
        <f>+Tabella3[[#This Row],[Codice]]</f>
        <v>AMMS451</v>
      </c>
      <c r="R195" s="290">
        <f>COUNTIFS(tblStoricoVendingExt[CODICE_EXCEL],Q195,tblStoricoVendingExt[ESITO],"OK")</f>
        <v>0</v>
      </c>
      <c r="S195" s="291">
        <f t="shared" ref="S195:S230" si="7">R195*H195</f>
        <v>0</v>
      </c>
      <c r="T195" s="95">
        <f>IFERROR((Tabella3[[#This Row],[RIMANENZE]]/Tabella3[[#This Row],[ACQ.]]),"")</f>
        <v>2.3411371237458192E-2</v>
      </c>
      <c r="W195" s="13">
        <f>+Tabella3[[#This Row],[Incr]]*Tabella3[[#This Row],[PREZZO]]</f>
        <v>0</v>
      </c>
      <c r="Z195" s="351">
        <f>+C195-D195-R195-Tabella8[[#This Row],[CARICO VENDING]]</f>
        <v>7</v>
      </c>
      <c r="AB195" s="1">
        <f>+Tabella3[[#This Row],[RIMANENZE]]-Tabella8[[#This Row],[VENDUTO VENDING]]</f>
        <v>7</v>
      </c>
      <c r="AF195" s="1">
        <f>+'(SMART VENUE)'!N195</f>
        <v>0</v>
      </c>
      <c r="AH195" s="1">
        <f>+Tabella3[[#This Row],[VEND.]]-AF195</f>
        <v>292</v>
      </c>
    </row>
    <row r="196" spans="1:34" ht="25.5" customHeight="1" x14ac:dyDescent="0.25">
      <c r="A196" s="58" t="s">
        <v>219</v>
      </c>
      <c r="B196" s="44" t="s">
        <v>475</v>
      </c>
      <c r="C196" s="44">
        <v>799</v>
      </c>
      <c r="D196" s="46">
        <v>770</v>
      </c>
      <c r="E196" s="46">
        <f>SUMIFS(Tabella2[Qtà],Tabella2[Codice],A196)+IFERROR(IF(INDEX(Tabella1[codice2],MATCH(A196,Tabella1[Codice],0))="",0,SUMIFS(Tabella2[Qtà],Tabella2[Codice],INDEX(Tabella1[codice2],MATCH(A196,Tabella1[Codice],0)))),0)</f>
        <v>0</v>
      </c>
      <c r="F196" s="46">
        <f>+Tabella3[[#This Row],[VEND.]]+Tabella3[[#This Row],[Incr]]</f>
        <v>770</v>
      </c>
      <c r="G196" s="53">
        <f>+Tabella3[[#This Row],[ACQ.]]-Tabella3[[#This Row],[Colonna1]]</f>
        <v>29</v>
      </c>
      <c r="H196" s="47">
        <v>6.3</v>
      </c>
      <c r="I196" s="54">
        <f>+Tabella3[[#This Row],[ACQ.]]*Tabella3[[#This Row],[PREZZO]]</f>
        <v>5033.7</v>
      </c>
      <c r="J196" s="59">
        <f t="shared" si="6"/>
        <v>4851</v>
      </c>
      <c r="K196" s="177">
        <f>IFERROR(Tabella3[[#This Row],[VEND.]]/Tabella3[[#This Row],[ACQ.]],0)</f>
        <v>0.96370463078848556</v>
      </c>
      <c r="N196" s="178">
        <v>3</v>
      </c>
      <c r="O196" s="292" t="s">
        <v>8896</v>
      </c>
      <c r="P196" s="290" t="str">
        <f>+Tabella3[[#This Row],[Descrizione]]</f>
        <v>CAMEL BLUE*AST20</v>
      </c>
      <c r="Q196" s="290" t="str">
        <f>+Tabella3[[#This Row],[Codice]]</f>
        <v>AMMS478</v>
      </c>
      <c r="R196" s="290">
        <f>COUNTIFS(tblStoricoVendingExt[CODICE_EXCEL],Q196,tblStoricoVendingExt[ESITO],"OK")</f>
        <v>26</v>
      </c>
      <c r="S196" s="291">
        <f t="shared" si="7"/>
        <v>163.79999999999998</v>
      </c>
      <c r="T196" s="95">
        <f>IFERROR((Tabella3[[#This Row],[RIMANENZE]]/Tabella3[[#This Row],[ACQ.]]),"")</f>
        <v>3.629536921151439E-2</v>
      </c>
      <c r="W196" s="13">
        <f>+Tabella3[[#This Row],[Incr]]*Tabella3[[#This Row],[PREZZO]]</f>
        <v>0</v>
      </c>
      <c r="Z196" s="351">
        <f>+C196-D196-R196-Tabella8[[#This Row],[CARICO VENDING]]</f>
        <v>0</v>
      </c>
      <c r="AB196" s="1">
        <f>+Tabella3[[#This Row],[RIMANENZE]]-Tabella8[[#This Row],[VENDUTO VENDING]]</f>
        <v>3</v>
      </c>
      <c r="AF196" s="1">
        <f>+'(SMART VENUE)'!N196</f>
        <v>0</v>
      </c>
      <c r="AH196" s="1">
        <f>+Tabella3[[#This Row],[VEND.]]-AF196</f>
        <v>770</v>
      </c>
    </row>
    <row r="197" spans="1:34" ht="25.5" customHeight="1" x14ac:dyDescent="0.25">
      <c r="A197" s="58" t="s">
        <v>220</v>
      </c>
      <c r="B197" s="46" t="s">
        <v>476</v>
      </c>
      <c r="C197" s="46">
        <v>310</v>
      </c>
      <c r="D197" s="46">
        <v>281</v>
      </c>
      <c r="E197" s="46">
        <f>SUMIFS(Tabella2[Qtà],Tabella2[Codice],A197)+IFERROR(IF(INDEX(Tabella1[codice2],MATCH(A197,Tabella1[Codice],0))="",0,SUMIFS(Tabella2[Qtà],Tabella2[Codice],INDEX(Tabella1[codice2],MATCH(A197,Tabella1[Codice],0)))),0)</f>
        <v>0</v>
      </c>
      <c r="F197" s="46">
        <f>+Tabella3[[#This Row],[VEND.]]+Tabella3[[#This Row],[Incr]]</f>
        <v>281</v>
      </c>
      <c r="G197" s="53">
        <f>+Tabella3[[#This Row],[ACQ.]]-Tabella3[[#This Row],[Colonna1]]</f>
        <v>29</v>
      </c>
      <c r="H197" s="45">
        <v>5.5</v>
      </c>
      <c r="I197" s="54">
        <f>+Tabella3[[#This Row],[ACQ.]]*Tabella3[[#This Row],[PREZZO]]</f>
        <v>1705</v>
      </c>
      <c r="J197" s="59">
        <f t="shared" si="6"/>
        <v>1545.5</v>
      </c>
      <c r="K197" s="177">
        <f>IFERROR(Tabella3[[#This Row],[VEND.]]/Tabella3[[#This Row],[ACQ.]],0)</f>
        <v>0.90645161290322585</v>
      </c>
      <c r="N197" s="178">
        <v>2</v>
      </c>
      <c r="O197" s="292" t="s">
        <v>8930</v>
      </c>
      <c r="P197" s="290" t="str">
        <f>+Tabella3[[#This Row],[Descrizione]]</f>
        <v>LUCKY STRIKE ORIGINAL *CART20</v>
      </c>
      <c r="Q197" s="290" t="str">
        <f>+Tabella3[[#This Row],[Codice]]</f>
        <v>AMMS536</v>
      </c>
      <c r="R197" s="290">
        <f>COUNTIFS(tblStoricoVendingExt[CODICE_EXCEL],Q197,tblStoricoVendingExt[ESITO],"OK")</f>
        <v>24</v>
      </c>
      <c r="S197" s="291">
        <f t="shared" si="7"/>
        <v>132</v>
      </c>
      <c r="T197" s="95">
        <f>IFERROR((Tabella3[[#This Row],[RIMANENZE]]/Tabella3[[#This Row],[ACQ.]]),"")</f>
        <v>9.3548387096774197E-2</v>
      </c>
      <c r="W197" s="13">
        <f>+Tabella3[[#This Row],[Incr]]*Tabella3[[#This Row],[PREZZO]]</f>
        <v>0</v>
      </c>
      <c r="Z197" s="351">
        <f>+C197-D197-R197-Tabella8[[#This Row],[CARICO VENDING]]</f>
        <v>3</v>
      </c>
      <c r="AB197" s="1">
        <f>+Tabella3[[#This Row],[RIMANENZE]]-Tabella8[[#This Row],[VENDUTO VENDING]]</f>
        <v>5</v>
      </c>
      <c r="AF197" s="1">
        <f>+'(SMART VENUE)'!N197</f>
        <v>0</v>
      </c>
      <c r="AH197" s="1">
        <f>+Tabella3[[#This Row],[VEND.]]-AF197</f>
        <v>281</v>
      </c>
    </row>
    <row r="198" spans="1:34" ht="25.5" customHeight="1" x14ac:dyDescent="0.25">
      <c r="A198" s="58" t="s">
        <v>221</v>
      </c>
      <c r="B198" s="44" t="s">
        <v>477</v>
      </c>
      <c r="C198" s="46">
        <v>70</v>
      </c>
      <c r="D198" s="46">
        <v>64</v>
      </c>
      <c r="E198" s="46">
        <f>SUMIFS(Tabella2[Qtà],Tabella2[Codice],A198)+IFERROR(IF(INDEX(Tabella1[codice2],MATCH(A198,Tabella1[Codice],0))="",0,SUMIFS(Tabella2[Qtà],Tabella2[Codice],INDEX(Tabella1[codice2],MATCH(A198,Tabella1[Codice],0)))),0)</f>
        <v>0</v>
      </c>
      <c r="F198" s="46">
        <f>+Tabella3[[#This Row],[VEND.]]+Tabella3[[#This Row],[Incr]]</f>
        <v>64</v>
      </c>
      <c r="G198" s="53">
        <f>+Tabella3[[#This Row],[ACQ.]]-Tabella3[[#This Row],[Colonna1]]</f>
        <v>6</v>
      </c>
      <c r="H198" s="45">
        <v>6</v>
      </c>
      <c r="I198" s="54">
        <f>+Tabella3[[#This Row],[ACQ.]]*Tabella3[[#This Row],[PREZZO]]</f>
        <v>420</v>
      </c>
      <c r="J198" s="59">
        <f t="shared" si="6"/>
        <v>384</v>
      </c>
      <c r="K198" s="177">
        <f>IFERROR(Tabella3[[#This Row],[VEND.]]/Tabella3[[#This Row],[ACQ.]],0)</f>
        <v>0.91428571428571426</v>
      </c>
      <c r="N198" s="178"/>
      <c r="O198" s="292"/>
      <c r="P198" s="290" t="str">
        <f>+Tabella3[[#This Row],[Descrizione]]</f>
        <v>CAMEL BLUE 100S*AST20</v>
      </c>
      <c r="Q198" s="290" t="str">
        <f>+Tabella3[[#This Row],[Codice]]</f>
        <v>AMMS546</v>
      </c>
      <c r="R198" s="290">
        <f>COUNTIFS(tblStoricoVendingExt[CODICE_EXCEL],Q198,tblStoricoVendingExt[ESITO],"OK")</f>
        <v>0</v>
      </c>
      <c r="S198" s="291">
        <f t="shared" si="7"/>
        <v>0</v>
      </c>
      <c r="T198" s="95">
        <f>IFERROR((Tabella3[[#This Row],[RIMANENZE]]/Tabella3[[#This Row],[ACQ.]]),"")</f>
        <v>8.5714285714285715E-2</v>
      </c>
      <c r="W198" s="13">
        <f>+Tabella3[[#This Row],[Incr]]*Tabella3[[#This Row],[PREZZO]]</f>
        <v>0</v>
      </c>
      <c r="Z198" s="351">
        <f>+C198-D198-R198-Tabella8[[#This Row],[CARICO VENDING]]</f>
        <v>6</v>
      </c>
      <c r="AB198" s="1">
        <f>+Tabella3[[#This Row],[RIMANENZE]]-Tabella8[[#This Row],[VENDUTO VENDING]]</f>
        <v>6</v>
      </c>
      <c r="AF198" s="1">
        <f>+'(SMART VENUE)'!N198</f>
        <v>0</v>
      </c>
      <c r="AH198" s="1">
        <f>+Tabella3[[#This Row],[VEND.]]-AF198</f>
        <v>64</v>
      </c>
    </row>
    <row r="199" spans="1:34" ht="25.5" customHeight="1" x14ac:dyDescent="0.25">
      <c r="A199" s="58" t="s">
        <v>222</v>
      </c>
      <c r="B199" s="46" t="s">
        <v>478</v>
      </c>
      <c r="C199" s="46">
        <v>10</v>
      </c>
      <c r="D199" s="46">
        <v>0</v>
      </c>
      <c r="E199" s="46">
        <f>SUMIFS(Tabella2[Qtà],Tabella2[Codice],A199)+IFERROR(IF(INDEX(Tabella1[codice2],MATCH(A199,Tabella1[Codice],0))="",0,SUMIFS(Tabella2[Qtà],Tabella2[Codice],INDEX(Tabella1[codice2],MATCH(A199,Tabella1[Codice],0)))),0)</f>
        <v>0</v>
      </c>
      <c r="F199" s="46">
        <f>+Tabella3[[#This Row],[VEND.]]+Tabella3[[#This Row],[Incr]]</f>
        <v>0</v>
      </c>
      <c r="G199" s="53">
        <f>+Tabella3[[#This Row],[ACQ.]]-Tabella3[[#This Row],[Colonna1]]</f>
        <v>10</v>
      </c>
      <c r="H199" s="45">
        <v>6.8</v>
      </c>
      <c r="I199" s="54">
        <f>+Tabella3[[#This Row],[ACQ.]]*Tabella3[[#This Row],[PREZZO]]</f>
        <v>68</v>
      </c>
      <c r="J199" s="59">
        <f t="shared" si="6"/>
        <v>0</v>
      </c>
      <c r="K199" s="177">
        <f>IFERROR(Tabella3[[#This Row],[VEND.]]/Tabella3[[#This Row],[ACQ.]],0)</f>
        <v>0</v>
      </c>
      <c r="N199" s="178"/>
      <c r="O199" s="292"/>
      <c r="P199" s="290" t="str">
        <f>+Tabella3[[#This Row],[Descrizione]]</f>
        <v xml:space="preserve">BENSON &amp; HEDGES GOLD*AST20 </v>
      </c>
      <c r="Q199" s="290" t="str">
        <f>+Tabella3[[#This Row],[Codice]]</f>
        <v>AMMS550</v>
      </c>
      <c r="R199" s="290">
        <f>COUNTIFS(tblStoricoVendingExt[CODICE_EXCEL],Q199,tblStoricoVendingExt[ESITO],"OK")</f>
        <v>0</v>
      </c>
      <c r="S199" s="291">
        <f t="shared" si="7"/>
        <v>0</v>
      </c>
      <c r="T199" s="95">
        <f>IFERROR((Tabella3[[#This Row],[RIMANENZE]]/Tabella3[[#This Row],[ACQ.]]),"")</f>
        <v>1</v>
      </c>
      <c r="W199" s="13">
        <f>+Tabella3[[#This Row],[Incr]]*Tabella3[[#This Row],[PREZZO]]</f>
        <v>0</v>
      </c>
      <c r="Z199" s="351">
        <f>+C199-D199-R199-Tabella8[[#This Row],[CARICO VENDING]]</f>
        <v>10</v>
      </c>
      <c r="AB199" s="1">
        <f>+Tabella3[[#This Row],[RIMANENZE]]-Tabella8[[#This Row],[VENDUTO VENDING]]</f>
        <v>10</v>
      </c>
      <c r="AF199" s="1">
        <f>+'(SMART VENUE)'!N199</f>
        <v>0</v>
      </c>
      <c r="AH199" s="1">
        <f>+Tabella3[[#This Row],[VEND.]]-AF199</f>
        <v>0</v>
      </c>
    </row>
    <row r="200" spans="1:34" ht="25.5" customHeight="1" x14ac:dyDescent="0.25">
      <c r="A200" s="58" t="s">
        <v>223</v>
      </c>
      <c r="B200" s="44" t="s">
        <v>479</v>
      </c>
      <c r="C200" s="44">
        <v>130</v>
      </c>
      <c r="D200" s="46">
        <v>123</v>
      </c>
      <c r="E200" s="46">
        <f>SUMIFS(Tabella2[Qtà],Tabella2[Codice],A200)+IFERROR(IF(INDEX(Tabella1[codice2],MATCH(A200,Tabella1[Codice],0))="",0,SUMIFS(Tabella2[Qtà],Tabella2[Codice],INDEX(Tabella1[codice2],MATCH(A200,Tabella1[Codice],0)))),0)</f>
        <v>0</v>
      </c>
      <c r="F200" s="46">
        <f>+Tabella3[[#This Row],[VEND.]]+Tabella3[[#This Row],[Incr]]</f>
        <v>123</v>
      </c>
      <c r="G200" s="53">
        <f>+Tabella3[[#This Row],[ACQ.]]-Tabella3[[#This Row],[Colonna1]]</f>
        <v>7</v>
      </c>
      <c r="H200" s="47">
        <v>5.8</v>
      </c>
      <c r="I200" s="54">
        <f>+Tabella3[[#This Row],[ACQ.]]*Tabella3[[#This Row],[PREZZO]]</f>
        <v>754</v>
      </c>
      <c r="J200" s="59">
        <f t="shared" si="6"/>
        <v>713.4</v>
      </c>
      <c r="K200" s="177">
        <f>IFERROR(Tabella3[[#This Row],[VEND.]]/Tabella3[[#This Row],[ACQ.]],0)</f>
        <v>0.94615384615384612</v>
      </c>
      <c r="N200" s="178">
        <v>4</v>
      </c>
      <c r="O200" s="292" t="s">
        <v>8929</v>
      </c>
      <c r="P200" s="290" t="str">
        <f>+Tabella3[[#This Row],[Descrizione]]</f>
        <v>PHILIP MORRIS FILTER KINGS*AST20</v>
      </c>
      <c r="Q200" s="290" t="str">
        <f>+Tabella3[[#This Row],[Codice]]</f>
        <v>AMMS553</v>
      </c>
      <c r="R200" s="290">
        <f>COUNTIFS(tblStoricoVendingExt[CODICE_EXCEL],Q200,tblStoricoVendingExt[ESITO],"OK")</f>
        <v>3</v>
      </c>
      <c r="S200" s="291">
        <f t="shared" si="7"/>
        <v>17.399999999999999</v>
      </c>
      <c r="T200" s="95">
        <f>IFERROR((Tabella3[[#This Row],[RIMANENZE]]/Tabella3[[#This Row],[ACQ.]]),"")</f>
        <v>5.3846153846153849E-2</v>
      </c>
      <c r="W200" s="13">
        <f>+Tabella3[[#This Row],[Incr]]*Tabella3[[#This Row],[PREZZO]]</f>
        <v>0</v>
      </c>
      <c r="Z200" s="351">
        <f>+C200-D200-R200-Tabella8[[#This Row],[CARICO VENDING]]</f>
        <v>0</v>
      </c>
      <c r="AB200" s="1">
        <f>+Tabella3[[#This Row],[RIMANENZE]]-Tabella8[[#This Row],[VENDUTO VENDING]]</f>
        <v>4</v>
      </c>
      <c r="AF200" s="1">
        <f>+'(SMART VENUE)'!N200</f>
        <v>0</v>
      </c>
      <c r="AH200" s="1">
        <f>+Tabella3[[#This Row],[VEND.]]-AF200</f>
        <v>123</v>
      </c>
    </row>
    <row r="201" spans="1:34" ht="25.5" customHeight="1" x14ac:dyDescent="0.25">
      <c r="A201" s="58" t="s">
        <v>224</v>
      </c>
      <c r="B201" s="46" t="s">
        <v>480</v>
      </c>
      <c r="C201" s="46">
        <v>10</v>
      </c>
      <c r="D201" s="46">
        <v>2</v>
      </c>
      <c r="E201" s="46">
        <f>SUMIFS(Tabella2[Qtà],Tabella2[Codice],A201)+IFERROR(IF(INDEX(Tabella1[codice2],MATCH(A201,Tabella1[Codice],0))="",0,SUMIFS(Tabella2[Qtà],Tabella2[Codice],INDEX(Tabella1[codice2],MATCH(A201,Tabella1[Codice],0)))),0)</f>
        <v>0</v>
      </c>
      <c r="F201" s="46">
        <f>+Tabella3[[#This Row],[VEND.]]+Tabella3[[#This Row],[Incr]]</f>
        <v>2</v>
      </c>
      <c r="G201" s="53">
        <f>+Tabella3[[#This Row],[ACQ.]]-Tabella3[[#This Row],[Colonna1]]</f>
        <v>8</v>
      </c>
      <c r="H201" s="45">
        <v>5.5</v>
      </c>
      <c r="I201" s="54">
        <f>+Tabella3[[#This Row],[ACQ.]]*Tabella3[[#This Row],[PREZZO]]</f>
        <v>55</v>
      </c>
      <c r="J201" s="59">
        <f t="shared" si="6"/>
        <v>11</v>
      </c>
      <c r="K201" s="177">
        <f>IFERROR(Tabella3[[#This Row],[VEND.]]/Tabella3[[#This Row],[ACQ.]],0)</f>
        <v>0.2</v>
      </c>
      <c r="N201" s="178"/>
      <c r="O201" s="292"/>
      <c r="P201" s="290" t="str">
        <f>+Tabella3[[#This Row],[Descrizione]]</f>
        <v xml:space="preserve">GAULOISES BLONDES BLU*AST20 </v>
      </c>
      <c r="Q201" s="290" t="str">
        <f>+Tabella3[[#This Row],[Codice]]</f>
        <v>AMMS558</v>
      </c>
      <c r="R201" s="290">
        <f>COUNTIFS(tblStoricoVendingExt[CODICE_EXCEL],Q201,tblStoricoVendingExt[ESITO],"OK")</f>
        <v>0</v>
      </c>
      <c r="S201" s="291">
        <f t="shared" si="7"/>
        <v>0</v>
      </c>
      <c r="T201" s="95">
        <f>IFERROR((Tabella3[[#This Row],[RIMANENZE]]/Tabella3[[#This Row],[ACQ.]]),"")</f>
        <v>0.8</v>
      </c>
      <c r="W201" s="13">
        <f>+Tabella3[[#This Row],[Incr]]*Tabella3[[#This Row],[PREZZO]]</f>
        <v>0</v>
      </c>
      <c r="Z201" s="351">
        <f>+C201-D201-R201-Tabella8[[#This Row],[CARICO VENDING]]</f>
        <v>8</v>
      </c>
      <c r="AB201" s="1">
        <f>+Tabella3[[#This Row],[RIMANENZE]]-Tabella8[[#This Row],[VENDUTO VENDING]]</f>
        <v>8</v>
      </c>
      <c r="AF201" s="1">
        <f>+'(SMART VENUE)'!N201</f>
        <v>0</v>
      </c>
      <c r="AH201" s="1">
        <f>+Tabella3[[#This Row],[VEND.]]-AF201</f>
        <v>2</v>
      </c>
    </row>
    <row r="202" spans="1:34" ht="25.5" customHeight="1" x14ac:dyDescent="0.25">
      <c r="A202" s="58" t="s">
        <v>225</v>
      </c>
      <c r="B202" s="44" t="s">
        <v>481</v>
      </c>
      <c r="C202" s="44">
        <v>570</v>
      </c>
      <c r="D202" s="46">
        <v>527</v>
      </c>
      <c r="E202" s="46">
        <f>SUMIFS(Tabella2[Qtà],Tabella2[Codice],A202)+IFERROR(IF(INDEX(Tabella1[codice2],MATCH(A202,Tabella1[Codice],0))="",0,SUMIFS(Tabella2[Qtà],Tabella2[Codice],INDEX(Tabella1[codice2],MATCH(A202,Tabella1[Codice],0)))),0)</f>
        <v>0</v>
      </c>
      <c r="F202" s="46">
        <f>+Tabella3[[#This Row],[VEND.]]+Tabella3[[#This Row],[Incr]]</f>
        <v>527</v>
      </c>
      <c r="G202" s="53">
        <f>+Tabella3[[#This Row],[ACQ.]]-Tabella3[[#This Row],[Colonna1]]</f>
        <v>43</v>
      </c>
      <c r="H202" s="47">
        <v>6.3</v>
      </c>
      <c r="I202" s="54">
        <f>+Tabella3[[#This Row],[ACQ.]]*Tabella3[[#This Row],[PREZZO]]</f>
        <v>3591</v>
      </c>
      <c r="J202" s="59">
        <f t="shared" si="6"/>
        <v>3320.1</v>
      </c>
      <c r="K202" s="177">
        <f>IFERROR(Tabella3[[#This Row],[VEND.]]/Tabella3[[#This Row],[ACQ.]],0)</f>
        <v>0.92456140350877192</v>
      </c>
      <c r="N202" s="178">
        <v>5</v>
      </c>
      <c r="O202" s="292" t="s">
        <v>8897</v>
      </c>
      <c r="P202" s="290" t="str">
        <f>+Tabella3[[#This Row],[Descrizione]]</f>
        <v>MARLBORO GOLD KS*CART20</v>
      </c>
      <c r="Q202" s="290" t="str">
        <f>+Tabella3[[#This Row],[Codice]]</f>
        <v>AMMS618</v>
      </c>
      <c r="R202" s="290">
        <f>COUNTIFS(tblStoricoVendingExt[CODICE_EXCEL],Q202,tblStoricoVendingExt[ESITO],"OK")</f>
        <v>11</v>
      </c>
      <c r="S202" s="291">
        <f t="shared" si="7"/>
        <v>69.3</v>
      </c>
      <c r="T202" s="95">
        <f>IFERROR((Tabella3[[#This Row],[RIMANENZE]]/Tabella3[[#This Row],[ACQ.]]),"")</f>
        <v>7.5438596491228069E-2</v>
      </c>
      <c r="W202" s="13">
        <f>+Tabella3[[#This Row],[Incr]]*Tabella3[[#This Row],[PREZZO]]</f>
        <v>0</v>
      </c>
      <c r="Z202" s="351">
        <f>+C202-D202-R202-Tabella8[[#This Row],[CARICO VENDING]]</f>
        <v>27</v>
      </c>
      <c r="AB202" s="1">
        <f>+Tabella3[[#This Row],[RIMANENZE]]-Tabella8[[#This Row],[VENDUTO VENDING]]</f>
        <v>32</v>
      </c>
      <c r="AF202" s="1">
        <f>+'(SMART VENUE)'!N202</f>
        <v>0</v>
      </c>
      <c r="AH202" s="1">
        <f>+Tabella3[[#This Row],[VEND.]]-AF202</f>
        <v>527</v>
      </c>
    </row>
    <row r="203" spans="1:34" ht="25.5" customHeight="1" x14ac:dyDescent="0.25">
      <c r="A203" s="58" t="s">
        <v>226</v>
      </c>
      <c r="B203" s="46" t="s">
        <v>482</v>
      </c>
      <c r="C203" s="46">
        <v>463</v>
      </c>
      <c r="D203" s="46">
        <v>384</v>
      </c>
      <c r="E203" s="46">
        <f>SUMIFS(Tabella2[Qtà],Tabella2[Codice],A203)+IFERROR(IF(INDEX(Tabella1[codice2],MATCH(A203,Tabella1[Codice],0))="",0,SUMIFS(Tabella2[Qtà],Tabella2[Codice],INDEX(Tabella1[codice2],MATCH(A203,Tabella1[Codice],0)))),0)</f>
        <v>0</v>
      </c>
      <c r="F203" s="46">
        <f>+Tabella3[[#This Row],[VEND.]]+Tabella3[[#This Row],[Incr]]</f>
        <v>384</v>
      </c>
      <c r="G203" s="53">
        <f>+Tabella3[[#This Row],[ACQ.]]-Tabella3[[#This Row],[Colonna1]]</f>
        <v>79</v>
      </c>
      <c r="H203" s="45">
        <v>5.8</v>
      </c>
      <c r="I203" s="54">
        <f>+Tabella3[[#This Row],[ACQ.]]*Tabella3[[#This Row],[PREZZO]]</f>
        <v>2685.4</v>
      </c>
      <c r="J203" s="59">
        <f t="shared" si="6"/>
        <v>2227.1999999999998</v>
      </c>
      <c r="K203" s="177">
        <f>IFERROR(Tabella3[[#This Row],[VEND.]]/Tabella3[[#This Row],[ACQ.]],0)</f>
        <v>0.82937365010799136</v>
      </c>
      <c r="N203" s="178">
        <v>3</v>
      </c>
      <c r="O203" s="292" t="s">
        <v>8928</v>
      </c>
      <c r="P203" s="290" t="str">
        <f>+Tabella3[[#This Row],[Descrizione]]</f>
        <v>CAMEL BLUE*CART20</v>
      </c>
      <c r="Q203" s="290" t="str">
        <f>+Tabella3[[#This Row],[Codice]]</f>
        <v>AMMS632</v>
      </c>
      <c r="R203" s="290">
        <f>COUNTIFS(tblStoricoVendingExt[CODICE_EXCEL],Q203,tblStoricoVendingExt[ESITO],"OK")</f>
        <v>31</v>
      </c>
      <c r="S203" s="291">
        <f t="shared" si="7"/>
        <v>179.79999999999998</v>
      </c>
      <c r="T203" s="95">
        <f>IFERROR((Tabella3[[#This Row],[RIMANENZE]]/Tabella3[[#This Row],[ACQ.]]),"")</f>
        <v>0.17062634989200864</v>
      </c>
      <c r="W203" s="13">
        <f>+Tabella3[[#This Row],[Incr]]*Tabella3[[#This Row],[PREZZO]]</f>
        <v>0</v>
      </c>
      <c r="Z203" s="351">
        <f>+C203-D203-R203-Tabella8[[#This Row],[CARICO VENDING]]</f>
        <v>45</v>
      </c>
      <c r="AB203" s="1">
        <f>+Tabella3[[#This Row],[RIMANENZE]]-Tabella8[[#This Row],[VENDUTO VENDING]]</f>
        <v>48</v>
      </c>
      <c r="AF203" s="1">
        <f>+'(SMART VENUE)'!N203</f>
        <v>0</v>
      </c>
      <c r="AH203" s="1">
        <f>+Tabella3[[#This Row],[VEND.]]-AF203</f>
        <v>384</v>
      </c>
    </row>
    <row r="204" spans="1:34" ht="25.5" customHeight="1" x14ac:dyDescent="0.25">
      <c r="A204" s="58" t="s">
        <v>227</v>
      </c>
      <c r="B204" s="67" t="s">
        <v>483</v>
      </c>
      <c r="C204" s="44">
        <v>120</v>
      </c>
      <c r="D204" s="68">
        <v>115</v>
      </c>
      <c r="E204" s="46">
        <f>SUMIFS(Tabella2[Qtà],Tabella2[Codice],A204)+IFERROR(IF(INDEX(Tabella1[codice2],MATCH(A204,Tabella1[Codice],0))="",0,SUMIFS(Tabella2[Qtà],Tabella2[Codice],INDEX(Tabella1[codice2],MATCH(A204,Tabella1[Codice],0)))),0)</f>
        <v>0</v>
      </c>
      <c r="F204" s="46">
        <f>+Tabella3[[#This Row],[VEND.]]+Tabella3[[#This Row],[Incr]]</f>
        <v>115</v>
      </c>
      <c r="G204" s="53">
        <f>+Tabella3[[#This Row],[ACQ.]]-Tabella3[[#This Row],[Colonna1]]</f>
        <v>5</v>
      </c>
      <c r="H204" s="47">
        <v>6.5</v>
      </c>
      <c r="I204" s="54">
        <f>+Tabella3[[#This Row],[ACQ.]]*Tabella3[[#This Row],[PREZZO]]</f>
        <v>780</v>
      </c>
      <c r="J204" s="59">
        <f t="shared" si="6"/>
        <v>747.5</v>
      </c>
      <c r="K204" s="177">
        <f>IFERROR(Tabella3[[#This Row],[VEND.]]/Tabella3[[#This Row],[ACQ.]],0)</f>
        <v>0.95833333333333337</v>
      </c>
      <c r="N204" s="178">
        <v>4</v>
      </c>
      <c r="O204" s="292" t="s">
        <v>8927</v>
      </c>
      <c r="P204" s="290" t="str">
        <f>+Tabella3[[#This Row],[Descrizione]]</f>
        <v>MARLBORO GOLD 100S*AST20</v>
      </c>
      <c r="Q204" s="290" t="str">
        <f>+Tabella3[[#This Row],[Codice]]</f>
        <v>AMMS651</v>
      </c>
      <c r="R204" s="290">
        <f>COUNTIFS(tblStoricoVendingExt[CODICE_EXCEL],Q204,tblStoricoVendingExt[ESITO],"OK")</f>
        <v>1</v>
      </c>
      <c r="S204" s="291">
        <f t="shared" si="7"/>
        <v>6.5</v>
      </c>
      <c r="T204" s="95">
        <f>IFERROR((Tabella3[[#This Row],[RIMANENZE]]/Tabella3[[#This Row],[ACQ.]]),"")</f>
        <v>4.1666666666666664E-2</v>
      </c>
      <c r="W204" s="13">
        <f>+Tabella3[[#This Row],[Incr]]*Tabella3[[#This Row],[PREZZO]]</f>
        <v>0</v>
      </c>
      <c r="Z204" s="351">
        <f>+C204-D204-R204-Tabella8[[#This Row],[CARICO VENDING]]</f>
        <v>0</v>
      </c>
      <c r="AB204" s="1">
        <f>+Tabella3[[#This Row],[RIMANENZE]]-Tabella8[[#This Row],[VENDUTO VENDING]]</f>
        <v>4</v>
      </c>
      <c r="AF204" s="1">
        <f>+'(SMART VENUE)'!N204</f>
        <v>0</v>
      </c>
      <c r="AH204" s="1">
        <f>+Tabella3[[#This Row],[VEND.]]-AF204</f>
        <v>115</v>
      </c>
    </row>
    <row r="205" spans="1:34" ht="25.5" customHeight="1" x14ac:dyDescent="0.25">
      <c r="A205" s="58" t="s">
        <v>228</v>
      </c>
      <c r="B205" s="46" t="s">
        <v>484</v>
      </c>
      <c r="C205" s="46">
        <v>40</v>
      </c>
      <c r="D205" s="46">
        <v>8</v>
      </c>
      <c r="E205" s="46">
        <f>SUMIFS(Tabella2[Qtà],Tabella2[Codice],A205)+IFERROR(IF(INDEX(Tabella1[codice2],MATCH(A205,Tabella1[Codice],0))="",0,SUMIFS(Tabella2[Qtà],Tabella2[Codice],INDEX(Tabella1[codice2],MATCH(A205,Tabella1[Codice],0)))),0)</f>
        <v>0</v>
      </c>
      <c r="F205" s="46">
        <f>+Tabella3[[#This Row],[VEND.]]+Tabella3[[#This Row],[Incr]]</f>
        <v>8</v>
      </c>
      <c r="G205" s="53">
        <f>+Tabella3[[#This Row],[ACQ.]]-Tabella3[[#This Row],[Colonna1]]</f>
        <v>32</v>
      </c>
      <c r="H205" s="45">
        <v>6.8</v>
      </c>
      <c r="I205" s="54">
        <f>+Tabella3[[#This Row],[ACQ.]]*Tabella3[[#This Row],[PREZZO]]</f>
        <v>272</v>
      </c>
      <c r="J205" s="59">
        <f t="shared" si="6"/>
        <v>54.4</v>
      </c>
      <c r="K205" s="177">
        <f>IFERROR(Tabella3[[#This Row],[VEND.]]/Tabella3[[#This Row],[ACQ.]],0)</f>
        <v>0.2</v>
      </c>
      <c r="N205" s="178">
        <v>6</v>
      </c>
      <c r="O205" s="292" t="s">
        <v>8898</v>
      </c>
      <c r="P205" s="290" t="str">
        <f>+Tabella3[[#This Row],[Descrizione]]</f>
        <v>DAVIDOFF CLASSIC*AST20</v>
      </c>
      <c r="Q205" s="290" t="str">
        <f>+Tabella3[[#This Row],[Codice]]</f>
        <v>AMMS728</v>
      </c>
      <c r="R205" s="290">
        <f>COUNTIFS(tblStoricoVendingExt[CODICE_EXCEL],Q205,tblStoricoVendingExt[ESITO],"OK")</f>
        <v>2</v>
      </c>
      <c r="S205" s="291">
        <f t="shared" si="7"/>
        <v>13.6</v>
      </c>
      <c r="T205" s="95">
        <f>IFERROR((Tabella3[[#This Row],[RIMANENZE]]/Tabella3[[#This Row],[ACQ.]]),"")</f>
        <v>0.8</v>
      </c>
      <c r="W205" s="13">
        <f>+Tabella3[[#This Row],[Incr]]*Tabella3[[#This Row],[PREZZO]]</f>
        <v>0</v>
      </c>
      <c r="Z205" s="351">
        <f>+C205-D205-R205-Tabella8[[#This Row],[CARICO VENDING]]</f>
        <v>24</v>
      </c>
      <c r="AB205" s="1">
        <f>+Tabella3[[#This Row],[RIMANENZE]]-Tabella8[[#This Row],[VENDUTO VENDING]]</f>
        <v>30</v>
      </c>
      <c r="AF205" s="1">
        <f>+'(SMART VENUE)'!N205</f>
        <v>0</v>
      </c>
      <c r="AH205" s="1">
        <f>+Tabella3[[#This Row],[VEND.]]-AF205</f>
        <v>8</v>
      </c>
    </row>
    <row r="206" spans="1:34" ht="25.5" customHeight="1" x14ac:dyDescent="0.25">
      <c r="A206" s="58" t="s">
        <v>229</v>
      </c>
      <c r="B206" s="44" t="s">
        <v>485</v>
      </c>
      <c r="C206" s="46">
        <v>40</v>
      </c>
      <c r="D206" s="46">
        <v>37</v>
      </c>
      <c r="E206" s="46">
        <f>SUMIFS(Tabella2[Qtà],Tabella2[Codice],A206)+IFERROR(IF(INDEX(Tabella1[codice2],MATCH(A206,Tabella1[Codice],0))="",0,SUMIFS(Tabella2[Qtà],Tabella2[Codice],INDEX(Tabella1[codice2],MATCH(A206,Tabella1[Codice],0)))),0)</f>
        <v>0</v>
      </c>
      <c r="F206" s="46">
        <f>+Tabella3[[#This Row],[VEND.]]+Tabella3[[#This Row],[Incr]]</f>
        <v>37</v>
      </c>
      <c r="G206" s="53">
        <f>+Tabella3[[#This Row],[ACQ.]]-Tabella3[[#This Row],[Colonna1]]</f>
        <v>3</v>
      </c>
      <c r="H206" s="45">
        <v>6.5</v>
      </c>
      <c r="I206" s="54">
        <f>+Tabella3[[#This Row],[ACQ.]]*Tabella3[[#This Row],[PREZZO]]</f>
        <v>260</v>
      </c>
      <c r="J206" s="59">
        <f t="shared" si="6"/>
        <v>240.5</v>
      </c>
      <c r="K206" s="177">
        <f>IFERROR(Tabella3[[#This Row],[VEND.]]/Tabella3[[#This Row],[ACQ.]],0)</f>
        <v>0.92500000000000004</v>
      </c>
      <c r="N206" s="178"/>
      <c r="O206" s="292"/>
      <c r="P206" s="290" t="str">
        <f>+Tabella3[[#This Row],[Descrizione]]</f>
        <v>MERIT SSL AST*20</v>
      </c>
      <c r="Q206" s="290" t="str">
        <f>+Tabella3[[#This Row],[Codice]]</f>
        <v>AMMS81</v>
      </c>
      <c r="R206" s="290">
        <f>COUNTIFS(tblStoricoVendingExt[CODICE_EXCEL],Q206,tblStoricoVendingExt[ESITO],"OK")</f>
        <v>0</v>
      </c>
      <c r="S206" s="291">
        <f t="shared" si="7"/>
        <v>0</v>
      </c>
      <c r="T206" s="95">
        <f>IFERROR((Tabella3[[#This Row],[RIMANENZE]]/Tabella3[[#This Row],[ACQ.]]),"")</f>
        <v>7.4999999999999997E-2</v>
      </c>
      <c r="W206" s="13">
        <f>+Tabella3[[#This Row],[Incr]]*Tabella3[[#This Row],[PREZZO]]</f>
        <v>0</v>
      </c>
      <c r="Z206" s="351">
        <f>+C206-D206-R206-Tabella8[[#This Row],[CARICO VENDING]]</f>
        <v>3</v>
      </c>
      <c r="AB206" s="1">
        <f>+Tabella3[[#This Row],[RIMANENZE]]-Tabella8[[#This Row],[VENDUTO VENDING]]</f>
        <v>3</v>
      </c>
      <c r="AF206" s="1">
        <f>+'(SMART VENUE)'!N206</f>
        <v>0</v>
      </c>
      <c r="AH206" s="1">
        <f>+Tabella3[[#This Row],[VEND.]]-AF206</f>
        <v>37</v>
      </c>
    </row>
    <row r="207" spans="1:34" ht="25.5" customHeight="1" x14ac:dyDescent="0.25">
      <c r="A207" s="58" t="s">
        <v>230</v>
      </c>
      <c r="B207" s="44" t="s">
        <v>486</v>
      </c>
      <c r="C207" s="44">
        <v>180</v>
      </c>
      <c r="D207" s="46">
        <v>117</v>
      </c>
      <c r="E207" s="46">
        <f>SUMIFS(Tabella2[Qtà],Tabella2[Codice],A207)+IFERROR(IF(INDEX(Tabella1[codice2],MATCH(A207,Tabella1[Codice],0))="",0,SUMIFS(Tabella2[Qtà],Tabella2[Codice],INDEX(Tabella1[codice2],MATCH(A207,Tabella1[Codice],0)))),0)</f>
        <v>0</v>
      </c>
      <c r="F207" s="46">
        <f>+Tabella3[[#This Row],[VEND.]]+Tabella3[[#This Row],[Incr]]</f>
        <v>117</v>
      </c>
      <c r="G207" s="53">
        <f>+Tabella3[[#This Row],[ACQ.]]-Tabella3[[#This Row],[Colonna1]]</f>
        <v>63</v>
      </c>
      <c r="H207" s="47">
        <v>6.5</v>
      </c>
      <c r="I207" s="54">
        <f>+Tabella3[[#This Row],[ACQ.]]*Tabella3[[#This Row],[PREZZO]]</f>
        <v>1170</v>
      </c>
      <c r="J207" s="59">
        <f t="shared" si="6"/>
        <v>760.5</v>
      </c>
      <c r="K207" s="177">
        <f>IFERROR(Tabella3[[#This Row],[VEND.]]/Tabella3[[#This Row],[ACQ.]],0)</f>
        <v>0.65</v>
      </c>
      <c r="N207" s="178">
        <v>5</v>
      </c>
      <c r="O207" s="292" t="s">
        <v>8926</v>
      </c>
      <c r="P207" s="290" t="str">
        <f>+Tabella3[[#This Row],[Descrizione]]</f>
        <v>MARLBORO 100S *AST20</v>
      </c>
      <c r="Q207" s="290" t="str">
        <f>+Tabella3[[#This Row],[Codice]]</f>
        <v>AMMS819</v>
      </c>
      <c r="R207" s="290">
        <f>COUNTIFS(tblStoricoVendingExt[CODICE_EXCEL],Q207,tblStoricoVendingExt[ESITO],"OK")</f>
        <v>13</v>
      </c>
      <c r="S207" s="291">
        <f t="shared" si="7"/>
        <v>84.5</v>
      </c>
      <c r="T207" s="95">
        <f>IFERROR((Tabella3[[#This Row],[RIMANENZE]]/Tabella3[[#This Row],[ACQ.]]),"")</f>
        <v>0.35</v>
      </c>
      <c r="W207" s="13">
        <f>+Tabella3[[#This Row],[Incr]]*Tabella3[[#This Row],[PREZZO]]</f>
        <v>0</v>
      </c>
      <c r="Z207" s="351">
        <f>+C207-D207-R207-Tabella8[[#This Row],[CARICO VENDING]]</f>
        <v>45</v>
      </c>
      <c r="AB207" s="1">
        <f>+Tabella3[[#This Row],[RIMANENZE]]-Tabella8[[#This Row],[VENDUTO VENDING]]</f>
        <v>50</v>
      </c>
      <c r="AF207" s="1">
        <f>+'(SMART VENUE)'!N207</f>
        <v>0</v>
      </c>
      <c r="AH207" s="1">
        <f>+Tabella3[[#This Row],[VEND.]]-AF207</f>
        <v>117</v>
      </c>
    </row>
    <row r="208" spans="1:34" ht="25.5" customHeight="1" x14ac:dyDescent="0.25">
      <c r="A208" s="58" t="s">
        <v>231</v>
      </c>
      <c r="B208" s="46" t="s">
        <v>487</v>
      </c>
      <c r="C208" s="46">
        <v>980</v>
      </c>
      <c r="D208" s="46">
        <v>944</v>
      </c>
      <c r="E208" s="46">
        <f>SUMIFS(Tabella2[Qtà],Tabella2[Codice],A208)+IFERROR(IF(INDEX(Tabella1[codice2],MATCH(A208,Tabella1[Codice],0))="",0,SUMIFS(Tabella2[Qtà],Tabella2[Codice],INDEX(Tabella1[codice2],MATCH(A208,Tabella1[Codice],0)))),0)</f>
        <v>0</v>
      </c>
      <c r="F208" s="46">
        <f>+Tabella3[[#This Row],[VEND.]]+Tabella3[[#This Row],[Incr]]</f>
        <v>944</v>
      </c>
      <c r="G208" s="53">
        <f>+Tabella3[[#This Row],[ACQ.]]-Tabella3[[#This Row],[Colonna1]]</f>
        <v>36</v>
      </c>
      <c r="H208" s="45">
        <v>6.8</v>
      </c>
      <c r="I208" s="54">
        <f>+Tabella3[[#This Row],[ACQ.]]*Tabella3[[#This Row],[PREZZO]]</f>
        <v>6664</v>
      </c>
      <c r="J208" s="59">
        <f t="shared" si="6"/>
        <v>6419.2</v>
      </c>
      <c r="K208" s="177">
        <f>IFERROR(Tabella3[[#This Row],[VEND.]]/Tabella3[[#This Row],[ACQ.]],0)</f>
        <v>0.96326530612244898</v>
      </c>
      <c r="N208" s="178">
        <v>3</v>
      </c>
      <c r="O208" s="292" t="s">
        <v>8899</v>
      </c>
      <c r="P208" s="290" t="str">
        <f>+Tabella3[[#This Row],[Descrizione]]</f>
        <v>MARLBORO GOLD KS*AST20</v>
      </c>
      <c r="Q208" s="290" t="str">
        <f>+Tabella3[[#This Row],[Codice]]</f>
        <v>AMMS9</v>
      </c>
      <c r="R208" s="290">
        <f>COUNTIFS(tblStoricoVendingExt[CODICE_EXCEL],Q208,tblStoricoVendingExt[ESITO],"OK")</f>
        <v>30</v>
      </c>
      <c r="S208" s="291">
        <f t="shared" si="7"/>
        <v>204</v>
      </c>
      <c r="T208" s="95">
        <f>IFERROR((Tabella3[[#This Row],[RIMANENZE]]/Tabella3[[#This Row],[ACQ.]]),"")</f>
        <v>3.6734693877551024E-2</v>
      </c>
      <c r="W208" s="13">
        <f>+Tabella3[[#This Row],[Incr]]*Tabella3[[#This Row],[PREZZO]]</f>
        <v>0</v>
      </c>
      <c r="Z208" s="351">
        <f>+C208-D208-R208-Tabella8[[#This Row],[CARICO VENDING]]</f>
        <v>3</v>
      </c>
      <c r="AB208" s="1">
        <f>+Tabella3[[#This Row],[RIMANENZE]]-Tabella8[[#This Row],[VENDUTO VENDING]]</f>
        <v>6</v>
      </c>
      <c r="AF208" s="1">
        <f>+'(SMART VENUE)'!N208</f>
        <v>0</v>
      </c>
      <c r="AH208" s="1">
        <f>+Tabella3[[#This Row],[VEND.]]-AF208</f>
        <v>944</v>
      </c>
    </row>
    <row r="209" spans="1:34" ht="25.5" customHeight="1" x14ac:dyDescent="0.25">
      <c r="A209" s="58" t="s">
        <v>232</v>
      </c>
      <c r="B209" s="46" t="s">
        <v>488</v>
      </c>
      <c r="C209" s="46">
        <v>430</v>
      </c>
      <c r="D209" s="46">
        <v>376</v>
      </c>
      <c r="E209" s="46">
        <f>SUMIFS(Tabella2[Qtà],Tabella2[Codice],A209)+IFERROR(IF(INDEX(Tabella1[codice2],MATCH(A209,Tabella1[Codice],0))="",0,SUMIFS(Tabella2[Qtà],Tabella2[Codice],INDEX(Tabella1[codice2],MATCH(A209,Tabella1[Codice],0)))),0)</f>
        <v>0</v>
      </c>
      <c r="F209" s="46">
        <f>+Tabella3[[#This Row],[VEND.]]+Tabella3[[#This Row],[Incr]]</f>
        <v>376</v>
      </c>
      <c r="G209" s="53">
        <f>+Tabella3[[#This Row],[ACQ.]]-Tabella3[[#This Row],[Colonna1]]</f>
        <v>54</v>
      </c>
      <c r="H209" s="45">
        <v>5.8</v>
      </c>
      <c r="I209" s="54">
        <f>+Tabella3[[#This Row],[ACQ.]]*Tabella3[[#This Row],[PREZZO]]</f>
        <v>2494</v>
      </c>
      <c r="J209" s="59">
        <f t="shared" si="6"/>
        <v>2180.7999999999997</v>
      </c>
      <c r="K209" s="177">
        <f>IFERROR(Tabella3[[#This Row],[VEND.]]/Tabella3[[#This Row],[ACQ.]],0)</f>
        <v>0.87441860465116283</v>
      </c>
      <c r="N209" s="178">
        <v>5</v>
      </c>
      <c r="O209" s="292" t="s">
        <v>8925</v>
      </c>
      <c r="P209" s="290" t="str">
        <f>+Tabella3[[#This Row],[Descrizione]]</f>
        <v>WINSTON RED*AST20</v>
      </c>
      <c r="Q209" s="290" t="str">
        <f>+Tabella3[[#This Row],[Codice]]</f>
        <v>AMMS91</v>
      </c>
      <c r="R209" s="290">
        <f>COUNTIFS(tblStoricoVendingExt[CODICE_EXCEL],Q209,tblStoricoVendingExt[ESITO],"OK")</f>
        <v>24</v>
      </c>
      <c r="S209" s="291">
        <f t="shared" si="7"/>
        <v>139.19999999999999</v>
      </c>
      <c r="T209" s="95">
        <f>IFERROR((Tabella3[[#This Row],[RIMANENZE]]/Tabella3[[#This Row],[ACQ.]]),"")</f>
        <v>0.12558139534883722</v>
      </c>
      <c r="W209" s="13">
        <f>+Tabella3[[#This Row],[Incr]]*Tabella3[[#This Row],[PREZZO]]</f>
        <v>0</v>
      </c>
      <c r="Z209" s="351">
        <f>+C209-D209-R209-Tabella8[[#This Row],[CARICO VENDING]]</f>
        <v>25</v>
      </c>
      <c r="AB209" s="1">
        <f>+Tabella3[[#This Row],[RIMANENZE]]-Tabella8[[#This Row],[VENDUTO VENDING]]</f>
        <v>30</v>
      </c>
      <c r="AF209" s="1">
        <f>+'(SMART VENUE)'!N209</f>
        <v>0</v>
      </c>
      <c r="AH209" s="1">
        <f>+Tabella3[[#This Row],[VEND.]]-AF209</f>
        <v>376</v>
      </c>
    </row>
    <row r="210" spans="1:34" ht="25.5" customHeight="1" x14ac:dyDescent="0.25">
      <c r="A210" s="58" t="s">
        <v>233</v>
      </c>
      <c r="B210" s="44" t="s">
        <v>489</v>
      </c>
      <c r="C210" s="44">
        <v>80</v>
      </c>
      <c r="D210" s="46">
        <v>71</v>
      </c>
      <c r="E210" s="46">
        <f>SUMIFS(Tabella2[Qtà],Tabella2[Codice],A210)+IFERROR(IF(INDEX(Tabella1[codice2],MATCH(A210,Tabella1[Codice],0))="",0,SUMIFS(Tabella2[Qtà],Tabella2[Codice],INDEX(Tabella1[codice2],MATCH(A210,Tabella1[Codice],0)))),0)</f>
        <v>0</v>
      </c>
      <c r="F210" s="46">
        <f>+Tabella3[[#This Row],[VEND.]]+Tabella3[[#This Row],[Incr]]</f>
        <v>71</v>
      </c>
      <c r="G210" s="53">
        <f>+Tabella3[[#This Row],[ACQ.]]-Tabella3[[#This Row],[Colonna1]]</f>
        <v>9</v>
      </c>
      <c r="H210" s="47">
        <v>5.5</v>
      </c>
      <c r="I210" s="54">
        <f>+Tabella3[[#This Row],[ACQ.]]*Tabella3[[#This Row],[PREZZO]]</f>
        <v>440</v>
      </c>
      <c r="J210" s="59">
        <f t="shared" si="6"/>
        <v>390.5</v>
      </c>
      <c r="K210" s="177">
        <f>IFERROR(Tabella3[[#This Row],[VEND.]]/Tabella3[[#This Row],[ACQ.]],0)</f>
        <v>0.88749999999999996</v>
      </c>
      <c r="N210" s="178"/>
      <c r="O210" s="292"/>
      <c r="P210" s="290" t="str">
        <f>+Tabella3[[#This Row],[Descrizione]]</f>
        <v>DIANA BLU SSL*AST20</v>
      </c>
      <c r="Q210" s="290" t="str">
        <f>+Tabella3[[#This Row],[Codice]]</f>
        <v>AMMS913</v>
      </c>
      <c r="R210" s="290">
        <f>COUNTIFS(tblStoricoVendingExt[CODICE_EXCEL],Q210,tblStoricoVendingExt[ESITO],"OK")</f>
        <v>0</v>
      </c>
      <c r="S210" s="291">
        <f t="shared" si="7"/>
        <v>0</v>
      </c>
      <c r="T210" s="95">
        <f>IFERROR((Tabella3[[#This Row],[RIMANENZE]]/Tabella3[[#This Row],[ACQ.]]),"")</f>
        <v>0.1125</v>
      </c>
      <c r="W210" s="13">
        <f>+Tabella3[[#This Row],[Incr]]*Tabella3[[#This Row],[PREZZO]]</f>
        <v>0</v>
      </c>
      <c r="Z210" s="351">
        <f>+C210-D210-R210-Tabella8[[#This Row],[CARICO VENDING]]</f>
        <v>9</v>
      </c>
      <c r="AB210" s="1">
        <f>+Tabella3[[#This Row],[RIMANENZE]]-Tabella8[[#This Row],[VENDUTO VENDING]]</f>
        <v>9</v>
      </c>
      <c r="AF210" s="1">
        <f>+'(SMART VENUE)'!N210</f>
        <v>0</v>
      </c>
      <c r="AH210" s="1">
        <f>+Tabella3[[#This Row],[VEND.]]-AF210</f>
        <v>71</v>
      </c>
    </row>
    <row r="211" spans="1:34" ht="25.5" customHeight="1" x14ac:dyDescent="0.25">
      <c r="A211" s="58" t="s">
        <v>234</v>
      </c>
      <c r="B211" s="44" t="s">
        <v>490</v>
      </c>
      <c r="C211" s="46">
        <v>70</v>
      </c>
      <c r="D211" s="46">
        <v>60</v>
      </c>
      <c r="E211" s="46">
        <f>SUMIFS(Tabella2[Qtà],Tabella2[Codice],A211)+IFERROR(IF(INDEX(Tabella1[codice2],MATCH(A211,Tabella1[Codice],0))="",0,SUMIFS(Tabella2[Qtà],Tabella2[Codice],INDEX(Tabella1[codice2],MATCH(A211,Tabella1[Codice],0)))),0)</f>
        <v>0</v>
      </c>
      <c r="F211" s="46">
        <f>+Tabella3[[#This Row],[VEND.]]+Tabella3[[#This Row],[Incr]]</f>
        <v>60</v>
      </c>
      <c r="G211" s="53">
        <f>+Tabella3[[#This Row],[ACQ.]]-Tabella3[[#This Row],[Colonna1]]</f>
        <v>10</v>
      </c>
      <c r="H211" s="45">
        <v>6.8</v>
      </c>
      <c r="I211" s="54">
        <f>+Tabella3[[#This Row],[ACQ.]]*Tabella3[[#This Row],[PREZZO]]</f>
        <v>476</v>
      </c>
      <c r="J211" s="59">
        <f t="shared" si="6"/>
        <v>408</v>
      </c>
      <c r="K211" s="177">
        <f>IFERROR(Tabella3[[#This Row],[VEND.]]/Tabella3[[#This Row],[ACQ.]],0)</f>
        <v>0.8571428571428571</v>
      </c>
      <c r="N211" s="178">
        <v>5</v>
      </c>
      <c r="O211" s="292" t="s">
        <v>8924</v>
      </c>
      <c r="P211" s="290" t="str">
        <f>+Tabella3[[#This Row],[Descrizione]]</f>
        <v>MURATTI AZURE 100'S AST*20</v>
      </c>
      <c r="Q211" s="290" t="str">
        <f>+Tabella3[[#This Row],[Codice]]</f>
        <v>AMMS951</v>
      </c>
      <c r="R211" s="290">
        <f>COUNTIFS(tblStoricoVendingExt[CODICE_EXCEL],Q211,tblStoricoVendingExt[ESITO],"OK")</f>
        <v>0</v>
      </c>
      <c r="S211" s="291">
        <f t="shared" si="7"/>
        <v>0</v>
      </c>
      <c r="T211" s="95">
        <f>IFERROR((Tabella3[[#This Row],[RIMANENZE]]/Tabella3[[#This Row],[ACQ.]]),"")</f>
        <v>0.14285714285714285</v>
      </c>
      <c r="W211" s="13">
        <f>+Tabella3[[#This Row],[Incr]]*Tabella3[[#This Row],[PREZZO]]</f>
        <v>0</v>
      </c>
      <c r="Z211" s="351">
        <f>+C211-D211-R211-Tabella8[[#This Row],[CARICO VENDING]]</f>
        <v>5</v>
      </c>
      <c r="AB211" s="1">
        <f>+Tabella3[[#This Row],[RIMANENZE]]-Tabella8[[#This Row],[VENDUTO VENDING]]</f>
        <v>10</v>
      </c>
      <c r="AF211" s="1">
        <f>+'(SMART VENUE)'!N211</f>
        <v>0</v>
      </c>
      <c r="AH211" s="1">
        <f>+Tabella3[[#This Row],[VEND.]]-AF211</f>
        <v>60</v>
      </c>
    </row>
    <row r="212" spans="1:34" ht="25.5" customHeight="1" x14ac:dyDescent="0.25">
      <c r="A212" s="58" t="s">
        <v>235</v>
      </c>
      <c r="B212" s="44" t="s">
        <v>491</v>
      </c>
      <c r="C212" s="44">
        <v>150</v>
      </c>
      <c r="D212" s="46">
        <v>136</v>
      </c>
      <c r="E212" s="46">
        <f>SUMIFS(Tabella2[Qtà],Tabella2[Codice],A212)+IFERROR(IF(INDEX(Tabella1[codice2],MATCH(A212,Tabella1[Codice],0))="",0,SUMIFS(Tabella2[Qtà],Tabella2[Codice],INDEX(Tabella1[codice2],MATCH(A212,Tabella1[Codice],0)))),0)</f>
        <v>0</v>
      </c>
      <c r="F212" s="46">
        <f>+Tabella3[[#This Row],[VEND.]]+Tabella3[[#This Row],[Incr]]</f>
        <v>136</v>
      </c>
      <c r="G212" s="53">
        <f>+Tabella3[[#This Row],[ACQ.]]-Tabella3[[#This Row],[Colonna1]]</f>
        <v>14</v>
      </c>
      <c r="H212" s="45">
        <v>5.8</v>
      </c>
      <c r="I212" s="54">
        <f>+Tabella3[[#This Row],[ACQ.]]*Tabella3[[#This Row],[PREZZO]]</f>
        <v>870</v>
      </c>
      <c r="J212" s="59">
        <f t="shared" si="6"/>
        <v>788.8</v>
      </c>
      <c r="K212" s="177">
        <f>IFERROR(Tabella3[[#This Row],[VEND.]]/Tabella3[[#This Row],[ACQ.]],0)</f>
        <v>0.90666666666666662</v>
      </c>
      <c r="N212" s="178">
        <v>9</v>
      </c>
      <c r="O212" s="292" t="s">
        <v>8900</v>
      </c>
      <c r="P212" s="290" t="str">
        <f>+Tabella3[[#This Row],[Descrizione]]</f>
        <v>CHESTERFIELD ORIGINAL KS *AST20</v>
      </c>
      <c r="Q212" s="290" t="str">
        <f>+Tabella3[[#This Row],[Codice]]</f>
        <v>AMMS96</v>
      </c>
      <c r="R212" s="290">
        <f>COUNTIFS(tblStoricoVendingExt[CODICE_EXCEL],Q212,tblStoricoVendingExt[ESITO],"OK")</f>
        <v>5</v>
      </c>
      <c r="S212" s="291">
        <f t="shared" si="7"/>
        <v>29</v>
      </c>
      <c r="T212" s="95">
        <f>IFERROR((Tabella3[[#This Row],[RIMANENZE]]/Tabella3[[#This Row],[ACQ.]]),"")</f>
        <v>9.3333333333333338E-2</v>
      </c>
      <c r="W212" s="13">
        <f>+Tabella3[[#This Row],[Incr]]*Tabella3[[#This Row],[PREZZO]]</f>
        <v>0</v>
      </c>
      <c r="Z212" s="351">
        <f>+C212-D212-R212-Tabella8[[#This Row],[CARICO VENDING]]</f>
        <v>0</v>
      </c>
      <c r="AB212" s="1">
        <f>+Tabella3[[#This Row],[RIMANENZE]]-Tabella8[[#This Row],[VENDUTO VENDING]]</f>
        <v>9</v>
      </c>
      <c r="AF212" s="1">
        <f>+'(SMART VENUE)'!N212</f>
        <v>0</v>
      </c>
      <c r="AH212" s="1">
        <f>+Tabella3[[#This Row],[VEND.]]-AF212</f>
        <v>136</v>
      </c>
    </row>
    <row r="213" spans="1:34" ht="25.5" customHeight="1" x14ac:dyDescent="0.25">
      <c r="A213" s="58" t="s">
        <v>236</v>
      </c>
      <c r="B213" s="44" t="s">
        <v>492</v>
      </c>
      <c r="C213" s="44">
        <v>150</v>
      </c>
      <c r="D213" s="46">
        <v>111</v>
      </c>
      <c r="E213" s="46">
        <f>SUMIFS(Tabella2[Qtà],Tabella2[Codice],A213)+IFERROR(IF(INDEX(Tabella1[codice2],MATCH(A213,Tabella1[Codice],0))="",0,SUMIFS(Tabella2[Qtà],Tabella2[Codice],INDEX(Tabella1[codice2],MATCH(A213,Tabella1[Codice],0)))),0)</f>
        <v>0</v>
      </c>
      <c r="F213" s="46">
        <f>+Tabella3[[#This Row],[VEND.]]+Tabella3[[#This Row],[Incr]]</f>
        <v>111</v>
      </c>
      <c r="G213" s="53">
        <f>+Tabella3[[#This Row],[ACQ.]]-Tabella3[[#This Row],[Colonna1]]</f>
        <v>39</v>
      </c>
      <c r="H213" s="47">
        <v>6.5</v>
      </c>
      <c r="I213" s="54">
        <f>+Tabella3[[#This Row],[ACQ.]]*Tabella3[[#This Row],[PREZZO]]</f>
        <v>975</v>
      </c>
      <c r="J213" s="59">
        <f t="shared" si="6"/>
        <v>721.5</v>
      </c>
      <c r="K213" s="177">
        <f>IFERROR(Tabella3[[#This Row],[VEND.]]/Tabella3[[#This Row],[ACQ.]],0)</f>
        <v>0.74</v>
      </c>
      <c r="N213" s="178">
        <v>10</v>
      </c>
      <c r="O213" s="292" t="s">
        <v>8901</v>
      </c>
      <c r="P213" s="290" t="str">
        <f>+Tabella3[[#This Row],[Descrizione]]</f>
        <v>MERIT GIALLA*AST20</v>
      </c>
      <c r="Q213" s="290" t="str">
        <f>+Tabella3[[#This Row],[Codice]]</f>
        <v>AMMS997</v>
      </c>
      <c r="R213" s="290">
        <f>COUNTIFS(tblStoricoVendingExt[CODICE_EXCEL],Q213,tblStoricoVendingExt[ESITO],"OK")</f>
        <v>2</v>
      </c>
      <c r="S213" s="291">
        <f t="shared" si="7"/>
        <v>13</v>
      </c>
      <c r="T213" s="95">
        <f>IFERROR((Tabella3[[#This Row],[RIMANENZE]]/Tabella3[[#This Row],[ACQ.]]),"")</f>
        <v>0.26</v>
      </c>
      <c r="W213" s="13">
        <f>+Tabella3[[#This Row],[Incr]]*Tabella3[[#This Row],[PREZZO]]</f>
        <v>0</v>
      </c>
      <c r="Z213" s="351">
        <f>+C213-D213-R213-Tabella8[[#This Row],[CARICO VENDING]]</f>
        <v>27</v>
      </c>
      <c r="AB213" s="1">
        <f>+Tabella3[[#This Row],[RIMANENZE]]-Tabella8[[#This Row],[VENDUTO VENDING]]</f>
        <v>37</v>
      </c>
      <c r="AF213" s="1">
        <f>+'(SMART VENUE)'!N213</f>
        <v>0</v>
      </c>
      <c r="AH213" s="1">
        <f>+Tabella3[[#This Row],[VEND.]]-AF213</f>
        <v>111</v>
      </c>
    </row>
    <row r="214" spans="1:34" ht="25.5" customHeight="1" x14ac:dyDescent="0.25">
      <c r="A214" s="58" t="s">
        <v>9247</v>
      </c>
      <c r="B214" s="44" t="s">
        <v>9248</v>
      </c>
      <c r="C214" s="46">
        <v>20</v>
      </c>
      <c r="D214" s="46">
        <v>1</v>
      </c>
      <c r="E214" s="46">
        <f>SUMIFS(Tabella2[Qtà],Tabella2[Codice],A214)+IFERROR(IF(INDEX(Tabella1[codice2],MATCH(A214,Tabella1[Codice],0))="",0,SUMIFS(Tabella2[Qtà],Tabella2[Codice],INDEX(Tabella1[codice2],MATCH(A214,Tabella1[Codice],0)))),0)</f>
        <v>0</v>
      </c>
      <c r="F214" s="46">
        <f>+Tabella3[[#This Row],[VEND.]]+Tabella3[[#This Row],[Incr]]</f>
        <v>1</v>
      </c>
      <c r="G214" s="53">
        <f>+Tabella3[[#This Row],[ACQ.]]-Tabella3[[#This Row],[Colonna1]]</f>
        <v>19</v>
      </c>
      <c r="H214" s="45">
        <v>5.5</v>
      </c>
      <c r="I214" s="54">
        <f>+Tabella3[[#This Row],[ACQ.]]*Tabella3[[#This Row],[PREZZO]]</f>
        <v>110</v>
      </c>
      <c r="J214" s="59">
        <f t="shared" si="6"/>
        <v>5.5</v>
      </c>
      <c r="K214" s="177">
        <f>IFERROR(Tabella3[[#This Row],[VEND.]]/Tabella3[[#This Row],[ACQ.]],0)</f>
        <v>0.05</v>
      </c>
      <c r="N214" s="178">
        <v>4</v>
      </c>
      <c r="O214" s="292" t="s">
        <v>9498</v>
      </c>
      <c r="P214" s="290" t="s">
        <v>9248</v>
      </c>
      <c r="Q214" s="290" t="str">
        <f>+Tabella3[[#This Row],[Codice]]</f>
        <v>AMMS3947</v>
      </c>
      <c r="R214" s="290">
        <f>COUNTIFS(tblStoricoVendingExt[CODICE_EXCEL],Q214,tblStoricoVendingExt[ESITO],"OK")</f>
        <v>0</v>
      </c>
      <c r="S214" s="291">
        <f t="shared" si="7"/>
        <v>0</v>
      </c>
      <c r="T214" s="95">
        <f>IFERROR((Tabella3[[#This Row],[RIMANENZE]]/Tabella3[[#This Row],[ACQ.]]),"")</f>
        <v>0.95</v>
      </c>
      <c r="W214" s="13">
        <f>+Tabella3[[#This Row],[Incr]]*Tabella3[[#This Row],[PREZZO]]</f>
        <v>0</v>
      </c>
      <c r="Z214" s="351">
        <f>+C214-D214-R214-Tabella8[[#This Row],[CARICO VENDING]]</f>
        <v>15</v>
      </c>
      <c r="AB214" s="1">
        <f>+Tabella3[[#This Row],[RIMANENZE]]-Tabella8[[#This Row],[VENDUTO VENDING]]</f>
        <v>19</v>
      </c>
    </row>
    <row r="215" spans="1:34" ht="25.5" customHeight="1" x14ac:dyDescent="0.25">
      <c r="A215" s="57"/>
      <c r="B215" s="44"/>
      <c r="C215" s="46">
        <v>0</v>
      </c>
      <c r="D215" s="46">
        <v>0</v>
      </c>
      <c r="E215" s="46">
        <f>SUMIFS(Tabella2[Qtà],Tabella2[Codice],A215)+IFERROR(IF(INDEX(Tabella1[codice2],MATCH(A215,Tabella1[Codice],0))="",0,SUMIFS(Tabella2[Qtà],Tabella2[Codice],INDEX(Tabella1[codice2],MATCH(A215,Tabella1[Codice],0)))),0)</f>
        <v>0</v>
      </c>
      <c r="F215" s="46">
        <f>+Tabella3[[#This Row],[VEND.]]+Tabella3[[#This Row],[Incr]]</f>
        <v>0</v>
      </c>
      <c r="G215" s="53">
        <f>+Tabella3[[#This Row],[ACQ.]]-Tabella3[[#This Row],[Colonna1]]</f>
        <v>0</v>
      </c>
      <c r="H215" s="45">
        <v>8.9</v>
      </c>
      <c r="I215" s="54">
        <f>+Tabella3[[#This Row],[ACQ.]]*Tabella3[[#This Row],[PREZZO]]</f>
        <v>0</v>
      </c>
      <c r="J215" s="59">
        <f t="shared" si="6"/>
        <v>0</v>
      </c>
      <c r="K215" s="177">
        <f>IFERROR(Tabella3[[#This Row],[VEND.]]/Tabella3[[#This Row],[ACQ.]],0)</f>
        <v>0</v>
      </c>
      <c r="N215" s="178"/>
      <c r="O215" s="292"/>
      <c r="P215" s="290"/>
      <c r="Q215" s="290">
        <f>+Tabella3[[#This Row],[Codice]]</f>
        <v>0</v>
      </c>
      <c r="R215" s="290">
        <f>COUNTIFS(tblStoricoVendingExt[CODICE_EXCEL],Q215,tblStoricoVendingExt[ESITO],"OK")</f>
        <v>0</v>
      </c>
      <c r="S215" s="291">
        <f t="shared" si="7"/>
        <v>0</v>
      </c>
      <c r="T215" s="95" t="str">
        <f>IFERROR((Tabella3[[#This Row],[RIMANENZE]]/Tabella3[[#This Row],[ACQ.]]),"")</f>
        <v/>
      </c>
      <c r="W215" s="13">
        <f>+Tabella3[[#This Row],[Incr]]*Tabella3[[#This Row],[PREZZO]]</f>
        <v>0</v>
      </c>
      <c r="Z215" s="351">
        <f>+C215-D215-R215-Tabella8[[#This Row],[CARICO VENDING]]</f>
        <v>0</v>
      </c>
      <c r="AB215" s="1">
        <f>+Tabella3[[#This Row],[RIMANENZE]]-Tabella8[[#This Row],[VENDUTO VENDING]]</f>
        <v>0</v>
      </c>
    </row>
    <row r="216" spans="1:34" ht="25.5" customHeight="1" x14ac:dyDescent="0.25">
      <c r="A216" s="57" t="s">
        <v>8774</v>
      </c>
      <c r="B216" s="44" t="s">
        <v>8773</v>
      </c>
      <c r="C216" s="46">
        <v>5</v>
      </c>
      <c r="D216" s="46">
        <v>1</v>
      </c>
      <c r="E216" s="46">
        <f>SUMIFS(Tabella2[Qtà],Tabella2[Codice],A216)+IFERROR(IF(INDEX(Tabella1[codice2],MATCH(A216,Tabella1[Codice],0))="",0,SUMIFS(Tabella2[Qtà],Tabella2[Codice],INDEX(Tabella1[codice2],MATCH(A216,Tabella1[Codice],0)))),0)</f>
        <v>0</v>
      </c>
      <c r="F216" s="46">
        <f>+Tabella3[[#This Row],[VEND.]]+Tabella3[[#This Row],[Incr]]</f>
        <v>1</v>
      </c>
      <c r="G216" s="53">
        <f>+Tabella3[[#This Row],[ACQ.]]-Tabella3[[#This Row],[Colonna1]]</f>
        <v>4</v>
      </c>
      <c r="H216" s="45">
        <v>6.9</v>
      </c>
      <c r="I216" s="54">
        <f>+Tabella3[[#This Row],[ACQ.]]*Tabella3[[#This Row],[PREZZO]]</f>
        <v>34.5</v>
      </c>
      <c r="J216" s="59">
        <f t="shared" si="6"/>
        <v>6.9</v>
      </c>
      <c r="K216" s="177">
        <f>IFERROR(Tabella3[[#This Row],[VEND.]]/Tabella3[[#This Row],[ACQ.]],0)</f>
        <v>0.2</v>
      </c>
      <c r="N216" s="178"/>
      <c r="O216" s="292"/>
      <c r="P216" s="290"/>
      <c r="Q216" s="290" t="str">
        <f>+Tabella3[[#This Row],[Codice]]</f>
        <v>919</v>
      </c>
      <c r="R216" s="290">
        <f>COUNTIFS(tblStoricoVendingExt[CODICE_EXCEL],Q216,tblStoricoVendingExt[ESITO],"OK")</f>
        <v>0</v>
      </c>
      <c r="S216" s="291">
        <f t="shared" si="7"/>
        <v>0</v>
      </c>
      <c r="T216" s="95">
        <f>IFERROR((Tabella3[[#This Row],[RIMANENZE]]/Tabella3[[#This Row],[ACQ.]]),"")</f>
        <v>0.8</v>
      </c>
      <c r="W216" s="13">
        <f>+Tabella3[[#This Row],[Incr]]*Tabella3[[#This Row],[PREZZO]]</f>
        <v>0</v>
      </c>
      <c r="Z216" s="351">
        <f>+C216-D216-R216-Tabella8[[#This Row],[CARICO VENDING]]</f>
        <v>4</v>
      </c>
      <c r="AB216" s="1">
        <f>+Tabella3[[#This Row],[RIMANENZE]]-Tabella8[[#This Row],[VENDUTO VENDING]]</f>
        <v>4</v>
      </c>
    </row>
    <row r="217" spans="1:34" ht="25.5" customHeight="1" x14ac:dyDescent="0.25">
      <c r="A217" s="57" t="s">
        <v>8777</v>
      </c>
      <c r="B217" s="44" t="s">
        <v>8775</v>
      </c>
      <c r="C217" s="46">
        <v>5</v>
      </c>
      <c r="D217" s="46">
        <v>2</v>
      </c>
      <c r="E217" s="46">
        <f>SUMIFS(Tabella2[Qtà],Tabella2[Codice],A217)+IFERROR(IF(INDEX(Tabella1[codice2],MATCH(A217,Tabella1[Codice],0))="",0,SUMIFS(Tabella2[Qtà],Tabella2[Codice],INDEX(Tabella1[codice2],MATCH(A217,Tabella1[Codice],0)))),0)</f>
        <v>0</v>
      </c>
      <c r="F217" s="46">
        <f>+Tabella3[[#This Row],[VEND.]]+Tabella3[[#This Row],[Incr]]</f>
        <v>2</v>
      </c>
      <c r="G217" s="53">
        <f>+Tabella3[[#This Row],[ACQ.]]-Tabella3[[#This Row],[Colonna1]]</f>
        <v>3</v>
      </c>
      <c r="H217" s="45">
        <v>6.9</v>
      </c>
      <c r="I217" s="54">
        <f>+Tabella3[[#This Row],[ACQ.]]*Tabella3[[#This Row],[PREZZO]]</f>
        <v>34.5</v>
      </c>
      <c r="J217" s="59">
        <f t="shared" si="6"/>
        <v>13.8</v>
      </c>
      <c r="K217" s="177">
        <f>IFERROR(Tabella3[[#This Row],[VEND.]]/Tabella3[[#This Row],[ACQ.]],0)</f>
        <v>0.4</v>
      </c>
      <c r="N217" s="178"/>
      <c r="O217" s="292"/>
      <c r="P217" s="290"/>
      <c r="Q217" s="290" t="str">
        <f>+Tabella3[[#This Row],[Codice]]</f>
        <v>916</v>
      </c>
      <c r="R217" s="290">
        <f>COUNTIFS(tblStoricoVendingExt[CODICE_EXCEL],Q217,tblStoricoVendingExt[ESITO],"OK")</f>
        <v>0</v>
      </c>
      <c r="S217" s="291">
        <f t="shared" si="7"/>
        <v>0</v>
      </c>
      <c r="T217" s="95">
        <f>IFERROR((Tabella3[[#This Row],[RIMANENZE]]/Tabella3[[#This Row],[ACQ.]]),"")</f>
        <v>0.6</v>
      </c>
      <c r="W217" s="13">
        <f>+Tabella3[[#This Row],[Incr]]*Tabella3[[#This Row],[PREZZO]]</f>
        <v>0</v>
      </c>
      <c r="Z217" s="351">
        <f>+C217-D217-R217-Tabella8[[#This Row],[CARICO VENDING]]</f>
        <v>3</v>
      </c>
      <c r="AB217" s="1">
        <f>+Tabella3[[#This Row],[RIMANENZE]]-Tabella8[[#This Row],[VENDUTO VENDING]]</f>
        <v>3</v>
      </c>
    </row>
    <row r="218" spans="1:34" ht="25.5" customHeight="1" x14ac:dyDescent="0.25">
      <c r="A218" s="57" t="s">
        <v>8776</v>
      </c>
      <c r="B218" s="44" t="s">
        <v>8778</v>
      </c>
      <c r="C218" s="46">
        <v>5</v>
      </c>
      <c r="D218" s="46">
        <v>4</v>
      </c>
      <c r="E218" s="46">
        <f>SUMIFS(Tabella2[Qtà],Tabella2[Codice],A218)+IFERROR(IF(INDEX(Tabella1[codice2],MATCH(A218,Tabella1[Codice],0))="",0,SUMIFS(Tabella2[Qtà],Tabella2[Codice],INDEX(Tabella1[codice2],MATCH(A218,Tabella1[Codice],0)))),0)</f>
        <v>0</v>
      </c>
      <c r="F218" s="46">
        <f>+Tabella3[[#This Row],[VEND.]]+Tabella3[[#This Row],[Incr]]</f>
        <v>4</v>
      </c>
      <c r="G218" s="53">
        <f>+Tabella3[[#This Row],[ACQ.]]-Tabella3[[#This Row],[Colonna1]]</f>
        <v>1</v>
      </c>
      <c r="H218" s="45">
        <v>6.9</v>
      </c>
      <c r="I218" s="54">
        <f>+Tabella3[[#This Row],[ACQ.]]*Tabella3[[#This Row],[PREZZO]]</f>
        <v>34.5</v>
      </c>
      <c r="J218" s="59">
        <f t="shared" si="6"/>
        <v>27.6</v>
      </c>
      <c r="K218" s="177">
        <f>IFERROR(Tabella3[[#This Row],[VEND.]]/Tabella3[[#This Row],[ACQ.]],0)</f>
        <v>0.8</v>
      </c>
      <c r="N218" s="178"/>
      <c r="O218" s="292"/>
      <c r="P218" s="290"/>
      <c r="Q218" s="290" t="str">
        <f>+Tabella3[[#This Row],[Codice]]</f>
        <v>918</v>
      </c>
      <c r="R218" s="290">
        <f>COUNTIFS(tblStoricoVendingExt[CODICE_EXCEL],Q218,tblStoricoVendingExt[ESITO],"OK")</f>
        <v>0</v>
      </c>
      <c r="S218" s="291">
        <f t="shared" si="7"/>
        <v>0</v>
      </c>
      <c r="T218" s="95">
        <f>IFERROR((Tabella3[[#This Row],[RIMANENZE]]/Tabella3[[#This Row],[ACQ.]]),"")</f>
        <v>0.2</v>
      </c>
      <c r="W218" s="13">
        <f>+Tabella3[[#This Row],[Incr]]*Tabella3[[#This Row],[PREZZO]]</f>
        <v>0</v>
      </c>
      <c r="Z218" s="351">
        <f>+C218-D218-R218-Tabella8[[#This Row],[CARICO VENDING]]</f>
        <v>1</v>
      </c>
      <c r="AB218" s="1">
        <f>+Tabella3[[#This Row],[RIMANENZE]]-Tabella8[[#This Row],[VENDUTO VENDING]]</f>
        <v>1</v>
      </c>
    </row>
    <row r="219" spans="1:34" ht="25.5" customHeight="1" x14ac:dyDescent="0.25">
      <c r="A219" s="57" t="s">
        <v>1323</v>
      </c>
      <c r="B219" s="44" t="s">
        <v>8779</v>
      </c>
      <c r="C219" s="46">
        <v>5</v>
      </c>
      <c r="D219" s="46">
        <v>5</v>
      </c>
      <c r="E219" s="46">
        <f>SUMIFS(Tabella2[Qtà],Tabella2[Codice],A219)+IFERROR(IF(INDEX(Tabella1[codice2],MATCH(A219,Tabella1[Codice],0))="",0,SUMIFS(Tabella2[Qtà],Tabella2[Codice],INDEX(Tabella1[codice2],MATCH(A219,Tabella1[Codice],0)))),0)</f>
        <v>0</v>
      </c>
      <c r="F219" s="46">
        <f>+Tabella3[[#This Row],[VEND.]]+Tabella3[[#This Row],[Incr]]</f>
        <v>5</v>
      </c>
      <c r="G219" s="53">
        <f>+Tabella3[[#This Row],[ACQ.]]-Tabella3[[#This Row],[Colonna1]]</f>
        <v>0</v>
      </c>
      <c r="H219" s="45">
        <v>6.9</v>
      </c>
      <c r="I219" s="54">
        <f>+Tabella3[[#This Row],[ACQ.]]*Tabella3[[#This Row],[PREZZO]]</f>
        <v>34.5</v>
      </c>
      <c r="J219" s="59">
        <f t="shared" si="6"/>
        <v>34.5</v>
      </c>
      <c r="K219" s="177">
        <f>IFERROR(Tabella3[[#This Row],[VEND.]]/Tabella3[[#This Row],[ACQ.]],0)</f>
        <v>1</v>
      </c>
      <c r="N219" s="178"/>
      <c r="O219" s="292"/>
      <c r="P219" s="290"/>
      <c r="Q219" s="290" t="str">
        <f>+Tabella3[[#This Row],[Codice]]</f>
        <v>917</v>
      </c>
      <c r="R219" s="290">
        <f>COUNTIFS(tblStoricoVendingExt[CODICE_EXCEL],Q219,tblStoricoVendingExt[ESITO],"OK")</f>
        <v>0</v>
      </c>
      <c r="S219" s="291">
        <f t="shared" si="7"/>
        <v>0</v>
      </c>
      <c r="T219" s="95">
        <f>IFERROR((Tabella3[[#This Row],[RIMANENZE]]/Tabella3[[#This Row],[ACQ.]]),"")</f>
        <v>0</v>
      </c>
      <c r="W219" s="13">
        <f>+Tabella3[[#This Row],[Incr]]*Tabella3[[#This Row],[PREZZO]]</f>
        <v>0</v>
      </c>
      <c r="Z219" s="351">
        <f>+C219-D219-R219-Tabella8[[#This Row],[CARICO VENDING]]</f>
        <v>0</v>
      </c>
      <c r="AB219" s="1">
        <f>+Tabella3[[#This Row],[RIMANENZE]]-Tabella8[[#This Row],[VENDUTO VENDING]]</f>
        <v>0</v>
      </c>
    </row>
    <row r="220" spans="1:34" ht="25.5" customHeight="1" x14ac:dyDescent="0.25">
      <c r="A220" s="57" t="s">
        <v>8780</v>
      </c>
      <c r="B220" s="44" t="s">
        <v>8781</v>
      </c>
      <c r="C220" s="46">
        <v>5</v>
      </c>
      <c r="D220" s="46">
        <v>2</v>
      </c>
      <c r="E220" s="46">
        <f>SUMIFS(Tabella2[Qtà],Tabella2[Codice],A220)+IFERROR(IF(INDEX(Tabella1[codice2],MATCH(A220,Tabella1[Codice],0))="",0,SUMIFS(Tabella2[Qtà],Tabella2[Codice],INDEX(Tabella1[codice2],MATCH(A220,Tabella1[Codice],0)))),0)</f>
        <v>0</v>
      </c>
      <c r="F220" s="46">
        <f>+Tabella3[[#This Row],[VEND.]]+Tabella3[[#This Row],[Incr]]</f>
        <v>2</v>
      </c>
      <c r="G220" s="53">
        <f>+Tabella3[[#This Row],[ACQ.]]-Tabella3[[#This Row],[Colonna1]]</f>
        <v>3</v>
      </c>
      <c r="H220" s="45">
        <v>6.9</v>
      </c>
      <c r="I220" s="54">
        <f>+Tabella3[[#This Row],[ACQ.]]*Tabella3[[#This Row],[PREZZO]]</f>
        <v>34.5</v>
      </c>
      <c r="J220" s="59">
        <f t="shared" si="6"/>
        <v>13.8</v>
      </c>
      <c r="K220" s="177">
        <f>IFERROR(Tabella3[[#This Row],[VEND.]]/Tabella3[[#This Row],[ACQ.]],0)</f>
        <v>0.4</v>
      </c>
      <c r="N220" s="178"/>
      <c r="O220" s="292"/>
      <c r="P220" s="290"/>
      <c r="Q220" s="290" t="str">
        <f>+Tabella3[[#This Row],[Codice]]</f>
        <v>915</v>
      </c>
      <c r="R220" s="290">
        <f>COUNTIFS(tblStoricoVendingExt[CODICE_EXCEL],Q220,tblStoricoVendingExt[ESITO],"OK")</f>
        <v>0</v>
      </c>
      <c r="S220" s="291">
        <f t="shared" si="7"/>
        <v>0</v>
      </c>
      <c r="T220" s="95">
        <f>IFERROR((Tabella3[[#This Row],[RIMANENZE]]/Tabella3[[#This Row],[ACQ.]]),"")</f>
        <v>0.6</v>
      </c>
      <c r="W220" s="13">
        <f>+Tabella3[[#This Row],[Incr]]*Tabella3[[#This Row],[PREZZO]]</f>
        <v>0</v>
      </c>
      <c r="Z220" s="351">
        <f>+C220-D220-R220-Tabella8[[#This Row],[CARICO VENDING]]</f>
        <v>3</v>
      </c>
      <c r="AB220" s="1">
        <f>+Tabella3[[#This Row],[RIMANENZE]]-Tabella8[[#This Row],[VENDUTO VENDING]]</f>
        <v>3</v>
      </c>
    </row>
    <row r="221" spans="1:34" ht="25.5" customHeight="1" x14ac:dyDescent="0.25">
      <c r="A221" s="57" t="s">
        <v>8782</v>
      </c>
      <c r="B221" s="44" t="s">
        <v>8783</v>
      </c>
      <c r="C221" s="46">
        <v>5</v>
      </c>
      <c r="D221" s="46">
        <v>3</v>
      </c>
      <c r="E221" s="46">
        <f>SUMIFS(Tabella2[Qtà],Tabella2[Codice],A221)+IFERROR(IF(INDEX(Tabella1[codice2],MATCH(A221,Tabella1[Codice],0))="",0,SUMIFS(Tabella2[Qtà],Tabella2[Codice],INDEX(Tabella1[codice2],MATCH(A221,Tabella1[Codice],0)))),0)</f>
        <v>0</v>
      </c>
      <c r="F221" s="46">
        <f>+Tabella3[[#This Row],[VEND.]]+Tabella3[[#This Row],[Incr]]</f>
        <v>3</v>
      </c>
      <c r="G221" s="53">
        <f>+Tabella3[[#This Row],[ACQ.]]-Tabella3[[#This Row],[Colonna1]]</f>
        <v>2</v>
      </c>
      <c r="H221" s="45">
        <v>6.9</v>
      </c>
      <c r="I221" s="54">
        <f>+Tabella3[[#This Row],[ACQ.]]*Tabella3[[#This Row],[PREZZO]]</f>
        <v>34.5</v>
      </c>
      <c r="J221" s="59">
        <f t="shared" si="6"/>
        <v>20.700000000000003</v>
      </c>
      <c r="K221" s="177">
        <f>IFERROR(Tabella3[[#This Row],[VEND.]]/Tabella3[[#This Row],[ACQ.]],0)</f>
        <v>0.6</v>
      </c>
      <c r="N221" s="178"/>
      <c r="O221" s="292"/>
      <c r="P221" s="290"/>
      <c r="Q221" s="290" t="str">
        <f>+Tabella3[[#This Row],[Codice]]</f>
        <v>914</v>
      </c>
      <c r="R221" s="290">
        <f>COUNTIFS(tblStoricoVendingExt[CODICE_EXCEL],Q221,tblStoricoVendingExt[ESITO],"OK")</f>
        <v>0</v>
      </c>
      <c r="S221" s="291">
        <f t="shared" si="7"/>
        <v>0</v>
      </c>
      <c r="T221" s="95">
        <f>IFERROR((Tabella3[[#This Row],[RIMANENZE]]/Tabella3[[#This Row],[ACQ.]]),"")</f>
        <v>0.4</v>
      </c>
      <c r="W221" s="13">
        <f>+Tabella3[[#This Row],[Incr]]*Tabella3[[#This Row],[PREZZO]]</f>
        <v>0</v>
      </c>
      <c r="Z221" s="351">
        <f>+C221-D221-R221-Tabella8[[#This Row],[CARICO VENDING]]</f>
        <v>2</v>
      </c>
      <c r="AB221" s="1">
        <f>+Tabella3[[#This Row],[RIMANENZE]]-Tabella8[[#This Row],[VENDUTO VENDING]]</f>
        <v>2</v>
      </c>
    </row>
    <row r="222" spans="1:34" ht="25.5" customHeight="1" x14ac:dyDescent="0.25">
      <c r="A222" s="57" t="s">
        <v>8784</v>
      </c>
      <c r="B222" s="44" t="s">
        <v>8785</v>
      </c>
      <c r="C222" s="46">
        <v>3</v>
      </c>
      <c r="D222" s="46">
        <v>2</v>
      </c>
      <c r="E222" s="46">
        <f>SUMIFS(Tabella2[Qtà],Tabella2[Codice],A222)+IFERROR(IF(INDEX(Tabella1[codice2],MATCH(A222,Tabella1[Codice],0))="",0,SUMIFS(Tabella2[Qtà],Tabella2[Codice],INDEX(Tabella1[codice2],MATCH(A222,Tabella1[Codice],0)))),0)</f>
        <v>0</v>
      </c>
      <c r="F222" s="46">
        <f>+Tabella3[[#This Row],[VEND.]]+Tabella3[[#This Row],[Incr]]</f>
        <v>2</v>
      </c>
      <c r="G222" s="53">
        <f>+Tabella3[[#This Row],[ACQ.]]-Tabella3[[#This Row],[Colonna1]]</f>
        <v>1</v>
      </c>
      <c r="H222" s="45">
        <v>30</v>
      </c>
      <c r="I222" s="54">
        <f>+Tabella3[[#This Row],[ACQ.]]*Tabella3[[#This Row],[PREZZO]]</f>
        <v>90</v>
      </c>
      <c r="J222" s="59">
        <f t="shared" si="6"/>
        <v>60</v>
      </c>
      <c r="K222" s="177">
        <f>IFERROR(Tabella3[[#This Row],[VEND.]]/Tabella3[[#This Row],[ACQ.]],0)</f>
        <v>0.66666666666666663</v>
      </c>
      <c r="N222" s="178"/>
      <c r="O222" s="292"/>
      <c r="P222" s="290"/>
      <c r="Q222" s="290" t="str">
        <f>+Tabella3[[#This Row],[Codice]]</f>
        <v>921</v>
      </c>
      <c r="R222" s="290">
        <f>COUNTIFS(tblStoricoVendingExt[CODICE_EXCEL],Q222,tblStoricoVendingExt[ESITO],"OK")</f>
        <v>0</v>
      </c>
      <c r="S222" s="291">
        <f t="shared" si="7"/>
        <v>0</v>
      </c>
      <c r="T222" s="95">
        <f>IFERROR((Tabella3[[#This Row],[RIMANENZE]]/Tabella3[[#This Row],[ACQ.]]),"")</f>
        <v>0.33333333333333331</v>
      </c>
      <c r="W222" s="13">
        <f>+Tabella3[[#This Row],[Incr]]*Tabella3[[#This Row],[PREZZO]]</f>
        <v>0</v>
      </c>
      <c r="Z222" s="351">
        <f>+C222-D222-R222-Tabella8[[#This Row],[CARICO VENDING]]</f>
        <v>1</v>
      </c>
      <c r="AB222" s="1">
        <f>+Tabella3[[#This Row],[RIMANENZE]]-Tabella8[[#This Row],[VENDUTO VENDING]]</f>
        <v>1</v>
      </c>
    </row>
    <row r="223" spans="1:34" ht="25.5" customHeight="1" x14ac:dyDescent="0.25">
      <c r="A223" s="57" t="s">
        <v>8791</v>
      </c>
      <c r="B223" s="44" t="s">
        <v>8789</v>
      </c>
      <c r="C223" s="46">
        <v>90</v>
      </c>
      <c r="D223" s="46">
        <v>27</v>
      </c>
      <c r="E223" s="46">
        <f>SUMIFS(Tabella2[Qtà],Tabella2[Codice],A223)+IFERROR(IF(INDEX(Tabella1[codice2],MATCH(A223,Tabella1[Codice],0))="",0,SUMIFS(Tabella2[Qtà],Tabella2[Codice],INDEX(Tabella1[codice2],MATCH(A223,Tabella1[Codice],0)))),0)</f>
        <v>0</v>
      </c>
      <c r="F223" s="46">
        <f>+Tabella3[[#This Row],[VEND.]]+Tabella3[[#This Row],[Incr]]</f>
        <v>27</v>
      </c>
      <c r="G223" s="53">
        <f>+Tabella3[[#This Row],[ACQ.]]-Tabella3[[#This Row],[Colonna1]]</f>
        <v>63</v>
      </c>
      <c r="H223" s="45">
        <v>2</v>
      </c>
      <c r="I223" s="54">
        <f>+Tabella3[[#This Row],[ACQ.]]*Tabella3[[#This Row],[PREZZO]]</f>
        <v>180</v>
      </c>
      <c r="J223" s="59">
        <f t="shared" si="6"/>
        <v>54</v>
      </c>
      <c r="K223" s="177">
        <f>IFERROR(Tabella3[[#This Row],[VEND.]]/Tabella3[[#This Row],[ACQ.]],0)</f>
        <v>0.3</v>
      </c>
      <c r="N223" s="178"/>
      <c r="O223" s="292"/>
      <c r="P223" s="290"/>
      <c r="Q223" s="290" t="str">
        <f>+Tabella3[[#This Row],[Codice]]</f>
        <v>922</v>
      </c>
      <c r="R223" s="290">
        <f>COUNTIFS(tblStoricoVendingExt[CODICE_EXCEL],Q223,tblStoricoVendingExt[ESITO],"OK")</f>
        <v>0</v>
      </c>
      <c r="S223" s="291">
        <f t="shared" si="7"/>
        <v>0</v>
      </c>
      <c r="T223" s="95">
        <f>IFERROR((Tabella3[[#This Row],[RIMANENZE]]/Tabella3[[#This Row],[ACQ.]]),"")</f>
        <v>0.7</v>
      </c>
      <c r="W223" s="13">
        <f>+Tabella3[[#This Row],[Incr]]*Tabella3[[#This Row],[PREZZO]]</f>
        <v>0</v>
      </c>
      <c r="Z223" s="351">
        <f>+C223-D223-R223-Tabella8[[#This Row],[CARICO VENDING]]</f>
        <v>63</v>
      </c>
      <c r="AB223" s="1">
        <f>+Tabella3[[#This Row],[RIMANENZE]]-Tabella8[[#This Row],[VENDUTO VENDING]]</f>
        <v>63</v>
      </c>
    </row>
    <row r="224" spans="1:34" ht="25.5" customHeight="1" x14ac:dyDescent="0.25">
      <c r="A224" s="57" t="s">
        <v>8792</v>
      </c>
      <c r="B224" s="44" t="s">
        <v>8790</v>
      </c>
      <c r="C224" s="46">
        <v>150</v>
      </c>
      <c r="D224" s="46">
        <v>22</v>
      </c>
      <c r="E224" s="46">
        <f>SUMIFS(Tabella2[Qtà],Tabella2[Codice],A224)+IFERROR(IF(INDEX(Tabella1[codice2],MATCH(A224,Tabella1[Codice],0))="",0,SUMIFS(Tabella2[Qtà],Tabella2[Codice],INDEX(Tabella1[codice2],MATCH(A224,Tabella1[Codice],0)))),0)</f>
        <v>0</v>
      </c>
      <c r="F224" s="46">
        <f>+Tabella3[[#This Row],[VEND.]]+Tabella3[[#This Row],[Incr]]</f>
        <v>22</v>
      </c>
      <c r="G224" s="53">
        <f>+Tabella3[[#This Row],[ACQ.]]-Tabella3[[#This Row],[Colonna1]]</f>
        <v>128</v>
      </c>
      <c r="H224" s="45">
        <v>1.5</v>
      </c>
      <c r="I224" s="54">
        <f>+Tabella3[[#This Row],[ACQ.]]*Tabella3[[#This Row],[PREZZO]]</f>
        <v>225</v>
      </c>
      <c r="J224" s="59">
        <f t="shared" si="6"/>
        <v>33</v>
      </c>
      <c r="K224" s="177">
        <f>IFERROR(Tabella3[[#This Row],[VEND.]]/Tabella3[[#This Row],[ACQ.]],0)</f>
        <v>0.14666666666666667</v>
      </c>
      <c r="N224" s="178"/>
      <c r="O224" s="292"/>
      <c r="P224" s="290"/>
      <c r="Q224" s="290" t="str">
        <f>+Tabella3[[#This Row],[Codice]]</f>
        <v>923</v>
      </c>
      <c r="R224" s="290">
        <f>COUNTIFS(tblStoricoVendingExt[CODICE_EXCEL],Q224,tblStoricoVendingExt[ESITO],"OK")</f>
        <v>0</v>
      </c>
      <c r="S224" s="291">
        <f t="shared" si="7"/>
        <v>0</v>
      </c>
      <c r="T224" s="95">
        <f>IFERROR((Tabella3[[#This Row],[RIMANENZE]]/Tabella3[[#This Row],[ACQ.]]),"")</f>
        <v>0.85333333333333339</v>
      </c>
      <c r="W224" s="13">
        <f>+Tabella3[[#This Row],[Incr]]*Tabella3[[#This Row],[PREZZO]]</f>
        <v>0</v>
      </c>
      <c r="Z224" s="351">
        <f>+C224-D224-R224-Tabella8[[#This Row],[CARICO VENDING]]</f>
        <v>128</v>
      </c>
      <c r="AB224" s="1">
        <f>+Tabella3[[#This Row],[RIMANENZE]]-Tabella8[[#This Row],[VENDUTO VENDING]]</f>
        <v>128</v>
      </c>
    </row>
    <row r="225" spans="1:28" ht="25.5" customHeight="1" x14ac:dyDescent="0.25">
      <c r="A225" s="57" t="s">
        <v>10075</v>
      </c>
      <c r="B225" s="52" t="s">
        <v>10082</v>
      </c>
      <c r="C225" s="46">
        <v>10</v>
      </c>
      <c r="D225" s="46">
        <v>0</v>
      </c>
      <c r="E225" s="46">
        <f>SUMIFS(Tabella2[Qtà],Tabella2[Codice],A225)+IFERROR(IF(INDEX(Tabella1[codice2],MATCH(A225,Tabella1[Codice],0))="",0,SUMIFS(Tabella2[Qtà],Tabella2[Codice],INDEX(Tabella1[codice2],MATCH(A225,Tabella1[Codice],0)))),0)</f>
        <v>0</v>
      </c>
      <c r="F225" s="46">
        <f>+Tabella3[[#This Row],[VEND.]]+Tabella3[[#This Row],[Incr]]</f>
        <v>0</v>
      </c>
      <c r="G225" s="53">
        <f>+Tabella3[[#This Row],[ACQ.]]-Tabella3[[#This Row],[Colonna1]]</f>
        <v>10</v>
      </c>
      <c r="H225" s="45">
        <v>10</v>
      </c>
      <c r="I225" s="54">
        <f>+Tabella3[[#This Row],[ACQ.]]*Tabella3[[#This Row],[PREZZO]]</f>
        <v>100</v>
      </c>
      <c r="J225" s="59">
        <f t="shared" ref="J225" si="8">+D225*H225</f>
        <v>0</v>
      </c>
      <c r="K225" s="177">
        <f>IFERROR(Tabella3[[#This Row],[VEND.]]/Tabella3[[#This Row],[ACQ.]],0)</f>
        <v>0</v>
      </c>
      <c r="N225" s="178"/>
      <c r="O225" s="292"/>
      <c r="P225" s="290"/>
      <c r="Q225" s="290" t="str">
        <f>+Tabella3[[#This Row],[Codice]]</f>
        <v>931</v>
      </c>
      <c r="R225" s="290">
        <f>COUNTIFS(tblStoricoVendingExt[CODICE_EXCEL],Q225,tblStoricoVendingExt[ESITO],"OK")</f>
        <v>0</v>
      </c>
      <c r="S225" s="291">
        <f t="shared" si="7"/>
        <v>0</v>
      </c>
      <c r="T225" s="95">
        <f>IFERROR((Tabella3[[#This Row],[RIMANENZE]]/Tabella3[[#This Row],[ACQ.]]),"")</f>
        <v>1</v>
      </c>
      <c r="W225" s="13">
        <f>+Tabella3[[#This Row],[Incr]]*Tabella3[[#This Row],[PREZZO]]</f>
        <v>0</v>
      </c>
      <c r="Z225" s="351">
        <f>+C225-D225-R225-Tabella8[[#This Row],[CARICO VENDING]]</f>
        <v>10</v>
      </c>
      <c r="AB225" s="1">
        <f>+Tabella3[[#This Row],[RIMANENZE]]-Tabella8[[#This Row],[VENDUTO VENDING]]</f>
        <v>10</v>
      </c>
    </row>
    <row r="226" spans="1:28" ht="25.5" customHeight="1" x14ac:dyDescent="0.25">
      <c r="A226" s="57" t="s">
        <v>2358</v>
      </c>
      <c r="B226" s="44" t="s">
        <v>8768</v>
      </c>
      <c r="C226" s="46">
        <v>50</v>
      </c>
      <c r="D226" s="46">
        <v>43</v>
      </c>
      <c r="E226" s="46">
        <f>SUMIFS(Tabella2[Qtà],Tabella2[Codice],A226)+IFERROR(IF(INDEX(Tabella1[codice2],MATCH(A226,Tabella1[Codice],0))="",0,SUMIFS(Tabella2[Qtà],Tabella2[Codice],INDEX(Tabella1[codice2],MATCH(A226,Tabella1[Codice],0)))),0)</f>
        <v>0</v>
      </c>
      <c r="F226" s="46">
        <f>+Tabella3[[#This Row],[VEND.]]+Tabella3[[#This Row],[Incr]]</f>
        <v>43</v>
      </c>
      <c r="G226" s="53">
        <f>+Tabella3[[#This Row],[ACQ.]]-Tabella3[[#This Row],[Colonna1]]</f>
        <v>7</v>
      </c>
      <c r="H226" s="45">
        <v>1.5</v>
      </c>
      <c r="I226" s="54">
        <f>+Tabella3[[#This Row],[ACQ.]]*Tabella3[[#This Row],[PREZZO]]</f>
        <v>75</v>
      </c>
      <c r="J226" s="59">
        <f>+D226*H226</f>
        <v>64.5</v>
      </c>
      <c r="K226" s="177">
        <f>IFERROR(Tabella3[[#This Row],[VEND.]]/Tabella3[[#This Row],[ACQ.]],0)</f>
        <v>0.86</v>
      </c>
      <c r="N226" s="178"/>
      <c r="O226" s="292"/>
      <c r="P226" s="290"/>
      <c r="Q226" s="290" t="str">
        <f>+Tabella3[[#This Row],[Codice]]</f>
        <v>913</v>
      </c>
      <c r="R226" s="290">
        <f>COUNTIFS(tblStoricoVendingExt[CODICE_EXCEL],Q226,tblStoricoVendingExt[ESITO],"OK")</f>
        <v>0</v>
      </c>
      <c r="S226" s="291">
        <f t="shared" si="7"/>
        <v>0</v>
      </c>
      <c r="T226" s="95">
        <f>IFERROR((Tabella3[[#This Row],[RIMANENZE]]/Tabella3[[#This Row],[ACQ.]]),"")</f>
        <v>0.14000000000000001</v>
      </c>
      <c r="W226" s="13">
        <f>+Tabella3[[#This Row],[Incr]]*Tabella3[[#This Row],[PREZZO]]</f>
        <v>0</v>
      </c>
      <c r="Z226" s="351">
        <f>+C226-D226-R226-Tabella8[[#This Row],[CARICO VENDING]]</f>
        <v>7</v>
      </c>
      <c r="AB226" s="1">
        <f>+Tabella3[[#This Row],[RIMANENZE]]-Tabella8[[#This Row],[VENDUTO VENDING]]</f>
        <v>7</v>
      </c>
    </row>
    <row r="227" spans="1:28" ht="25.5" customHeight="1" x14ac:dyDescent="0.25">
      <c r="A227" s="57" t="s">
        <v>10074</v>
      </c>
      <c r="B227" s="52" t="s">
        <v>10081</v>
      </c>
      <c r="C227" s="46">
        <v>10</v>
      </c>
      <c r="D227" s="46">
        <v>1</v>
      </c>
      <c r="E227" s="46">
        <f>SUMIFS(Tabella2[Qtà],Tabella2[Codice],A227)+IFERROR(IF(INDEX(Tabella1[codice2],MATCH(A227,Tabella1[Codice],0))="",0,SUMIFS(Tabella2[Qtà],Tabella2[Codice],INDEX(Tabella1[codice2],MATCH(A227,Tabella1[Codice],0)))),0)</f>
        <v>0</v>
      </c>
      <c r="F227" s="46">
        <f>+Tabella3[[#This Row],[VEND.]]+Tabella3[[#This Row],[Incr]]</f>
        <v>1</v>
      </c>
      <c r="G227" s="53">
        <f>+Tabella3[[#This Row],[ACQ.]]-Tabella3[[#This Row],[Colonna1]]</f>
        <v>9</v>
      </c>
      <c r="H227" s="45">
        <v>10</v>
      </c>
      <c r="I227" s="54">
        <f>+Tabella3[[#This Row],[ACQ.]]*Tabella3[[#This Row],[PREZZO]]</f>
        <v>100</v>
      </c>
      <c r="J227" s="59">
        <f>+D227*H227</f>
        <v>10</v>
      </c>
      <c r="K227" s="177">
        <f>IFERROR(Tabella3[[#This Row],[VEND.]]/Tabella3[[#This Row],[ACQ.]],0)</f>
        <v>0.1</v>
      </c>
      <c r="N227" s="178"/>
      <c r="O227" s="292"/>
      <c r="P227" s="290"/>
      <c r="Q227" s="290" t="str">
        <f>+Tabella3[[#This Row],[Codice]]</f>
        <v>932</v>
      </c>
      <c r="R227" s="290">
        <f>COUNTIFS(tblStoricoVendingExt[CODICE_EXCEL],Q227,tblStoricoVendingExt[ESITO],"OK")</f>
        <v>0</v>
      </c>
      <c r="S227" s="291">
        <f t="shared" si="7"/>
        <v>0</v>
      </c>
      <c r="T227" s="95">
        <f>IFERROR((Tabella3[[#This Row],[RIMANENZE]]/Tabella3[[#This Row],[ACQ.]]),"")</f>
        <v>0.9</v>
      </c>
      <c r="W227" s="13">
        <f>+Tabella3[[#This Row],[Incr]]*Tabella3[[#This Row],[PREZZO]]</f>
        <v>0</v>
      </c>
      <c r="Z227" s="351">
        <f>+C227-D227-R227-Tabella8[[#This Row],[CARICO VENDING]]</f>
        <v>9</v>
      </c>
      <c r="AB227" s="1">
        <f>+Tabella3[[#This Row],[RIMANENZE]]-Tabella8[[#This Row],[VENDUTO VENDING]]</f>
        <v>9</v>
      </c>
    </row>
    <row r="228" spans="1:28" ht="25.5" customHeight="1" x14ac:dyDescent="0.25">
      <c r="A228" s="57" t="s">
        <v>10073</v>
      </c>
      <c r="B228" s="52" t="s">
        <v>10078</v>
      </c>
      <c r="C228" s="46">
        <v>10</v>
      </c>
      <c r="D228" s="46">
        <v>0</v>
      </c>
      <c r="E228" s="46">
        <f>SUMIFS(Tabella2[Qtà],Tabella2[Codice],A228)+IFERROR(IF(INDEX(Tabella1[codice2],MATCH(A228,Tabella1[Codice],0))="",0,SUMIFS(Tabella2[Qtà],Tabella2[Codice],INDEX(Tabella1[codice2],MATCH(A228,Tabella1[Codice],0)))),0)</f>
        <v>0</v>
      </c>
      <c r="F228" s="46">
        <f>+Tabella3[[#This Row],[VEND.]]+Tabella3[[#This Row],[Incr]]</f>
        <v>0</v>
      </c>
      <c r="G228" s="53">
        <f>+Tabella3[[#This Row],[ACQ.]]-Tabella3[[#This Row],[Colonna1]]</f>
        <v>10</v>
      </c>
      <c r="H228" s="45">
        <v>10</v>
      </c>
      <c r="I228" s="54">
        <f>+Tabella3[[#This Row],[ACQ.]]*Tabella3[[#This Row],[PREZZO]]</f>
        <v>100</v>
      </c>
      <c r="J228" s="59">
        <f>+D228*H228</f>
        <v>0</v>
      </c>
      <c r="K228" s="177">
        <f>IFERROR(Tabella3[[#This Row],[VEND.]]/Tabella3[[#This Row],[ACQ.]],0)</f>
        <v>0</v>
      </c>
      <c r="N228" s="178"/>
      <c r="O228" s="292"/>
      <c r="P228" s="290"/>
      <c r="Q228" s="290" t="str">
        <f>+Tabella3[[#This Row],[Codice]]</f>
        <v>934</v>
      </c>
      <c r="R228" s="290">
        <f>COUNTIFS(tblStoricoVendingExt[CODICE_EXCEL],Q228,tblStoricoVendingExt[ESITO],"OK")</f>
        <v>0</v>
      </c>
      <c r="S228" s="291">
        <f t="shared" si="7"/>
        <v>0</v>
      </c>
      <c r="T228" s="95">
        <f>IFERROR((Tabella3[[#This Row],[RIMANENZE]]/Tabella3[[#This Row],[ACQ.]]),"")</f>
        <v>1</v>
      </c>
      <c r="W228" s="13">
        <f>+Tabella3[[#This Row],[Incr]]*Tabella3[[#This Row],[PREZZO]]</f>
        <v>0</v>
      </c>
      <c r="Z228" s="351">
        <f>+C228-D228-R228-Tabella8[[#This Row],[CARICO VENDING]]</f>
        <v>10</v>
      </c>
      <c r="AB228" s="1">
        <f>+Tabella3[[#This Row],[RIMANENZE]]-Tabella8[[#This Row],[VENDUTO VENDING]]</f>
        <v>10</v>
      </c>
    </row>
    <row r="229" spans="1:28" ht="25.5" customHeight="1" x14ac:dyDescent="0.25">
      <c r="A229" s="57" t="s">
        <v>10080</v>
      </c>
      <c r="B229" s="52" t="s">
        <v>10079</v>
      </c>
      <c r="C229" s="46">
        <v>10</v>
      </c>
      <c r="D229" s="46">
        <v>0</v>
      </c>
      <c r="E229" s="46">
        <f>SUMIFS(Tabella2[Qtà],Tabella2[Codice],A229)+IFERROR(IF(INDEX(Tabella1[codice2],MATCH(A229,Tabella1[Codice],0))="",0,SUMIFS(Tabella2[Qtà],Tabella2[Codice],INDEX(Tabella1[codice2],MATCH(A229,Tabella1[Codice],0)))),0)</f>
        <v>0</v>
      </c>
      <c r="F229" s="46">
        <f>+Tabella3[[#This Row],[VEND.]]+Tabella3[[#This Row],[Incr]]</f>
        <v>0</v>
      </c>
      <c r="G229" s="53">
        <f>+Tabella3[[#This Row],[ACQ.]]-Tabella3[[#This Row],[Colonna1]]</f>
        <v>10</v>
      </c>
      <c r="H229" s="45">
        <v>10</v>
      </c>
      <c r="I229" s="54">
        <f>+Tabella3[[#This Row],[ACQ.]]*Tabella3[[#This Row],[PREZZO]]</f>
        <v>100</v>
      </c>
      <c r="J229" s="59">
        <f>+D229*H229</f>
        <v>0</v>
      </c>
      <c r="K229" s="177">
        <f>IFERROR(Tabella3[[#This Row],[VEND.]]/Tabella3[[#This Row],[ACQ.]],0)</f>
        <v>0</v>
      </c>
      <c r="N229" s="178"/>
      <c r="O229" s="292"/>
      <c r="P229" s="290"/>
      <c r="Q229" s="290" t="str">
        <f>+Tabella3[[#This Row],[Codice]]</f>
        <v>933</v>
      </c>
      <c r="R229" s="290">
        <f>COUNTIFS(tblStoricoVendingExt[CODICE_EXCEL],Q229,tblStoricoVendingExt[ESITO],"OK")</f>
        <v>0</v>
      </c>
      <c r="S229" s="291">
        <f t="shared" si="7"/>
        <v>0</v>
      </c>
      <c r="T229" s="95">
        <f>IFERROR((Tabella3[[#This Row],[RIMANENZE]]/Tabella3[[#This Row],[ACQ.]]),"")</f>
        <v>1</v>
      </c>
      <c r="W229" s="13">
        <f>+Tabella3[[#This Row],[Incr]]*Tabella3[[#This Row],[PREZZO]]</f>
        <v>0</v>
      </c>
      <c r="Z229" s="351">
        <f>+C229-D229-R229-Tabella8[[#This Row],[CARICO VENDING]]</f>
        <v>10</v>
      </c>
      <c r="AB229" s="1">
        <f>+Tabella3[[#This Row],[RIMANENZE]]-Tabella8[[#This Row],[VENDUTO VENDING]]</f>
        <v>10</v>
      </c>
    </row>
    <row r="230" spans="1:28" ht="25.5" customHeight="1" x14ac:dyDescent="0.25">
      <c r="A230" s="57" t="s">
        <v>10076</v>
      </c>
      <c r="B230" s="52" t="s">
        <v>10077</v>
      </c>
      <c r="C230" s="46">
        <v>10</v>
      </c>
      <c r="D230" s="46">
        <v>0</v>
      </c>
      <c r="E230" s="46">
        <f>SUMIFS(Tabella2[Qtà],Tabella2[Codice],A230)+IFERROR(IF(INDEX(Tabella1[codice2],MATCH(A230,Tabella1[Codice],0))="",0,SUMIFS(Tabella2[Qtà],Tabella2[Codice],INDEX(Tabella1[codice2],MATCH(A230,Tabella1[Codice],0)))),0)</f>
        <v>0</v>
      </c>
      <c r="F230" s="46">
        <f>+Tabella3[[#This Row],[VEND.]]+Tabella3[[#This Row],[Incr]]</f>
        <v>0</v>
      </c>
      <c r="G230" s="53">
        <f>+Tabella3[[#This Row],[ACQ.]]-Tabella3[[#This Row],[Colonna1]]</f>
        <v>10</v>
      </c>
      <c r="H230" s="45">
        <v>10</v>
      </c>
      <c r="I230" s="54">
        <f>+Tabella3[[#This Row],[ACQ.]]*Tabella3[[#This Row],[PREZZO]]</f>
        <v>100</v>
      </c>
      <c r="J230" s="59">
        <f>+D230*H230</f>
        <v>0</v>
      </c>
      <c r="K230" s="177">
        <f>IFERROR(Tabella3[[#This Row],[VEND.]]/Tabella3[[#This Row],[ACQ.]],0)</f>
        <v>0</v>
      </c>
      <c r="N230" s="178"/>
      <c r="O230" s="292"/>
      <c r="P230" s="290"/>
      <c r="Q230" s="290" t="str">
        <f>+Tabella3[[#This Row],[Codice]]</f>
        <v>935</v>
      </c>
      <c r="R230" s="290">
        <f>COUNTIFS(tblStoricoVendingExt[CODICE_EXCEL],Q230,tblStoricoVendingExt[ESITO],"OK")</f>
        <v>0</v>
      </c>
      <c r="S230" s="291">
        <f t="shared" si="7"/>
        <v>0</v>
      </c>
      <c r="T230" s="95">
        <f>IFERROR((Tabella3[[#This Row],[RIMANENZE]]/Tabella3[[#This Row],[ACQ.]]),"")</f>
        <v>1</v>
      </c>
      <c r="W230" s="13">
        <f>+Tabella3[[#This Row],[Incr]]*Tabella3[[#This Row],[PREZZO]]</f>
        <v>0</v>
      </c>
      <c r="Z230" s="351">
        <f>+C230-D230-R230-Tabella8[[#This Row],[CARICO VENDING]]</f>
        <v>10</v>
      </c>
      <c r="AB230" s="1">
        <f>+Tabella3[[#This Row],[RIMANENZE]]-Tabella8[[#This Row],[VENDUTO VENDING]]</f>
        <v>10</v>
      </c>
    </row>
    <row r="231" spans="1:28" ht="23.25" x14ac:dyDescent="0.25">
      <c r="A231" s="55"/>
      <c r="B231" s="44"/>
      <c r="C231" s="44"/>
      <c r="D231" s="46"/>
      <c r="E231" s="46"/>
      <c r="F231" s="46"/>
      <c r="G231" s="53"/>
      <c r="H231" s="45"/>
      <c r="I231" s="54"/>
      <c r="J231" s="54"/>
      <c r="K231" s="177"/>
      <c r="N231" s="179"/>
      <c r="O231" s="293"/>
      <c r="P231" s="294"/>
      <c r="Q231" s="294"/>
      <c r="R231" s="294"/>
      <c r="S231" s="295"/>
    </row>
    <row r="232" spans="1:28" ht="23.25" x14ac:dyDescent="0.25">
      <c r="A232" s="55"/>
      <c r="B232" s="44"/>
      <c r="C232" s="44"/>
      <c r="D232" s="46"/>
      <c r="E232" s="46"/>
      <c r="F232" s="46"/>
      <c r="G232" s="53"/>
      <c r="H232" s="45"/>
      <c r="I232" s="54"/>
      <c r="J232" s="54"/>
      <c r="K232" s="177"/>
      <c r="N232" s="179"/>
      <c r="O232" s="293"/>
      <c r="P232" s="294"/>
      <c r="Q232" s="294"/>
      <c r="R232" s="294"/>
      <c r="S232" s="295"/>
    </row>
    <row r="233" spans="1:28" ht="23.25" x14ac:dyDescent="0.25">
      <c r="A233" s="55"/>
      <c r="B233" s="44"/>
      <c r="C233" s="44"/>
      <c r="D233" s="46"/>
      <c r="E233" s="46"/>
      <c r="F233" s="46"/>
      <c r="G233" s="53"/>
      <c r="H233" s="45"/>
      <c r="I233" s="54"/>
      <c r="J233" s="54"/>
      <c r="K233" s="177"/>
      <c r="N233" s="179"/>
      <c r="O233" s="293"/>
      <c r="P233" s="294"/>
      <c r="Q233" s="294"/>
      <c r="R233" s="294"/>
      <c r="S233" s="295"/>
    </row>
    <row r="234" spans="1:28" ht="25.5" customHeight="1" x14ac:dyDescent="0.35">
      <c r="N234" s="176"/>
    </row>
    <row r="235" spans="1:28" ht="25.5" customHeight="1" x14ac:dyDescent="0.35">
      <c r="G235" s="1">
        <f>SUM(G3:G96)</f>
        <v>1340</v>
      </c>
      <c r="I235" s="5">
        <f>SUM(I3:I231)</f>
        <v>165353.4</v>
      </c>
      <c r="J235" s="5">
        <f>SUM(J3:J231)</f>
        <v>142617.09999999998</v>
      </c>
      <c r="N235" s="176"/>
    </row>
    <row r="236" spans="1:28" ht="25.5" customHeight="1" x14ac:dyDescent="0.35">
      <c r="G236" s="1">
        <v>2325</v>
      </c>
      <c r="N236" s="176"/>
    </row>
    <row r="237" spans="1:28" ht="25.5" customHeight="1" x14ac:dyDescent="0.35">
      <c r="N237" s="176"/>
    </row>
    <row r="238" spans="1:28" ht="25.5" customHeight="1" x14ac:dyDescent="0.35">
      <c r="G238" s="1">
        <f>+G235-G236</f>
        <v>-985</v>
      </c>
      <c r="N238" s="176"/>
    </row>
    <row r="239" spans="1:28" ht="25.5" customHeight="1" x14ac:dyDescent="0.35">
      <c r="N239" s="176"/>
    </row>
    <row r="240" spans="1:28" ht="25.5" customHeight="1" x14ac:dyDescent="0.35">
      <c r="N240" s="176"/>
    </row>
    <row r="241" spans="14:14" ht="25.5" customHeight="1" x14ac:dyDescent="0.35">
      <c r="N241" s="176"/>
    </row>
    <row r="242" spans="14:14" ht="25.5" customHeight="1" x14ac:dyDescent="0.35">
      <c r="N242" s="176"/>
    </row>
    <row r="243" spans="14:14" ht="25.5" customHeight="1" x14ac:dyDescent="0.35">
      <c r="N243" s="176"/>
    </row>
    <row r="244" spans="14:14" ht="25.5" customHeight="1" x14ac:dyDescent="0.35">
      <c r="N244" s="176"/>
    </row>
    <row r="245" spans="14:14" ht="25.5" customHeight="1" x14ac:dyDescent="0.35">
      <c r="N245" s="176"/>
    </row>
    <row r="246" spans="14:14" ht="25.5" customHeight="1" x14ac:dyDescent="0.35">
      <c r="N246" s="176"/>
    </row>
    <row r="247" spans="14:14" ht="25.5" customHeight="1" x14ac:dyDescent="0.35">
      <c r="N247" s="176"/>
    </row>
    <row r="248" spans="14:14" ht="25.5" customHeight="1" x14ac:dyDescent="0.35">
      <c r="N248" s="176"/>
    </row>
    <row r="249" spans="14:14" ht="25.5" customHeight="1" x14ac:dyDescent="0.35">
      <c r="N249" s="176"/>
    </row>
    <row r="250" spans="14:14" ht="25.5" customHeight="1" x14ac:dyDescent="0.35">
      <c r="N250" s="176"/>
    </row>
    <row r="251" spans="14:14" ht="25.5" customHeight="1" x14ac:dyDescent="0.35">
      <c r="N251" s="176"/>
    </row>
    <row r="252" spans="14:14" ht="25.5" customHeight="1" x14ac:dyDescent="0.35">
      <c r="N252" s="176"/>
    </row>
    <row r="253" spans="14:14" ht="25.5" customHeight="1" x14ac:dyDescent="0.35">
      <c r="N253" s="176"/>
    </row>
    <row r="254" spans="14:14" ht="25.5" customHeight="1" x14ac:dyDescent="0.35">
      <c r="N254" s="176"/>
    </row>
    <row r="255" spans="14:14" ht="25.5" customHeight="1" x14ac:dyDescent="0.35">
      <c r="N255" s="176"/>
    </row>
    <row r="256" spans="14:14" ht="25.5" customHeight="1" x14ac:dyDescent="0.35">
      <c r="N256" s="176"/>
    </row>
    <row r="257" spans="14:14" ht="25.5" customHeight="1" x14ac:dyDescent="0.35">
      <c r="N257" s="176"/>
    </row>
    <row r="258" spans="14:14" ht="25.5" customHeight="1" x14ac:dyDescent="0.35">
      <c r="N258" s="176"/>
    </row>
    <row r="259" spans="14:14" ht="25.5" customHeight="1" x14ac:dyDescent="0.35">
      <c r="N259" s="176"/>
    </row>
    <row r="260" spans="14:14" ht="25.5" customHeight="1" x14ac:dyDescent="0.35">
      <c r="N260" s="176"/>
    </row>
    <row r="261" spans="14:14" ht="25.5" customHeight="1" x14ac:dyDescent="0.35">
      <c r="N261" s="176"/>
    </row>
    <row r="262" spans="14:14" ht="25.5" customHeight="1" x14ac:dyDescent="0.35">
      <c r="N262" s="176"/>
    </row>
    <row r="263" spans="14:14" ht="25.5" customHeight="1" x14ac:dyDescent="0.35">
      <c r="N263" s="176"/>
    </row>
    <row r="264" spans="14:14" ht="25.5" customHeight="1" x14ac:dyDescent="0.35">
      <c r="N264" s="176"/>
    </row>
    <row r="265" spans="14:14" ht="25.5" customHeight="1" x14ac:dyDescent="0.35">
      <c r="N265" s="176"/>
    </row>
    <row r="266" spans="14:14" ht="25.5" customHeight="1" x14ac:dyDescent="0.35">
      <c r="N266" s="176"/>
    </row>
    <row r="267" spans="14:14" ht="25.5" customHeight="1" x14ac:dyDescent="0.35">
      <c r="N267" s="176"/>
    </row>
    <row r="268" spans="14:14" ht="25.5" customHeight="1" x14ac:dyDescent="0.35">
      <c r="N268" s="176"/>
    </row>
    <row r="269" spans="14:14" ht="25.5" customHeight="1" x14ac:dyDescent="0.35">
      <c r="N269" s="176"/>
    </row>
    <row r="270" spans="14:14" ht="25.5" customHeight="1" x14ac:dyDescent="0.35">
      <c r="N270" s="176"/>
    </row>
    <row r="271" spans="14:14" ht="25.5" customHeight="1" x14ac:dyDescent="0.35">
      <c r="N271" s="176"/>
    </row>
    <row r="272" spans="14:14" ht="25.5" customHeight="1" x14ac:dyDescent="0.35">
      <c r="N272" s="176"/>
    </row>
    <row r="273" spans="14:14" ht="25.5" customHeight="1" x14ac:dyDescent="0.35">
      <c r="N273" s="176"/>
    </row>
    <row r="274" spans="14:14" ht="25.5" customHeight="1" x14ac:dyDescent="0.35">
      <c r="N274" s="176"/>
    </row>
    <row r="275" spans="14:14" ht="25.5" customHeight="1" x14ac:dyDescent="0.35">
      <c r="N275" s="176"/>
    </row>
    <row r="276" spans="14:14" ht="25.5" customHeight="1" x14ac:dyDescent="0.35">
      <c r="N276" s="176"/>
    </row>
    <row r="277" spans="14:14" ht="25.5" customHeight="1" x14ac:dyDescent="0.35">
      <c r="N277" s="176"/>
    </row>
    <row r="278" spans="14:14" ht="25.5" customHeight="1" x14ac:dyDescent="0.35">
      <c r="N278" s="176"/>
    </row>
    <row r="279" spans="14:14" ht="25.5" customHeight="1" x14ac:dyDescent="0.35">
      <c r="N279" s="176"/>
    </row>
    <row r="280" spans="14:14" ht="25.5" customHeight="1" x14ac:dyDescent="0.35">
      <c r="N280" s="176"/>
    </row>
    <row r="281" spans="14:14" ht="25.5" customHeight="1" x14ac:dyDescent="0.35">
      <c r="N281" s="176"/>
    </row>
    <row r="282" spans="14:14" ht="25.5" customHeight="1" x14ac:dyDescent="0.35">
      <c r="N282" s="176"/>
    </row>
    <row r="283" spans="14:14" ht="25.5" customHeight="1" x14ac:dyDescent="0.35">
      <c r="N283" s="176"/>
    </row>
    <row r="284" spans="14:14" ht="25.5" customHeight="1" x14ac:dyDescent="0.35">
      <c r="N284" s="176"/>
    </row>
    <row r="285" spans="14:14" ht="25.5" customHeight="1" x14ac:dyDescent="0.35">
      <c r="N285" s="176"/>
    </row>
    <row r="286" spans="14:14" ht="25.5" customHeight="1" x14ac:dyDescent="0.35">
      <c r="N286" s="176"/>
    </row>
    <row r="287" spans="14:14" ht="25.5" customHeight="1" x14ac:dyDescent="0.35">
      <c r="N287" s="176"/>
    </row>
    <row r="288" spans="14:14" ht="25.5" customHeight="1" x14ac:dyDescent="0.35">
      <c r="N288" s="176"/>
    </row>
    <row r="289" spans="14:14" ht="25.5" customHeight="1" x14ac:dyDescent="0.35">
      <c r="N289" s="176"/>
    </row>
    <row r="290" spans="14:14" ht="25.5" customHeight="1" x14ac:dyDescent="0.35">
      <c r="N290" s="176"/>
    </row>
    <row r="291" spans="14:14" ht="25.5" customHeight="1" x14ac:dyDescent="0.35">
      <c r="N291" s="176"/>
    </row>
    <row r="292" spans="14:14" ht="25.5" customHeight="1" x14ac:dyDescent="0.35">
      <c r="N292" s="176"/>
    </row>
    <row r="293" spans="14:14" ht="25.5" customHeight="1" x14ac:dyDescent="0.35">
      <c r="N293" s="176"/>
    </row>
    <row r="294" spans="14:14" ht="25.5" customHeight="1" x14ac:dyDescent="0.35">
      <c r="N294" s="176"/>
    </row>
    <row r="295" spans="14:14" ht="25.5" customHeight="1" x14ac:dyDescent="0.35">
      <c r="N295" s="176"/>
    </row>
    <row r="296" spans="14:14" ht="25.5" customHeight="1" x14ac:dyDescent="0.35">
      <c r="N296" s="176"/>
    </row>
    <row r="297" spans="14:14" ht="25.5" customHeight="1" x14ac:dyDescent="0.35">
      <c r="N297" s="176"/>
    </row>
    <row r="298" spans="14:14" ht="25.5" customHeight="1" x14ac:dyDescent="0.35">
      <c r="N298" s="176"/>
    </row>
    <row r="299" spans="14:14" ht="25.5" customHeight="1" x14ac:dyDescent="0.35">
      <c r="N299" s="176"/>
    </row>
    <row r="300" spans="14:14" ht="25.5" customHeight="1" x14ac:dyDescent="0.35">
      <c r="N300" s="176"/>
    </row>
    <row r="301" spans="14:14" ht="25.5" customHeight="1" x14ac:dyDescent="0.35">
      <c r="N301" s="176"/>
    </row>
    <row r="302" spans="14:14" ht="25.5" customHeight="1" x14ac:dyDescent="0.35">
      <c r="N302" s="176"/>
    </row>
  </sheetData>
  <mergeCells count="1">
    <mergeCell ref="K1:L1"/>
  </mergeCells>
  <conditionalFormatting sqref="E3:E233">
    <cfRule type="expression" dxfId="162" priority="2">
      <formula>E3&lt;&gt;0</formula>
    </cfRule>
  </conditionalFormatting>
  <conditionalFormatting sqref="G3:G23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2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landscape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7">
    <tabColor rgb="FFFFFF00"/>
  </sheetPr>
  <dimension ref="A1:N222"/>
  <sheetViews>
    <sheetView showGridLines="0" topLeftCell="B1" zoomScaleNormal="100" workbookViewId="0">
      <pane ySplit="2" topLeftCell="A94" activePane="bottomLeft" state="frozen"/>
      <selection pane="bottomLeft" activeCell="F210" sqref="F210"/>
    </sheetView>
  </sheetViews>
  <sheetFormatPr defaultColWidth="8.85546875" defaultRowHeight="15" x14ac:dyDescent="0.25"/>
  <cols>
    <col min="1" max="1" width="16" customWidth="1"/>
    <col min="2" max="2" width="99" bestFit="1" customWidth="1"/>
    <col min="3" max="4" width="14" customWidth="1"/>
    <col min="5" max="5" width="30" customWidth="1"/>
    <col min="6" max="10" width="14" customWidth="1"/>
  </cols>
  <sheetData>
    <row r="1" spans="1:10" ht="21.75" customHeight="1" thickBot="1" x14ac:dyDescent="0.3">
      <c r="D1" s="32"/>
      <c r="F1" s="69"/>
    </row>
    <row r="2" spans="1:10" ht="23.25" customHeight="1" x14ac:dyDescent="0.25">
      <c r="A2" s="6" t="s">
        <v>16</v>
      </c>
      <c r="B2" s="1" t="s">
        <v>17</v>
      </c>
      <c r="C2" s="70" t="s">
        <v>247</v>
      </c>
      <c r="D2" s="71" t="s">
        <v>19</v>
      </c>
      <c r="E2" s="30" t="s">
        <v>493</v>
      </c>
      <c r="F2" s="72" t="s">
        <v>494</v>
      </c>
      <c r="G2" s="33" t="s">
        <v>495</v>
      </c>
      <c r="H2" t="s">
        <v>496</v>
      </c>
      <c r="I2" t="s">
        <v>497</v>
      </c>
      <c r="J2" t="s">
        <v>498</v>
      </c>
    </row>
    <row r="3" spans="1:10" ht="21" x14ac:dyDescent="0.25">
      <c r="A3" s="73" t="s">
        <v>28</v>
      </c>
      <c r="B3" s="74" t="s">
        <v>255</v>
      </c>
      <c r="C3" s="74">
        <f>+Tabella3[[#This Row],[ACQ.]]</f>
        <v>450</v>
      </c>
      <c r="D3" s="75">
        <f>+RIEP_VENDITA!Z3</f>
        <v>72</v>
      </c>
      <c r="E3" s="76" t="s">
        <v>499</v>
      </c>
      <c r="F3" s="77"/>
      <c r="G3" s="78"/>
      <c r="J3">
        <f>+Tabella1[[#This Row],[RIMANENZE]]-Tabella1[[#This Row],[RIMANENZE4]]</f>
        <v>72</v>
      </c>
    </row>
    <row r="4" spans="1:10" ht="21" x14ac:dyDescent="0.25">
      <c r="A4" s="73" t="s">
        <v>29</v>
      </c>
      <c r="B4" s="74" t="s">
        <v>256</v>
      </c>
      <c r="C4" s="74">
        <f>+Tabella3[[#This Row],[ACQ.]]</f>
        <v>102</v>
      </c>
      <c r="D4" s="75">
        <f>+RIEP_VENDITA!Z4</f>
        <v>-42</v>
      </c>
      <c r="E4" s="79" t="s">
        <v>500</v>
      </c>
      <c r="F4" s="80"/>
      <c r="G4" s="81"/>
      <c r="J4">
        <f>+Tabella1[[#This Row],[RIMANENZE]]-Tabella1[[#This Row],[RIMANENZE4]]</f>
        <v>-42</v>
      </c>
    </row>
    <row r="5" spans="1:10" ht="21" x14ac:dyDescent="0.25">
      <c r="A5" s="73" t="s">
        <v>30</v>
      </c>
      <c r="B5" s="75" t="s">
        <v>257</v>
      </c>
      <c r="C5" s="74">
        <f>+Tabella3[[#This Row],[ACQ.]]</f>
        <v>600</v>
      </c>
      <c r="D5" s="75">
        <f>+RIEP_VENDITA!Z5</f>
        <v>364</v>
      </c>
      <c r="E5" s="79"/>
      <c r="F5" s="80"/>
      <c r="G5" s="81"/>
      <c r="J5">
        <f>+Tabella1[[#This Row],[RIMANENZE]]-Tabella1[[#This Row],[RIMANENZE4]]</f>
        <v>364</v>
      </c>
    </row>
    <row r="6" spans="1:10" ht="21" x14ac:dyDescent="0.25">
      <c r="A6" s="73" t="s">
        <v>31</v>
      </c>
      <c r="B6" s="75" t="s">
        <v>259</v>
      </c>
      <c r="C6" s="74">
        <f>+Tabella3[[#This Row],[ACQ.]]</f>
        <v>10</v>
      </c>
      <c r="D6" s="75">
        <f>+RIEP_VENDITA!Z6</f>
        <v>3</v>
      </c>
      <c r="E6" s="79"/>
      <c r="F6" s="80"/>
      <c r="G6" s="81"/>
      <c r="J6">
        <f>+Tabella1[[#This Row],[RIMANENZE]]-Tabella1[[#This Row],[RIMANENZE4]]</f>
        <v>3</v>
      </c>
    </row>
    <row r="7" spans="1:10" ht="21" x14ac:dyDescent="0.25">
      <c r="A7" s="73" t="s">
        <v>32</v>
      </c>
      <c r="B7" s="75" t="s">
        <v>261</v>
      </c>
      <c r="C7" s="74">
        <f>+Tabella3[[#This Row],[ACQ.]]</f>
        <v>5</v>
      </c>
      <c r="D7" s="75">
        <f>+RIEP_VENDITA!Z7</f>
        <v>2</v>
      </c>
      <c r="E7" s="79"/>
      <c r="F7" s="80"/>
      <c r="G7" s="81"/>
      <c r="J7">
        <f>+Tabella1[[#This Row],[RIMANENZE]]-Tabella1[[#This Row],[RIMANENZE4]]</f>
        <v>2</v>
      </c>
    </row>
    <row r="8" spans="1:10" ht="21" x14ac:dyDescent="0.25">
      <c r="A8" s="73" t="s">
        <v>33</v>
      </c>
      <c r="B8" s="75" t="s">
        <v>263</v>
      </c>
      <c r="C8" s="74">
        <f>+Tabella3[[#This Row],[ACQ.]]</f>
        <v>1</v>
      </c>
      <c r="D8" s="75">
        <f>+RIEP_VENDITA!Z8</f>
        <v>0</v>
      </c>
      <c r="E8" s="76"/>
      <c r="F8" s="77"/>
      <c r="G8" s="81"/>
      <c r="J8">
        <f>+Tabella1[[#This Row],[RIMANENZE]]-Tabella1[[#This Row],[RIMANENZE4]]</f>
        <v>0</v>
      </c>
    </row>
    <row r="9" spans="1:10" ht="21" x14ac:dyDescent="0.25">
      <c r="A9" s="73" t="s">
        <v>34</v>
      </c>
      <c r="B9" s="75" t="s">
        <v>265</v>
      </c>
      <c r="C9" s="74">
        <f>+Tabella3[[#This Row],[ACQ.]]</f>
        <v>1</v>
      </c>
      <c r="D9" s="75">
        <f>+RIEP_VENDITA!Z9</f>
        <v>0</v>
      </c>
      <c r="E9" s="76"/>
      <c r="F9" s="77"/>
      <c r="G9" s="81"/>
      <c r="J9">
        <f>+Tabella1[[#This Row],[RIMANENZE]]-Tabella1[[#This Row],[RIMANENZE4]]</f>
        <v>0</v>
      </c>
    </row>
    <row r="10" spans="1:10" ht="21" x14ac:dyDescent="0.25">
      <c r="A10" s="73" t="s">
        <v>35</v>
      </c>
      <c r="B10" s="75" t="s">
        <v>267</v>
      </c>
      <c r="C10" s="74">
        <f>+Tabella3[[#This Row],[ACQ.]]</f>
        <v>10</v>
      </c>
      <c r="D10" s="75">
        <f>+RIEP_VENDITA!Z10</f>
        <v>1</v>
      </c>
      <c r="E10" s="79"/>
      <c r="F10" s="80"/>
      <c r="G10" s="81"/>
      <c r="J10">
        <f>+Tabella1[[#This Row],[RIMANENZE]]-Tabella1[[#This Row],[RIMANENZE4]]</f>
        <v>1</v>
      </c>
    </row>
    <row r="11" spans="1:10" ht="21" x14ac:dyDescent="0.25">
      <c r="A11" s="73" t="s">
        <v>36</v>
      </c>
      <c r="B11" s="74" t="s">
        <v>269</v>
      </c>
      <c r="C11" s="74">
        <f>+Tabella3[[#This Row],[ACQ.]]</f>
        <v>8</v>
      </c>
      <c r="D11" s="75">
        <f>+RIEP_VENDITA!Z11</f>
        <v>2</v>
      </c>
      <c r="E11" s="79"/>
      <c r="F11" s="80"/>
      <c r="G11" s="81"/>
      <c r="J11">
        <f>+Tabella1[[#This Row],[RIMANENZE]]-Tabella1[[#This Row],[RIMANENZE4]]</f>
        <v>2</v>
      </c>
    </row>
    <row r="12" spans="1:10" ht="21" x14ac:dyDescent="0.25">
      <c r="A12" s="73" t="s">
        <v>37</v>
      </c>
      <c r="B12" s="75" t="s">
        <v>271</v>
      </c>
      <c r="C12" s="74">
        <f>+Tabella3[[#This Row],[ACQ.]]</f>
        <v>12</v>
      </c>
      <c r="D12" s="75">
        <f>+RIEP_VENDITA!Z12</f>
        <v>4</v>
      </c>
      <c r="E12" s="79"/>
      <c r="F12" s="80"/>
      <c r="G12" s="81"/>
      <c r="J12">
        <f>+Tabella1[[#This Row],[RIMANENZE]]-Tabella1[[#This Row],[RIMANENZE4]]</f>
        <v>4</v>
      </c>
    </row>
    <row r="13" spans="1:10" ht="21" x14ac:dyDescent="0.25">
      <c r="A13" s="73" t="s">
        <v>38</v>
      </c>
      <c r="B13" s="75" t="s">
        <v>273</v>
      </c>
      <c r="C13" s="74">
        <f>+Tabella3[[#This Row],[ACQ.]]</f>
        <v>12</v>
      </c>
      <c r="D13" s="75">
        <f>+RIEP_VENDITA!Z13</f>
        <v>5</v>
      </c>
      <c r="E13" s="79"/>
      <c r="F13" s="80"/>
      <c r="G13" s="81"/>
      <c r="J13">
        <f>+Tabella1[[#This Row],[RIMANENZE]]-Tabella1[[#This Row],[RIMANENZE4]]</f>
        <v>5</v>
      </c>
    </row>
    <row r="14" spans="1:10" ht="21" x14ac:dyDescent="0.25">
      <c r="A14" s="73" t="s">
        <v>39</v>
      </c>
      <c r="B14" s="74" t="s">
        <v>275</v>
      </c>
      <c r="C14" s="74">
        <f>+Tabella3[[#This Row],[ACQ.]]</f>
        <v>30</v>
      </c>
      <c r="D14" s="75">
        <f>+RIEP_VENDITA!Z14</f>
        <v>10</v>
      </c>
      <c r="E14" s="79"/>
      <c r="F14" s="80"/>
      <c r="G14" s="81"/>
      <c r="J14">
        <f>+Tabella1[[#This Row],[RIMANENZE]]-Tabella1[[#This Row],[RIMANENZE4]]</f>
        <v>10</v>
      </c>
    </row>
    <row r="15" spans="1:10" ht="21" x14ac:dyDescent="0.25">
      <c r="A15" s="73" t="s">
        <v>40</v>
      </c>
      <c r="B15" s="74" t="s">
        <v>277</v>
      </c>
      <c r="C15" s="74">
        <f>+Tabella3[[#This Row],[ACQ.]]</f>
        <v>15</v>
      </c>
      <c r="D15" s="75">
        <f>+RIEP_VENDITA!Z15</f>
        <v>10</v>
      </c>
      <c r="E15" s="79"/>
      <c r="F15" s="80"/>
      <c r="G15" s="81"/>
      <c r="J15">
        <f>+Tabella1[[#This Row],[RIMANENZE]]-Tabella1[[#This Row],[RIMANENZE4]]</f>
        <v>10</v>
      </c>
    </row>
    <row r="16" spans="1:10" ht="21" x14ac:dyDescent="0.25">
      <c r="A16" s="73" t="s">
        <v>41</v>
      </c>
      <c r="B16" s="75" t="s">
        <v>279</v>
      </c>
      <c r="C16" s="74">
        <f>+Tabella3[[#This Row],[ACQ.]]</f>
        <v>20</v>
      </c>
      <c r="D16" s="75">
        <f>+RIEP_VENDITA!Z16</f>
        <v>9</v>
      </c>
      <c r="E16" s="79"/>
      <c r="F16" s="80"/>
      <c r="G16" s="81"/>
      <c r="J16">
        <f>+Tabella1[[#This Row],[RIMANENZE]]-Tabella1[[#This Row],[RIMANENZE4]]</f>
        <v>9</v>
      </c>
    </row>
    <row r="17" spans="1:10" ht="21" x14ac:dyDescent="0.25">
      <c r="A17" s="73" t="s">
        <v>42</v>
      </c>
      <c r="B17" s="75" t="s">
        <v>281</v>
      </c>
      <c r="C17" s="74">
        <f>+Tabella3[[#This Row],[ACQ.]]</f>
        <v>15</v>
      </c>
      <c r="D17" s="75">
        <f>+RIEP_VENDITA!Z17</f>
        <v>6</v>
      </c>
      <c r="E17" s="79"/>
      <c r="F17" s="80"/>
      <c r="G17" s="81"/>
      <c r="J17">
        <f>+Tabella1[[#This Row],[RIMANENZE]]-Tabella1[[#This Row],[RIMANENZE4]]</f>
        <v>6</v>
      </c>
    </row>
    <row r="18" spans="1:10" ht="21" x14ac:dyDescent="0.25">
      <c r="A18" s="73" t="s">
        <v>43</v>
      </c>
      <c r="B18" s="74" t="s">
        <v>283</v>
      </c>
      <c r="C18" s="74">
        <f>+Tabella3[[#This Row],[ACQ.]]</f>
        <v>25</v>
      </c>
      <c r="D18" s="75">
        <f>+RIEP_VENDITA!Z18</f>
        <v>7</v>
      </c>
      <c r="E18" s="79"/>
      <c r="F18" s="80"/>
      <c r="G18" s="81"/>
      <c r="J18">
        <f>+Tabella1[[#This Row],[RIMANENZE]]-Tabella1[[#This Row],[RIMANENZE4]]</f>
        <v>7</v>
      </c>
    </row>
    <row r="19" spans="1:10" ht="21" x14ac:dyDescent="0.25">
      <c r="A19" s="73" t="s">
        <v>44</v>
      </c>
      <c r="B19" s="74" t="s">
        <v>285</v>
      </c>
      <c r="C19" s="74">
        <f>+Tabella3[[#This Row],[ACQ.]]</f>
        <v>10</v>
      </c>
      <c r="D19" s="75">
        <f>+RIEP_VENDITA!Z19</f>
        <v>3</v>
      </c>
      <c r="E19" s="79"/>
      <c r="F19" s="80"/>
      <c r="G19" s="81"/>
      <c r="J19">
        <f>+Tabella1[[#This Row],[RIMANENZE]]-Tabella1[[#This Row],[RIMANENZE4]]</f>
        <v>3</v>
      </c>
    </row>
    <row r="20" spans="1:10" ht="21" x14ac:dyDescent="0.25">
      <c r="A20" s="73" t="s">
        <v>45</v>
      </c>
      <c r="B20" s="74" t="s">
        <v>287</v>
      </c>
      <c r="C20" s="74">
        <f>+Tabella3[[#This Row],[ACQ.]]</f>
        <v>10</v>
      </c>
      <c r="D20" s="75">
        <f>+RIEP_VENDITA!Z20</f>
        <v>3</v>
      </c>
      <c r="E20" s="79"/>
      <c r="F20" s="80"/>
      <c r="G20" s="81"/>
      <c r="J20">
        <f>+Tabella1[[#This Row],[RIMANENZE]]-Tabella1[[#This Row],[RIMANENZE4]]</f>
        <v>3</v>
      </c>
    </row>
    <row r="21" spans="1:10" ht="21" x14ac:dyDescent="0.25">
      <c r="A21" s="73" t="s">
        <v>46</v>
      </c>
      <c r="B21" s="75" t="s">
        <v>289</v>
      </c>
      <c r="C21" s="74">
        <f>+Tabella3[[#This Row],[ACQ.]]</f>
        <v>11</v>
      </c>
      <c r="D21" s="75">
        <f>+RIEP_VENDITA!Z21</f>
        <v>1</v>
      </c>
      <c r="E21" s="79"/>
      <c r="F21" s="80"/>
      <c r="G21" s="81"/>
      <c r="J21">
        <f>+Tabella1[[#This Row],[RIMANENZE]]-Tabella1[[#This Row],[RIMANENZE4]]</f>
        <v>1</v>
      </c>
    </row>
    <row r="22" spans="1:10" ht="21" x14ac:dyDescent="0.25">
      <c r="A22" s="73" t="s">
        <v>47</v>
      </c>
      <c r="B22" s="74" t="s">
        <v>291</v>
      </c>
      <c r="C22" s="74">
        <f>+Tabella3[[#This Row],[ACQ.]]</f>
        <v>16</v>
      </c>
      <c r="D22" s="75">
        <f>+RIEP_VENDITA!Z22</f>
        <v>10</v>
      </c>
      <c r="E22" s="79"/>
      <c r="F22" s="80"/>
      <c r="G22" s="81"/>
      <c r="J22">
        <f>+Tabella1[[#This Row],[RIMANENZE]]-Tabella1[[#This Row],[RIMANENZE4]]</f>
        <v>10</v>
      </c>
    </row>
    <row r="23" spans="1:10" ht="21" x14ac:dyDescent="0.25">
      <c r="A23" s="73" t="s">
        <v>48</v>
      </c>
      <c r="B23" s="75" t="s">
        <v>293</v>
      </c>
      <c r="C23" s="74">
        <f>+Tabella3[[#This Row],[ACQ.]]</f>
        <v>21</v>
      </c>
      <c r="D23" s="75">
        <f>+RIEP_VENDITA!Z23</f>
        <v>10</v>
      </c>
      <c r="E23" s="79"/>
      <c r="F23" s="80"/>
      <c r="G23" s="81"/>
      <c r="J23">
        <f>+Tabella1[[#This Row],[RIMANENZE]]-Tabella1[[#This Row],[RIMANENZE4]]</f>
        <v>10</v>
      </c>
    </row>
    <row r="24" spans="1:10" ht="21" x14ac:dyDescent="0.25">
      <c r="A24" s="73" t="s">
        <v>49</v>
      </c>
      <c r="B24" s="75" t="s">
        <v>295</v>
      </c>
      <c r="C24" s="74">
        <f>+Tabella3[[#This Row],[ACQ.]]</f>
        <v>5</v>
      </c>
      <c r="D24" s="75">
        <f>+RIEP_VENDITA!Z24</f>
        <v>3</v>
      </c>
      <c r="E24" s="76"/>
      <c r="F24" s="77"/>
      <c r="G24" s="81"/>
      <c r="J24">
        <f>+Tabella1[[#This Row],[RIMANENZE]]-Tabella1[[#This Row],[RIMANENZE4]]</f>
        <v>3</v>
      </c>
    </row>
    <row r="25" spans="1:10" ht="21" x14ac:dyDescent="0.25">
      <c r="A25" s="73" t="s">
        <v>50</v>
      </c>
      <c r="B25" s="75" t="s">
        <v>297</v>
      </c>
      <c r="C25" s="74">
        <f>+Tabella3[[#This Row],[ACQ.]]</f>
        <v>16</v>
      </c>
      <c r="D25" s="75">
        <f>+RIEP_VENDITA!Z25</f>
        <v>10</v>
      </c>
      <c r="E25" s="79"/>
      <c r="F25" s="80"/>
      <c r="G25" s="81"/>
      <c r="J25">
        <f>+Tabella1[[#This Row],[RIMANENZE]]-Tabella1[[#This Row],[RIMANENZE4]]</f>
        <v>10</v>
      </c>
    </row>
    <row r="26" spans="1:10" ht="21" x14ac:dyDescent="0.25">
      <c r="A26" s="73" t="s">
        <v>51</v>
      </c>
      <c r="B26" s="74" t="s">
        <v>299</v>
      </c>
      <c r="C26" s="74">
        <f>+Tabella3[[#This Row],[ACQ.]]</f>
        <v>6</v>
      </c>
      <c r="D26" s="75">
        <f>+RIEP_VENDITA!Z26</f>
        <v>0</v>
      </c>
      <c r="E26" s="79"/>
      <c r="F26" s="80"/>
      <c r="G26" s="81"/>
      <c r="J26">
        <f>+Tabella1[[#This Row],[RIMANENZE]]-Tabella1[[#This Row],[RIMANENZE4]]</f>
        <v>0</v>
      </c>
    </row>
    <row r="27" spans="1:10" ht="21" x14ac:dyDescent="0.25">
      <c r="A27" s="73" t="s">
        <v>52</v>
      </c>
      <c r="B27" s="75" t="s">
        <v>301</v>
      </c>
      <c r="C27" s="74">
        <f>+Tabella3[[#This Row],[ACQ.]]</f>
        <v>15</v>
      </c>
      <c r="D27" s="75">
        <f>+RIEP_VENDITA!Z27</f>
        <v>0</v>
      </c>
      <c r="E27" s="79"/>
      <c r="F27" s="80"/>
      <c r="G27" s="81"/>
      <c r="J27">
        <f>+Tabella1[[#This Row],[RIMANENZE]]-Tabella1[[#This Row],[RIMANENZE4]]</f>
        <v>0</v>
      </c>
    </row>
    <row r="28" spans="1:10" ht="21" x14ac:dyDescent="0.25">
      <c r="A28" s="73" t="s">
        <v>53</v>
      </c>
      <c r="B28" s="74" t="s">
        <v>302</v>
      </c>
      <c r="C28" s="74">
        <f>+Tabella3[[#This Row],[ACQ.]]</f>
        <v>5</v>
      </c>
      <c r="D28" s="75">
        <f>+RIEP_VENDITA!Z28</f>
        <v>1</v>
      </c>
      <c r="E28" s="79"/>
      <c r="F28" s="80"/>
      <c r="G28" s="81"/>
      <c r="J28">
        <f>+Tabella1[[#This Row],[RIMANENZE]]-Tabella1[[#This Row],[RIMANENZE4]]</f>
        <v>1</v>
      </c>
    </row>
    <row r="29" spans="1:10" ht="21" x14ac:dyDescent="0.25">
      <c r="A29" s="73" t="s">
        <v>54</v>
      </c>
      <c r="B29" s="75" t="s">
        <v>304</v>
      </c>
      <c r="C29" s="74">
        <f>+Tabella3[[#This Row],[ACQ.]]</f>
        <v>10</v>
      </c>
      <c r="D29" s="75">
        <f>+RIEP_VENDITA!Z29</f>
        <v>6</v>
      </c>
      <c r="E29" s="79"/>
      <c r="F29" s="80"/>
      <c r="G29" s="81"/>
      <c r="J29">
        <f>+Tabella1[[#This Row],[RIMANENZE]]-Tabella1[[#This Row],[RIMANENZE4]]</f>
        <v>6</v>
      </c>
    </row>
    <row r="30" spans="1:10" ht="21" x14ac:dyDescent="0.25">
      <c r="A30" s="73" t="s">
        <v>55</v>
      </c>
      <c r="B30" s="74" t="s">
        <v>306</v>
      </c>
      <c r="C30" s="74">
        <f>+Tabella3[[#This Row],[ACQ.]]</f>
        <v>25</v>
      </c>
      <c r="D30" s="75">
        <f>+RIEP_VENDITA!Z30</f>
        <v>10</v>
      </c>
      <c r="E30" s="79"/>
      <c r="F30" s="80"/>
      <c r="G30" s="81"/>
      <c r="J30">
        <f>+Tabella1[[#This Row],[RIMANENZE]]-Tabella1[[#This Row],[RIMANENZE4]]</f>
        <v>10</v>
      </c>
    </row>
    <row r="31" spans="1:10" ht="21" x14ac:dyDescent="0.25">
      <c r="A31" s="73" t="s">
        <v>56</v>
      </c>
      <c r="B31" s="75" t="s">
        <v>308</v>
      </c>
      <c r="C31" s="74">
        <f>+Tabella3[[#This Row],[ACQ.]]</f>
        <v>10</v>
      </c>
      <c r="D31" s="75">
        <f>+RIEP_VENDITA!Z31</f>
        <v>8</v>
      </c>
      <c r="E31" s="79"/>
      <c r="F31" s="80"/>
      <c r="G31" s="81"/>
      <c r="J31">
        <f>+Tabella1[[#This Row],[RIMANENZE]]-Tabella1[[#This Row],[RIMANENZE4]]</f>
        <v>8</v>
      </c>
    </row>
    <row r="32" spans="1:10" ht="21" x14ac:dyDescent="0.25">
      <c r="A32" s="73" t="s">
        <v>57</v>
      </c>
      <c r="B32" s="75" t="s">
        <v>310</v>
      </c>
      <c r="C32" s="74">
        <f>+Tabella3[[#This Row],[ACQ.]]</f>
        <v>15</v>
      </c>
      <c r="D32" s="75">
        <f>+RIEP_VENDITA!Z32</f>
        <v>9</v>
      </c>
      <c r="E32" s="76"/>
      <c r="F32" s="77"/>
      <c r="G32" s="81"/>
      <c r="J32">
        <f>+Tabella1[[#This Row],[RIMANENZE]]-Tabella1[[#This Row],[RIMANENZE4]]</f>
        <v>9</v>
      </c>
    </row>
    <row r="33" spans="1:10" ht="21" x14ac:dyDescent="0.25">
      <c r="A33" s="73" t="s">
        <v>58</v>
      </c>
      <c r="B33" s="75" t="s">
        <v>312</v>
      </c>
      <c r="C33" s="74">
        <f>+Tabella3[[#This Row],[ACQ.]]</f>
        <v>10</v>
      </c>
      <c r="D33" s="75">
        <f>+RIEP_VENDITA!Z33</f>
        <v>4</v>
      </c>
      <c r="E33" s="76"/>
      <c r="F33" s="77"/>
      <c r="G33" s="81"/>
      <c r="J33">
        <f>+Tabella1[[#This Row],[RIMANENZE]]-Tabella1[[#This Row],[RIMANENZE4]]</f>
        <v>4</v>
      </c>
    </row>
    <row r="34" spans="1:10" ht="21" x14ac:dyDescent="0.25">
      <c r="A34" s="73" t="s">
        <v>59</v>
      </c>
      <c r="B34" s="75" t="s">
        <v>313</v>
      </c>
      <c r="C34" s="74">
        <f>+Tabella3[[#This Row],[ACQ.]]</f>
        <v>5</v>
      </c>
      <c r="D34" s="75">
        <f>+RIEP_VENDITA!Z34</f>
        <v>1</v>
      </c>
      <c r="E34" s="79"/>
      <c r="F34" s="80"/>
      <c r="G34" s="81"/>
      <c r="J34">
        <f>+Tabella1[[#This Row],[RIMANENZE]]-Tabella1[[#This Row],[RIMANENZE4]]</f>
        <v>1</v>
      </c>
    </row>
    <row r="35" spans="1:10" ht="21" x14ac:dyDescent="0.25">
      <c r="A35" s="73" t="s">
        <v>60</v>
      </c>
      <c r="B35" s="75" t="s">
        <v>314</v>
      </c>
      <c r="C35" s="74">
        <f>+Tabella3[[#This Row],[ACQ.]]</f>
        <v>5</v>
      </c>
      <c r="D35" s="75">
        <f>+RIEP_VENDITA!Z35</f>
        <v>2</v>
      </c>
      <c r="E35" s="76"/>
      <c r="F35" s="77"/>
      <c r="G35" s="81"/>
      <c r="J35">
        <f>+Tabella1[[#This Row],[RIMANENZE]]-Tabella1[[#This Row],[RIMANENZE4]]</f>
        <v>2</v>
      </c>
    </row>
    <row r="36" spans="1:10" ht="21" x14ac:dyDescent="0.25">
      <c r="A36" s="73" t="s">
        <v>61</v>
      </c>
      <c r="B36" s="74" t="s">
        <v>315</v>
      </c>
      <c r="C36" s="74">
        <f>+Tabella3[[#This Row],[ACQ.]]</f>
        <v>5</v>
      </c>
      <c r="D36" s="75">
        <f>+RIEP_VENDITA!Z36</f>
        <v>3</v>
      </c>
      <c r="E36" s="79"/>
      <c r="F36" s="80"/>
      <c r="G36" s="81"/>
      <c r="J36">
        <f>+Tabella1[[#This Row],[RIMANENZE]]-Tabella1[[#This Row],[RIMANENZE4]]</f>
        <v>3</v>
      </c>
    </row>
    <row r="37" spans="1:10" ht="21" x14ac:dyDescent="0.25">
      <c r="A37" s="73" t="s">
        <v>62</v>
      </c>
      <c r="B37" s="74" t="s">
        <v>316</v>
      </c>
      <c r="C37" s="74">
        <f>+Tabella3[[#This Row],[ACQ.]]</f>
        <v>5</v>
      </c>
      <c r="D37" s="75">
        <f>+RIEP_VENDITA!Z37</f>
        <v>4</v>
      </c>
      <c r="E37" s="79"/>
      <c r="F37" s="80"/>
      <c r="G37" s="81"/>
      <c r="J37">
        <f>+Tabella1[[#This Row],[RIMANENZE]]-Tabella1[[#This Row],[RIMANENZE4]]</f>
        <v>4</v>
      </c>
    </row>
    <row r="38" spans="1:10" ht="21" x14ac:dyDescent="0.25">
      <c r="A38" s="73" t="s">
        <v>63</v>
      </c>
      <c r="B38" s="74" t="s">
        <v>317</v>
      </c>
      <c r="C38" s="74">
        <f>+Tabella3[[#This Row],[ACQ.]]</f>
        <v>6</v>
      </c>
      <c r="D38" s="75">
        <f>+RIEP_VENDITA!Z38</f>
        <v>2</v>
      </c>
      <c r="E38" s="79"/>
      <c r="F38" s="80"/>
      <c r="G38" s="81"/>
      <c r="J38">
        <f>+Tabella1[[#This Row],[RIMANENZE]]-Tabella1[[#This Row],[RIMANENZE4]]</f>
        <v>2</v>
      </c>
    </row>
    <row r="39" spans="1:10" ht="21" x14ac:dyDescent="0.25">
      <c r="A39" s="73" t="s">
        <v>64</v>
      </c>
      <c r="B39" s="74" t="s">
        <v>318</v>
      </c>
      <c r="C39" s="74">
        <f>+Tabella3[[#This Row],[ACQ.]]</f>
        <v>10</v>
      </c>
      <c r="D39" s="75">
        <f>+RIEP_VENDITA!Z39</f>
        <v>0</v>
      </c>
      <c r="E39" s="79"/>
      <c r="F39" s="80"/>
      <c r="G39" s="81"/>
      <c r="J39">
        <f>+Tabella1[[#This Row],[RIMANENZE]]-Tabella1[[#This Row],[RIMANENZE4]]</f>
        <v>0</v>
      </c>
    </row>
    <row r="40" spans="1:10" ht="21" x14ac:dyDescent="0.25">
      <c r="A40" s="73" t="s">
        <v>65</v>
      </c>
      <c r="B40" s="74" t="s">
        <v>319</v>
      </c>
      <c r="C40" s="74">
        <f>+Tabella3[[#This Row],[ACQ.]]</f>
        <v>22</v>
      </c>
      <c r="D40" s="75">
        <f>+RIEP_VENDITA!Z40</f>
        <v>10</v>
      </c>
      <c r="E40" s="79"/>
      <c r="F40" s="80"/>
      <c r="G40" s="81"/>
      <c r="J40">
        <f>+Tabella1[[#This Row],[RIMANENZE]]-Tabella1[[#This Row],[RIMANENZE4]]</f>
        <v>10</v>
      </c>
    </row>
    <row r="41" spans="1:10" ht="21" x14ac:dyDescent="0.25">
      <c r="A41" s="73" t="s">
        <v>66</v>
      </c>
      <c r="B41" s="75" t="s">
        <v>320</v>
      </c>
      <c r="C41" s="74">
        <f>+Tabella3[[#This Row],[ACQ.]]</f>
        <v>10</v>
      </c>
      <c r="D41" s="75">
        <f>+RIEP_VENDITA!Z41</f>
        <v>1</v>
      </c>
      <c r="E41" s="79"/>
      <c r="F41" s="80"/>
      <c r="G41" s="81"/>
      <c r="J41">
        <f>+Tabella1[[#This Row],[RIMANENZE]]-Tabella1[[#This Row],[RIMANENZE4]]</f>
        <v>1</v>
      </c>
    </row>
    <row r="42" spans="1:10" ht="21" x14ac:dyDescent="0.25">
      <c r="A42" s="73" t="s">
        <v>67</v>
      </c>
      <c r="B42" s="75" t="s">
        <v>321</v>
      </c>
      <c r="C42" s="74">
        <f>+Tabella3[[#This Row],[ACQ.]]</f>
        <v>96</v>
      </c>
      <c r="D42" s="75">
        <f>+RIEP_VENDITA!Z42</f>
        <v>0</v>
      </c>
      <c r="E42" s="76"/>
      <c r="F42" s="77"/>
      <c r="G42" s="78"/>
      <c r="J42">
        <f>+Tabella1[[#This Row],[RIMANENZE]]-Tabella1[[#This Row],[RIMANENZE4]]</f>
        <v>0</v>
      </c>
    </row>
    <row r="43" spans="1:10" ht="21" x14ac:dyDescent="0.25">
      <c r="A43" s="73" t="s">
        <v>501</v>
      </c>
      <c r="B43" s="75" t="s">
        <v>322</v>
      </c>
      <c r="C43" s="74">
        <f>+Tabella3[[#This Row],[ACQ.]]</f>
        <v>60</v>
      </c>
      <c r="D43" s="75">
        <f>+RIEP_VENDITA!Z43</f>
        <v>0</v>
      </c>
      <c r="E43" s="76"/>
      <c r="F43" s="77"/>
      <c r="G43" s="81"/>
      <c r="J43">
        <f>+Tabella1[[#This Row],[RIMANENZE]]-Tabella1[[#This Row],[RIMANENZE4]]</f>
        <v>0</v>
      </c>
    </row>
    <row r="44" spans="1:10" ht="21" x14ac:dyDescent="0.25">
      <c r="A44" s="73" t="s">
        <v>502</v>
      </c>
      <c r="B44" s="75" t="s">
        <v>323</v>
      </c>
      <c r="C44" s="74">
        <f>+Tabella3[[#This Row],[ACQ.]]</f>
        <v>150</v>
      </c>
      <c r="D44" s="75">
        <f>+RIEP_VENDITA!Z44</f>
        <v>46</v>
      </c>
      <c r="E44" s="76"/>
      <c r="F44" s="77"/>
      <c r="G44" s="81"/>
      <c r="J44">
        <f>+Tabella1[[#This Row],[RIMANENZE]]-Tabella1[[#This Row],[RIMANENZE4]]</f>
        <v>46</v>
      </c>
    </row>
    <row r="45" spans="1:10" ht="21" x14ac:dyDescent="0.25">
      <c r="A45" s="73" t="s">
        <v>68</v>
      </c>
      <c r="B45" s="75" t="s">
        <v>324</v>
      </c>
      <c r="C45" s="74">
        <f>+Tabella3[[#This Row],[ACQ.]]</f>
        <v>15</v>
      </c>
      <c r="D45" s="75">
        <f>+RIEP_VENDITA!Z45</f>
        <v>9</v>
      </c>
      <c r="E45" s="76"/>
      <c r="F45" s="77"/>
      <c r="G45" s="81"/>
      <c r="J45">
        <f>+Tabella1[[#This Row],[RIMANENZE]]-Tabella1[[#This Row],[RIMANENZE4]]</f>
        <v>9</v>
      </c>
    </row>
    <row r="46" spans="1:10" ht="21" x14ac:dyDescent="0.25">
      <c r="A46" s="73" t="s">
        <v>69</v>
      </c>
      <c r="B46" s="75" t="s">
        <v>325</v>
      </c>
      <c r="C46" s="74">
        <f>+Tabella3[[#This Row],[ACQ.]]</f>
        <v>15</v>
      </c>
      <c r="D46" s="75">
        <f>+RIEP_VENDITA!Z46</f>
        <v>9</v>
      </c>
      <c r="E46" s="76"/>
      <c r="F46" s="77"/>
      <c r="G46" s="81"/>
      <c r="J46">
        <f>+Tabella1[[#This Row],[RIMANENZE]]-Tabella1[[#This Row],[RIMANENZE4]]</f>
        <v>9</v>
      </c>
    </row>
    <row r="47" spans="1:10" ht="21" x14ac:dyDescent="0.25">
      <c r="A47" s="73" t="s">
        <v>70</v>
      </c>
      <c r="B47" s="75" t="s">
        <v>326</v>
      </c>
      <c r="C47" s="74">
        <f>+Tabella3[[#This Row],[ACQ.]]</f>
        <v>20</v>
      </c>
      <c r="D47" s="75">
        <f>+RIEP_VENDITA!Z47</f>
        <v>10</v>
      </c>
      <c r="E47" s="76"/>
      <c r="F47" s="77"/>
      <c r="G47" s="81"/>
      <c r="J47">
        <f>+Tabella1[[#This Row],[RIMANENZE]]-Tabella1[[#This Row],[RIMANENZE4]]</f>
        <v>10</v>
      </c>
    </row>
    <row r="48" spans="1:10" ht="21" x14ac:dyDescent="0.25">
      <c r="A48" s="73" t="s">
        <v>71</v>
      </c>
      <c r="B48" s="75" t="s">
        <v>327</v>
      </c>
      <c r="C48" s="74">
        <f>+Tabella3[[#This Row],[ACQ.]]</f>
        <v>5</v>
      </c>
      <c r="D48" s="75">
        <f>+RIEP_VENDITA!Z48</f>
        <v>0</v>
      </c>
      <c r="E48" s="76"/>
      <c r="F48" s="77"/>
      <c r="G48" s="81"/>
      <c r="J48">
        <f>+Tabella1[[#This Row],[RIMANENZE]]-Tabella1[[#This Row],[RIMANENZE4]]</f>
        <v>0</v>
      </c>
    </row>
    <row r="49" spans="1:10" ht="21" x14ac:dyDescent="0.25">
      <c r="A49" s="73" t="s">
        <v>72</v>
      </c>
      <c r="B49" s="75" t="s">
        <v>328</v>
      </c>
      <c r="C49" s="74">
        <f>+Tabella3[[#This Row],[ACQ.]]</f>
        <v>15</v>
      </c>
      <c r="D49" s="75">
        <f>+RIEP_VENDITA!Z49</f>
        <v>10</v>
      </c>
      <c r="E49" s="76"/>
      <c r="F49" s="77"/>
      <c r="G49" s="81"/>
      <c r="J49">
        <f>+Tabella1[[#This Row],[RIMANENZE]]-Tabella1[[#This Row],[RIMANENZE4]]</f>
        <v>10</v>
      </c>
    </row>
    <row r="50" spans="1:10" ht="21" x14ac:dyDescent="0.25">
      <c r="A50" s="73" t="s">
        <v>73</v>
      </c>
      <c r="B50" s="75" t="s">
        <v>329</v>
      </c>
      <c r="C50" s="74">
        <f>+Tabella3[[#This Row],[ACQ.]]</f>
        <v>15</v>
      </c>
      <c r="D50" s="75">
        <f>+RIEP_VENDITA!Z50</f>
        <v>9</v>
      </c>
      <c r="E50" s="76"/>
      <c r="F50" s="77"/>
      <c r="G50" s="81"/>
      <c r="J50">
        <f>+Tabella1[[#This Row],[RIMANENZE]]-Tabella1[[#This Row],[RIMANENZE4]]</f>
        <v>9</v>
      </c>
    </row>
    <row r="51" spans="1:10" ht="21" x14ac:dyDescent="0.25">
      <c r="A51" s="73" t="s">
        <v>74</v>
      </c>
      <c r="B51" s="75" t="s">
        <v>330</v>
      </c>
      <c r="C51" s="74">
        <f>+Tabella3[[#This Row],[ACQ.]]</f>
        <v>5</v>
      </c>
      <c r="D51" s="75">
        <f>+RIEP_VENDITA!Z51</f>
        <v>1</v>
      </c>
      <c r="E51" s="76"/>
      <c r="F51" s="77"/>
      <c r="G51" s="81"/>
      <c r="J51">
        <f>+Tabella1[[#This Row],[RIMANENZE]]-Tabella1[[#This Row],[RIMANENZE4]]</f>
        <v>1</v>
      </c>
    </row>
    <row r="52" spans="1:10" ht="21" x14ac:dyDescent="0.25">
      <c r="A52" s="73" t="s">
        <v>75</v>
      </c>
      <c r="B52" s="75" t="s">
        <v>331</v>
      </c>
      <c r="C52" s="74">
        <f>+Tabella3[[#This Row],[ACQ.]]</f>
        <v>15</v>
      </c>
      <c r="D52" s="75">
        <f>+RIEP_VENDITA!Z52</f>
        <v>10</v>
      </c>
      <c r="E52" s="76"/>
      <c r="F52" s="77"/>
      <c r="G52" s="81"/>
      <c r="J52">
        <f>+Tabella1[[#This Row],[RIMANENZE]]-Tabella1[[#This Row],[RIMANENZE4]]</f>
        <v>10</v>
      </c>
    </row>
    <row r="53" spans="1:10" ht="21" x14ac:dyDescent="0.25">
      <c r="A53" s="73" t="s">
        <v>76</v>
      </c>
      <c r="B53" s="75" t="s">
        <v>332</v>
      </c>
      <c r="C53" s="74">
        <f>+Tabella3[[#This Row],[ACQ.]]</f>
        <v>5</v>
      </c>
      <c r="D53" s="75">
        <f>+RIEP_VENDITA!Z53</f>
        <v>2</v>
      </c>
      <c r="E53" s="76"/>
      <c r="F53" s="77"/>
      <c r="G53" s="81"/>
      <c r="J53">
        <f>+Tabella1[[#This Row],[RIMANENZE]]-Tabella1[[#This Row],[RIMANENZE4]]</f>
        <v>2</v>
      </c>
    </row>
    <row r="54" spans="1:10" ht="21" x14ac:dyDescent="0.25">
      <c r="A54" s="73" t="s">
        <v>77</v>
      </c>
      <c r="B54" s="75" t="s">
        <v>333</v>
      </c>
      <c r="C54" s="74">
        <f>+Tabella3[[#This Row],[ACQ.]]</f>
        <v>5</v>
      </c>
      <c r="D54" s="75">
        <f>+RIEP_VENDITA!Z54</f>
        <v>2</v>
      </c>
      <c r="E54" s="76"/>
      <c r="F54" s="77"/>
      <c r="G54" s="81"/>
      <c r="J54">
        <f>+Tabella1[[#This Row],[RIMANENZE]]-Tabella1[[#This Row],[RIMANENZE4]]</f>
        <v>2</v>
      </c>
    </row>
    <row r="55" spans="1:10" ht="21" x14ac:dyDescent="0.25">
      <c r="A55" s="73" t="s">
        <v>78</v>
      </c>
      <c r="B55" s="75" t="s">
        <v>334</v>
      </c>
      <c r="C55" s="74">
        <f>+Tabella3[[#This Row],[ACQ.]]</f>
        <v>15</v>
      </c>
      <c r="D55" s="75">
        <f>+RIEP_VENDITA!Z55</f>
        <v>9</v>
      </c>
      <c r="E55" s="76"/>
      <c r="F55" s="77"/>
      <c r="G55" s="81"/>
      <c r="J55">
        <f>+Tabella1[[#This Row],[RIMANENZE]]-Tabella1[[#This Row],[RIMANENZE4]]</f>
        <v>9</v>
      </c>
    </row>
    <row r="56" spans="1:10" ht="21" x14ac:dyDescent="0.25">
      <c r="A56" s="73" t="s">
        <v>79</v>
      </c>
      <c r="B56" s="75" t="s">
        <v>335</v>
      </c>
      <c r="C56" s="74">
        <f>+Tabella3[[#This Row],[ACQ.]]</f>
        <v>15</v>
      </c>
      <c r="D56" s="75">
        <f>+RIEP_VENDITA!Z56</f>
        <v>10</v>
      </c>
      <c r="E56" s="76"/>
      <c r="F56" s="77"/>
      <c r="G56" s="81"/>
      <c r="J56">
        <f>+Tabella1[[#This Row],[RIMANENZE]]-Tabella1[[#This Row],[RIMANENZE4]]</f>
        <v>10</v>
      </c>
    </row>
    <row r="57" spans="1:10" ht="21" x14ac:dyDescent="0.25">
      <c r="A57" s="73" t="s">
        <v>80</v>
      </c>
      <c r="B57" s="75" t="s">
        <v>336</v>
      </c>
      <c r="C57" s="74">
        <f>+Tabella3[[#This Row],[ACQ.]]</f>
        <v>5</v>
      </c>
      <c r="D57" s="75">
        <f>+RIEP_VENDITA!Z57</f>
        <v>-10</v>
      </c>
      <c r="E57" s="76"/>
      <c r="F57" s="77"/>
      <c r="G57" s="81"/>
      <c r="J57">
        <f>+Tabella1[[#This Row],[RIMANENZE]]-Tabella1[[#This Row],[RIMANENZE4]]</f>
        <v>-10</v>
      </c>
    </row>
    <row r="58" spans="1:10" ht="21" x14ac:dyDescent="0.25">
      <c r="A58" s="104" t="s">
        <v>81</v>
      </c>
      <c r="B58" s="105" t="s">
        <v>337</v>
      </c>
      <c r="C58" s="74">
        <f>+Tabella3[[#This Row],[ACQ.]]</f>
        <v>15</v>
      </c>
      <c r="D58" s="75">
        <f>+RIEP_VENDITA!Z58</f>
        <v>9</v>
      </c>
      <c r="E58" s="76"/>
      <c r="F58" s="77"/>
      <c r="G58" s="81"/>
      <c r="J58">
        <f>+Tabella1[[#This Row],[RIMANENZE]]-Tabella1[[#This Row],[RIMANENZE4]]</f>
        <v>9</v>
      </c>
    </row>
    <row r="59" spans="1:10" ht="21" x14ac:dyDescent="0.25">
      <c r="A59" s="104" t="s">
        <v>82</v>
      </c>
      <c r="B59" s="105" t="s">
        <v>338</v>
      </c>
      <c r="C59" s="74">
        <f>+Tabella3[[#This Row],[ACQ.]]</f>
        <v>5</v>
      </c>
      <c r="D59" s="75">
        <f>+RIEP_VENDITA!Z59</f>
        <v>1</v>
      </c>
      <c r="E59" s="76"/>
      <c r="F59" s="77"/>
      <c r="G59" s="81"/>
      <c r="J59">
        <f>+Tabella1[[#This Row],[RIMANENZE]]-Tabella1[[#This Row],[RIMANENZE4]]</f>
        <v>1</v>
      </c>
    </row>
    <row r="60" spans="1:10" ht="21" x14ac:dyDescent="0.25">
      <c r="A60" s="104" t="s">
        <v>83</v>
      </c>
      <c r="B60" s="105" t="s">
        <v>339</v>
      </c>
      <c r="C60" s="74">
        <f>+Tabella3[[#This Row],[ACQ.]]</f>
        <v>5</v>
      </c>
      <c r="D60" s="75">
        <f>+RIEP_VENDITA!Z60</f>
        <v>5</v>
      </c>
      <c r="E60" s="76"/>
      <c r="F60" s="77"/>
      <c r="G60" s="81"/>
      <c r="J60">
        <f>+Tabella1[[#This Row],[RIMANENZE]]-Tabella1[[#This Row],[RIMANENZE4]]</f>
        <v>5</v>
      </c>
    </row>
    <row r="61" spans="1:10" ht="21" x14ac:dyDescent="0.25">
      <c r="A61" s="104" t="s">
        <v>84</v>
      </c>
      <c r="B61" s="105" t="s">
        <v>340</v>
      </c>
      <c r="C61" s="74">
        <f>+Tabella3[[#This Row],[ACQ.]]</f>
        <v>5</v>
      </c>
      <c r="D61" s="75">
        <f>+RIEP_VENDITA!Z61</f>
        <v>2</v>
      </c>
      <c r="E61" s="76"/>
      <c r="F61" s="77"/>
      <c r="G61" s="81"/>
      <c r="J61">
        <f>+Tabella1[[#This Row],[RIMANENZE]]-Tabella1[[#This Row],[RIMANENZE4]]</f>
        <v>2</v>
      </c>
    </row>
    <row r="62" spans="1:10" ht="21" x14ac:dyDescent="0.25">
      <c r="A62" s="104" t="s">
        <v>85</v>
      </c>
      <c r="B62" s="105" t="s">
        <v>341</v>
      </c>
      <c r="C62" s="74">
        <f>+Tabella3[[#This Row],[ACQ.]]</f>
        <v>5</v>
      </c>
      <c r="D62" s="75">
        <f>+RIEP_VENDITA!Z62</f>
        <v>4</v>
      </c>
      <c r="E62" s="76"/>
      <c r="F62" s="77"/>
      <c r="G62" s="81"/>
      <c r="J62">
        <f>+Tabella1[[#This Row],[RIMANENZE]]-Tabella1[[#This Row],[RIMANENZE4]]</f>
        <v>4</v>
      </c>
    </row>
    <row r="63" spans="1:10" ht="21" x14ac:dyDescent="0.25">
      <c r="A63" s="104" t="s">
        <v>86</v>
      </c>
      <c r="B63" s="105" t="s">
        <v>342</v>
      </c>
      <c r="C63" s="74">
        <f>+Tabella3[[#This Row],[ACQ.]]</f>
        <v>50</v>
      </c>
      <c r="D63" s="75">
        <f>+RIEP_VENDITA!Z63</f>
        <v>0</v>
      </c>
      <c r="E63" s="76"/>
      <c r="F63" s="77"/>
      <c r="G63" s="81"/>
      <c r="J63">
        <f>+Tabella1[[#This Row],[RIMANENZE]]-Tabella1[[#This Row],[RIMANENZE4]]</f>
        <v>0</v>
      </c>
    </row>
    <row r="64" spans="1:10" ht="21" x14ac:dyDescent="0.25">
      <c r="A64" s="104" t="s">
        <v>87</v>
      </c>
      <c r="B64" s="105" t="s">
        <v>343</v>
      </c>
      <c r="C64" s="74">
        <f>+Tabella3[[#This Row],[ACQ.]]</f>
        <v>10</v>
      </c>
      <c r="D64" s="75">
        <f>+RIEP_VENDITA!Z64</f>
        <v>9</v>
      </c>
      <c r="E64" s="76"/>
      <c r="F64" s="77"/>
      <c r="G64" s="81"/>
      <c r="J64">
        <f>+Tabella1[[#This Row],[RIMANENZE]]-Tabella1[[#This Row],[RIMANENZE4]]</f>
        <v>9</v>
      </c>
    </row>
    <row r="65" spans="1:14" ht="21" x14ac:dyDescent="0.25">
      <c r="A65" s="104" t="s">
        <v>88</v>
      </c>
      <c r="B65" s="105" t="s">
        <v>344</v>
      </c>
      <c r="C65" s="74">
        <f>+Tabella3[[#This Row],[ACQ.]]</f>
        <v>10</v>
      </c>
      <c r="D65" s="75">
        <f>+RIEP_VENDITA!Z65</f>
        <v>8</v>
      </c>
      <c r="E65" s="76"/>
      <c r="F65" s="77"/>
      <c r="G65" s="81"/>
      <c r="J65">
        <f>+Tabella1[[#This Row],[RIMANENZE]]-Tabella1[[#This Row],[RIMANENZE4]]</f>
        <v>8</v>
      </c>
    </row>
    <row r="66" spans="1:14" ht="21" x14ac:dyDescent="0.25">
      <c r="A66" s="104" t="s">
        <v>89</v>
      </c>
      <c r="B66" s="105" t="s">
        <v>345</v>
      </c>
      <c r="C66" s="74">
        <f>+Tabella3[[#This Row],[ACQ.]]</f>
        <v>30</v>
      </c>
      <c r="D66" s="75">
        <f>+RIEP_VENDITA!Z66</f>
        <v>1</v>
      </c>
      <c r="E66" s="76"/>
      <c r="F66" s="77"/>
      <c r="G66" s="81"/>
      <c r="J66">
        <f>+Tabella1[[#This Row],[RIMANENZE]]-Tabella1[[#This Row],[RIMANENZE4]]</f>
        <v>1</v>
      </c>
    </row>
    <row r="67" spans="1:14" ht="21" x14ac:dyDescent="0.25">
      <c r="A67" s="104" t="s">
        <v>90</v>
      </c>
      <c r="B67" s="105" t="s">
        <v>346</v>
      </c>
      <c r="C67" s="74">
        <f>+Tabella3[[#This Row],[ACQ.]]</f>
        <v>30</v>
      </c>
      <c r="D67" s="75">
        <f>+RIEP_VENDITA!Z67</f>
        <v>7</v>
      </c>
      <c r="E67" s="76"/>
      <c r="F67" s="77"/>
      <c r="G67" s="81"/>
      <c r="J67">
        <f>+Tabella1[[#This Row],[RIMANENZE]]-Tabella1[[#This Row],[RIMANENZE4]]</f>
        <v>7</v>
      </c>
    </row>
    <row r="68" spans="1:14" ht="21" x14ac:dyDescent="0.25">
      <c r="A68" s="104" t="s">
        <v>91</v>
      </c>
      <c r="B68" s="105" t="s">
        <v>347</v>
      </c>
      <c r="C68" s="74">
        <f>+Tabella3[[#This Row],[ACQ.]]</f>
        <v>20</v>
      </c>
      <c r="D68" s="75">
        <f>+RIEP_VENDITA!Z68</f>
        <v>10</v>
      </c>
      <c r="E68" s="76"/>
      <c r="F68" s="77"/>
      <c r="G68" s="81"/>
      <c r="J68">
        <f>+Tabella1[[#This Row],[RIMANENZE]]-Tabella1[[#This Row],[RIMANENZE4]]</f>
        <v>10</v>
      </c>
    </row>
    <row r="69" spans="1:14" ht="21" x14ac:dyDescent="0.25">
      <c r="A69" s="104" t="s">
        <v>92</v>
      </c>
      <c r="B69" s="105" t="s">
        <v>348</v>
      </c>
      <c r="C69" s="74">
        <f>+Tabella3[[#This Row],[ACQ.]]</f>
        <v>10</v>
      </c>
      <c r="D69" s="75">
        <f>+RIEP_VENDITA!Z69</f>
        <v>-1</v>
      </c>
      <c r="E69" s="76"/>
      <c r="F69" s="77"/>
      <c r="G69" s="81"/>
      <c r="J69">
        <f>+Tabella1[[#This Row],[RIMANENZE]]-Tabella1[[#This Row],[RIMANENZE4]]</f>
        <v>-1</v>
      </c>
    </row>
    <row r="70" spans="1:14" ht="21" x14ac:dyDescent="0.25">
      <c r="A70" s="104" t="s">
        <v>93</v>
      </c>
      <c r="B70" s="105" t="s">
        <v>349</v>
      </c>
      <c r="C70" s="74">
        <f>+Tabella3[[#This Row],[ACQ.]]</f>
        <v>20</v>
      </c>
      <c r="D70" s="75">
        <f>+RIEP_VENDITA!Z70</f>
        <v>7</v>
      </c>
      <c r="E70" s="76"/>
      <c r="F70" s="77"/>
      <c r="G70" s="81"/>
      <c r="J70">
        <f>+Tabella1[[#This Row],[RIMANENZE]]-Tabella1[[#This Row],[RIMANENZE4]]</f>
        <v>7</v>
      </c>
    </row>
    <row r="71" spans="1:14" ht="21" x14ac:dyDescent="0.25">
      <c r="A71" s="104" t="s">
        <v>94</v>
      </c>
      <c r="B71" s="105" t="s">
        <v>350</v>
      </c>
      <c r="C71" s="74">
        <f>+Tabella3[[#This Row],[ACQ.]]</f>
        <v>20</v>
      </c>
      <c r="D71" s="75">
        <f>+RIEP_VENDITA!Z71</f>
        <v>0</v>
      </c>
      <c r="E71" s="76"/>
      <c r="F71" s="77"/>
      <c r="G71" s="81"/>
      <c r="J71">
        <f>+Tabella1[[#This Row],[RIMANENZE]]-Tabella1[[#This Row],[RIMANENZE4]]</f>
        <v>0</v>
      </c>
    </row>
    <row r="72" spans="1:14" ht="21" x14ac:dyDescent="0.25">
      <c r="A72" s="104" t="s">
        <v>95</v>
      </c>
      <c r="B72" s="105" t="s">
        <v>351</v>
      </c>
      <c r="C72" s="74">
        <f>+Tabella3[[#This Row],[ACQ.]]</f>
        <v>20</v>
      </c>
      <c r="D72" s="75">
        <f>+RIEP_VENDITA!Z72</f>
        <v>10</v>
      </c>
      <c r="E72" s="76"/>
      <c r="F72" s="77"/>
      <c r="G72" s="81"/>
      <c r="J72">
        <f>+Tabella1[[#This Row],[RIMANENZE]]-Tabella1[[#This Row],[RIMANENZE4]]</f>
        <v>10</v>
      </c>
    </row>
    <row r="73" spans="1:14" ht="21" x14ac:dyDescent="0.25">
      <c r="A73" s="104" t="s">
        <v>96</v>
      </c>
      <c r="B73" s="105" t="s">
        <v>352</v>
      </c>
      <c r="C73" s="74">
        <f>+Tabella3[[#This Row],[ACQ.]]</f>
        <v>10</v>
      </c>
      <c r="D73" s="75">
        <f>+RIEP_VENDITA!Z73</f>
        <v>0</v>
      </c>
      <c r="E73" s="76"/>
      <c r="F73" s="77"/>
      <c r="G73" s="81"/>
      <c r="J73">
        <f>+Tabella1[[#This Row],[RIMANENZE]]-Tabella1[[#This Row],[RIMANENZE4]]</f>
        <v>0</v>
      </c>
    </row>
    <row r="74" spans="1:14" ht="21" x14ac:dyDescent="0.25">
      <c r="A74" s="104" t="s">
        <v>97</v>
      </c>
      <c r="B74" s="105" t="s">
        <v>353</v>
      </c>
      <c r="C74" s="74">
        <f>+Tabella3[[#This Row],[ACQ.]]</f>
        <v>10</v>
      </c>
      <c r="D74" s="75">
        <f>+RIEP_VENDITA!Z74</f>
        <v>10</v>
      </c>
      <c r="E74" s="76"/>
      <c r="F74" s="77"/>
      <c r="G74" s="81"/>
      <c r="J74">
        <f>+Tabella1[[#This Row],[RIMANENZE]]-Tabella1[[#This Row],[RIMANENZE4]]</f>
        <v>10</v>
      </c>
    </row>
    <row r="75" spans="1:14" ht="21" x14ac:dyDescent="0.25">
      <c r="A75" s="104" t="s">
        <v>98</v>
      </c>
      <c r="B75" s="105" t="s">
        <v>354</v>
      </c>
      <c r="C75" s="74">
        <f>+Tabella3[[#This Row],[ACQ.]]</f>
        <v>10</v>
      </c>
      <c r="D75" s="75">
        <f>+RIEP_VENDITA!Z75</f>
        <v>10</v>
      </c>
      <c r="E75" s="76"/>
      <c r="F75" s="77"/>
      <c r="G75" s="81"/>
      <c r="J75">
        <f>+Tabella1[[#This Row],[RIMANENZE]]-Tabella1[[#This Row],[RIMANENZE4]]</f>
        <v>10</v>
      </c>
    </row>
    <row r="76" spans="1:14" ht="21" x14ac:dyDescent="0.25">
      <c r="A76" s="104" t="s">
        <v>99</v>
      </c>
      <c r="B76" s="105" t="s">
        <v>355</v>
      </c>
      <c r="C76" s="74">
        <f>+Tabella3[[#This Row],[ACQ.]]</f>
        <v>10</v>
      </c>
      <c r="D76" s="75">
        <f>+RIEP_VENDITA!Z76</f>
        <v>6</v>
      </c>
      <c r="E76" s="76"/>
      <c r="F76" s="77"/>
      <c r="G76" s="81"/>
      <c r="J76">
        <f>+Tabella1[[#This Row],[RIMANENZE]]-Tabella1[[#This Row],[RIMANENZE4]]</f>
        <v>6</v>
      </c>
    </row>
    <row r="77" spans="1:14" ht="21" x14ac:dyDescent="0.25">
      <c r="A77" s="104" t="s">
        <v>100</v>
      </c>
      <c r="B77" s="105" t="s">
        <v>356</v>
      </c>
      <c r="C77" s="74">
        <f>+Tabella3[[#This Row],[ACQ.]]</f>
        <v>20</v>
      </c>
      <c r="D77" s="75">
        <f>+RIEP_VENDITA!Z77</f>
        <v>10</v>
      </c>
      <c r="E77" s="76"/>
      <c r="F77" s="77"/>
      <c r="G77" s="81"/>
      <c r="J77">
        <f>+Tabella1[[#This Row],[RIMANENZE]]-Tabella1[[#This Row],[RIMANENZE4]]</f>
        <v>10</v>
      </c>
    </row>
    <row r="78" spans="1:14" ht="21" x14ac:dyDescent="0.25">
      <c r="A78" s="104" t="s">
        <v>101</v>
      </c>
      <c r="B78" s="105" t="s">
        <v>357</v>
      </c>
      <c r="C78" s="74">
        <f>+Tabella3[[#This Row],[ACQ.]]</f>
        <v>20</v>
      </c>
      <c r="D78" s="75">
        <f>+RIEP_VENDITA!Z78</f>
        <v>10</v>
      </c>
      <c r="E78" s="76"/>
      <c r="F78" s="77"/>
      <c r="G78" s="81"/>
      <c r="J78">
        <f>+Tabella1[[#This Row],[RIMANENZE]]-Tabella1[[#This Row],[RIMANENZE4]]</f>
        <v>10</v>
      </c>
    </row>
    <row r="79" spans="1:14" ht="21" x14ac:dyDescent="0.25">
      <c r="A79" s="104" t="s">
        <v>102</v>
      </c>
      <c r="B79" s="105" t="s">
        <v>358</v>
      </c>
      <c r="C79" s="74">
        <f>+Tabella3[[#This Row],[ACQ.]]</f>
        <v>20</v>
      </c>
      <c r="D79" s="75">
        <f>+RIEP_VENDITA!Z79</f>
        <v>13</v>
      </c>
      <c r="E79" s="76"/>
      <c r="F79" s="77"/>
      <c r="G79" s="81"/>
      <c r="J79">
        <f>+Tabella1[[#This Row],[RIMANENZE]]-Tabella1[[#This Row],[RIMANENZE4]]</f>
        <v>13</v>
      </c>
    </row>
    <row r="80" spans="1:14" ht="21" x14ac:dyDescent="0.25">
      <c r="A80" s="82" t="s">
        <v>103</v>
      </c>
      <c r="B80" s="88" t="s">
        <v>359</v>
      </c>
      <c r="C80" s="74">
        <f>+Tabella3[[#This Row],[ACQ.]]</f>
        <v>430</v>
      </c>
      <c r="D80" s="75">
        <f>+RIEP_VENDITA!AB80</f>
        <v>55</v>
      </c>
      <c r="E80" s="89" t="s">
        <v>503</v>
      </c>
      <c r="F80" s="86">
        <v>55</v>
      </c>
      <c r="G80" s="87">
        <f>+Tabella1[[#This Row],[RIMANENZE4]]-Tabella1[[#This Row],[RIMANENZE]]</f>
        <v>0</v>
      </c>
      <c r="J80">
        <f>+Tabella1[[#This Row],[RIMANENZE]]-Tabella1[[#This Row],[RIMANENZE4]]</f>
        <v>0</v>
      </c>
      <c r="N80">
        <f>+Tabella1[[#This Row],[Colonna6]]</f>
        <v>0</v>
      </c>
    </row>
    <row r="81" spans="1:14" ht="21" x14ac:dyDescent="0.25">
      <c r="A81" s="82" t="s">
        <v>104</v>
      </c>
      <c r="B81" s="84" t="s">
        <v>360</v>
      </c>
      <c r="C81" s="74">
        <f>+Tabella3[[#This Row],[ACQ.]]</f>
        <v>252</v>
      </c>
      <c r="D81" s="75">
        <f>+RIEP_VENDITA!AB81</f>
        <v>9</v>
      </c>
      <c r="E81" s="85" t="s">
        <v>504</v>
      </c>
      <c r="F81" s="86">
        <v>9</v>
      </c>
      <c r="G81" s="87">
        <f>+Tabella1[[#This Row],[RIMANENZE4]]-Tabella1[[#This Row],[RIMANENZE]]</f>
        <v>0</v>
      </c>
      <c r="J81">
        <f>+Tabella1[[#This Row],[RIMANENZE]]-Tabella1[[#This Row],[RIMANENZE4]]</f>
        <v>0</v>
      </c>
      <c r="N81">
        <f>+Tabella1[[#This Row],[Colonna6]]</f>
        <v>0</v>
      </c>
    </row>
    <row r="82" spans="1:14" ht="21" x14ac:dyDescent="0.25">
      <c r="A82" s="82" t="s">
        <v>105</v>
      </c>
      <c r="B82" s="84" t="s">
        <v>361</v>
      </c>
      <c r="C82" s="74">
        <f>+Tabella3[[#This Row],[ACQ.]]</f>
        <v>20</v>
      </c>
      <c r="D82" s="75">
        <f>+RIEP_VENDITA!AB82</f>
        <v>3</v>
      </c>
      <c r="E82" s="85" t="s">
        <v>505</v>
      </c>
      <c r="F82" s="86">
        <v>0</v>
      </c>
      <c r="G82" s="87">
        <f>+Tabella1[[#This Row],[RIMANENZE4]]-Tabella1[[#This Row],[RIMANENZE]]</f>
        <v>-3</v>
      </c>
      <c r="J82">
        <f>+Tabella1[[#This Row],[RIMANENZE]]-Tabella1[[#This Row],[RIMANENZE4]]</f>
        <v>3</v>
      </c>
      <c r="N82">
        <f>+Tabella1[[#This Row],[Colonna6]]</f>
        <v>-3</v>
      </c>
    </row>
    <row r="83" spans="1:14" ht="21" x14ac:dyDescent="0.25">
      <c r="A83" s="82" t="s">
        <v>106</v>
      </c>
      <c r="B83" s="84" t="s">
        <v>362</v>
      </c>
      <c r="C83" s="74">
        <f>+Tabella3[[#This Row],[ACQ.]]</f>
        <v>150</v>
      </c>
      <c r="D83" s="75">
        <f>+RIEP_VENDITA!AB83</f>
        <v>10</v>
      </c>
      <c r="E83" s="85" t="s">
        <v>506</v>
      </c>
      <c r="F83" s="86">
        <v>10</v>
      </c>
      <c r="G83" s="87">
        <f>+Tabella1[[#This Row],[RIMANENZE4]]-Tabella1[[#This Row],[RIMANENZE]]</f>
        <v>0</v>
      </c>
      <c r="J83">
        <f>+Tabella1[[#This Row],[RIMANENZE]]-Tabella1[[#This Row],[RIMANENZE4]]</f>
        <v>0</v>
      </c>
      <c r="N83">
        <f>+Tabella1[[#This Row],[Colonna6]]</f>
        <v>0</v>
      </c>
    </row>
    <row r="84" spans="1:14" ht="21" x14ac:dyDescent="0.25">
      <c r="A84" s="82" t="s">
        <v>107</v>
      </c>
      <c r="B84" s="83" t="s">
        <v>363</v>
      </c>
      <c r="C84" s="74">
        <f>+Tabella3[[#This Row],[ACQ.]]</f>
        <v>130</v>
      </c>
      <c r="D84" s="75">
        <f>+RIEP_VENDITA!AB84</f>
        <v>21</v>
      </c>
      <c r="E84" s="85" t="s">
        <v>507</v>
      </c>
      <c r="F84" s="86">
        <v>21</v>
      </c>
      <c r="G84" s="87">
        <f>+Tabella1[[#This Row],[RIMANENZE4]]-Tabella1[[#This Row],[RIMANENZE]]</f>
        <v>0</v>
      </c>
      <c r="J84">
        <f>+Tabella1[[#This Row],[RIMANENZE]]-Tabella1[[#This Row],[RIMANENZE4]]</f>
        <v>0</v>
      </c>
      <c r="N84">
        <f>+Tabella1[[#This Row],[Colonna6]]</f>
        <v>0</v>
      </c>
    </row>
    <row r="85" spans="1:14" ht="21" x14ac:dyDescent="0.25">
      <c r="A85" s="82" t="s">
        <v>108</v>
      </c>
      <c r="B85" s="84" t="s">
        <v>364</v>
      </c>
      <c r="C85" s="74">
        <f>+Tabella3[[#This Row],[ACQ.]]</f>
        <v>250</v>
      </c>
      <c r="D85" s="75">
        <f>+RIEP_VENDITA!AB85</f>
        <v>11</v>
      </c>
      <c r="E85" s="85" t="s">
        <v>508</v>
      </c>
      <c r="F85" s="86">
        <v>11</v>
      </c>
      <c r="G85" s="87">
        <f>+Tabella1[[#This Row],[RIMANENZE4]]-Tabella1[[#This Row],[RIMANENZE]]</f>
        <v>0</v>
      </c>
      <c r="J85">
        <f>+Tabella1[[#This Row],[RIMANENZE]]-Tabella1[[#This Row],[RIMANENZE4]]</f>
        <v>0</v>
      </c>
      <c r="N85">
        <f>+Tabella1[[#This Row],[Colonna6]]</f>
        <v>0</v>
      </c>
    </row>
    <row r="86" spans="1:14" ht="21" x14ac:dyDescent="0.25">
      <c r="A86" s="82" t="s">
        <v>109</v>
      </c>
      <c r="B86" s="83" t="s">
        <v>365</v>
      </c>
      <c r="C86" s="74">
        <f>+Tabella3[[#This Row],[ACQ.]]</f>
        <v>100</v>
      </c>
      <c r="D86" s="75">
        <f>+RIEP_VENDITA!AB86</f>
        <v>13</v>
      </c>
      <c r="E86" s="85" t="s">
        <v>509</v>
      </c>
      <c r="F86" s="86">
        <v>13</v>
      </c>
      <c r="G86" s="87">
        <f>+Tabella1[[#This Row],[RIMANENZE4]]-Tabella1[[#This Row],[RIMANENZE]]</f>
        <v>0</v>
      </c>
      <c r="J86">
        <f>+Tabella1[[#This Row],[RIMANENZE]]-Tabella1[[#This Row],[RIMANENZE4]]</f>
        <v>0</v>
      </c>
      <c r="N86">
        <f>+Tabella1[[#This Row],[Colonna6]]</f>
        <v>0</v>
      </c>
    </row>
    <row r="87" spans="1:14" ht="21" x14ac:dyDescent="0.25">
      <c r="A87" s="82" t="s">
        <v>110</v>
      </c>
      <c r="B87" s="83" t="s">
        <v>366</v>
      </c>
      <c r="C87" s="74">
        <f>+Tabella3[[#This Row],[ACQ.]]</f>
        <v>320</v>
      </c>
      <c r="D87" s="75">
        <f>+RIEP_VENDITA!AB87</f>
        <v>14</v>
      </c>
      <c r="E87" s="85" t="s">
        <v>510</v>
      </c>
      <c r="F87" s="86">
        <v>14</v>
      </c>
      <c r="G87" s="87">
        <f>+Tabella1[[#This Row],[RIMANENZE4]]-Tabella1[[#This Row],[RIMANENZE]]</f>
        <v>0</v>
      </c>
      <c r="J87">
        <f>+Tabella1[[#This Row],[RIMANENZE]]-Tabella1[[#This Row],[RIMANENZE4]]</f>
        <v>0</v>
      </c>
      <c r="N87">
        <f>+Tabella1[[#This Row],[Colonna6]]</f>
        <v>0</v>
      </c>
    </row>
    <row r="88" spans="1:14" ht="21" x14ac:dyDescent="0.25">
      <c r="A88" s="82" t="s">
        <v>111</v>
      </c>
      <c r="B88" s="84" t="s">
        <v>367</v>
      </c>
      <c r="C88" s="74">
        <f>+Tabella3[[#This Row],[ACQ.]]</f>
        <v>430</v>
      </c>
      <c r="D88" s="75">
        <f>+RIEP_VENDITA!AB88</f>
        <v>50</v>
      </c>
      <c r="E88" s="85" t="s">
        <v>511</v>
      </c>
      <c r="F88" s="86">
        <v>50</v>
      </c>
      <c r="G88" s="87">
        <f>+Tabella1[[#This Row],[RIMANENZE4]]-Tabella1[[#This Row],[RIMANENZE]]</f>
        <v>0</v>
      </c>
      <c r="J88">
        <f>+Tabella1[[#This Row],[RIMANENZE]]-Tabella1[[#This Row],[RIMANENZE4]]</f>
        <v>0</v>
      </c>
      <c r="N88">
        <f>+Tabella1[[#This Row],[Colonna6]]</f>
        <v>0</v>
      </c>
    </row>
    <row r="89" spans="1:14" ht="21" x14ac:dyDescent="0.25">
      <c r="A89" s="82" t="s">
        <v>112</v>
      </c>
      <c r="B89" s="84" t="s">
        <v>368</v>
      </c>
      <c r="C89" s="74">
        <f>+Tabella3[[#This Row],[ACQ.]]</f>
        <v>20</v>
      </c>
      <c r="D89" s="75">
        <f>+RIEP_VENDITA!AB89</f>
        <v>9</v>
      </c>
      <c r="E89" s="85" t="s">
        <v>512</v>
      </c>
      <c r="F89" s="86">
        <v>9</v>
      </c>
      <c r="G89" s="87">
        <f>+Tabella1[[#This Row],[RIMANENZE4]]-Tabella1[[#This Row],[RIMANENZE]]</f>
        <v>0</v>
      </c>
      <c r="J89">
        <f>+Tabella1[[#This Row],[RIMANENZE]]-Tabella1[[#This Row],[RIMANENZE4]]</f>
        <v>0</v>
      </c>
      <c r="N89">
        <f>+Tabella1[[#This Row],[Colonna6]]</f>
        <v>0</v>
      </c>
    </row>
    <row r="90" spans="1:14" ht="21" x14ac:dyDescent="0.25">
      <c r="A90" s="82" t="s">
        <v>113</v>
      </c>
      <c r="B90" s="84" t="s">
        <v>369</v>
      </c>
      <c r="C90" s="74">
        <f>+Tabella3[[#This Row],[ACQ.]]</f>
        <v>60</v>
      </c>
      <c r="D90" s="75">
        <f>+RIEP_VENDITA!AB90</f>
        <v>8</v>
      </c>
      <c r="E90" s="85" t="s">
        <v>513</v>
      </c>
      <c r="F90" s="86">
        <v>8</v>
      </c>
      <c r="G90" s="87">
        <f>+Tabella1[[#This Row],[RIMANENZE4]]-Tabella1[[#This Row],[RIMANENZE]]</f>
        <v>0</v>
      </c>
      <c r="J90">
        <f>+Tabella1[[#This Row],[RIMANENZE]]-Tabella1[[#This Row],[RIMANENZE4]]</f>
        <v>0</v>
      </c>
      <c r="N90">
        <f>+Tabella1[[#This Row],[Colonna6]]</f>
        <v>0</v>
      </c>
    </row>
    <row r="91" spans="1:14" ht="21" x14ac:dyDescent="0.25">
      <c r="A91" s="82" t="s">
        <v>114</v>
      </c>
      <c r="B91" s="83" t="s">
        <v>370</v>
      </c>
      <c r="C91" s="74">
        <f>+Tabella3[[#This Row],[ACQ.]]</f>
        <v>150</v>
      </c>
      <c r="D91" s="75">
        <f>+RIEP_VENDITA!AB91</f>
        <v>0</v>
      </c>
      <c r="E91" s="85" t="s">
        <v>514</v>
      </c>
      <c r="F91" s="86">
        <v>0</v>
      </c>
      <c r="G91" s="87">
        <f>+Tabella1[[#This Row],[RIMANENZE4]]-Tabella1[[#This Row],[RIMANENZE]]</f>
        <v>0</v>
      </c>
      <c r="J91">
        <f>+Tabella1[[#This Row],[RIMANENZE]]-Tabella1[[#This Row],[RIMANENZE4]]</f>
        <v>0</v>
      </c>
      <c r="N91">
        <f>+Tabella1[[#This Row],[Colonna6]]</f>
        <v>0</v>
      </c>
    </row>
    <row r="92" spans="1:14" ht="21" x14ac:dyDescent="0.25">
      <c r="A92" s="82" t="s">
        <v>115</v>
      </c>
      <c r="B92" s="83" t="s">
        <v>371</v>
      </c>
      <c r="C92" s="74">
        <f>+Tabella3[[#This Row],[ACQ.]]</f>
        <v>340</v>
      </c>
      <c r="D92" s="75">
        <f>+RIEP_VENDITA!AB92</f>
        <v>6</v>
      </c>
      <c r="E92" s="85" t="s">
        <v>515</v>
      </c>
      <c r="F92" s="86">
        <v>6</v>
      </c>
      <c r="G92" s="87">
        <f>+Tabella1[[#This Row],[RIMANENZE4]]-Tabella1[[#This Row],[RIMANENZE]]</f>
        <v>0</v>
      </c>
      <c r="J92">
        <f>+Tabella1[[#This Row],[RIMANENZE]]-Tabella1[[#This Row],[RIMANENZE4]]</f>
        <v>0</v>
      </c>
      <c r="N92">
        <f>+Tabella1[[#This Row],[Colonna6]]</f>
        <v>0</v>
      </c>
    </row>
    <row r="93" spans="1:14" ht="21" x14ac:dyDescent="0.25">
      <c r="A93" s="82" t="s">
        <v>116</v>
      </c>
      <c r="B93" s="84" t="s">
        <v>372</v>
      </c>
      <c r="C93" s="74">
        <f>+Tabella3[[#This Row],[ACQ.]]</f>
        <v>270</v>
      </c>
      <c r="D93" s="75">
        <f>+RIEP_VENDITA!AB93</f>
        <v>9</v>
      </c>
      <c r="E93" s="85" t="s">
        <v>516</v>
      </c>
      <c r="F93" s="86">
        <v>9</v>
      </c>
      <c r="G93" s="87">
        <f>+Tabella1[[#This Row],[RIMANENZE4]]-Tabella1[[#This Row],[RIMANENZE]]</f>
        <v>0</v>
      </c>
      <c r="J93">
        <f>+Tabella1[[#This Row],[RIMANENZE]]-Tabella1[[#This Row],[RIMANENZE4]]</f>
        <v>0</v>
      </c>
      <c r="N93">
        <f>+Tabella1[[#This Row],[Colonna6]]</f>
        <v>0</v>
      </c>
    </row>
    <row r="94" spans="1:14" ht="21" x14ac:dyDescent="0.25">
      <c r="A94" s="82" t="s">
        <v>117</v>
      </c>
      <c r="B94" s="84" t="s">
        <v>373</v>
      </c>
      <c r="C94" s="74">
        <f>+Tabella3[[#This Row],[ACQ.]]</f>
        <v>230</v>
      </c>
      <c r="D94" s="75">
        <f>+RIEP_VENDITA!AB94</f>
        <v>97</v>
      </c>
      <c r="E94" s="85" t="s">
        <v>517</v>
      </c>
      <c r="F94" s="86">
        <v>97</v>
      </c>
      <c r="G94" s="87">
        <f>+Tabella1[[#This Row],[RIMANENZE4]]-Tabella1[[#This Row],[RIMANENZE]]</f>
        <v>0</v>
      </c>
      <c r="J94">
        <f>+Tabella1[[#This Row],[RIMANENZE]]-Tabella1[[#This Row],[RIMANENZE4]]</f>
        <v>0</v>
      </c>
      <c r="N94">
        <f>+Tabella1[[#This Row],[Colonna6]]</f>
        <v>0</v>
      </c>
    </row>
    <row r="95" spans="1:14" ht="21" x14ac:dyDescent="0.25">
      <c r="A95" s="82" t="s">
        <v>118</v>
      </c>
      <c r="B95" s="84" t="s">
        <v>374</v>
      </c>
      <c r="C95" s="74">
        <f>+Tabella3[[#This Row],[ACQ.]]</f>
        <v>410</v>
      </c>
      <c r="D95" s="75">
        <f>+RIEP_VENDITA!AB95</f>
        <v>13</v>
      </c>
      <c r="E95" s="85" t="s">
        <v>518</v>
      </c>
      <c r="F95" s="86">
        <v>13</v>
      </c>
      <c r="G95" s="87">
        <f>+Tabella1[[#This Row],[RIMANENZE4]]-Tabella1[[#This Row],[RIMANENZE]]</f>
        <v>0</v>
      </c>
      <c r="J95">
        <f>+Tabella1[[#This Row],[RIMANENZE]]-Tabella1[[#This Row],[RIMANENZE4]]</f>
        <v>0</v>
      </c>
      <c r="N95">
        <f>+Tabella1[[#This Row],[Colonna6]]</f>
        <v>0</v>
      </c>
    </row>
    <row r="96" spans="1:14" ht="21" x14ac:dyDescent="0.25">
      <c r="A96" s="82" t="s">
        <v>119</v>
      </c>
      <c r="B96" s="83" t="s">
        <v>375</v>
      </c>
      <c r="C96" s="74">
        <f>+Tabella3[[#This Row],[ACQ.]]</f>
        <v>340</v>
      </c>
      <c r="D96" s="75">
        <f>+RIEP_VENDITA!AB96</f>
        <v>10</v>
      </c>
      <c r="E96" s="85" t="s">
        <v>519</v>
      </c>
      <c r="F96" s="86">
        <v>10</v>
      </c>
      <c r="G96" s="87">
        <f>+Tabella1[[#This Row],[RIMANENZE4]]-Tabella1[[#This Row],[RIMANENZE]]</f>
        <v>0</v>
      </c>
      <c r="J96">
        <f>+Tabella1[[#This Row],[RIMANENZE]]-Tabella1[[#This Row],[RIMANENZE4]]</f>
        <v>0</v>
      </c>
      <c r="N96">
        <f>+Tabella1[[#This Row],[Colonna6]]</f>
        <v>0</v>
      </c>
    </row>
    <row r="97" spans="1:14" ht="21" x14ac:dyDescent="0.25">
      <c r="A97" s="82" t="s">
        <v>120</v>
      </c>
      <c r="B97" s="84" t="s">
        <v>376</v>
      </c>
      <c r="C97" s="74">
        <f>+Tabella3[[#This Row],[ACQ.]]</f>
        <v>140</v>
      </c>
      <c r="D97" s="75">
        <f>+RIEP_VENDITA!AB97</f>
        <v>38</v>
      </c>
      <c r="E97" s="85" t="s">
        <v>520</v>
      </c>
      <c r="F97" s="86">
        <v>38</v>
      </c>
      <c r="G97" s="87">
        <f>+Tabella1[[#This Row],[RIMANENZE4]]-Tabella1[[#This Row],[RIMANENZE]]</f>
        <v>0</v>
      </c>
      <c r="J97">
        <f>+Tabella1[[#This Row],[RIMANENZE]]-Tabella1[[#This Row],[RIMANENZE4]]</f>
        <v>0</v>
      </c>
      <c r="N97">
        <f>+Tabella1[[#This Row],[Colonna6]]</f>
        <v>0</v>
      </c>
    </row>
    <row r="98" spans="1:14" ht="21" x14ac:dyDescent="0.25">
      <c r="A98" s="82" t="s">
        <v>121</v>
      </c>
      <c r="B98" s="83" t="s">
        <v>377</v>
      </c>
      <c r="C98" s="74">
        <f>+Tabella3[[#This Row],[ACQ.]]</f>
        <v>240</v>
      </c>
      <c r="D98" s="75">
        <f>+RIEP_VENDITA!AB98</f>
        <v>10</v>
      </c>
      <c r="E98" s="85" t="s">
        <v>521</v>
      </c>
      <c r="F98" s="86">
        <v>10</v>
      </c>
      <c r="G98" s="87">
        <f>+Tabella1[[#This Row],[RIMANENZE4]]-Tabella1[[#This Row],[RIMANENZE]]</f>
        <v>0</v>
      </c>
      <c r="J98">
        <f>+Tabella1[[#This Row],[RIMANENZE]]-Tabella1[[#This Row],[RIMANENZE4]]</f>
        <v>0</v>
      </c>
      <c r="N98">
        <f>+Tabella1[[#This Row],[Colonna6]]</f>
        <v>0</v>
      </c>
    </row>
    <row r="99" spans="1:14" ht="21" x14ac:dyDescent="0.25">
      <c r="A99" s="82" t="s">
        <v>122</v>
      </c>
      <c r="B99" s="83" t="s">
        <v>378</v>
      </c>
      <c r="C99" s="74">
        <f>+Tabella3[[#This Row],[ACQ.]]</f>
        <v>590</v>
      </c>
      <c r="D99" s="75">
        <f>+RIEP_VENDITA!AB99</f>
        <v>51</v>
      </c>
      <c r="E99" s="85" t="s">
        <v>522</v>
      </c>
      <c r="F99" s="86">
        <v>51</v>
      </c>
      <c r="G99" s="87">
        <f>+Tabella1[[#This Row],[RIMANENZE4]]-Tabella1[[#This Row],[RIMANENZE]]</f>
        <v>0</v>
      </c>
      <c r="J99">
        <f>+Tabella1[[#This Row],[RIMANENZE]]-Tabella1[[#This Row],[RIMANENZE4]]</f>
        <v>0</v>
      </c>
      <c r="N99">
        <f>+Tabella1[[#This Row],[Colonna6]]</f>
        <v>0</v>
      </c>
    </row>
    <row r="100" spans="1:14" ht="21" x14ac:dyDescent="0.25">
      <c r="A100" s="82" t="s">
        <v>123</v>
      </c>
      <c r="B100" s="84" t="s">
        <v>379</v>
      </c>
      <c r="C100" s="74">
        <f>+Tabella3[[#This Row],[ACQ.]]</f>
        <v>730</v>
      </c>
      <c r="D100" s="75">
        <f>+RIEP_VENDITA!AB100</f>
        <v>15</v>
      </c>
      <c r="E100" s="85" t="s">
        <v>523</v>
      </c>
      <c r="F100" s="86">
        <v>15</v>
      </c>
      <c r="G100" s="87">
        <f>+Tabella1[[#This Row],[RIMANENZE4]]-Tabella1[[#This Row],[RIMANENZE]]</f>
        <v>0</v>
      </c>
      <c r="J100">
        <f>+Tabella1[[#This Row],[RIMANENZE]]-Tabella1[[#This Row],[RIMANENZE4]]</f>
        <v>0</v>
      </c>
      <c r="N100">
        <f>+Tabella1[[#This Row],[Colonna6]]</f>
        <v>0</v>
      </c>
    </row>
    <row r="101" spans="1:14" ht="21" x14ac:dyDescent="0.25">
      <c r="A101" s="82" t="s">
        <v>124</v>
      </c>
      <c r="B101" s="84" t="s">
        <v>380</v>
      </c>
      <c r="C101" s="74">
        <f>+Tabella3[[#This Row],[ACQ.]]</f>
        <v>30</v>
      </c>
      <c r="D101" s="75">
        <f>+RIEP_VENDITA!AB101</f>
        <v>11</v>
      </c>
      <c r="E101" s="85" t="s">
        <v>524</v>
      </c>
      <c r="F101" s="86">
        <v>11</v>
      </c>
      <c r="G101" s="87">
        <f>+Tabella1[[#This Row],[RIMANENZE4]]-Tabella1[[#This Row],[RIMANENZE]]</f>
        <v>0</v>
      </c>
      <c r="J101">
        <f>+Tabella1[[#This Row],[RIMANENZE]]-Tabella1[[#This Row],[RIMANENZE4]]</f>
        <v>0</v>
      </c>
      <c r="N101">
        <f>+Tabella1[[#This Row],[Colonna6]]</f>
        <v>0</v>
      </c>
    </row>
    <row r="102" spans="1:14" ht="21" x14ac:dyDescent="0.25">
      <c r="A102" s="82" t="s">
        <v>125</v>
      </c>
      <c r="B102" s="84" t="s">
        <v>381</v>
      </c>
      <c r="C102" s="74">
        <f>+Tabella3[[#This Row],[ACQ.]]</f>
        <v>100</v>
      </c>
      <c r="D102" s="75">
        <f>+RIEP_VENDITA!AB102</f>
        <v>5</v>
      </c>
      <c r="E102" s="85" t="s">
        <v>525</v>
      </c>
      <c r="F102" s="86">
        <v>5</v>
      </c>
      <c r="G102" s="87">
        <f>+Tabella1[[#This Row],[RIMANENZE4]]-Tabella1[[#This Row],[RIMANENZE]]</f>
        <v>0</v>
      </c>
      <c r="J102">
        <f>+Tabella1[[#This Row],[RIMANENZE]]-Tabella1[[#This Row],[RIMANENZE4]]</f>
        <v>0</v>
      </c>
      <c r="N102">
        <f>+Tabella1[[#This Row],[Colonna6]]</f>
        <v>0</v>
      </c>
    </row>
    <row r="103" spans="1:14" ht="21" x14ac:dyDescent="0.25">
      <c r="A103" s="90" t="s">
        <v>126</v>
      </c>
      <c r="B103" s="74" t="s">
        <v>382</v>
      </c>
      <c r="C103" s="74">
        <f>+Tabella3[[#This Row],[ACQ.]]</f>
        <v>0</v>
      </c>
      <c r="D103" s="75">
        <f>+RIEP_VENDITA!AB103</f>
        <v>0</v>
      </c>
      <c r="E103" s="91"/>
      <c r="F103" s="86"/>
      <c r="G103" s="81">
        <f>+Tabella1[[#This Row],[RIMANENZE4]]-Tabella1[[#This Row],[RIMANENZE]]</f>
        <v>0</v>
      </c>
      <c r="J103">
        <f>+Tabella1[[#This Row],[RIMANENZE]]-Tabella1[[#This Row],[RIMANENZE4]]</f>
        <v>0</v>
      </c>
      <c r="N103">
        <f>+Tabella1[[#This Row],[Colonna6]]</f>
        <v>0</v>
      </c>
    </row>
    <row r="104" spans="1:14" ht="21" x14ac:dyDescent="0.25">
      <c r="A104" s="82" t="s">
        <v>127</v>
      </c>
      <c r="B104" s="84" t="s">
        <v>383</v>
      </c>
      <c r="C104" s="74">
        <f>+Tabella3[[#This Row],[ACQ.]]</f>
        <v>80</v>
      </c>
      <c r="D104" s="75">
        <f>+RIEP_VENDITA!AB104</f>
        <v>61</v>
      </c>
      <c r="E104" s="85" t="s">
        <v>526</v>
      </c>
      <c r="F104" s="86">
        <v>61</v>
      </c>
      <c r="G104" s="87">
        <f>+Tabella1[[#This Row],[RIMANENZE4]]-Tabella1[[#This Row],[RIMANENZE]]</f>
        <v>0</v>
      </c>
      <c r="J104">
        <f>+Tabella1[[#This Row],[RIMANENZE]]-Tabella1[[#This Row],[RIMANENZE4]]</f>
        <v>0</v>
      </c>
      <c r="N104">
        <f>+Tabella1[[#This Row],[Colonna6]]</f>
        <v>0</v>
      </c>
    </row>
    <row r="105" spans="1:14" ht="21" x14ac:dyDescent="0.25">
      <c r="A105" s="82" t="s">
        <v>128</v>
      </c>
      <c r="B105" s="83" t="s">
        <v>384</v>
      </c>
      <c r="C105" s="74">
        <f>+Tabella3[[#This Row],[ACQ.]]</f>
        <v>10</v>
      </c>
      <c r="D105" s="75">
        <f>+RIEP_VENDITA!AB105</f>
        <v>7</v>
      </c>
      <c r="E105" s="85" t="s">
        <v>527</v>
      </c>
      <c r="F105" s="86">
        <v>7</v>
      </c>
      <c r="G105" s="87">
        <f>+Tabella1[[#This Row],[RIMANENZE4]]-Tabella1[[#This Row],[RIMANENZE]]</f>
        <v>0</v>
      </c>
      <c r="J105">
        <f>+Tabella1[[#This Row],[RIMANENZE]]-Tabella1[[#This Row],[RIMANENZE4]]</f>
        <v>0</v>
      </c>
      <c r="N105">
        <f>+Tabella1[[#This Row],[Colonna6]]</f>
        <v>0</v>
      </c>
    </row>
    <row r="106" spans="1:14" ht="21" x14ac:dyDescent="0.25">
      <c r="A106" s="82" t="s">
        <v>129</v>
      </c>
      <c r="B106" s="84" t="s">
        <v>385</v>
      </c>
      <c r="C106" s="74">
        <f>+Tabella3[[#This Row],[ACQ.]]</f>
        <v>300</v>
      </c>
      <c r="D106" s="75">
        <f>+RIEP_VENDITA!AB106</f>
        <v>7</v>
      </c>
      <c r="E106" s="85" t="s">
        <v>528</v>
      </c>
      <c r="F106" s="86">
        <v>7</v>
      </c>
      <c r="G106" s="87">
        <f>+Tabella1[[#This Row],[RIMANENZE4]]-Tabella1[[#This Row],[RIMANENZE]]</f>
        <v>0</v>
      </c>
      <c r="J106">
        <f>+Tabella1[[#This Row],[RIMANENZE]]-Tabella1[[#This Row],[RIMANENZE4]]</f>
        <v>0</v>
      </c>
      <c r="N106">
        <f>+Tabella1[[#This Row],[Colonna6]]</f>
        <v>0</v>
      </c>
    </row>
    <row r="107" spans="1:14" ht="21" x14ac:dyDescent="0.25">
      <c r="A107" s="82" t="s">
        <v>130</v>
      </c>
      <c r="B107" s="83" t="s">
        <v>386</v>
      </c>
      <c r="C107" s="74">
        <f>+Tabella3[[#This Row],[ACQ.]]</f>
        <v>420</v>
      </c>
      <c r="D107" s="75">
        <f>+RIEP_VENDITA!AB107</f>
        <v>9</v>
      </c>
      <c r="E107" s="85" t="s">
        <v>529</v>
      </c>
      <c r="F107" s="86">
        <v>9</v>
      </c>
      <c r="G107" s="87">
        <f>+Tabella1[[#This Row],[RIMANENZE4]]-Tabella1[[#This Row],[RIMANENZE]]</f>
        <v>0</v>
      </c>
      <c r="J107">
        <f>+Tabella1[[#This Row],[RIMANENZE]]-Tabella1[[#This Row],[RIMANENZE4]]</f>
        <v>0</v>
      </c>
      <c r="N107">
        <f>+Tabella1[[#This Row],[Colonna6]]</f>
        <v>0</v>
      </c>
    </row>
    <row r="108" spans="1:14" ht="21" x14ac:dyDescent="0.25">
      <c r="A108" s="82" t="s">
        <v>131</v>
      </c>
      <c r="B108" s="83" t="s">
        <v>387</v>
      </c>
      <c r="C108" s="74">
        <f>+Tabella3[[#This Row],[ACQ.]]</f>
        <v>460</v>
      </c>
      <c r="D108" s="75">
        <f>+RIEP_VENDITA!AB108</f>
        <v>44</v>
      </c>
      <c r="E108" s="85" t="s">
        <v>530</v>
      </c>
      <c r="F108" s="86">
        <v>44</v>
      </c>
      <c r="G108" s="87">
        <f>+Tabella1[[#This Row],[RIMANENZE4]]-Tabella1[[#This Row],[RIMANENZE]]</f>
        <v>0</v>
      </c>
      <c r="J108">
        <f>+Tabella1[[#This Row],[RIMANENZE]]-Tabella1[[#This Row],[RIMANENZE4]]</f>
        <v>0</v>
      </c>
      <c r="N108">
        <f>+Tabella1[[#This Row],[Colonna6]]</f>
        <v>0</v>
      </c>
    </row>
    <row r="109" spans="1:14" ht="21" x14ac:dyDescent="0.25">
      <c r="A109" s="82" t="s">
        <v>132</v>
      </c>
      <c r="B109" s="84" t="s">
        <v>388</v>
      </c>
      <c r="C109" s="74">
        <f>+Tabella3[[#This Row],[ACQ.]]</f>
        <v>230</v>
      </c>
      <c r="D109" s="75">
        <f>+RIEP_VENDITA!AB109</f>
        <v>13</v>
      </c>
      <c r="E109" s="85" t="s">
        <v>531</v>
      </c>
      <c r="F109" s="86">
        <v>13</v>
      </c>
      <c r="G109" s="87">
        <f>+Tabella1[[#This Row],[RIMANENZE4]]-Tabella1[[#This Row],[RIMANENZE]]</f>
        <v>0</v>
      </c>
      <c r="J109">
        <f>+Tabella1[[#This Row],[RIMANENZE]]-Tabella1[[#This Row],[RIMANENZE4]]</f>
        <v>0</v>
      </c>
      <c r="N109">
        <f>+Tabella1[[#This Row],[Colonna6]]</f>
        <v>0</v>
      </c>
    </row>
    <row r="110" spans="1:14" ht="21" x14ac:dyDescent="0.25">
      <c r="A110" s="82" t="s">
        <v>133</v>
      </c>
      <c r="B110" s="83" t="s">
        <v>389</v>
      </c>
      <c r="C110" s="74">
        <f>+Tabella3[[#This Row],[ACQ.]]</f>
        <v>10</v>
      </c>
      <c r="D110" s="75">
        <f>+RIEP_VENDITA!AB110</f>
        <v>8</v>
      </c>
      <c r="E110" s="85" t="s">
        <v>532</v>
      </c>
      <c r="F110" s="86">
        <v>8</v>
      </c>
      <c r="G110" s="87">
        <f>+Tabella1[[#This Row],[RIMANENZE4]]-Tabella1[[#This Row],[RIMANENZE]]</f>
        <v>0</v>
      </c>
      <c r="J110">
        <f>+Tabella1[[#This Row],[RIMANENZE]]-Tabella1[[#This Row],[RIMANENZE4]]</f>
        <v>0</v>
      </c>
      <c r="N110">
        <f>+Tabella1[[#This Row],[Colonna6]]</f>
        <v>0</v>
      </c>
    </row>
    <row r="111" spans="1:14" ht="21" x14ac:dyDescent="0.25">
      <c r="A111" s="82" t="s">
        <v>134</v>
      </c>
      <c r="B111" s="83" t="s">
        <v>390</v>
      </c>
      <c r="C111" s="74">
        <f>+Tabella3[[#This Row],[ACQ.]]</f>
        <v>120</v>
      </c>
      <c r="D111" s="75">
        <f>+RIEP_VENDITA!AB111</f>
        <v>11</v>
      </c>
      <c r="E111" s="85" t="s">
        <v>533</v>
      </c>
      <c r="F111" s="86">
        <v>11</v>
      </c>
      <c r="G111" s="87">
        <f>+Tabella1[[#This Row],[RIMANENZE4]]-Tabella1[[#This Row],[RIMANENZE]]</f>
        <v>0</v>
      </c>
      <c r="J111">
        <f>+Tabella1[[#This Row],[RIMANENZE]]-Tabella1[[#This Row],[RIMANENZE4]]</f>
        <v>0</v>
      </c>
      <c r="N111">
        <f>+Tabella1[[#This Row],[Colonna6]]</f>
        <v>0</v>
      </c>
    </row>
    <row r="112" spans="1:14" ht="21" x14ac:dyDescent="0.25">
      <c r="A112" s="82" t="s">
        <v>135</v>
      </c>
      <c r="B112" s="83" t="s">
        <v>391</v>
      </c>
      <c r="C112" s="74">
        <f>+Tabella3[[#This Row],[ACQ.]]</f>
        <v>40</v>
      </c>
      <c r="D112" s="75">
        <f>+RIEP_VENDITA!AB112</f>
        <v>9</v>
      </c>
      <c r="E112" s="85" t="s">
        <v>534</v>
      </c>
      <c r="F112" s="86">
        <v>9</v>
      </c>
      <c r="G112" s="87">
        <f>+Tabella1[[#This Row],[RIMANENZE4]]-Tabella1[[#This Row],[RIMANENZE]]</f>
        <v>0</v>
      </c>
      <c r="J112">
        <f>+Tabella1[[#This Row],[RIMANENZE]]-Tabella1[[#This Row],[RIMANENZE4]]</f>
        <v>0</v>
      </c>
      <c r="N112">
        <f>+Tabella1[[#This Row],[Colonna6]]</f>
        <v>0</v>
      </c>
    </row>
    <row r="113" spans="1:14" ht="21" x14ac:dyDescent="0.25">
      <c r="A113" s="82" t="s">
        <v>136</v>
      </c>
      <c r="B113" s="83" t="s">
        <v>392</v>
      </c>
      <c r="C113" s="74">
        <f>+Tabella3[[#This Row],[ACQ.]]</f>
        <v>90</v>
      </c>
      <c r="D113" s="75">
        <f>+RIEP_VENDITA!AB113</f>
        <v>10</v>
      </c>
      <c r="E113" s="85" t="s">
        <v>535</v>
      </c>
      <c r="F113" s="86">
        <v>10</v>
      </c>
      <c r="G113" s="87">
        <f>+Tabella1[[#This Row],[RIMANENZE4]]-Tabella1[[#This Row],[RIMANENZE]]</f>
        <v>0</v>
      </c>
      <c r="J113">
        <f>+Tabella1[[#This Row],[RIMANENZE]]-Tabella1[[#This Row],[RIMANENZE4]]</f>
        <v>0</v>
      </c>
      <c r="N113">
        <f>+Tabella1[[#This Row],[Colonna6]]</f>
        <v>0</v>
      </c>
    </row>
    <row r="114" spans="1:14" ht="21" x14ac:dyDescent="0.25">
      <c r="A114" s="82" t="s">
        <v>137</v>
      </c>
      <c r="B114" s="83" t="s">
        <v>393</v>
      </c>
      <c r="C114" s="74">
        <f>+Tabella3[[#This Row],[ACQ.]]</f>
        <v>10</v>
      </c>
      <c r="D114" s="75">
        <f>+RIEP_VENDITA!AB114</f>
        <v>8</v>
      </c>
      <c r="E114" s="85" t="s">
        <v>536</v>
      </c>
      <c r="F114" s="86">
        <v>8</v>
      </c>
      <c r="G114" s="87">
        <f>+Tabella1[[#This Row],[RIMANENZE4]]-Tabella1[[#This Row],[RIMANENZE]]</f>
        <v>0</v>
      </c>
      <c r="J114">
        <f>+Tabella1[[#This Row],[RIMANENZE]]-Tabella1[[#This Row],[RIMANENZE4]]</f>
        <v>0</v>
      </c>
      <c r="N114">
        <f>+Tabella1[[#This Row],[Colonna6]]</f>
        <v>0</v>
      </c>
    </row>
    <row r="115" spans="1:14" ht="21" x14ac:dyDescent="0.25">
      <c r="A115" s="82" t="s">
        <v>138</v>
      </c>
      <c r="B115" s="84" t="s">
        <v>394</v>
      </c>
      <c r="C115" s="74">
        <f>+Tabella3[[#This Row],[ACQ.]]</f>
        <v>300</v>
      </c>
      <c r="D115" s="75">
        <f>+RIEP_VENDITA!AB115</f>
        <v>14</v>
      </c>
      <c r="E115" s="85" t="s">
        <v>537</v>
      </c>
      <c r="F115" s="86">
        <v>14</v>
      </c>
      <c r="G115" s="87">
        <f>+Tabella1[[#This Row],[RIMANENZE4]]-Tabella1[[#This Row],[RIMANENZE]]</f>
        <v>0</v>
      </c>
      <c r="J115">
        <f>+Tabella1[[#This Row],[RIMANENZE]]-Tabella1[[#This Row],[RIMANENZE4]]</f>
        <v>0</v>
      </c>
      <c r="N115">
        <f>+Tabella1[[#This Row],[Colonna6]]</f>
        <v>0</v>
      </c>
    </row>
    <row r="116" spans="1:14" ht="21" x14ac:dyDescent="0.25">
      <c r="A116" s="82" t="s">
        <v>139</v>
      </c>
      <c r="B116" s="84" t="s">
        <v>395</v>
      </c>
      <c r="C116" s="74">
        <f>+Tabella3[[#This Row],[ACQ.]]</f>
        <v>330</v>
      </c>
      <c r="D116" s="75">
        <f>+RIEP_VENDITA!AB116</f>
        <v>2</v>
      </c>
      <c r="E116" s="85" t="s">
        <v>538</v>
      </c>
      <c r="F116" s="86">
        <v>2</v>
      </c>
      <c r="G116" s="87">
        <f>+Tabella1[[#This Row],[RIMANENZE4]]-Tabella1[[#This Row],[RIMANENZE]]</f>
        <v>0</v>
      </c>
      <c r="J116">
        <f>+Tabella1[[#This Row],[RIMANENZE]]-Tabella1[[#This Row],[RIMANENZE4]]</f>
        <v>0</v>
      </c>
      <c r="N116">
        <f>+Tabella1[[#This Row],[Colonna6]]</f>
        <v>0</v>
      </c>
    </row>
    <row r="117" spans="1:14" ht="21" x14ac:dyDescent="0.25">
      <c r="A117" s="82" t="s">
        <v>140</v>
      </c>
      <c r="B117" s="84" t="s">
        <v>396</v>
      </c>
      <c r="C117" s="74">
        <f>+Tabella3[[#This Row],[ACQ.]]</f>
        <v>290</v>
      </c>
      <c r="D117" s="75">
        <f>+RIEP_VENDITA!AB117</f>
        <v>10</v>
      </c>
      <c r="E117" s="85" t="s">
        <v>539</v>
      </c>
      <c r="F117" s="86">
        <v>10</v>
      </c>
      <c r="G117" s="87">
        <f>+Tabella1[[#This Row],[RIMANENZE4]]-Tabella1[[#This Row],[RIMANENZE]]</f>
        <v>0</v>
      </c>
      <c r="J117">
        <f>+Tabella1[[#This Row],[RIMANENZE]]-Tabella1[[#This Row],[RIMANENZE4]]</f>
        <v>0</v>
      </c>
      <c r="N117">
        <f>+Tabella1[[#This Row],[Colonna6]]</f>
        <v>0</v>
      </c>
    </row>
    <row r="118" spans="1:14" ht="21" x14ac:dyDescent="0.25">
      <c r="A118" s="82" t="s">
        <v>141</v>
      </c>
      <c r="B118" s="84" t="s">
        <v>397</v>
      </c>
      <c r="C118" s="74">
        <f>+Tabella3[[#This Row],[ACQ.]]</f>
        <v>20</v>
      </c>
      <c r="D118" s="75">
        <f>+RIEP_VENDITA!AB118</f>
        <v>11</v>
      </c>
      <c r="E118" s="85" t="s">
        <v>540</v>
      </c>
      <c r="F118" s="86">
        <v>11</v>
      </c>
      <c r="G118" s="87">
        <f>+Tabella1[[#This Row],[RIMANENZE4]]-Tabella1[[#This Row],[RIMANENZE]]</f>
        <v>0</v>
      </c>
      <c r="J118">
        <f>+Tabella1[[#This Row],[RIMANENZE]]-Tabella1[[#This Row],[RIMANENZE4]]</f>
        <v>0</v>
      </c>
      <c r="N118">
        <f>+Tabella1[[#This Row],[Colonna6]]</f>
        <v>0</v>
      </c>
    </row>
    <row r="119" spans="1:14" ht="21" x14ac:dyDescent="0.25">
      <c r="A119" s="82" t="s">
        <v>142</v>
      </c>
      <c r="B119" s="84" t="s">
        <v>398</v>
      </c>
      <c r="C119" s="74">
        <f>+Tabella3[[#This Row],[ACQ.]]</f>
        <v>70</v>
      </c>
      <c r="D119" s="75">
        <f>+RIEP_VENDITA!AB119</f>
        <v>17</v>
      </c>
      <c r="E119" s="85" t="s">
        <v>541</v>
      </c>
      <c r="F119" s="86">
        <v>17</v>
      </c>
      <c r="G119" s="87">
        <f>+Tabella1[[#This Row],[RIMANENZE4]]-Tabella1[[#This Row],[RIMANENZE]]</f>
        <v>0</v>
      </c>
      <c r="J119">
        <f>+Tabella1[[#This Row],[RIMANENZE]]-Tabella1[[#This Row],[RIMANENZE4]]</f>
        <v>0</v>
      </c>
      <c r="N119">
        <f>+Tabella1[[#This Row],[Colonna6]]</f>
        <v>0</v>
      </c>
    </row>
    <row r="120" spans="1:14" ht="21" x14ac:dyDescent="0.25">
      <c r="A120" s="82" t="s">
        <v>143</v>
      </c>
      <c r="B120" s="83" t="s">
        <v>399</v>
      </c>
      <c r="C120" s="74">
        <f>+Tabella3[[#This Row],[ACQ.]]</f>
        <v>30</v>
      </c>
      <c r="D120" s="75">
        <f>+RIEP_VENDITA!AB120</f>
        <v>25</v>
      </c>
      <c r="E120" s="85" t="s">
        <v>542</v>
      </c>
      <c r="F120" s="86">
        <v>25</v>
      </c>
      <c r="G120" s="87">
        <f>+Tabella1[[#This Row],[RIMANENZE4]]-Tabella1[[#This Row],[RIMANENZE]]</f>
        <v>0</v>
      </c>
      <c r="J120">
        <f>+Tabella1[[#This Row],[RIMANENZE]]-Tabella1[[#This Row],[RIMANENZE4]]</f>
        <v>0</v>
      </c>
      <c r="N120">
        <f>+Tabella1[[#This Row],[Colonna6]]</f>
        <v>0</v>
      </c>
    </row>
    <row r="121" spans="1:14" ht="21" x14ac:dyDescent="0.25">
      <c r="A121" s="82" t="s">
        <v>144</v>
      </c>
      <c r="B121" s="83" t="s">
        <v>400</v>
      </c>
      <c r="C121" s="74">
        <f>+Tabella3[[#This Row],[ACQ.]]</f>
        <v>60</v>
      </c>
      <c r="D121" s="75">
        <f>+RIEP_VENDITA!AB121</f>
        <v>4</v>
      </c>
      <c r="E121" s="85" t="s">
        <v>543</v>
      </c>
      <c r="F121" s="86">
        <v>4</v>
      </c>
      <c r="G121" s="87">
        <f>+Tabella1[[#This Row],[RIMANENZE4]]-Tabella1[[#This Row],[RIMANENZE]]</f>
        <v>0</v>
      </c>
      <c r="J121">
        <f>+Tabella1[[#This Row],[RIMANENZE]]-Tabella1[[#This Row],[RIMANENZE4]]</f>
        <v>0</v>
      </c>
      <c r="N121">
        <f>+Tabella1[[#This Row],[Colonna6]]</f>
        <v>0</v>
      </c>
    </row>
    <row r="122" spans="1:14" ht="21" x14ac:dyDescent="0.25">
      <c r="A122" s="82" t="s">
        <v>145</v>
      </c>
      <c r="B122" s="83" t="s">
        <v>401</v>
      </c>
      <c r="C122" s="74">
        <f>+Tabella3[[#This Row],[ACQ.]]</f>
        <v>30</v>
      </c>
      <c r="D122" s="75">
        <f>+RIEP_VENDITA!AB122</f>
        <v>8</v>
      </c>
      <c r="E122" s="85" t="s">
        <v>544</v>
      </c>
      <c r="F122" s="86">
        <v>8</v>
      </c>
      <c r="G122" s="87">
        <f>+Tabella1[[#This Row],[RIMANENZE4]]-Tabella1[[#This Row],[RIMANENZE]]</f>
        <v>0</v>
      </c>
      <c r="J122">
        <f>+Tabella1[[#This Row],[RIMANENZE]]-Tabella1[[#This Row],[RIMANENZE4]]</f>
        <v>0</v>
      </c>
      <c r="N122">
        <f>+Tabella1[[#This Row],[Colonna6]]</f>
        <v>0</v>
      </c>
    </row>
    <row r="123" spans="1:14" ht="21" x14ac:dyDescent="0.25">
      <c r="A123" s="82" t="s">
        <v>146</v>
      </c>
      <c r="B123" s="83" t="s">
        <v>402</v>
      </c>
      <c r="C123" s="74">
        <f>+Tabella3[[#This Row],[ACQ.]]</f>
        <v>40</v>
      </c>
      <c r="D123" s="75">
        <f>+RIEP_VENDITA!AB123</f>
        <v>0</v>
      </c>
      <c r="E123" s="85" t="s">
        <v>545</v>
      </c>
      <c r="F123" s="86">
        <v>0</v>
      </c>
      <c r="G123" s="87">
        <f>+Tabella1[[#This Row],[RIMANENZE4]]-Tabella1[[#This Row],[RIMANENZE]]</f>
        <v>0</v>
      </c>
      <c r="J123">
        <f>+Tabella1[[#This Row],[RIMANENZE]]-Tabella1[[#This Row],[RIMANENZE4]]</f>
        <v>0</v>
      </c>
      <c r="N123">
        <f>+Tabella1[[#This Row],[Colonna6]]</f>
        <v>0</v>
      </c>
    </row>
    <row r="124" spans="1:14" ht="21" x14ac:dyDescent="0.25">
      <c r="A124" s="82" t="s">
        <v>147</v>
      </c>
      <c r="B124" s="83" t="s">
        <v>403</v>
      </c>
      <c r="C124" s="74">
        <f>+Tabella3[[#This Row],[ACQ.]]</f>
        <v>20</v>
      </c>
      <c r="D124" s="75">
        <f>+RIEP_VENDITA!AB124</f>
        <v>9</v>
      </c>
      <c r="E124" s="85" t="s">
        <v>546</v>
      </c>
      <c r="F124" s="86">
        <v>9</v>
      </c>
      <c r="G124" s="87">
        <f>+Tabella1[[#This Row],[RIMANENZE4]]-Tabella1[[#This Row],[RIMANENZE]]</f>
        <v>0</v>
      </c>
      <c r="J124">
        <f>+Tabella1[[#This Row],[RIMANENZE]]-Tabella1[[#This Row],[RIMANENZE4]]</f>
        <v>0</v>
      </c>
      <c r="N124">
        <f>+Tabella1[[#This Row],[Colonna6]]</f>
        <v>0</v>
      </c>
    </row>
    <row r="125" spans="1:14" ht="21" x14ac:dyDescent="0.25">
      <c r="A125" s="82" t="s">
        <v>148</v>
      </c>
      <c r="B125" s="83" t="s">
        <v>404</v>
      </c>
      <c r="C125" s="74">
        <f>+Tabella3[[#This Row],[ACQ.]]</f>
        <v>70</v>
      </c>
      <c r="D125" s="75">
        <f>+RIEP_VENDITA!AB125</f>
        <v>25</v>
      </c>
      <c r="E125" s="85" t="s">
        <v>547</v>
      </c>
      <c r="F125" s="86">
        <v>25</v>
      </c>
      <c r="G125" s="87">
        <f>+Tabella1[[#This Row],[RIMANENZE4]]-Tabella1[[#This Row],[RIMANENZE]]</f>
        <v>0</v>
      </c>
      <c r="J125">
        <f>+Tabella1[[#This Row],[RIMANENZE]]-Tabella1[[#This Row],[RIMANENZE4]]</f>
        <v>0</v>
      </c>
      <c r="N125">
        <f>+Tabella1[[#This Row],[Colonna6]]</f>
        <v>0</v>
      </c>
    </row>
    <row r="126" spans="1:14" ht="21" x14ac:dyDescent="0.25">
      <c r="A126" s="82" t="s">
        <v>149</v>
      </c>
      <c r="B126" s="83" t="s">
        <v>405</v>
      </c>
      <c r="C126" s="74">
        <f>+Tabella3[[#This Row],[ACQ.]]</f>
        <v>130</v>
      </c>
      <c r="D126" s="75">
        <f>+RIEP_VENDITA!AB126</f>
        <v>30</v>
      </c>
      <c r="E126" s="85" t="s">
        <v>548</v>
      </c>
      <c r="F126" s="86">
        <v>30</v>
      </c>
      <c r="G126" s="87">
        <f>+Tabella1[[#This Row],[RIMANENZE4]]-Tabella1[[#This Row],[RIMANENZE]]</f>
        <v>0</v>
      </c>
      <c r="J126">
        <f>+Tabella1[[#This Row],[RIMANENZE]]-Tabella1[[#This Row],[RIMANENZE4]]</f>
        <v>0</v>
      </c>
      <c r="N126">
        <f>+Tabella1[[#This Row],[Colonna6]]</f>
        <v>0</v>
      </c>
    </row>
    <row r="127" spans="1:14" ht="21" x14ac:dyDescent="0.25">
      <c r="A127" s="82" t="s">
        <v>150</v>
      </c>
      <c r="B127" s="84" t="s">
        <v>406</v>
      </c>
      <c r="C127" s="74">
        <f>+Tabella3[[#This Row],[ACQ.]]</f>
        <v>150</v>
      </c>
      <c r="D127" s="75">
        <f>+RIEP_VENDITA!AB127</f>
        <v>5</v>
      </c>
      <c r="E127" s="85" t="s">
        <v>549</v>
      </c>
      <c r="F127" s="86">
        <v>5</v>
      </c>
      <c r="G127" s="87">
        <f>+Tabella1[[#This Row],[RIMANENZE4]]-Tabella1[[#This Row],[RIMANENZE]]</f>
        <v>0</v>
      </c>
      <c r="J127">
        <f>+Tabella1[[#This Row],[RIMANENZE]]-Tabella1[[#This Row],[RIMANENZE4]]</f>
        <v>0</v>
      </c>
      <c r="N127">
        <f>+Tabella1[[#This Row],[Colonna6]]</f>
        <v>0</v>
      </c>
    </row>
    <row r="128" spans="1:14" ht="21" x14ac:dyDescent="0.25">
      <c r="A128" s="82" t="s">
        <v>151</v>
      </c>
      <c r="B128" s="83" t="s">
        <v>407</v>
      </c>
      <c r="C128" s="74">
        <f>+Tabella3[[#This Row],[ACQ.]]</f>
        <v>110</v>
      </c>
      <c r="D128" s="75">
        <f>+RIEP_VENDITA!AB128</f>
        <v>8</v>
      </c>
      <c r="E128" s="85" t="s">
        <v>550</v>
      </c>
      <c r="F128" s="86">
        <v>8</v>
      </c>
      <c r="G128" s="87">
        <f>+Tabella1[[#This Row],[RIMANENZE4]]-Tabella1[[#This Row],[RIMANENZE]]</f>
        <v>0</v>
      </c>
      <c r="J128">
        <f>+Tabella1[[#This Row],[RIMANENZE]]-Tabella1[[#This Row],[RIMANENZE4]]</f>
        <v>0</v>
      </c>
      <c r="N128">
        <f>+Tabella1[[#This Row],[Colonna6]]</f>
        <v>0</v>
      </c>
    </row>
    <row r="129" spans="1:14" ht="21" x14ac:dyDescent="0.25">
      <c r="A129" s="82" t="s">
        <v>152</v>
      </c>
      <c r="B129" s="83" t="s">
        <v>408</v>
      </c>
      <c r="C129" s="74">
        <f>+Tabella3[[#This Row],[ACQ.]]</f>
        <v>50</v>
      </c>
      <c r="D129" s="75">
        <f>+RIEP_VENDITA!AB129</f>
        <v>13</v>
      </c>
      <c r="E129" s="85" t="s">
        <v>551</v>
      </c>
      <c r="F129" s="86">
        <v>13</v>
      </c>
      <c r="G129" s="87">
        <f>+Tabella1[[#This Row],[RIMANENZE4]]-Tabella1[[#This Row],[RIMANENZE]]</f>
        <v>0</v>
      </c>
      <c r="J129">
        <f>+Tabella1[[#This Row],[RIMANENZE]]-Tabella1[[#This Row],[RIMANENZE4]]</f>
        <v>0</v>
      </c>
      <c r="N129">
        <f>+Tabella1[[#This Row],[Colonna6]]</f>
        <v>0</v>
      </c>
    </row>
    <row r="130" spans="1:14" ht="21" x14ac:dyDescent="0.25">
      <c r="A130" s="82" t="s">
        <v>153</v>
      </c>
      <c r="B130" s="83" t="s">
        <v>409</v>
      </c>
      <c r="C130" s="74">
        <f>+Tabella3[[#This Row],[ACQ.]]</f>
        <v>90</v>
      </c>
      <c r="D130" s="75">
        <f>+RIEP_VENDITA!AB130</f>
        <v>22</v>
      </c>
      <c r="E130" s="85" t="s">
        <v>552</v>
      </c>
      <c r="F130" s="86">
        <v>22</v>
      </c>
      <c r="G130" s="87">
        <f>+Tabella1[[#This Row],[RIMANENZE4]]-Tabella1[[#This Row],[RIMANENZE]]</f>
        <v>0</v>
      </c>
      <c r="J130">
        <f>+Tabella1[[#This Row],[RIMANENZE]]-Tabella1[[#This Row],[RIMANENZE4]]</f>
        <v>0</v>
      </c>
      <c r="N130">
        <f>+Tabella1[[#This Row],[Colonna6]]</f>
        <v>0</v>
      </c>
    </row>
    <row r="131" spans="1:14" ht="21" x14ac:dyDescent="0.25">
      <c r="A131" s="82" t="s">
        <v>154</v>
      </c>
      <c r="B131" s="83" t="s">
        <v>410</v>
      </c>
      <c r="C131" s="74">
        <f>+Tabella3[[#This Row],[ACQ.]]</f>
        <v>20</v>
      </c>
      <c r="D131" s="75">
        <f>+RIEP_VENDITA!AB131</f>
        <v>7</v>
      </c>
      <c r="E131" s="85" t="s">
        <v>553</v>
      </c>
      <c r="F131" s="86">
        <v>5</v>
      </c>
      <c r="G131" s="87">
        <f>+Tabella1[[#This Row],[RIMANENZE4]]-Tabella1[[#This Row],[RIMANENZE]]</f>
        <v>-2</v>
      </c>
      <c r="J131">
        <f>+Tabella1[[#This Row],[RIMANENZE]]-Tabella1[[#This Row],[RIMANENZE4]]</f>
        <v>2</v>
      </c>
      <c r="N131">
        <f>+Tabella1[[#This Row],[Colonna6]]</f>
        <v>-2</v>
      </c>
    </row>
    <row r="132" spans="1:14" ht="21" x14ac:dyDescent="0.25">
      <c r="A132" s="82" t="s">
        <v>155</v>
      </c>
      <c r="B132" s="83" t="s">
        <v>411</v>
      </c>
      <c r="C132" s="74">
        <f>+Tabella3[[#This Row],[ACQ.]]</f>
        <v>30</v>
      </c>
      <c r="D132" s="75">
        <f>+RIEP_VENDITA!AB132</f>
        <v>9</v>
      </c>
      <c r="E132" s="85" t="s">
        <v>554</v>
      </c>
      <c r="F132" s="86">
        <v>9</v>
      </c>
      <c r="G132" s="87">
        <f>+Tabella1[[#This Row],[RIMANENZE4]]-Tabella1[[#This Row],[RIMANENZE]]</f>
        <v>0</v>
      </c>
      <c r="J132">
        <f>+Tabella1[[#This Row],[RIMANENZE]]-Tabella1[[#This Row],[RIMANENZE4]]</f>
        <v>0</v>
      </c>
      <c r="N132">
        <f>+Tabella1[[#This Row],[Colonna6]]</f>
        <v>0</v>
      </c>
    </row>
    <row r="133" spans="1:14" ht="21" x14ac:dyDescent="0.25">
      <c r="A133" s="82" t="s">
        <v>156</v>
      </c>
      <c r="B133" s="83" t="s">
        <v>412</v>
      </c>
      <c r="C133" s="74">
        <f>+Tabella3[[#This Row],[ACQ.]]</f>
        <v>10</v>
      </c>
      <c r="D133" s="75">
        <f>+RIEP_VENDITA!AB133</f>
        <v>0</v>
      </c>
      <c r="E133" s="85" t="s">
        <v>555</v>
      </c>
      <c r="F133" s="86">
        <v>0</v>
      </c>
      <c r="G133" s="87">
        <f>+Tabella1[[#This Row],[RIMANENZE4]]-Tabella1[[#This Row],[RIMANENZE]]</f>
        <v>0</v>
      </c>
      <c r="J133">
        <f>+Tabella1[[#This Row],[RIMANENZE]]-Tabella1[[#This Row],[RIMANENZE4]]</f>
        <v>0</v>
      </c>
      <c r="N133">
        <f>+Tabella1[[#This Row],[Colonna6]]</f>
        <v>0</v>
      </c>
    </row>
    <row r="134" spans="1:14" ht="21" x14ac:dyDescent="0.25">
      <c r="A134" s="82" t="s">
        <v>157</v>
      </c>
      <c r="B134" s="84" t="s">
        <v>413</v>
      </c>
      <c r="C134" s="74">
        <f>+Tabella3[[#This Row],[ACQ.]]</f>
        <v>780</v>
      </c>
      <c r="D134" s="75">
        <f>+RIEP_VENDITA!AB134</f>
        <v>24</v>
      </c>
      <c r="E134" s="85" t="s">
        <v>556</v>
      </c>
      <c r="F134" s="86">
        <v>24</v>
      </c>
      <c r="G134" s="87">
        <f>+Tabella1[[#This Row],[RIMANENZE4]]-Tabella1[[#This Row],[RIMANENZE]]</f>
        <v>0</v>
      </c>
      <c r="J134">
        <f>+Tabella1[[#This Row],[RIMANENZE]]-Tabella1[[#This Row],[RIMANENZE4]]</f>
        <v>0</v>
      </c>
      <c r="N134">
        <f>+Tabella1[[#This Row],[Colonna6]]</f>
        <v>0</v>
      </c>
    </row>
    <row r="135" spans="1:14" ht="21" x14ac:dyDescent="0.25">
      <c r="A135" s="82" t="s">
        <v>158</v>
      </c>
      <c r="B135" s="83" t="s">
        <v>414</v>
      </c>
      <c r="C135" s="74">
        <f>+Tabella3[[#This Row],[ACQ.]]</f>
        <v>30</v>
      </c>
      <c r="D135" s="75">
        <f>+RIEP_VENDITA!AB135</f>
        <v>5</v>
      </c>
      <c r="E135" s="85" t="s">
        <v>557</v>
      </c>
      <c r="F135" s="86">
        <v>5</v>
      </c>
      <c r="G135" s="87">
        <f>+Tabella1[[#This Row],[RIMANENZE4]]-Tabella1[[#This Row],[RIMANENZE]]</f>
        <v>0</v>
      </c>
      <c r="J135">
        <f>+Tabella1[[#This Row],[RIMANENZE]]-Tabella1[[#This Row],[RIMANENZE4]]</f>
        <v>0</v>
      </c>
      <c r="N135">
        <f>+Tabella1[[#This Row],[Colonna6]]</f>
        <v>0</v>
      </c>
    </row>
    <row r="136" spans="1:14" ht="21" x14ac:dyDescent="0.25">
      <c r="A136" s="82" t="s">
        <v>159</v>
      </c>
      <c r="B136" s="83" t="s">
        <v>415</v>
      </c>
      <c r="C136" s="74">
        <f>+Tabella3[[#This Row],[ACQ.]]</f>
        <v>60</v>
      </c>
      <c r="D136" s="75">
        <f>+RIEP_VENDITA!AB136</f>
        <v>2</v>
      </c>
      <c r="E136" s="85" t="s">
        <v>558</v>
      </c>
      <c r="F136" s="86">
        <v>2</v>
      </c>
      <c r="G136" s="87">
        <f>+Tabella1[[#This Row],[RIMANENZE4]]-Tabella1[[#This Row],[RIMANENZE]]</f>
        <v>0</v>
      </c>
      <c r="J136">
        <f>+Tabella1[[#This Row],[RIMANENZE]]-Tabella1[[#This Row],[RIMANENZE4]]</f>
        <v>0</v>
      </c>
      <c r="N136">
        <f>+Tabella1[[#This Row],[Colonna6]]</f>
        <v>0</v>
      </c>
    </row>
    <row r="137" spans="1:14" ht="21" x14ac:dyDescent="0.25">
      <c r="A137" s="56" t="s">
        <v>160</v>
      </c>
      <c r="B137" s="83" t="s">
        <v>416</v>
      </c>
      <c r="C137" s="74">
        <f>+Tabella3[[#This Row],[ACQ.]]</f>
        <v>200</v>
      </c>
      <c r="D137" s="75">
        <f>+RIEP_VENDITA!AB137</f>
        <v>9</v>
      </c>
      <c r="E137" s="39" t="s">
        <v>559</v>
      </c>
      <c r="F137" s="86">
        <v>9</v>
      </c>
      <c r="G137" s="87">
        <f>+Tabella1[[#This Row],[RIMANENZE4]]-Tabella1[[#This Row],[RIMANENZE]]</f>
        <v>0</v>
      </c>
      <c r="J137">
        <f>+Tabella1[[#This Row],[RIMANENZE]]-Tabella1[[#This Row],[RIMANENZE4]]</f>
        <v>0</v>
      </c>
      <c r="N137">
        <f>+Tabella1[[#This Row],[Colonna6]]</f>
        <v>0</v>
      </c>
    </row>
    <row r="138" spans="1:14" ht="21" x14ac:dyDescent="0.25">
      <c r="A138" s="56" t="s">
        <v>161</v>
      </c>
      <c r="B138" s="84" t="s">
        <v>417</v>
      </c>
      <c r="C138" s="74">
        <f>+Tabella3[[#This Row],[ACQ.]]</f>
        <v>100</v>
      </c>
      <c r="D138" s="75">
        <f>+RIEP_VENDITA!AB138</f>
        <v>85</v>
      </c>
      <c r="E138" s="39" t="s">
        <v>560</v>
      </c>
      <c r="F138" s="86">
        <v>85</v>
      </c>
      <c r="G138" s="87">
        <f>+Tabella1[[#This Row],[RIMANENZE4]]-Tabella1[[#This Row],[RIMANENZE]]</f>
        <v>0</v>
      </c>
      <c r="J138">
        <f>+Tabella1[[#This Row],[RIMANENZE]]-Tabella1[[#This Row],[RIMANENZE4]]</f>
        <v>0</v>
      </c>
      <c r="N138">
        <f>+Tabella1[[#This Row],[Colonna6]]</f>
        <v>0</v>
      </c>
    </row>
    <row r="139" spans="1:14" ht="21" x14ac:dyDescent="0.25">
      <c r="A139" s="82" t="s">
        <v>162</v>
      </c>
      <c r="B139" s="84" t="s">
        <v>561</v>
      </c>
      <c r="C139" s="74">
        <f>+Tabella3[[#This Row],[ACQ.]]</f>
        <v>80</v>
      </c>
      <c r="D139" s="75">
        <f>+RIEP_VENDITA!AB139</f>
        <v>11</v>
      </c>
      <c r="E139" s="39" t="s">
        <v>562</v>
      </c>
      <c r="F139" s="86">
        <v>11</v>
      </c>
      <c r="G139" s="87">
        <f>+Tabella1[[#This Row],[RIMANENZE4]]-Tabella1[[#This Row],[RIMANENZE]]</f>
        <v>0</v>
      </c>
      <c r="J139">
        <f>+Tabella1[[#This Row],[RIMANENZE]]-Tabella1[[#This Row],[RIMANENZE4]]</f>
        <v>0</v>
      </c>
      <c r="N139">
        <f>+Tabella1[[#This Row],[Colonna6]]</f>
        <v>0</v>
      </c>
    </row>
    <row r="140" spans="1:14" ht="21" x14ac:dyDescent="0.25">
      <c r="A140" s="82" t="s">
        <v>163</v>
      </c>
      <c r="B140" s="83" t="s">
        <v>419</v>
      </c>
      <c r="C140" s="74">
        <f>+Tabella3[[#This Row],[ACQ.]]</f>
        <v>110</v>
      </c>
      <c r="D140" s="75">
        <f>+RIEP_VENDITA!AB140</f>
        <v>7</v>
      </c>
      <c r="E140" s="39" t="s">
        <v>563</v>
      </c>
      <c r="F140" s="86">
        <v>7</v>
      </c>
      <c r="G140" s="87">
        <f>+Tabella1[[#This Row],[RIMANENZE4]]-Tabella1[[#This Row],[RIMANENZE]]</f>
        <v>0</v>
      </c>
      <c r="J140">
        <f>+Tabella1[[#This Row],[RIMANENZE]]-Tabella1[[#This Row],[RIMANENZE4]]</f>
        <v>0</v>
      </c>
      <c r="N140">
        <f>+Tabella1[[#This Row],[Colonna6]]</f>
        <v>0</v>
      </c>
    </row>
    <row r="141" spans="1:14" ht="21" x14ac:dyDescent="0.25">
      <c r="A141" s="82" t="s">
        <v>164</v>
      </c>
      <c r="B141" s="84" t="s">
        <v>420</v>
      </c>
      <c r="C141" s="74">
        <f>+Tabella3[[#This Row],[ACQ.]]</f>
        <v>90</v>
      </c>
      <c r="D141" s="75">
        <f>+RIEP_VENDITA!AB141</f>
        <v>6</v>
      </c>
      <c r="E141" s="39" t="s">
        <v>564</v>
      </c>
      <c r="F141" s="86">
        <v>6</v>
      </c>
      <c r="G141" s="87">
        <f>+Tabella1[[#This Row],[RIMANENZE4]]-Tabella1[[#This Row],[RIMANENZE]]</f>
        <v>0</v>
      </c>
      <c r="J141">
        <f>+Tabella1[[#This Row],[RIMANENZE]]-Tabella1[[#This Row],[RIMANENZE4]]</f>
        <v>0</v>
      </c>
      <c r="N141">
        <f>+Tabella1[[#This Row],[Colonna6]]</f>
        <v>0</v>
      </c>
    </row>
    <row r="142" spans="1:14" ht="21" x14ac:dyDescent="0.25">
      <c r="A142" s="82" t="s">
        <v>165</v>
      </c>
      <c r="B142" s="83" t="s">
        <v>421</v>
      </c>
      <c r="C142" s="74">
        <f>+Tabella3[[#This Row],[ACQ.]]</f>
        <v>290</v>
      </c>
      <c r="D142" s="75">
        <f>+RIEP_VENDITA!AB142</f>
        <v>34</v>
      </c>
      <c r="E142" s="39" t="s">
        <v>565</v>
      </c>
      <c r="F142" s="86">
        <v>34</v>
      </c>
      <c r="G142" s="87">
        <f>+Tabella1[[#This Row],[RIMANENZE4]]-Tabella1[[#This Row],[RIMANENZE]]</f>
        <v>0</v>
      </c>
      <c r="J142">
        <f>+Tabella1[[#This Row],[RIMANENZE]]-Tabella1[[#This Row],[RIMANENZE4]]</f>
        <v>0</v>
      </c>
      <c r="N142">
        <f>+Tabella1[[#This Row],[Colonna6]]</f>
        <v>0</v>
      </c>
    </row>
    <row r="143" spans="1:14" ht="21" x14ac:dyDescent="0.25">
      <c r="A143" s="82" t="s">
        <v>166</v>
      </c>
      <c r="B143" s="84" t="s">
        <v>422</v>
      </c>
      <c r="C143" s="74">
        <f>+Tabella3[[#This Row],[ACQ.]]</f>
        <v>90</v>
      </c>
      <c r="D143" s="75">
        <f>+RIEP_VENDITA!AB143</f>
        <v>41</v>
      </c>
      <c r="E143" s="39" t="s">
        <v>566</v>
      </c>
      <c r="F143" s="86">
        <v>41</v>
      </c>
      <c r="G143" s="87">
        <f>+Tabella1[[#This Row],[RIMANENZE4]]-Tabella1[[#This Row],[RIMANENZE]]</f>
        <v>0</v>
      </c>
      <c r="J143">
        <f>+Tabella1[[#This Row],[RIMANENZE]]-Tabella1[[#This Row],[RIMANENZE4]]</f>
        <v>0</v>
      </c>
      <c r="N143">
        <f>+Tabella1[[#This Row],[Colonna6]]</f>
        <v>0</v>
      </c>
    </row>
    <row r="144" spans="1:14" ht="21" x14ac:dyDescent="0.25">
      <c r="A144" s="82" t="s">
        <v>167</v>
      </c>
      <c r="B144" s="84" t="s">
        <v>423</v>
      </c>
      <c r="C144" s="74">
        <f>+Tabella3[[#This Row],[ACQ.]]</f>
        <v>90</v>
      </c>
      <c r="D144" s="75">
        <f>+RIEP_VENDITA!AB144</f>
        <v>35</v>
      </c>
      <c r="E144" s="39" t="s">
        <v>567</v>
      </c>
      <c r="F144" s="86">
        <v>35</v>
      </c>
      <c r="G144" s="87">
        <f>+Tabella1[[#This Row],[RIMANENZE4]]-Tabella1[[#This Row],[RIMANENZE]]</f>
        <v>0</v>
      </c>
      <c r="J144">
        <f>+Tabella1[[#This Row],[RIMANENZE]]-Tabella1[[#This Row],[RIMANENZE4]]</f>
        <v>0</v>
      </c>
      <c r="N144">
        <f>+Tabella1[[#This Row],[Colonna6]]</f>
        <v>0</v>
      </c>
    </row>
    <row r="145" spans="1:14" ht="21" x14ac:dyDescent="0.25">
      <c r="A145" s="82" t="s">
        <v>168</v>
      </c>
      <c r="B145" s="83" t="s">
        <v>424</v>
      </c>
      <c r="C145" s="74">
        <f>+Tabella3[[#This Row],[ACQ.]]</f>
        <v>30</v>
      </c>
      <c r="D145" s="75">
        <f>+RIEP_VENDITA!AB145</f>
        <v>8</v>
      </c>
      <c r="E145" s="39" t="s">
        <v>568</v>
      </c>
      <c r="F145" s="86">
        <v>8</v>
      </c>
      <c r="G145" s="87">
        <f>+Tabella1[[#This Row],[RIMANENZE4]]-Tabella1[[#This Row],[RIMANENZE]]</f>
        <v>0</v>
      </c>
      <c r="J145">
        <f>+Tabella1[[#This Row],[RIMANENZE]]-Tabella1[[#This Row],[RIMANENZE4]]</f>
        <v>0</v>
      </c>
      <c r="N145">
        <f>+Tabella1[[#This Row],[Colonna6]]</f>
        <v>0</v>
      </c>
    </row>
    <row r="146" spans="1:14" ht="21" x14ac:dyDescent="0.25">
      <c r="A146" s="82" t="s">
        <v>169</v>
      </c>
      <c r="B146" s="84" t="s">
        <v>425</v>
      </c>
      <c r="C146" s="74">
        <f>+Tabella3[[#This Row],[ACQ.]]</f>
        <v>190</v>
      </c>
      <c r="D146" s="75">
        <f>+RIEP_VENDITA!AB146</f>
        <v>7</v>
      </c>
      <c r="E146" s="39" t="s">
        <v>569</v>
      </c>
      <c r="F146" s="86">
        <v>7</v>
      </c>
      <c r="G146" s="87">
        <f>+Tabella1[[#This Row],[RIMANENZE4]]-Tabella1[[#This Row],[RIMANENZE]]</f>
        <v>0</v>
      </c>
      <c r="J146">
        <f>+Tabella1[[#This Row],[RIMANENZE]]-Tabella1[[#This Row],[RIMANENZE4]]</f>
        <v>0</v>
      </c>
      <c r="N146">
        <f>+Tabella1[[#This Row],[Colonna6]]</f>
        <v>0</v>
      </c>
    </row>
    <row r="147" spans="1:14" ht="21" x14ac:dyDescent="0.25">
      <c r="A147" s="82" t="s">
        <v>170</v>
      </c>
      <c r="B147" s="83" t="s">
        <v>426</v>
      </c>
      <c r="C147" s="74">
        <f>+Tabella3[[#This Row],[ACQ.]]</f>
        <v>170</v>
      </c>
      <c r="D147" s="75">
        <f>+RIEP_VENDITA!AB147</f>
        <v>5</v>
      </c>
      <c r="E147" s="39" t="s">
        <v>570</v>
      </c>
      <c r="F147" s="86">
        <v>5</v>
      </c>
      <c r="G147" s="87">
        <f>+Tabella1[[#This Row],[RIMANENZE4]]-Tabella1[[#This Row],[RIMANENZE]]</f>
        <v>0</v>
      </c>
      <c r="J147">
        <f>+Tabella1[[#This Row],[RIMANENZE]]-Tabella1[[#This Row],[RIMANENZE4]]</f>
        <v>0</v>
      </c>
      <c r="N147">
        <f>+Tabella1[[#This Row],[Colonna6]]</f>
        <v>0</v>
      </c>
    </row>
    <row r="148" spans="1:14" ht="21" x14ac:dyDescent="0.25">
      <c r="A148" s="82" t="s">
        <v>171</v>
      </c>
      <c r="B148" s="83" t="s">
        <v>427</v>
      </c>
      <c r="C148" s="74">
        <f>+Tabella3[[#This Row],[ACQ.]]</f>
        <v>180</v>
      </c>
      <c r="D148" s="75">
        <f>+RIEP_VENDITA!AB148</f>
        <v>8</v>
      </c>
      <c r="E148" s="39" t="s">
        <v>571</v>
      </c>
      <c r="F148" s="86">
        <v>8</v>
      </c>
      <c r="G148" s="87">
        <f>+Tabella1[[#This Row],[RIMANENZE4]]-Tabella1[[#This Row],[RIMANENZE]]</f>
        <v>0</v>
      </c>
      <c r="J148">
        <f>+Tabella1[[#This Row],[RIMANENZE]]-Tabella1[[#This Row],[RIMANENZE4]]</f>
        <v>0</v>
      </c>
      <c r="N148">
        <f>+Tabella1[[#This Row],[Colonna6]]</f>
        <v>0</v>
      </c>
    </row>
    <row r="149" spans="1:14" ht="21" x14ac:dyDescent="0.25">
      <c r="A149" s="82" t="s">
        <v>172</v>
      </c>
      <c r="B149" s="84" t="s">
        <v>428</v>
      </c>
      <c r="C149" s="74">
        <f>+Tabella3[[#This Row],[ACQ.]]</f>
        <v>330</v>
      </c>
      <c r="D149" s="75">
        <f>+RIEP_VENDITA!AB149</f>
        <v>12</v>
      </c>
      <c r="E149" s="39" t="s">
        <v>572</v>
      </c>
      <c r="F149" s="86">
        <v>12</v>
      </c>
      <c r="G149" s="87">
        <f>+Tabella1[[#This Row],[RIMANENZE4]]-Tabella1[[#This Row],[RIMANENZE]]</f>
        <v>0</v>
      </c>
      <c r="J149">
        <f>+Tabella1[[#This Row],[RIMANENZE]]-Tabella1[[#This Row],[RIMANENZE4]]</f>
        <v>0</v>
      </c>
      <c r="N149">
        <f>+Tabella1[[#This Row],[Colonna6]]</f>
        <v>0</v>
      </c>
    </row>
    <row r="150" spans="1:14" ht="21" x14ac:dyDescent="0.25">
      <c r="A150" s="82" t="s">
        <v>173</v>
      </c>
      <c r="B150" s="83" t="s">
        <v>429</v>
      </c>
      <c r="C150" s="74">
        <f>+Tabella3[[#This Row],[ACQ.]]</f>
        <v>80</v>
      </c>
      <c r="D150" s="75">
        <f>+RIEP_VENDITA!AB150</f>
        <v>50</v>
      </c>
      <c r="E150" s="39" t="s">
        <v>573</v>
      </c>
      <c r="F150" s="86">
        <v>50</v>
      </c>
      <c r="G150" s="87">
        <f>+Tabella1[[#This Row],[RIMANENZE4]]-Tabella1[[#This Row],[RIMANENZE]]</f>
        <v>0</v>
      </c>
      <c r="J150">
        <f>+Tabella1[[#This Row],[RIMANENZE]]-Tabella1[[#This Row],[RIMANENZE4]]</f>
        <v>0</v>
      </c>
      <c r="N150">
        <f>+Tabella1[[#This Row],[Colonna6]]</f>
        <v>0</v>
      </c>
    </row>
    <row r="151" spans="1:14" ht="21" x14ac:dyDescent="0.25">
      <c r="A151" s="82" t="s">
        <v>174</v>
      </c>
      <c r="B151" s="83" t="s">
        <v>430</v>
      </c>
      <c r="C151" s="74">
        <f>+Tabella3[[#This Row],[ACQ.]]</f>
        <v>190</v>
      </c>
      <c r="D151" s="75">
        <f>+RIEP_VENDITA!AB151</f>
        <v>10</v>
      </c>
      <c r="E151" s="39" t="s">
        <v>574</v>
      </c>
      <c r="F151" s="86">
        <v>10</v>
      </c>
      <c r="G151" s="87">
        <f>+Tabella1[[#This Row],[RIMANENZE4]]-Tabella1[[#This Row],[RIMANENZE]]</f>
        <v>0</v>
      </c>
      <c r="J151">
        <f>+Tabella1[[#This Row],[RIMANENZE]]-Tabella1[[#This Row],[RIMANENZE4]]</f>
        <v>0</v>
      </c>
      <c r="N151">
        <f>+Tabella1[[#This Row],[Colonna6]]</f>
        <v>0</v>
      </c>
    </row>
    <row r="152" spans="1:14" ht="21" x14ac:dyDescent="0.25">
      <c r="A152" s="82" t="s">
        <v>175</v>
      </c>
      <c r="B152" s="84" t="s">
        <v>431</v>
      </c>
      <c r="C152" s="74">
        <f>+Tabella3[[#This Row],[ACQ.]]</f>
        <v>50</v>
      </c>
      <c r="D152" s="75">
        <f>+RIEP_VENDITA!AB152</f>
        <v>28</v>
      </c>
      <c r="E152" s="39" t="s">
        <v>575</v>
      </c>
      <c r="F152" s="86">
        <v>28</v>
      </c>
      <c r="G152" s="87">
        <f>+Tabella1[[#This Row],[RIMANENZE4]]-Tabella1[[#This Row],[RIMANENZE]]</f>
        <v>0</v>
      </c>
      <c r="J152">
        <f>+Tabella1[[#This Row],[RIMANENZE]]-Tabella1[[#This Row],[RIMANENZE4]]</f>
        <v>0</v>
      </c>
      <c r="N152">
        <f>+Tabella1[[#This Row],[Colonna6]]</f>
        <v>0</v>
      </c>
    </row>
    <row r="153" spans="1:14" ht="21" x14ac:dyDescent="0.25">
      <c r="A153" s="82" t="s">
        <v>176</v>
      </c>
      <c r="B153" s="83" t="s">
        <v>432</v>
      </c>
      <c r="C153" s="74">
        <f>+Tabella3[[#This Row],[ACQ.]]</f>
        <v>140</v>
      </c>
      <c r="D153" s="75">
        <f>+RIEP_VENDITA!AB153</f>
        <v>26</v>
      </c>
      <c r="E153" s="39" t="s">
        <v>576</v>
      </c>
      <c r="F153" s="86">
        <v>26</v>
      </c>
      <c r="G153" s="87">
        <f>+Tabella1[[#This Row],[RIMANENZE4]]-Tabella1[[#This Row],[RIMANENZE]]</f>
        <v>0</v>
      </c>
      <c r="J153">
        <f>+Tabella1[[#This Row],[RIMANENZE]]-Tabella1[[#This Row],[RIMANENZE4]]</f>
        <v>0</v>
      </c>
      <c r="N153">
        <f>+Tabella1[[#This Row],[Colonna6]]</f>
        <v>0</v>
      </c>
    </row>
    <row r="154" spans="1:14" ht="21" x14ac:dyDescent="0.25">
      <c r="A154" s="82" t="s">
        <v>177</v>
      </c>
      <c r="B154" s="83" t="s">
        <v>433</v>
      </c>
      <c r="C154" s="74">
        <f>+Tabella3[[#This Row],[ACQ.]]</f>
        <v>40</v>
      </c>
      <c r="D154" s="75">
        <f>+RIEP_VENDITA!AB154</f>
        <v>25</v>
      </c>
      <c r="E154" s="39" t="s">
        <v>577</v>
      </c>
      <c r="F154" s="86">
        <v>25</v>
      </c>
      <c r="G154" s="87">
        <f>+Tabella1[[#This Row],[RIMANENZE4]]-Tabella1[[#This Row],[RIMANENZE]]</f>
        <v>0</v>
      </c>
      <c r="J154">
        <f>+Tabella1[[#This Row],[RIMANENZE]]-Tabella1[[#This Row],[RIMANENZE4]]</f>
        <v>0</v>
      </c>
      <c r="N154">
        <f>+Tabella1[[#This Row],[Colonna6]]</f>
        <v>0</v>
      </c>
    </row>
    <row r="155" spans="1:14" ht="21" x14ac:dyDescent="0.25">
      <c r="A155" s="82" t="s">
        <v>178</v>
      </c>
      <c r="B155" s="84" t="s">
        <v>434</v>
      </c>
      <c r="C155" s="74">
        <f>+Tabella3[[#This Row],[ACQ.]]</f>
        <v>50</v>
      </c>
      <c r="D155" s="75">
        <f>+RIEP_VENDITA!AB155</f>
        <v>34</v>
      </c>
      <c r="E155" s="39" t="s">
        <v>578</v>
      </c>
      <c r="F155" s="86">
        <v>34</v>
      </c>
      <c r="G155" s="87">
        <f>+Tabella1[[#This Row],[RIMANENZE4]]-Tabella1[[#This Row],[RIMANENZE]]</f>
        <v>0</v>
      </c>
      <c r="J155">
        <f>+Tabella1[[#This Row],[RIMANENZE]]-Tabella1[[#This Row],[RIMANENZE4]]</f>
        <v>0</v>
      </c>
      <c r="N155">
        <f>+Tabella1[[#This Row],[Colonna6]]</f>
        <v>0</v>
      </c>
    </row>
    <row r="156" spans="1:14" ht="21" x14ac:dyDescent="0.25">
      <c r="A156" s="82" t="s">
        <v>179</v>
      </c>
      <c r="B156" s="84" t="s">
        <v>435</v>
      </c>
      <c r="C156" s="74">
        <f>+Tabella3[[#This Row],[ACQ.]]</f>
        <v>170</v>
      </c>
      <c r="D156" s="75">
        <f>+RIEP_VENDITA!AB156</f>
        <v>6</v>
      </c>
      <c r="E156" s="39" t="s">
        <v>579</v>
      </c>
      <c r="F156" s="86">
        <v>6</v>
      </c>
      <c r="G156" s="87">
        <f>+Tabella1[[#This Row],[RIMANENZE4]]-Tabella1[[#This Row],[RIMANENZE]]</f>
        <v>0</v>
      </c>
      <c r="J156">
        <f>+Tabella1[[#This Row],[RIMANENZE]]-Tabella1[[#This Row],[RIMANENZE4]]</f>
        <v>0</v>
      </c>
      <c r="N156">
        <f>+Tabella1[[#This Row],[Colonna6]]</f>
        <v>0</v>
      </c>
    </row>
    <row r="157" spans="1:14" ht="21" x14ac:dyDescent="0.25">
      <c r="A157" s="82" t="s">
        <v>180</v>
      </c>
      <c r="B157" s="84" t="s">
        <v>436</v>
      </c>
      <c r="C157" s="74">
        <f>+Tabella3[[#This Row],[ACQ.]]</f>
        <v>20</v>
      </c>
      <c r="D157" s="75">
        <f>+RIEP_VENDITA!AB157</f>
        <v>5</v>
      </c>
      <c r="E157" s="39" t="s">
        <v>580</v>
      </c>
      <c r="F157" s="86">
        <v>5</v>
      </c>
      <c r="G157" s="87">
        <f>+Tabella1[[#This Row],[RIMANENZE4]]-Tabella1[[#This Row],[RIMANENZE]]</f>
        <v>0</v>
      </c>
      <c r="J157">
        <f>+Tabella1[[#This Row],[RIMANENZE]]-Tabella1[[#This Row],[RIMANENZE4]]</f>
        <v>0</v>
      </c>
      <c r="N157">
        <f>+Tabella1[[#This Row],[Colonna6]]</f>
        <v>0</v>
      </c>
    </row>
    <row r="158" spans="1:14" ht="21" x14ac:dyDescent="0.25">
      <c r="A158" s="82" t="s">
        <v>181</v>
      </c>
      <c r="B158" s="84" t="s">
        <v>437</v>
      </c>
      <c r="C158" s="74">
        <f>+Tabella3[[#This Row],[ACQ.]]</f>
        <v>50</v>
      </c>
      <c r="D158" s="75">
        <f>+RIEP_VENDITA!AB158</f>
        <v>17</v>
      </c>
      <c r="E158" s="39" t="s">
        <v>581</v>
      </c>
      <c r="F158" s="86">
        <v>17</v>
      </c>
      <c r="G158" s="87">
        <f>+Tabella1[[#This Row],[RIMANENZE4]]-Tabella1[[#This Row],[RIMANENZE]]</f>
        <v>0</v>
      </c>
      <c r="J158">
        <f>+Tabella1[[#This Row],[RIMANENZE]]-Tabella1[[#This Row],[RIMANENZE4]]</f>
        <v>0</v>
      </c>
      <c r="N158">
        <f>+Tabella1[[#This Row],[Colonna6]]</f>
        <v>0</v>
      </c>
    </row>
    <row r="159" spans="1:14" ht="21" x14ac:dyDescent="0.25">
      <c r="A159" s="82" t="s">
        <v>182</v>
      </c>
      <c r="B159" s="83" t="s">
        <v>438</v>
      </c>
      <c r="C159" s="74">
        <f>+Tabella3[[#This Row],[ACQ.]]</f>
        <v>50</v>
      </c>
      <c r="D159" s="75">
        <f>+RIEP_VENDITA!AB159</f>
        <v>10</v>
      </c>
      <c r="E159" s="39" t="s">
        <v>582</v>
      </c>
      <c r="F159" s="86">
        <v>10</v>
      </c>
      <c r="G159" s="87">
        <f>+Tabella1[[#This Row],[RIMANENZE4]]-Tabella1[[#This Row],[RIMANENZE]]</f>
        <v>0</v>
      </c>
      <c r="J159">
        <f>+Tabella1[[#This Row],[RIMANENZE]]-Tabella1[[#This Row],[RIMANENZE4]]</f>
        <v>0</v>
      </c>
      <c r="N159">
        <f>+Tabella1[[#This Row],[Colonna6]]</f>
        <v>0</v>
      </c>
    </row>
    <row r="160" spans="1:14" ht="21" x14ac:dyDescent="0.25">
      <c r="A160" s="82" t="s">
        <v>183</v>
      </c>
      <c r="B160" s="84" t="s">
        <v>439</v>
      </c>
      <c r="C160" s="74">
        <f>+Tabella3[[#This Row],[ACQ.]]</f>
        <v>240</v>
      </c>
      <c r="D160" s="75">
        <f>+RIEP_VENDITA!AB160</f>
        <v>28</v>
      </c>
      <c r="E160" s="39" t="s">
        <v>583</v>
      </c>
      <c r="F160" s="86">
        <v>28</v>
      </c>
      <c r="G160" s="87">
        <f>+Tabella1[[#This Row],[RIMANENZE4]]-Tabella1[[#This Row],[RIMANENZE]]</f>
        <v>0</v>
      </c>
      <c r="J160">
        <f>+Tabella1[[#This Row],[RIMANENZE]]-Tabella1[[#This Row],[RIMANENZE4]]</f>
        <v>0</v>
      </c>
      <c r="N160">
        <f>+Tabella1[[#This Row],[Colonna6]]</f>
        <v>0</v>
      </c>
    </row>
    <row r="161" spans="1:14" ht="21" x14ac:dyDescent="0.25">
      <c r="A161" s="82" t="s">
        <v>184</v>
      </c>
      <c r="B161" s="84" t="s">
        <v>440</v>
      </c>
      <c r="C161" s="74">
        <f>+Tabella3[[#This Row],[ACQ.]]</f>
        <v>434</v>
      </c>
      <c r="D161" s="75">
        <f>+RIEP_VENDITA!AB161</f>
        <v>20</v>
      </c>
      <c r="E161" s="39" t="s">
        <v>584</v>
      </c>
      <c r="F161" s="86">
        <v>20</v>
      </c>
      <c r="G161" s="87">
        <f>+Tabella1[[#This Row],[RIMANENZE4]]-Tabella1[[#This Row],[RIMANENZE]]</f>
        <v>0</v>
      </c>
      <c r="J161">
        <f>+Tabella1[[#This Row],[RIMANENZE]]-Tabella1[[#This Row],[RIMANENZE4]]</f>
        <v>0</v>
      </c>
      <c r="N161">
        <f>+Tabella1[[#This Row],[Colonna6]]</f>
        <v>0</v>
      </c>
    </row>
    <row r="162" spans="1:14" ht="21" x14ac:dyDescent="0.25">
      <c r="A162" s="82" t="s">
        <v>185</v>
      </c>
      <c r="B162" s="83" t="s">
        <v>441</v>
      </c>
      <c r="C162" s="74">
        <f>+Tabella3[[#This Row],[ACQ.]]</f>
        <v>5</v>
      </c>
      <c r="D162" s="75">
        <f>+RIEP_VENDITA!AB162</f>
        <v>4</v>
      </c>
      <c r="E162" s="39" t="s">
        <v>585</v>
      </c>
      <c r="F162" s="86">
        <v>4</v>
      </c>
      <c r="G162" s="87">
        <f>+Tabella1[[#This Row],[RIMANENZE4]]-Tabella1[[#This Row],[RIMANENZE]]</f>
        <v>0</v>
      </c>
      <c r="J162">
        <f>+Tabella1[[#This Row],[RIMANENZE]]-Tabella1[[#This Row],[RIMANENZE4]]</f>
        <v>0</v>
      </c>
      <c r="N162">
        <f>+Tabella1[[#This Row],[Colonna6]]</f>
        <v>0</v>
      </c>
    </row>
    <row r="163" spans="1:14" ht="21" x14ac:dyDescent="0.25">
      <c r="A163" s="82" t="s">
        <v>186</v>
      </c>
      <c r="B163" s="83" t="s">
        <v>442</v>
      </c>
      <c r="C163" s="74">
        <f>+Tabella3[[#This Row],[ACQ.]]</f>
        <v>40</v>
      </c>
      <c r="D163" s="75">
        <f>+RIEP_VENDITA!AB163</f>
        <v>9</v>
      </c>
      <c r="E163" s="39" t="s">
        <v>586</v>
      </c>
      <c r="F163" s="86">
        <v>9</v>
      </c>
      <c r="G163" s="87">
        <f>+Tabella1[[#This Row],[RIMANENZE4]]-Tabella1[[#This Row],[RIMANENZE]]</f>
        <v>0</v>
      </c>
      <c r="J163">
        <f>+Tabella1[[#This Row],[RIMANENZE]]-Tabella1[[#This Row],[RIMANENZE4]]</f>
        <v>0</v>
      </c>
      <c r="N163">
        <f>+Tabella1[[#This Row],[Colonna6]]</f>
        <v>0</v>
      </c>
    </row>
    <row r="164" spans="1:14" ht="21" x14ac:dyDescent="0.25">
      <c r="A164" s="82" t="s">
        <v>187</v>
      </c>
      <c r="B164" s="83" t="s">
        <v>443</v>
      </c>
      <c r="C164" s="74">
        <f>+Tabella3[[#This Row],[ACQ.]]</f>
        <v>70</v>
      </c>
      <c r="D164" s="75">
        <f>+RIEP_VENDITA!AB164</f>
        <v>12</v>
      </c>
      <c r="E164" s="39" t="s">
        <v>587</v>
      </c>
      <c r="F164" s="86">
        <v>12</v>
      </c>
      <c r="G164" s="87">
        <f>+Tabella1[[#This Row],[RIMANENZE4]]-Tabella1[[#This Row],[RIMANENZE]]</f>
        <v>0</v>
      </c>
      <c r="J164">
        <f>+Tabella1[[#This Row],[RIMANENZE]]-Tabella1[[#This Row],[RIMANENZE4]]</f>
        <v>0</v>
      </c>
      <c r="N164">
        <f>+Tabella1[[#This Row],[Colonna6]]</f>
        <v>0</v>
      </c>
    </row>
    <row r="165" spans="1:14" ht="21" x14ac:dyDescent="0.25">
      <c r="A165" s="82" t="s">
        <v>188</v>
      </c>
      <c r="B165" s="83" t="s">
        <v>444</v>
      </c>
      <c r="C165" s="74">
        <f>+Tabella3[[#This Row],[ACQ.]]</f>
        <v>70</v>
      </c>
      <c r="D165" s="75">
        <f>+RIEP_VENDITA!AB165</f>
        <v>67</v>
      </c>
      <c r="E165" s="39" t="s">
        <v>588</v>
      </c>
      <c r="F165" s="86">
        <v>66</v>
      </c>
      <c r="G165" s="87">
        <f>+Tabella1[[#This Row],[RIMANENZE4]]-Tabella1[[#This Row],[RIMANENZE]]</f>
        <v>-1</v>
      </c>
      <c r="J165">
        <f>+Tabella1[[#This Row],[RIMANENZE]]-Tabella1[[#This Row],[RIMANENZE4]]</f>
        <v>1</v>
      </c>
      <c r="N165">
        <f>+Tabella1[[#This Row],[Colonna6]]</f>
        <v>-1</v>
      </c>
    </row>
    <row r="166" spans="1:14" ht="21" x14ac:dyDescent="0.25">
      <c r="A166" s="82" t="s">
        <v>189</v>
      </c>
      <c r="B166" s="83" t="s">
        <v>445</v>
      </c>
      <c r="C166" s="74">
        <f>+Tabella3[[#This Row],[ACQ.]]</f>
        <v>40</v>
      </c>
      <c r="D166" s="75">
        <f>+RIEP_VENDITA!AB166</f>
        <v>11</v>
      </c>
      <c r="E166" s="39" t="s">
        <v>589</v>
      </c>
      <c r="F166" s="86">
        <v>11</v>
      </c>
      <c r="G166" s="87">
        <f>+Tabella1[[#This Row],[RIMANENZE4]]-Tabella1[[#This Row],[RIMANENZE]]</f>
        <v>0</v>
      </c>
      <c r="J166">
        <f>+Tabella1[[#This Row],[RIMANENZE]]-Tabella1[[#This Row],[RIMANENZE4]]</f>
        <v>0</v>
      </c>
      <c r="N166">
        <f>+Tabella1[[#This Row],[Colonna6]]</f>
        <v>0</v>
      </c>
    </row>
    <row r="167" spans="1:14" ht="21" x14ac:dyDescent="0.25">
      <c r="A167" s="82" t="s">
        <v>190</v>
      </c>
      <c r="B167" s="83" t="s">
        <v>446</v>
      </c>
      <c r="C167" s="74">
        <f>+Tabella3[[#This Row],[ACQ.]]</f>
        <v>60</v>
      </c>
      <c r="D167" s="75">
        <f>+RIEP_VENDITA!AB167</f>
        <v>56</v>
      </c>
      <c r="E167" s="39" t="s">
        <v>590</v>
      </c>
      <c r="F167" s="86">
        <v>56</v>
      </c>
      <c r="G167" s="87">
        <f>+Tabella1[[#This Row],[RIMANENZE4]]-Tabella1[[#This Row],[RIMANENZE]]</f>
        <v>0</v>
      </c>
      <c r="J167">
        <f>+Tabella1[[#This Row],[RIMANENZE]]-Tabella1[[#This Row],[RIMANENZE4]]</f>
        <v>0</v>
      </c>
      <c r="N167">
        <f>+Tabella1[[#This Row],[Colonna6]]</f>
        <v>0</v>
      </c>
    </row>
    <row r="168" spans="1:14" ht="21" x14ac:dyDescent="0.25">
      <c r="A168" s="82" t="s">
        <v>191</v>
      </c>
      <c r="B168" s="83" t="s">
        <v>447</v>
      </c>
      <c r="C168" s="74">
        <f>+Tabella3[[#This Row],[ACQ.]]</f>
        <v>130</v>
      </c>
      <c r="D168" s="75">
        <f>+RIEP_VENDITA!AB168</f>
        <v>10</v>
      </c>
      <c r="E168" s="39" t="s">
        <v>591</v>
      </c>
      <c r="F168" s="86">
        <v>10</v>
      </c>
      <c r="G168" s="87">
        <f>+Tabella1[[#This Row],[RIMANENZE4]]-Tabella1[[#This Row],[RIMANENZE]]</f>
        <v>0</v>
      </c>
      <c r="J168">
        <f>+Tabella1[[#This Row],[RIMANENZE]]-Tabella1[[#This Row],[RIMANENZE4]]</f>
        <v>0</v>
      </c>
      <c r="N168">
        <f>+Tabella1[[#This Row],[Colonna6]]</f>
        <v>0</v>
      </c>
    </row>
    <row r="169" spans="1:14" ht="21" x14ac:dyDescent="0.25">
      <c r="A169" s="82" t="s">
        <v>192</v>
      </c>
      <c r="B169" s="84" t="s">
        <v>448</v>
      </c>
      <c r="C169" s="74">
        <f>+Tabella3[[#This Row],[ACQ.]]</f>
        <v>110</v>
      </c>
      <c r="D169" s="75">
        <f>+RIEP_VENDITA!AB169</f>
        <v>17</v>
      </c>
      <c r="E169" s="39" t="s">
        <v>592</v>
      </c>
      <c r="F169" s="86">
        <v>17</v>
      </c>
      <c r="G169" s="87">
        <f>+Tabella1[[#This Row],[RIMANENZE4]]-Tabella1[[#This Row],[RIMANENZE]]</f>
        <v>0</v>
      </c>
      <c r="J169">
        <f>+Tabella1[[#This Row],[RIMANENZE]]-Tabella1[[#This Row],[RIMANENZE4]]</f>
        <v>0</v>
      </c>
      <c r="N169">
        <f>+Tabella1[[#This Row],[Colonna6]]</f>
        <v>0</v>
      </c>
    </row>
    <row r="170" spans="1:14" ht="21" x14ac:dyDescent="0.25">
      <c r="A170" s="82" t="s">
        <v>193</v>
      </c>
      <c r="B170" s="83" t="s">
        <v>449</v>
      </c>
      <c r="C170" s="74">
        <f>+Tabella3[[#This Row],[ACQ.]]</f>
        <v>100</v>
      </c>
      <c r="D170" s="75">
        <f>+RIEP_VENDITA!AB170</f>
        <v>18</v>
      </c>
      <c r="E170" s="39" t="s">
        <v>593</v>
      </c>
      <c r="F170" s="86">
        <v>18</v>
      </c>
      <c r="G170" s="87">
        <f>+Tabella1[[#This Row],[RIMANENZE4]]-Tabella1[[#This Row],[RIMANENZE]]</f>
        <v>0</v>
      </c>
      <c r="J170">
        <f>+Tabella1[[#This Row],[RIMANENZE]]-Tabella1[[#This Row],[RIMANENZE4]]</f>
        <v>0</v>
      </c>
      <c r="N170">
        <f>+Tabella1[[#This Row],[Colonna6]]</f>
        <v>0</v>
      </c>
    </row>
    <row r="171" spans="1:14" ht="21" x14ac:dyDescent="0.25">
      <c r="A171" s="82" t="s">
        <v>194</v>
      </c>
      <c r="B171" s="83" t="s">
        <v>450</v>
      </c>
      <c r="C171" s="74">
        <f>+Tabella3[[#This Row],[ACQ.]]</f>
        <v>120</v>
      </c>
      <c r="D171" s="75">
        <f>+RIEP_VENDITA!AB171</f>
        <v>11</v>
      </c>
      <c r="E171" s="39" t="s">
        <v>594</v>
      </c>
      <c r="F171" s="86">
        <v>11</v>
      </c>
      <c r="G171" s="87">
        <f>+Tabella1[[#This Row],[RIMANENZE4]]-Tabella1[[#This Row],[RIMANENZE]]</f>
        <v>0</v>
      </c>
      <c r="J171">
        <f>+Tabella1[[#This Row],[RIMANENZE]]-Tabella1[[#This Row],[RIMANENZE4]]</f>
        <v>0</v>
      </c>
      <c r="N171">
        <f>+Tabella1[[#This Row],[Colonna6]]</f>
        <v>0</v>
      </c>
    </row>
    <row r="172" spans="1:14" ht="21" x14ac:dyDescent="0.25">
      <c r="A172" s="82" t="s">
        <v>195</v>
      </c>
      <c r="B172" s="83" t="s">
        <v>451</v>
      </c>
      <c r="C172" s="74">
        <f>+Tabella3[[#This Row],[ACQ.]]</f>
        <v>3030</v>
      </c>
      <c r="D172" s="75">
        <f>+RIEP_VENDITA!AB172</f>
        <v>10</v>
      </c>
      <c r="E172" s="39" t="s">
        <v>595</v>
      </c>
      <c r="F172" s="86">
        <v>10</v>
      </c>
      <c r="G172" s="87">
        <f>+Tabella1[[#This Row],[RIMANENZE4]]-Tabella1[[#This Row],[RIMANENZE]]</f>
        <v>0</v>
      </c>
      <c r="J172">
        <f>+Tabella1[[#This Row],[RIMANENZE]]-Tabella1[[#This Row],[RIMANENZE4]]</f>
        <v>0</v>
      </c>
      <c r="N172">
        <f>+Tabella1[[#This Row],[Colonna6]]</f>
        <v>0</v>
      </c>
    </row>
    <row r="173" spans="1:14" ht="21" x14ac:dyDescent="0.25">
      <c r="A173" s="82" t="s">
        <v>196</v>
      </c>
      <c r="B173" s="84" t="s">
        <v>452</v>
      </c>
      <c r="C173" s="74">
        <f>+Tabella3[[#This Row],[ACQ.]]</f>
        <v>240</v>
      </c>
      <c r="D173" s="75">
        <f>+RIEP_VENDITA!AB173</f>
        <v>20</v>
      </c>
      <c r="E173" s="39" t="s">
        <v>596</v>
      </c>
      <c r="F173" s="86">
        <v>20</v>
      </c>
      <c r="G173" s="87">
        <f>+Tabella1[[#This Row],[RIMANENZE4]]-Tabella1[[#This Row],[RIMANENZE]]</f>
        <v>0</v>
      </c>
      <c r="J173">
        <f>+Tabella1[[#This Row],[RIMANENZE]]-Tabella1[[#This Row],[RIMANENZE4]]</f>
        <v>0</v>
      </c>
      <c r="N173">
        <f>+Tabella1[[#This Row],[Colonna6]]</f>
        <v>0</v>
      </c>
    </row>
    <row r="174" spans="1:14" ht="21" x14ac:dyDescent="0.25">
      <c r="A174" s="82" t="s">
        <v>197</v>
      </c>
      <c r="B174" s="84" t="s">
        <v>453</v>
      </c>
      <c r="C174" s="74">
        <f>+Tabella3[[#This Row],[ACQ.]]</f>
        <v>56</v>
      </c>
      <c r="D174" s="75">
        <f>+RIEP_VENDITA!AB174</f>
        <v>28</v>
      </c>
      <c r="E174" s="39" t="s">
        <v>597</v>
      </c>
      <c r="F174" s="86">
        <v>28</v>
      </c>
      <c r="G174" s="87">
        <f>+Tabella1[[#This Row],[RIMANENZE4]]-Tabella1[[#This Row],[RIMANENZE]]</f>
        <v>0</v>
      </c>
      <c r="J174">
        <f>+Tabella1[[#This Row],[RIMANENZE]]-Tabella1[[#This Row],[RIMANENZE4]]</f>
        <v>0</v>
      </c>
      <c r="N174">
        <f>+Tabella1[[#This Row],[Colonna6]]</f>
        <v>0</v>
      </c>
    </row>
    <row r="175" spans="1:14" ht="21" x14ac:dyDescent="0.25">
      <c r="A175" s="82" t="s">
        <v>198</v>
      </c>
      <c r="B175" s="83" t="s">
        <v>454</v>
      </c>
      <c r="C175" s="74">
        <f>+Tabella3[[#This Row],[ACQ.]]</f>
        <v>38</v>
      </c>
      <c r="D175" s="75">
        <f>+RIEP_VENDITA!AB175</f>
        <v>4</v>
      </c>
      <c r="E175" s="39" t="s">
        <v>598</v>
      </c>
      <c r="F175" s="86">
        <v>4</v>
      </c>
      <c r="G175" s="87">
        <f>+Tabella1[[#This Row],[RIMANENZE4]]-Tabella1[[#This Row],[RIMANENZE]]</f>
        <v>0</v>
      </c>
      <c r="J175">
        <f>+Tabella1[[#This Row],[RIMANENZE]]-Tabella1[[#This Row],[RIMANENZE4]]</f>
        <v>0</v>
      </c>
      <c r="N175">
        <f>+Tabella1[[#This Row],[Colonna6]]</f>
        <v>0</v>
      </c>
    </row>
    <row r="176" spans="1:14" ht="21" x14ac:dyDescent="0.25">
      <c r="A176" s="82" t="s">
        <v>199</v>
      </c>
      <c r="B176" s="84" t="s">
        <v>455</v>
      </c>
      <c r="C176" s="74">
        <f>+Tabella3[[#This Row],[ACQ.]]</f>
        <v>100</v>
      </c>
      <c r="D176" s="75">
        <f>+RIEP_VENDITA!AB176</f>
        <v>7</v>
      </c>
      <c r="E176" s="39" t="s">
        <v>599</v>
      </c>
      <c r="F176" s="86">
        <v>7</v>
      </c>
      <c r="G176" s="87">
        <f>+Tabella1[[#This Row],[RIMANENZE4]]-Tabella1[[#This Row],[RIMANENZE]]</f>
        <v>0</v>
      </c>
      <c r="J176">
        <f>+Tabella1[[#This Row],[RIMANENZE]]-Tabella1[[#This Row],[RIMANENZE4]]</f>
        <v>0</v>
      </c>
      <c r="N176">
        <f>+Tabella1[[#This Row],[Colonna6]]</f>
        <v>0</v>
      </c>
    </row>
    <row r="177" spans="1:14" ht="21" x14ac:dyDescent="0.25">
      <c r="A177" s="82" t="s">
        <v>200</v>
      </c>
      <c r="B177" s="83" t="s">
        <v>456</v>
      </c>
      <c r="C177" s="74">
        <f>+Tabella3[[#This Row],[ACQ.]]</f>
        <v>110</v>
      </c>
      <c r="D177" s="75">
        <f>+RIEP_VENDITA!AB177</f>
        <v>4</v>
      </c>
      <c r="E177" s="39" t="s">
        <v>600</v>
      </c>
      <c r="F177" s="86">
        <v>4</v>
      </c>
      <c r="G177" s="87">
        <f>+Tabella1[[#This Row],[RIMANENZE4]]-Tabella1[[#This Row],[RIMANENZE]]</f>
        <v>0</v>
      </c>
      <c r="J177">
        <f>+Tabella1[[#This Row],[RIMANENZE]]-Tabella1[[#This Row],[RIMANENZE4]]</f>
        <v>0</v>
      </c>
      <c r="N177">
        <f>+Tabella1[[#This Row],[Colonna6]]</f>
        <v>0</v>
      </c>
    </row>
    <row r="178" spans="1:14" ht="21" x14ac:dyDescent="0.25">
      <c r="A178" s="82" t="s">
        <v>201</v>
      </c>
      <c r="B178" s="83" t="s">
        <v>457</v>
      </c>
      <c r="C178" s="74">
        <f>+Tabella3[[#This Row],[ACQ.]]</f>
        <v>330</v>
      </c>
      <c r="D178" s="75">
        <f>+RIEP_VENDITA!AB178</f>
        <v>7</v>
      </c>
      <c r="E178" s="39" t="s">
        <v>601</v>
      </c>
      <c r="F178" s="86">
        <v>7</v>
      </c>
      <c r="G178" s="87">
        <f>+Tabella1[[#This Row],[RIMANENZE4]]-Tabella1[[#This Row],[RIMANENZE]]</f>
        <v>0</v>
      </c>
      <c r="J178">
        <f>+Tabella1[[#This Row],[RIMANENZE]]-Tabella1[[#This Row],[RIMANENZE4]]</f>
        <v>0</v>
      </c>
      <c r="N178">
        <f>+Tabella1[[#This Row],[Colonna6]]</f>
        <v>0</v>
      </c>
    </row>
    <row r="179" spans="1:14" ht="21" x14ac:dyDescent="0.25">
      <c r="A179" s="82" t="s">
        <v>202</v>
      </c>
      <c r="B179" s="83" t="s">
        <v>458</v>
      </c>
      <c r="C179" s="74">
        <f>+Tabella3[[#This Row],[ACQ.]]</f>
        <v>20</v>
      </c>
      <c r="D179" s="75">
        <f>+RIEP_VENDITA!AB179</f>
        <v>5</v>
      </c>
      <c r="E179" s="39" t="s">
        <v>602</v>
      </c>
      <c r="F179" s="86">
        <v>5</v>
      </c>
      <c r="G179" s="87">
        <f>+Tabella1[[#This Row],[RIMANENZE4]]-Tabella1[[#This Row],[RIMANENZE]]</f>
        <v>0</v>
      </c>
      <c r="J179">
        <f>+Tabella1[[#This Row],[RIMANENZE]]-Tabella1[[#This Row],[RIMANENZE4]]</f>
        <v>0</v>
      </c>
      <c r="N179">
        <f>+Tabella1[[#This Row],[Colonna6]]</f>
        <v>0</v>
      </c>
    </row>
    <row r="180" spans="1:14" ht="21" x14ac:dyDescent="0.25">
      <c r="A180" s="82" t="s">
        <v>203</v>
      </c>
      <c r="B180" s="83" t="s">
        <v>459</v>
      </c>
      <c r="C180" s="74">
        <f>+Tabella3[[#This Row],[ACQ.]]</f>
        <v>30</v>
      </c>
      <c r="D180" s="75">
        <f>+RIEP_VENDITA!AB180</f>
        <v>4</v>
      </c>
      <c r="E180" s="39" t="s">
        <v>603</v>
      </c>
      <c r="F180" s="86">
        <v>4</v>
      </c>
      <c r="G180" s="87">
        <f>+Tabella1[[#This Row],[RIMANENZE4]]-Tabella1[[#This Row],[RIMANENZE]]</f>
        <v>0</v>
      </c>
      <c r="J180">
        <f>+Tabella1[[#This Row],[RIMANENZE]]-Tabella1[[#This Row],[RIMANENZE4]]</f>
        <v>0</v>
      </c>
      <c r="N180">
        <f>+Tabella1[[#This Row],[Colonna6]]</f>
        <v>0</v>
      </c>
    </row>
    <row r="181" spans="1:14" ht="21" x14ac:dyDescent="0.25">
      <c r="A181" s="82" t="s">
        <v>204</v>
      </c>
      <c r="B181" s="84" t="s">
        <v>460</v>
      </c>
      <c r="C181" s="74">
        <f>+Tabella3[[#This Row],[ACQ.]]</f>
        <v>120</v>
      </c>
      <c r="D181" s="75">
        <f>+RIEP_VENDITA!AB181</f>
        <v>4</v>
      </c>
      <c r="E181" s="39" t="s">
        <v>604</v>
      </c>
      <c r="F181" s="86">
        <v>4</v>
      </c>
      <c r="G181" s="87">
        <f>+Tabella1[[#This Row],[RIMANENZE4]]-Tabella1[[#This Row],[RIMANENZE]]</f>
        <v>0</v>
      </c>
      <c r="J181">
        <f>+Tabella1[[#This Row],[RIMANENZE]]-Tabella1[[#This Row],[RIMANENZE4]]</f>
        <v>0</v>
      </c>
      <c r="N181">
        <f>+Tabella1[[#This Row],[Colonna6]]</f>
        <v>0</v>
      </c>
    </row>
    <row r="182" spans="1:14" ht="21" x14ac:dyDescent="0.25">
      <c r="A182" s="82" t="s">
        <v>205</v>
      </c>
      <c r="B182" s="84" t="s">
        <v>461</v>
      </c>
      <c r="C182" s="74">
        <f>+Tabella3[[#This Row],[ACQ.]]</f>
        <v>180</v>
      </c>
      <c r="D182" s="75">
        <f>+RIEP_VENDITA!AB182</f>
        <v>15</v>
      </c>
      <c r="E182" s="39" t="s">
        <v>605</v>
      </c>
      <c r="F182" s="86">
        <v>15</v>
      </c>
      <c r="G182" s="87">
        <f>+Tabella1[[#This Row],[RIMANENZE4]]-Tabella1[[#This Row],[RIMANENZE]]</f>
        <v>0</v>
      </c>
      <c r="I182" s="165"/>
      <c r="J182">
        <f>+Tabella1[[#This Row],[RIMANENZE]]-Tabella1[[#This Row],[RIMANENZE4]]</f>
        <v>0</v>
      </c>
      <c r="N182">
        <f>+Tabella1[[#This Row],[Colonna6]]</f>
        <v>0</v>
      </c>
    </row>
    <row r="183" spans="1:14" ht="21" x14ac:dyDescent="0.25">
      <c r="A183" s="82" t="s">
        <v>206</v>
      </c>
      <c r="B183" s="84" t="s">
        <v>462</v>
      </c>
      <c r="C183" s="74">
        <f>+Tabella3[[#This Row],[ACQ.]]</f>
        <v>60</v>
      </c>
      <c r="D183" s="75">
        <f>+RIEP_VENDITA!AB183</f>
        <v>7</v>
      </c>
      <c r="E183" s="39" t="s">
        <v>606</v>
      </c>
      <c r="F183" s="86">
        <v>7</v>
      </c>
      <c r="G183" s="87">
        <f>+Tabella1[[#This Row],[RIMANENZE4]]-Tabella1[[#This Row],[RIMANENZE]]</f>
        <v>0</v>
      </c>
      <c r="J183">
        <f>+Tabella1[[#This Row],[RIMANENZE]]-Tabella1[[#This Row],[RIMANENZE4]]</f>
        <v>0</v>
      </c>
      <c r="N183">
        <f>+Tabella1[[#This Row],[Colonna6]]</f>
        <v>0</v>
      </c>
    </row>
    <row r="184" spans="1:14" ht="21" x14ac:dyDescent="0.25">
      <c r="A184" s="82" t="s">
        <v>207</v>
      </c>
      <c r="B184" s="83" t="s">
        <v>463</v>
      </c>
      <c r="C184" s="74">
        <f>+Tabella3[[#This Row],[ACQ.]]</f>
        <v>156</v>
      </c>
      <c r="D184" s="75">
        <f>+RIEP_VENDITA!AB184</f>
        <v>11</v>
      </c>
      <c r="E184" s="39" t="s">
        <v>607</v>
      </c>
      <c r="F184" s="86">
        <v>11</v>
      </c>
      <c r="G184" s="87">
        <f>+Tabella1[[#This Row],[RIMANENZE4]]-Tabella1[[#This Row],[RIMANENZE]]</f>
        <v>0</v>
      </c>
      <c r="J184">
        <f>+Tabella1[[#This Row],[RIMANENZE]]-Tabella1[[#This Row],[RIMANENZE4]]</f>
        <v>0</v>
      </c>
      <c r="N184">
        <f>+Tabella1[[#This Row],[Colonna6]]</f>
        <v>0</v>
      </c>
    </row>
    <row r="185" spans="1:14" ht="21" x14ac:dyDescent="0.25">
      <c r="A185" s="82" t="s">
        <v>208</v>
      </c>
      <c r="B185" s="83" t="s">
        <v>464</v>
      </c>
      <c r="C185" s="74">
        <f>+Tabella3[[#This Row],[ACQ.]]</f>
        <v>60</v>
      </c>
      <c r="D185" s="75">
        <f>+RIEP_VENDITA!AB185</f>
        <v>15</v>
      </c>
      <c r="E185" s="39" t="s">
        <v>608</v>
      </c>
      <c r="F185" s="86">
        <v>15</v>
      </c>
      <c r="G185" s="87">
        <f>+Tabella1[[#This Row],[RIMANENZE4]]-Tabella1[[#This Row],[RIMANENZE]]</f>
        <v>0</v>
      </c>
      <c r="J185">
        <f>+Tabella1[[#This Row],[RIMANENZE]]-Tabella1[[#This Row],[RIMANENZE4]]</f>
        <v>0</v>
      </c>
      <c r="N185">
        <f>+Tabella1[[#This Row],[Colonna6]]</f>
        <v>0</v>
      </c>
    </row>
    <row r="186" spans="1:14" ht="21" x14ac:dyDescent="0.25">
      <c r="A186" s="90" t="s">
        <v>209</v>
      </c>
      <c r="B186" s="75" t="s">
        <v>465</v>
      </c>
      <c r="C186" s="74">
        <f>+Tabella3[[#This Row],[ACQ.]]</f>
        <v>0</v>
      </c>
      <c r="D186" s="75">
        <f>+RIEP_VENDITA!AB186</f>
        <v>0</v>
      </c>
      <c r="E186" s="92"/>
      <c r="F186" s="86"/>
      <c r="G186" s="81">
        <f>+Tabella1[[#This Row],[RIMANENZE4]]-Tabella1[[#This Row],[RIMANENZE]]</f>
        <v>0</v>
      </c>
      <c r="J186">
        <f>+Tabella1[[#This Row],[RIMANENZE]]-Tabella1[[#This Row],[RIMANENZE4]]</f>
        <v>0</v>
      </c>
      <c r="N186">
        <f>+Tabella1[[#This Row],[Colonna6]]</f>
        <v>0</v>
      </c>
    </row>
    <row r="187" spans="1:14" ht="21" x14ac:dyDescent="0.25">
      <c r="A187" s="82" t="s">
        <v>210</v>
      </c>
      <c r="B187" s="83" t="s">
        <v>466</v>
      </c>
      <c r="C187" s="74">
        <f>+Tabella3[[#This Row],[ACQ.]]</f>
        <v>60</v>
      </c>
      <c r="D187" s="75">
        <f>+RIEP_VENDITA!AB187</f>
        <v>4</v>
      </c>
      <c r="E187" s="39" t="s">
        <v>609</v>
      </c>
      <c r="F187" s="86">
        <v>4</v>
      </c>
      <c r="G187" s="87">
        <f>+Tabella1[[#This Row],[RIMANENZE4]]-Tabella1[[#This Row],[RIMANENZE]]</f>
        <v>0</v>
      </c>
      <c r="J187">
        <f>+Tabella1[[#This Row],[RIMANENZE]]-Tabella1[[#This Row],[RIMANENZE4]]</f>
        <v>0</v>
      </c>
      <c r="N187">
        <f>+Tabella1[[#This Row],[Colonna6]]</f>
        <v>0</v>
      </c>
    </row>
    <row r="188" spans="1:14" ht="21" x14ac:dyDescent="0.25">
      <c r="A188" s="82" t="s">
        <v>211</v>
      </c>
      <c r="B188" s="83" t="s">
        <v>467</v>
      </c>
      <c r="C188" s="74">
        <f>+Tabella3[[#This Row],[ACQ.]]</f>
        <v>40</v>
      </c>
      <c r="D188" s="75">
        <f>+RIEP_VENDITA!AB188</f>
        <v>26</v>
      </c>
      <c r="E188" s="39" t="s">
        <v>610</v>
      </c>
      <c r="F188" s="86">
        <v>26</v>
      </c>
      <c r="G188" s="87">
        <f>+Tabella1[[#This Row],[RIMANENZE4]]-Tabella1[[#This Row],[RIMANENZE]]</f>
        <v>0</v>
      </c>
      <c r="J188">
        <f>+Tabella1[[#This Row],[RIMANENZE]]-Tabella1[[#This Row],[RIMANENZE4]]</f>
        <v>0</v>
      </c>
      <c r="N188">
        <f>+Tabella1[[#This Row],[Colonna6]]</f>
        <v>0</v>
      </c>
    </row>
    <row r="189" spans="1:14" ht="21" x14ac:dyDescent="0.25">
      <c r="A189" s="90" t="s">
        <v>212</v>
      </c>
      <c r="B189" s="74" t="s">
        <v>468</v>
      </c>
      <c r="C189" s="74">
        <f>+Tabella3[[#This Row],[ACQ.]]</f>
        <v>0</v>
      </c>
      <c r="D189" s="75">
        <f>+RIEP_VENDITA!AB189</f>
        <v>0</v>
      </c>
      <c r="E189" s="92"/>
      <c r="F189" s="86">
        <v>0</v>
      </c>
      <c r="G189" s="81">
        <f>+Tabella1[[#This Row],[RIMANENZE4]]-Tabella1[[#This Row],[RIMANENZE]]</f>
        <v>0</v>
      </c>
      <c r="J189">
        <f>+Tabella1[[#This Row],[RIMANENZE]]-Tabella1[[#This Row],[RIMANENZE4]]</f>
        <v>0</v>
      </c>
      <c r="N189">
        <f>+Tabella1[[#This Row],[Colonna6]]</f>
        <v>0</v>
      </c>
    </row>
    <row r="190" spans="1:14" ht="21" x14ac:dyDescent="0.25">
      <c r="A190" s="82" t="s">
        <v>213</v>
      </c>
      <c r="B190" s="83" t="s">
        <v>469</v>
      </c>
      <c r="C190" s="74">
        <f>+Tabella3[[#This Row],[ACQ.]]</f>
        <v>318</v>
      </c>
      <c r="D190" s="75">
        <f>+RIEP_VENDITA!AB190</f>
        <v>25</v>
      </c>
      <c r="E190" s="39" t="s">
        <v>611</v>
      </c>
      <c r="F190" s="86">
        <v>25</v>
      </c>
      <c r="G190" s="87">
        <f>+Tabella1[[#This Row],[RIMANENZE4]]-Tabella1[[#This Row],[RIMANENZE]]</f>
        <v>0</v>
      </c>
      <c r="J190">
        <f>+Tabella1[[#This Row],[RIMANENZE]]-Tabella1[[#This Row],[RIMANENZE4]]</f>
        <v>0</v>
      </c>
      <c r="N190">
        <f>+Tabella1[[#This Row],[Colonna6]]</f>
        <v>0</v>
      </c>
    </row>
    <row r="191" spans="1:14" ht="21" x14ac:dyDescent="0.25">
      <c r="A191" s="82" t="s">
        <v>214</v>
      </c>
      <c r="B191" s="83" t="s">
        <v>470</v>
      </c>
      <c r="C191" s="74">
        <f>+Tabella3[[#This Row],[ACQ.]]</f>
        <v>198</v>
      </c>
      <c r="D191" s="75">
        <f>+RIEP_VENDITA!AB191</f>
        <v>23</v>
      </c>
      <c r="E191" s="39" t="s">
        <v>612</v>
      </c>
      <c r="F191" s="86">
        <v>23</v>
      </c>
      <c r="G191" s="87">
        <f>+Tabella1[[#This Row],[RIMANENZE4]]-Tabella1[[#This Row],[RIMANENZE]]</f>
        <v>0</v>
      </c>
      <c r="J191">
        <f>+Tabella1[[#This Row],[RIMANENZE]]-Tabella1[[#This Row],[RIMANENZE4]]</f>
        <v>0</v>
      </c>
      <c r="N191">
        <f>+Tabella1[[#This Row],[Colonna6]]</f>
        <v>0</v>
      </c>
    </row>
    <row r="192" spans="1:14" ht="21" x14ac:dyDescent="0.25">
      <c r="A192" s="82" t="s">
        <v>215</v>
      </c>
      <c r="B192" s="83" t="s">
        <v>471</v>
      </c>
      <c r="C192" s="74">
        <f>+Tabella3[[#This Row],[ACQ.]]</f>
        <v>1190</v>
      </c>
      <c r="D192" s="75">
        <f>+RIEP_VENDITA!AB192</f>
        <v>37</v>
      </c>
      <c r="E192" s="39" t="s">
        <v>613</v>
      </c>
      <c r="F192" s="86">
        <v>37</v>
      </c>
      <c r="G192" s="87">
        <f>+Tabella1[[#This Row],[RIMANENZE4]]-Tabella1[[#This Row],[RIMANENZE]]</f>
        <v>0</v>
      </c>
      <c r="J192">
        <f>+Tabella1[[#This Row],[RIMANENZE]]-Tabella1[[#This Row],[RIMANENZE4]]</f>
        <v>0</v>
      </c>
      <c r="N192">
        <f>+Tabella1[[#This Row],[Colonna6]]</f>
        <v>0</v>
      </c>
    </row>
    <row r="193" spans="1:14" ht="21" x14ac:dyDescent="0.25">
      <c r="A193" s="82" t="s">
        <v>216</v>
      </c>
      <c r="B193" s="84" t="s">
        <v>472</v>
      </c>
      <c r="C193" s="74">
        <f>+Tabella3[[#This Row],[ACQ.]]</f>
        <v>480</v>
      </c>
      <c r="D193" s="75">
        <f>+RIEP_VENDITA!AB193</f>
        <v>30</v>
      </c>
      <c r="E193" s="39" t="s">
        <v>614</v>
      </c>
      <c r="F193" s="86">
        <v>30</v>
      </c>
      <c r="G193" s="87">
        <f>+Tabella1[[#This Row],[RIMANENZE4]]-Tabella1[[#This Row],[RIMANENZE]]</f>
        <v>0</v>
      </c>
      <c r="J193">
        <f>+Tabella1[[#This Row],[RIMANENZE]]-Tabella1[[#This Row],[RIMANENZE4]]</f>
        <v>0</v>
      </c>
      <c r="N193">
        <f>+Tabella1[[#This Row],[Colonna6]]</f>
        <v>0</v>
      </c>
    </row>
    <row r="194" spans="1:14" ht="21" x14ac:dyDescent="0.25">
      <c r="A194" s="82" t="s">
        <v>217</v>
      </c>
      <c r="B194" s="83" t="s">
        <v>473</v>
      </c>
      <c r="C194" s="74">
        <f>+Tabella3[[#This Row],[ACQ.]]</f>
        <v>60</v>
      </c>
      <c r="D194" s="75">
        <f>+RIEP_VENDITA!AB194</f>
        <v>54</v>
      </c>
      <c r="E194" s="85" t="s">
        <v>615</v>
      </c>
      <c r="F194" s="86">
        <v>54</v>
      </c>
      <c r="G194" s="87">
        <f>+Tabella1[[#This Row],[RIMANENZE4]]-Tabella1[[#This Row],[RIMANENZE]]</f>
        <v>0</v>
      </c>
      <c r="J194">
        <f>+Tabella1[[#This Row],[RIMANENZE]]-Tabella1[[#This Row],[RIMANENZE4]]</f>
        <v>0</v>
      </c>
      <c r="N194">
        <f>+Tabella1[[#This Row],[Colonna6]]</f>
        <v>0</v>
      </c>
    </row>
    <row r="195" spans="1:14" ht="21" x14ac:dyDescent="0.25">
      <c r="A195" s="82" t="s">
        <v>218</v>
      </c>
      <c r="B195" s="84" t="s">
        <v>616</v>
      </c>
      <c r="C195" s="74">
        <f>+Tabella3[[#This Row],[ACQ.]]</f>
        <v>299</v>
      </c>
      <c r="D195" s="75">
        <f>+RIEP_VENDITA!AB195</f>
        <v>7</v>
      </c>
      <c r="E195" s="85" t="s">
        <v>617</v>
      </c>
      <c r="F195" s="86">
        <v>7</v>
      </c>
      <c r="G195" s="87">
        <f>+Tabella1[[#This Row],[RIMANENZE4]]-Tabella1[[#This Row],[RIMANENZE]]</f>
        <v>0</v>
      </c>
      <c r="J195">
        <f>+Tabella1[[#This Row],[RIMANENZE]]-Tabella1[[#This Row],[RIMANENZE4]]</f>
        <v>0</v>
      </c>
      <c r="N195">
        <f>+Tabella1[[#This Row],[Colonna6]]</f>
        <v>0</v>
      </c>
    </row>
    <row r="196" spans="1:14" ht="21" x14ac:dyDescent="0.25">
      <c r="A196" s="82" t="s">
        <v>219</v>
      </c>
      <c r="B196" s="84" t="s">
        <v>475</v>
      </c>
      <c r="C196" s="74">
        <f>+Tabella3[[#This Row],[ACQ.]]</f>
        <v>799</v>
      </c>
      <c r="D196" s="75">
        <f>+RIEP_VENDITA!AB196</f>
        <v>3</v>
      </c>
      <c r="E196" s="85" t="s">
        <v>618</v>
      </c>
      <c r="F196" s="86">
        <v>3</v>
      </c>
      <c r="G196" s="87">
        <f>+Tabella1[[#This Row],[RIMANENZE4]]-Tabella1[[#This Row],[RIMANENZE]]</f>
        <v>0</v>
      </c>
      <c r="J196">
        <f>+Tabella1[[#This Row],[RIMANENZE]]-Tabella1[[#This Row],[RIMANENZE4]]</f>
        <v>0</v>
      </c>
      <c r="N196">
        <f>+Tabella1[[#This Row],[Colonna6]]</f>
        <v>0</v>
      </c>
    </row>
    <row r="197" spans="1:14" ht="21" x14ac:dyDescent="0.25">
      <c r="A197" s="82" t="s">
        <v>220</v>
      </c>
      <c r="B197" s="83" t="s">
        <v>619</v>
      </c>
      <c r="C197" s="74">
        <f>+Tabella3[[#This Row],[ACQ.]]</f>
        <v>310</v>
      </c>
      <c r="D197" s="75">
        <f>+RIEP_VENDITA!AB197</f>
        <v>5</v>
      </c>
      <c r="E197" s="85" t="s">
        <v>620</v>
      </c>
      <c r="F197" s="86">
        <v>5</v>
      </c>
      <c r="G197" s="87">
        <f>+Tabella1[[#This Row],[RIMANENZE4]]-Tabella1[[#This Row],[RIMANENZE]]</f>
        <v>0</v>
      </c>
      <c r="J197">
        <f>+Tabella1[[#This Row],[RIMANENZE]]-Tabella1[[#This Row],[RIMANENZE4]]</f>
        <v>0</v>
      </c>
      <c r="N197">
        <f>+Tabella1[[#This Row],[Colonna6]]</f>
        <v>0</v>
      </c>
    </row>
    <row r="198" spans="1:14" ht="21" x14ac:dyDescent="0.25">
      <c r="A198" s="82" t="s">
        <v>221</v>
      </c>
      <c r="B198" s="84" t="s">
        <v>477</v>
      </c>
      <c r="C198" s="74">
        <f>+Tabella3[[#This Row],[ACQ.]]</f>
        <v>70</v>
      </c>
      <c r="D198" s="75">
        <f>+RIEP_VENDITA!AB198</f>
        <v>6</v>
      </c>
      <c r="E198" s="85" t="s">
        <v>621</v>
      </c>
      <c r="F198" s="86">
        <v>6</v>
      </c>
      <c r="G198" s="87">
        <f>+Tabella1[[#This Row],[RIMANENZE4]]-Tabella1[[#This Row],[RIMANENZE]]</f>
        <v>0</v>
      </c>
      <c r="J198">
        <f>+Tabella1[[#This Row],[RIMANENZE]]-Tabella1[[#This Row],[RIMANENZE4]]</f>
        <v>0</v>
      </c>
      <c r="N198">
        <f>+Tabella1[[#This Row],[Colonna6]]</f>
        <v>0</v>
      </c>
    </row>
    <row r="199" spans="1:14" ht="21" x14ac:dyDescent="0.25">
      <c r="A199" s="82" t="s">
        <v>222</v>
      </c>
      <c r="B199" s="83" t="s">
        <v>478</v>
      </c>
      <c r="C199" s="74">
        <f>+Tabella3[[#This Row],[ACQ.]]</f>
        <v>10</v>
      </c>
      <c r="D199" s="75">
        <f>+RIEP_VENDITA!AB199</f>
        <v>10</v>
      </c>
      <c r="E199" s="85" t="s">
        <v>622</v>
      </c>
      <c r="F199" s="86">
        <v>10</v>
      </c>
      <c r="G199" s="87">
        <f>+Tabella1[[#This Row],[RIMANENZE4]]-Tabella1[[#This Row],[RIMANENZE]]</f>
        <v>0</v>
      </c>
      <c r="J199">
        <f>+Tabella1[[#This Row],[RIMANENZE]]-Tabella1[[#This Row],[RIMANENZE4]]</f>
        <v>0</v>
      </c>
      <c r="N199">
        <f>+Tabella1[[#This Row],[Colonna6]]</f>
        <v>0</v>
      </c>
    </row>
    <row r="200" spans="1:14" ht="21" x14ac:dyDescent="0.25">
      <c r="A200" s="82" t="s">
        <v>223</v>
      </c>
      <c r="B200" s="84" t="s">
        <v>479</v>
      </c>
      <c r="C200" s="74">
        <f>+Tabella3[[#This Row],[ACQ.]]</f>
        <v>130</v>
      </c>
      <c r="D200" s="75">
        <f>+RIEP_VENDITA!AB200</f>
        <v>4</v>
      </c>
      <c r="E200" s="85" t="s">
        <v>623</v>
      </c>
      <c r="F200" s="86">
        <v>4</v>
      </c>
      <c r="G200" s="87">
        <f>+Tabella1[[#This Row],[RIMANENZE4]]-Tabella1[[#This Row],[RIMANENZE]]</f>
        <v>0</v>
      </c>
      <c r="J200">
        <f>+Tabella1[[#This Row],[RIMANENZE]]-Tabella1[[#This Row],[RIMANENZE4]]</f>
        <v>0</v>
      </c>
      <c r="N200">
        <f>+Tabella1[[#This Row],[Colonna6]]</f>
        <v>0</v>
      </c>
    </row>
    <row r="201" spans="1:14" ht="21" x14ac:dyDescent="0.25">
      <c r="A201" s="82" t="s">
        <v>224</v>
      </c>
      <c r="B201" s="83" t="s">
        <v>480</v>
      </c>
      <c r="C201" s="74">
        <f>+Tabella3[[#This Row],[ACQ.]]</f>
        <v>10</v>
      </c>
      <c r="D201" s="75">
        <f>+RIEP_VENDITA!AB201</f>
        <v>8</v>
      </c>
      <c r="E201" s="85" t="s">
        <v>624</v>
      </c>
      <c r="F201" s="86">
        <v>8</v>
      </c>
      <c r="G201" s="87">
        <f>+Tabella1[[#This Row],[RIMANENZE4]]-Tabella1[[#This Row],[RIMANENZE]]</f>
        <v>0</v>
      </c>
      <c r="J201">
        <f>+Tabella1[[#This Row],[RIMANENZE]]-Tabella1[[#This Row],[RIMANENZE4]]</f>
        <v>0</v>
      </c>
      <c r="N201">
        <f>+Tabella1[[#This Row],[Colonna6]]</f>
        <v>0</v>
      </c>
    </row>
    <row r="202" spans="1:14" ht="21" x14ac:dyDescent="0.25">
      <c r="A202" s="82" t="s">
        <v>225</v>
      </c>
      <c r="B202" s="84" t="s">
        <v>481</v>
      </c>
      <c r="C202" s="74">
        <f>+Tabella3[[#This Row],[ACQ.]]</f>
        <v>570</v>
      </c>
      <c r="D202" s="75">
        <f>+RIEP_VENDITA!AB202</f>
        <v>32</v>
      </c>
      <c r="E202" s="85" t="s">
        <v>625</v>
      </c>
      <c r="F202" s="86">
        <v>32</v>
      </c>
      <c r="G202" s="87">
        <f>+Tabella1[[#This Row],[RIMANENZE4]]-Tabella1[[#This Row],[RIMANENZE]]</f>
        <v>0</v>
      </c>
      <c r="J202">
        <f>+Tabella1[[#This Row],[RIMANENZE]]-Tabella1[[#This Row],[RIMANENZE4]]</f>
        <v>0</v>
      </c>
      <c r="N202">
        <f>+Tabella1[[#This Row],[Colonna6]]</f>
        <v>0</v>
      </c>
    </row>
    <row r="203" spans="1:14" ht="21" x14ac:dyDescent="0.25">
      <c r="A203" s="82" t="s">
        <v>226</v>
      </c>
      <c r="B203" s="83" t="s">
        <v>482</v>
      </c>
      <c r="C203" s="74">
        <f>+Tabella3[[#This Row],[ACQ.]]</f>
        <v>463</v>
      </c>
      <c r="D203" s="75">
        <f>+RIEP_VENDITA!AB203</f>
        <v>48</v>
      </c>
      <c r="E203" s="85" t="s">
        <v>626</v>
      </c>
      <c r="F203" s="86">
        <v>48</v>
      </c>
      <c r="G203" s="87">
        <f>+Tabella1[[#This Row],[RIMANENZE4]]-Tabella1[[#This Row],[RIMANENZE]]</f>
        <v>0</v>
      </c>
      <c r="J203">
        <f>+Tabella1[[#This Row],[RIMANENZE]]-Tabella1[[#This Row],[RIMANENZE4]]</f>
        <v>0</v>
      </c>
      <c r="N203">
        <f>+Tabella1[[#This Row],[Colonna6]]</f>
        <v>0</v>
      </c>
    </row>
    <row r="204" spans="1:14" ht="21" x14ac:dyDescent="0.25">
      <c r="A204" s="82" t="s">
        <v>227</v>
      </c>
      <c r="B204" s="84" t="s">
        <v>483</v>
      </c>
      <c r="C204" s="74">
        <f>+Tabella3[[#This Row],[ACQ.]]</f>
        <v>120</v>
      </c>
      <c r="D204" s="75">
        <f>+RIEP_VENDITA!AB204</f>
        <v>4</v>
      </c>
      <c r="E204" s="85" t="s">
        <v>627</v>
      </c>
      <c r="F204" s="86">
        <v>4</v>
      </c>
      <c r="G204" s="87">
        <f>+Tabella1[[#This Row],[RIMANENZE4]]-Tabella1[[#This Row],[RIMANENZE]]</f>
        <v>0</v>
      </c>
      <c r="J204">
        <f>+Tabella1[[#This Row],[RIMANENZE]]-Tabella1[[#This Row],[RIMANENZE4]]</f>
        <v>0</v>
      </c>
      <c r="N204">
        <f>+Tabella1[[#This Row],[Colonna6]]</f>
        <v>0</v>
      </c>
    </row>
    <row r="205" spans="1:14" ht="21" x14ac:dyDescent="0.25">
      <c r="A205" s="82" t="s">
        <v>228</v>
      </c>
      <c r="B205" s="83" t="s">
        <v>484</v>
      </c>
      <c r="C205" s="74">
        <f>+Tabella3[[#This Row],[ACQ.]]</f>
        <v>40</v>
      </c>
      <c r="D205" s="75">
        <f>+RIEP_VENDITA!AB205</f>
        <v>30</v>
      </c>
      <c r="E205" s="85" t="s">
        <v>628</v>
      </c>
      <c r="F205" s="86">
        <v>30</v>
      </c>
      <c r="G205" s="87">
        <f>+Tabella1[[#This Row],[RIMANENZE4]]-Tabella1[[#This Row],[RIMANENZE]]</f>
        <v>0</v>
      </c>
      <c r="J205">
        <f>+Tabella1[[#This Row],[RIMANENZE]]-Tabella1[[#This Row],[RIMANENZE4]]</f>
        <v>0</v>
      </c>
      <c r="N205">
        <f>+Tabella1[[#This Row],[Colonna6]]</f>
        <v>0</v>
      </c>
    </row>
    <row r="206" spans="1:14" ht="21" x14ac:dyDescent="0.25">
      <c r="A206" s="82" t="s">
        <v>229</v>
      </c>
      <c r="B206" s="83" t="s">
        <v>485</v>
      </c>
      <c r="C206" s="74">
        <f>+Tabella3[[#This Row],[ACQ.]]</f>
        <v>40</v>
      </c>
      <c r="D206" s="75">
        <f>+RIEP_VENDITA!AB206</f>
        <v>3</v>
      </c>
      <c r="E206" s="85" t="s">
        <v>629</v>
      </c>
      <c r="F206" s="86">
        <v>3</v>
      </c>
      <c r="G206" s="87">
        <f>+Tabella1[[#This Row],[RIMANENZE4]]-Tabella1[[#This Row],[RIMANENZE]]</f>
        <v>0</v>
      </c>
      <c r="J206">
        <f>+Tabella1[[#This Row],[RIMANENZE]]-Tabella1[[#This Row],[RIMANENZE4]]</f>
        <v>0</v>
      </c>
      <c r="N206">
        <f>+Tabella1[[#This Row],[Colonna6]]</f>
        <v>0</v>
      </c>
    </row>
    <row r="207" spans="1:14" ht="21" x14ac:dyDescent="0.25">
      <c r="A207" s="82" t="s">
        <v>230</v>
      </c>
      <c r="B207" s="84" t="s">
        <v>486</v>
      </c>
      <c r="C207" s="74">
        <f>+Tabella3[[#This Row],[ACQ.]]</f>
        <v>180</v>
      </c>
      <c r="D207" s="75">
        <f>+RIEP_VENDITA!AB207</f>
        <v>50</v>
      </c>
      <c r="E207" s="85" t="s">
        <v>630</v>
      </c>
      <c r="F207" s="86">
        <v>50</v>
      </c>
      <c r="G207" s="87">
        <f>+Tabella1[[#This Row],[RIMANENZE4]]-Tabella1[[#This Row],[RIMANENZE]]</f>
        <v>0</v>
      </c>
      <c r="J207">
        <f>+Tabella1[[#This Row],[RIMANENZE]]-Tabella1[[#This Row],[RIMANENZE4]]</f>
        <v>0</v>
      </c>
      <c r="N207">
        <f>+Tabella1[[#This Row],[Colonna6]]</f>
        <v>0</v>
      </c>
    </row>
    <row r="208" spans="1:14" ht="21" x14ac:dyDescent="0.25">
      <c r="A208" s="82" t="s">
        <v>231</v>
      </c>
      <c r="B208" s="83" t="s">
        <v>487</v>
      </c>
      <c r="C208" s="74">
        <f>+Tabella3[[#This Row],[ACQ.]]</f>
        <v>980</v>
      </c>
      <c r="D208" s="75">
        <f>+RIEP_VENDITA!AB208</f>
        <v>6</v>
      </c>
      <c r="E208" s="85" t="s">
        <v>631</v>
      </c>
      <c r="F208" s="86">
        <v>6</v>
      </c>
      <c r="G208" s="87">
        <f>+Tabella1[[#This Row],[RIMANENZE4]]-Tabella1[[#This Row],[RIMANENZE]]</f>
        <v>0</v>
      </c>
      <c r="J208">
        <f>+Tabella1[[#This Row],[RIMANENZE]]-Tabella1[[#This Row],[RIMANENZE4]]</f>
        <v>0</v>
      </c>
      <c r="N208">
        <f>+Tabella1[[#This Row],[Colonna6]]</f>
        <v>0</v>
      </c>
    </row>
    <row r="209" spans="1:14" ht="21" x14ac:dyDescent="0.25">
      <c r="A209" s="82" t="s">
        <v>232</v>
      </c>
      <c r="B209" s="83" t="s">
        <v>488</v>
      </c>
      <c r="C209" s="74">
        <f>+Tabella3[[#This Row],[ACQ.]]</f>
        <v>430</v>
      </c>
      <c r="D209" s="75">
        <f>+RIEP_VENDITA!AB209</f>
        <v>30</v>
      </c>
      <c r="E209" s="85" t="s">
        <v>632</v>
      </c>
      <c r="F209" s="86">
        <v>30</v>
      </c>
      <c r="G209" s="87">
        <f>+Tabella1[[#This Row],[RIMANENZE4]]-Tabella1[[#This Row],[RIMANENZE]]</f>
        <v>0</v>
      </c>
      <c r="J209">
        <f>+Tabella1[[#This Row],[RIMANENZE]]-Tabella1[[#This Row],[RIMANENZE4]]</f>
        <v>0</v>
      </c>
      <c r="N209">
        <f>+Tabella1[[#This Row],[Colonna6]]</f>
        <v>0</v>
      </c>
    </row>
    <row r="210" spans="1:14" ht="21" x14ac:dyDescent="0.25">
      <c r="A210" s="82" t="s">
        <v>233</v>
      </c>
      <c r="B210" s="84" t="s">
        <v>489</v>
      </c>
      <c r="C210" s="74">
        <f>+Tabella3[[#This Row],[ACQ.]]</f>
        <v>80</v>
      </c>
      <c r="D210" s="75">
        <f>+RIEP_VENDITA!AB210</f>
        <v>9</v>
      </c>
      <c r="E210" s="85" t="s">
        <v>633</v>
      </c>
      <c r="F210" s="86">
        <v>9</v>
      </c>
      <c r="G210" s="87">
        <f>+Tabella1[[#This Row],[RIMANENZE4]]-Tabella1[[#This Row],[RIMANENZE]]</f>
        <v>0</v>
      </c>
      <c r="J210">
        <f>+Tabella1[[#This Row],[RIMANENZE]]-Tabella1[[#This Row],[RIMANENZE4]]</f>
        <v>0</v>
      </c>
      <c r="N210">
        <f>+Tabella1[[#This Row],[Colonna6]]</f>
        <v>0</v>
      </c>
    </row>
    <row r="211" spans="1:14" ht="21" x14ac:dyDescent="0.25">
      <c r="A211" s="82" t="s">
        <v>234</v>
      </c>
      <c r="B211" s="83" t="s">
        <v>490</v>
      </c>
      <c r="C211" s="74">
        <f>+Tabella3[[#This Row],[ACQ.]]</f>
        <v>70</v>
      </c>
      <c r="D211" s="75">
        <f>+RIEP_VENDITA!AB211</f>
        <v>10</v>
      </c>
      <c r="E211" s="85" t="s">
        <v>634</v>
      </c>
      <c r="F211" s="86">
        <v>10</v>
      </c>
      <c r="G211" s="87">
        <f>+Tabella1[[#This Row],[RIMANENZE4]]-Tabella1[[#This Row],[RIMANENZE]]</f>
        <v>0</v>
      </c>
      <c r="J211">
        <f>+Tabella1[[#This Row],[RIMANENZE]]-Tabella1[[#This Row],[RIMANENZE4]]</f>
        <v>0</v>
      </c>
      <c r="N211">
        <f>+Tabella1[[#This Row],[Colonna6]]</f>
        <v>0</v>
      </c>
    </row>
    <row r="212" spans="1:14" ht="21" x14ac:dyDescent="0.25">
      <c r="A212" s="82" t="s">
        <v>235</v>
      </c>
      <c r="B212" s="83" t="s">
        <v>491</v>
      </c>
      <c r="C212" s="74">
        <f>+Tabella3[[#This Row],[ACQ.]]</f>
        <v>150</v>
      </c>
      <c r="D212" s="75">
        <f>+RIEP_VENDITA!AB212</f>
        <v>9</v>
      </c>
      <c r="E212" s="85" t="s">
        <v>635</v>
      </c>
      <c r="F212" s="86">
        <v>9</v>
      </c>
      <c r="G212" s="87">
        <f>+Tabella1[[#This Row],[RIMANENZE4]]-Tabella1[[#This Row],[RIMANENZE]]</f>
        <v>0</v>
      </c>
      <c r="J212">
        <f>+Tabella1[[#This Row],[RIMANENZE]]-Tabella1[[#This Row],[RIMANENZE4]]</f>
        <v>0</v>
      </c>
      <c r="N212">
        <f>+Tabella1[[#This Row],[Colonna6]]</f>
        <v>0</v>
      </c>
    </row>
    <row r="213" spans="1:14" ht="21" x14ac:dyDescent="0.25">
      <c r="A213" s="93" t="s">
        <v>236</v>
      </c>
      <c r="B213" s="301" t="s">
        <v>492</v>
      </c>
      <c r="C213" s="74">
        <f>+Tabella3[[#This Row],[ACQ.]]</f>
        <v>150</v>
      </c>
      <c r="D213" s="75">
        <f>+RIEP_VENDITA!AB213</f>
        <v>37</v>
      </c>
      <c r="E213" s="31" t="s">
        <v>636</v>
      </c>
      <c r="F213" s="106">
        <v>37</v>
      </c>
      <c r="G213" s="33">
        <f>+Tabella1[[#This Row],[RIMANENZE4]]-Tabella1[[#This Row],[RIMANENZE]]</f>
        <v>0</v>
      </c>
      <c r="J213">
        <f>+Tabella1[[#This Row],[RIMANENZE]]-Tabella1[[#This Row],[RIMANENZE4]]</f>
        <v>0</v>
      </c>
      <c r="N213">
        <f>+Tabella1[[#This Row],[Colonna6]]</f>
        <v>0</v>
      </c>
    </row>
    <row r="214" spans="1:14" ht="21" x14ac:dyDescent="0.25">
      <c r="A214" s="93" t="s">
        <v>9247</v>
      </c>
      <c r="B214" s="2" t="s">
        <v>9248</v>
      </c>
      <c r="C214" s="74">
        <f>+RIEP_VENDITA!C214</f>
        <v>20</v>
      </c>
      <c r="D214" s="75">
        <f>+RIEP_VENDITA!AB214</f>
        <v>19</v>
      </c>
      <c r="E214" s="31" t="s">
        <v>9548</v>
      </c>
      <c r="F214" s="106">
        <v>15</v>
      </c>
      <c r="G214" s="33">
        <f>+Tabella1[[#This Row],[RIMANENZE4]]-Tabella1[[#This Row],[RIMANENZE]]</f>
        <v>-4</v>
      </c>
      <c r="J214">
        <f>+Tabella1[[#This Row],[RIMANENZE]]-Tabella1[[#This Row],[RIMANENZE4]]</f>
        <v>4</v>
      </c>
      <c r="N214">
        <f>+Tabella1[[#This Row],[Colonna6]]</f>
        <v>-4</v>
      </c>
    </row>
    <row r="215" spans="1:14" s="174" customFormat="1" ht="21" x14ac:dyDescent="0.25">
      <c r="A215" s="169"/>
      <c r="B215" s="74"/>
      <c r="C215" s="74"/>
      <c r="D215" s="170"/>
      <c r="E215" s="171"/>
      <c r="F215" s="172"/>
      <c r="G215" s="173"/>
    </row>
    <row r="216" spans="1:14" ht="21" x14ac:dyDescent="0.25">
      <c r="A216" s="93"/>
      <c r="B216" s="2"/>
      <c r="C216" s="74"/>
      <c r="D216" s="32"/>
      <c r="E216" s="31"/>
      <c r="F216" s="94"/>
      <c r="J216">
        <f>+Tabella1[[#This Row],[RIMANENZE]]-Tabella1[[#This Row],[RIMANENZE4]]</f>
        <v>0</v>
      </c>
    </row>
    <row r="217" spans="1:14" ht="21" x14ac:dyDescent="0.25">
      <c r="A217" s="93"/>
      <c r="B217" s="2"/>
      <c r="C217" s="74"/>
      <c r="D217" s="32"/>
      <c r="E217" s="31"/>
      <c r="F217" s="94"/>
      <c r="J217">
        <f>+Tabella1[[#This Row],[RIMANENZE]]-Tabella1[[#This Row],[RIMANENZE4]]</f>
        <v>0</v>
      </c>
    </row>
    <row r="218" spans="1:14" ht="21" x14ac:dyDescent="0.25">
      <c r="A218" s="93"/>
      <c r="B218" s="2"/>
      <c r="C218" s="74"/>
      <c r="D218" s="32"/>
      <c r="E218" s="31"/>
      <c r="F218" s="94"/>
      <c r="J218">
        <f>+Tabella1[[#This Row],[RIMANENZE]]-Tabella1[[#This Row],[RIMANENZE4]]</f>
        <v>0</v>
      </c>
    </row>
    <row r="219" spans="1:14" ht="21" x14ac:dyDescent="0.25">
      <c r="A219" s="93"/>
      <c r="B219" s="3"/>
      <c r="C219" s="74"/>
      <c r="D219" s="32"/>
      <c r="E219" s="31"/>
      <c r="F219" s="94"/>
      <c r="J219">
        <f>+Tabella1[[#This Row],[RIMANENZE]]-Tabella1[[#This Row],[RIMANENZE4]]</f>
        <v>0</v>
      </c>
    </row>
    <row r="220" spans="1:14" ht="21" x14ac:dyDescent="0.25">
      <c r="A220" s="93"/>
      <c r="B220" s="4"/>
      <c r="C220" s="74"/>
      <c r="D220" s="32"/>
      <c r="E220" s="31"/>
      <c r="F220" s="94"/>
      <c r="J220">
        <f>+Tabella1[[#This Row],[RIMANENZE]]-Tabella1[[#This Row],[RIMANENZE4]]</f>
        <v>0</v>
      </c>
    </row>
    <row r="221" spans="1:14" ht="21" x14ac:dyDescent="0.25">
      <c r="A221" s="93"/>
      <c r="B221" s="4"/>
      <c r="C221" s="74"/>
      <c r="D221" s="32"/>
      <c r="E221" s="31"/>
      <c r="F221" s="94"/>
      <c r="J221">
        <f>+Tabella1[[#This Row],[RIMANENZE]]-Tabella1[[#This Row],[RIMANENZE4]]</f>
        <v>0</v>
      </c>
    </row>
    <row r="222" spans="1:14" ht="21" x14ac:dyDescent="0.25">
      <c r="A222" s="93"/>
      <c r="B222" s="4"/>
      <c r="C222" s="74"/>
      <c r="D222" s="32"/>
      <c r="E222" s="31"/>
      <c r="F222" s="94"/>
      <c r="J222">
        <f>+Tabella1[[#This Row],[RIMANENZE]]-Tabella1[[#This Row],[RIMANENZE4]]</f>
        <v>0</v>
      </c>
    </row>
  </sheetData>
  <phoneticPr fontId="35" type="noConversion"/>
  <conditionalFormatting sqref="G1:G1048576">
    <cfRule type="expression" dxfId="118" priority="1">
      <formula>G1&lt;&gt;0</formula>
    </cfRule>
  </conditionalFormatting>
  <pageMargins left="0.7" right="0.7" top="0.75" bottom="0.75" header="0.3" footer="0.3"/>
  <pageSetup paperSize="9" orientation="landscape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>
    <tabColor rgb="FFFF0000"/>
    <pageSetUpPr fitToPage="1"/>
  </sheetPr>
  <dimension ref="B1:Y967"/>
  <sheetViews>
    <sheetView showGridLines="0" zoomScale="90" zoomScaleNormal="90" workbookViewId="0">
      <pane ySplit="4" topLeftCell="A5" activePane="bottomLeft" state="frozen"/>
      <selection pane="bottomLeft" activeCell="C23" sqref="C23"/>
    </sheetView>
  </sheetViews>
  <sheetFormatPr defaultColWidth="16" defaultRowHeight="15" x14ac:dyDescent="0.25"/>
  <cols>
    <col min="1" max="1" width="9.140625" style="1" customWidth="1"/>
    <col min="2" max="2" width="13.7109375" style="1" customWidth="1"/>
    <col min="3" max="3" width="55" style="1" customWidth="1"/>
    <col min="4" max="4" width="17.42578125" style="1" customWidth="1"/>
    <col min="5" max="5" width="11" style="1" hidden="1" customWidth="1"/>
    <col min="6" max="6" width="16.85546875" style="1" hidden="1" customWidth="1"/>
    <col min="7" max="7" width="24.85546875" style="1" hidden="1" customWidth="1"/>
    <col min="8" max="8" width="18.7109375" style="1" hidden="1" customWidth="1"/>
    <col min="9" max="9" width="28" style="1" hidden="1" customWidth="1"/>
    <col min="10" max="10" width="11.42578125" style="1" hidden="1" customWidth="1"/>
    <col min="11" max="11" width="20.42578125" style="1" hidden="1" customWidth="1"/>
    <col min="12" max="12" width="15.7109375" style="1" hidden="1" customWidth="1"/>
    <col min="13" max="13" width="22.7109375" style="1" hidden="1" customWidth="1"/>
    <col min="14" max="14" width="2.28515625" hidden="1" customWidth="1"/>
    <col min="15" max="15" width="17.42578125" style="1" customWidth="1"/>
    <col min="16" max="16" width="15.85546875" style="1" customWidth="1"/>
    <col min="17" max="17" width="17.42578125" customWidth="1"/>
    <col min="18" max="18" width="13" style="1" customWidth="1"/>
    <col min="19" max="19" width="14.28515625" style="1" customWidth="1"/>
    <col min="20" max="20" width="18.7109375" style="1" customWidth="1"/>
    <col min="21" max="21" width="16" style="1" customWidth="1"/>
    <col min="22" max="22" width="13.7109375" style="1" customWidth="1"/>
    <col min="23" max="23" width="81.42578125" style="333" bestFit="1" customWidth="1"/>
    <col min="24" max="24" width="13" style="1" customWidth="1"/>
    <col min="25" max="25" width="15.85546875" style="1" customWidth="1"/>
    <col min="26" max="16384" width="16" style="1"/>
  </cols>
  <sheetData>
    <row r="1" spans="2:25" ht="30" customHeight="1" x14ac:dyDescent="0.25">
      <c r="B1" s="357" t="s">
        <v>9240</v>
      </c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238"/>
      <c r="V1" s="360" t="s">
        <v>9243</v>
      </c>
      <c r="W1" s="361"/>
      <c r="X1" s="361"/>
      <c r="Y1" s="362"/>
    </row>
    <row r="2" spans="2:25" ht="21.95" customHeight="1" x14ac:dyDescent="0.25">
      <c r="B2" s="239" t="s">
        <v>253</v>
      </c>
      <c r="C2" s="240">
        <f ca="1">TODAY()</f>
        <v>46284</v>
      </c>
      <c r="D2" s="239" t="s">
        <v>9236</v>
      </c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2">
        <f>COUNTIF(D5:D252,"&gt;0")</f>
        <v>7</v>
      </c>
      <c r="P2" s="239" t="s">
        <v>638</v>
      </c>
      <c r="Q2" s="243">
        <f>SUMIFS(Q5:Q252,D5:D252,"&gt;0")</f>
        <v>787.1</v>
      </c>
      <c r="R2" s="244" t="s">
        <v>9241</v>
      </c>
      <c r="S2" s="245" cm="1">
        <f t="array" aca="1" ref="S2" ca="1">SUMPRODUCT(--($B$5:$B$252&lt;&gt;""),--($T$5:$T$252&lt;&gt;"ALLINEATO"))+COUNTIF($Y$3:$Y$220,"SOLO PIVOT")</f>
        <v>18</v>
      </c>
      <c r="T2" s="246" t="s">
        <v>9242</v>
      </c>
      <c r="U2" s="238"/>
      <c r="V2" s="247" t="s">
        <v>771</v>
      </c>
      <c r="W2" s="329" t="s">
        <v>772</v>
      </c>
      <c r="X2" s="248" t="s">
        <v>9237</v>
      </c>
      <c r="Y2" s="249" t="s">
        <v>8944</v>
      </c>
    </row>
    <row r="3" spans="2:25" ht="24" customHeight="1" x14ac:dyDescent="0.25">
      <c r="B3" s="359" t="str">
        <f ca="1">"Ordine operativo: "&amp;COUNTIF(D5:D252,"&gt;0")&amp;" righe | "&amp;SUM(O5:O252)&amp;" stecche | totale "&amp;TEXT(SUMIFS(Q5:Q252,D5:D252,"&gt;0"),"€ #,##0.00")&amp;" | differenze PIVOT: "&amp;S2</f>
        <v>Ordine operativo: 7 righe | 1 stecche | totale € 787,1000 | differenze PIVOT: 18</v>
      </c>
      <c r="C3" s="359"/>
      <c r="D3" s="359"/>
      <c r="E3" s="359"/>
      <c r="F3" s="359"/>
      <c r="G3" s="359"/>
      <c r="H3" s="359"/>
      <c r="I3" s="359"/>
      <c r="J3" s="359"/>
      <c r="K3" s="359"/>
      <c r="L3" s="359"/>
      <c r="M3" s="359"/>
      <c r="N3" s="359"/>
      <c r="O3" s="359"/>
      <c r="P3" s="359"/>
      <c r="Q3" s="359"/>
      <c r="R3" s="359"/>
      <c r="S3" s="359"/>
      <c r="T3" s="359"/>
      <c r="U3" s="238"/>
      <c r="V3" s="250" t="str" cm="1">
        <f t="array" aca="1" ref="V3:Y13" ca="1">_xlfn.LET(_xlpm.c,PIVOT!$A$10:$A$220,_xlpm.d,PIVOT!$B$10:$B$220,_xlpm.q,PIVOT!$R$10:$R$220,_xlfn._xlws.FILTER(_xlfn.HSTACK(_xlpm.c,_xlpm.d,_xlpm.q,IF(_xlpm.q&gt;0,"SOLO PIVOT","")),(_xlpm.q&gt;0)*(COUNTIF($B$5:$B$252,_xlpm.c)=0),"NESSUN ARTICOLO MANCANTE"))</f>
        <v>AMMS21687</v>
      </c>
      <c r="W3" s="330" t="str">
        <f ca="1"/>
        <v>TOSCANELLO XXL CONNUBIO NERO RISERVA 4*PZ</v>
      </c>
      <c r="X3" s="251">
        <f ca="1"/>
        <v>10</v>
      </c>
      <c r="Y3" s="252" t="str">
        <f ca="1"/>
        <v>SOLO PIVOT</v>
      </c>
    </row>
    <row r="4" spans="2:25" ht="27.95" customHeight="1" thickBot="1" x14ac:dyDescent="0.3">
      <c r="B4" s="253" t="s">
        <v>771</v>
      </c>
      <c r="C4" s="253" t="s">
        <v>787</v>
      </c>
      <c r="D4" s="253" t="s">
        <v>788</v>
      </c>
      <c r="E4" s="253" t="s">
        <v>789</v>
      </c>
      <c r="F4" s="253" t="s">
        <v>790</v>
      </c>
      <c r="G4" s="253" t="s">
        <v>791</v>
      </c>
      <c r="H4" s="253" t="s">
        <v>792</v>
      </c>
      <c r="I4" s="253" t="s">
        <v>793</v>
      </c>
      <c r="J4" s="253" t="s">
        <v>794</v>
      </c>
      <c r="K4" s="253" t="s">
        <v>795</v>
      </c>
      <c r="L4" s="253" t="s">
        <v>796</v>
      </c>
      <c r="M4" s="253" t="s">
        <v>797</v>
      </c>
      <c r="N4" s="253" t="s">
        <v>798</v>
      </c>
      <c r="O4" s="253" t="s">
        <v>799</v>
      </c>
      <c r="P4" s="253" t="s">
        <v>637</v>
      </c>
      <c r="Q4" s="253" t="s">
        <v>638</v>
      </c>
      <c r="R4" s="254" t="s">
        <v>9237</v>
      </c>
      <c r="S4" s="255" t="s">
        <v>9238</v>
      </c>
      <c r="T4" s="256" t="s">
        <v>9239</v>
      </c>
      <c r="U4" s="238"/>
      <c r="V4" s="257" t="str">
        <f ca="1"/>
        <v>10155</v>
      </c>
      <c r="W4" s="331" t="str">
        <f ca="1"/>
        <v>Rizla Cartina KS Slim Silver + Filtri Carta</v>
      </c>
      <c r="X4" s="258">
        <f ca="1"/>
        <v>10</v>
      </c>
      <c r="Y4" s="259" t="str">
        <f ca="1"/>
        <v>SOLO PIVOT</v>
      </c>
    </row>
    <row r="5" spans="2:25" ht="18.95" customHeight="1" x14ac:dyDescent="0.25">
      <c r="B5" s="260" t="str" cm="1">
        <f t="array" ref="B5:O240">_xlfn._xlws.FILTER('AUTO-ORDER'!B2:O250,'AUTO-ORDER'!D2:D250&gt;0,"")</f>
        <v>10008</v>
      </c>
      <c r="C5" s="260" t="str">
        <v>OCB FILTRI</v>
      </c>
      <c r="D5" s="261">
        <v>68</v>
      </c>
      <c r="E5" s="262">
        <v>-42</v>
      </c>
      <c r="F5" s="262">
        <v>82</v>
      </c>
      <c r="G5" s="262">
        <v>1</v>
      </c>
      <c r="H5" s="262">
        <v>1</v>
      </c>
      <c r="I5" s="262">
        <v>22</v>
      </c>
      <c r="J5" s="262" t="str">
        <v>DA ORDINARE</v>
      </c>
      <c r="K5" s="262" t="str">
        <v>ACCESSORI</v>
      </c>
      <c r="L5" s="262">
        <v>34</v>
      </c>
      <c r="M5" s="262">
        <v>64</v>
      </c>
      <c r="N5" s="262" t="str">
        <v>FAST MOVER: REINTEGRO</v>
      </c>
      <c r="O5" s="263">
        <v>0</v>
      </c>
      <c r="P5" s="264">
        <f>IF($B5="","",IFERROR(INDEX(Tabella3[PREZZO],MATCH($B5,Tabella3[Codice],0)),""))</f>
        <v>2.2000000000000002</v>
      </c>
      <c r="Q5" s="265">
        <f t="shared" ref="Q5:Q68" si="0">IF(OR($B5="",$D5="",$P5=""),"",$D5*$P5)</f>
        <v>149.60000000000002</v>
      </c>
      <c r="R5" s="266" cm="1">
        <f t="array" aca="1" ref="R5" ca="1">IF($B5="","",IFERROR(_xlfn.XLOOKUP($B5&amp;"",PIVOT!$A$10:$A$220&amp;"",PIVOT!$R$10:$R$220,0),0))</f>
        <v>10</v>
      </c>
      <c r="S5" s="267">
        <f ca="1">IF($B5="","",$D5-$R5)</f>
        <v>58</v>
      </c>
      <c r="T5" s="268" t="str">
        <f ca="1">IF($B5="","",IF(AND($D5=0,$R5=0),"NESSUN ORDINE",IF($R5=0,"SOLO AUTO-ORDER",IF($D5=0,"SOLO PIVOT",IF($S5=0,"ALLINEATO",IF($S5&lt;0,"AUTO INFERIORE","AUTO SUPERIORE"))))))</f>
        <v>AUTO SUPERIORE</v>
      </c>
      <c r="U5" s="238"/>
      <c r="V5" s="257">
        <f ca="1"/>
        <v>10193</v>
      </c>
      <c r="W5" s="331" t="str">
        <f ca="1"/>
        <v>OCB CARTINE KS SLIM+FILTRO</v>
      </c>
      <c r="X5" s="258">
        <f ca="1"/>
        <v>10</v>
      </c>
      <c r="Y5" s="259" t="str">
        <f ca="1"/>
        <v>SOLO PIVOT</v>
      </c>
    </row>
    <row r="6" spans="2:25" ht="18.95" customHeight="1" x14ac:dyDescent="0.25">
      <c r="B6" s="269" t="str">
        <v>10200</v>
      </c>
      <c r="C6" s="269" t="str">
        <v>LOST MARY TOCA POD 20MG LEMON ICE TEA</v>
      </c>
      <c r="D6" s="270">
        <v>5</v>
      </c>
      <c r="E6" s="271">
        <v>0</v>
      </c>
      <c r="F6" s="271">
        <v>1</v>
      </c>
      <c r="G6" s="271">
        <v>0</v>
      </c>
      <c r="H6" s="271">
        <v>0</v>
      </c>
      <c r="I6" s="271">
        <v>1</v>
      </c>
      <c r="J6" s="271" t="str">
        <v>DA ORDINARE</v>
      </c>
      <c r="K6" s="271" t="str">
        <v>SIGARETTE ELETTRONICHE</v>
      </c>
      <c r="L6" s="271">
        <v>5</v>
      </c>
      <c r="M6" s="271">
        <v>1</v>
      </c>
      <c r="N6" s="271" t="str">
        <v>SLOW MOVER: 1 LOTTO (STOCK ZERO)</v>
      </c>
      <c r="O6" s="272">
        <v>0</v>
      </c>
      <c r="P6" s="273">
        <f>IF($B6="","",IFERROR(INDEX(Tabella3[PREZZO],MATCH($B6,Tabella3[Codice],0)),""))</f>
        <v>8.9</v>
      </c>
      <c r="Q6" s="274">
        <f t="shared" si="0"/>
        <v>44.5</v>
      </c>
      <c r="R6" s="275" cm="1">
        <f t="array" aca="1" ref="R6" ca="1">IF($B6="","",IFERROR(_xlfn.XLOOKUP($B6&amp;"",PIVOT!$A$10:$A$220&amp;"",PIVOT!$R$10:$R$220,0),0))</f>
        <v>10</v>
      </c>
      <c r="S6" s="276">
        <f t="shared" ref="S6:S69" ca="1" si="1">IF($B6="","",$D6-$R6)</f>
        <v>-5</v>
      </c>
      <c r="T6" s="277" t="str">
        <f t="shared" ref="T6:T69" ca="1" si="2">IF($B6="","",IF(AND($D6=0,$R6=0),"NESSUN ORDINE",IF($R6=0,"SOLO AUTO-ORDER",IF($D6=0,"SOLO PIVOT",IF($S6=0,"ALLINEATO",IF($S6&lt;0,"AUTO INFERIORE","AUTO SUPERIORE"))))))</f>
        <v>AUTO INFERIORE</v>
      </c>
      <c r="U6" s="238"/>
      <c r="V6" s="257" t="str">
        <f ca="1"/>
        <v>AMMS21287</v>
      </c>
      <c r="W6" s="331" t="str">
        <f ca="1"/>
        <v>MARLBORO GOLD TITANIUM EDITION*AST20</v>
      </c>
      <c r="X6" s="258">
        <f ca="1"/>
        <v>10</v>
      </c>
      <c r="Y6" s="259" t="str">
        <f ca="1"/>
        <v>SOLO PIVOT</v>
      </c>
    </row>
    <row r="7" spans="2:25" ht="18.95" customHeight="1" x14ac:dyDescent="0.25">
      <c r="B7" s="269" t="str">
        <v>10209</v>
      </c>
      <c r="C7" s="269" t="str">
        <v>LOST MARY TOCA POD 20MG CHERRY CLOUDD</v>
      </c>
      <c r="D7" s="270">
        <v>20</v>
      </c>
      <c r="E7" s="271">
        <v>-10</v>
      </c>
      <c r="F7" s="271">
        <v>36</v>
      </c>
      <c r="G7" s="271">
        <v>0</v>
      </c>
      <c r="H7" s="271">
        <v>0</v>
      </c>
      <c r="I7" s="271">
        <v>10</v>
      </c>
      <c r="J7" s="271" t="str">
        <v>DA ORDINARE</v>
      </c>
      <c r="K7" s="271" t="str">
        <v>SIGARETTE ELETTRONICHE</v>
      </c>
      <c r="L7" s="271">
        <v>5</v>
      </c>
      <c r="M7" s="271">
        <v>20</v>
      </c>
      <c r="N7" s="271" t="str">
        <v>FAST MOVER: REINTEGRO</v>
      </c>
      <c r="O7" s="272">
        <v>0</v>
      </c>
      <c r="P7" s="273">
        <f>IF($B7="","",IFERROR(INDEX(Tabella3[PREZZO],MATCH($B7,Tabella3[Codice],0)),""))</f>
        <v>8.9</v>
      </c>
      <c r="Q7" s="274">
        <f t="shared" si="0"/>
        <v>178</v>
      </c>
      <c r="R7" s="275" cm="1">
        <f t="array" aca="1" ref="R7" ca="1">IF($B7="","",IFERROR(_xlfn.XLOOKUP($B7&amp;"",PIVOT!$A$10:$A$220&amp;"",PIVOT!$R$10:$R$220,0),0))</f>
        <v>10</v>
      </c>
      <c r="S7" s="276">
        <f t="shared" ca="1" si="1"/>
        <v>10</v>
      </c>
      <c r="T7" s="277" t="str">
        <f t="shared" ca="1" si="2"/>
        <v>AUTO SUPERIORE</v>
      </c>
      <c r="U7" s="238"/>
      <c r="V7" s="257" t="str">
        <f ca="1"/>
        <v>10032</v>
      </c>
      <c r="W7" s="331" t="str">
        <f ca="1"/>
        <v>LOST MARY TOCA AIR POD 20MG BLUE RAZZ LEMONADE</v>
      </c>
      <c r="X7" s="258">
        <f ca="1"/>
        <v>10</v>
      </c>
      <c r="Y7" s="259" t="str">
        <f ca="1"/>
        <v>SOLO PIVOT</v>
      </c>
    </row>
    <row r="8" spans="2:25" ht="18.95" customHeight="1" x14ac:dyDescent="0.25">
      <c r="B8" s="269" t="str">
        <v>10227</v>
      </c>
      <c r="C8" s="269" t="str">
        <v>KIWI BLUEBERRY ICE POD</v>
      </c>
      <c r="D8" s="270">
        <v>5</v>
      </c>
      <c r="E8" s="271">
        <v>1</v>
      </c>
      <c r="F8" s="271">
        <v>14</v>
      </c>
      <c r="G8" s="271">
        <v>0</v>
      </c>
      <c r="H8" s="271">
        <v>0</v>
      </c>
      <c r="I8" s="271">
        <v>4</v>
      </c>
      <c r="J8" s="271" t="str">
        <v>DA ORDINARE</v>
      </c>
      <c r="K8" s="271" t="str">
        <v>SIGARETTE ELETTRONICHE</v>
      </c>
      <c r="L8" s="271">
        <v>5</v>
      </c>
      <c r="M8" s="271">
        <v>3</v>
      </c>
      <c r="N8" s="271" t="str">
        <v>FAST MOVER: REINTEGRO</v>
      </c>
      <c r="O8" s="272">
        <v>0</v>
      </c>
      <c r="P8" s="273">
        <f>IF($B8="","",IFERROR(INDEX(Tabella3[PREZZO],MATCH($B8,Tabella3[Codice],0)),""))</f>
        <v>9</v>
      </c>
      <c r="Q8" s="274">
        <f t="shared" si="0"/>
        <v>45</v>
      </c>
      <c r="R8" s="275" cm="1">
        <f t="array" aca="1" ref="R8" ca="1">IF($B8="","",IFERROR(_xlfn.XLOOKUP($B8&amp;"",PIVOT!$A$10:$A$220&amp;"",PIVOT!$R$10:$R$220,0),0))</f>
        <v>0</v>
      </c>
      <c r="S8" s="276">
        <f t="shared" ca="1" si="1"/>
        <v>5</v>
      </c>
      <c r="T8" s="277" t="str">
        <f t="shared" ca="1" si="2"/>
        <v>SOLO AUTO-ORDER</v>
      </c>
      <c r="U8" s="238"/>
      <c r="V8" s="257" t="str">
        <f ca="1"/>
        <v>10031</v>
      </c>
      <c r="W8" s="331" t="str">
        <f ca="1"/>
        <v>LOST MARY TOCA AIR KIT RED 20MG CON WATERMELON</v>
      </c>
      <c r="X8" s="258">
        <f ca="1"/>
        <v>10</v>
      </c>
      <c r="Y8" s="259" t="str">
        <f ca="1"/>
        <v>SOLO PIVOT</v>
      </c>
    </row>
    <row r="9" spans="2:25" ht="18.95" customHeight="1" x14ac:dyDescent="0.25">
      <c r="B9" s="269" t="str">
        <v>10230</v>
      </c>
      <c r="C9" s="269" t="str">
        <v>KIWI WATERMELON ICE POD</v>
      </c>
      <c r="D9" s="270">
        <v>5</v>
      </c>
      <c r="E9" s="271">
        <v>-1</v>
      </c>
      <c r="F9" s="271">
        <v>1</v>
      </c>
      <c r="G9" s="271">
        <v>0</v>
      </c>
      <c r="H9" s="271">
        <v>0</v>
      </c>
      <c r="I9" s="271">
        <v>1</v>
      </c>
      <c r="J9" s="271" t="str">
        <v>DA ORDINARE</v>
      </c>
      <c r="K9" s="271" t="str">
        <v>SIGARETTE ELETTRONICHE</v>
      </c>
      <c r="L9" s="271">
        <v>5</v>
      </c>
      <c r="M9" s="271">
        <v>2</v>
      </c>
      <c r="N9" s="271" t="str">
        <v>SLOW MOVER: 1 LOTTO (STOCK ZERO)</v>
      </c>
      <c r="O9" s="272">
        <v>0</v>
      </c>
      <c r="P9" s="273">
        <f>IF($B9="","",IFERROR(INDEX(Tabella3[PREZZO],MATCH($B9,Tabella3[Codice],0)),""))</f>
        <v>9</v>
      </c>
      <c r="Q9" s="274">
        <f t="shared" si="0"/>
        <v>45</v>
      </c>
      <c r="R9" s="275" cm="1">
        <f t="array" aca="1" ref="R9" ca="1">IF($B9="","",IFERROR(_xlfn.XLOOKUP($B9&amp;"",PIVOT!$A$10:$A$220&amp;"",PIVOT!$R$10:$R$220,0),0))</f>
        <v>10</v>
      </c>
      <c r="S9" s="276">
        <f t="shared" ca="1" si="1"/>
        <v>-5</v>
      </c>
      <c r="T9" s="277" t="str">
        <f t="shared" ca="1" si="2"/>
        <v>AUTO INFERIORE</v>
      </c>
      <c r="U9" s="238"/>
      <c r="V9" s="257" t="str">
        <f ca="1"/>
        <v>10234</v>
      </c>
      <c r="W9" s="331" t="str">
        <f ca="1"/>
        <v>KIWI BANANA ICE POD</v>
      </c>
      <c r="X9" s="258">
        <f ca="1"/>
        <v>10</v>
      </c>
      <c r="Y9" s="259" t="str">
        <f ca="1"/>
        <v>SOLO PIVOT</v>
      </c>
    </row>
    <row r="10" spans="2:25" ht="18.95" customHeight="1" x14ac:dyDescent="0.25">
      <c r="B10" s="269" t="str">
        <v>10232</v>
      </c>
      <c r="C10" s="269" t="str">
        <v>KIWI MANGO ICE POD</v>
      </c>
      <c r="D10" s="270">
        <v>5</v>
      </c>
      <c r="E10" s="271">
        <v>0</v>
      </c>
      <c r="F10" s="271">
        <v>9</v>
      </c>
      <c r="G10" s="271">
        <v>0</v>
      </c>
      <c r="H10" s="271">
        <v>0</v>
      </c>
      <c r="I10" s="271">
        <v>2</v>
      </c>
      <c r="J10" s="271" t="str">
        <v>DA ORDINARE</v>
      </c>
      <c r="K10" s="271" t="str">
        <v>SIGARETTE ELETTRONICHE</v>
      </c>
      <c r="L10" s="271">
        <v>5</v>
      </c>
      <c r="M10" s="271">
        <v>2</v>
      </c>
      <c r="N10" s="271" t="str">
        <v>FAST MOVER: REINTEGRO</v>
      </c>
      <c r="O10" s="272">
        <v>0</v>
      </c>
      <c r="P10" s="273">
        <f>IF($B10="","",IFERROR(INDEX(Tabella3[PREZZO],MATCH($B10,Tabella3[Codice],0)),""))</f>
        <v>9</v>
      </c>
      <c r="Q10" s="274">
        <f t="shared" si="0"/>
        <v>45</v>
      </c>
      <c r="R10" s="275" cm="1">
        <f t="array" aca="1" ref="R10" ca="1">IF($B10="","",IFERROR(_xlfn.XLOOKUP($B10&amp;"",PIVOT!$A$10:$A$220&amp;"",PIVOT!$R$10:$R$220,0),0))</f>
        <v>10</v>
      </c>
      <c r="S10" s="276">
        <f t="shared" ca="1" si="1"/>
        <v>-5</v>
      </c>
      <c r="T10" s="277" t="str">
        <f t="shared" ca="1" si="2"/>
        <v>AUTO INFERIORE</v>
      </c>
      <c r="U10" s="238"/>
      <c r="V10" s="257" t="str">
        <f ca="1"/>
        <v>10045</v>
      </c>
      <c r="W10" s="331" t="str">
        <f ca="1"/>
        <v>ELFBAR EB1000 WATERMELON 20 mg/ml</v>
      </c>
      <c r="X10" s="258">
        <f ca="1"/>
        <v>10</v>
      </c>
      <c r="Y10" s="259" t="str">
        <f ca="1"/>
        <v>SOLO PIVOT</v>
      </c>
    </row>
    <row r="11" spans="2:25" ht="18.95" customHeight="1" x14ac:dyDescent="0.25">
      <c r="B11" s="269" t="str">
        <v>AMMS3887</v>
      </c>
      <c r="C11" s="269" t="str">
        <v>TOSCANELLO COLOR COLLECTION</v>
      </c>
      <c r="D11" s="270">
        <v>10</v>
      </c>
      <c r="E11" s="271">
        <v>0</v>
      </c>
      <c r="F11" s="271">
        <v>0</v>
      </c>
      <c r="G11" s="271">
        <v>6.5</v>
      </c>
      <c r="H11" s="271">
        <v>4</v>
      </c>
      <c r="I11" s="271">
        <v>2</v>
      </c>
      <c r="J11" s="271" t="str">
        <v>DA ORDINARE</v>
      </c>
      <c r="K11" s="271" t="str">
        <v>SIGARETTE</v>
      </c>
      <c r="L11" s="271">
        <v>10</v>
      </c>
      <c r="M11" s="271">
        <v>2</v>
      </c>
      <c r="N11" s="271" t="str">
        <v>TARGET SETTIMANALE</v>
      </c>
      <c r="O11" s="272">
        <v>1</v>
      </c>
      <c r="P11" s="273">
        <f>IF($B11="","",IFERROR(INDEX(Tabella3[PREZZO],MATCH($B11,Tabella3[Codice],0)),""))</f>
        <v>28</v>
      </c>
      <c r="Q11" s="274">
        <f t="shared" si="0"/>
        <v>280</v>
      </c>
      <c r="R11" s="275" cm="1">
        <f t="array" aca="1" ref="R11" ca="1">IF($B11="","",IFERROR(_xlfn.XLOOKUP($B11&amp;"",PIVOT!$A$10:$A$220&amp;"",PIVOT!$R$10:$R$220,0),0))</f>
        <v>0</v>
      </c>
      <c r="S11" s="276">
        <f t="shared" ca="1" si="1"/>
        <v>10</v>
      </c>
      <c r="T11" s="277" t="str">
        <f t="shared" ca="1" si="2"/>
        <v>SOLO AUTO-ORDER</v>
      </c>
      <c r="U11" s="238"/>
      <c r="V11" s="257" t="str">
        <f ca="1"/>
        <v>10013</v>
      </c>
      <c r="W11" s="331" t="str">
        <f ca="1"/>
        <v>ELFBAR EB1000 PINK LEMONADE</v>
      </c>
      <c r="X11" s="258">
        <f ca="1"/>
        <v>10</v>
      </c>
      <c r="Y11" s="259" t="str">
        <f ca="1"/>
        <v>SOLO PIVOT</v>
      </c>
    </row>
    <row r="12" spans="2:25" ht="18.95" customHeight="1" x14ac:dyDescent="0.25">
      <c r="B12" s="269" t="str">
        <v/>
      </c>
      <c r="C12" s="269" t="str">
        <v/>
      </c>
      <c r="D12" s="270" t="str">
        <v/>
      </c>
      <c r="E12" s="271" t="str">
        <v/>
      </c>
      <c r="F12" s="271" t="str">
        <v/>
      </c>
      <c r="G12" s="271" t="str">
        <v/>
      </c>
      <c r="H12" s="271" t="str">
        <v/>
      </c>
      <c r="I12" s="271" t="str">
        <v/>
      </c>
      <c r="J12" s="271" t="str">
        <v/>
      </c>
      <c r="K12" s="271" t="str">
        <v/>
      </c>
      <c r="L12" s="271" t="str">
        <v/>
      </c>
      <c r="M12" s="271" t="str">
        <v/>
      </c>
      <c r="N12" s="271" t="str">
        <v/>
      </c>
      <c r="O12" s="272" t="str">
        <v/>
      </c>
      <c r="P12" s="273" t="str">
        <f>IF($B12="","",IFERROR(INDEX(Tabella3[PREZZO],MATCH($B12,Tabella3[Codice],0)),""))</f>
        <v/>
      </c>
      <c r="Q12" s="274" t="str">
        <f t="shared" si="0"/>
        <v/>
      </c>
      <c r="R12" s="275" t="str" cm="1">
        <f t="array" ref="R12">IF($B12="","",IFERROR(_xlfn.XLOOKUP($B12&amp;"",PIVOT!$A$10:$A$220&amp;"",PIVOT!$R$10:$R$220,0),0))</f>
        <v/>
      </c>
      <c r="S12" s="276" t="str">
        <f t="shared" si="1"/>
        <v/>
      </c>
      <c r="T12" s="277" t="str">
        <f t="shared" si="2"/>
        <v/>
      </c>
      <c r="U12" s="238"/>
      <c r="V12" s="257" t="str">
        <f ca="1"/>
        <v>10014</v>
      </c>
      <c r="W12" s="331" t="str">
        <f ca="1"/>
        <v>ELFBAR EB1000 PINAPPLE ICE</v>
      </c>
      <c r="X12" s="258">
        <f ca="1"/>
        <v>10</v>
      </c>
      <c r="Y12" s="259" t="str">
        <f ca="1"/>
        <v>SOLO PIVOT</v>
      </c>
    </row>
    <row r="13" spans="2:25" ht="18.95" customHeight="1" x14ac:dyDescent="0.25">
      <c r="B13" s="269" t="str">
        <v/>
      </c>
      <c r="C13" s="269" t="str">
        <v/>
      </c>
      <c r="D13" s="270" t="str">
        <v/>
      </c>
      <c r="E13" s="271" t="str">
        <v/>
      </c>
      <c r="F13" s="271" t="str">
        <v/>
      </c>
      <c r="G13" s="271" t="str">
        <v/>
      </c>
      <c r="H13" s="271" t="str">
        <v/>
      </c>
      <c r="I13" s="271" t="str">
        <v/>
      </c>
      <c r="J13" s="271" t="str">
        <v/>
      </c>
      <c r="K13" s="271" t="str">
        <v/>
      </c>
      <c r="L13" s="271" t="str">
        <v/>
      </c>
      <c r="M13" s="271" t="str">
        <v/>
      </c>
      <c r="N13" s="271" t="str">
        <v/>
      </c>
      <c r="O13" s="272" t="str">
        <v/>
      </c>
      <c r="P13" s="273" t="str">
        <f>IF($B13="","",IFERROR(INDEX(Tabella3[PREZZO],MATCH($B13,Tabella3[Codice],0)),""))</f>
        <v/>
      </c>
      <c r="Q13" s="274" t="str">
        <f t="shared" si="0"/>
        <v/>
      </c>
      <c r="R13" s="275" t="str" cm="1">
        <f t="array" ref="R13">IF($B13="","",IFERROR(_xlfn.XLOOKUP($B13&amp;"",PIVOT!$A$10:$A$220&amp;"",PIVOT!$R$10:$R$220,0),0))</f>
        <v/>
      </c>
      <c r="S13" s="276" t="str">
        <f t="shared" si="1"/>
        <v/>
      </c>
      <c r="T13" s="277" t="str">
        <f t="shared" si="2"/>
        <v/>
      </c>
      <c r="U13" s="238"/>
      <c r="V13" s="257" t="str">
        <f ca="1"/>
        <v>10224</v>
      </c>
      <c r="W13" s="331" t="str">
        <f ca="1"/>
        <v>CARTINE BRAVO (REX GOMMATE)</v>
      </c>
      <c r="X13" s="258">
        <f ca="1"/>
        <v>10</v>
      </c>
      <c r="Y13" s="259" t="str">
        <f ca="1"/>
        <v>SOLO PIVOT</v>
      </c>
    </row>
    <row r="14" spans="2:25" ht="18.95" customHeight="1" x14ac:dyDescent="0.25">
      <c r="B14" s="269" t="str">
        <v/>
      </c>
      <c r="C14" s="269" t="str">
        <v/>
      </c>
      <c r="D14" s="270" t="str">
        <v/>
      </c>
      <c r="E14" s="271" t="str">
        <v/>
      </c>
      <c r="F14" s="271" t="str">
        <v/>
      </c>
      <c r="G14" s="271" t="str">
        <v/>
      </c>
      <c r="H14" s="271" t="str">
        <v/>
      </c>
      <c r="I14" s="271" t="str">
        <v/>
      </c>
      <c r="J14" s="271" t="str">
        <v/>
      </c>
      <c r="K14" s="271" t="str">
        <v/>
      </c>
      <c r="L14" s="271" t="str">
        <v/>
      </c>
      <c r="M14" s="271" t="str">
        <v/>
      </c>
      <c r="N14" s="271" t="str">
        <v/>
      </c>
      <c r="O14" s="272" t="str">
        <v/>
      </c>
      <c r="P14" s="273" t="str">
        <f>IF($B14="","",IFERROR(INDEX(Tabella3[PREZZO],MATCH($B14,Tabella3[Codice],0)),""))</f>
        <v/>
      </c>
      <c r="Q14" s="274" t="str">
        <f t="shared" si="0"/>
        <v/>
      </c>
      <c r="R14" s="275" t="str" cm="1">
        <f t="array" ref="R14">IF($B14="","",IFERROR(_xlfn.XLOOKUP($B14&amp;"",PIVOT!$A$10:$A$220&amp;"",PIVOT!$R$10:$R$220,0),0))</f>
        <v/>
      </c>
      <c r="S14" s="276" t="str">
        <f t="shared" si="1"/>
        <v/>
      </c>
      <c r="T14" s="277" t="str">
        <f t="shared" si="2"/>
        <v/>
      </c>
      <c r="U14" s="238"/>
      <c r="V14" s="257"/>
      <c r="W14" s="331"/>
      <c r="X14" s="258"/>
      <c r="Y14" s="259"/>
    </row>
    <row r="15" spans="2:25" ht="18.95" customHeight="1" x14ac:dyDescent="0.25">
      <c r="B15" s="269" t="str">
        <v/>
      </c>
      <c r="C15" s="269" t="str">
        <v/>
      </c>
      <c r="D15" s="270" t="str">
        <v/>
      </c>
      <c r="E15" s="271" t="str">
        <v/>
      </c>
      <c r="F15" s="271" t="str">
        <v/>
      </c>
      <c r="G15" s="271" t="str">
        <v/>
      </c>
      <c r="H15" s="271" t="str">
        <v/>
      </c>
      <c r="I15" s="271" t="str">
        <v/>
      </c>
      <c r="J15" s="271" t="str">
        <v/>
      </c>
      <c r="K15" s="271" t="str">
        <v/>
      </c>
      <c r="L15" s="271" t="str">
        <v/>
      </c>
      <c r="M15" s="271" t="str">
        <v/>
      </c>
      <c r="N15" s="271" t="str">
        <v/>
      </c>
      <c r="O15" s="272" t="str">
        <v/>
      </c>
      <c r="P15" s="273" t="str">
        <f>IF($B15="","",IFERROR(INDEX(Tabella3[PREZZO],MATCH($B15,Tabella3[Codice],0)),""))</f>
        <v/>
      </c>
      <c r="Q15" s="274" t="str">
        <f t="shared" si="0"/>
        <v/>
      </c>
      <c r="R15" s="275" t="str" cm="1">
        <f t="array" ref="R15">IF($B15="","",IFERROR(_xlfn.XLOOKUP($B15&amp;"",PIVOT!$A$10:$A$220&amp;"",PIVOT!$R$10:$R$220,0),0))</f>
        <v/>
      </c>
      <c r="S15" s="276" t="str">
        <f t="shared" si="1"/>
        <v/>
      </c>
      <c r="T15" s="277" t="str">
        <f t="shared" si="2"/>
        <v/>
      </c>
      <c r="U15" s="238"/>
      <c r="V15" s="257"/>
      <c r="W15" s="331"/>
      <c r="X15" s="258"/>
      <c r="Y15" s="259"/>
    </row>
    <row r="16" spans="2:25" ht="18.95" customHeight="1" x14ac:dyDescent="0.25">
      <c r="B16" s="269" t="str">
        <v/>
      </c>
      <c r="C16" s="269" t="str">
        <v/>
      </c>
      <c r="D16" s="270" t="str">
        <v/>
      </c>
      <c r="E16" s="271" t="str">
        <v/>
      </c>
      <c r="F16" s="271" t="str">
        <v/>
      </c>
      <c r="G16" s="271" t="str">
        <v/>
      </c>
      <c r="H16" s="271" t="str">
        <v/>
      </c>
      <c r="I16" s="271" t="str">
        <v/>
      </c>
      <c r="J16" s="271" t="str">
        <v/>
      </c>
      <c r="K16" s="271" t="str">
        <v/>
      </c>
      <c r="L16" s="271" t="str">
        <v/>
      </c>
      <c r="M16" s="271" t="str">
        <v/>
      </c>
      <c r="N16" s="271" t="str">
        <v/>
      </c>
      <c r="O16" s="272" t="str">
        <v/>
      </c>
      <c r="P16" s="273" t="str">
        <f>IF($B16="","",IFERROR(INDEX(Tabella3[PREZZO],MATCH($B16,Tabella3[Codice],0)),""))</f>
        <v/>
      </c>
      <c r="Q16" s="274" t="str">
        <f t="shared" si="0"/>
        <v/>
      </c>
      <c r="R16" s="275" t="str" cm="1">
        <f t="array" ref="R16">IF($B16="","",IFERROR(_xlfn.XLOOKUP($B16&amp;"",PIVOT!$A$10:$A$220&amp;"",PIVOT!$R$10:$R$220,0),0))</f>
        <v/>
      </c>
      <c r="S16" s="276" t="str">
        <f t="shared" si="1"/>
        <v/>
      </c>
      <c r="T16" s="277" t="str">
        <f t="shared" si="2"/>
        <v/>
      </c>
      <c r="U16" s="238"/>
      <c r="V16" s="257"/>
      <c r="W16" s="331"/>
      <c r="X16" s="258"/>
      <c r="Y16" s="259"/>
    </row>
    <row r="17" spans="2:25" ht="18.95" customHeight="1" x14ac:dyDescent="0.25">
      <c r="B17" s="269" t="str">
        <v/>
      </c>
      <c r="C17" s="269" t="str">
        <v/>
      </c>
      <c r="D17" s="270" t="str">
        <v/>
      </c>
      <c r="E17" s="271" t="str">
        <v/>
      </c>
      <c r="F17" s="271" t="str">
        <v/>
      </c>
      <c r="G17" s="271" t="str">
        <v/>
      </c>
      <c r="H17" s="271" t="str">
        <v/>
      </c>
      <c r="I17" s="271" t="str">
        <v/>
      </c>
      <c r="J17" s="271" t="str">
        <v/>
      </c>
      <c r="K17" s="271" t="str">
        <v/>
      </c>
      <c r="L17" s="271" t="str">
        <v/>
      </c>
      <c r="M17" s="271" t="str">
        <v/>
      </c>
      <c r="N17" s="271" t="str">
        <v/>
      </c>
      <c r="O17" s="272" t="str">
        <v/>
      </c>
      <c r="P17" s="273" t="str">
        <f>IF($B17="","",IFERROR(INDEX(Tabella3[PREZZO],MATCH($B17,Tabella3[Codice],0)),""))</f>
        <v/>
      </c>
      <c r="Q17" s="274" t="str">
        <f t="shared" si="0"/>
        <v/>
      </c>
      <c r="R17" s="275" t="str" cm="1">
        <f t="array" ref="R17">IF($B17="","",IFERROR(_xlfn.XLOOKUP($B17&amp;"",PIVOT!$A$10:$A$220&amp;"",PIVOT!$R$10:$R$220,0),0))</f>
        <v/>
      </c>
      <c r="S17" s="276" t="str">
        <f t="shared" si="1"/>
        <v/>
      </c>
      <c r="T17" s="277" t="str">
        <f t="shared" si="2"/>
        <v/>
      </c>
      <c r="U17" s="238"/>
      <c r="V17" s="257"/>
      <c r="W17" s="331"/>
      <c r="X17" s="258"/>
      <c r="Y17" s="259"/>
    </row>
    <row r="18" spans="2:25" ht="18.95" customHeight="1" x14ac:dyDescent="0.25">
      <c r="B18" s="269" t="str">
        <v/>
      </c>
      <c r="C18" s="269" t="str">
        <v/>
      </c>
      <c r="D18" s="270" t="str">
        <v/>
      </c>
      <c r="E18" s="271" t="str">
        <v/>
      </c>
      <c r="F18" s="271" t="str">
        <v/>
      </c>
      <c r="G18" s="271" t="str">
        <v/>
      </c>
      <c r="H18" s="271" t="str">
        <v/>
      </c>
      <c r="I18" s="271" t="str">
        <v/>
      </c>
      <c r="J18" s="271" t="str">
        <v/>
      </c>
      <c r="K18" s="271" t="str">
        <v/>
      </c>
      <c r="L18" s="271" t="str">
        <v/>
      </c>
      <c r="M18" s="271" t="str">
        <v/>
      </c>
      <c r="N18" s="271" t="str">
        <v/>
      </c>
      <c r="O18" s="272" t="str">
        <v/>
      </c>
      <c r="P18" s="273" t="str">
        <f>IF($B18="","",IFERROR(INDEX(Tabella3[PREZZO],MATCH($B18,Tabella3[Codice],0)),""))</f>
        <v/>
      </c>
      <c r="Q18" s="274" t="str">
        <f t="shared" si="0"/>
        <v/>
      </c>
      <c r="R18" s="275" t="str" cm="1">
        <f t="array" ref="R18">IF($B18="","",IFERROR(_xlfn.XLOOKUP($B18&amp;"",PIVOT!$A$10:$A$220&amp;"",PIVOT!$R$10:$R$220,0),0))</f>
        <v/>
      </c>
      <c r="S18" s="276" t="str">
        <f t="shared" si="1"/>
        <v/>
      </c>
      <c r="T18" s="277" t="str">
        <f t="shared" si="2"/>
        <v/>
      </c>
      <c r="U18" s="238"/>
      <c r="V18" s="257"/>
      <c r="W18" s="331"/>
      <c r="X18" s="258"/>
      <c r="Y18" s="259"/>
    </row>
    <row r="19" spans="2:25" ht="18.95" customHeight="1" x14ac:dyDescent="0.25">
      <c r="B19" s="269" t="str">
        <v/>
      </c>
      <c r="C19" s="269" t="str">
        <v/>
      </c>
      <c r="D19" s="270" t="str">
        <v/>
      </c>
      <c r="E19" s="271" t="str">
        <v/>
      </c>
      <c r="F19" s="271" t="str">
        <v/>
      </c>
      <c r="G19" s="271" t="str">
        <v/>
      </c>
      <c r="H19" s="271" t="str">
        <v/>
      </c>
      <c r="I19" s="271" t="str">
        <v/>
      </c>
      <c r="J19" s="271" t="str">
        <v/>
      </c>
      <c r="K19" s="271" t="str">
        <v/>
      </c>
      <c r="L19" s="271" t="str">
        <v/>
      </c>
      <c r="M19" s="271" t="str">
        <v/>
      </c>
      <c r="N19" s="271" t="str">
        <v/>
      </c>
      <c r="O19" s="272" t="str">
        <v/>
      </c>
      <c r="P19" s="273" t="str">
        <f>IF($B19="","",IFERROR(INDEX(Tabella3[PREZZO],MATCH($B19,Tabella3[Codice],0)),""))</f>
        <v/>
      </c>
      <c r="Q19" s="274" t="str">
        <f t="shared" si="0"/>
        <v/>
      </c>
      <c r="R19" s="275" t="str" cm="1">
        <f t="array" ref="R19">IF($B19="","",IFERROR(_xlfn.XLOOKUP($B19&amp;"",PIVOT!$A$10:$A$220&amp;"",PIVOT!$R$10:$R$220,0),0))</f>
        <v/>
      </c>
      <c r="S19" s="276" t="str">
        <f t="shared" si="1"/>
        <v/>
      </c>
      <c r="T19" s="277" t="str">
        <f t="shared" si="2"/>
        <v/>
      </c>
      <c r="U19" s="238"/>
      <c r="V19" s="257"/>
      <c r="W19" s="331"/>
      <c r="X19" s="258"/>
      <c r="Y19" s="259"/>
    </row>
    <row r="20" spans="2:25" ht="18.95" customHeight="1" x14ac:dyDescent="0.25">
      <c r="B20" s="269" t="str">
        <v/>
      </c>
      <c r="C20" s="269" t="str">
        <v/>
      </c>
      <c r="D20" s="270" t="str">
        <v/>
      </c>
      <c r="E20" s="271" t="str">
        <v/>
      </c>
      <c r="F20" s="271" t="str">
        <v/>
      </c>
      <c r="G20" s="271" t="str">
        <v/>
      </c>
      <c r="H20" s="271" t="str">
        <v/>
      </c>
      <c r="I20" s="271" t="str">
        <v/>
      </c>
      <c r="J20" s="271" t="str">
        <v/>
      </c>
      <c r="K20" s="271" t="str">
        <v/>
      </c>
      <c r="L20" s="271" t="str">
        <v/>
      </c>
      <c r="M20" s="271" t="str">
        <v/>
      </c>
      <c r="N20" s="271" t="str">
        <v/>
      </c>
      <c r="O20" s="272" t="str">
        <v/>
      </c>
      <c r="P20" s="273" t="str">
        <f>IF($B20="","",IFERROR(INDEX(Tabella3[PREZZO],MATCH($B20,Tabella3[Codice],0)),""))</f>
        <v/>
      </c>
      <c r="Q20" s="274" t="str">
        <f t="shared" si="0"/>
        <v/>
      </c>
      <c r="R20" s="275" t="str" cm="1">
        <f t="array" ref="R20">IF($B20="","",IFERROR(_xlfn.XLOOKUP($B20&amp;"",PIVOT!$A$10:$A$220&amp;"",PIVOT!$R$10:$R$220,0),0))</f>
        <v/>
      </c>
      <c r="S20" s="276" t="str">
        <f t="shared" si="1"/>
        <v/>
      </c>
      <c r="T20" s="277" t="str">
        <f t="shared" si="2"/>
        <v/>
      </c>
      <c r="U20" s="238"/>
      <c r="V20" s="257"/>
      <c r="W20" s="331"/>
      <c r="X20" s="258"/>
      <c r="Y20" s="259"/>
    </row>
    <row r="21" spans="2:25" ht="18.95" customHeight="1" x14ac:dyDescent="0.25">
      <c r="B21" s="269" t="str">
        <v/>
      </c>
      <c r="C21" s="269" t="str">
        <v/>
      </c>
      <c r="D21" s="270" t="str">
        <v/>
      </c>
      <c r="E21" s="271" t="str">
        <v/>
      </c>
      <c r="F21" s="271" t="str">
        <v/>
      </c>
      <c r="G21" s="271" t="str">
        <v/>
      </c>
      <c r="H21" s="271" t="str">
        <v/>
      </c>
      <c r="I21" s="271" t="str">
        <v/>
      </c>
      <c r="J21" s="271" t="str">
        <v/>
      </c>
      <c r="K21" s="271" t="str">
        <v/>
      </c>
      <c r="L21" s="271" t="str">
        <v/>
      </c>
      <c r="M21" s="271" t="str">
        <v/>
      </c>
      <c r="N21" s="271" t="str">
        <v/>
      </c>
      <c r="O21" s="272" t="str">
        <v/>
      </c>
      <c r="P21" s="273" t="str">
        <f>IF($B21="","",IFERROR(INDEX(Tabella3[PREZZO],MATCH($B21,Tabella3[Codice],0)),""))</f>
        <v/>
      </c>
      <c r="Q21" s="274" t="str">
        <f t="shared" si="0"/>
        <v/>
      </c>
      <c r="R21" s="275" t="str" cm="1">
        <f t="array" ref="R21">IF($B21="","",IFERROR(_xlfn.XLOOKUP($B21&amp;"",PIVOT!$A$10:$A$220&amp;"",PIVOT!$R$10:$R$220,0),0))</f>
        <v/>
      </c>
      <c r="S21" s="276" t="str">
        <f t="shared" si="1"/>
        <v/>
      </c>
      <c r="T21" s="277" t="str">
        <f t="shared" si="2"/>
        <v/>
      </c>
      <c r="U21" s="238"/>
      <c r="V21" s="257"/>
      <c r="W21" s="331"/>
      <c r="X21" s="258"/>
      <c r="Y21" s="259"/>
    </row>
    <row r="22" spans="2:25" ht="18.95" customHeight="1" x14ac:dyDescent="0.25">
      <c r="B22" s="269" t="str">
        <v/>
      </c>
      <c r="C22" s="269" t="str">
        <v/>
      </c>
      <c r="D22" s="270" t="str">
        <v/>
      </c>
      <c r="E22" s="271" t="str">
        <v/>
      </c>
      <c r="F22" s="271" t="str">
        <v/>
      </c>
      <c r="G22" s="271" t="str">
        <v/>
      </c>
      <c r="H22" s="271" t="str">
        <v/>
      </c>
      <c r="I22" s="271" t="str">
        <v/>
      </c>
      <c r="J22" s="271" t="str">
        <v/>
      </c>
      <c r="K22" s="271" t="str">
        <v/>
      </c>
      <c r="L22" s="271" t="str">
        <v/>
      </c>
      <c r="M22" s="271" t="str">
        <v/>
      </c>
      <c r="N22" s="271" t="str">
        <v/>
      </c>
      <c r="O22" s="272" t="str">
        <v/>
      </c>
      <c r="P22" s="273" t="str">
        <f>IF($B22="","",IFERROR(INDEX(Tabella3[PREZZO],MATCH($B22,Tabella3[Codice],0)),""))</f>
        <v/>
      </c>
      <c r="Q22" s="274" t="str">
        <f t="shared" si="0"/>
        <v/>
      </c>
      <c r="R22" s="275" t="str" cm="1">
        <f t="array" ref="R22">IF($B22="","",IFERROR(_xlfn.XLOOKUP($B22&amp;"",PIVOT!$A$10:$A$220&amp;"",PIVOT!$R$10:$R$220,0),0))</f>
        <v/>
      </c>
      <c r="S22" s="276" t="str">
        <f t="shared" si="1"/>
        <v/>
      </c>
      <c r="T22" s="277" t="str">
        <f t="shared" si="2"/>
        <v/>
      </c>
      <c r="U22" s="238"/>
      <c r="V22" s="257"/>
      <c r="W22" s="331"/>
      <c r="X22" s="258"/>
      <c r="Y22" s="259"/>
    </row>
    <row r="23" spans="2:25" ht="18.95" customHeight="1" x14ac:dyDescent="0.25">
      <c r="B23" s="269" t="str">
        <v/>
      </c>
      <c r="C23" s="269" t="str">
        <v/>
      </c>
      <c r="D23" s="270" t="str">
        <v/>
      </c>
      <c r="E23" s="271" t="str">
        <v/>
      </c>
      <c r="F23" s="271" t="str">
        <v/>
      </c>
      <c r="G23" s="271" t="str">
        <v/>
      </c>
      <c r="H23" s="271" t="str">
        <v/>
      </c>
      <c r="I23" s="271" t="str">
        <v/>
      </c>
      <c r="J23" s="271" t="str">
        <v/>
      </c>
      <c r="K23" s="271" t="str">
        <v/>
      </c>
      <c r="L23" s="271" t="str">
        <v/>
      </c>
      <c r="M23" s="271" t="str">
        <v/>
      </c>
      <c r="N23" s="271" t="str">
        <v/>
      </c>
      <c r="O23" s="272" t="str">
        <v/>
      </c>
      <c r="P23" s="273" t="str">
        <f>IF($B23="","",IFERROR(INDEX(Tabella3[PREZZO],MATCH($B23,Tabella3[Codice],0)),""))</f>
        <v/>
      </c>
      <c r="Q23" s="274" t="str">
        <f t="shared" si="0"/>
        <v/>
      </c>
      <c r="R23" s="275" t="str" cm="1">
        <f t="array" ref="R23">IF($B23="","",IFERROR(_xlfn.XLOOKUP($B23&amp;"",PIVOT!$A$10:$A$220&amp;"",PIVOT!$R$10:$R$220,0),0))</f>
        <v/>
      </c>
      <c r="S23" s="276" t="str">
        <f t="shared" si="1"/>
        <v/>
      </c>
      <c r="T23" s="277" t="str">
        <f t="shared" si="2"/>
        <v/>
      </c>
      <c r="U23" s="238"/>
      <c r="V23" s="257"/>
      <c r="W23" s="331"/>
      <c r="X23" s="258"/>
      <c r="Y23" s="259"/>
    </row>
    <row r="24" spans="2:25" ht="18.95" customHeight="1" x14ac:dyDescent="0.25">
      <c r="B24" s="269" t="str">
        <v/>
      </c>
      <c r="C24" s="269" t="str">
        <v/>
      </c>
      <c r="D24" s="270" t="str">
        <v/>
      </c>
      <c r="E24" s="271" t="str">
        <v/>
      </c>
      <c r="F24" s="271" t="str">
        <v/>
      </c>
      <c r="G24" s="271" t="str">
        <v/>
      </c>
      <c r="H24" s="271" t="str">
        <v/>
      </c>
      <c r="I24" s="271" t="str">
        <v/>
      </c>
      <c r="J24" s="271" t="str">
        <v/>
      </c>
      <c r="K24" s="271" t="str">
        <v/>
      </c>
      <c r="L24" s="271" t="str">
        <v/>
      </c>
      <c r="M24" s="271" t="str">
        <v/>
      </c>
      <c r="N24" s="271" t="str">
        <v/>
      </c>
      <c r="O24" s="272" t="str">
        <v/>
      </c>
      <c r="P24" s="273" t="str">
        <f>IF($B24="","",IFERROR(INDEX(Tabella3[PREZZO],MATCH($B24,Tabella3[Codice],0)),""))</f>
        <v/>
      </c>
      <c r="Q24" s="274" t="str">
        <f t="shared" si="0"/>
        <v/>
      </c>
      <c r="R24" s="275" t="str" cm="1">
        <f t="array" ref="R24">IF($B24="","",IFERROR(_xlfn.XLOOKUP($B24&amp;"",PIVOT!$A$10:$A$220&amp;"",PIVOT!$R$10:$R$220,0),0))</f>
        <v/>
      </c>
      <c r="S24" s="276" t="str">
        <f t="shared" si="1"/>
        <v/>
      </c>
      <c r="T24" s="277" t="str">
        <f t="shared" si="2"/>
        <v/>
      </c>
      <c r="U24" s="238"/>
      <c r="V24" s="257"/>
      <c r="W24" s="331"/>
      <c r="X24" s="258"/>
      <c r="Y24" s="259"/>
    </row>
    <row r="25" spans="2:25" ht="18.95" customHeight="1" x14ac:dyDescent="0.25">
      <c r="B25" s="269" t="str">
        <v/>
      </c>
      <c r="C25" s="269" t="str">
        <v/>
      </c>
      <c r="D25" s="270" t="str">
        <v/>
      </c>
      <c r="E25" s="271" t="str">
        <v/>
      </c>
      <c r="F25" s="271" t="str">
        <v/>
      </c>
      <c r="G25" s="271" t="str">
        <v/>
      </c>
      <c r="H25" s="271" t="str">
        <v/>
      </c>
      <c r="I25" s="271" t="str">
        <v/>
      </c>
      <c r="J25" s="271" t="str">
        <v/>
      </c>
      <c r="K25" s="271" t="str">
        <v/>
      </c>
      <c r="L25" s="271" t="str">
        <v/>
      </c>
      <c r="M25" s="271" t="str">
        <v/>
      </c>
      <c r="N25" s="271" t="str">
        <v/>
      </c>
      <c r="O25" s="272" t="str">
        <v/>
      </c>
      <c r="P25" s="273" t="str">
        <f>IF($B25="","",IFERROR(INDEX(Tabella3[PREZZO],MATCH($B25,Tabella3[Codice],0)),""))</f>
        <v/>
      </c>
      <c r="Q25" s="274" t="str">
        <f t="shared" si="0"/>
        <v/>
      </c>
      <c r="R25" s="275" t="str" cm="1">
        <f t="array" ref="R25">IF($B25="","",IFERROR(_xlfn.XLOOKUP($B25&amp;"",PIVOT!$A$10:$A$220&amp;"",PIVOT!$R$10:$R$220,0),0))</f>
        <v/>
      </c>
      <c r="S25" s="276" t="str">
        <f t="shared" si="1"/>
        <v/>
      </c>
      <c r="T25" s="277" t="str">
        <f t="shared" si="2"/>
        <v/>
      </c>
      <c r="U25" s="238"/>
      <c r="V25" s="257"/>
      <c r="W25" s="331"/>
      <c r="X25" s="258"/>
      <c r="Y25" s="259"/>
    </row>
    <row r="26" spans="2:25" ht="18.95" customHeight="1" x14ac:dyDescent="0.25">
      <c r="B26" s="269" t="str">
        <v/>
      </c>
      <c r="C26" s="269" t="str">
        <v/>
      </c>
      <c r="D26" s="270" t="str">
        <v/>
      </c>
      <c r="E26" s="271" t="str">
        <v/>
      </c>
      <c r="F26" s="271" t="str">
        <v/>
      </c>
      <c r="G26" s="271" t="str">
        <v/>
      </c>
      <c r="H26" s="271" t="str">
        <v/>
      </c>
      <c r="I26" s="271" t="str">
        <v/>
      </c>
      <c r="J26" s="271" t="str">
        <v/>
      </c>
      <c r="K26" s="271" t="str">
        <v/>
      </c>
      <c r="L26" s="271" t="str">
        <v/>
      </c>
      <c r="M26" s="271" t="str">
        <v/>
      </c>
      <c r="N26" s="271" t="str">
        <v/>
      </c>
      <c r="O26" s="272" t="str">
        <v/>
      </c>
      <c r="P26" s="273" t="str">
        <f>IF($B26="","",IFERROR(INDEX(Tabella3[PREZZO],MATCH($B26,Tabella3[Codice],0)),""))</f>
        <v/>
      </c>
      <c r="Q26" s="274" t="str">
        <f t="shared" si="0"/>
        <v/>
      </c>
      <c r="R26" s="275" t="str" cm="1">
        <f t="array" ref="R26">IF($B26="","",IFERROR(_xlfn.XLOOKUP($B26&amp;"",PIVOT!$A$10:$A$220&amp;"",PIVOT!$R$10:$R$220,0),0))</f>
        <v/>
      </c>
      <c r="S26" s="276" t="str">
        <f t="shared" si="1"/>
        <v/>
      </c>
      <c r="T26" s="277" t="str">
        <f t="shared" si="2"/>
        <v/>
      </c>
      <c r="U26" s="238"/>
      <c r="V26" s="257"/>
      <c r="W26" s="331"/>
      <c r="X26" s="258"/>
      <c r="Y26" s="259"/>
    </row>
    <row r="27" spans="2:25" ht="18.95" customHeight="1" x14ac:dyDescent="0.25">
      <c r="B27" s="269" t="str">
        <v/>
      </c>
      <c r="C27" s="269" t="str">
        <v/>
      </c>
      <c r="D27" s="270" t="str">
        <v/>
      </c>
      <c r="E27" s="271" t="str">
        <v/>
      </c>
      <c r="F27" s="271" t="str">
        <v/>
      </c>
      <c r="G27" s="271" t="str">
        <v/>
      </c>
      <c r="H27" s="271" t="str">
        <v/>
      </c>
      <c r="I27" s="271" t="str">
        <v/>
      </c>
      <c r="J27" s="271" t="str">
        <v/>
      </c>
      <c r="K27" s="271" t="str">
        <v/>
      </c>
      <c r="L27" s="271" t="str">
        <v/>
      </c>
      <c r="M27" s="271" t="str">
        <v/>
      </c>
      <c r="N27" s="271" t="str">
        <v/>
      </c>
      <c r="O27" s="272" t="str">
        <v/>
      </c>
      <c r="P27" s="273" t="str">
        <f>IF($B27="","",IFERROR(INDEX(Tabella3[PREZZO],MATCH($B27,Tabella3[Codice],0)),""))</f>
        <v/>
      </c>
      <c r="Q27" s="274" t="str">
        <f t="shared" si="0"/>
        <v/>
      </c>
      <c r="R27" s="275" t="str" cm="1">
        <f t="array" ref="R27">IF($B27="","",IFERROR(_xlfn.XLOOKUP($B27&amp;"",PIVOT!$A$10:$A$220&amp;"",PIVOT!$R$10:$R$220,0),0))</f>
        <v/>
      </c>
      <c r="S27" s="276" t="str">
        <f t="shared" si="1"/>
        <v/>
      </c>
      <c r="T27" s="277" t="str">
        <f t="shared" si="2"/>
        <v/>
      </c>
      <c r="U27" s="238"/>
      <c r="V27" s="257"/>
      <c r="W27" s="331"/>
      <c r="X27" s="258"/>
      <c r="Y27" s="259"/>
    </row>
    <row r="28" spans="2:25" ht="18.95" customHeight="1" x14ac:dyDescent="0.25">
      <c r="B28" s="269" t="str">
        <v/>
      </c>
      <c r="C28" s="269" t="str">
        <v/>
      </c>
      <c r="D28" s="270" t="str">
        <v/>
      </c>
      <c r="E28" s="271" t="str">
        <v/>
      </c>
      <c r="F28" s="271" t="str">
        <v/>
      </c>
      <c r="G28" s="271" t="str">
        <v/>
      </c>
      <c r="H28" s="271" t="str">
        <v/>
      </c>
      <c r="I28" s="271" t="str">
        <v/>
      </c>
      <c r="J28" s="271" t="str">
        <v/>
      </c>
      <c r="K28" s="271" t="str">
        <v/>
      </c>
      <c r="L28" s="271" t="str">
        <v/>
      </c>
      <c r="M28" s="271" t="str">
        <v/>
      </c>
      <c r="N28" s="271" t="str">
        <v/>
      </c>
      <c r="O28" s="272" t="str">
        <v/>
      </c>
      <c r="P28" s="273" t="str">
        <f>IF($B28="","",IFERROR(INDEX(Tabella3[PREZZO],MATCH($B28,Tabella3[Codice],0)),""))</f>
        <v/>
      </c>
      <c r="Q28" s="274" t="str">
        <f t="shared" si="0"/>
        <v/>
      </c>
      <c r="R28" s="275" t="str" cm="1">
        <f t="array" ref="R28">IF($B28="","",IFERROR(_xlfn.XLOOKUP($B28&amp;"",PIVOT!$A$10:$A$220&amp;"",PIVOT!$R$10:$R$220,0),0))</f>
        <v/>
      </c>
      <c r="S28" s="276" t="str">
        <f t="shared" si="1"/>
        <v/>
      </c>
      <c r="T28" s="277" t="str">
        <f t="shared" si="2"/>
        <v/>
      </c>
      <c r="U28" s="238"/>
      <c r="V28" s="257"/>
      <c r="W28" s="331"/>
      <c r="X28" s="258"/>
      <c r="Y28" s="259"/>
    </row>
    <row r="29" spans="2:25" ht="18.95" customHeight="1" x14ac:dyDescent="0.25">
      <c r="B29" s="269" t="str">
        <v/>
      </c>
      <c r="C29" s="269" t="str">
        <v/>
      </c>
      <c r="D29" s="270" t="str">
        <v/>
      </c>
      <c r="E29" s="271" t="str">
        <v/>
      </c>
      <c r="F29" s="271" t="str">
        <v/>
      </c>
      <c r="G29" s="271" t="str">
        <v/>
      </c>
      <c r="H29" s="271" t="str">
        <v/>
      </c>
      <c r="I29" s="271" t="str">
        <v/>
      </c>
      <c r="J29" s="271" t="str">
        <v/>
      </c>
      <c r="K29" s="271" t="str">
        <v/>
      </c>
      <c r="L29" s="271" t="str">
        <v/>
      </c>
      <c r="M29" s="271" t="str">
        <v/>
      </c>
      <c r="N29" s="271" t="str">
        <v/>
      </c>
      <c r="O29" s="272" t="str">
        <v/>
      </c>
      <c r="P29" s="273" t="str">
        <f>IF($B29="","",IFERROR(INDEX(Tabella3[PREZZO],MATCH($B29,Tabella3[Codice],0)),""))</f>
        <v/>
      </c>
      <c r="Q29" s="274" t="str">
        <f t="shared" si="0"/>
        <v/>
      </c>
      <c r="R29" s="275" t="str" cm="1">
        <f t="array" ref="R29">IF($B29="","",IFERROR(_xlfn.XLOOKUP($B29&amp;"",PIVOT!$A$10:$A$220&amp;"",PIVOT!$R$10:$R$220,0),0))</f>
        <v/>
      </c>
      <c r="S29" s="276" t="str">
        <f t="shared" si="1"/>
        <v/>
      </c>
      <c r="T29" s="277" t="str">
        <f t="shared" si="2"/>
        <v/>
      </c>
      <c r="U29" s="238"/>
      <c r="V29" s="257"/>
      <c r="W29" s="331"/>
      <c r="X29" s="258"/>
      <c r="Y29" s="259"/>
    </row>
    <row r="30" spans="2:25" ht="18.95" customHeight="1" x14ac:dyDescent="0.25">
      <c r="B30" s="269" t="str">
        <v/>
      </c>
      <c r="C30" s="269" t="str">
        <v/>
      </c>
      <c r="D30" s="270" t="str">
        <v/>
      </c>
      <c r="E30" s="271" t="str">
        <v/>
      </c>
      <c r="F30" s="271" t="str">
        <v/>
      </c>
      <c r="G30" s="271" t="str">
        <v/>
      </c>
      <c r="H30" s="271" t="str">
        <v/>
      </c>
      <c r="I30" s="271" t="str">
        <v/>
      </c>
      <c r="J30" s="271" t="str">
        <v/>
      </c>
      <c r="K30" s="271" t="str">
        <v/>
      </c>
      <c r="L30" s="271" t="str">
        <v/>
      </c>
      <c r="M30" s="271" t="str">
        <v/>
      </c>
      <c r="N30" s="271" t="str">
        <v/>
      </c>
      <c r="O30" s="272" t="str">
        <v/>
      </c>
      <c r="P30" s="273" t="str">
        <f>IF($B30="","",IFERROR(INDEX(Tabella3[PREZZO],MATCH($B30,Tabella3[Codice],0)),""))</f>
        <v/>
      </c>
      <c r="Q30" s="274" t="str">
        <f t="shared" si="0"/>
        <v/>
      </c>
      <c r="R30" s="275" t="str" cm="1">
        <f t="array" ref="R30">IF($B30="","",IFERROR(_xlfn.XLOOKUP($B30&amp;"",PIVOT!$A$10:$A$220&amp;"",PIVOT!$R$10:$R$220,0),0))</f>
        <v/>
      </c>
      <c r="S30" s="276" t="str">
        <f t="shared" si="1"/>
        <v/>
      </c>
      <c r="T30" s="277" t="str">
        <f t="shared" si="2"/>
        <v/>
      </c>
      <c r="U30" s="238"/>
      <c r="V30" s="257"/>
      <c r="W30" s="331"/>
      <c r="X30" s="258"/>
      <c r="Y30" s="259"/>
    </row>
    <row r="31" spans="2:25" ht="18.95" customHeight="1" x14ac:dyDescent="0.25">
      <c r="B31" s="269" t="str">
        <v/>
      </c>
      <c r="C31" s="269" t="str">
        <v/>
      </c>
      <c r="D31" s="270" t="str">
        <v/>
      </c>
      <c r="E31" s="271" t="str">
        <v/>
      </c>
      <c r="F31" s="271" t="str">
        <v/>
      </c>
      <c r="G31" s="271" t="str">
        <v/>
      </c>
      <c r="H31" s="271" t="str">
        <v/>
      </c>
      <c r="I31" s="271" t="str">
        <v/>
      </c>
      <c r="J31" s="271" t="str">
        <v/>
      </c>
      <c r="K31" s="271" t="str">
        <v/>
      </c>
      <c r="L31" s="271" t="str">
        <v/>
      </c>
      <c r="M31" s="271" t="str">
        <v/>
      </c>
      <c r="N31" s="271" t="str">
        <v/>
      </c>
      <c r="O31" s="272" t="str">
        <v/>
      </c>
      <c r="P31" s="273" t="str">
        <f>IF($B31="","",IFERROR(INDEX(Tabella3[PREZZO],MATCH($B31,Tabella3[Codice],0)),""))</f>
        <v/>
      </c>
      <c r="Q31" s="274" t="str">
        <f t="shared" si="0"/>
        <v/>
      </c>
      <c r="R31" s="275" t="str" cm="1">
        <f t="array" ref="R31">IF($B31="","",IFERROR(_xlfn.XLOOKUP($B31&amp;"",PIVOT!$A$10:$A$220&amp;"",PIVOT!$R$10:$R$220,0),0))</f>
        <v/>
      </c>
      <c r="S31" s="276" t="str">
        <f t="shared" si="1"/>
        <v/>
      </c>
      <c r="T31" s="277" t="str">
        <f t="shared" si="2"/>
        <v/>
      </c>
      <c r="U31" s="238"/>
      <c r="V31" s="257"/>
      <c r="W31" s="331"/>
      <c r="X31" s="258"/>
      <c r="Y31" s="259"/>
    </row>
    <row r="32" spans="2:25" ht="18.95" customHeight="1" x14ac:dyDescent="0.25">
      <c r="B32" s="269" t="str">
        <v/>
      </c>
      <c r="C32" s="269" t="str">
        <v/>
      </c>
      <c r="D32" s="270" t="str">
        <v/>
      </c>
      <c r="E32" s="271" t="str">
        <v/>
      </c>
      <c r="F32" s="271" t="str">
        <v/>
      </c>
      <c r="G32" s="271" t="str">
        <v/>
      </c>
      <c r="H32" s="271" t="str">
        <v/>
      </c>
      <c r="I32" s="271" t="str">
        <v/>
      </c>
      <c r="J32" s="271" t="str">
        <v/>
      </c>
      <c r="K32" s="271" t="str">
        <v/>
      </c>
      <c r="L32" s="271" t="str">
        <v/>
      </c>
      <c r="M32" s="271" t="str">
        <v/>
      </c>
      <c r="N32" s="271" t="str">
        <v/>
      </c>
      <c r="O32" s="272" t="str">
        <v/>
      </c>
      <c r="P32" s="273" t="str">
        <f>IF($B32="","",IFERROR(INDEX(Tabella3[PREZZO],MATCH($B32,Tabella3[Codice],0)),""))</f>
        <v/>
      </c>
      <c r="Q32" s="274" t="str">
        <f t="shared" si="0"/>
        <v/>
      </c>
      <c r="R32" s="275" t="str" cm="1">
        <f t="array" ref="R32">IF($B32="","",IFERROR(_xlfn.XLOOKUP($B32&amp;"",PIVOT!$A$10:$A$220&amp;"",PIVOT!$R$10:$R$220,0),0))</f>
        <v/>
      </c>
      <c r="S32" s="276" t="str">
        <f t="shared" si="1"/>
        <v/>
      </c>
      <c r="T32" s="277" t="str">
        <f t="shared" si="2"/>
        <v/>
      </c>
      <c r="U32" s="238"/>
      <c r="V32" s="257"/>
      <c r="W32" s="331"/>
      <c r="X32" s="258"/>
      <c r="Y32" s="259"/>
    </row>
    <row r="33" spans="2:25" ht="18.95" customHeight="1" x14ac:dyDescent="0.25">
      <c r="B33" s="269" t="str">
        <v/>
      </c>
      <c r="C33" s="269" t="str">
        <v/>
      </c>
      <c r="D33" s="270" t="str">
        <v/>
      </c>
      <c r="E33" s="271" t="str">
        <v/>
      </c>
      <c r="F33" s="271" t="str">
        <v/>
      </c>
      <c r="G33" s="271" t="str">
        <v/>
      </c>
      <c r="H33" s="271" t="str">
        <v/>
      </c>
      <c r="I33" s="271" t="str">
        <v/>
      </c>
      <c r="J33" s="271" t="str">
        <v/>
      </c>
      <c r="K33" s="271" t="str">
        <v/>
      </c>
      <c r="L33" s="271" t="str">
        <v/>
      </c>
      <c r="M33" s="271" t="str">
        <v/>
      </c>
      <c r="N33" s="271" t="str">
        <v/>
      </c>
      <c r="O33" s="272" t="str">
        <v/>
      </c>
      <c r="P33" s="273" t="str">
        <f>IF($B33="","",IFERROR(INDEX(Tabella3[PREZZO],MATCH($B33,Tabella3[Codice],0)),""))</f>
        <v/>
      </c>
      <c r="Q33" s="274" t="str">
        <f t="shared" si="0"/>
        <v/>
      </c>
      <c r="R33" s="275" t="str" cm="1">
        <f t="array" ref="R33">IF($B33="","",IFERROR(_xlfn.XLOOKUP($B33&amp;"",PIVOT!$A$10:$A$220&amp;"",PIVOT!$R$10:$R$220,0),0))</f>
        <v/>
      </c>
      <c r="S33" s="276" t="str">
        <f t="shared" si="1"/>
        <v/>
      </c>
      <c r="T33" s="277" t="str">
        <f t="shared" si="2"/>
        <v/>
      </c>
      <c r="U33" s="238"/>
      <c r="V33" s="257"/>
      <c r="W33" s="331"/>
      <c r="X33" s="258"/>
      <c r="Y33" s="259"/>
    </row>
    <row r="34" spans="2:25" ht="18.95" customHeight="1" x14ac:dyDescent="0.25">
      <c r="B34" s="269" t="str">
        <v/>
      </c>
      <c r="C34" s="269" t="str">
        <v/>
      </c>
      <c r="D34" s="270" t="str">
        <v/>
      </c>
      <c r="E34" s="271" t="str">
        <v/>
      </c>
      <c r="F34" s="271" t="str">
        <v/>
      </c>
      <c r="G34" s="271" t="str">
        <v/>
      </c>
      <c r="H34" s="271" t="str">
        <v/>
      </c>
      <c r="I34" s="271" t="str">
        <v/>
      </c>
      <c r="J34" s="271" t="str">
        <v/>
      </c>
      <c r="K34" s="271" t="str">
        <v/>
      </c>
      <c r="L34" s="271" t="str">
        <v/>
      </c>
      <c r="M34" s="271" t="str">
        <v/>
      </c>
      <c r="N34" s="271" t="str">
        <v/>
      </c>
      <c r="O34" s="272" t="str">
        <v/>
      </c>
      <c r="P34" s="273" t="str">
        <f>IF($B34="","",IFERROR(INDEX(Tabella3[PREZZO],MATCH($B34,Tabella3[Codice],0)),""))</f>
        <v/>
      </c>
      <c r="Q34" s="274" t="str">
        <f t="shared" si="0"/>
        <v/>
      </c>
      <c r="R34" s="275" t="str" cm="1">
        <f t="array" ref="R34">IF($B34="","",IFERROR(_xlfn.XLOOKUP($B34&amp;"",PIVOT!$A$10:$A$220&amp;"",PIVOT!$R$10:$R$220,0),0))</f>
        <v/>
      </c>
      <c r="S34" s="276" t="str">
        <f t="shared" si="1"/>
        <v/>
      </c>
      <c r="T34" s="277" t="str">
        <f t="shared" si="2"/>
        <v/>
      </c>
      <c r="U34" s="238"/>
      <c r="V34" s="257"/>
      <c r="W34" s="331"/>
      <c r="X34" s="258"/>
      <c r="Y34" s="259"/>
    </row>
    <row r="35" spans="2:25" ht="18.95" customHeight="1" x14ac:dyDescent="0.25">
      <c r="B35" s="269" t="str">
        <v/>
      </c>
      <c r="C35" s="269" t="str">
        <v/>
      </c>
      <c r="D35" s="270" t="str">
        <v/>
      </c>
      <c r="E35" s="271" t="str">
        <v/>
      </c>
      <c r="F35" s="271" t="str">
        <v/>
      </c>
      <c r="G35" s="271" t="str">
        <v/>
      </c>
      <c r="H35" s="271" t="str">
        <v/>
      </c>
      <c r="I35" s="271" t="str">
        <v/>
      </c>
      <c r="J35" s="271" t="str">
        <v/>
      </c>
      <c r="K35" s="271" t="str">
        <v/>
      </c>
      <c r="L35" s="271" t="str">
        <v/>
      </c>
      <c r="M35" s="271" t="str">
        <v/>
      </c>
      <c r="N35" s="271" t="str">
        <v/>
      </c>
      <c r="O35" s="272" t="str">
        <v/>
      </c>
      <c r="P35" s="273" t="str">
        <f>IF($B35="","",IFERROR(INDEX(Tabella3[PREZZO],MATCH($B35,Tabella3[Codice],0)),""))</f>
        <v/>
      </c>
      <c r="Q35" s="274" t="str">
        <f t="shared" si="0"/>
        <v/>
      </c>
      <c r="R35" s="275" t="str" cm="1">
        <f t="array" ref="R35">IF($B35="","",IFERROR(_xlfn.XLOOKUP($B35&amp;"",PIVOT!$A$10:$A$220&amp;"",PIVOT!$R$10:$R$220,0),0))</f>
        <v/>
      </c>
      <c r="S35" s="276" t="str">
        <f t="shared" si="1"/>
        <v/>
      </c>
      <c r="T35" s="277" t="str">
        <f t="shared" si="2"/>
        <v/>
      </c>
      <c r="U35" s="238"/>
      <c r="V35" s="257"/>
      <c r="W35" s="331"/>
      <c r="X35" s="258"/>
      <c r="Y35" s="259"/>
    </row>
    <row r="36" spans="2:25" ht="18.95" customHeight="1" x14ac:dyDescent="0.25">
      <c r="B36" s="269" t="str">
        <v/>
      </c>
      <c r="C36" s="269" t="str">
        <v/>
      </c>
      <c r="D36" s="270" t="str">
        <v/>
      </c>
      <c r="E36" s="271" t="str">
        <v/>
      </c>
      <c r="F36" s="271" t="str">
        <v/>
      </c>
      <c r="G36" s="271" t="str">
        <v/>
      </c>
      <c r="H36" s="271" t="str">
        <v/>
      </c>
      <c r="I36" s="271" t="str">
        <v/>
      </c>
      <c r="J36" s="271" t="str">
        <v/>
      </c>
      <c r="K36" s="271" t="str">
        <v/>
      </c>
      <c r="L36" s="271" t="str">
        <v/>
      </c>
      <c r="M36" s="271" t="str">
        <v/>
      </c>
      <c r="N36" s="271" t="str">
        <v/>
      </c>
      <c r="O36" s="272" t="str">
        <v/>
      </c>
      <c r="P36" s="273" t="str">
        <f>IF($B36="","",IFERROR(INDEX(Tabella3[PREZZO],MATCH($B36,Tabella3[Codice],0)),""))</f>
        <v/>
      </c>
      <c r="Q36" s="274" t="str">
        <f t="shared" si="0"/>
        <v/>
      </c>
      <c r="R36" s="275" t="str" cm="1">
        <f t="array" ref="R36">IF($B36="","",IFERROR(_xlfn.XLOOKUP($B36&amp;"",PIVOT!$A$10:$A$220&amp;"",PIVOT!$R$10:$R$220,0),0))</f>
        <v/>
      </c>
      <c r="S36" s="276" t="str">
        <f t="shared" si="1"/>
        <v/>
      </c>
      <c r="T36" s="277" t="str">
        <f t="shared" si="2"/>
        <v/>
      </c>
      <c r="U36" s="238"/>
      <c r="V36" s="257"/>
      <c r="W36" s="331"/>
      <c r="X36" s="258"/>
      <c r="Y36" s="259"/>
    </row>
    <row r="37" spans="2:25" ht="18.95" customHeight="1" x14ac:dyDescent="0.25">
      <c r="B37" s="269" t="str">
        <v/>
      </c>
      <c r="C37" s="269" t="str">
        <v/>
      </c>
      <c r="D37" s="270" t="str">
        <v/>
      </c>
      <c r="E37" s="271" t="str">
        <v/>
      </c>
      <c r="F37" s="271" t="str">
        <v/>
      </c>
      <c r="G37" s="271" t="str">
        <v/>
      </c>
      <c r="H37" s="271" t="str">
        <v/>
      </c>
      <c r="I37" s="271" t="str">
        <v/>
      </c>
      <c r="J37" s="271" t="str">
        <v/>
      </c>
      <c r="K37" s="271" t="str">
        <v/>
      </c>
      <c r="L37" s="271" t="str">
        <v/>
      </c>
      <c r="M37" s="271" t="str">
        <v/>
      </c>
      <c r="N37" s="271" t="str">
        <v/>
      </c>
      <c r="O37" s="272" t="str">
        <v/>
      </c>
      <c r="P37" s="273" t="str">
        <f>IF($B37="","",IFERROR(INDEX(Tabella3[PREZZO],MATCH($B37,Tabella3[Codice],0)),""))</f>
        <v/>
      </c>
      <c r="Q37" s="274" t="str">
        <f t="shared" si="0"/>
        <v/>
      </c>
      <c r="R37" s="275" t="str" cm="1">
        <f t="array" ref="R37">IF($B37="","",IFERROR(_xlfn.XLOOKUP($B37&amp;"",PIVOT!$A$10:$A$220&amp;"",PIVOT!$R$10:$R$220,0),0))</f>
        <v/>
      </c>
      <c r="S37" s="276" t="str">
        <f t="shared" si="1"/>
        <v/>
      </c>
      <c r="T37" s="277" t="str">
        <f t="shared" si="2"/>
        <v/>
      </c>
      <c r="U37" s="238"/>
      <c r="V37" s="257"/>
      <c r="W37" s="331"/>
      <c r="X37" s="258"/>
      <c r="Y37" s="259"/>
    </row>
    <row r="38" spans="2:25" ht="18.95" customHeight="1" x14ac:dyDescent="0.25">
      <c r="B38" s="269" t="str">
        <v/>
      </c>
      <c r="C38" s="269" t="str">
        <v/>
      </c>
      <c r="D38" s="270" t="str">
        <v/>
      </c>
      <c r="E38" s="271" t="str">
        <v/>
      </c>
      <c r="F38" s="271" t="str">
        <v/>
      </c>
      <c r="G38" s="271" t="str">
        <v/>
      </c>
      <c r="H38" s="271" t="str">
        <v/>
      </c>
      <c r="I38" s="271" t="str">
        <v/>
      </c>
      <c r="J38" s="271" t="str">
        <v/>
      </c>
      <c r="K38" s="271" t="str">
        <v/>
      </c>
      <c r="L38" s="271" t="str">
        <v/>
      </c>
      <c r="M38" s="271" t="str">
        <v/>
      </c>
      <c r="N38" s="271" t="str">
        <v/>
      </c>
      <c r="O38" s="272" t="str">
        <v/>
      </c>
      <c r="P38" s="273" t="str">
        <f>IF($B38="","",IFERROR(INDEX(Tabella3[PREZZO],MATCH($B38,Tabella3[Codice],0)),""))</f>
        <v/>
      </c>
      <c r="Q38" s="274" t="str">
        <f t="shared" si="0"/>
        <v/>
      </c>
      <c r="R38" s="275" t="str" cm="1">
        <f t="array" ref="R38">IF($B38="","",IFERROR(_xlfn.XLOOKUP($B38&amp;"",PIVOT!$A$10:$A$220&amp;"",PIVOT!$R$10:$R$220,0),0))</f>
        <v/>
      </c>
      <c r="S38" s="276" t="str">
        <f t="shared" si="1"/>
        <v/>
      </c>
      <c r="T38" s="277" t="str">
        <f t="shared" si="2"/>
        <v/>
      </c>
      <c r="U38" s="238"/>
      <c r="V38" s="257"/>
      <c r="W38" s="331"/>
      <c r="X38" s="258"/>
      <c r="Y38" s="259"/>
    </row>
    <row r="39" spans="2:25" ht="18.95" customHeight="1" x14ac:dyDescent="0.25">
      <c r="B39" s="269" t="str">
        <v/>
      </c>
      <c r="C39" s="269" t="str">
        <v/>
      </c>
      <c r="D39" s="270" t="str">
        <v/>
      </c>
      <c r="E39" s="271" t="str">
        <v/>
      </c>
      <c r="F39" s="271" t="str">
        <v/>
      </c>
      <c r="G39" s="271" t="str">
        <v/>
      </c>
      <c r="H39" s="271" t="str">
        <v/>
      </c>
      <c r="I39" s="271" t="str">
        <v/>
      </c>
      <c r="J39" s="271" t="str">
        <v/>
      </c>
      <c r="K39" s="271" t="str">
        <v/>
      </c>
      <c r="L39" s="271" t="str">
        <v/>
      </c>
      <c r="M39" s="271" t="str">
        <v/>
      </c>
      <c r="N39" s="271" t="str">
        <v/>
      </c>
      <c r="O39" s="272" t="str">
        <v/>
      </c>
      <c r="P39" s="273" t="str">
        <f>IF($B39="","",IFERROR(INDEX(Tabella3[PREZZO],MATCH($B39,Tabella3[Codice],0)),""))</f>
        <v/>
      </c>
      <c r="Q39" s="274" t="str">
        <f t="shared" si="0"/>
        <v/>
      </c>
      <c r="R39" s="275" t="str" cm="1">
        <f t="array" ref="R39">IF($B39="","",IFERROR(_xlfn.XLOOKUP($B39&amp;"",PIVOT!$A$10:$A$220&amp;"",PIVOT!$R$10:$R$220,0),0))</f>
        <v/>
      </c>
      <c r="S39" s="276" t="str">
        <f t="shared" si="1"/>
        <v/>
      </c>
      <c r="T39" s="277" t="str">
        <f t="shared" si="2"/>
        <v/>
      </c>
      <c r="U39" s="238"/>
      <c r="V39" s="257"/>
      <c r="W39" s="331"/>
      <c r="X39" s="258"/>
      <c r="Y39" s="259"/>
    </row>
    <row r="40" spans="2:25" ht="18.95" customHeight="1" x14ac:dyDescent="0.25">
      <c r="B40" s="269" t="str">
        <v/>
      </c>
      <c r="C40" s="269" t="str">
        <v/>
      </c>
      <c r="D40" s="270" t="str">
        <v/>
      </c>
      <c r="E40" s="271" t="str">
        <v/>
      </c>
      <c r="F40" s="271" t="str">
        <v/>
      </c>
      <c r="G40" s="271" t="str">
        <v/>
      </c>
      <c r="H40" s="271" t="str">
        <v/>
      </c>
      <c r="I40" s="271" t="str">
        <v/>
      </c>
      <c r="J40" s="271" t="str">
        <v/>
      </c>
      <c r="K40" s="271" t="str">
        <v/>
      </c>
      <c r="L40" s="271" t="str">
        <v/>
      </c>
      <c r="M40" s="271" t="str">
        <v/>
      </c>
      <c r="N40" s="271" t="str">
        <v/>
      </c>
      <c r="O40" s="272" t="str">
        <v/>
      </c>
      <c r="P40" s="273" t="str">
        <f>IF($B40="","",IFERROR(INDEX(Tabella3[PREZZO],MATCH($B40,Tabella3[Codice],0)),""))</f>
        <v/>
      </c>
      <c r="Q40" s="274" t="str">
        <f t="shared" si="0"/>
        <v/>
      </c>
      <c r="R40" s="275" t="str" cm="1">
        <f t="array" ref="R40">IF($B40="","",IFERROR(_xlfn.XLOOKUP($B40&amp;"",PIVOT!$A$10:$A$220&amp;"",PIVOT!$R$10:$R$220,0),0))</f>
        <v/>
      </c>
      <c r="S40" s="276" t="str">
        <f t="shared" si="1"/>
        <v/>
      </c>
      <c r="T40" s="277" t="str">
        <f t="shared" si="2"/>
        <v/>
      </c>
      <c r="U40" s="238"/>
      <c r="V40" s="257"/>
      <c r="W40" s="331"/>
      <c r="X40" s="258"/>
      <c r="Y40" s="259"/>
    </row>
    <row r="41" spans="2:25" ht="18.95" customHeight="1" x14ac:dyDescent="0.25">
      <c r="B41" s="269" t="str">
        <v/>
      </c>
      <c r="C41" s="269" t="str">
        <v/>
      </c>
      <c r="D41" s="270" t="str">
        <v/>
      </c>
      <c r="E41" s="271" t="str">
        <v/>
      </c>
      <c r="F41" s="271" t="str">
        <v/>
      </c>
      <c r="G41" s="271" t="str">
        <v/>
      </c>
      <c r="H41" s="271" t="str">
        <v/>
      </c>
      <c r="I41" s="271" t="str">
        <v/>
      </c>
      <c r="J41" s="271" t="str">
        <v/>
      </c>
      <c r="K41" s="271" t="str">
        <v/>
      </c>
      <c r="L41" s="271" t="str">
        <v/>
      </c>
      <c r="M41" s="271" t="str">
        <v/>
      </c>
      <c r="N41" s="271" t="str">
        <v/>
      </c>
      <c r="O41" s="272" t="str">
        <v/>
      </c>
      <c r="P41" s="273" t="str">
        <f>IF($B41="","",IFERROR(INDEX(Tabella3[PREZZO],MATCH($B41,Tabella3[Codice],0)),""))</f>
        <v/>
      </c>
      <c r="Q41" s="274" t="str">
        <f t="shared" si="0"/>
        <v/>
      </c>
      <c r="R41" s="275" t="str" cm="1">
        <f t="array" ref="R41">IF($B41="","",IFERROR(_xlfn.XLOOKUP($B41&amp;"",PIVOT!$A$10:$A$220&amp;"",PIVOT!$R$10:$R$220,0),0))</f>
        <v/>
      </c>
      <c r="S41" s="276" t="str">
        <f t="shared" si="1"/>
        <v/>
      </c>
      <c r="T41" s="277" t="str">
        <f t="shared" si="2"/>
        <v/>
      </c>
      <c r="U41" s="238"/>
      <c r="V41" s="257"/>
      <c r="W41" s="331"/>
      <c r="X41" s="258"/>
      <c r="Y41" s="259"/>
    </row>
    <row r="42" spans="2:25" ht="18.95" customHeight="1" x14ac:dyDescent="0.25">
      <c r="B42" s="269" t="str">
        <v/>
      </c>
      <c r="C42" s="269" t="str">
        <v/>
      </c>
      <c r="D42" s="270" t="str">
        <v/>
      </c>
      <c r="E42" s="271" t="str">
        <v/>
      </c>
      <c r="F42" s="271" t="str">
        <v/>
      </c>
      <c r="G42" s="271" t="str">
        <v/>
      </c>
      <c r="H42" s="271" t="str">
        <v/>
      </c>
      <c r="I42" s="271" t="str">
        <v/>
      </c>
      <c r="J42" s="271" t="str">
        <v/>
      </c>
      <c r="K42" s="271" t="str">
        <v/>
      </c>
      <c r="L42" s="271" t="str">
        <v/>
      </c>
      <c r="M42" s="271" t="str">
        <v/>
      </c>
      <c r="N42" s="271" t="str">
        <v/>
      </c>
      <c r="O42" s="272" t="str">
        <v/>
      </c>
      <c r="P42" s="273" t="str">
        <f>IF($B42="","",IFERROR(INDEX(Tabella3[PREZZO],MATCH($B42,Tabella3[Codice],0)),""))</f>
        <v/>
      </c>
      <c r="Q42" s="274" t="str">
        <f t="shared" si="0"/>
        <v/>
      </c>
      <c r="R42" s="275" t="str" cm="1">
        <f t="array" ref="R42">IF($B42="","",IFERROR(_xlfn.XLOOKUP($B42&amp;"",PIVOT!$A$10:$A$220&amp;"",PIVOT!$R$10:$R$220,0),0))</f>
        <v/>
      </c>
      <c r="S42" s="276" t="str">
        <f t="shared" si="1"/>
        <v/>
      </c>
      <c r="T42" s="277" t="str">
        <f t="shared" si="2"/>
        <v/>
      </c>
      <c r="U42" s="238"/>
      <c r="V42" s="257"/>
      <c r="W42" s="331"/>
      <c r="X42" s="258"/>
      <c r="Y42" s="259"/>
    </row>
    <row r="43" spans="2:25" ht="18.95" customHeight="1" x14ac:dyDescent="0.25">
      <c r="B43" s="269" t="str">
        <v/>
      </c>
      <c r="C43" s="269" t="str">
        <v/>
      </c>
      <c r="D43" s="270" t="str">
        <v/>
      </c>
      <c r="E43" s="271" t="str">
        <v/>
      </c>
      <c r="F43" s="271" t="str">
        <v/>
      </c>
      <c r="G43" s="271" t="str">
        <v/>
      </c>
      <c r="H43" s="271" t="str">
        <v/>
      </c>
      <c r="I43" s="271" t="str">
        <v/>
      </c>
      <c r="J43" s="271" t="str">
        <v/>
      </c>
      <c r="K43" s="271" t="str">
        <v/>
      </c>
      <c r="L43" s="271" t="str">
        <v/>
      </c>
      <c r="M43" s="271" t="str">
        <v/>
      </c>
      <c r="N43" s="271" t="str">
        <v/>
      </c>
      <c r="O43" s="272" t="str">
        <v/>
      </c>
      <c r="P43" s="273" t="str">
        <f>IF($B43="","",IFERROR(INDEX(Tabella3[PREZZO],MATCH($B43,Tabella3[Codice],0)),""))</f>
        <v/>
      </c>
      <c r="Q43" s="274" t="str">
        <f t="shared" si="0"/>
        <v/>
      </c>
      <c r="R43" s="275" t="str" cm="1">
        <f t="array" ref="R43">IF($B43="","",IFERROR(_xlfn.XLOOKUP($B43&amp;"",PIVOT!$A$10:$A$220&amp;"",PIVOT!$R$10:$R$220,0),0))</f>
        <v/>
      </c>
      <c r="S43" s="276" t="str">
        <f t="shared" si="1"/>
        <v/>
      </c>
      <c r="T43" s="277" t="str">
        <f t="shared" si="2"/>
        <v/>
      </c>
      <c r="U43" s="238"/>
      <c r="V43" s="257"/>
      <c r="W43" s="331"/>
      <c r="X43" s="258"/>
      <c r="Y43" s="259"/>
    </row>
    <row r="44" spans="2:25" ht="18.95" customHeight="1" x14ac:dyDescent="0.25">
      <c r="B44" s="269" t="str">
        <v/>
      </c>
      <c r="C44" s="269" t="str">
        <v/>
      </c>
      <c r="D44" s="270" t="str">
        <v/>
      </c>
      <c r="E44" s="271" t="str">
        <v/>
      </c>
      <c r="F44" s="271" t="str">
        <v/>
      </c>
      <c r="G44" s="271" t="str">
        <v/>
      </c>
      <c r="H44" s="271" t="str">
        <v/>
      </c>
      <c r="I44" s="271" t="str">
        <v/>
      </c>
      <c r="J44" s="271" t="str">
        <v/>
      </c>
      <c r="K44" s="271" t="str">
        <v/>
      </c>
      <c r="L44" s="271" t="str">
        <v/>
      </c>
      <c r="M44" s="271" t="str">
        <v/>
      </c>
      <c r="N44" s="271" t="str">
        <v/>
      </c>
      <c r="O44" s="272" t="str">
        <v/>
      </c>
      <c r="P44" s="273" t="str">
        <f>IF($B44="","",IFERROR(INDEX(Tabella3[PREZZO],MATCH($B44,Tabella3[Codice],0)),""))</f>
        <v/>
      </c>
      <c r="Q44" s="274" t="str">
        <f t="shared" si="0"/>
        <v/>
      </c>
      <c r="R44" s="275" t="str" cm="1">
        <f t="array" ref="R44">IF($B44="","",IFERROR(_xlfn.XLOOKUP($B44&amp;"",PIVOT!$A$10:$A$220&amp;"",PIVOT!$R$10:$R$220,0),0))</f>
        <v/>
      </c>
      <c r="S44" s="276" t="str">
        <f t="shared" si="1"/>
        <v/>
      </c>
      <c r="T44" s="277" t="str">
        <f t="shared" si="2"/>
        <v/>
      </c>
      <c r="U44" s="238"/>
      <c r="V44" s="257"/>
      <c r="W44" s="331"/>
      <c r="X44" s="258"/>
      <c r="Y44" s="259"/>
    </row>
    <row r="45" spans="2:25" ht="18.95" customHeight="1" x14ac:dyDescent="0.25">
      <c r="B45" s="269" t="str">
        <v/>
      </c>
      <c r="C45" s="269" t="str">
        <v/>
      </c>
      <c r="D45" s="270" t="str">
        <v/>
      </c>
      <c r="E45" s="271" t="str">
        <v/>
      </c>
      <c r="F45" s="271" t="str">
        <v/>
      </c>
      <c r="G45" s="271" t="str">
        <v/>
      </c>
      <c r="H45" s="271" t="str">
        <v/>
      </c>
      <c r="I45" s="271" t="str">
        <v/>
      </c>
      <c r="J45" s="271" t="str">
        <v/>
      </c>
      <c r="K45" s="271" t="str">
        <v/>
      </c>
      <c r="L45" s="271" t="str">
        <v/>
      </c>
      <c r="M45" s="271" t="str">
        <v/>
      </c>
      <c r="N45" s="271" t="str">
        <v/>
      </c>
      <c r="O45" s="272" t="str">
        <v/>
      </c>
      <c r="P45" s="273" t="str">
        <f>IF($B45="","",IFERROR(INDEX(Tabella3[PREZZO],MATCH($B45,Tabella3[Codice],0)),""))</f>
        <v/>
      </c>
      <c r="Q45" s="274" t="str">
        <f t="shared" si="0"/>
        <v/>
      </c>
      <c r="R45" s="275" t="str" cm="1">
        <f t="array" ref="R45">IF($B45="","",IFERROR(_xlfn.XLOOKUP($B45&amp;"",PIVOT!$A$10:$A$220&amp;"",PIVOT!$R$10:$R$220,0),0))</f>
        <v/>
      </c>
      <c r="S45" s="276" t="str">
        <f t="shared" si="1"/>
        <v/>
      </c>
      <c r="T45" s="277" t="str">
        <f t="shared" si="2"/>
        <v/>
      </c>
      <c r="U45" s="238"/>
      <c r="V45" s="257"/>
      <c r="W45" s="331"/>
      <c r="X45" s="258"/>
      <c r="Y45" s="259"/>
    </row>
    <row r="46" spans="2:25" ht="18.95" customHeight="1" x14ac:dyDescent="0.25">
      <c r="B46" s="269" t="str">
        <v/>
      </c>
      <c r="C46" s="269" t="str">
        <v/>
      </c>
      <c r="D46" s="270" t="str">
        <v/>
      </c>
      <c r="E46" s="271" t="str">
        <v/>
      </c>
      <c r="F46" s="271" t="str">
        <v/>
      </c>
      <c r="G46" s="271" t="str">
        <v/>
      </c>
      <c r="H46" s="271" t="str">
        <v/>
      </c>
      <c r="I46" s="271" t="str">
        <v/>
      </c>
      <c r="J46" s="271" t="str">
        <v/>
      </c>
      <c r="K46" s="271" t="str">
        <v/>
      </c>
      <c r="L46" s="271" t="str">
        <v/>
      </c>
      <c r="M46" s="271" t="str">
        <v/>
      </c>
      <c r="N46" s="271" t="str">
        <v/>
      </c>
      <c r="O46" s="272" t="str">
        <v/>
      </c>
      <c r="P46" s="273" t="str">
        <f>IF($B46="","",IFERROR(INDEX(Tabella3[PREZZO],MATCH($B46,Tabella3[Codice],0)),""))</f>
        <v/>
      </c>
      <c r="Q46" s="274" t="str">
        <f t="shared" si="0"/>
        <v/>
      </c>
      <c r="R46" s="275" t="str" cm="1">
        <f t="array" ref="R46">IF($B46="","",IFERROR(_xlfn.XLOOKUP($B46&amp;"",PIVOT!$A$10:$A$220&amp;"",PIVOT!$R$10:$R$220,0),0))</f>
        <v/>
      </c>
      <c r="S46" s="276" t="str">
        <f t="shared" si="1"/>
        <v/>
      </c>
      <c r="T46" s="277" t="str">
        <f t="shared" si="2"/>
        <v/>
      </c>
      <c r="U46" s="238"/>
      <c r="V46" s="257"/>
      <c r="W46" s="331"/>
      <c r="X46" s="258"/>
      <c r="Y46" s="259"/>
    </row>
    <row r="47" spans="2:25" ht="18.95" customHeight="1" x14ac:dyDescent="0.25">
      <c r="B47" s="269" t="str">
        <v/>
      </c>
      <c r="C47" s="269" t="str">
        <v/>
      </c>
      <c r="D47" s="270" t="str">
        <v/>
      </c>
      <c r="E47" s="271" t="str">
        <v/>
      </c>
      <c r="F47" s="271" t="str">
        <v/>
      </c>
      <c r="G47" s="271" t="str">
        <v/>
      </c>
      <c r="H47" s="271" t="str">
        <v/>
      </c>
      <c r="I47" s="271" t="str">
        <v/>
      </c>
      <c r="J47" s="271" t="str">
        <v/>
      </c>
      <c r="K47" s="271" t="str">
        <v/>
      </c>
      <c r="L47" s="271" t="str">
        <v/>
      </c>
      <c r="M47" s="271" t="str">
        <v/>
      </c>
      <c r="N47" s="271" t="str">
        <v/>
      </c>
      <c r="O47" s="272" t="str">
        <v/>
      </c>
      <c r="P47" s="273" t="str">
        <f>IF($B47="","",IFERROR(INDEX(Tabella3[PREZZO],MATCH($B47,Tabella3[Codice],0)),""))</f>
        <v/>
      </c>
      <c r="Q47" s="274" t="str">
        <f t="shared" si="0"/>
        <v/>
      </c>
      <c r="R47" s="275" t="str" cm="1">
        <f t="array" ref="R47">IF($B47="","",IFERROR(_xlfn.XLOOKUP($B47&amp;"",PIVOT!$A$10:$A$220&amp;"",PIVOT!$R$10:$R$220,0),0))</f>
        <v/>
      </c>
      <c r="S47" s="276" t="str">
        <f t="shared" si="1"/>
        <v/>
      </c>
      <c r="T47" s="277" t="str">
        <f t="shared" si="2"/>
        <v/>
      </c>
      <c r="U47" s="238"/>
      <c r="V47" s="257"/>
      <c r="W47" s="331"/>
      <c r="X47" s="258"/>
      <c r="Y47" s="259"/>
    </row>
    <row r="48" spans="2:25" ht="18.95" customHeight="1" x14ac:dyDescent="0.25">
      <c r="B48" s="269" t="str">
        <v/>
      </c>
      <c r="C48" s="269" t="str">
        <v/>
      </c>
      <c r="D48" s="270" t="str">
        <v/>
      </c>
      <c r="E48" s="271" t="str">
        <v/>
      </c>
      <c r="F48" s="271" t="str">
        <v/>
      </c>
      <c r="G48" s="271" t="str">
        <v/>
      </c>
      <c r="H48" s="271" t="str">
        <v/>
      </c>
      <c r="I48" s="271" t="str">
        <v/>
      </c>
      <c r="J48" s="271" t="str">
        <v/>
      </c>
      <c r="K48" s="271" t="str">
        <v/>
      </c>
      <c r="L48" s="271" t="str">
        <v/>
      </c>
      <c r="M48" s="271" t="str">
        <v/>
      </c>
      <c r="N48" s="271" t="str">
        <v/>
      </c>
      <c r="O48" s="272" t="str">
        <v/>
      </c>
      <c r="P48" s="273" t="str">
        <f>IF($B48="","",IFERROR(INDEX(Tabella3[PREZZO],MATCH($B48,Tabella3[Codice],0)),""))</f>
        <v/>
      </c>
      <c r="Q48" s="274" t="str">
        <f t="shared" si="0"/>
        <v/>
      </c>
      <c r="R48" s="275" t="str" cm="1">
        <f t="array" ref="R48">IF($B48="","",IFERROR(_xlfn.XLOOKUP($B48&amp;"",PIVOT!$A$10:$A$220&amp;"",PIVOT!$R$10:$R$220,0),0))</f>
        <v/>
      </c>
      <c r="S48" s="276" t="str">
        <f t="shared" si="1"/>
        <v/>
      </c>
      <c r="T48" s="277" t="str">
        <f t="shared" si="2"/>
        <v/>
      </c>
      <c r="U48" s="238"/>
      <c r="V48" s="257"/>
      <c r="W48" s="331"/>
      <c r="X48" s="258"/>
      <c r="Y48" s="259"/>
    </row>
    <row r="49" spans="2:25" ht="18.95" customHeight="1" x14ac:dyDescent="0.25">
      <c r="B49" s="269" t="str">
        <v/>
      </c>
      <c r="C49" s="269" t="str">
        <v/>
      </c>
      <c r="D49" s="270" t="str">
        <v/>
      </c>
      <c r="E49" s="271" t="str">
        <v/>
      </c>
      <c r="F49" s="271" t="str">
        <v/>
      </c>
      <c r="G49" s="271" t="str">
        <v/>
      </c>
      <c r="H49" s="271" t="str">
        <v/>
      </c>
      <c r="I49" s="271" t="str">
        <v/>
      </c>
      <c r="J49" s="271" t="str">
        <v/>
      </c>
      <c r="K49" s="271" t="str">
        <v/>
      </c>
      <c r="L49" s="271" t="str">
        <v/>
      </c>
      <c r="M49" s="271" t="str">
        <v/>
      </c>
      <c r="N49" s="271" t="str">
        <v/>
      </c>
      <c r="O49" s="272" t="str">
        <v/>
      </c>
      <c r="P49" s="273" t="str">
        <f>IF($B49="","",IFERROR(INDEX(Tabella3[PREZZO],MATCH($B49,Tabella3[Codice],0)),""))</f>
        <v/>
      </c>
      <c r="Q49" s="274" t="str">
        <f t="shared" si="0"/>
        <v/>
      </c>
      <c r="R49" s="275" t="str" cm="1">
        <f t="array" ref="R49">IF($B49="","",IFERROR(_xlfn.XLOOKUP($B49&amp;"",PIVOT!$A$10:$A$220&amp;"",PIVOT!$R$10:$R$220,0),0))</f>
        <v/>
      </c>
      <c r="S49" s="276" t="str">
        <f t="shared" si="1"/>
        <v/>
      </c>
      <c r="T49" s="277" t="str">
        <f t="shared" si="2"/>
        <v/>
      </c>
      <c r="U49" s="238"/>
      <c r="V49" s="257"/>
      <c r="W49" s="331"/>
      <c r="X49" s="258"/>
      <c r="Y49" s="259"/>
    </row>
    <row r="50" spans="2:25" ht="18.95" customHeight="1" x14ac:dyDescent="0.25">
      <c r="B50" s="269" t="str">
        <v/>
      </c>
      <c r="C50" s="269" t="str">
        <v/>
      </c>
      <c r="D50" s="270" t="str">
        <v/>
      </c>
      <c r="E50" s="271" t="str">
        <v/>
      </c>
      <c r="F50" s="271" t="str">
        <v/>
      </c>
      <c r="G50" s="271" t="str">
        <v/>
      </c>
      <c r="H50" s="271" t="str">
        <v/>
      </c>
      <c r="I50" s="271" t="str">
        <v/>
      </c>
      <c r="J50" s="271" t="str">
        <v/>
      </c>
      <c r="K50" s="271" t="str">
        <v/>
      </c>
      <c r="L50" s="271" t="str">
        <v/>
      </c>
      <c r="M50" s="271" t="str">
        <v/>
      </c>
      <c r="N50" s="271" t="str">
        <v/>
      </c>
      <c r="O50" s="272" t="str">
        <v/>
      </c>
      <c r="P50" s="273" t="str">
        <f>IF($B50="","",IFERROR(INDEX(Tabella3[PREZZO],MATCH($B50,Tabella3[Codice],0)),""))</f>
        <v/>
      </c>
      <c r="Q50" s="274" t="str">
        <f t="shared" si="0"/>
        <v/>
      </c>
      <c r="R50" s="275" t="str" cm="1">
        <f t="array" ref="R50">IF($B50="","",IFERROR(_xlfn.XLOOKUP($B50&amp;"",PIVOT!$A$10:$A$220&amp;"",PIVOT!$R$10:$R$220,0),0))</f>
        <v/>
      </c>
      <c r="S50" s="276" t="str">
        <f t="shared" si="1"/>
        <v/>
      </c>
      <c r="T50" s="277" t="str">
        <f t="shared" si="2"/>
        <v/>
      </c>
      <c r="U50" s="238"/>
      <c r="V50" s="257"/>
      <c r="W50" s="331"/>
      <c r="X50" s="258"/>
      <c r="Y50" s="259"/>
    </row>
    <row r="51" spans="2:25" ht="18.95" customHeight="1" x14ac:dyDescent="0.25">
      <c r="B51" s="269" t="str">
        <v/>
      </c>
      <c r="C51" s="269" t="str">
        <v/>
      </c>
      <c r="D51" s="270" t="str">
        <v/>
      </c>
      <c r="E51" s="271" t="str">
        <v/>
      </c>
      <c r="F51" s="271" t="str">
        <v/>
      </c>
      <c r="G51" s="271" t="str">
        <v/>
      </c>
      <c r="H51" s="271" t="str">
        <v/>
      </c>
      <c r="I51" s="271" t="str">
        <v/>
      </c>
      <c r="J51" s="271" t="str">
        <v/>
      </c>
      <c r="K51" s="271" t="str">
        <v/>
      </c>
      <c r="L51" s="271" t="str">
        <v/>
      </c>
      <c r="M51" s="271" t="str">
        <v/>
      </c>
      <c r="N51" s="271" t="str">
        <v/>
      </c>
      <c r="O51" s="272" t="str">
        <v/>
      </c>
      <c r="P51" s="273" t="str">
        <f>IF($B51="","",IFERROR(INDEX(Tabella3[PREZZO],MATCH($B51,Tabella3[Codice],0)),""))</f>
        <v/>
      </c>
      <c r="Q51" s="274" t="str">
        <f t="shared" si="0"/>
        <v/>
      </c>
      <c r="R51" s="275" t="str" cm="1">
        <f t="array" ref="R51">IF($B51="","",IFERROR(_xlfn.XLOOKUP($B51&amp;"",PIVOT!$A$10:$A$220&amp;"",PIVOT!$R$10:$R$220,0),0))</f>
        <v/>
      </c>
      <c r="S51" s="276" t="str">
        <f t="shared" si="1"/>
        <v/>
      </c>
      <c r="T51" s="277" t="str">
        <f t="shared" si="2"/>
        <v/>
      </c>
      <c r="U51" s="238"/>
      <c r="V51" s="257"/>
      <c r="W51" s="331"/>
      <c r="X51" s="258"/>
      <c r="Y51" s="259"/>
    </row>
    <row r="52" spans="2:25" ht="18.95" customHeight="1" x14ac:dyDescent="0.25">
      <c r="B52" s="269" t="str">
        <v/>
      </c>
      <c r="C52" s="269" t="str">
        <v/>
      </c>
      <c r="D52" s="270" t="str">
        <v/>
      </c>
      <c r="E52" s="271" t="str">
        <v/>
      </c>
      <c r="F52" s="271" t="str">
        <v/>
      </c>
      <c r="G52" s="271" t="str">
        <v/>
      </c>
      <c r="H52" s="271" t="str">
        <v/>
      </c>
      <c r="I52" s="271" t="str">
        <v/>
      </c>
      <c r="J52" s="271" t="str">
        <v/>
      </c>
      <c r="K52" s="271" t="str">
        <v/>
      </c>
      <c r="L52" s="271" t="str">
        <v/>
      </c>
      <c r="M52" s="271" t="str">
        <v/>
      </c>
      <c r="N52" s="271" t="str">
        <v/>
      </c>
      <c r="O52" s="272" t="str">
        <v/>
      </c>
      <c r="P52" s="273" t="str">
        <f>IF($B52="","",IFERROR(INDEX(Tabella3[PREZZO],MATCH($B52,Tabella3[Codice],0)),""))</f>
        <v/>
      </c>
      <c r="Q52" s="274" t="str">
        <f t="shared" si="0"/>
        <v/>
      </c>
      <c r="R52" s="275" t="str" cm="1">
        <f t="array" ref="R52">IF($B52="","",IFERROR(_xlfn.XLOOKUP($B52&amp;"",PIVOT!$A$10:$A$220&amp;"",PIVOT!$R$10:$R$220,0),0))</f>
        <v/>
      </c>
      <c r="S52" s="276" t="str">
        <f t="shared" si="1"/>
        <v/>
      </c>
      <c r="T52" s="277" t="str">
        <f t="shared" si="2"/>
        <v/>
      </c>
      <c r="U52" s="238"/>
      <c r="V52" s="257"/>
      <c r="W52" s="331"/>
      <c r="X52" s="258"/>
      <c r="Y52" s="259"/>
    </row>
    <row r="53" spans="2:25" ht="18.95" customHeight="1" x14ac:dyDescent="0.25">
      <c r="B53" s="269" t="str">
        <v/>
      </c>
      <c r="C53" s="269" t="str">
        <v/>
      </c>
      <c r="D53" s="270" t="str">
        <v/>
      </c>
      <c r="E53" s="271" t="str">
        <v/>
      </c>
      <c r="F53" s="271" t="str">
        <v/>
      </c>
      <c r="G53" s="271" t="str">
        <v/>
      </c>
      <c r="H53" s="271" t="str">
        <v/>
      </c>
      <c r="I53" s="271" t="str">
        <v/>
      </c>
      <c r="J53" s="271" t="str">
        <v/>
      </c>
      <c r="K53" s="271" t="str">
        <v/>
      </c>
      <c r="L53" s="271" t="str">
        <v/>
      </c>
      <c r="M53" s="271" t="str">
        <v/>
      </c>
      <c r="N53" s="271" t="str">
        <v/>
      </c>
      <c r="O53" s="272" t="str">
        <v/>
      </c>
      <c r="P53" s="273" t="str">
        <f>IF($B53="","",IFERROR(INDEX(Tabella3[PREZZO],MATCH($B53,Tabella3[Codice],0)),""))</f>
        <v/>
      </c>
      <c r="Q53" s="274" t="str">
        <f t="shared" si="0"/>
        <v/>
      </c>
      <c r="R53" s="275" t="str" cm="1">
        <f t="array" ref="R53">IF($B53="","",IFERROR(_xlfn.XLOOKUP($B53&amp;"",PIVOT!$A$10:$A$220&amp;"",PIVOT!$R$10:$R$220,0),0))</f>
        <v/>
      </c>
      <c r="S53" s="276" t="str">
        <f t="shared" si="1"/>
        <v/>
      </c>
      <c r="T53" s="277" t="str">
        <f t="shared" si="2"/>
        <v/>
      </c>
      <c r="U53" s="238"/>
      <c r="V53" s="257"/>
      <c r="W53" s="331"/>
      <c r="X53" s="258"/>
      <c r="Y53" s="259"/>
    </row>
    <row r="54" spans="2:25" ht="18.95" customHeight="1" x14ac:dyDescent="0.25">
      <c r="B54" s="269" t="str">
        <v/>
      </c>
      <c r="C54" s="269" t="str">
        <v/>
      </c>
      <c r="D54" s="270" t="str">
        <v/>
      </c>
      <c r="E54" s="271" t="str">
        <v/>
      </c>
      <c r="F54" s="271" t="str">
        <v/>
      </c>
      <c r="G54" s="271" t="str">
        <v/>
      </c>
      <c r="H54" s="271" t="str">
        <v/>
      </c>
      <c r="I54" s="271" t="str">
        <v/>
      </c>
      <c r="J54" s="271" t="str">
        <v/>
      </c>
      <c r="K54" s="271" t="str">
        <v/>
      </c>
      <c r="L54" s="271" t="str">
        <v/>
      </c>
      <c r="M54" s="271" t="str">
        <v/>
      </c>
      <c r="N54" s="271" t="str">
        <v/>
      </c>
      <c r="O54" s="272" t="str">
        <v/>
      </c>
      <c r="P54" s="273" t="str">
        <f>IF($B54="","",IFERROR(INDEX(Tabella3[PREZZO],MATCH($B54,Tabella3[Codice],0)),""))</f>
        <v/>
      </c>
      <c r="Q54" s="274" t="str">
        <f t="shared" si="0"/>
        <v/>
      </c>
      <c r="R54" s="275" t="str" cm="1">
        <f t="array" ref="R54">IF($B54="","",IFERROR(_xlfn.XLOOKUP($B54&amp;"",PIVOT!$A$10:$A$220&amp;"",PIVOT!$R$10:$R$220,0),0))</f>
        <v/>
      </c>
      <c r="S54" s="276" t="str">
        <f t="shared" si="1"/>
        <v/>
      </c>
      <c r="T54" s="277" t="str">
        <f t="shared" si="2"/>
        <v/>
      </c>
      <c r="U54" s="238"/>
      <c r="V54" s="257"/>
      <c r="W54" s="331"/>
      <c r="X54" s="258"/>
      <c r="Y54" s="259"/>
    </row>
    <row r="55" spans="2:25" ht="18.95" customHeight="1" x14ac:dyDescent="0.25">
      <c r="B55" s="269" t="str">
        <v/>
      </c>
      <c r="C55" s="269" t="str">
        <v/>
      </c>
      <c r="D55" s="270" t="str">
        <v/>
      </c>
      <c r="E55" s="271" t="str">
        <v/>
      </c>
      <c r="F55" s="271" t="str">
        <v/>
      </c>
      <c r="G55" s="271" t="str">
        <v/>
      </c>
      <c r="H55" s="271" t="str">
        <v/>
      </c>
      <c r="I55" s="271" t="str">
        <v/>
      </c>
      <c r="J55" s="271" t="str">
        <v/>
      </c>
      <c r="K55" s="271" t="str">
        <v/>
      </c>
      <c r="L55" s="271" t="str">
        <v/>
      </c>
      <c r="M55" s="271" t="str">
        <v/>
      </c>
      <c r="N55" s="271" t="str">
        <v/>
      </c>
      <c r="O55" s="272" t="str">
        <v/>
      </c>
      <c r="P55" s="273" t="str">
        <f>IF($B55="","",IFERROR(INDEX(Tabella3[PREZZO],MATCH($B55,Tabella3[Codice],0)),""))</f>
        <v/>
      </c>
      <c r="Q55" s="274" t="str">
        <f t="shared" si="0"/>
        <v/>
      </c>
      <c r="R55" s="275" t="str" cm="1">
        <f t="array" ref="R55">IF($B55="","",IFERROR(_xlfn.XLOOKUP($B55&amp;"",PIVOT!$A$10:$A$220&amp;"",PIVOT!$R$10:$R$220,0),0))</f>
        <v/>
      </c>
      <c r="S55" s="276" t="str">
        <f t="shared" si="1"/>
        <v/>
      </c>
      <c r="T55" s="277" t="str">
        <f t="shared" si="2"/>
        <v/>
      </c>
      <c r="U55" s="238"/>
      <c r="V55" s="257"/>
      <c r="W55" s="331"/>
      <c r="X55" s="258"/>
      <c r="Y55" s="259"/>
    </row>
    <row r="56" spans="2:25" ht="18.95" customHeight="1" x14ac:dyDescent="0.25">
      <c r="B56" s="269" t="str">
        <v/>
      </c>
      <c r="C56" s="269" t="str">
        <v/>
      </c>
      <c r="D56" s="270" t="str">
        <v/>
      </c>
      <c r="E56" s="271" t="str">
        <v/>
      </c>
      <c r="F56" s="271" t="str">
        <v/>
      </c>
      <c r="G56" s="271" t="str">
        <v/>
      </c>
      <c r="H56" s="271" t="str">
        <v/>
      </c>
      <c r="I56" s="271" t="str">
        <v/>
      </c>
      <c r="J56" s="271" t="str">
        <v/>
      </c>
      <c r="K56" s="271" t="str">
        <v/>
      </c>
      <c r="L56" s="271" t="str">
        <v/>
      </c>
      <c r="M56" s="271" t="str">
        <v/>
      </c>
      <c r="N56" s="271" t="str">
        <v/>
      </c>
      <c r="O56" s="272" t="str">
        <v/>
      </c>
      <c r="P56" s="273" t="str">
        <f>IF($B56="","",IFERROR(INDEX(Tabella3[PREZZO],MATCH($B56,Tabella3[Codice],0)),""))</f>
        <v/>
      </c>
      <c r="Q56" s="274" t="str">
        <f t="shared" si="0"/>
        <v/>
      </c>
      <c r="R56" s="275" t="str" cm="1">
        <f t="array" ref="R56">IF($B56="","",IFERROR(_xlfn.XLOOKUP($B56&amp;"",PIVOT!$A$10:$A$220&amp;"",PIVOT!$R$10:$R$220,0),0))</f>
        <v/>
      </c>
      <c r="S56" s="276" t="str">
        <f t="shared" si="1"/>
        <v/>
      </c>
      <c r="T56" s="277" t="str">
        <f t="shared" si="2"/>
        <v/>
      </c>
      <c r="U56" s="238"/>
      <c r="V56" s="257"/>
      <c r="W56" s="331"/>
      <c r="X56" s="258"/>
      <c r="Y56" s="259"/>
    </row>
    <row r="57" spans="2:25" ht="18.95" customHeight="1" x14ac:dyDescent="0.25">
      <c r="B57" s="269" t="str">
        <v/>
      </c>
      <c r="C57" s="269" t="str">
        <v/>
      </c>
      <c r="D57" s="270" t="str">
        <v/>
      </c>
      <c r="E57" s="271" t="str">
        <v/>
      </c>
      <c r="F57" s="271" t="str">
        <v/>
      </c>
      <c r="G57" s="271" t="str">
        <v/>
      </c>
      <c r="H57" s="271" t="str">
        <v/>
      </c>
      <c r="I57" s="271" t="str">
        <v/>
      </c>
      <c r="J57" s="271" t="str">
        <v/>
      </c>
      <c r="K57" s="271" t="str">
        <v/>
      </c>
      <c r="L57" s="271" t="str">
        <v/>
      </c>
      <c r="M57" s="271" t="str">
        <v/>
      </c>
      <c r="N57" s="271" t="str">
        <v/>
      </c>
      <c r="O57" s="272" t="str">
        <v/>
      </c>
      <c r="P57" s="273" t="str">
        <f>IF($B57="","",IFERROR(INDEX(Tabella3[PREZZO],MATCH($B57,Tabella3[Codice],0)),""))</f>
        <v/>
      </c>
      <c r="Q57" s="274" t="str">
        <f t="shared" si="0"/>
        <v/>
      </c>
      <c r="R57" s="275" t="str" cm="1">
        <f t="array" ref="R57">IF($B57="","",IFERROR(_xlfn.XLOOKUP($B57&amp;"",PIVOT!$A$10:$A$220&amp;"",PIVOT!$R$10:$R$220,0),0))</f>
        <v/>
      </c>
      <c r="S57" s="276" t="str">
        <f t="shared" si="1"/>
        <v/>
      </c>
      <c r="T57" s="277" t="str">
        <f t="shared" si="2"/>
        <v/>
      </c>
      <c r="U57" s="238"/>
      <c r="V57" s="257"/>
      <c r="W57" s="331"/>
      <c r="X57" s="258"/>
      <c r="Y57" s="259"/>
    </row>
    <row r="58" spans="2:25" ht="18.95" customHeight="1" x14ac:dyDescent="0.25">
      <c r="B58" s="269" t="str">
        <v/>
      </c>
      <c r="C58" s="269" t="str">
        <v/>
      </c>
      <c r="D58" s="270" t="str">
        <v/>
      </c>
      <c r="E58" s="271" t="str">
        <v/>
      </c>
      <c r="F58" s="271" t="str">
        <v/>
      </c>
      <c r="G58" s="271" t="str">
        <v/>
      </c>
      <c r="H58" s="271" t="str">
        <v/>
      </c>
      <c r="I58" s="271" t="str">
        <v/>
      </c>
      <c r="J58" s="271" t="str">
        <v/>
      </c>
      <c r="K58" s="271" t="str">
        <v/>
      </c>
      <c r="L58" s="271" t="str">
        <v/>
      </c>
      <c r="M58" s="271" t="str">
        <v/>
      </c>
      <c r="N58" s="271" t="str">
        <v/>
      </c>
      <c r="O58" s="272" t="str">
        <v/>
      </c>
      <c r="P58" s="273" t="str">
        <f>IF($B58="","",IFERROR(INDEX(Tabella3[PREZZO],MATCH($B58,Tabella3[Codice],0)),""))</f>
        <v/>
      </c>
      <c r="Q58" s="274" t="str">
        <f t="shared" si="0"/>
        <v/>
      </c>
      <c r="R58" s="275" t="str" cm="1">
        <f t="array" ref="R58">IF($B58="","",IFERROR(_xlfn.XLOOKUP($B58&amp;"",PIVOT!$A$10:$A$220&amp;"",PIVOT!$R$10:$R$220,0),0))</f>
        <v/>
      </c>
      <c r="S58" s="276" t="str">
        <f t="shared" si="1"/>
        <v/>
      </c>
      <c r="T58" s="277" t="str">
        <f t="shared" si="2"/>
        <v/>
      </c>
      <c r="U58" s="238"/>
      <c r="V58" s="257"/>
      <c r="W58" s="331"/>
      <c r="X58" s="258"/>
      <c r="Y58" s="259"/>
    </row>
    <row r="59" spans="2:25" ht="18.95" customHeight="1" x14ac:dyDescent="0.25">
      <c r="B59" s="269" t="str">
        <v/>
      </c>
      <c r="C59" s="269" t="str">
        <v/>
      </c>
      <c r="D59" s="270" t="str">
        <v/>
      </c>
      <c r="E59" s="271" t="str">
        <v/>
      </c>
      <c r="F59" s="271" t="str">
        <v/>
      </c>
      <c r="G59" s="271" t="str">
        <v/>
      </c>
      <c r="H59" s="271" t="str">
        <v/>
      </c>
      <c r="I59" s="271" t="str">
        <v/>
      </c>
      <c r="J59" s="271" t="str">
        <v/>
      </c>
      <c r="K59" s="271" t="str">
        <v/>
      </c>
      <c r="L59" s="271" t="str">
        <v/>
      </c>
      <c r="M59" s="271" t="str">
        <v/>
      </c>
      <c r="N59" s="271" t="str">
        <v/>
      </c>
      <c r="O59" s="272" t="str">
        <v/>
      </c>
      <c r="P59" s="273" t="str">
        <f>IF($B59="","",IFERROR(INDEX(Tabella3[PREZZO],MATCH($B59,Tabella3[Codice],0)),""))</f>
        <v/>
      </c>
      <c r="Q59" s="274" t="str">
        <f t="shared" si="0"/>
        <v/>
      </c>
      <c r="R59" s="275" t="str" cm="1">
        <f t="array" ref="R59">IF($B59="","",IFERROR(_xlfn.XLOOKUP($B59&amp;"",PIVOT!$A$10:$A$220&amp;"",PIVOT!$R$10:$R$220,0),0))</f>
        <v/>
      </c>
      <c r="S59" s="276" t="str">
        <f t="shared" si="1"/>
        <v/>
      </c>
      <c r="T59" s="277" t="str">
        <f t="shared" si="2"/>
        <v/>
      </c>
      <c r="U59" s="238"/>
      <c r="V59" s="257"/>
      <c r="W59" s="331"/>
      <c r="X59" s="258"/>
      <c r="Y59" s="259"/>
    </row>
    <row r="60" spans="2:25" ht="18.95" customHeight="1" x14ac:dyDescent="0.25">
      <c r="B60" s="269" t="str">
        <v/>
      </c>
      <c r="C60" s="269" t="str">
        <v/>
      </c>
      <c r="D60" s="270" t="str">
        <v/>
      </c>
      <c r="E60" s="271" t="str">
        <v/>
      </c>
      <c r="F60" s="271" t="str">
        <v/>
      </c>
      <c r="G60" s="271" t="str">
        <v/>
      </c>
      <c r="H60" s="271" t="str">
        <v/>
      </c>
      <c r="I60" s="271" t="str">
        <v/>
      </c>
      <c r="J60" s="271" t="str">
        <v/>
      </c>
      <c r="K60" s="271" t="str">
        <v/>
      </c>
      <c r="L60" s="271" t="str">
        <v/>
      </c>
      <c r="M60" s="271" t="str">
        <v/>
      </c>
      <c r="N60" s="271" t="str">
        <v/>
      </c>
      <c r="O60" s="272" t="str">
        <v/>
      </c>
      <c r="P60" s="273" t="str">
        <f>IF($B60="","",IFERROR(INDEX(Tabella3[PREZZO],MATCH($B60,Tabella3[Codice],0)),""))</f>
        <v/>
      </c>
      <c r="Q60" s="274" t="str">
        <f t="shared" si="0"/>
        <v/>
      </c>
      <c r="R60" s="275" t="str" cm="1">
        <f t="array" ref="R60">IF($B60="","",IFERROR(_xlfn.XLOOKUP($B60&amp;"",PIVOT!$A$10:$A$220&amp;"",PIVOT!$R$10:$R$220,0),0))</f>
        <v/>
      </c>
      <c r="S60" s="276" t="str">
        <f t="shared" si="1"/>
        <v/>
      </c>
      <c r="T60" s="277" t="str">
        <f t="shared" si="2"/>
        <v/>
      </c>
      <c r="U60" s="238"/>
      <c r="V60" s="257"/>
      <c r="W60" s="331"/>
      <c r="X60" s="258"/>
      <c r="Y60" s="259"/>
    </row>
    <row r="61" spans="2:25" ht="18.95" customHeight="1" x14ac:dyDescent="0.25">
      <c r="B61" s="269" t="str">
        <v/>
      </c>
      <c r="C61" s="269" t="str">
        <v/>
      </c>
      <c r="D61" s="270" t="str">
        <v/>
      </c>
      <c r="E61" s="271" t="str">
        <v/>
      </c>
      <c r="F61" s="271" t="str">
        <v/>
      </c>
      <c r="G61" s="271" t="str">
        <v/>
      </c>
      <c r="H61" s="271" t="str">
        <v/>
      </c>
      <c r="I61" s="271" t="str">
        <v/>
      </c>
      <c r="J61" s="271" t="str">
        <v/>
      </c>
      <c r="K61" s="271" t="str">
        <v/>
      </c>
      <c r="L61" s="271" t="str">
        <v/>
      </c>
      <c r="M61" s="271" t="str">
        <v/>
      </c>
      <c r="N61" s="271" t="str">
        <v/>
      </c>
      <c r="O61" s="272" t="str">
        <v/>
      </c>
      <c r="P61" s="273" t="str">
        <f>IF($B61="","",IFERROR(INDEX(Tabella3[PREZZO],MATCH($B61,Tabella3[Codice],0)),""))</f>
        <v/>
      </c>
      <c r="Q61" s="274" t="str">
        <f t="shared" si="0"/>
        <v/>
      </c>
      <c r="R61" s="275" t="str" cm="1">
        <f t="array" ref="R61">IF($B61="","",IFERROR(_xlfn.XLOOKUP($B61&amp;"",PIVOT!$A$10:$A$220&amp;"",PIVOT!$R$10:$R$220,0),0))</f>
        <v/>
      </c>
      <c r="S61" s="276" t="str">
        <f t="shared" si="1"/>
        <v/>
      </c>
      <c r="T61" s="277" t="str">
        <f t="shared" si="2"/>
        <v/>
      </c>
      <c r="U61" s="238"/>
      <c r="V61" s="257"/>
      <c r="W61" s="331"/>
      <c r="X61" s="258"/>
      <c r="Y61" s="259"/>
    </row>
    <row r="62" spans="2:25" ht="18.95" customHeight="1" x14ac:dyDescent="0.25">
      <c r="B62" s="269" t="str">
        <v/>
      </c>
      <c r="C62" s="269" t="str">
        <v/>
      </c>
      <c r="D62" s="270" t="str">
        <v/>
      </c>
      <c r="E62" s="271" t="str">
        <v/>
      </c>
      <c r="F62" s="271" t="str">
        <v/>
      </c>
      <c r="G62" s="271" t="str">
        <v/>
      </c>
      <c r="H62" s="271" t="str">
        <v/>
      </c>
      <c r="I62" s="271" t="str">
        <v/>
      </c>
      <c r="J62" s="271" t="str">
        <v/>
      </c>
      <c r="K62" s="271" t="str">
        <v/>
      </c>
      <c r="L62" s="271" t="str">
        <v/>
      </c>
      <c r="M62" s="271" t="str">
        <v/>
      </c>
      <c r="N62" s="271" t="str">
        <v/>
      </c>
      <c r="O62" s="272" t="str">
        <v/>
      </c>
      <c r="P62" s="273" t="str">
        <f>IF($B62="","",IFERROR(INDEX(Tabella3[PREZZO],MATCH($B62,Tabella3[Codice],0)),""))</f>
        <v/>
      </c>
      <c r="Q62" s="274" t="str">
        <f t="shared" si="0"/>
        <v/>
      </c>
      <c r="R62" s="275" t="str" cm="1">
        <f t="array" ref="R62">IF($B62="","",IFERROR(_xlfn.XLOOKUP($B62&amp;"",PIVOT!$A$10:$A$220&amp;"",PIVOT!$R$10:$R$220,0),0))</f>
        <v/>
      </c>
      <c r="S62" s="276" t="str">
        <f t="shared" si="1"/>
        <v/>
      </c>
      <c r="T62" s="277" t="str">
        <f t="shared" si="2"/>
        <v/>
      </c>
      <c r="U62" s="238"/>
      <c r="V62" s="257"/>
      <c r="W62" s="331"/>
      <c r="X62" s="258"/>
      <c r="Y62" s="259"/>
    </row>
    <row r="63" spans="2:25" ht="18.95" customHeight="1" x14ac:dyDescent="0.25">
      <c r="B63" s="269" t="str">
        <v/>
      </c>
      <c r="C63" s="269" t="str">
        <v/>
      </c>
      <c r="D63" s="270" t="str">
        <v/>
      </c>
      <c r="E63" s="271" t="str">
        <v/>
      </c>
      <c r="F63" s="271" t="str">
        <v/>
      </c>
      <c r="G63" s="271" t="str">
        <v/>
      </c>
      <c r="H63" s="271" t="str">
        <v/>
      </c>
      <c r="I63" s="271" t="str">
        <v/>
      </c>
      <c r="J63" s="271" t="str">
        <v/>
      </c>
      <c r="K63" s="271" t="str">
        <v/>
      </c>
      <c r="L63" s="271" t="str">
        <v/>
      </c>
      <c r="M63" s="271" t="str">
        <v/>
      </c>
      <c r="N63" s="271" t="str">
        <v/>
      </c>
      <c r="O63" s="272" t="str">
        <v/>
      </c>
      <c r="P63" s="273" t="str">
        <f>IF($B63="","",IFERROR(INDEX(Tabella3[PREZZO],MATCH($B63,Tabella3[Codice],0)),""))</f>
        <v/>
      </c>
      <c r="Q63" s="274" t="str">
        <f t="shared" si="0"/>
        <v/>
      </c>
      <c r="R63" s="275" t="str" cm="1">
        <f t="array" ref="R63">IF($B63="","",IFERROR(_xlfn.XLOOKUP($B63&amp;"",PIVOT!$A$10:$A$220&amp;"",PIVOT!$R$10:$R$220,0),0))</f>
        <v/>
      </c>
      <c r="S63" s="276" t="str">
        <f t="shared" si="1"/>
        <v/>
      </c>
      <c r="T63" s="277" t="str">
        <f t="shared" si="2"/>
        <v/>
      </c>
      <c r="U63" s="238"/>
      <c r="V63" s="257"/>
      <c r="W63" s="331"/>
      <c r="X63" s="258"/>
      <c r="Y63" s="259"/>
    </row>
    <row r="64" spans="2:25" ht="18.95" customHeight="1" x14ac:dyDescent="0.25">
      <c r="B64" s="269" t="str">
        <v/>
      </c>
      <c r="C64" s="269" t="str">
        <v/>
      </c>
      <c r="D64" s="270" t="str">
        <v/>
      </c>
      <c r="E64" s="271" t="str">
        <v/>
      </c>
      <c r="F64" s="271" t="str">
        <v/>
      </c>
      <c r="G64" s="271" t="str">
        <v/>
      </c>
      <c r="H64" s="271" t="str">
        <v/>
      </c>
      <c r="I64" s="271" t="str">
        <v/>
      </c>
      <c r="J64" s="271" t="str">
        <v/>
      </c>
      <c r="K64" s="271" t="str">
        <v/>
      </c>
      <c r="L64" s="271" t="str">
        <v/>
      </c>
      <c r="M64" s="271" t="str">
        <v/>
      </c>
      <c r="N64" s="271" t="str">
        <v/>
      </c>
      <c r="O64" s="272" t="str">
        <v/>
      </c>
      <c r="P64" s="273" t="str">
        <f>IF($B64="","",IFERROR(INDEX(Tabella3[PREZZO],MATCH($B64,Tabella3[Codice],0)),""))</f>
        <v/>
      </c>
      <c r="Q64" s="274" t="str">
        <f t="shared" si="0"/>
        <v/>
      </c>
      <c r="R64" s="275" t="str" cm="1">
        <f t="array" ref="R64">IF($B64="","",IFERROR(_xlfn.XLOOKUP($B64&amp;"",PIVOT!$A$10:$A$220&amp;"",PIVOT!$R$10:$R$220,0),0))</f>
        <v/>
      </c>
      <c r="S64" s="276" t="str">
        <f t="shared" si="1"/>
        <v/>
      </c>
      <c r="T64" s="277" t="str">
        <f t="shared" si="2"/>
        <v/>
      </c>
      <c r="U64" s="238"/>
      <c r="V64" s="257"/>
      <c r="W64" s="331"/>
      <c r="X64" s="258"/>
      <c r="Y64" s="259"/>
    </row>
    <row r="65" spans="2:25" ht="18.95" customHeight="1" x14ac:dyDescent="0.25">
      <c r="B65" s="269" t="str">
        <v/>
      </c>
      <c r="C65" s="269" t="str">
        <v/>
      </c>
      <c r="D65" s="270" t="str">
        <v/>
      </c>
      <c r="E65" s="271" t="str">
        <v/>
      </c>
      <c r="F65" s="271" t="str">
        <v/>
      </c>
      <c r="G65" s="271" t="str">
        <v/>
      </c>
      <c r="H65" s="271" t="str">
        <v/>
      </c>
      <c r="I65" s="271" t="str">
        <v/>
      </c>
      <c r="J65" s="271" t="str">
        <v/>
      </c>
      <c r="K65" s="271" t="str">
        <v/>
      </c>
      <c r="L65" s="271" t="str">
        <v/>
      </c>
      <c r="M65" s="271" t="str">
        <v/>
      </c>
      <c r="N65" s="271" t="str">
        <v/>
      </c>
      <c r="O65" s="272" t="str">
        <v/>
      </c>
      <c r="P65" s="273" t="str">
        <f>IF($B65="","",IFERROR(INDEX(Tabella3[PREZZO],MATCH($B65,Tabella3[Codice],0)),""))</f>
        <v/>
      </c>
      <c r="Q65" s="274" t="str">
        <f t="shared" si="0"/>
        <v/>
      </c>
      <c r="R65" s="275" t="str" cm="1">
        <f t="array" ref="R65">IF($B65="","",IFERROR(_xlfn.XLOOKUP($B65&amp;"",PIVOT!$A$10:$A$220&amp;"",PIVOT!$R$10:$R$220,0),0))</f>
        <v/>
      </c>
      <c r="S65" s="276" t="str">
        <f t="shared" si="1"/>
        <v/>
      </c>
      <c r="T65" s="277" t="str">
        <f t="shared" si="2"/>
        <v/>
      </c>
      <c r="U65" s="238"/>
      <c r="V65" s="257"/>
      <c r="W65" s="331"/>
      <c r="X65" s="258"/>
      <c r="Y65" s="259"/>
    </row>
    <row r="66" spans="2:25" ht="18.95" customHeight="1" x14ac:dyDescent="0.25">
      <c r="B66" s="269" t="str">
        <v/>
      </c>
      <c r="C66" s="269" t="str">
        <v/>
      </c>
      <c r="D66" s="270" t="str">
        <v/>
      </c>
      <c r="E66" s="271" t="str">
        <v/>
      </c>
      <c r="F66" s="271" t="str">
        <v/>
      </c>
      <c r="G66" s="271" t="str">
        <v/>
      </c>
      <c r="H66" s="271" t="str">
        <v/>
      </c>
      <c r="I66" s="271" t="str">
        <v/>
      </c>
      <c r="J66" s="271" t="str">
        <v/>
      </c>
      <c r="K66" s="271" t="str">
        <v/>
      </c>
      <c r="L66" s="271" t="str">
        <v/>
      </c>
      <c r="M66" s="271" t="str">
        <v/>
      </c>
      <c r="N66" s="271" t="str">
        <v/>
      </c>
      <c r="O66" s="272" t="str">
        <v/>
      </c>
      <c r="P66" s="273" t="str">
        <f>IF($B66="","",IFERROR(INDEX(Tabella3[PREZZO],MATCH($B66,Tabella3[Codice],0)),""))</f>
        <v/>
      </c>
      <c r="Q66" s="274" t="str">
        <f t="shared" si="0"/>
        <v/>
      </c>
      <c r="R66" s="275" t="str" cm="1">
        <f t="array" ref="R66">IF($B66="","",IFERROR(_xlfn.XLOOKUP($B66&amp;"",PIVOT!$A$10:$A$220&amp;"",PIVOT!$R$10:$R$220,0),0))</f>
        <v/>
      </c>
      <c r="S66" s="276" t="str">
        <f t="shared" si="1"/>
        <v/>
      </c>
      <c r="T66" s="277" t="str">
        <f t="shared" si="2"/>
        <v/>
      </c>
      <c r="U66" s="238"/>
      <c r="V66" s="257"/>
      <c r="W66" s="331"/>
      <c r="X66" s="258"/>
      <c r="Y66" s="259"/>
    </row>
    <row r="67" spans="2:25" ht="18.95" customHeight="1" x14ac:dyDescent="0.25">
      <c r="B67" s="269" t="str">
        <v/>
      </c>
      <c r="C67" s="269" t="str">
        <v/>
      </c>
      <c r="D67" s="270" t="str">
        <v/>
      </c>
      <c r="E67" s="271" t="str">
        <v/>
      </c>
      <c r="F67" s="271" t="str">
        <v/>
      </c>
      <c r="G67" s="271" t="str">
        <v/>
      </c>
      <c r="H67" s="271" t="str">
        <v/>
      </c>
      <c r="I67" s="271" t="str">
        <v/>
      </c>
      <c r="J67" s="271" t="str">
        <v/>
      </c>
      <c r="K67" s="271" t="str">
        <v/>
      </c>
      <c r="L67" s="271" t="str">
        <v/>
      </c>
      <c r="M67" s="271" t="str">
        <v/>
      </c>
      <c r="N67" s="271" t="str">
        <v/>
      </c>
      <c r="O67" s="272" t="str">
        <v/>
      </c>
      <c r="P67" s="273" t="str">
        <f>IF($B67="","",IFERROR(INDEX(Tabella3[PREZZO],MATCH($B67,Tabella3[Codice],0)),""))</f>
        <v/>
      </c>
      <c r="Q67" s="274" t="str">
        <f t="shared" si="0"/>
        <v/>
      </c>
      <c r="R67" s="275" t="str" cm="1">
        <f t="array" ref="R67">IF($B67="","",IFERROR(_xlfn.XLOOKUP($B67&amp;"",PIVOT!$A$10:$A$220&amp;"",PIVOT!$R$10:$R$220,0),0))</f>
        <v/>
      </c>
      <c r="S67" s="276" t="str">
        <f t="shared" si="1"/>
        <v/>
      </c>
      <c r="T67" s="277" t="str">
        <f t="shared" si="2"/>
        <v/>
      </c>
      <c r="U67" s="238"/>
      <c r="V67" s="257"/>
      <c r="W67" s="331"/>
      <c r="X67" s="258"/>
      <c r="Y67" s="259"/>
    </row>
    <row r="68" spans="2:25" ht="18.95" customHeight="1" x14ac:dyDescent="0.25">
      <c r="B68" s="269" t="str">
        <v/>
      </c>
      <c r="C68" s="269" t="str">
        <v/>
      </c>
      <c r="D68" s="270" t="str">
        <v/>
      </c>
      <c r="E68" s="271" t="str">
        <v/>
      </c>
      <c r="F68" s="271" t="str">
        <v/>
      </c>
      <c r="G68" s="271" t="str">
        <v/>
      </c>
      <c r="H68" s="271" t="str">
        <v/>
      </c>
      <c r="I68" s="271" t="str">
        <v/>
      </c>
      <c r="J68" s="271" t="str">
        <v/>
      </c>
      <c r="K68" s="271" t="str">
        <v/>
      </c>
      <c r="L68" s="271" t="str">
        <v/>
      </c>
      <c r="M68" s="271" t="str">
        <v/>
      </c>
      <c r="N68" s="271" t="str">
        <v/>
      </c>
      <c r="O68" s="272" t="str">
        <v/>
      </c>
      <c r="P68" s="273" t="str">
        <f>IF($B68="","",IFERROR(INDEX(Tabella3[PREZZO],MATCH($B68,Tabella3[Codice],0)),""))</f>
        <v/>
      </c>
      <c r="Q68" s="274" t="str">
        <f t="shared" si="0"/>
        <v/>
      </c>
      <c r="R68" s="275" t="str" cm="1">
        <f t="array" ref="R68">IF($B68="","",IFERROR(_xlfn.XLOOKUP($B68&amp;"",PIVOT!$A$10:$A$220&amp;"",PIVOT!$R$10:$R$220,0),0))</f>
        <v/>
      </c>
      <c r="S68" s="276" t="str">
        <f t="shared" si="1"/>
        <v/>
      </c>
      <c r="T68" s="277" t="str">
        <f t="shared" si="2"/>
        <v/>
      </c>
      <c r="U68" s="238"/>
      <c r="V68" s="257"/>
      <c r="W68" s="331"/>
      <c r="X68" s="258"/>
      <c r="Y68" s="259"/>
    </row>
    <row r="69" spans="2:25" ht="18.95" customHeight="1" x14ac:dyDescent="0.25">
      <c r="B69" s="269" t="str">
        <v/>
      </c>
      <c r="C69" s="269" t="str">
        <v/>
      </c>
      <c r="D69" s="270" t="str">
        <v/>
      </c>
      <c r="E69" s="271" t="str">
        <v/>
      </c>
      <c r="F69" s="271" t="str">
        <v/>
      </c>
      <c r="G69" s="271" t="str">
        <v/>
      </c>
      <c r="H69" s="271" t="str">
        <v/>
      </c>
      <c r="I69" s="271" t="str">
        <v/>
      </c>
      <c r="J69" s="271" t="str">
        <v/>
      </c>
      <c r="K69" s="271" t="str">
        <v/>
      </c>
      <c r="L69" s="271" t="str">
        <v/>
      </c>
      <c r="M69" s="271" t="str">
        <v/>
      </c>
      <c r="N69" s="271" t="str">
        <v/>
      </c>
      <c r="O69" s="272" t="str">
        <v/>
      </c>
      <c r="P69" s="273" t="str">
        <f>IF($B69="","",IFERROR(INDEX(Tabella3[PREZZO],MATCH($B69,Tabella3[Codice],0)),""))</f>
        <v/>
      </c>
      <c r="Q69" s="274" t="str">
        <f t="shared" ref="Q69:Q132" si="3">IF(OR($B69="",$D69="",$P69=""),"",$D69*$P69)</f>
        <v/>
      </c>
      <c r="R69" s="275" t="str" cm="1">
        <f t="array" ref="R69">IF($B69="","",IFERROR(_xlfn.XLOOKUP($B69&amp;"",PIVOT!$A$10:$A$220&amp;"",PIVOT!$R$10:$R$220,0),0))</f>
        <v/>
      </c>
      <c r="S69" s="276" t="str">
        <f t="shared" si="1"/>
        <v/>
      </c>
      <c r="T69" s="277" t="str">
        <f t="shared" si="2"/>
        <v/>
      </c>
      <c r="U69" s="238"/>
      <c r="V69" s="257"/>
      <c r="W69" s="331"/>
      <c r="X69" s="258"/>
      <c r="Y69" s="259"/>
    </row>
    <row r="70" spans="2:25" ht="18.95" customHeight="1" x14ac:dyDescent="0.25">
      <c r="B70" s="269" t="str">
        <v/>
      </c>
      <c r="C70" s="269" t="str">
        <v/>
      </c>
      <c r="D70" s="270" t="str">
        <v/>
      </c>
      <c r="E70" s="271" t="str">
        <v/>
      </c>
      <c r="F70" s="271" t="str">
        <v/>
      </c>
      <c r="G70" s="271" t="str">
        <v/>
      </c>
      <c r="H70" s="271" t="str">
        <v/>
      </c>
      <c r="I70" s="271" t="str">
        <v/>
      </c>
      <c r="J70" s="271" t="str">
        <v/>
      </c>
      <c r="K70" s="271" t="str">
        <v/>
      </c>
      <c r="L70" s="271" t="str">
        <v/>
      </c>
      <c r="M70" s="271" t="str">
        <v/>
      </c>
      <c r="N70" s="271" t="str">
        <v/>
      </c>
      <c r="O70" s="272" t="str">
        <v/>
      </c>
      <c r="P70" s="273" t="str">
        <f>IF($B70="","",IFERROR(INDEX(Tabella3[PREZZO],MATCH($B70,Tabella3[Codice],0)),""))</f>
        <v/>
      </c>
      <c r="Q70" s="274" t="str">
        <f t="shared" si="3"/>
        <v/>
      </c>
      <c r="R70" s="275" t="str" cm="1">
        <f t="array" ref="R70">IF($B70="","",IFERROR(_xlfn.XLOOKUP($B70&amp;"",PIVOT!$A$10:$A$220&amp;"",PIVOT!$R$10:$R$220,0),0))</f>
        <v/>
      </c>
      <c r="S70" s="276" t="str">
        <f t="shared" ref="S70:S133" si="4">IF($B70="","",$D70-$R70)</f>
        <v/>
      </c>
      <c r="T70" s="277" t="str">
        <f t="shared" ref="T70:T133" si="5">IF($B70="","",IF(AND($D70=0,$R70=0),"NESSUN ORDINE",IF($R70=0,"SOLO AUTO-ORDER",IF($D70=0,"SOLO PIVOT",IF($S70=0,"ALLINEATO",IF($S70&lt;0,"AUTO INFERIORE","AUTO SUPERIORE"))))))</f>
        <v/>
      </c>
      <c r="U70" s="238"/>
      <c r="V70" s="257"/>
      <c r="W70" s="331"/>
      <c r="X70" s="258"/>
      <c r="Y70" s="259"/>
    </row>
    <row r="71" spans="2:25" ht="18.95" customHeight="1" x14ac:dyDescent="0.25">
      <c r="B71" s="269" t="str">
        <v/>
      </c>
      <c r="C71" s="269" t="str">
        <v/>
      </c>
      <c r="D71" s="270" t="str">
        <v/>
      </c>
      <c r="E71" s="271" t="str">
        <v/>
      </c>
      <c r="F71" s="271" t="str">
        <v/>
      </c>
      <c r="G71" s="271" t="str">
        <v/>
      </c>
      <c r="H71" s="271" t="str">
        <v/>
      </c>
      <c r="I71" s="271" t="str">
        <v/>
      </c>
      <c r="J71" s="271" t="str">
        <v/>
      </c>
      <c r="K71" s="271" t="str">
        <v/>
      </c>
      <c r="L71" s="271" t="str">
        <v/>
      </c>
      <c r="M71" s="271" t="str">
        <v/>
      </c>
      <c r="N71" s="271" t="str">
        <v/>
      </c>
      <c r="O71" s="272" t="str">
        <v/>
      </c>
      <c r="P71" s="273" t="str">
        <f>IF($B71="","",IFERROR(INDEX(Tabella3[PREZZO],MATCH($B71,Tabella3[Codice],0)),""))</f>
        <v/>
      </c>
      <c r="Q71" s="274" t="str">
        <f t="shared" si="3"/>
        <v/>
      </c>
      <c r="R71" s="275" t="str" cm="1">
        <f t="array" ref="R71">IF($B71="","",IFERROR(_xlfn.XLOOKUP($B71&amp;"",PIVOT!$A$10:$A$220&amp;"",PIVOT!$R$10:$R$220,0),0))</f>
        <v/>
      </c>
      <c r="S71" s="276" t="str">
        <f t="shared" si="4"/>
        <v/>
      </c>
      <c r="T71" s="277" t="str">
        <f t="shared" si="5"/>
        <v/>
      </c>
      <c r="U71" s="238"/>
      <c r="V71" s="257"/>
      <c r="W71" s="331"/>
      <c r="X71" s="258"/>
      <c r="Y71" s="259"/>
    </row>
    <row r="72" spans="2:25" ht="18.95" customHeight="1" x14ac:dyDescent="0.25">
      <c r="B72" s="269" t="str">
        <v/>
      </c>
      <c r="C72" s="269" t="str">
        <v/>
      </c>
      <c r="D72" s="270" t="str">
        <v/>
      </c>
      <c r="E72" s="271" t="str">
        <v/>
      </c>
      <c r="F72" s="271" t="str">
        <v/>
      </c>
      <c r="G72" s="271" t="str">
        <v/>
      </c>
      <c r="H72" s="271" t="str">
        <v/>
      </c>
      <c r="I72" s="271" t="str">
        <v/>
      </c>
      <c r="J72" s="271" t="str">
        <v/>
      </c>
      <c r="K72" s="271" t="str">
        <v/>
      </c>
      <c r="L72" s="271" t="str">
        <v/>
      </c>
      <c r="M72" s="271" t="str">
        <v/>
      </c>
      <c r="N72" s="271" t="str">
        <v/>
      </c>
      <c r="O72" s="272" t="str">
        <v/>
      </c>
      <c r="P72" s="273" t="str">
        <f>IF($B72="","",IFERROR(INDEX(Tabella3[PREZZO],MATCH($B72,Tabella3[Codice],0)),""))</f>
        <v/>
      </c>
      <c r="Q72" s="274" t="str">
        <f t="shared" si="3"/>
        <v/>
      </c>
      <c r="R72" s="275" t="str" cm="1">
        <f t="array" ref="R72">IF($B72="","",IFERROR(_xlfn.XLOOKUP($B72&amp;"",PIVOT!$A$10:$A$220&amp;"",PIVOT!$R$10:$R$220,0),0))</f>
        <v/>
      </c>
      <c r="S72" s="276" t="str">
        <f t="shared" si="4"/>
        <v/>
      </c>
      <c r="T72" s="277" t="str">
        <f t="shared" si="5"/>
        <v/>
      </c>
      <c r="U72" s="238"/>
      <c r="V72" s="257"/>
      <c r="W72" s="331"/>
      <c r="X72" s="258"/>
      <c r="Y72" s="259"/>
    </row>
    <row r="73" spans="2:25" ht="18.95" customHeight="1" x14ac:dyDescent="0.25">
      <c r="B73" s="269" t="str">
        <v/>
      </c>
      <c r="C73" s="269" t="str">
        <v/>
      </c>
      <c r="D73" s="270" t="str">
        <v/>
      </c>
      <c r="E73" s="271" t="str">
        <v/>
      </c>
      <c r="F73" s="271" t="str">
        <v/>
      </c>
      <c r="G73" s="271" t="str">
        <v/>
      </c>
      <c r="H73" s="271" t="str">
        <v/>
      </c>
      <c r="I73" s="271" t="str">
        <v/>
      </c>
      <c r="J73" s="271" t="str">
        <v/>
      </c>
      <c r="K73" s="271" t="str">
        <v/>
      </c>
      <c r="L73" s="271" t="str">
        <v/>
      </c>
      <c r="M73" s="271" t="str">
        <v/>
      </c>
      <c r="N73" s="271" t="str">
        <v/>
      </c>
      <c r="O73" s="272" t="str">
        <v/>
      </c>
      <c r="P73" s="273" t="str">
        <f>IF($B73="","",IFERROR(INDEX(Tabella3[PREZZO],MATCH($B73,Tabella3[Codice],0)),""))</f>
        <v/>
      </c>
      <c r="Q73" s="274" t="str">
        <f t="shared" si="3"/>
        <v/>
      </c>
      <c r="R73" s="275" t="str" cm="1">
        <f t="array" ref="R73">IF($B73="","",IFERROR(_xlfn.XLOOKUP($B73&amp;"",PIVOT!$A$10:$A$220&amp;"",PIVOT!$R$10:$R$220,0),0))</f>
        <v/>
      </c>
      <c r="S73" s="276" t="str">
        <f t="shared" si="4"/>
        <v/>
      </c>
      <c r="T73" s="277" t="str">
        <f t="shared" si="5"/>
        <v/>
      </c>
      <c r="U73" s="238"/>
      <c r="V73" s="257"/>
      <c r="W73" s="331"/>
      <c r="X73" s="258"/>
      <c r="Y73" s="259"/>
    </row>
    <row r="74" spans="2:25" ht="18.95" customHeight="1" x14ac:dyDescent="0.25">
      <c r="B74" s="269" t="str">
        <v/>
      </c>
      <c r="C74" s="269" t="str">
        <v/>
      </c>
      <c r="D74" s="270" t="str">
        <v/>
      </c>
      <c r="E74" s="271" t="str">
        <v/>
      </c>
      <c r="F74" s="271" t="str">
        <v/>
      </c>
      <c r="G74" s="271" t="str">
        <v/>
      </c>
      <c r="H74" s="271" t="str">
        <v/>
      </c>
      <c r="I74" s="271" t="str">
        <v/>
      </c>
      <c r="J74" s="271" t="str">
        <v/>
      </c>
      <c r="K74" s="271" t="str">
        <v/>
      </c>
      <c r="L74" s="271" t="str">
        <v/>
      </c>
      <c r="M74" s="271" t="str">
        <v/>
      </c>
      <c r="N74" s="271" t="str">
        <v/>
      </c>
      <c r="O74" s="272" t="str">
        <v/>
      </c>
      <c r="P74" s="273" t="str">
        <f>IF($B74="","",IFERROR(INDEX(Tabella3[PREZZO],MATCH($B74,Tabella3[Codice],0)),""))</f>
        <v/>
      </c>
      <c r="Q74" s="274" t="str">
        <f t="shared" si="3"/>
        <v/>
      </c>
      <c r="R74" s="275" t="str" cm="1">
        <f t="array" ref="R74">IF($B74="","",IFERROR(_xlfn.XLOOKUP($B74&amp;"",PIVOT!$A$10:$A$220&amp;"",PIVOT!$R$10:$R$220,0),0))</f>
        <v/>
      </c>
      <c r="S74" s="276" t="str">
        <f t="shared" si="4"/>
        <v/>
      </c>
      <c r="T74" s="277" t="str">
        <f t="shared" si="5"/>
        <v/>
      </c>
      <c r="U74" s="238"/>
      <c r="V74" s="257"/>
      <c r="W74" s="331"/>
      <c r="X74" s="258"/>
      <c r="Y74" s="259"/>
    </row>
    <row r="75" spans="2:25" ht="18.95" customHeight="1" x14ac:dyDescent="0.25">
      <c r="B75" s="269" t="str">
        <v/>
      </c>
      <c r="C75" s="269" t="str">
        <v/>
      </c>
      <c r="D75" s="270" t="str">
        <v/>
      </c>
      <c r="E75" s="271" t="str">
        <v/>
      </c>
      <c r="F75" s="271" t="str">
        <v/>
      </c>
      <c r="G75" s="271" t="str">
        <v/>
      </c>
      <c r="H75" s="271" t="str">
        <v/>
      </c>
      <c r="I75" s="271" t="str">
        <v/>
      </c>
      <c r="J75" s="271" t="str">
        <v/>
      </c>
      <c r="K75" s="271" t="str">
        <v/>
      </c>
      <c r="L75" s="271" t="str">
        <v/>
      </c>
      <c r="M75" s="271" t="str">
        <v/>
      </c>
      <c r="N75" s="271" t="str">
        <v/>
      </c>
      <c r="O75" s="272" t="str">
        <v/>
      </c>
      <c r="P75" s="273" t="str">
        <f>IF($B75="","",IFERROR(INDEX(Tabella3[PREZZO],MATCH($B75,Tabella3[Codice],0)),""))</f>
        <v/>
      </c>
      <c r="Q75" s="274" t="str">
        <f t="shared" si="3"/>
        <v/>
      </c>
      <c r="R75" s="275" t="str" cm="1">
        <f t="array" ref="R75">IF($B75="","",IFERROR(_xlfn.XLOOKUP($B75&amp;"",PIVOT!$A$10:$A$220&amp;"",PIVOT!$R$10:$R$220,0),0))</f>
        <v/>
      </c>
      <c r="S75" s="276" t="str">
        <f t="shared" si="4"/>
        <v/>
      </c>
      <c r="T75" s="277" t="str">
        <f t="shared" si="5"/>
        <v/>
      </c>
      <c r="U75" s="238"/>
      <c r="V75" s="257"/>
      <c r="W75" s="331"/>
      <c r="X75" s="258"/>
      <c r="Y75" s="259"/>
    </row>
    <row r="76" spans="2:25" ht="18.95" customHeight="1" x14ac:dyDescent="0.25">
      <c r="B76" s="269" t="str">
        <v/>
      </c>
      <c r="C76" s="269" t="str">
        <v/>
      </c>
      <c r="D76" s="270" t="str">
        <v/>
      </c>
      <c r="E76" s="271" t="str">
        <v/>
      </c>
      <c r="F76" s="271" t="str">
        <v/>
      </c>
      <c r="G76" s="271" t="str">
        <v/>
      </c>
      <c r="H76" s="271" t="str">
        <v/>
      </c>
      <c r="I76" s="271" t="str">
        <v/>
      </c>
      <c r="J76" s="271" t="str">
        <v/>
      </c>
      <c r="K76" s="271" t="str">
        <v/>
      </c>
      <c r="L76" s="271" t="str">
        <v/>
      </c>
      <c r="M76" s="271" t="str">
        <v/>
      </c>
      <c r="N76" s="271" t="str">
        <v/>
      </c>
      <c r="O76" s="272" t="str">
        <v/>
      </c>
      <c r="P76" s="273" t="str">
        <f>IF($B76="","",IFERROR(INDEX(Tabella3[PREZZO],MATCH($B76,Tabella3[Codice],0)),""))</f>
        <v/>
      </c>
      <c r="Q76" s="274" t="str">
        <f t="shared" si="3"/>
        <v/>
      </c>
      <c r="R76" s="275" t="str" cm="1">
        <f t="array" ref="R76">IF($B76="","",IFERROR(_xlfn.XLOOKUP($B76&amp;"",PIVOT!$A$10:$A$220&amp;"",PIVOT!$R$10:$R$220,0),0))</f>
        <v/>
      </c>
      <c r="S76" s="276" t="str">
        <f t="shared" si="4"/>
        <v/>
      </c>
      <c r="T76" s="277" t="str">
        <f t="shared" si="5"/>
        <v/>
      </c>
      <c r="U76" s="238"/>
      <c r="V76" s="257"/>
      <c r="W76" s="331"/>
      <c r="X76" s="258"/>
      <c r="Y76" s="259"/>
    </row>
    <row r="77" spans="2:25" ht="18.95" customHeight="1" x14ac:dyDescent="0.25">
      <c r="B77" s="269" t="str">
        <v/>
      </c>
      <c r="C77" s="269" t="str">
        <v/>
      </c>
      <c r="D77" s="270" t="str">
        <v/>
      </c>
      <c r="E77" s="271" t="str">
        <v/>
      </c>
      <c r="F77" s="271" t="str">
        <v/>
      </c>
      <c r="G77" s="271" t="str">
        <v/>
      </c>
      <c r="H77" s="271" t="str">
        <v/>
      </c>
      <c r="I77" s="271" t="str">
        <v/>
      </c>
      <c r="J77" s="271" t="str">
        <v/>
      </c>
      <c r="K77" s="271" t="str">
        <v/>
      </c>
      <c r="L77" s="271" t="str">
        <v/>
      </c>
      <c r="M77" s="271" t="str">
        <v/>
      </c>
      <c r="N77" s="271" t="str">
        <v/>
      </c>
      <c r="O77" s="272" t="str">
        <v/>
      </c>
      <c r="P77" s="273" t="str">
        <f>IF($B77="","",IFERROR(INDEX(Tabella3[PREZZO],MATCH($B77,Tabella3[Codice],0)),""))</f>
        <v/>
      </c>
      <c r="Q77" s="274" t="str">
        <f t="shared" si="3"/>
        <v/>
      </c>
      <c r="R77" s="275" t="str" cm="1">
        <f t="array" ref="R77">IF($B77="","",IFERROR(_xlfn.XLOOKUP($B77&amp;"",PIVOT!$A$10:$A$220&amp;"",PIVOT!$R$10:$R$220,0),0))</f>
        <v/>
      </c>
      <c r="S77" s="276" t="str">
        <f t="shared" si="4"/>
        <v/>
      </c>
      <c r="T77" s="277" t="str">
        <f t="shared" si="5"/>
        <v/>
      </c>
      <c r="U77" s="238"/>
      <c r="V77" s="257"/>
      <c r="W77" s="331"/>
      <c r="X77" s="258"/>
      <c r="Y77" s="259"/>
    </row>
    <row r="78" spans="2:25" ht="18.95" customHeight="1" x14ac:dyDescent="0.25">
      <c r="B78" s="269" t="str">
        <v/>
      </c>
      <c r="C78" s="269" t="str">
        <v/>
      </c>
      <c r="D78" s="270" t="str">
        <v/>
      </c>
      <c r="E78" s="271" t="str">
        <v/>
      </c>
      <c r="F78" s="271" t="str">
        <v/>
      </c>
      <c r="G78" s="271" t="str">
        <v/>
      </c>
      <c r="H78" s="271" t="str">
        <v/>
      </c>
      <c r="I78" s="271" t="str">
        <v/>
      </c>
      <c r="J78" s="271" t="str">
        <v/>
      </c>
      <c r="K78" s="271" t="str">
        <v/>
      </c>
      <c r="L78" s="271" t="str">
        <v/>
      </c>
      <c r="M78" s="271" t="str">
        <v/>
      </c>
      <c r="N78" s="271" t="str">
        <v/>
      </c>
      <c r="O78" s="272" t="str">
        <v/>
      </c>
      <c r="P78" s="273" t="str">
        <f>IF($B78="","",IFERROR(INDEX(Tabella3[PREZZO],MATCH($B78,Tabella3[Codice],0)),""))</f>
        <v/>
      </c>
      <c r="Q78" s="274" t="str">
        <f t="shared" si="3"/>
        <v/>
      </c>
      <c r="R78" s="275" t="str" cm="1">
        <f t="array" ref="R78">IF($B78="","",IFERROR(_xlfn.XLOOKUP($B78&amp;"",PIVOT!$A$10:$A$220&amp;"",PIVOT!$R$10:$R$220,0),0))</f>
        <v/>
      </c>
      <c r="S78" s="276" t="str">
        <f t="shared" si="4"/>
        <v/>
      </c>
      <c r="T78" s="277" t="str">
        <f t="shared" si="5"/>
        <v/>
      </c>
      <c r="U78" s="238"/>
      <c r="V78" s="257"/>
      <c r="W78" s="331"/>
      <c r="X78" s="258"/>
      <c r="Y78" s="259"/>
    </row>
    <row r="79" spans="2:25" ht="18.95" customHeight="1" x14ac:dyDescent="0.25">
      <c r="B79" s="269" t="str">
        <v/>
      </c>
      <c r="C79" s="269" t="str">
        <v/>
      </c>
      <c r="D79" s="270" t="str">
        <v/>
      </c>
      <c r="E79" s="271" t="str">
        <v/>
      </c>
      <c r="F79" s="271" t="str">
        <v/>
      </c>
      <c r="G79" s="271" t="str">
        <v/>
      </c>
      <c r="H79" s="271" t="str">
        <v/>
      </c>
      <c r="I79" s="271" t="str">
        <v/>
      </c>
      <c r="J79" s="271" t="str">
        <v/>
      </c>
      <c r="K79" s="271" t="str">
        <v/>
      </c>
      <c r="L79" s="271" t="str">
        <v/>
      </c>
      <c r="M79" s="271" t="str">
        <v/>
      </c>
      <c r="N79" s="271" t="str">
        <v/>
      </c>
      <c r="O79" s="272" t="str">
        <v/>
      </c>
      <c r="P79" s="273" t="str">
        <f>IF($B79="","",IFERROR(INDEX(Tabella3[PREZZO],MATCH($B79,Tabella3[Codice],0)),""))</f>
        <v/>
      </c>
      <c r="Q79" s="274" t="str">
        <f t="shared" si="3"/>
        <v/>
      </c>
      <c r="R79" s="275" t="str" cm="1">
        <f t="array" ref="R79">IF($B79="","",IFERROR(_xlfn.XLOOKUP($B79&amp;"",PIVOT!$A$10:$A$220&amp;"",PIVOT!$R$10:$R$220,0),0))</f>
        <v/>
      </c>
      <c r="S79" s="276" t="str">
        <f t="shared" si="4"/>
        <v/>
      </c>
      <c r="T79" s="277" t="str">
        <f t="shared" si="5"/>
        <v/>
      </c>
      <c r="U79" s="238"/>
      <c r="V79" s="257"/>
      <c r="W79" s="331"/>
      <c r="X79" s="258"/>
      <c r="Y79" s="259"/>
    </row>
    <row r="80" spans="2:25" ht="18.95" customHeight="1" x14ac:dyDescent="0.25">
      <c r="B80" s="269" t="str">
        <v/>
      </c>
      <c r="C80" s="269" t="str">
        <v/>
      </c>
      <c r="D80" s="270" t="str">
        <v/>
      </c>
      <c r="E80" s="271" t="str">
        <v/>
      </c>
      <c r="F80" s="271" t="str">
        <v/>
      </c>
      <c r="G80" s="271" t="str">
        <v/>
      </c>
      <c r="H80" s="271" t="str">
        <v/>
      </c>
      <c r="I80" s="271" t="str">
        <v/>
      </c>
      <c r="J80" s="271" t="str">
        <v/>
      </c>
      <c r="K80" s="271" t="str">
        <v/>
      </c>
      <c r="L80" s="271" t="str">
        <v/>
      </c>
      <c r="M80" s="271" t="str">
        <v/>
      </c>
      <c r="N80" s="271" t="str">
        <v/>
      </c>
      <c r="O80" s="272" t="str">
        <v/>
      </c>
      <c r="P80" s="273" t="str">
        <f>IF($B80="","",IFERROR(INDEX(Tabella3[PREZZO],MATCH($B80,Tabella3[Codice],0)),""))</f>
        <v/>
      </c>
      <c r="Q80" s="274" t="str">
        <f t="shared" si="3"/>
        <v/>
      </c>
      <c r="R80" s="275" t="str" cm="1">
        <f t="array" ref="R80">IF($B80="","",IFERROR(_xlfn.XLOOKUP($B80&amp;"",PIVOT!$A$10:$A$220&amp;"",PIVOT!$R$10:$R$220,0),0))</f>
        <v/>
      </c>
      <c r="S80" s="276" t="str">
        <f t="shared" si="4"/>
        <v/>
      </c>
      <c r="T80" s="277" t="str">
        <f t="shared" si="5"/>
        <v/>
      </c>
      <c r="U80" s="238"/>
      <c r="V80" s="257"/>
      <c r="W80" s="331"/>
      <c r="X80" s="258"/>
      <c r="Y80" s="259"/>
    </row>
    <row r="81" spans="2:25" ht="18.95" customHeight="1" x14ac:dyDescent="0.25">
      <c r="B81" s="269" t="str">
        <v/>
      </c>
      <c r="C81" s="269" t="str">
        <v/>
      </c>
      <c r="D81" s="270" t="str">
        <v/>
      </c>
      <c r="E81" s="271" t="str">
        <v/>
      </c>
      <c r="F81" s="271" t="str">
        <v/>
      </c>
      <c r="G81" s="271" t="str">
        <v/>
      </c>
      <c r="H81" s="271" t="str">
        <v/>
      </c>
      <c r="I81" s="271" t="str">
        <v/>
      </c>
      <c r="J81" s="271" t="str">
        <v/>
      </c>
      <c r="K81" s="271" t="str">
        <v/>
      </c>
      <c r="L81" s="271" t="str">
        <v/>
      </c>
      <c r="M81" s="271" t="str">
        <v/>
      </c>
      <c r="N81" s="271" t="str">
        <v/>
      </c>
      <c r="O81" s="272" t="str">
        <v/>
      </c>
      <c r="P81" s="273" t="str">
        <f>IF($B81="","",IFERROR(INDEX(Tabella3[PREZZO],MATCH($B81,Tabella3[Codice],0)),""))</f>
        <v/>
      </c>
      <c r="Q81" s="274" t="str">
        <f t="shared" si="3"/>
        <v/>
      </c>
      <c r="R81" s="275" t="str" cm="1">
        <f t="array" ref="R81">IF($B81="","",IFERROR(_xlfn.XLOOKUP($B81&amp;"",PIVOT!$A$10:$A$220&amp;"",PIVOT!$R$10:$R$220,0),0))</f>
        <v/>
      </c>
      <c r="S81" s="276" t="str">
        <f t="shared" si="4"/>
        <v/>
      </c>
      <c r="T81" s="277" t="str">
        <f t="shared" si="5"/>
        <v/>
      </c>
      <c r="U81" s="238"/>
      <c r="V81" s="257"/>
      <c r="W81" s="331"/>
      <c r="X81" s="258"/>
      <c r="Y81" s="259"/>
    </row>
    <row r="82" spans="2:25" ht="18.95" customHeight="1" x14ac:dyDescent="0.25">
      <c r="B82" s="269" t="str">
        <v/>
      </c>
      <c r="C82" s="269" t="str">
        <v/>
      </c>
      <c r="D82" s="270" t="str">
        <v/>
      </c>
      <c r="E82" s="271" t="str">
        <v/>
      </c>
      <c r="F82" s="271" t="str">
        <v/>
      </c>
      <c r="G82" s="271" t="str">
        <v/>
      </c>
      <c r="H82" s="271" t="str">
        <v/>
      </c>
      <c r="I82" s="271" t="str">
        <v/>
      </c>
      <c r="J82" s="271" t="str">
        <v/>
      </c>
      <c r="K82" s="271" t="str">
        <v/>
      </c>
      <c r="L82" s="271" t="str">
        <v/>
      </c>
      <c r="M82" s="271" t="str">
        <v/>
      </c>
      <c r="N82" s="271" t="str">
        <v/>
      </c>
      <c r="O82" s="272" t="str">
        <v/>
      </c>
      <c r="P82" s="273" t="str">
        <f>IF($B82="","",IFERROR(INDEX(Tabella3[PREZZO],MATCH($B82,Tabella3[Codice],0)),""))</f>
        <v/>
      </c>
      <c r="Q82" s="274" t="str">
        <f t="shared" si="3"/>
        <v/>
      </c>
      <c r="R82" s="275" t="str" cm="1">
        <f t="array" ref="R82">IF($B82="","",IFERROR(_xlfn.XLOOKUP($B82&amp;"",PIVOT!$A$10:$A$220&amp;"",PIVOT!$R$10:$R$220,0),0))</f>
        <v/>
      </c>
      <c r="S82" s="276" t="str">
        <f t="shared" si="4"/>
        <v/>
      </c>
      <c r="T82" s="277" t="str">
        <f t="shared" si="5"/>
        <v/>
      </c>
      <c r="U82" s="238"/>
      <c r="V82" s="257"/>
      <c r="W82" s="331"/>
      <c r="X82" s="258"/>
      <c r="Y82" s="259"/>
    </row>
    <row r="83" spans="2:25" ht="18.95" customHeight="1" x14ac:dyDescent="0.25">
      <c r="B83" s="269" t="str">
        <v/>
      </c>
      <c r="C83" s="269" t="str">
        <v/>
      </c>
      <c r="D83" s="270" t="str">
        <v/>
      </c>
      <c r="E83" s="271" t="str">
        <v/>
      </c>
      <c r="F83" s="271" t="str">
        <v/>
      </c>
      <c r="G83" s="271" t="str">
        <v/>
      </c>
      <c r="H83" s="271" t="str">
        <v/>
      </c>
      <c r="I83" s="271" t="str">
        <v/>
      </c>
      <c r="J83" s="271" t="str">
        <v/>
      </c>
      <c r="K83" s="271" t="str">
        <v/>
      </c>
      <c r="L83" s="271" t="str">
        <v/>
      </c>
      <c r="M83" s="271" t="str">
        <v/>
      </c>
      <c r="N83" s="271" t="str">
        <v/>
      </c>
      <c r="O83" s="272" t="str">
        <v/>
      </c>
      <c r="P83" s="273" t="str">
        <f>IF($B83="","",IFERROR(INDEX(Tabella3[PREZZO],MATCH($B83,Tabella3[Codice],0)),""))</f>
        <v/>
      </c>
      <c r="Q83" s="274" t="str">
        <f t="shared" si="3"/>
        <v/>
      </c>
      <c r="R83" s="275" t="str" cm="1">
        <f t="array" ref="R83">IF($B83="","",IFERROR(_xlfn.XLOOKUP($B83&amp;"",PIVOT!$A$10:$A$220&amp;"",PIVOT!$R$10:$R$220,0),0))</f>
        <v/>
      </c>
      <c r="S83" s="276" t="str">
        <f t="shared" si="4"/>
        <v/>
      </c>
      <c r="T83" s="277" t="str">
        <f t="shared" si="5"/>
        <v/>
      </c>
      <c r="U83" s="238"/>
      <c r="V83" s="257"/>
      <c r="W83" s="331"/>
      <c r="X83" s="258"/>
      <c r="Y83" s="259"/>
    </row>
    <row r="84" spans="2:25" ht="18.95" customHeight="1" x14ac:dyDescent="0.25">
      <c r="B84" s="269" t="str">
        <v/>
      </c>
      <c r="C84" s="269" t="str">
        <v/>
      </c>
      <c r="D84" s="270" t="str">
        <v/>
      </c>
      <c r="E84" s="271" t="str">
        <v/>
      </c>
      <c r="F84" s="271" t="str">
        <v/>
      </c>
      <c r="G84" s="271" t="str">
        <v/>
      </c>
      <c r="H84" s="271" t="str">
        <v/>
      </c>
      <c r="I84" s="271" t="str">
        <v/>
      </c>
      <c r="J84" s="271" t="str">
        <v/>
      </c>
      <c r="K84" s="271" t="str">
        <v/>
      </c>
      <c r="L84" s="271" t="str">
        <v/>
      </c>
      <c r="M84" s="271" t="str">
        <v/>
      </c>
      <c r="N84" s="271" t="str">
        <v/>
      </c>
      <c r="O84" s="272" t="str">
        <v/>
      </c>
      <c r="P84" s="273" t="str">
        <f>IF($B84="","",IFERROR(INDEX(Tabella3[PREZZO],MATCH($B84,Tabella3[Codice],0)),""))</f>
        <v/>
      </c>
      <c r="Q84" s="274" t="str">
        <f t="shared" si="3"/>
        <v/>
      </c>
      <c r="R84" s="275" t="str" cm="1">
        <f t="array" ref="R84">IF($B84="","",IFERROR(_xlfn.XLOOKUP($B84&amp;"",PIVOT!$A$10:$A$220&amp;"",PIVOT!$R$10:$R$220,0),0))</f>
        <v/>
      </c>
      <c r="S84" s="276" t="str">
        <f t="shared" si="4"/>
        <v/>
      </c>
      <c r="T84" s="277" t="str">
        <f t="shared" si="5"/>
        <v/>
      </c>
      <c r="U84" s="238"/>
      <c r="V84" s="257"/>
      <c r="W84" s="331"/>
      <c r="X84" s="258"/>
      <c r="Y84" s="259"/>
    </row>
    <row r="85" spans="2:25" ht="18.95" customHeight="1" x14ac:dyDescent="0.25">
      <c r="B85" s="269" t="str">
        <v/>
      </c>
      <c r="C85" s="269" t="str">
        <v/>
      </c>
      <c r="D85" s="270" t="str">
        <v/>
      </c>
      <c r="E85" s="271" t="str">
        <v/>
      </c>
      <c r="F85" s="271" t="str">
        <v/>
      </c>
      <c r="G85" s="271" t="str">
        <v/>
      </c>
      <c r="H85" s="271" t="str">
        <v/>
      </c>
      <c r="I85" s="271" t="str">
        <v/>
      </c>
      <c r="J85" s="271" t="str">
        <v/>
      </c>
      <c r="K85" s="271" t="str">
        <v/>
      </c>
      <c r="L85" s="271" t="str">
        <v/>
      </c>
      <c r="M85" s="271" t="str">
        <v/>
      </c>
      <c r="N85" s="271" t="str">
        <v/>
      </c>
      <c r="O85" s="272" t="str">
        <v/>
      </c>
      <c r="P85" s="273" t="str">
        <f>IF($B85="","",IFERROR(INDEX(Tabella3[PREZZO],MATCH($B85,Tabella3[Codice],0)),""))</f>
        <v/>
      </c>
      <c r="Q85" s="274" t="str">
        <f t="shared" si="3"/>
        <v/>
      </c>
      <c r="R85" s="275" t="str" cm="1">
        <f t="array" ref="R85">IF($B85="","",IFERROR(_xlfn.XLOOKUP($B85&amp;"",PIVOT!$A$10:$A$220&amp;"",PIVOT!$R$10:$R$220,0),0))</f>
        <v/>
      </c>
      <c r="S85" s="276" t="str">
        <f t="shared" si="4"/>
        <v/>
      </c>
      <c r="T85" s="277" t="str">
        <f t="shared" si="5"/>
        <v/>
      </c>
      <c r="U85" s="238"/>
      <c r="V85" s="257"/>
      <c r="W85" s="331"/>
      <c r="X85" s="258"/>
      <c r="Y85" s="259"/>
    </row>
    <row r="86" spans="2:25" ht="18.95" customHeight="1" x14ac:dyDescent="0.25">
      <c r="B86" s="269" t="str">
        <v/>
      </c>
      <c r="C86" s="269" t="str">
        <v/>
      </c>
      <c r="D86" s="270" t="str">
        <v/>
      </c>
      <c r="E86" s="271" t="str">
        <v/>
      </c>
      <c r="F86" s="271" t="str">
        <v/>
      </c>
      <c r="G86" s="271" t="str">
        <v/>
      </c>
      <c r="H86" s="271" t="str">
        <v/>
      </c>
      <c r="I86" s="271" t="str">
        <v/>
      </c>
      <c r="J86" s="271" t="str">
        <v/>
      </c>
      <c r="K86" s="271" t="str">
        <v/>
      </c>
      <c r="L86" s="271" t="str">
        <v/>
      </c>
      <c r="M86" s="271" t="str">
        <v/>
      </c>
      <c r="N86" s="271" t="str">
        <v/>
      </c>
      <c r="O86" s="272" t="str">
        <v/>
      </c>
      <c r="P86" s="273" t="str">
        <f>IF($B86="","",IFERROR(INDEX(Tabella3[PREZZO],MATCH($B86,Tabella3[Codice],0)),""))</f>
        <v/>
      </c>
      <c r="Q86" s="274" t="str">
        <f t="shared" si="3"/>
        <v/>
      </c>
      <c r="R86" s="275" t="str" cm="1">
        <f t="array" ref="R86">IF($B86="","",IFERROR(_xlfn.XLOOKUP($B86&amp;"",PIVOT!$A$10:$A$220&amp;"",PIVOT!$R$10:$R$220,0),0))</f>
        <v/>
      </c>
      <c r="S86" s="276" t="str">
        <f t="shared" si="4"/>
        <v/>
      </c>
      <c r="T86" s="277" t="str">
        <f t="shared" si="5"/>
        <v/>
      </c>
      <c r="U86" s="238"/>
      <c r="V86" s="257"/>
      <c r="W86" s="331"/>
      <c r="X86" s="258"/>
      <c r="Y86" s="259"/>
    </row>
    <row r="87" spans="2:25" ht="18.95" customHeight="1" x14ac:dyDescent="0.25">
      <c r="B87" s="269" t="str">
        <v/>
      </c>
      <c r="C87" s="269" t="str">
        <v/>
      </c>
      <c r="D87" s="270" t="str">
        <v/>
      </c>
      <c r="E87" s="271" t="str">
        <v/>
      </c>
      <c r="F87" s="271" t="str">
        <v/>
      </c>
      <c r="G87" s="271" t="str">
        <v/>
      </c>
      <c r="H87" s="271" t="str">
        <v/>
      </c>
      <c r="I87" s="271" t="str">
        <v/>
      </c>
      <c r="J87" s="271" t="str">
        <v/>
      </c>
      <c r="K87" s="271" t="str">
        <v/>
      </c>
      <c r="L87" s="271" t="str">
        <v/>
      </c>
      <c r="M87" s="271" t="str">
        <v/>
      </c>
      <c r="N87" s="271" t="str">
        <v/>
      </c>
      <c r="O87" s="272" t="str">
        <v/>
      </c>
      <c r="P87" s="273" t="str">
        <f>IF($B87="","",IFERROR(INDEX(Tabella3[PREZZO],MATCH($B87,Tabella3[Codice],0)),""))</f>
        <v/>
      </c>
      <c r="Q87" s="274" t="str">
        <f t="shared" si="3"/>
        <v/>
      </c>
      <c r="R87" s="275" t="str" cm="1">
        <f t="array" ref="R87">IF($B87="","",IFERROR(_xlfn.XLOOKUP($B87&amp;"",PIVOT!$A$10:$A$220&amp;"",PIVOT!$R$10:$R$220,0),0))</f>
        <v/>
      </c>
      <c r="S87" s="276" t="str">
        <f t="shared" si="4"/>
        <v/>
      </c>
      <c r="T87" s="277" t="str">
        <f t="shared" si="5"/>
        <v/>
      </c>
      <c r="U87" s="238"/>
      <c r="V87" s="257"/>
      <c r="W87" s="331"/>
      <c r="X87" s="258"/>
      <c r="Y87" s="259"/>
    </row>
    <row r="88" spans="2:25" ht="18.95" customHeight="1" x14ac:dyDescent="0.25">
      <c r="B88" s="269" t="str">
        <v/>
      </c>
      <c r="C88" s="269" t="str">
        <v/>
      </c>
      <c r="D88" s="270" t="str">
        <v/>
      </c>
      <c r="E88" s="271" t="str">
        <v/>
      </c>
      <c r="F88" s="271" t="str">
        <v/>
      </c>
      <c r="G88" s="271" t="str">
        <v/>
      </c>
      <c r="H88" s="271" t="str">
        <v/>
      </c>
      <c r="I88" s="271" t="str">
        <v/>
      </c>
      <c r="J88" s="271" t="str">
        <v/>
      </c>
      <c r="K88" s="271" t="str">
        <v/>
      </c>
      <c r="L88" s="271" t="str">
        <v/>
      </c>
      <c r="M88" s="271" t="str">
        <v/>
      </c>
      <c r="N88" s="271" t="str">
        <v/>
      </c>
      <c r="O88" s="272" t="str">
        <v/>
      </c>
      <c r="P88" s="273" t="str">
        <f>IF($B88="","",IFERROR(INDEX(Tabella3[PREZZO],MATCH($B88,Tabella3[Codice],0)),""))</f>
        <v/>
      </c>
      <c r="Q88" s="274" t="str">
        <f t="shared" si="3"/>
        <v/>
      </c>
      <c r="R88" s="275" t="str" cm="1">
        <f t="array" ref="R88">IF($B88="","",IFERROR(_xlfn.XLOOKUP($B88&amp;"",PIVOT!$A$10:$A$220&amp;"",PIVOT!$R$10:$R$220,0),0))</f>
        <v/>
      </c>
      <c r="S88" s="276" t="str">
        <f t="shared" si="4"/>
        <v/>
      </c>
      <c r="T88" s="277" t="str">
        <f t="shared" si="5"/>
        <v/>
      </c>
      <c r="U88" s="238"/>
      <c r="V88" s="257"/>
      <c r="W88" s="331"/>
      <c r="X88" s="258"/>
      <c r="Y88" s="259"/>
    </row>
    <row r="89" spans="2:25" ht="18.95" customHeight="1" x14ac:dyDescent="0.25">
      <c r="B89" s="269" t="str">
        <v/>
      </c>
      <c r="C89" s="269" t="str">
        <v/>
      </c>
      <c r="D89" s="270" t="str">
        <v/>
      </c>
      <c r="E89" s="271" t="str">
        <v/>
      </c>
      <c r="F89" s="271" t="str">
        <v/>
      </c>
      <c r="G89" s="271" t="str">
        <v/>
      </c>
      <c r="H89" s="271" t="str">
        <v/>
      </c>
      <c r="I89" s="271" t="str">
        <v/>
      </c>
      <c r="J89" s="271" t="str">
        <v/>
      </c>
      <c r="K89" s="271" t="str">
        <v/>
      </c>
      <c r="L89" s="271" t="str">
        <v/>
      </c>
      <c r="M89" s="271" t="str">
        <v/>
      </c>
      <c r="N89" s="271" t="str">
        <v/>
      </c>
      <c r="O89" s="272" t="str">
        <v/>
      </c>
      <c r="P89" s="273" t="str">
        <f>IF($B89="","",IFERROR(INDEX(Tabella3[PREZZO],MATCH($B89,Tabella3[Codice],0)),""))</f>
        <v/>
      </c>
      <c r="Q89" s="274" t="str">
        <f t="shared" si="3"/>
        <v/>
      </c>
      <c r="R89" s="275" t="str" cm="1">
        <f t="array" ref="R89">IF($B89="","",IFERROR(_xlfn.XLOOKUP($B89&amp;"",PIVOT!$A$10:$A$220&amp;"",PIVOT!$R$10:$R$220,0),0))</f>
        <v/>
      </c>
      <c r="S89" s="276" t="str">
        <f t="shared" si="4"/>
        <v/>
      </c>
      <c r="T89" s="277" t="str">
        <f t="shared" si="5"/>
        <v/>
      </c>
      <c r="U89" s="238"/>
      <c r="V89" s="257"/>
      <c r="W89" s="331"/>
      <c r="X89" s="258"/>
      <c r="Y89" s="259"/>
    </row>
    <row r="90" spans="2:25" ht="18.95" customHeight="1" x14ac:dyDescent="0.25">
      <c r="B90" s="269" t="str">
        <v/>
      </c>
      <c r="C90" s="269" t="str">
        <v/>
      </c>
      <c r="D90" s="270" t="str">
        <v/>
      </c>
      <c r="E90" s="271" t="str">
        <v/>
      </c>
      <c r="F90" s="271" t="str">
        <v/>
      </c>
      <c r="G90" s="271" t="str">
        <v/>
      </c>
      <c r="H90" s="271" t="str">
        <v/>
      </c>
      <c r="I90" s="271" t="str">
        <v/>
      </c>
      <c r="J90" s="271" t="str">
        <v/>
      </c>
      <c r="K90" s="271" t="str">
        <v/>
      </c>
      <c r="L90" s="271" t="str">
        <v/>
      </c>
      <c r="M90" s="271" t="str">
        <v/>
      </c>
      <c r="N90" s="271" t="str">
        <v/>
      </c>
      <c r="O90" s="272" t="str">
        <v/>
      </c>
      <c r="P90" s="273" t="str">
        <f>IF($B90="","",IFERROR(INDEX(Tabella3[PREZZO],MATCH($B90,Tabella3[Codice],0)),""))</f>
        <v/>
      </c>
      <c r="Q90" s="274" t="str">
        <f t="shared" si="3"/>
        <v/>
      </c>
      <c r="R90" s="275" t="str" cm="1">
        <f t="array" ref="R90">IF($B90="","",IFERROR(_xlfn.XLOOKUP($B90&amp;"",PIVOT!$A$10:$A$220&amp;"",PIVOT!$R$10:$R$220,0),0))</f>
        <v/>
      </c>
      <c r="S90" s="276" t="str">
        <f t="shared" si="4"/>
        <v/>
      </c>
      <c r="T90" s="277" t="str">
        <f t="shared" si="5"/>
        <v/>
      </c>
      <c r="U90" s="238"/>
      <c r="V90" s="257"/>
      <c r="W90" s="331"/>
      <c r="X90" s="258"/>
      <c r="Y90" s="259"/>
    </row>
    <row r="91" spans="2:25" ht="18.95" customHeight="1" x14ac:dyDescent="0.25">
      <c r="B91" s="269" t="str">
        <v/>
      </c>
      <c r="C91" s="269" t="str">
        <v/>
      </c>
      <c r="D91" s="270" t="str">
        <v/>
      </c>
      <c r="E91" s="271" t="str">
        <v/>
      </c>
      <c r="F91" s="271" t="str">
        <v/>
      </c>
      <c r="G91" s="271" t="str">
        <v/>
      </c>
      <c r="H91" s="271" t="str">
        <v/>
      </c>
      <c r="I91" s="271" t="str">
        <v/>
      </c>
      <c r="J91" s="271" t="str">
        <v/>
      </c>
      <c r="K91" s="271" t="str">
        <v/>
      </c>
      <c r="L91" s="271" t="str">
        <v/>
      </c>
      <c r="M91" s="271" t="str">
        <v/>
      </c>
      <c r="N91" s="271" t="str">
        <v/>
      </c>
      <c r="O91" s="272" t="str">
        <v/>
      </c>
      <c r="P91" s="273" t="str">
        <f>IF($B91="","",IFERROR(INDEX(Tabella3[PREZZO],MATCH($B91,Tabella3[Codice],0)),""))</f>
        <v/>
      </c>
      <c r="Q91" s="274" t="str">
        <f t="shared" si="3"/>
        <v/>
      </c>
      <c r="R91" s="275" t="str" cm="1">
        <f t="array" ref="R91">IF($B91="","",IFERROR(_xlfn.XLOOKUP($B91&amp;"",PIVOT!$A$10:$A$220&amp;"",PIVOT!$R$10:$R$220,0),0))</f>
        <v/>
      </c>
      <c r="S91" s="276" t="str">
        <f t="shared" si="4"/>
        <v/>
      </c>
      <c r="T91" s="277" t="str">
        <f t="shared" si="5"/>
        <v/>
      </c>
      <c r="U91" s="238"/>
      <c r="V91" s="257"/>
      <c r="W91" s="331"/>
      <c r="X91" s="258"/>
      <c r="Y91" s="259"/>
    </row>
    <row r="92" spans="2:25" ht="18.95" customHeight="1" x14ac:dyDescent="0.25">
      <c r="B92" s="269" t="str">
        <v/>
      </c>
      <c r="C92" s="269" t="str">
        <v/>
      </c>
      <c r="D92" s="270" t="str">
        <v/>
      </c>
      <c r="E92" s="271" t="str">
        <v/>
      </c>
      <c r="F92" s="271" t="str">
        <v/>
      </c>
      <c r="G92" s="271" t="str">
        <v/>
      </c>
      <c r="H92" s="271" t="str">
        <v/>
      </c>
      <c r="I92" s="271" t="str">
        <v/>
      </c>
      <c r="J92" s="271" t="str">
        <v/>
      </c>
      <c r="K92" s="271" t="str">
        <v/>
      </c>
      <c r="L92" s="271" t="str">
        <v/>
      </c>
      <c r="M92" s="271" t="str">
        <v/>
      </c>
      <c r="N92" s="271" t="str">
        <v/>
      </c>
      <c r="O92" s="272" t="str">
        <v/>
      </c>
      <c r="P92" s="273" t="str">
        <f>IF($B92="","",IFERROR(INDEX(Tabella3[PREZZO],MATCH($B92,Tabella3[Codice],0)),""))</f>
        <v/>
      </c>
      <c r="Q92" s="274" t="str">
        <f t="shared" si="3"/>
        <v/>
      </c>
      <c r="R92" s="275" t="str" cm="1">
        <f t="array" ref="R92">IF($B92="","",IFERROR(_xlfn.XLOOKUP($B92&amp;"",PIVOT!$A$10:$A$220&amp;"",PIVOT!$R$10:$R$220,0),0))</f>
        <v/>
      </c>
      <c r="S92" s="276" t="str">
        <f t="shared" si="4"/>
        <v/>
      </c>
      <c r="T92" s="277" t="str">
        <f t="shared" si="5"/>
        <v/>
      </c>
      <c r="U92" s="238"/>
      <c r="V92" s="257"/>
      <c r="W92" s="331"/>
      <c r="X92" s="258"/>
      <c r="Y92" s="259"/>
    </row>
    <row r="93" spans="2:25" ht="18.95" customHeight="1" x14ac:dyDescent="0.25">
      <c r="B93" s="269" t="str">
        <v/>
      </c>
      <c r="C93" s="269" t="str">
        <v/>
      </c>
      <c r="D93" s="270" t="str">
        <v/>
      </c>
      <c r="E93" s="271" t="str">
        <v/>
      </c>
      <c r="F93" s="271" t="str">
        <v/>
      </c>
      <c r="G93" s="271" t="str">
        <v/>
      </c>
      <c r="H93" s="271" t="str">
        <v/>
      </c>
      <c r="I93" s="271" t="str">
        <v/>
      </c>
      <c r="J93" s="271" t="str">
        <v/>
      </c>
      <c r="K93" s="271" t="str">
        <v/>
      </c>
      <c r="L93" s="271" t="str">
        <v/>
      </c>
      <c r="M93" s="271" t="str">
        <v/>
      </c>
      <c r="N93" s="271" t="str">
        <v/>
      </c>
      <c r="O93" s="272" t="str">
        <v/>
      </c>
      <c r="P93" s="273" t="str">
        <f>IF($B93="","",IFERROR(INDEX(Tabella3[PREZZO],MATCH($B93,Tabella3[Codice],0)),""))</f>
        <v/>
      </c>
      <c r="Q93" s="274" t="str">
        <f t="shared" si="3"/>
        <v/>
      </c>
      <c r="R93" s="275" t="str" cm="1">
        <f t="array" ref="R93">IF($B93="","",IFERROR(_xlfn.XLOOKUP($B93&amp;"",PIVOT!$A$10:$A$220&amp;"",PIVOT!$R$10:$R$220,0),0))</f>
        <v/>
      </c>
      <c r="S93" s="276" t="str">
        <f t="shared" si="4"/>
        <v/>
      </c>
      <c r="T93" s="277" t="str">
        <f t="shared" si="5"/>
        <v/>
      </c>
      <c r="U93" s="238"/>
      <c r="V93" s="257"/>
      <c r="W93" s="331"/>
      <c r="X93" s="258"/>
      <c r="Y93" s="259"/>
    </row>
    <row r="94" spans="2:25" ht="18.95" customHeight="1" x14ac:dyDescent="0.25">
      <c r="B94" s="269" t="str">
        <v/>
      </c>
      <c r="C94" s="269" t="str">
        <v/>
      </c>
      <c r="D94" s="270" t="str">
        <v/>
      </c>
      <c r="E94" s="271" t="str">
        <v/>
      </c>
      <c r="F94" s="271" t="str">
        <v/>
      </c>
      <c r="G94" s="271" t="str">
        <v/>
      </c>
      <c r="H94" s="271" t="str">
        <v/>
      </c>
      <c r="I94" s="271" t="str">
        <v/>
      </c>
      <c r="J94" s="271" t="str">
        <v/>
      </c>
      <c r="K94" s="271" t="str">
        <v/>
      </c>
      <c r="L94" s="271" t="str">
        <v/>
      </c>
      <c r="M94" s="271" t="str">
        <v/>
      </c>
      <c r="N94" s="271" t="str">
        <v/>
      </c>
      <c r="O94" s="272" t="str">
        <v/>
      </c>
      <c r="P94" s="273" t="str">
        <f>IF($B94="","",IFERROR(INDEX(Tabella3[PREZZO],MATCH($B94,Tabella3[Codice],0)),""))</f>
        <v/>
      </c>
      <c r="Q94" s="274" t="str">
        <f t="shared" si="3"/>
        <v/>
      </c>
      <c r="R94" s="275" t="str" cm="1">
        <f t="array" ref="R94">IF($B94="","",IFERROR(_xlfn.XLOOKUP($B94&amp;"",PIVOT!$A$10:$A$220&amp;"",PIVOT!$R$10:$R$220,0),0))</f>
        <v/>
      </c>
      <c r="S94" s="276" t="str">
        <f t="shared" si="4"/>
        <v/>
      </c>
      <c r="T94" s="277" t="str">
        <f t="shared" si="5"/>
        <v/>
      </c>
      <c r="U94" s="238"/>
      <c r="V94" s="257"/>
      <c r="W94" s="331"/>
      <c r="X94" s="258"/>
      <c r="Y94" s="259"/>
    </row>
    <row r="95" spans="2:25" ht="18.95" customHeight="1" x14ac:dyDescent="0.25">
      <c r="B95" s="269" t="str">
        <v/>
      </c>
      <c r="C95" s="269" t="str">
        <v/>
      </c>
      <c r="D95" s="270" t="str">
        <v/>
      </c>
      <c r="E95" s="271" t="str">
        <v/>
      </c>
      <c r="F95" s="271" t="str">
        <v/>
      </c>
      <c r="G95" s="271" t="str">
        <v/>
      </c>
      <c r="H95" s="271" t="str">
        <v/>
      </c>
      <c r="I95" s="271" t="str">
        <v/>
      </c>
      <c r="J95" s="271" t="str">
        <v/>
      </c>
      <c r="K95" s="271" t="str">
        <v/>
      </c>
      <c r="L95" s="271" t="str">
        <v/>
      </c>
      <c r="M95" s="271" t="str">
        <v/>
      </c>
      <c r="N95" s="271" t="str">
        <v/>
      </c>
      <c r="O95" s="272" t="str">
        <v/>
      </c>
      <c r="P95" s="273" t="str">
        <f>IF($B95="","",IFERROR(INDEX(Tabella3[PREZZO],MATCH($B95,Tabella3[Codice],0)),""))</f>
        <v/>
      </c>
      <c r="Q95" s="274" t="str">
        <f t="shared" si="3"/>
        <v/>
      </c>
      <c r="R95" s="275" t="str" cm="1">
        <f t="array" ref="R95">IF($B95="","",IFERROR(_xlfn.XLOOKUP($B95&amp;"",PIVOT!$A$10:$A$220&amp;"",PIVOT!$R$10:$R$220,0),0))</f>
        <v/>
      </c>
      <c r="S95" s="276" t="str">
        <f t="shared" si="4"/>
        <v/>
      </c>
      <c r="T95" s="277" t="str">
        <f t="shared" si="5"/>
        <v/>
      </c>
      <c r="U95" s="238"/>
      <c r="V95" s="257"/>
      <c r="W95" s="331"/>
      <c r="X95" s="258"/>
      <c r="Y95" s="259"/>
    </row>
    <row r="96" spans="2:25" ht="18.95" customHeight="1" x14ac:dyDescent="0.25">
      <c r="B96" s="269" t="str">
        <v/>
      </c>
      <c r="C96" s="269" t="str">
        <v/>
      </c>
      <c r="D96" s="270" t="str">
        <v/>
      </c>
      <c r="E96" s="271" t="str">
        <v/>
      </c>
      <c r="F96" s="271" t="str">
        <v/>
      </c>
      <c r="G96" s="271" t="str">
        <v/>
      </c>
      <c r="H96" s="271" t="str">
        <v/>
      </c>
      <c r="I96" s="271" t="str">
        <v/>
      </c>
      <c r="J96" s="271" t="str">
        <v/>
      </c>
      <c r="K96" s="271" t="str">
        <v/>
      </c>
      <c r="L96" s="271" t="str">
        <v/>
      </c>
      <c r="M96" s="271" t="str">
        <v/>
      </c>
      <c r="N96" s="271" t="str">
        <v/>
      </c>
      <c r="O96" s="272" t="str">
        <v/>
      </c>
      <c r="P96" s="273" t="str">
        <f>IF($B96="","",IFERROR(INDEX(Tabella3[PREZZO],MATCH($B96,Tabella3[Codice],0)),""))</f>
        <v/>
      </c>
      <c r="Q96" s="274" t="str">
        <f t="shared" si="3"/>
        <v/>
      </c>
      <c r="R96" s="275" t="str" cm="1">
        <f t="array" ref="R96">IF($B96="","",IFERROR(_xlfn.XLOOKUP($B96&amp;"",PIVOT!$A$10:$A$220&amp;"",PIVOT!$R$10:$R$220,0),0))</f>
        <v/>
      </c>
      <c r="S96" s="276" t="str">
        <f t="shared" si="4"/>
        <v/>
      </c>
      <c r="T96" s="277" t="str">
        <f t="shared" si="5"/>
        <v/>
      </c>
      <c r="U96" s="238"/>
      <c r="V96" s="257"/>
      <c r="W96" s="331"/>
      <c r="X96" s="258"/>
      <c r="Y96" s="259"/>
    </row>
    <row r="97" spans="2:25" ht="18.95" customHeight="1" x14ac:dyDescent="0.25">
      <c r="B97" s="269" t="str">
        <v/>
      </c>
      <c r="C97" s="269" t="str">
        <v/>
      </c>
      <c r="D97" s="270" t="str">
        <v/>
      </c>
      <c r="E97" s="271" t="str">
        <v/>
      </c>
      <c r="F97" s="271" t="str">
        <v/>
      </c>
      <c r="G97" s="271" t="str">
        <v/>
      </c>
      <c r="H97" s="271" t="str">
        <v/>
      </c>
      <c r="I97" s="271" t="str">
        <v/>
      </c>
      <c r="J97" s="271" t="str">
        <v/>
      </c>
      <c r="K97" s="271" t="str">
        <v/>
      </c>
      <c r="L97" s="271" t="str">
        <v/>
      </c>
      <c r="M97" s="271" t="str">
        <v/>
      </c>
      <c r="N97" s="271" t="str">
        <v/>
      </c>
      <c r="O97" s="272" t="str">
        <v/>
      </c>
      <c r="P97" s="273" t="str">
        <f>IF($B97="","",IFERROR(INDEX(Tabella3[PREZZO],MATCH($B97,Tabella3[Codice],0)),""))</f>
        <v/>
      </c>
      <c r="Q97" s="274" t="str">
        <f t="shared" si="3"/>
        <v/>
      </c>
      <c r="R97" s="275" t="str" cm="1">
        <f t="array" ref="R97">IF($B97="","",IFERROR(_xlfn.XLOOKUP($B97&amp;"",PIVOT!$A$10:$A$220&amp;"",PIVOT!$R$10:$R$220,0),0))</f>
        <v/>
      </c>
      <c r="S97" s="276" t="str">
        <f t="shared" si="4"/>
        <v/>
      </c>
      <c r="T97" s="277" t="str">
        <f t="shared" si="5"/>
        <v/>
      </c>
      <c r="U97" s="238"/>
      <c r="V97" s="257"/>
      <c r="W97" s="331"/>
      <c r="X97" s="258"/>
      <c r="Y97" s="259"/>
    </row>
    <row r="98" spans="2:25" ht="18.95" customHeight="1" x14ac:dyDescent="0.25">
      <c r="B98" s="269" t="str">
        <v/>
      </c>
      <c r="C98" s="269" t="str">
        <v/>
      </c>
      <c r="D98" s="270" t="str">
        <v/>
      </c>
      <c r="E98" s="271" t="str">
        <v/>
      </c>
      <c r="F98" s="271" t="str">
        <v/>
      </c>
      <c r="G98" s="271" t="str">
        <v/>
      </c>
      <c r="H98" s="271" t="str">
        <v/>
      </c>
      <c r="I98" s="271" t="str">
        <v/>
      </c>
      <c r="J98" s="271" t="str">
        <v/>
      </c>
      <c r="K98" s="271" t="str">
        <v/>
      </c>
      <c r="L98" s="271" t="str">
        <v/>
      </c>
      <c r="M98" s="271" t="str">
        <v/>
      </c>
      <c r="N98" s="271" t="str">
        <v/>
      </c>
      <c r="O98" s="272" t="str">
        <v/>
      </c>
      <c r="P98" s="273" t="str">
        <f>IF($B98="","",IFERROR(INDEX(Tabella3[PREZZO],MATCH($B98,Tabella3[Codice],0)),""))</f>
        <v/>
      </c>
      <c r="Q98" s="274" t="str">
        <f t="shared" si="3"/>
        <v/>
      </c>
      <c r="R98" s="275" t="str" cm="1">
        <f t="array" ref="R98">IF($B98="","",IFERROR(_xlfn.XLOOKUP($B98&amp;"",PIVOT!$A$10:$A$220&amp;"",PIVOT!$R$10:$R$220,0),0))</f>
        <v/>
      </c>
      <c r="S98" s="276" t="str">
        <f t="shared" si="4"/>
        <v/>
      </c>
      <c r="T98" s="277" t="str">
        <f t="shared" si="5"/>
        <v/>
      </c>
      <c r="U98" s="238"/>
      <c r="V98" s="257"/>
      <c r="W98" s="331"/>
      <c r="X98" s="258"/>
      <c r="Y98" s="259"/>
    </row>
    <row r="99" spans="2:25" ht="18.95" customHeight="1" x14ac:dyDescent="0.25">
      <c r="B99" s="269" t="str">
        <v/>
      </c>
      <c r="C99" s="269" t="str">
        <v/>
      </c>
      <c r="D99" s="270" t="str">
        <v/>
      </c>
      <c r="E99" s="271" t="str">
        <v/>
      </c>
      <c r="F99" s="271" t="str">
        <v/>
      </c>
      <c r="G99" s="271" t="str">
        <v/>
      </c>
      <c r="H99" s="271" t="str">
        <v/>
      </c>
      <c r="I99" s="271" t="str">
        <v/>
      </c>
      <c r="J99" s="271" t="str">
        <v/>
      </c>
      <c r="K99" s="271" t="str">
        <v/>
      </c>
      <c r="L99" s="271" t="str">
        <v/>
      </c>
      <c r="M99" s="271" t="str">
        <v/>
      </c>
      <c r="N99" s="271" t="str">
        <v/>
      </c>
      <c r="O99" s="272" t="str">
        <v/>
      </c>
      <c r="P99" s="273" t="str">
        <f>IF($B99="","",IFERROR(INDEX(Tabella3[PREZZO],MATCH($B99,Tabella3[Codice],0)),""))</f>
        <v/>
      </c>
      <c r="Q99" s="274" t="str">
        <f t="shared" si="3"/>
        <v/>
      </c>
      <c r="R99" s="275" t="str" cm="1">
        <f t="array" ref="R99">IF($B99="","",IFERROR(_xlfn.XLOOKUP($B99&amp;"",PIVOT!$A$10:$A$220&amp;"",PIVOT!$R$10:$R$220,0),0))</f>
        <v/>
      </c>
      <c r="S99" s="276" t="str">
        <f t="shared" si="4"/>
        <v/>
      </c>
      <c r="T99" s="277" t="str">
        <f t="shared" si="5"/>
        <v/>
      </c>
      <c r="U99" s="238"/>
      <c r="V99" s="257"/>
      <c r="W99" s="331"/>
      <c r="X99" s="258"/>
      <c r="Y99" s="259"/>
    </row>
    <row r="100" spans="2:25" ht="18.95" customHeight="1" x14ac:dyDescent="0.25">
      <c r="B100" s="269" t="str">
        <v/>
      </c>
      <c r="C100" s="269" t="str">
        <v/>
      </c>
      <c r="D100" s="270" t="str">
        <v/>
      </c>
      <c r="E100" s="271" t="str">
        <v/>
      </c>
      <c r="F100" s="271" t="str">
        <v/>
      </c>
      <c r="G100" s="271" t="str">
        <v/>
      </c>
      <c r="H100" s="271" t="str">
        <v/>
      </c>
      <c r="I100" s="271" t="str">
        <v/>
      </c>
      <c r="J100" s="271" t="str">
        <v/>
      </c>
      <c r="K100" s="271" t="str">
        <v/>
      </c>
      <c r="L100" s="271" t="str">
        <v/>
      </c>
      <c r="M100" s="271" t="str">
        <v/>
      </c>
      <c r="N100" s="271" t="str">
        <v/>
      </c>
      <c r="O100" s="272" t="str">
        <v/>
      </c>
      <c r="P100" s="273" t="str">
        <f>IF($B100="","",IFERROR(INDEX(Tabella3[PREZZO],MATCH($B100,Tabella3[Codice],0)),""))</f>
        <v/>
      </c>
      <c r="Q100" s="274" t="str">
        <f t="shared" si="3"/>
        <v/>
      </c>
      <c r="R100" s="275" t="str" cm="1">
        <f t="array" ref="R100">IF($B100="","",IFERROR(_xlfn.XLOOKUP($B100&amp;"",PIVOT!$A$10:$A$220&amp;"",PIVOT!$R$10:$R$220,0),0))</f>
        <v/>
      </c>
      <c r="S100" s="276" t="str">
        <f t="shared" si="4"/>
        <v/>
      </c>
      <c r="T100" s="277" t="str">
        <f t="shared" si="5"/>
        <v/>
      </c>
      <c r="U100" s="238"/>
      <c r="V100" s="257"/>
      <c r="W100" s="331"/>
      <c r="X100" s="258"/>
      <c r="Y100" s="259"/>
    </row>
    <row r="101" spans="2:25" ht="18.95" customHeight="1" x14ac:dyDescent="0.25">
      <c r="B101" s="269" t="str">
        <v/>
      </c>
      <c r="C101" s="269" t="str">
        <v/>
      </c>
      <c r="D101" s="270" t="str">
        <v/>
      </c>
      <c r="E101" s="271" t="str">
        <v/>
      </c>
      <c r="F101" s="271" t="str">
        <v/>
      </c>
      <c r="G101" s="271" t="str">
        <v/>
      </c>
      <c r="H101" s="271" t="str">
        <v/>
      </c>
      <c r="I101" s="271" t="str">
        <v/>
      </c>
      <c r="J101" s="271" t="str">
        <v/>
      </c>
      <c r="K101" s="271" t="str">
        <v/>
      </c>
      <c r="L101" s="271" t="str">
        <v/>
      </c>
      <c r="M101" s="271" t="str">
        <v/>
      </c>
      <c r="N101" s="271" t="str">
        <v/>
      </c>
      <c r="O101" s="272" t="str">
        <v/>
      </c>
      <c r="P101" s="273" t="str">
        <f>IF($B101="","",IFERROR(INDEX(Tabella3[PREZZO],MATCH($B101,Tabella3[Codice],0)),""))</f>
        <v/>
      </c>
      <c r="Q101" s="274" t="str">
        <f t="shared" si="3"/>
        <v/>
      </c>
      <c r="R101" s="275" t="str" cm="1">
        <f t="array" ref="R101">IF($B101="","",IFERROR(_xlfn.XLOOKUP($B101&amp;"",PIVOT!$A$10:$A$220&amp;"",PIVOT!$R$10:$R$220,0),0))</f>
        <v/>
      </c>
      <c r="S101" s="276" t="str">
        <f t="shared" si="4"/>
        <v/>
      </c>
      <c r="T101" s="277" t="str">
        <f t="shared" si="5"/>
        <v/>
      </c>
      <c r="U101" s="238"/>
      <c r="V101" s="257"/>
      <c r="W101" s="331"/>
      <c r="X101" s="258"/>
      <c r="Y101" s="259"/>
    </row>
    <row r="102" spans="2:25" ht="18.95" customHeight="1" x14ac:dyDescent="0.25">
      <c r="B102" s="269" t="str">
        <v/>
      </c>
      <c r="C102" s="269" t="str">
        <v/>
      </c>
      <c r="D102" s="270" t="str">
        <v/>
      </c>
      <c r="E102" s="271" t="str">
        <v/>
      </c>
      <c r="F102" s="271" t="str">
        <v/>
      </c>
      <c r="G102" s="271" t="str">
        <v/>
      </c>
      <c r="H102" s="271" t="str">
        <v/>
      </c>
      <c r="I102" s="271" t="str">
        <v/>
      </c>
      <c r="J102" s="271" t="str">
        <v/>
      </c>
      <c r="K102" s="271" t="str">
        <v/>
      </c>
      <c r="L102" s="271" t="str">
        <v/>
      </c>
      <c r="M102" s="271" t="str">
        <v/>
      </c>
      <c r="N102" s="271" t="str">
        <v/>
      </c>
      <c r="O102" s="272" t="str">
        <v/>
      </c>
      <c r="P102" s="273" t="str">
        <f>IF($B102="","",IFERROR(INDEX(Tabella3[PREZZO],MATCH($B102,Tabella3[Codice],0)),""))</f>
        <v/>
      </c>
      <c r="Q102" s="274" t="str">
        <f t="shared" si="3"/>
        <v/>
      </c>
      <c r="R102" s="275" t="str" cm="1">
        <f t="array" ref="R102">IF($B102="","",IFERROR(_xlfn.XLOOKUP($B102&amp;"",PIVOT!$A$10:$A$220&amp;"",PIVOT!$R$10:$R$220,0),0))</f>
        <v/>
      </c>
      <c r="S102" s="276" t="str">
        <f t="shared" si="4"/>
        <v/>
      </c>
      <c r="T102" s="277" t="str">
        <f t="shared" si="5"/>
        <v/>
      </c>
      <c r="U102" s="238"/>
      <c r="V102" s="257"/>
      <c r="W102" s="331"/>
      <c r="X102" s="258"/>
      <c r="Y102" s="259"/>
    </row>
    <row r="103" spans="2:25" ht="18.95" customHeight="1" x14ac:dyDescent="0.25">
      <c r="B103" s="269" t="str">
        <v/>
      </c>
      <c r="C103" s="269" t="str">
        <v/>
      </c>
      <c r="D103" s="270" t="str">
        <v/>
      </c>
      <c r="E103" s="271" t="str">
        <v/>
      </c>
      <c r="F103" s="271" t="str">
        <v/>
      </c>
      <c r="G103" s="271" t="str">
        <v/>
      </c>
      <c r="H103" s="271" t="str">
        <v/>
      </c>
      <c r="I103" s="271" t="str">
        <v/>
      </c>
      <c r="J103" s="271" t="str">
        <v/>
      </c>
      <c r="K103" s="271" t="str">
        <v/>
      </c>
      <c r="L103" s="271" t="str">
        <v/>
      </c>
      <c r="M103" s="271" t="str">
        <v/>
      </c>
      <c r="N103" s="271" t="str">
        <v/>
      </c>
      <c r="O103" s="272" t="str">
        <v/>
      </c>
      <c r="P103" s="273" t="str">
        <f>IF($B103="","",IFERROR(INDEX(Tabella3[PREZZO],MATCH($B103,Tabella3[Codice],0)),""))</f>
        <v/>
      </c>
      <c r="Q103" s="274" t="str">
        <f t="shared" si="3"/>
        <v/>
      </c>
      <c r="R103" s="275" t="str" cm="1">
        <f t="array" ref="R103">IF($B103="","",IFERROR(_xlfn.XLOOKUP($B103&amp;"",PIVOT!$A$10:$A$220&amp;"",PIVOT!$R$10:$R$220,0),0))</f>
        <v/>
      </c>
      <c r="S103" s="276" t="str">
        <f t="shared" si="4"/>
        <v/>
      </c>
      <c r="T103" s="277" t="str">
        <f t="shared" si="5"/>
        <v/>
      </c>
      <c r="U103" s="238"/>
      <c r="V103" s="257"/>
      <c r="W103" s="331"/>
      <c r="X103" s="258"/>
      <c r="Y103" s="259"/>
    </row>
    <row r="104" spans="2:25" ht="18.95" customHeight="1" x14ac:dyDescent="0.25">
      <c r="B104" s="269" t="str">
        <v/>
      </c>
      <c r="C104" s="269" t="str">
        <v/>
      </c>
      <c r="D104" s="270" t="str">
        <v/>
      </c>
      <c r="E104" s="271" t="str">
        <v/>
      </c>
      <c r="F104" s="271" t="str">
        <v/>
      </c>
      <c r="G104" s="271" t="str">
        <v/>
      </c>
      <c r="H104" s="271" t="str">
        <v/>
      </c>
      <c r="I104" s="271" t="str">
        <v/>
      </c>
      <c r="J104" s="271" t="str">
        <v/>
      </c>
      <c r="K104" s="271" t="str">
        <v/>
      </c>
      <c r="L104" s="271" t="str">
        <v/>
      </c>
      <c r="M104" s="271" t="str">
        <v/>
      </c>
      <c r="N104" s="271" t="str">
        <v/>
      </c>
      <c r="O104" s="272" t="str">
        <v/>
      </c>
      <c r="P104" s="273" t="str">
        <f>IF($B104="","",IFERROR(INDEX(Tabella3[PREZZO],MATCH($B104,Tabella3[Codice],0)),""))</f>
        <v/>
      </c>
      <c r="Q104" s="274" t="str">
        <f t="shared" si="3"/>
        <v/>
      </c>
      <c r="R104" s="275" t="str" cm="1">
        <f t="array" ref="R104">IF($B104="","",IFERROR(_xlfn.XLOOKUP($B104&amp;"",PIVOT!$A$10:$A$220&amp;"",PIVOT!$R$10:$R$220,0),0))</f>
        <v/>
      </c>
      <c r="S104" s="276" t="str">
        <f t="shared" si="4"/>
        <v/>
      </c>
      <c r="T104" s="277" t="str">
        <f t="shared" si="5"/>
        <v/>
      </c>
      <c r="U104" s="238"/>
      <c r="V104" s="257"/>
      <c r="W104" s="331"/>
      <c r="X104" s="258"/>
      <c r="Y104" s="259"/>
    </row>
    <row r="105" spans="2:25" ht="18.95" customHeight="1" x14ac:dyDescent="0.25">
      <c r="B105" s="269" t="str">
        <v/>
      </c>
      <c r="C105" s="269" t="str">
        <v/>
      </c>
      <c r="D105" s="270" t="str">
        <v/>
      </c>
      <c r="E105" s="271" t="str">
        <v/>
      </c>
      <c r="F105" s="271" t="str">
        <v/>
      </c>
      <c r="G105" s="271" t="str">
        <v/>
      </c>
      <c r="H105" s="271" t="str">
        <v/>
      </c>
      <c r="I105" s="271" t="str">
        <v/>
      </c>
      <c r="J105" s="271" t="str">
        <v/>
      </c>
      <c r="K105" s="271" t="str">
        <v/>
      </c>
      <c r="L105" s="271" t="str">
        <v/>
      </c>
      <c r="M105" s="271" t="str">
        <v/>
      </c>
      <c r="N105" s="271" t="str">
        <v/>
      </c>
      <c r="O105" s="272" t="str">
        <v/>
      </c>
      <c r="P105" s="273" t="str">
        <f>IF($B105="","",IFERROR(INDEX(Tabella3[PREZZO],MATCH($B105,Tabella3[Codice],0)),""))</f>
        <v/>
      </c>
      <c r="Q105" s="274" t="str">
        <f t="shared" si="3"/>
        <v/>
      </c>
      <c r="R105" s="275" t="str" cm="1">
        <f t="array" ref="R105">IF($B105="","",IFERROR(_xlfn.XLOOKUP($B105&amp;"",PIVOT!$A$10:$A$220&amp;"",PIVOT!$R$10:$R$220,0),0))</f>
        <v/>
      </c>
      <c r="S105" s="276" t="str">
        <f t="shared" si="4"/>
        <v/>
      </c>
      <c r="T105" s="277" t="str">
        <f t="shared" si="5"/>
        <v/>
      </c>
      <c r="U105" s="238"/>
      <c r="V105" s="257"/>
      <c r="W105" s="331"/>
      <c r="X105" s="258"/>
      <c r="Y105" s="259"/>
    </row>
    <row r="106" spans="2:25" ht="18.95" customHeight="1" x14ac:dyDescent="0.25">
      <c r="B106" s="269" t="str">
        <v/>
      </c>
      <c r="C106" s="269" t="str">
        <v/>
      </c>
      <c r="D106" s="270" t="str">
        <v/>
      </c>
      <c r="E106" s="271" t="str">
        <v/>
      </c>
      <c r="F106" s="271" t="str">
        <v/>
      </c>
      <c r="G106" s="271" t="str">
        <v/>
      </c>
      <c r="H106" s="271" t="str">
        <v/>
      </c>
      <c r="I106" s="271" t="str">
        <v/>
      </c>
      <c r="J106" s="271" t="str">
        <v/>
      </c>
      <c r="K106" s="271" t="str">
        <v/>
      </c>
      <c r="L106" s="271" t="str">
        <v/>
      </c>
      <c r="M106" s="271" t="str">
        <v/>
      </c>
      <c r="N106" s="271" t="str">
        <v/>
      </c>
      <c r="O106" s="272" t="str">
        <v/>
      </c>
      <c r="P106" s="273" t="str">
        <f>IF($B106="","",IFERROR(INDEX(Tabella3[PREZZO],MATCH($B106,Tabella3[Codice],0)),""))</f>
        <v/>
      </c>
      <c r="Q106" s="274" t="str">
        <f t="shared" si="3"/>
        <v/>
      </c>
      <c r="R106" s="275" t="str" cm="1">
        <f t="array" ref="R106">IF($B106="","",IFERROR(_xlfn.XLOOKUP($B106&amp;"",PIVOT!$A$10:$A$220&amp;"",PIVOT!$R$10:$R$220,0),0))</f>
        <v/>
      </c>
      <c r="S106" s="276" t="str">
        <f t="shared" si="4"/>
        <v/>
      </c>
      <c r="T106" s="277" t="str">
        <f t="shared" si="5"/>
        <v/>
      </c>
      <c r="U106" s="238"/>
      <c r="V106" s="257"/>
      <c r="W106" s="331"/>
      <c r="X106" s="258"/>
      <c r="Y106" s="259"/>
    </row>
    <row r="107" spans="2:25" ht="18.95" customHeight="1" x14ac:dyDescent="0.25">
      <c r="B107" s="269" t="str">
        <v/>
      </c>
      <c r="C107" s="269" t="str">
        <v/>
      </c>
      <c r="D107" s="270" t="str">
        <v/>
      </c>
      <c r="E107" s="271" t="str">
        <v/>
      </c>
      <c r="F107" s="271" t="str">
        <v/>
      </c>
      <c r="G107" s="271" t="str">
        <v/>
      </c>
      <c r="H107" s="271" t="str">
        <v/>
      </c>
      <c r="I107" s="271" t="str">
        <v/>
      </c>
      <c r="J107" s="271" t="str">
        <v/>
      </c>
      <c r="K107" s="271" t="str">
        <v/>
      </c>
      <c r="L107" s="271" t="str">
        <v/>
      </c>
      <c r="M107" s="271" t="str">
        <v/>
      </c>
      <c r="N107" s="271" t="str">
        <v/>
      </c>
      <c r="O107" s="272" t="str">
        <v/>
      </c>
      <c r="P107" s="273" t="str">
        <f>IF($B107="","",IFERROR(INDEX(Tabella3[PREZZO],MATCH($B107,Tabella3[Codice],0)),""))</f>
        <v/>
      </c>
      <c r="Q107" s="274" t="str">
        <f t="shared" si="3"/>
        <v/>
      </c>
      <c r="R107" s="275" t="str" cm="1">
        <f t="array" ref="R107">IF($B107="","",IFERROR(_xlfn.XLOOKUP($B107&amp;"",PIVOT!$A$10:$A$220&amp;"",PIVOT!$R$10:$R$220,0),0))</f>
        <v/>
      </c>
      <c r="S107" s="276" t="str">
        <f t="shared" si="4"/>
        <v/>
      </c>
      <c r="T107" s="277" t="str">
        <f t="shared" si="5"/>
        <v/>
      </c>
      <c r="U107" s="238"/>
      <c r="V107" s="257"/>
      <c r="W107" s="331"/>
      <c r="X107" s="258"/>
      <c r="Y107" s="259"/>
    </row>
    <row r="108" spans="2:25" ht="18.95" customHeight="1" x14ac:dyDescent="0.25">
      <c r="B108" s="269" t="str">
        <v/>
      </c>
      <c r="C108" s="269" t="str">
        <v/>
      </c>
      <c r="D108" s="270" t="str">
        <v/>
      </c>
      <c r="E108" s="271" t="str">
        <v/>
      </c>
      <c r="F108" s="271" t="str">
        <v/>
      </c>
      <c r="G108" s="271" t="str">
        <v/>
      </c>
      <c r="H108" s="271" t="str">
        <v/>
      </c>
      <c r="I108" s="271" t="str">
        <v/>
      </c>
      <c r="J108" s="271" t="str">
        <v/>
      </c>
      <c r="K108" s="271" t="str">
        <v/>
      </c>
      <c r="L108" s="271" t="str">
        <v/>
      </c>
      <c r="M108" s="271" t="str">
        <v/>
      </c>
      <c r="N108" s="271" t="str">
        <v/>
      </c>
      <c r="O108" s="272" t="str">
        <v/>
      </c>
      <c r="P108" s="273" t="str">
        <f>IF($B108="","",IFERROR(INDEX(Tabella3[PREZZO],MATCH($B108,Tabella3[Codice],0)),""))</f>
        <v/>
      </c>
      <c r="Q108" s="274" t="str">
        <f t="shared" si="3"/>
        <v/>
      </c>
      <c r="R108" s="275" t="str" cm="1">
        <f t="array" ref="R108">IF($B108="","",IFERROR(_xlfn.XLOOKUP($B108&amp;"",PIVOT!$A$10:$A$220&amp;"",PIVOT!$R$10:$R$220,0),0))</f>
        <v/>
      </c>
      <c r="S108" s="276" t="str">
        <f t="shared" si="4"/>
        <v/>
      </c>
      <c r="T108" s="277" t="str">
        <f t="shared" si="5"/>
        <v/>
      </c>
      <c r="U108" s="238"/>
      <c r="V108" s="257"/>
      <c r="W108" s="331"/>
      <c r="X108" s="258"/>
      <c r="Y108" s="259"/>
    </row>
    <row r="109" spans="2:25" ht="18.95" customHeight="1" x14ac:dyDescent="0.25">
      <c r="B109" s="269" t="str">
        <v/>
      </c>
      <c r="C109" s="269" t="str">
        <v/>
      </c>
      <c r="D109" s="270" t="str">
        <v/>
      </c>
      <c r="E109" s="271" t="str">
        <v/>
      </c>
      <c r="F109" s="271" t="str">
        <v/>
      </c>
      <c r="G109" s="271" t="str">
        <v/>
      </c>
      <c r="H109" s="271" t="str">
        <v/>
      </c>
      <c r="I109" s="271" t="str">
        <v/>
      </c>
      <c r="J109" s="271" t="str">
        <v/>
      </c>
      <c r="K109" s="271" t="str">
        <v/>
      </c>
      <c r="L109" s="271" t="str">
        <v/>
      </c>
      <c r="M109" s="271" t="str">
        <v/>
      </c>
      <c r="N109" s="271" t="str">
        <v/>
      </c>
      <c r="O109" s="272" t="str">
        <v/>
      </c>
      <c r="P109" s="273" t="str">
        <f>IF($B109="","",IFERROR(INDEX(Tabella3[PREZZO],MATCH($B109,Tabella3[Codice],0)),""))</f>
        <v/>
      </c>
      <c r="Q109" s="274" t="str">
        <f t="shared" si="3"/>
        <v/>
      </c>
      <c r="R109" s="275" t="str" cm="1">
        <f t="array" ref="R109">IF($B109="","",IFERROR(_xlfn.XLOOKUP($B109&amp;"",PIVOT!$A$10:$A$220&amp;"",PIVOT!$R$10:$R$220,0),0))</f>
        <v/>
      </c>
      <c r="S109" s="276" t="str">
        <f t="shared" si="4"/>
        <v/>
      </c>
      <c r="T109" s="277" t="str">
        <f t="shared" si="5"/>
        <v/>
      </c>
      <c r="U109" s="238"/>
      <c r="V109" s="257"/>
      <c r="W109" s="331"/>
      <c r="X109" s="258"/>
      <c r="Y109" s="259"/>
    </row>
    <row r="110" spans="2:25" ht="18.95" customHeight="1" x14ac:dyDescent="0.25">
      <c r="B110" s="269" t="str">
        <v/>
      </c>
      <c r="C110" s="269" t="str">
        <v/>
      </c>
      <c r="D110" s="270" t="str">
        <v/>
      </c>
      <c r="E110" s="271" t="str">
        <v/>
      </c>
      <c r="F110" s="271" t="str">
        <v/>
      </c>
      <c r="G110" s="271" t="str">
        <v/>
      </c>
      <c r="H110" s="271" t="str">
        <v/>
      </c>
      <c r="I110" s="271" t="str">
        <v/>
      </c>
      <c r="J110" s="271" t="str">
        <v/>
      </c>
      <c r="K110" s="271" t="str">
        <v/>
      </c>
      <c r="L110" s="271" t="str">
        <v/>
      </c>
      <c r="M110" s="271" t="str">
        <v/>
      </c>
      <c r="N110" s="271" t="str">
        <v/>
      </c>
      <c r="O110" s="272" t="str">
        <v/>
      </c>
      <c r="P110" s="273" t="str">
        <f>IF($B110="","",IFERROR(INDEX(Tabella3[PREZZO],MATCH($B110,Tabella3[Codice],0)),""))</f>
        <v/>
      </c>
      <c r="Q110" s="274" t="str">
        <f t="shared" si="3"/>
        <v/>
      </c>
      <c r="R110" s="275" t="str" cm="1">
        <f t="array" ref="R110">IF($B110="","",IFERROR(_xlfn.XLOOKUP($B110&amp;"",PIVOT!$A$10:$A$220&amp;"",PIVOT!$R$10:$R$220,0),0))</f>
        <v/>
      </c>
      <c r="S110" s="276" t="str">
        <f t="shared" si="4"/>
        <v/>
      </c>
      <c r="T110" s="277" t="str">
        <f t="shared" si="5"/>
        <v/>
      </c>
      <c r="U110" s="238"/>
      <c r="V110" s="257"/>
      <c r="W110" s="331"/>
      <c r="X110" s="258"/>
      <c r="Y110" s="259"/>
    </row>
    <row r="111" spans="2:25" ht="18.95" customHeight="1" x14ac:dyDescent="0.25">
      <c r="B111" s="269" t="str">
        <v/>
      </c>
      <c r="C111" s="269" t="str">
        <v/>
      </c>
      <c r="D111" s="270" t="str">
        <v/>
      </c>
      <c r="E111" s="271" t="str">
        <v/>
      </c>
      <c r="F111" s="271" t="str">
        <v/>
      </c>
      <c r="G111" s="271" t="str">
        <v/>
      </c>
      <c r="H111" s="271" t="str">
        <v/>
      </c>
      <c r="I111" s="271" t="str">
        <v/>
      </c>
      <c r="J111" s="271" t="str">
        <v/>
      </c>
      <c r="K111" s="271" t="str">
        <v/>
      </c>
      <c r="L111" s="271" t="str">
        <v/>
      </c>
      <c r="M111" s="271" t="str">
        <v/>
      </c>
      <c r="N111" s="271" t="str">
        <v/>
      </c>
      <c r="O111" s="272" t="str">
        <v/>
      </c>
      <c r="P111" s="273" t="str">
        <f>IF($B111="","",IFERROR(INDEX(Tabella3[PREZZO],MATCH($B111,Tabella3[Codice],0)),""))</f>
        <v/>
      </c>
      <c r="Q111" s="274" t="str">
        <f t="shared" si="3"/>
        <v/>
      </c>
      <c r="R111" s="275" t="str" cm="1">
        <f t="array" ref="R111">IF($B111="","",IFERROR(_xlfn.XLOOKUP($B111&amp;"",PIVOT!$A$10:$A$220&amp;"",PIVOT!$R$10:$R$220,0),0))</f>
        <v/>
      </c>
      <c r="S111" s="276" t="str">
        <f t="shared" si="4"/>
        <v/>
      </c>
      <c r="T111" s="277" t="str">
        <f t="shared" si="5"/>
        <v/>
      </c>
      <c r="U111" s="238"/>
      <c r="V111" s="257"/>
      <c r="W111" s="331"/>
      <c r="X111" s="258"/>
      <c r="Y111" s="259"/>
    </row>
    <row r="112" spans="2:25" ht="18.95" customHeight="1" x14ac:dyDescent="0.25">
      <c r="B112" s="269" t="str">
        <v/>
      </c>
      <c r="C112" s="269" t="str">
        <v/>
      </c>
      <c r="D112" s="270" t="str">
        <v/>
      </c>
      <c r="E112" s="271" t="str">
        <v/>
      </c>
      <c r="F112" s="271" t="str">
        <v/>
      </c>
      <c r="G112" s="271" t="str">
        <v/>
      </c>
      <c r="H112" s="271" t="str">
        <v/>
      </c>
      <c r="I112" s="271" t="str">
        <v/>
      </c>
      <c r="J112" s="271" t="str">
        <v/>
      </c>
      <c r="K112" s="271" t="str">
        <v/>
      </c>
      <c r="L112" s="271" t="str">
        <v/>
      </c>
      <c r="M112" s="271" t="str">
        <v/>
      </c>
      <c r="N112" s="271" t="str">
        <v/>
      </c>
      <c r="O112" s="272" t="str">
        <v/>
      </c>
      <c r="P112" s="273" t="str">
        <f>IF($B112="","",IFERROR(INDEX(Tabella3[PREZZO],MATCH($B112,Tabella3[Codice],0)),""))</f>
        <v/>
      </c>
      <c r="Q112" s="274" t="str">
        <f t="shared" si="3"/>
        <v/>
      </c>
      <c r="R112" s="275" t="str" cm="1">
        <f t="array" ref="R112">IF($B112="","",IFERROR(_xlfn.XLOOKUP($B112&amp;"",PIVOT!$A$10:$A$220&amp;"",PIVOT!$R$10:$R$220,0),0))</f>
        <v/>
      </c>
      <c r="S112" s="276" t="str">
        <f t="shared" si="4"/>
        <v/>
      </c>
      <c r="T112" s="277" t="str">
        <f t="shared" si="5"/>
        <v/>
      </c>
      <c r="U112" s="238"/>
      <c r="V112" s="257"/>
      <c r="W112" s="331"/>
      <c r="X112" s="258"/>
      <c r="Y112" s="259"/>
    </row>
    <row r="113" spans="2:25" ht="18.95" customHeight="1" x14ac:dyDescent="0.25">
      <c r="B113" s="269" t="str">
        <v/>
      </c>
      <c r="C113" s="269" t="str">
        <v/>
      </c>
      <c r="D113" s="270" t="str">
        <v/>
      </c>
      <c r="E113" s="271" t="str">
        <v/>
      </c>
      <c r="F113" s="271" t="str">
        <v/>
      </c>
      <c r="G113" s="271" t="str">
        <v/>
      </c>
      <c r="H113" s="271" t="str">
        <v/>
      </c>
      <c r="I113" s="271" t="str">
        <v/>
      </c>
      <c r="J113" s="271" t="str">
        <v/>
      </c>
      <c r="K113" s="271" t="str">
        <v/>
      </c>
      <c r="L113" s="271" t="str">
        <v/>
      </c>
      <c r="M113" s="271" t="str">
        <v/>
      </c>
      <c r="N113" s="271" t="str">
        <v/>
      </c>
      <c r="O113" s="272" t="str">
        <v/>
      </c>
      <c r="P113" s="273" t="str">
        <f>IF($B113="","",IFERROR(INDEX(Tabella3[PREZZO],MATCH($B113,Tabella3[Codice],0)),""))</f>
        <v/>
      </c>
      <c r="Q113" s="274" t="str">
        <f t="shared" si="3"/>
        <v/>
      </c>
      <c r="R113" s="275" t="str" cm="1">
        <f t="array" ref="R113">IF($B113="","",IFERROR(_xlfn.XLOOKUP($B113&amp;"",PIVOT!$A$10:$A$220&amp;"",PIVOT!$R$10:$R$220,0),0))</f>
        <v/>
      </c>
      <c r="S113" s="276" t="str">
        <f t="shared" si="4"/>
        <v/>
      </c>
      <c r="T113" s="277" t="str">
        <f t="shared" si="5"/>
        <v/>
      </c>
      <c r="U113" s="238"/>
      <c r="V113" s="257"/>
      <c r="W113" s="331"/>
      <c r="X113" s="258"/>
      <c r="Y113" s="259"/>
    </row>
    <row r="114" spans="2:25" ht="18.95" customHeight="1" x14ac:dyDescent="0.25">
      <c r="B114" s="269" t="str">
        <v/>
      </c>
      <c r="C114" s="269" t="str">
        <v/>
      </c>
      <c r="D114" s="270" t="str">
        <v/>
      </c>
      <c r="E114" s="271" t="str">
        <v/>
      </c>
      <c r="F114" s="271" t="str">
        <v/>
      </c>
      <c r="G114" s="271" t="str">
        <v/>
      </c>
      <c r="H114" s="271" t="str">
        <v/>
      </c>
      <c r="I114" s="271" t="str">
        <v/>
      </c>
      <c r="J114" s="271" t="str">
        <v/>
      </c>
      <c r="K114" s="271" t="str">
        <v/>
      </c>
      <c r="L114" s="271" t="str">
        <v/>
      </c>
      <c r="M114" s="271" t="str">
        <v/>
      </c>
      <c r="N114" s="271" t="str">
        <v/>
      </c>
      <c r="O114" s="272" t="str">
        <v/>
      </c>
      <c r="P114" s="273" t="str">
        <f>IF($B114="","",IFERROR(INDEX(Tabella3[PREZZO],MATCH($B114,Tabella3[Codice],0)),""))</f>
        <v/>
      </c>
      <c r="Q114" s="274" t="str">
        <f t="shared" si="3"/>
        <v/>
      </c>
      <c r="R114" s="275" t="str" cm="1">
        <f t="array" ref="R114">IF($B114="","",IFERROR(_xlfn.XLOOKUP($B114&amp;"",PIVOT!$A$10:$A$220&amp;"",PIVOT!$R$10:$R$220,0),0))</f>
        <v/>
      </c>
      <c r="S114" s="276" t="str">
        <f t="shared" si="4"/>
        <v/>
      </c>
      <c r="T114" s="277" t="str">
        <f t="shared" si="5"/>
        <v/>
      </c>
      <c r="U114" s="238"/>
      <c r="V114" s="257"/>
      <c r="W114" s="331"/>
      <c r="X114" s="258"/>
      <c r="Y114" s="259"/>
    </row>
    <row r="115" spans="2:25" ht="18.95" customHeight="1" x14ac:dyDescent="0.25">
      <c r="B115" s="269" t="str">
        <v/>
      </c>
      <c r="C115" s="269" t="str">
        <v/>
      </c>
      <c r="D115" s="270" t="str">
        <v/>
      </c>
      <c r="E115" s="271" t="str">
        <v/>
      </c>
      <c r="F115" s="271" t="str">
        <v/>
      </c>
      <c r="G115" s="271" t="str">
        <v/>
      </c>
      <c r="H115" s="271" t="str">
        <v/>
      </c>
      <c r="I115" s="271" t="str">
        <v/>
      </c>
      <c r="J115" s="271" t="str">
        <v/>
      </c>
      <c r="K115" s="271" t="str">
        <v/>
      </c>
      <c r="L115" s="271" t="str">
        <v/>
      </c>
      <c r="M115" s="271" t="str">
        <v/>
      </c>
      <c r="N115" s="271" t="str">
        <v/>
      </c>
      <c r="O115" s="272" t="str">
        <v/>
      </c>
      <c r="P115" s="273" t="str">
        <f>IF($B115="","",IFERROR(INDEX(Tabella3[PREZZO],MATCH($B115,Tabella3[Codice],0)),""))</f>
        <v/>
      </c>
      <c r="Q115" s="274" t="str">
        <f t="shared" si="3"/>
        <v/>
      </c>
      <c r="R115" s="275" t="str" cm="1">
        <f t="array" ref="R115">IF($B115="","",IFERROR(_xlfn.XLOOKUP($B115&amp;"",PIVOT!$A$10:$A$220&amp;"",PIVOT!$R$10:$R$220,0),0))</f>
        <v/>
      </c>
      <c r="S115" s="276" t="str">
        <f t="shared" si="4"/>
        <v/>
      </c>
      <c r="T115" s="277" t="str">
        <f t="shared" si="5"/>
        <v/>
      </c>
      <c r="U115" s="238"/>
      <c r="V115" s="257"/>
      <c r="W115" s="331"/>
      <c r="X115" s="258"/>
      <c r="Y115" s="259"/>
    </row>
    <row r="116" spans="2:25" ht="18.95" customHeight="1" x14ac:dyDescent="0.25">
      <c r="B116" s="269" t="str">
        <v/>
      </c>
      <c r="C116" s="269" t="str">
        <v/>
      </c>
      <c r="D116" s="270" t="str">
        <v/>
      </c>
      <c r="E116" s="271" t="str">
        <v/>
      </c>
      <c r="F116" s="271" t="str">
        <v/>
      </c>
      <c r="G116" s="271" t="str">
        <v/>
      </c>
      <c r="H116" s="271" t="str">
        <v/>
      </c>
      <c r="I116" s="271" t="str">
        <v/>
      </c>
      <c r="J116" s="271" t="str">
        <v/>
      </c>
      <c r="K116" s="271" t="str">
        <v/>
      </c>
      <c r="L116" s="271" t="str">
        <v/>
      </c>
      <c r="M116" s="271" t="str">
        <v/>
      </c>
      <c r="N116" s="271" t="str">
        <v/>
      </c>
      <c r="O116" s="272" t="str">
        <v/>
      </c>
      <c r="P116" s="273" t="str">
        <f>IF($B116="","",IFERROR(INDEX(Tabella3[PREZZO],MATCH($B116,Tabella3[Codice],0)),""))</f>
        <v/>
      </c>
      <c r="Q116" s="274" t="str">
        <f t="shared" si="3"/>
        <v/>
      </c>
      <c r="R116" s="275" t="str" cm="1">
        <f t="array" ref="R116">IF($B116="","",IFERROR(_xlfn.XLOOKUP($B116&amp;"",PIVOT!$A$10:$A$220&amp;"",PIVOT!$R$10:$R$220,0),0))</f>
        <v/>
      </c>
      <c r="S116" s="276" t="str">
        <f t="shared" si="4"/>
        <v/>
      </c>
      <c r="T116" s="277" t="str">
        <f t="shared" si="5"/>
        <v/>
      </c>
      <c r="U116" s="238"/>
      <c r="V116" s="257"/>
      <c r="W116" s="331"/>
      <c r="X116" s="258"/>
      <c r="Y116" s="259"/>
    </row>
    <row r="117" spans="2:25" ht="18.95" customHeight="1" x14ac:dyDescent="0.25">
      <c r="B117" s="269" t="str">
        <v/>
      </c>
      <c r="C117" s="269" t="str">
        <v/>
      </c>
      <c r="D117" s="270" t="str">
        <v/>
      </c>
      <c r="E117" s="271" t="str">
        <v/>
      </c>
      <c r="F117" s="271" t="str">
        <v/>
      </c>
      <c r="G117" s="271" t="str">
        <v/>
      </c>
      <c r="H117" s="271" t="str">
        <v/>
      </c>
      <c r="I117" s="271" t="str">
        <v/>
      </c>
      <c r="J117" s="271" t="str">
        <v/>
      </c>
      <c r="K117" s="271" t="str">
        <v/>
      </c>
      <c r="L117" s="271" t="str">
        <v/>
      </c>
      <c r="M117" s="271" t="str">
        <v/>
      </c>
      <c r="N117" s="271" t="str">
        <v/>
      </c>
      <c r="O117" s="272" t="str">
        <v/>
      </c>
      <c r="P117" s="273" t="str">
        <f>IF($B117="","",IFERROR(INDEX(Tabella3[PREZZO],MATCH($B117,Tabella3[Codice],0)),""))</f>
        <v/>
      </c>
      <c r="Q117" s="274" t="str">
        <f t="shared" si="3"/>
        <v/>
      </c>
      <c r="R117" s="275" t="str" cm="1">
        <f t="array" ref="R117">IF($B117="","",IFERROR(_xlfn.XLOOKUP($B117&amp;"",PIVOT!$A$10:$A$220&amp;"",PIVOT!$R$10:$R$220,0),0))</f>
        <v/>
      </c>
      <c r="S117" s="276" t="str">
        <f t="shared" si="4"/>
        <v/>
      </c>
      <c r="T117" s="277" t="str">
        <f t="shared" si="5"/>
        <v/>
      </c>
      <c r="U117" s="238"/>
      <c r="V117" s="257"/>
      <c r="W117" s="331"/>
      <c r="X117" s="258"/>
      <c r="Y117" s="259"/>
    </row>
    <row r="118" spans="2:25" ht="18.95" customHeight="1" x14ac:dyDescent="0.25">
      <c r="B118" s="269" t="str">
        <v/>
      </c>
      <c r="C118" s="269" t="str">
        <v/>
      </c>
      <c r="D118" s="270" t="str">
        <v/>
      </c>
      <c r="E118" s="271" t="str">
        <v/>
      </c>
      <c r="F118" s="271" t="str">
        <v/>
      </c>
      <c r="G118" s="271" t="str">
        <v/>
      </c>
      <c r="H118" s="271" t="str">
        <v/>
      </c>
      <c r="I118" s="271" t="str">
        <v/>
      </c>
      <c r="J118" s="271" t="str">
        <v/>
      </c>
      <c r="K118" s="271" t="str">
        <v/>
      </c>
      <c r="L118" s="271" t="str">
        <v/>
      </c>
      <c r="M118" s="271" t="str">
        <v/>
      </c>
      <c r="N118" s="271" t="str">
        <v/>
      </c>
      <c r="O118" s="272" t="str">
        <v/>
      </c>
      <c r="P118" s="273" t="str">
        <f>IF($B118="","",IFERROR(INDEX(Tabella3[PREZZO],MATCH($B118,Tabella3[Codice],0)),""))</f>
        <v/>
      </c>
      <c r="Q118" s="274" t="str">
        <f t="shared" si="3"/>
        <v/>
      </c>
      <c r="R118" s="275" t="str" cm="1">
        <f t="array" ref="R118">IF($B118="","",IFERROR(_xlfn.XLOOKUP($B118&amp;"",PIVOT!$A$10:$A$220&amp;"",PIVOT!$R$10:$R$220,0),0))</f>
        <v/>
      </c>
      <c r="S118" s="276" t="str">
        <f t="shared" si="4"/>
        <v/>
      </c>
      <c r="T118" s="277" t="str">
        <f t="shared" si="5"/>
        <v/>
      </c>
      <c r="U118" s="238"/>
      <c r="V118" s="257"/>
      <c r="W118" s="331"/>
      <c r="X118" s="258"/>
      <c r="Y118" s="259"/>
    </row>
    <row r="119" spans="2:25" ht="18.95" customHeight="1" x14ac:dyDescent="0.25">
      <c r="B119" s="269" t="str">
        <v/>
      </c>
      <c r="C119" s="269" t="str">
        <v/>
      </c>
      <c r="D119" s="270" t="str">
        <v/>
      </c>
      <c r="E119" s="271" t="str">
        <v/>
      </c>
      <c r="F119" s="271" t="str">
        <v/>
      </c>
      <c r="G119" s="271" t="str">
        <v/>
      </c>
      <c r="H119" s="271" t="str">
        <v/>
      </c>
      <c r="I119" s="271" t="str">
        <v/>
      </c>
      <c r="J119" s="271" t="str">
        <v/>
      </c>
      <c r="K119" s="271" t="str">
        <v/>
      </c>
      <c r="L119" s="271" t="str">
        <v/>
      </c>
      <c r="M119" s="271" t="str">
        <v/>
      </c>
      <c r="N119" s="271" t="str">
        <v/>
      </c>
      <c r="O119" s="272" t="str">
        <v/>
      </c>
      <c r="P119" s="273" t="str">
        <f>IF($B119="","",IFERROR(INDEX(Tabella3[PREZZO],MATCH($B119,Tabella3[Codice],0)),""))</f>
        <v/>
      </c>
      <c r="Q119" s="274" t="str">
        <f t="shared" si="3"/>
        <v/>
      </c>
      <c r="R119" s="275" t="str" cm="1">
        <f t="array" ref="R119">IF($B119="","",IFERROR(_xlfn.XLOOKUP($B119&amp;"",PIVOT!$A$10:$A$220&amp;"",PIVOT!$R$10:$R$220,0),0))</f>
        <v/>
      </c>
      <c r="S119" s="276" t="str">
        <f t="shared" si="4"/>
        <v/>
      </c>
      <c r="T119" s="277" t="str">
        <f t="shared" si="5"/>
        <v/>
      </c>
      <c r="U119" s="238"/>
      <c r="V119" s="257"/>
      <c r="W119" s="331"/>
      <c r="X119" s="258"/>
      <c r="Y119" s="259"/>
    </row>
    <row r="120" spans="2:25" ht="18.95" customHeight="1" x14ac:dyDescent="0.25">
      <c r="B120" s="269" t="str">
        <v/>
      </c>
      <c r="C120" s="269" t="str">
        <v/>
      </c>
      <c r="D120" s="270" t="str">
        <v/>
      </c>
      <c r="E120" s="271" t="str">
        <v/>
      </c>
      <c r="F120" s="271" t="str">
        <v/>
      </c>
      <c r="G120" s="271" t="str">
        <v/>
      </c>
      <c r="H120" s="271" t="str">
        <v/>
      </c>
      <c r="I120" s="271" t="str">
        <v/>
      </c>
      <c r="J120" s="271" t="str">
        <v/>
      </c>
      <c r="K120" s="271" t="str">
        <v/>
      </c>
      <c r="L120" s="271" t="str">
        <v/>
      </c>
      <c r="M120" s="271" t="str">
        <v/>
      </c>
      <c r="N120" s="271" t="str">
        <v/>
      </c>
      <c r="O120" s="272" t="str">
        <v/>
      </c>
      <c r="P120" s="273" t="str">
        <f>IF($B120="","",IFERROR(INDEX(Tabella3[PREZZO],MATCH($B120,Tabella3[Codice],0)),""))</f>
        <v/>
      </c>
      <c r="Q120" s="274" t="str">
        <f t="shared" si="3"/>
        <v/>
      </c>
      <c r="R120" s="275" t="str" cm="1">
        <f t="array" ref="R120">IF($B120="","",IFERROR(_xlfn.XLOOKUP($B120&amp;"",PIVOT!$A$10:$A$220&amp;"",PIVOT!$R$10:$R$220,0),0))</f>
        <v/>
      </c>
      <c r="S120" s="276" t="str">
        <f t="shared" si="4"/>
        <v/>
      </c>
      <c r="T120" s="277" t="str">
        <f t="shared" si="5"/>
        <v/>
      </c>
      <c r="U120" s="238"/>
      <c r="V120" s="257"/>
      <c r="W120" s="331"/>
      <c r="X120" s="258"/>
      <c r="Y120" s="259"/>
    </row>
    <row r="121" spans="2:25" ht="18.95" customHeight="1" x14ac:dyDescent="0.25">
      <c r="B121" s="269" t="str">
        <v/>
      </c>
      <c r="C121" s="269" t="str">
        <v/>
      </c>
      <c r="D121" s="270" t="str">
        <v/>
      </c>
      <c r="E121" s="271" t="str">
        <v/>
      </c>
      <c r="F121" s="271" t="str">
        <v/>
      </c>
      <c r="G121" s="271" t="str">
        <v/>
      </c>
      <c r="H121" s="271" t="str">
        <v/>
      </c>
      <c r="I121" s="271" t="str">
        <v/>
      </c>
      <c r="J121" s="271" t="str">
        <v/>
      </c>
      <c r="K121" s="271" t="str">
        <v/>
      </c>
      <c r="L121" s="271" t="str">
        <v/>
      </c>
      <c r="M121" s="271" t="str">
        <v/>
      </c>
      <c r="N121" s="271" t="str">
        <v/>
      </c>
      <c r="O121" s="272" t="str">
        <v/>
      </c>
      <c r="P121" s="273" t="str">
        <f>IF($B121="","",IFERROR(INDEX(Tabella3[PREZZO],MATCH($B121,Tabella3[Codice],0)),""))</f>
        <v/>
      </c>
      <c r="Q121" s="274" t="str">
        <f t="shared" si="3"/>
        <v/>
      </c>
      <c r="R121" s="275" t="str" cm="1">
        <f t="array" ref="R121">IF($B121="","",IFERROR(_xlfn.XLOOKUP($B121&amp;"",PIVOT!$A$10:$A$220&amp;"",PIVOT!$R$10:$R$220,0),0))</f>
        <v/>
      </c>
      <c r="S121" s="276" t="str">
        <f t="shared" si="4"/>
        <v/>
      </c>
      <c r="T121" s="277" t="str">
        <f t="shared" si="5"/>
        <v/>
      </c>
      <c r="U121" s="238"/>
      <c r="V121" s="257"/>
      <c r="W121" s="331"/>
      <c r="X121" s="258"/>
      <c r="Y121" s="259"/>
    </row>
    <row r="122" spans="2:25" ht="18.95" customHeight="1" x14ac:dyDescent="0.25">
      <c r="B122" s="269" t="str">
        <v/>
      </c>
      <c r="C122" s="269" t="str">
        <v/>
      </c>
      <c r="D122" s="270" t="str">
        <v/>
      </c>
      <c r="E122" s="271" t="str">
        <v/>
      </c>
      <c r="F122" s="271" t="str">
        <v/>
      </c>
      <c r="G122" s="271" t="str">
        <v/>
      </c>
      <c r="H122" s="271" t="str">
        <v/>
      </c>
      <c r="I122" s="271" t="str">
        <v/>
      </c>
      <c r="J122" s="271" t="str">
        <v/>
      </c>
      <c r="K122" s="271" t="str">
        <v/>
      </c>
      <c r="L122" s="271" t="str">
        <v/>
      </c>
      <c r="M122" s="271" t="str">
        <v/>
      </c>
      <c r="N122" s="271" t="str">
        <v/>
      </c>
      <c r="O122" s="272" t="str">
        <v/>
      </c>
      <c r="P122" s="273" t="str">
        <f>IF($B122="","",IFERROR(INDEX(Tabella3[PREZZO],MATCH($B122,Tabella3[Codice],0)),""))</f>
        <v/>
      </c>
      <c r="Q122" s="274" t="str">
        <f t="shared" si="3"/>
        <v/>
      </c>
      <c r="R122" s="275" t="str" cm="1">
        <f t="array" ref="R122">IF($B122="","",IFERROR(_xlfn.XLOOKUP($B122&amp;"",PIVOT!$A$10:$A$220&amp;"",PIVOT!$R$10:$R$220,0),0))</f>
        <v/>
      </c>
      <c r="S122" s="276" t="str">
        <f t="shared" si="4"/>
        <v/>
      </c>
      <c r="T122" s="277" t="str">
        <f t="shared" si="5"/>
        <v/>
      </c>
      <c r="U122" s="238"/>
      <c r="V122" s="257"/>
      <c r="W122" s="331"/>
      <c r="X122" s="258"/>
      <c r="Y122" s="259"/>
    </row>
    <row r="123" spans="2:25" ht="18.95" customHeight="1" x14ac:dyDescent="0.25">
      <c r="B123" s="269" t="str">
        <v/>
      </c>
      <c r="C123" s="269" t="str">
        <v/>
      </c>
      <c r="D123" s="270" t="str">
        <v/>
      </c>
      <c r="E123" s="271" t="str">
        <v/>
      </c>
      <c r="F123" s="271" t="str">
        <v/>
      </c>
      <c r="G123" s="271" t="str">
        <v/>
      </c>
      <c r="H123" s="271" t="str">
        <v/>
      </c>
      <c r="I123" s="271" t="str">
        <v/>
      </c>
      <c r="J123" s="271" t="str">
        <v/>
      </c>
      <c r="K123" s="271" t="str">
        <v/>
      </c>
      <c r="L123" s="271" t="str">
        <v/>
      </c>
      <c r="M123" s="271" t="str">
        <v/>
      </c>
      <c r="N123" s="271" t="str">
        <v/>
      </c>
      <c r="O123" s="272" t="str">
        <v/>
      </c>
      <c r="P123" s="273" t="str">
        <f>IF($B123="","",IFERROR(INDEX(Tabella3[PREZZO],MATCH($B123,Tabella3[Codice],0)),""))</f>
        <v/>
      </c>
      <c r="Q123" s="274" t="str">
        <f t="shared" si="3"/>
        <v/>
      </c>
      <c r="R123" s="275" t="str" cm="1">
        <f t="array" ref="R123">IF($B123="","",IFERROR(_xlfn.XLOOKUP($B123&amp;"",PIVOT!$A$10:$A$220&amp;"",PIVOT!$R$10:$R$220,0),0))</f>
        <v/>
      </c>
      <c r="S123" s="276" t="str">
        <f t="shared" si="4"/>
        <v/>
      </c>
      <c r="T123" s="277" t="str">
        <f t="shared" si="5"/>
        <v/>
      </c>
      <c r="U123" s="238"/>
      <c r="V123" s="257"/>
      <c r="W123" s="331"/>
      <c r="X123" s="258"/>
      <c r="Y123" s="259"/>
    </row>
    <row r="124" spans="2:25" ht="18.95" customHeight="1" x14ac:dyDescent="0.25">
      <c r="B124" s="269" t="str">
        <v/>
      </c>
      <c r="C124" s="269" t="str">
        <v/>
      </c>
      <c r="D124" s="270" t="str">
        <v/>
      </c>
      <c r="E124" s="271" t="str">
        <v/>
      </c>
      <c r="F124" s="271" t="str">
        <v/>
      </c>
      <c r="G124" s="271" t="str">
        <v/>
      </c>
      <c r="H124" s="271" t="str">
        <v/>
      </c>
      <c r="I124" s="271" t="str">
        <v/>
      </c>
      <c r="J124" s="271" t="str">
        <v/>
      </c>
      <c r="K124" s="271" t="str">
        <v/>
      </c>
      <c r="L124" s="271" t="str">
        <v/>
      </c>
      <c r="M124" s="271" t="str">
        <v/>
      </c>
      <c r="N124" s="271" t="str">
        <v/>
      </c>
      <c r="O124" s="272" t="str">
        <v/>
      </c>
      <c r="P124" s="273" t="str">
        <f>IF($B124="","",IFERROR(INDEX(Tabella3[PREZZO],MATCH($B124,Tabella3[Codice],0)),""))</f>
        <v/>
      </c>
      <c r="Q124" s="274" t="str">
        <f t="shared" si="3"/>
        <v/>
      </c>
      <c r="R124" s="275" t="str" cm="1">
        <f t="array" ref="R124">IF($B124="","",IFERROR(_xlfn.XLOOKUP($B124&amp;"",PIVOT!$A$10:$A$220&amp;"",PIVOT!$R$10:$R$220,0),0))</f>
        <v/>
      </c>
      <c r="S124" s="276" t="str">
        <f t="shared" si="4"/>
        <v/>
      </c>
      <c r="T124" s="277" t="str">
        <f t="shared" si="5"/>
        <v/>
      </c>
      <c r="U124" s="238"/>
      <c r="V124" s="257"/>
      <c r="W124" s="331"/>
      <c r="X124" s="258"/>
      <c r="Y124" s="259"/>
    </row>
    <row r="125" spans="2:25" ht="18.95" customHeight="1" x14ac:dyDescent="0.25">
      <c r="B125" s="269" t="str">
        <v/>
      </c>
      <c r="C125" s="269" t="str">
        <v/>
      </c>
      <c r="D125" s="270" t="str">
        <v/>
      </c>
      <c r="E125" s="271" t="str">
        <v/>
      </c>
      <c r="F125" s="271" t="str">
        <v/>
      </c>
      <c r="G125" s="271" t="str">
        <v/>
      </c>
      <c r="H125" s="271" t="str">
        <v/>
      </c>
      <c r="I125" s="271" t="str">
        <v/>
      </c>
      <c r="J125" s="271" t="str">
        <v/>
      </c>
      <c r="K125" s="271" t="str">
        <v/>
      </c>
      <c r="L125" s="271" t="str">
        <v/>
      </c>
      <c r="M125" s="271" t="str">
        <v/>
      </c>
      <c r="N125" s="271" t="str">
        <v/>
      </c>
      <c r="O125" s="272" t="str">
        <v/>
      </c>
      <c r="P125" s="273" t="str">
        <f>IF($B125="","",IFERROR(INDEX(Tabella3[PREZZO],MATCH($B125,Tabella3[Codice],0)),""))</f>
        <v/>
      </c>
      <c r="Q125" s="274" t="str">
        <f t="shared" si="3"/>
        <v/>
      </c>
      <c r="R125" s="275" t="str" cm="1">
        <f t="array" ref="R125">IF($B125="","",IFERROR(_xlfn.XLOOKUP($B125&amp;"",PIVOT!$A$10:$A$220&amp;"",PIVOT!$R$10:$R$220,0),0))</f>
        <v/>
      </c>
      <c r="S125" s="276" t="str">
        <f t="shared" si="4"/>
        <v/>
      </c>
      <c r="T125" s="277" t="str">
        <f t="shared" si="5"/>
        <v/>
      </c>
      <c r="U125" s="238"/>
      <c r="V125" s="257"/>
      <c r="W125" s="331"/>
      <c r="X125" s="258"/>
      <c r="Y125" s="259"/>
    </row>
    <row r="126" spans="2:25" ht="18.95" customHeight="1" x14ac:dyDescent="0.25">
      <c r="B126" s="269" t="str">
        <v/>
      </c>
      <c r="C126" s="269" t="str">
        <v/>
      </c>
      <c r="D126" s="270" t="str">
        <v/>
      </c>
      <c r="E126" s="271" t="str">
        <v/>
      </c>
      <c r="F126" s="271" t="str">
        <v/>
      </c>
      <c r="G126" s="271" t="str">
        <v/>
      </c>
      <c r="H126" s="271" t="str">
        <v/>
      </c>
      <c r="I126" s="271" t="str">
        <v/>
      </c>
      <c r="J126" s="271" t="str">
        <v/>
      </c>
      <c r="K126" s="271" t="str">
        <v/>
      </c>
      <c r="L126" s="271" t="str">
        <v/>
      </c>
      <c r="M126" s="271" t="str">
        <v/>
      </c>
      <c r="N126" s="271" t="str">
        <v/>
      </c>
      <c r="O126" s="272" t="str">
        <v/>
      </c>
      <c r="P126" s="273" t="str">
        <f>IF($B126="","",IFERROR(INDEX(Tabella3[PREZZO],MATCH($B126,Tabella3[Codice],0)),""))</f>
        <v/>
      </c>
      <c r="Q126" s="274" t="str">
        <f t="shared" si="3"/>
        <v/>
      </c>
      <c r="R126" s="275" t="str" cm="1">
        <f t="array" ref="R126">IF($B126="","",IFERROR(_xlfn.XLOOKUP($B126&amp;"",PIVOT!$A$10:$A$220&amp;"",PIVOT!$R$10:$R$220,0),0))</f>
        <v/>
      </c>
      <c r="S126" s="276" t="str">
        <f t="shared" si="4"/>
        <v/>
      </c>
      <c r="T126" s="277" t="str">
        <f t="shared" si="5"/>
        <v/>
      </c>
      <c r="U126" s="238"/>
      <c r="V126" s="257"/>
      <c r="W126" s="331"/>
      <c r="X126" s="258"/>
      <c r="Y126" s="259"/>
    </row>
    <row r="127" spans="2:25" ht="18.95" customHeight="1" x14ac:dyDescent="0.25">
      <c r="B127" s="269" t="str">
        <v/>
      </c>
      <c r="C127" s="269" t="str">
        <v/>
      </c>
      <c r="D127" s="270" t="str">
        <v/>
      </c>
      <c r="E127" s="271" t="str">
        <v/>
      </c>
      <c r="F127" s="271" t="str">
        <v/>
      </c>
      <c r="G127" s="271" t="str">
        <v/>
      </c>
      <c r="H127" s="271" t="str">
        <v/>
      </c>
      <c r="I127" s="271" t="str">
        <v/>
      </c>
      <c r="J127" s="271" t="str">
        <v/>
      </c>
      <c r="K127" s="271" t="str">
        <v/>
      </c>
      <c r="L127" s="271" t="str">
        <v/>
      </c>
      <c r="M127" s="271" t="str">
        <v/>
      </c>
      <c r="N127" s="271" t="str">
        <v/>
      </c>
      <c r="O127" s="272" t="str">
        <v/>
      </c>
      <c r="P127" s="273" t="str">
        <f>IF($B127="","",IFERROR(INDEX(Tabella3[PREZZO],MATCH($B127,Tabella3[Codice],0)),""))</f>
        <v/>
      </c>
      <c r="Q127" s="274" t="str">
        <f t="shared" si="3"/>
        <v/>
      </c>
      <c r="R127" s="275" t="str" cm="1">
        <f t="array" ref="R127">IF($B127="","",IFERROR(_xlfn.XLOOKUP($B127&amp;"",PIVOT!$A$10:$A$220&amp;"",PIVOT!$R$10:$R$220,0),0))</f>
        <v/>
      </c>
      <c r="S127" s="276" t="str">
        <f t="shared" si="4"/>
        <v/>
      </c>
      <c r="T127" s="277" t="str">
        <f t="shared" si="5"/>
        <v/>
      </c>
      <c r="U127" s="238"/>
      <c r="V127" s="257"/>
      <c r="W127" s="331"/>
      <c r="X127" s="258"/>
      <c r="Y127" s="259"/>
    </row>
    <row r="128" spans="2:25" ht="18.95" customHeight="1" x14ac:dyDescent="0.25">
      <c r="B128" s="269" t="str">
        <v/>
      </c>
      <c r="C128" s="269" t="str">
        <v/>
      </c>
      <c r="D128" s="270" t="str">
        <v/>
      </c>
      <c r="E128" s="271" t="str">
        <v/>
      </c>
      <c r="F128" s="271" t="str">
        <v/>
      </c>
      <c r="G128" s="271" t="str">
        <v/>
      </c>
      <c r="H128" s="271" t="str">
        <v/>
      </c>
      <c r="I128" s="271" t="str">
        <v/>
      </c>
      <c r="J128" s="271" t="str">
        <v/>
      </c>
      <c r="K128" s="271" t="str">
        <v/>
      </c>
      <c r="L128" s="271" t="str">
        <v/>
      </c>
      <c r="M128" s="271" t="str">
        <v/>
      </c>
      <c r="N128" s="271" t="str">
        <v/>
      </c>
      <c r="O128" s="272" t="str">
        <v/>
      </c>
      <c r="P128" s="273" t="str">
        <f>IF($B128="","",IFERROR(INDEX(Tabella3[PREZZO],MATCH($B128,Tabella3[Codice],0)),""))</f>
        <v/>
      </c>
      <c r="Q128" s="274" t="str">
        <f t="shared" si="3"/>
        <v/>
      </c>
      <c r="R128" s="275" t="str" cm="1">
        <f t="array" ref="R128">IF($B128="","",IFERROR(_xlfn.XLOOKUP($B128&amp;"",PIVOT!$A$10:$A$220&amp;"",PIVOT!$R$10:$R$220,0),0))</f>
        <v/>
      </c>
      <c r="S128" s="276" t="str">
        <f t="shared" si="4"/>
        <v/>
      </c>
      <c r="T128" s="277" t="str">
        <f t="shared" si="5"/>
        <v/>
      </c>
      <c r="U128" s="238"/>
      <c r="V128" s="257"/>
      <c r="W128" s="331"/>
      <c r="X128" s="258"/>
      <c r="Y128" s="259"/>
    </row>
    <row r="129" spans="2:25" ht="18.95" customHeight="1" x14ac:dyDescent="0.25">
      <c r="B129" s="269" t="str">
        <v/>
      </c>
      <c r="C129" s="269" t="str">
        <v/>
      </c>
      <c r="D129" s="270" t="str">
        <v/>
      </c>
      <c r="E129" s="271" t="str">
        <v/>
      </c>
      <c r="F129" s="271" t="str">
        <v/>
      </c>
      <c r="G129" s="271" t="str">
        <v/>
      </c>
      <c r="H129" s="271" t="str">
        <v/>
      </c>
      <c r="I129" s="271" t="str">
        <v/>
      </c>
      <c r="J129" s="271" t="str">
        <v/>
      </c>
      <c r="K129" s="271" t="str">
        <v/>
      </c>
      <c r="L129" s="271" t="str">
        <v/>
      </c>
      <c r="M129" s="271" t="str">
        <v/>
      </c>
      <c r="N129" s="271" t="str">
        <v/>
      </c>
      <c r="O129" s="272" t="str">
        <v/>
      </c>
      <c r="P129" s="273" t="str">
        <f>IF($B129="","",IFERROR(INDEX(Tabella3[PREZZO],MATCH($B129,Tabella3[Codice],0)),""))</f>
        <v/>
      </c>
      <c r="Q129" s="274" t="str">
        <f t="shared" si="3"/>
        <v/>
      </c>
      <c r="R129" s="275" t="str" cm="1">
        <f t="array" ref="R129">IF($B129="","",IFERROR(_xlfn.XLOOKUP($B129&amp;"",PIVOT!$A$10:$A$220&amp;"",PIVOT!$R$10:$R$220,0),0))</f>
        <v/>
      </c>
      <c r="S129" s="276" t="str">
        <f t="shared" si="4"/>
        <v/>
      </c>
      <c r="T129" s="277" t="str">
        <f t="shared" si="5"/>
        <v/>
      </c>
      <c r="U129" s="238"/>
      <c r="V129" s="257"/>
      <c r="W129" s="331"/>
      <c r="X129" s="258"/>
      <c r="Y129" s="259"/>
    </row>
    <row r="130" spans="2:25" ht="18.95" customHeight="1" x14ac:dyDescent="0.25">
      <c r="B130" s="269" t="str">
        <v/>
      </c>
      <c r="C130" s="269" t="str">
        <v/>
      </c>
      <c r="D130" s="270" t="str">
        <v/>
      </c>
      <c r="E130" s="271" t="str">
        <v/>
      </c>
      <c r="F130" s="271" t="str">
        <v/>
      </c>
      <c r="G130" s="271" t="str">
        <v/>
      </c>
      <c r="H130" s="271" t="str">
        <v/>
      </c>
      <c r="I130" s="271" t="str">
        <v/>
      </c>
      <c r="J130" s="271" t="str">
        <v/>
      </c>
      <c r="K130" s="271" t="str">
        <v/>
      </c>
      <c r="L130" s="271" t="str">
        <v/>
      </c>
      <c r="M130" s="271" t="str">
        <v/>
      </c>
      <c r="N130" s="271" t="str">
        <v/>
      </c>
      <c r="O130" s="272" t="str">
        <v/>
      </c>
      <c r="P130" s="273" t="str">
        <f>IF($B130="","",IFERROR(INDEX(Tabella3[PREZZO],MATCH($B130,Tabella3[Codice],0)),""))</f>
        <v/>
      </c>
      <c r="Q130" s="274" t="str">
        <f t="shared" si="3"/>
        <v/>
      </c>
      <c r="R130" s="275" t="str" cm="1">
        <f t="array" ref="R130">IF($B130="","",IFERROR(_xlfn.XLOOKUP($B130&amp;"",PIVOT!$A$10:$A$220&amp;"",PIVOT!$R$10:$R$220,0),0))</f>
        <v/>
      </c>
      <c r="S130" s="276" t="str">
        <f t="shared" si="4"/>
        <v/>
      </c>
      <c r="T130" s="277" t="str">
        <f t="shared" si="5"/>
        <v/>
      </c>
      <c r="U130" s="238"/>
      <c r="V130" s="257"/>
      <c r="W130" s="331"/>
      <c r="X130" s="258"/>
      <c r="Y130" s="259"/>
    </row>
    <row r="131" spans="2:25" ht="18.95" customHeight="1" x14ac:dyDescent="0.25">
      <c r="B131" s="269" t="str">
        <v/>
      </c>
      <c r="C131" s="269" t="str">
        <v/>
      </c>
      <c r="D131" s="270" t="str">
        <v/>
      </c>
      <c r="E131" s="271" t="str">
        <v/>
      </c>
      <c r="F131" s="271" t="str">
        <v/>
      </c>
      <c r="G131" s="271" t="str">
        <v/>
      </c>
      <c r="H131" s="271" t="str">
        <v/>
      </c>
      <c r="I131" s="271" t="str">
        <v/>
      </c>
      <c r="J131" s="271" t="str">
        <v/>
      </c>
      <c r="K131" s="271" t="str">
        <v/>
      </c>
      <c r="L131" s="271" t="str">
        <v/>
      </c>
      <c r="M131" s="271" t="str">
        <v/>
      </c>
      <c r="N131" s="271" t="str">
        <v/>
      </c>
      <c r="O131" s="272" t="str">
        <v/>
      </c>
      <c r="P131" s="273" t="str">
        <f>IF($B131="","",IFERROR(INDEX(Tabella3[PREZZO],MATCH($B131,Tabella3[Codice],0)),""))</f>
        <v/>
      </c>
      <c r="Q131" s="274" t="str">
        <f t="shared" si="3"/>
        <v/>
      </c>
      <c r="R131" s="275" t="str" cm="1">
        <f t="array" ref="R131">IF($B131="","",IFERROR(_xlfn.XLOOKUP($B131&amp;"",PIVOT!$A$10:$A$220&amp;"",PIVOT!$R$10:$R$220,0),0))</f>
        <v/>
      </c>
      <c r="S131" s="276" t="str">
        <f t="shared" si="4"/>
        <v/>
      </c>
      <c r="T131" s="277" t="str">
        <f t="shared" si="5"/>
        <v/>
      </c>
      <c r="U131" s="238"/>
      <c r="V131" s="257"/>
      <c r="W131" s="331"/>
      <c r="X131" s="258"/>
      <c r="Y131" s="259"/>
    </row>
    <row r="132" spans="2:25" ht="18.95" customHeight="1" x14ac:dyDescent="0.25">
      <c r="B132" s="269" t="str">
        <v/>
      </c>
      <c r="C132" s="269" t="str">
        <v/>
      </c>
      <c r="D132" s="270" t="str">
        <v/>
      </c>
      <c r="E132" s="271" t="str">
        <v/>
      </c>
      <c r="F132" s="271" t="str">
        <v/>
      </c>
      <c r="G132" s="271" t="str">
        <v/>
      </c>
      <c r="H132" s="271" t="str">
        <v/>
      </c>
      <c r="I132" s="271" t="str">
        <v/>
      </c>
      <c r="J132" s="271" t="str">
        <v/>
      </c>
      <c r="K132" s="271" t="str">
        <v/>
      </c>
      <c r="L132" s="271" t="str">
        <v/>
      </c>
      <c r="M132" s="271" t="str">
        <v/>
      </c>
      <c r="N132" s="271" t="str">
        <v/>
      </c>
      <c r="O132" s="272" t="str">
        <v/>
      </c>
      <c r="P132" s="273" t="str">
        <f>IF($B132="","",IFERROR(INDEX(Tabella3[PREZZO],MATCH($B132,Tabella3[Codice],0)),""))</f>
        <v/>
      </c>
      <c r="Q132" s="274" t="str">
        <f t="shared" si="3"/>
        <v/>
      </c>
      <c r="R132" s="275" t="str" cm="1">
        <f t="array" ref="R132">IF($B132="","",IFERROR(_xlfn.XLOOKUP($B132&amp;"",PIVOT!$A$10:$A$220&amp;"",PIVOT!$R$10:$R$220,0),0))</f>
        <v/>
      </c>
      <c r="S132" s="276" t="str">
        <f t="shared" si="4"/>
        <v/>
      </c>
      <c r="T132" s="277" t="str">
        <f t="shared" si="5"/>
        <v/>
      </c>
      <c r="U132" s="238"/>
      <c r="V132" s="257"/>
      <c r="W132" s="331"/>
      <c r="X132" s="258"/>
      <c r="Y132" s="259"/>
    </row>
    <row r="133" spans="2:25" ht="18.95" customHeight="1" x14ac:dyDescent="0.25">
      <c r="B133" s="269" t="str">
        <v/>
      </c>
      <c r="C133" s="269" t="str">
        <v/>
      </c>
      <c r="D133" s="270" t="str">
        <v/>
      </c>
      <c r="E133" s="271" t="str">
        <v/>
      </c>
      <c r="F133" s="271" t="str">
        <v/>
      </c>
      <c r="G133" s="271" t="str">
        <v/>
      </c>
      <c r="H133" s="271" t="str">
        <v/>
      </c>
      <c r="I133" s="271" t="str">
        <v/>
      </c>
      <c r="J133" s="271" t="str">
        <v/>
      </c>
      <c r="K133" s="271" t="str">
        <v/>
      </c>
      <c r="L133" s="271" t="str">
        <v/>
      </c>
      <c r="M133" s="271" t="str">
        <v/>
      </c>
      <c r="N133" s="271" t="str">
        <v/>
      </c>
      <c r="O133" s="272" t="str">
        <v/>
      </c>
      <c r="P133" s="273" t="str">
        <f>IF($B133="","",IFERROR(INDEX(Tabella3[PREZZO],MATCH($B133,Tabella3[Codice],0)),""))</f>
        <v/>
      </c>
      <c r="Q133" s="274" t="str">
        <f t="shared" ref="Q133:Q196" si="6">IF(OR($B133="",$D133="",$P133=""),"",$D133*$P133)</f>
        <v/>
      </c>
      <c r="R133" s="275" t="str" cm="1">
        <f t="array" ref="R133">IF($B133="","",IFERROR(_xlfn.XLOOKUP($B133&amp;"",PIVOT!$A$10:$A$220&amp;"",PIVOT!$R$10:$R$220,0),0))</f>
        <v/>
      </c>
      <c r="S133" s="276" t="str">
        <f t="shared" si="4"/>
        <v/>
      </c>
      <c r="T133" s="277" t="str">
        <f t="shared" si="5"/>
        <v/>
      </c>
      <c r="U133" s="238"/>
      <c r="V133" s="257"/>
      <c r="W133" s="331"/>
      <c r="X133" s="258"/>
      <c r="Y133" s="259"/>
    </row>
    <row r="134" spans="2:25" ht="18.95" customHeight="1" x14ac:dyDescent="0.25">
      <c r="B134" s="269" t="str">
        <v/>
      </c>
      <c r="C134" s="269" t="str">
        <v/>
      </c>
      <c r="D134" s="270" t="str">
        <v/>
      </c>
      <c r="E134" s="271" t="str">
        <v/>
      </c>
      <c r="F134" s="271" t="str">
        <v/>
      </c>
      <c r="G134" s="271" t="str">
        <v/>
      </c>
      <c r="H134" s="271" t="str">
        <v/>
      </c>
      <c r="I134" s="271" t="str">
        <v/>
      </c>
      <c r="J134" s="271" t="str">
        <v/>
      </c>
      <c r="K134" s="271" t="str">
        <v/>
      </c>
      <c r="L134" s="271" t="str">
        <v/>
      </c>
      <c r="M134" s="271" t="str">
        <v/>
      </c>
      <c r="N134" s="271" t="str">
        <v/>
      </c>
      <c r="O134" s="272" t="str">
        <v/>
      </c>
      <c r="P134" s="273" t="str">
        <f>IF($B134="","",IFERROR(INDEX(Tabella3[PREZZO],MATCH($B134,Tabella3[Codice],0)),""))</f>
        <v/>
      </c>
      <c r="Q134" s="274" t="str">
        <f t="shared" si="6"/>
        <v/>
      </c>
      <c r="R134" s="275" t="str" cm="1">
        <f t="array" ref="R134">IF($B134="","",IFERROR(_xlfn.XLOOKUP($B134&amp;"",PIVOT!$A$10:$A$220&amp;"",PIVOT!$R$10:$R$220,0),0))</f>
        <v/>
      </c>
      <c r="S134" s="276" t="str">
        <f t="shared" ref="S134:S197" si="7">IF($B134="","",$D134-$R134)</f>
        <v/>
      </c>
      <c r="T134" s="277" t="str">
        <f t="shared" ref="T134:T197" si="8">IF($B134="","",IF(AND($D134=0,$R134=0),"NESSUN ORDINE",IF($R134=0,"SOLO AUTO-ORDER",IF($D134=0,"SOLO PIVOT",IF($S134=0,"ALLINEATO",IF($S134&lt;0,"AUTO INFERIORE","AUTO SUPERIORE"))))))</f>
        <v/>
      </c>
      <c r="U134" s="238"/>
      <c r="V134" s="257"/>
      <c r="W134" s="331"/>
      <c r="X134" s="258"/>
      <c r="Y134" s="259"/>
    </row>
    <row r="135" spans="2:25" ht="18.95" customHeight="1" x14ac:dyDescent="0.25">
      <c r="B135" s="269" t="str">
        <v/>
      </c>
      <c r="C135" s="269" t="str">
        <v/>
      </c>
      <c r="D135" s="270" t="str">
        <v/>
      </c>
      <c r="E135" s="271" t="str">
        <v/>
      </c>
      <c r="F135" s="271" t="str">
        <v/>
      </c>
      <c r="G135" s="271" t="str">
        <v/>
      </c>
      <c r="H135" s="271" t="str">
        <v/>
      </c>
      <c r="I135" s="271" t="str">
        <v/>
      </c>
      <c r="J135" s="271" t="str">
        <v/>
      </c>
      <c r="K135" s="271" t="str">
        <v/>
      </c>
      <c r="L135" s="271" t="str">
        <v/>
      </c>
      <c r="M135" s="271" t="str">
        <v/>
      </c>
      <c r="N135" s="271" t="str">
        <v/>
      </c>
      <c r="O135" s="272" t="str">
        <v/>
      </c>
      <c r="P135" s="273" t="str">
        <f>IF($B135="","",IFERROR(INDEX(Tabella3[PREZZO],MATCH($B135,Tabella3[Codice],0)),""))</f>
        <v/>
      </c>
      <c r="Q135" s="274" t="str">
        <f t="shared" si="6"/>
        <v/>
      </c>
      <c r="R135" s="275" t="str" cm="1">
        <f t="array" ref="R135">IF($B135="","",IFERROR(_xlfn.XLOOKUP($B135&amp;"",PIVOT!$A$10:$A$220&amp;"",PIVOT!$R$10:$R$220,0),0))</f>
        <v/>
      </c>
      <c r="S135" s="276" t="str">
        <f t="shared" si="7"/>
        <v/>
      </c>
      <c r="T135" s="277" t="str">
        <f t="shared" si="8"/>
        <v/>
      </c>
      <c r="U135" s="238"/>
      <c r="V135" s="257"/>
      <c r="W135" s="331"/>
      <c r="X135" s="258"/>
      <c r="Y135" s="259"/>
    </row>
    <row r="136" spans="2:25" ht="18.95" customHeight="1" x14ac:dyDescent="0.25">
      <c r="B136" s="269" t="str">
        <v/>
      </c>
      <c r="C136" s="269" t="str">
        <v/>
      </c>
      <c r="D136" s="270" t="str">
        <v/>
      </c>
      <c r="E136" s="271" t="str">
        <v/>
      </c>
      <c r="F136" s="271" t="str">
        <v/>
      </c>
      <c r="G136" s="271" t="str">
        <v/>
      </c>
      <c r="H136" s="271" t="str">
        <v/>
      </c>
      <c r="I136" s="271" t="str">
        <v/>
      </c>
      <c r="J136" s="271" t="str">
        <v/>
      </c>
      <c r="K136" s="271" t="str">
        <v/>
      </c>
      <c r="L136" s="271" t="str">
        <v/>
      </c>
      <c r="M136" s="271" t="str">
        <v/>
      </c>
      <c r="N136" s="271" t="str">
        <v/>
      </c>
      <c r="O136" s="272" t="str">
        <v/>
      </c>
      <c r="P136" s="273" t="str">
        <f>IF($B136="","",IFERROR(INDEX(Tabella3[PREZZO],MATCH($B136,Tabella3[Codice],0)),""))</f>
        <v/>
      </c>
      <c r="Q136" s="274" t="str">
        <f t="shared" si="6"/>
        <v/>
      </c>
      <c r="R136" s="275" t="str" cm="1">
        <f t="array" ref="R136">IF($B136="","",IFERROR(_xlfn.XLOOKUP($B136&amp;"",PIVOT!$A$10:$A$220&amp;"",PIVOT!$R$10:$R$220,0),0))</f>
        <v/>
      </c>
      <c r="S136" s="276" t="str">
        <f t="shared" si="7"/>
        <v/>
      </c>
      <c r="T136" s="277" t="str">
        <f t="shared" si="8"/>
        <v/>
      </c>
      <c r="U136" s="238"/>
      <c r="V136" s="257"/>
      <c r="W136" s="331"/>
      <c r="X136" s="258"/>
      <c r="Y136" s="259"/>
    </row>
    <row r="137" spans="2:25" ht="18.95" customHeight="1" x14ac:dyDescent="0.25">
      <c r="B137" s="269" t="str">
        <v/>
      </c>
      <c r="C137" s="269" t="str">
        <v/>
      </c>
      <c r="D137" s="270" t="str">
        <v/>
      </c>
      <c r="E137" s="271" t="str">
        <v/>
      </c>
      <c r="F137" s="271" t="str">
        <v/>
      </c>
      <c r="G137" s="271" t="str">
        <v/>
      </c>
      <c r="H137" s="271" t="str">
        <v/>
      </c>
      <c r="I137" s="271" t="str">
        <v/>
      </c>
      <c r="J137" s="271" t="str">
        <v/>
      </c>
      <c r="K137" s="271" t="str">
        <v/>
      </c>
      <c r="L137" s="271" t="str">
        <v/>
      </c>
      <c r="M137" s="271" t="str">
        <v/>
      </c>
      <c r="N137" s="271" t="str">
        <v/>
      </c>
      <c r="O137" s="272" t="str">
        <v/>
      </c>
      <c r="P137" s="273" t="str">
        <f>IF($B137="","",IFERROR(INDEX(Tabella3[PREZZO],MATCH($B137,Tabella3[Codice],0)),""))</f>
        <v/>
      </c>
      <c r="Q137" s="274" t="str">
        <f t="shared" si="6"/>
        <v/>
      </c>
      <c r="R137" s="275" t="str" cm="1">
        <f t="array" ref="R137">IF($B137="","",IFERROR(_xlfn.XLOOKUP($B137&amp;"",PIVOT!$A$10:$A$220&amp;"",PIVOT!$R$10:$R$220,0),0))</f>
        <v/>
      </c>
      <c r="S137" s="276" t="str">
        <f t="shared" si="7"/>
        <v/>
      </c>
      <c r="T137" s="277" t="str">
        <f t="shared" si="8"/>
        <v/>
      </c>
      <c r="U137" s="238"/>
      <c r="V137" s="257"/>
      <c r="W137" s="331"/>
      <c r="X137" s="258"/>
      <c r="Y137" s="259"/>
    </row>
    <row r="138" spans="2:25" ht="18.95" customHeight="1" x14ac:dyDescent="0.25">
      <c r="B138" s="269" t="str">
        <v/>
      </c>
      <c r="C138" s="269" t="str">
        <v/>
      </c>
      <c r="D138" s="270" t="str">
        <v/>
      </c>
      <c r="E138" s="271" t="str">
        <v/>
      </c>
      <c r="F138" s="271" t="str">
        <v/>
      </c>
      <c r="G138" s="271" t="str">
        <v/>
      </c>
      <c r="H138" s="271" t="str">
        <v/>
      </c>
      <c r="I138" s="271" t="str">
        <v/>
      </c>
      <c r="J138" s="271" t="str">
        <v/>
      </c>
      <c r="K138" s="271" t="str">
        <v/>
      </c>
      <c r="L138" s="271" t="str">
        <v/>
      </c>
      <c r="M138" s="271" t="str">
        <v/>
      </c>
      <c r="N138" s="271" t="str">
        <v/>
      </c>
      <c r="O138" s="272" t="str">
        <v/>
      </c>
      <c r="P138" s="273" t="str">
        <f>IF($B138="","",IFERROR(INDEX(Tabella3[PREZZO],MATCH($B138,Tabella3[Codice],0)),""))</f>
        <v/>
      </c>
      <c r="Q138" s="274" t="str">
        <f t="shared" si="6"/>
        <v/>
      </c>
      <c r="R138" s="275" t="str" cm="1">
        <f t="array" ref="R138">IF($B138="","",IFERROR(_xlfn.XLOOKUP($B138&amp;"",PIVOT!$A$10:$A$220&amp;"",PIVOT!$R$10:$R$220,0),0))</f>
        <v/>
      </c>
      <c r="S138" s="276" t="str">
        <f t="shared" si="7"/>
        <v/>
      </c>
      <c r="T138" s="277" t="str">
        <f t="shared" si="8"/>
        <v/>
      </c>
      <c r="U138" s="238"/>
      <c r="V138" s="257"/>
      <c r="W138" s="331"/>
      <c r="X138" s="258"/>
      <c r="Y138" s="259"/>
    </row>
    <row r="139" spans="2:25" ht="18.95" customHeight="1" x14ac:dyDescent="0.25">
      <c r="B139" s="269" t="str">
        <v/>
      </c>
      <c r="C139" s="269" t="str">
        <v/>
      </c>
      <c r="D139" s="270" t="str">
        <v/>
      </c>
      <c r="E139" s="271" t="str">
        <v/>
      </c>
      <c r="F139" s="271" t="str">
        <v/>
      </c>
      <c r="G139" s="271" t="str">
        <v/>
      </c>
      <c r="H139" s="271" t="str">
        <v/>
      </c>
      <c r="I139" s="271" t="str">
        <v/>
      </c>
      <c r="J139" s="271" t="str">
        <v/>
      </c>
      <c r="K139" s="271" t="str">
        <v/>
      </c>
      <c r="L139" s="271" t="str">
        <v/>
      </c>
      <c r="M139" s="271" t="str">
        <v/>
      </c>
      <c r="N139" s="271" t="str">
        <v/>
      </c>
      <c r="O139" s="272" t="str">
        <v/>
      </c>
      <c r="P139" s="273" t="str">
        <f>IF($B139="","",IFERROR(INDEX(Tabella3[PREZZO],MATCH($B139,Tabella3[Codice],0)),""))</f>
        <v/>
      </c>
      <c r="Q139" s="274" t="str">
        <f t="shared" si="6"/>
        <v/>
      </c>
      <c r="R139" s="275" t="str" cm="1">
        <f t="array" ref="R139">IF($B139="","",IFERROR(_xlfn.XLOOKUP($B139&amp;"",PIVOT!$A$10:$A$220&amp;"",PIVOT!$R$10:$R$220,0),0))</f>
        <v/>
      </c>
      <c r="S139" s="276" t="str">
        <f t="shared" si="7"/>
        <v/>
      </c>
      <c r="T139" s="277" t="str">
        <f t="shared" si="8"/>
        <v/>
      </c>
      <c r="U139" s="238"/>
      <c r="V139" s="257"/>
      <c r="W139" s="331"/>
      <c r="X139" s="258"/>
      <c r="Y139" s="259"/>
    </row>
    <row r="140" spans="2:25" ht="18.95" customHeight="1" x14ac:dyDescent="0.25">
      <c r="B140" s="269" t="str">
        <v/>
      </c>
      <c r="C140" s="269" t="str">
        <v/>
      </c>
      <c r="D140" s="270" t="str">
        <v/>
      </c>
      <c r="E140" s="271" t="str">
        <v/>
      </c>
      <c r="F140" s="271" t="str">
        <v/>
      </c>
      <c r="G140" s="271" t="str">
        <v/>
      </c>
      <c r="H140" s="271" t="str">
        <v/>
      </c>
      <c r="I140" s="271" t="str">
        <v/>
      </c>
      <c r="J140" s="271" t="str">
        <v/>
      </c>
      <c r="K140" s="271" t="str">
        <v/>
      </c>
      <c r="L140" s="271" t="str">
        <v/>
      </c>
      <c r="M140" s="271" t="str">
        <v/>
      </c>
      <c r="N140" s="271" t="str">
        <v/>
      </c>
      <c r="O140" s="272" t="str">
        <v/>
      </c>
      <c r="P140" s="273" t="str">
        <f>IF($B140="","",IFERROR(INDEX(Tabella3[PREZZO],MATCH($B140,Tabella3[Codice],0)),""))</f>
        <v/>
      </c>
      <c r="Q140" s="274" t="str">
        <f t="shared" si="6"/>
        <v/>
      </c>
      <c r="R140" s="275" t="str" cm="1">
        <f t="array" ref="R140">IF($B140="","",IFERROR(_xlfn.XLOOKUP($B140&amp;"",PIVOT!$A$10:$A$220&amp;"",PIVOT!$R$10:$R$220,0),0))</f>
        <v/>
      </c>
      <c r="S140" s="276" t="str">
        <f t="shared" si="7"/>
        <v/>
      </c>
      <c r="T140" s="277" t="str">
        <f t="shared" si="8"/>
        <v/>
      </c>
      <c r="U140" s="238"/>
      <c r="V140" s="257"/>
      <c r="W140" s="331"/>
      <c r="X140" s="258"/>
      <c r="Y140" s="259"/>
    </row>
    <row r="141" spans="2:25" ht="18.95" customHeight="1" x14ac:dyDescent="0.25">
      <c r="B141" s="269" t="str">
        <v/>
      </c>
      <c r="C141" s="269" t="str">
        <v/>
      </c>
      <c r="D141" s="270" t="str">
        <v/>
      </c>
      <c r="E141" s="271" t="str">
        <v/>
      </c>
      <c r="F141" s="271" t="str">
        <v/>
      </c>
      <c r="G141" s="271" t="str">
        <v/>
      </c>
      <c r="H141" s="271" t="str">
        <v/>
      </c>
      <c r="I141" s="271" t="str">
        <v/>
      </c>
      <c r="J141" s="271" t="str">
        <v/>
      </c>
      <c r="K141" s="271" t="str">
        <v/>
      </c>
      <c r="L141" s="271" t="str">
        <v/>
      </c>
      <c r="M141" s="271" t="str">
        <v/>
      </c>
      <c r="N141" s="271" t="str">
        <v/>
      </c>
      <c r="O141" s="272" t="str">
        <v/>
      </c>
      <c r="P141" s="273" t="str">
        <f>IF($B141="","",IFERROR(INDEX(Tabella3[PREZZO],MATCH($B141,Tabella3[Codice],0)),""))</f>
        <v/>
      </c>
      <c r="Q141" s="274" t="str">
        <f t="shared" si="6"/>
        <v/>
      </c>
      <c r="R141" s="275" t="str" cm="1">
        <f t="array" ref="R141">IF($B141="","",IFERROR(_xlfn.XLOOKUP($B141&amp;"",PIVOT!$A$10:$A$220&amp;"",PIVOT!$R$10:$R$220,0),0))</f>
        <v/>
      </c>
      <c r="S141" s="276" t="str">
        <f t="shared" si="7"/>
        <v/>
      </c>
      <c r="T141" s="277" t="str">
        <f t="shared" si="8"/>
        <v/>
      </c>
      <c r="U141" s="238"/>
      <c r="V141" s="257"/>
      <c r="W141" s="331"/>
      <c r="X141" s="258"/>
      <c r="Y141" s="259"/>
    </row>
    <row r="142" spans="2:25" ht="18.95" customHeight="1" x14ac:dyDescent="0.25">
      <c r="B142" s="269" t="str">
        <v/>
      </c>
      <c r="C142" s="269" t="str">
        <v/>
      </c>
      <c r="D142" s="270" t="str">
        <v/>
      </c>
      <c r="E142" s="271" t="str">
        <v/>
      </c>
      <c r="F142" s="271" t="str">
        <v/>
      </c>
      <c r="G142" s="271" t="str">
        <v/>
      </c>
      <c r="H142" s="271" t="str">
        <v/>
      </c>
      <c r="I142" s="271" t="str">
        <v/>
      </c>
      <c r="J142" s="271" t="str">
        <v/>
      </c>
      <c r="K142" s="271" t="str">
        <v/>
      </c>
      <c r="L142" s="271" t="str">
        <v/>
      </c>
      <c r="M142" s="271" t="str">
        <v/>
      </c>
      <c r="N142" s="271" t="str">
        <v/>
      </c>
      <c r="O142" s="272" t="str">
        <v/>
      </c>
      <c r="P142" s="273" t="str">
        <f>IF($B142="","",IFERROR(INDEX(Tabella3[PREZZO],MATCH($B142,Tabella3[Codice],0)),""))</f>
        <v/>
      </c>
      <c r="Q142" s="274" t="str">
        <f t="shared" si="6"/>
        <v/>
      </c>
      <c r="R142" s="275" t="str" cm="1">
        <f t="array" ref="R142">IF($B142="","",IFERROR(_xlfn.XLOOKUP($B142&amp;"",PIVOT!$A$10:$A$220&amp;"",PIVOT!$R$10:$R$220,0),0))</f>
        <v/>
      </c>
      <c r="S142" s="276" t="str">
        <f t="shared" si="7"/>
        <v/>
      </c>
      <c r="T142" s="277" t="str">
        <f t="shared" si="8"/>
        <v/>
      </c>
      <c r="U142" s="238"/>
      <c r="V142" s="257"/>
      <c r="W142" s="331"/>
      <c r="X142" s="258"/>
      <c r="Y142" s="259"/>
    </row>
    <row r="143" spans="2:25" ht="18.95" customHeight="1" x14ac:dyDescent="0.25">
      <c r="B143" s="269" t="str">
        <v/>
      </c>
      <c r="C143" s="269" t="str">
        <v/>
      </c>
      <c r="D143" s="270" t="str">
        <v/>
      </c>
      <c r="E143" s="271" t="str">
        <v/>
      </c>
      <c r="F143" s="271" t="str">
        <v/>
      </c>
      <c r="G143" s="271" t="str">
        <v/>
      </c>
      <c r="H143" s="271" t="str">
        <v/>
      </c>
      <c r="I143" s="271" t="str">
        <v/>
      </c>
      <c r="J143" s="271" t="str">
        <v/>
      </c>
      <c r="K143" s="271" t="str">
        <v/>
      </c>
      <c r="L143" s="271" t="str">
        <v/>
      </c>
      <c r="M143" s="271" t="str">
        <v/>
      </c>
      <c r="N143" s="271" t="str">
        <v/>
      </c>
      <c r="O143" s="272" t="str">
        <v/>
      </c>
      <c r="P143" s="273" t="str">
        <f>IF($B143="","",IFERROR(INDEX(Tabella3[PREZZO],MATCH($B143,Tabella3[Codice],0)),""))</f>
        <v/>
      </c>
      <c r="Q143" s="274" t="str">
        <f t="shared" si="6"/>
        <v/>
      </c>
      <c r="R143" s="275" t="str" cm="1">
        <f t="array" ref="R143">IF($B143="","",IFERROR(_xlfn.XLOOKUP($B143&amp;"",PIVOT!$A$10:$A$220&amp;"",PIVOT!$R$10:$R$220,0),0))</f>
        <v/>
      </c>
      <c r="S143" s="276" t="str">
        <f t="shared" si="7"/>
        <v/>
      </c>
      <c r="T143" s="277" t="str">
        <f t="shared" si="8"/>
        <v/>
      </c>
      <c r="U143" s="238"/>
      <c r="V143" s="257"/>
      <c r="W143" s="331"/>
      <c r="X143" s="258"/>
      <c r="Y143" s="259"/>
    </row>
    <row r="144" spans="2:25" ht="18.95" customHeight="1" x14ac:dyDescent="0.25">
      <c r="B144" s="269" t="str">
        <v/>
      </c>
      <c r="C144" s="269" t="str">
        <v/>
      </c>
      <c r="D144" s="270" t="str">
        <v/>
      </c>
      <c r="E144" s="271" t="str">
        <v/>
      </c>
      <c r="F144" s="271" t="str">
        <v/>
      </c>
      <c r="G144" s="271" t="str">
        <v/>
      </c>
      <c r="H144" s="271" t="str">
        <v/>
      </c>
      <c r="I144" s="271" t="str">
        <v/>
      </c>
      <c r="J144" s="271" t="str">
        <v/>
      </c>
      <c r="K144" s="271" t="str">
        <v/>
      </c>
      <c r="L144" s="271" t="str">
        <v/>
      </c>
      <c r="M144" s="271" t="str">
        <v/>
      </c>
      <c r="N144" s="271" t="str">
        <v/>
      </c>
      <c r="O144" s="272" t="str">
        <v/>
      </c>
      <c r="P144" s="273" t="str">
        <f>IF($B144="","",IFERROR(INDEX(Tabella3[PREZZO],MATCH($B144,Tabella3[Codice],0)),""))</f>
        <v/>
      </c>
      <c r="Q144" s="274" t="str">
        <f t="shared" si="6"/>
        <v/>
      </c>
      <c r="R144" s="275" t="str" cm="1">
        <f t="array" ref="R144">IF($B144="","",IFERROR(_xlfn.XLOOKUP($B144&amp;"",PIVOT!$A$10:$A$220&amp;"",PIVOT!$R$10:$R$220,0),0))</f>
        <v/>
      </c>
      <c r="S144" s="276" t="str">
        <f t="shared" si="7"/>
        <v/>
      </c>
      <c r="T144" s="277" t="str">
        <f t="shared" si="8"/>
        <v/>
      </c>
      <c r="U144" s="238"/>
      <c r="V144" s="257"/>
      <c r="W144" s="331"/>
      <c r="X144" s="258"/>
      <c r="Y144" s="259"/>
    </row>
    <row r="145" spans="2:25" ht="18.95" customHeight="1" x14ac:dyDescent="0.25">
      <c r="B145" s="269" t="str">
        <v/>
      </c>
      <c r="C145" s="269" t="str">
        <v/>
      </c>
      <c r="D145" s="270" t="str">
        <v/>
      </c>
      <c r="E145" s="271" t="str">
        <v/>
      </c>
      <c r="F145" s="271" t="str">
        <v/>
      </c>
      <c r="G145" s="271" t="str">
        <v/>
      </c>
      <c r="H145" s="271" t="str">
        <v/>
      </c>
      <c r="I145" s="271" t="str">
        <v/>
      </c>
      <c r="J145" s="271" t="str">
        <v/>
      </c>
      <c r="K145" s="271" t="str">
        <v/>
      </c>
      <c r="L145" s="271" t="str">
        <v/>
      </c>
      <c r="M145" s="271" t="str">
        <v/>
      </c>
      <c r="N145" s="271" t="str">
        <v/>
      </c>
      <c r="O145" s="272" t="str">
        <v/>
      </c>
      <c r="P145" s="273" t="str">
        <f>IF($B145="","",IFERROR(INDEX(Tabella3[PREZZO],MATCH($B145,Tabella3[Codice],0)),""))</f>
        <v/>
      </c>
      <c r="Q145" s="274" t="str">
        <f t="shared" si="6"/>
        <v/>
      </c>
      <c r="R145" s="275" t="str" cm="1">
        <f t="array" ref="R145">IF($B145="","",IFERROR(_xlfn.XLOOKUP($B145&amp;"",PIVOT!$A$10:$A$220&amp;"",PIVOT!$R$10:$R$220,0),0))</f>
        <v/>
      </c>
      <c r="S145" s="276" t="str">
        <f t="shared" si="7"/>
        <v/>
      </c>
      <c r="T145" s="277" t="str">
        <f t="shared" si="8"/>
        <v/>
      </c>
      <c r="U145" s="238"/>
      <c r="V145" s="257"/>
      <c r="W145" s="331"/>
      <c r="X145" s="258"/>
      <c r="Y145" s="259"/>
    </row>
    <row r="146" spans="2:25" ht="18.95" customHeight="1" x14ac:dyDescent="0.25">
      <c r="B146" s="269" t="str">
        <v/>
      </c>
      <c r="C146" s="269" t="str">
        <v/>
      </c>
      <c r="D146" s="270" t="str">
        <v/>
      </c>
      <c r="E146" s="271" t="str">
        <v/>
      </c>
      <c r="F146" s="271" t="str">
        <v/>
      </c>
      <c r="G146" s="271" t="str">
        <v/>
      </c>
      <c r="H146" s="271" t="str">
        <v/>
      </c>
      <c r="I146" s="271" t="str">
        <v/>
      </c>
      <c r="J146" s="271" t="str">
        <v/>
      </c>
      <c r="K146" s="271" t="str">
        <v/>
      </c>
      <c r="L146" s="271" t="str">
        <v/>
      </c>
      <c r="M146" s="271" t="str">
        <v/>
      </c>
      <c r="N146" s="271" t="str">
        <v/>
      </c>
      <c r="O146" s="272" t="str">
        <v/>
      </c>
      <c r="P146" s="273" t="str">
        <f>IF($B146="","",IFERROR(INDEX(Tabella3[PREZZO],MATCH($B146,Tabella3[Codice],0)),""))</f>
        <v/>
      </c>
      <c r="Q146" s="274" t="str">
        <f t="shared" si="6"/>
        <v/>
      </c>
      <c r="R146" s="275" t="str" cm="1">
        <f t="array" ref="R146">IF($B146="","",IFERROR(_xlfn.XLOOKUP($B146&amp;"",PIVOT!$A$10:$A$220&amp;"",PIVOT!$R$10:$R$220,0),0))</f>
        <v/>
      </c>
      <c r="S146" s="276" t="str">
        <f t="shared" si="7"/>
        <v/>
      </c>
      <c r="T146" s="277" t="str">
        <f t="shared" si="8"/>
        <v/>
      </c>
      <c r="U146" s="238"/>
      <c r="V146" s="257"/>
      <c r="W146" s="331"/>
      <c r="X146" s="258"/>
      <c r="Y146" s="259"/>
    </row>
    <row r="147" spans="2:25" ht="18.95" customHeight="1" x14ac:dyDescent="0.25">
      <c r="B147" s="269" t="str">
        <v/>
      </c>
      <c r="C147" s="269" t="str">
        <v/>
      </c>
      <c r="D147" s="270" t="str">
        <v/>
      </c>
      <c r="E147" s="271" t="str">
        <v/>
      </c>
      <c r="F147" s="271" t="str">
        <v/>
      </c>
      <c r="G147" s="271" t="str">
        <v/>
      </c>
      <c r="H147" s="271" t="str">
        <v/>
      </c>
      <c r="I147" s="271" t="str">
        <v/>
      </c>
      <c r="J147" s="271" t="str">
        <v/>
      </c>
      <c r="K147" s="271" t="str">
        <v/>
      </c>
      <c r="L147" s="271" t="str">
        <v/>
      </c>
      <c r="M147" s="271" t="str">
        <v/>
      </c>
      <c r="N147" s="271" t="str">
        <v/>
      </c>
      <c r="O147" s="272" t="str">
        <v/>
      </c>
      <c r="P147" s="273" t="str">
        <f>IF($B147="","",IFERROR(INDEX(Tabella3[PREZZO],MATCH($B147,Tabella3[Codice],0)),""))</f>
        <v/>
      </c>
      <c r="Q147" s="274" t="str">
        <f t="shared" si="6"/>
        <v/>
      </c>
      <c r="R147" s="275" t="str" cm="1">
        <f t="array" ref="R147">IF($B147="","",IFERROR(_xlfn.XLOOKUP($B147&amp;"",PIVOT!$A$10:$A$220&amp;"",PIVOT!$R$10:$R$220,0),0))</f>
        <v/>
      </c>
      <c r="S147" s="276" t="str">
        <f t="shared" si="7"/>
        <v/>
      </c>
      <c r="T147" s="277" t="str">
        <f t="shared" si="8"/>
        <v/>
      </c>
      <c r="U147" s="238"/>
      <c r="V147" s="257"/>
      <c r="W147" s="331"/>
      <c r="X147" s="258"/>
      <c r="Y147" s="259"/>
    </row>
    <row r="148" spans="2:25" ht="18.95" customHeight="1" x14ac:dyDescent="0.25">
      <c r="B148" s="269" t="str">
        <v/>
      </c>
      <c r="C148" s="269" t="str">
        <v/>
      </c>
      <c r="D148" s="270" t="str">
        <v/>
      </c>
      <c r="E148" s="271" t="str">
        <v/>
      </c>
      <c r="F148" s="271" t="str">
        <v/>
      </c>
      <c r="G148" s="271" t="str">
        <v/>
      </c>
      <c r="H148" s="271" t="str">
        <v/>
      </c>
      <c r="I148" s="271" t="str">
        <v/>
      </c>
      <c r="J148" s="271" t="str">
        <v/>
      </c>
      <c r="K148" s="271" t="str">
        <v/>
      </c>
      <c r="L148" s="271" t="str">
        <v/>
      </c>
      <c r="M148" s="271" t="str">
        <v/>
      </c>
      <c r="N148" s="271" t="str">
        <v/>
      </c>
      <c r="O148" s="272" t="str">
        <v/>
      </c>
      <c r="P148" s="273" t="str">
        <f>IF($B148="","",IFERROR(INDEX(Tabella3[PREZZO],MATCH($B148,Tabella3[Codice],0)),""))</f>
        <v/>
      </c>
      <c r="Q148" s="274" t="str">
        <f t="shared" si="6"/>
        <v/>
      </c>
      <c r="R148" s="275" t="str" cm="1">
        <f t="array" ref="R148">IF($B148="","",IFERROR(_xlfn.XLOOKUP($B148&amp;"",PIVOT!$A$10:$A$220&amp;"",PIVOT!$R$10:$R$220,0),0))</f>
        <v/>
      </c>
      <c r="S148" s="276" t="str">
        <f t="shared" si="7"/>
        <v/>
      </c>
      <c r="T148" s="277" t="str">
        <f t="shared" si="8"/>
        <v/>
      </c>
      <c r="U148" s="238"/>
      <c r="V148" s="257"/>
      <c r="W148" s="331"/>
      <c r="X148" s="258"/>
      <c r="Y148" s="259"/>
    </row>
    <row r="149" spans="2:25" ht="18.95" customHeight="1" x14ac:dyDescent="0.25">
      <c r="B149" s="269" t="str">
        <v/>
      </c>
      <c r="C149" s="269" t="str">
        <v/>
      </c>
      <c r="D149" s="270" t="str">
        <v/>
      </c>
      <c r="E149" s="271" t="str">
        <v/>
      </c>
      <c r="F149" s="271" t="str">
        <v/>
      </c>
      <c r="G149" s="271" t="str">
        <v/>
      </c>
      <c r="H149" s="271" t="str">
        <v/>
      </c>
      <c r="I149" s="271" t="str">
        <v/>
      </c>
      <c r="J149" s="271" t="str">
        <v/>
      </c>
      <c r="K149" s="271" t="str">
        <v/>
      </c>
      <c r="L149" s="271" t="str">
        <v/>
      </c>
      <c r="M149" s="271" t="str">
        <v/>
      </c>
      <c r="N149" s="271" t="str">
        <v/>
      </c>
      <c r="O149" s="272" t="str">
        <v/>
      </c>
      <c r="P149" s="273" t="str">
        <f>IF($B149="","",IFERROR(INDEX(Tabella3[PREZZO],MATCH($B149,Tabella3[Codice],0)),""))</f>
        <v/>
      </c>
      <c r="Q149" s="274" t="str">
        <f t="shared" si="6"/>
        <v/>
      </c>
      <c r="R149" s="275" t="str" cm="1">
        <f t="array" ref="R149">IF($B149="","",IFERROR(_xlfn.XLOOKUP($B149&amp;"",PIVOT!$A$10:$A$220&amp;"",PIVOT!$R$10:$R$220,0),0))</f>
        <v/>
      </c>
      <c r="S149" s="276" t="str">
        <f t="shared" si="7"/>
        <v/>
      </c>
      <c r="T149" s="277" t="str">
        <f t="shared" si="8"/>
        <v/>
      </c>
      <c r="U149" s="238"/>
      <c r="V149" s="257"/>
      <c r="W149" s="331"/>
      <c r="X149" s="258"/>
      <c r="Y149" s="259"/>
    </row>
    <row r="150" spans="2:25" ht="18.95" customHeight="1" x14ac:dyDescent="0.25">
      <c r="B150" s="269" t="str">
        <v/>
      </c>
      <c r="C150" s="269" t="str">
        <v/>
      </c>
      <c r="D150" s="270" t="str">
        <v/>
      </c>
      <c r="E150" s="271" t="str">
        <v/>
      </c>
      <c r="F150" s="271" t="str">
        <v/>
      </c>
      <c r="G150" s="271" t="str">
        <v/>
      </c>
      <c r="H150" s="271" t="str">
        <v/>
      </c>
      <c r="I150" s="271" t="str">
        <v/>
      </c>
      <c r="J150" s="271" t="str">
        <v/>
      </c>
      <c r="K150" s="271" t="str">
        <v/>
      </c>
      <c r="L150" s="271" t="str">
        <v/>
      </c>
      <c r="M150" s="271" t="str">
        <v/>
      </c>
      <c r="N150" s="271" t="str">
        <v/>
      </c>
      <c r="O150" s="272" t="str">
        <v/>
      </c>
      <c r="P150" s="273" t="str">
        <f>IF($B150="","",IFERROR(INDEX(Tabella3[PREZZO],MATCH($B150,Tabella3[Codice],0)),""))</f>
        <v/>
      </c>
      <c r="Q150" s="274" t="str">
        <f t="shared" si="6"/>
        <v/>
      </c>
      <c r="R150" s="275" t="str" cm="1">
        <f t="array" ref="R150">IF($B150="","",IFERROR(_xlfn.XLOOKUP($B150&amp;"",PIVOT!$A$10:$A$220&amp;"",PIVOT!$R$10:$R$220,0),0))</f>
        <v/>
      </c>
      <c r="S150" s="276" t="str">
        <f t="shared" si="7"/>
        <v/>
      </c>
      <c r="T150" s="277" t="str">
        <f t="shared" si="8"/>
        <v/>
      </c>
      <c r="U150" s="238"/>
      <c r="V150" s="257"/>
      <c r="W150" s="331"/>
      <c r="X150" s="258"/>
      <c r="Y150" s="259"/>
    </row>
    <row r="151" spans="2:25" ht="18.95" customHeight="1" x14ac:dyDescent="0.25">
      <c r="B151" s="269" t="str">
        <v/>
      </c>
      <c r="C151" s="269" t="str">
        <v/>
      </c>
      <c r="D151" s="270" t="str">
        <v/>
      </c>
      <c r="E151" s="271" t="str">
        <v/>
      </c>
      <c r="F151" s="271" t="str">
        <v/>
      </c>
      <c r="G151" s="271" t="str">
        <v/>
      </c>
      <c r="H151" s="271" t="str">
        <v/>
      </c>
      <c r="I151" s="271" t="str">
        <v/>
      </c>
      <c r="J151" s="271" t="str">
        <v/>
      </c>
      <c r="K151" s="271" t="str">
        <v/>
      </c>
      <c r="L151" s="271" t="str">
        <v/>
      </c>
      <c r="M151" s="271" t="str">
        <v/>
      </c>
      <c r="N151" s="271" t="str">
        <v/>
      </c>
      <c r="O151" s="272" t="str">
        <v/>
      </c>
      <c r="P151" s="273" t="str">
        <f>IF($B151="","",IFERROR(INDEX(Tabella3[PREZZO],MATCH($B151,Tabella3[Codice],0)),""))</f>
        <v/>
      </c>
      <c r="Q151" s="274" t="str">
        <f t="shared" si="6"/>
        <v/>
      </c>
      <c r="R151" s="275" t="str" cm="1">
        <f t="array" ref="R151">IF($B151="","",IFERROR(_xlfn.XLOOKUP($B151&amp;"",PIVOT!$A$10:$A$220&amp;"",PIVOT!$R$10:$R$220,0),0))</f>
        <v/>
      </c>
      <c r="S151" s="276" t="str">
        <f t="shared" si="7"/>
        <v/>
      </c>
      <c r="T151" s="277" t="str">
        <f t="shared" si="8"/>
        <v/>
      </c>
      <c r="U151" s="238"/>
      <c r="V151" s="257"/>
      <c r="W151" s="331"/>
      <c r="X151" s="258"/>
      <c r="Y151" s="259"/>
    </row>
    <row r="152" spans="2:25" ht="18.95" customHeight="1" x14ac:dyDescent="0.25">
      <c r="B152" s="269" t="str">
        <v/>
      </c>
      <c r="C152" s="269" t="str">
        <v/>
      </c>
      <c r="D152" s="270" t="str">
        <v/>
      </c>
      <c r="E152" s="271" t="str">
        <v/>
      </c>
      <c r="F152" s="271" t="str">
        <v/>
      </c>
      <c r="G152" s="271" t="str">
        <v/>
      </c>
      <c r="H152" s="271" t="str">
        <v/>
      </c>
      <c r="I152" s="271" t="str">
        <v/>
      </c>
      <c r="J152" s="271" t="str">
        <v/>
      </c>
      <c r="K152" s="271" t="str">
        <v/>
      </c>
      <c r="L152" s="271" t="str">
        <v/>
      </c>
      <c r="M152" s="271" t="str">
        <v/>
      </c>
      <c r="N152" s="271" t="str">
        <v/>
      </c>
      <c r="O152" s="272" t="str">
        <v/>
      </c>
      <c r="P152" s="273" t="str">
        <f>IF($B152="","",IFERROR(INDEX(Tabella3[PREZZO],MATCH($B152,Tabella3[Codice],0)),""))</f>
        <v/>
      </c>
      <c r="Q152" s="274" t="str">
        <f t="shared" si="6"/>
        <v/>
      </c>
      <c r="R152" s="275" t="str" cm="1">
        <f t="array" ref="R152">IF($B152="","",IFERROR(_xlfn.XLOOKUP($B152&amp;"",PIVOT!$A$10:$A$220&amp;"",PIVOT!$R$10:$R$220,0),0))</f>
        <v/>
      </c>
      <c r="S152" s="276" t="str">
        <f t="shared" si="7"/>
        <v/>
      </c>
      <c r="T152" s="277" t="str">
        <f t="shared" si="8"/>
        <v/>
      </c>
      <c r="U152" s="238"/>
      <c r="V152" s="257"/>
      <c r="W152" s="331"/>
      <c r="X152" s="258"/>
      <c r="Y152" s="259"/>
    </row>
    <row r="153" spans="2:25" ht="18.95" customHeight="1" x14ac:dyDescent="0.25">
      <c r="B153" s="269" t="str">
        <v/>
      </c>
      <c r="C153" s="269" t="str">
        <v/>
      </c>
      <c r="D153" s="270" t="str">
        <v/>
      </c>
      <c r="E153" s="271" t="str">
        <v/>
      </c>
      <c r="F153" s="271" t="str">
        <v/>
      </c>
      <c r="G153" s="271" t="str">
        <v/>
      </c>
      <c r="H153" s="271" t="str">
        <v/>
      </c>
      <c r="I153" s="271" t="str">
        <v/>
      </c>
      <c r="J153" s="271" t="str">
        <v/>
      </c>
      <c r="K153" s="271" t="str">
        <v/>
      </c>
      <c r="L153" s="271" t="str">
        <v/>
      </c>
      <c r="M153" s="271" t="str">
        <v/>
      </c>
      <c r="N153" s="271" t="str">
        <v/>
      </c>
      <c r="O153" s="272" t="str">
        <v/>
      </c>
      <c r="P153" s="273" t="str">
        <f>IF($B153="","",IFERROR(INDEX(Tabella3[PREZZO],MATCH($B153,Tabella3[Codice],0)),""))</f>
        <v/>
      </c>
      <c r="Q153" s="274" t="str">
        <f t="shared" si="6"/>
        <v/>
      </c>
      <c r="R153" s="275" t="str" cm="1">
        <f t="array" ref="R153">IF($B153="","",IFERROR(_xlfn.XLOOKUP($B153&amp;"",PIVOT!$A$10:$A$220&amp;"",PIVOT!$R$10:$R$220,0),0))</f>
        <v/>
      </c>
      <c r="S153" s="276" t="str">
        <f t="shared" si="7"/>
        <v/>
      </c>
      <c r="T153" s="277" t="str">
        <f t="shared" si="8"/>
        <v/>
      </c>
      <c r="U153" s="238"/>
      <c r="V153" s="257"/>
      <c r="W153" s="331"/>
      <c r="X153" s="258"/>
      <c r="Y153" s="259"/>
    </row>
    <row r="154" spans="2:25" ht="18.95" customHeight="1" x14ac:dyDescent="0.25">
      <c r="B154" s="269" t="str">
        <v/>
      </c>
      <c r="C154" s="269" t="str">
        <v/>
      </c>
      <c r="D154" s="270" t="str">
        <v/>
      </c>
      <c r="E154" s="271" t="str">
        <v/>
      </c>
      <c r="F154" s="271" t="str">
        <v/>
      </c>
      <c r="G154" s="271" t="str">
        <v/>
      </c>
      <c r="H154" s="271" t="str">
        <v/>
      </c>
      <c r="I154" s="271" t="str">
        <v/>
      </c>
      <c r="J154" s="271" t="str">
        <v/>
      </c>
      <c r="K154" s="271" t="str">
        <v/>
      </c>
      <c r="L154" s="271" t="str">
        <v/>
      </c>
      <c r="M154" s="271" t="str">
        <v/>
      </c>
      <c r="N154" s="271" t="str">
        <v/>
      </c>
      <c r="O154" s="272" t="str">
        <v/>
      </c>
      <c r="P154" s="273" t="str">
        <f>IF($B154="","",IFERROR(INDEX(Tabella3[PREZZO],MATCH($B154,Tabella3[Codice],0)),""))</f>
        <v/>
      </c>
      <c r="Q154" s="274" t="str">
        <f t="shared" si="6"/>
        <v/>
      </c>
      <c r="R154" s="275" t="str" cm="1">
        <f t="array" ref="R154">IF($B154="","",IFERROR(_xlfn.XLOOKUP($B154&amp;"",PIVOT!$A$10:$A$220&amp;"",PIVOT!$R$10:$R$220,0),0))</f>
        <v/>
      </c>
      <c r="S154" s="276" t="str">
        <f t="shared" si="7"/>
        <v/>
      </c>
      <c r="T154" s="277" t="str">
        <f t="shared" si="8"/>
        <v/>
      </c>
      <c r="U154" s="238"/>
      <c r="V154" s="257"/>
      <c r="W154" s="331"/>
      <c r="X154" s="258"/>
      <c r="Y154" s="259"/>
    </row>
    <row r="155" spans="2:25" ht="18.95" customHeight="1" x14ac:dyDescent="0.25">
      <c r="B155" s="269" t="str">
        <v/>
      </c>
      <c r="C155" s="269" t="str">
        <v/>
      </c>
      <c r="D155" s="270" t="str">
        <v/>
      </c>
      <c r="E155" s="271" t="str">
        <v/>
      </c>
      <c r="F155" s="271" t="str">
        <v/>
      </c>
      <c r="G155" s="271" t="str">
        <v/>
      </c>
      <c r="H155" s="271" t="str">
        <v/>
      </c>
      <c r="I155" s="271" t="str">
        <v/>
      </c>
      <c r="J155" s="271" t="str">
        <v/>
      </c>
      <c r="K155" s="271" t="str">
        <v/>
      </c>
      <c r="L155" s="271" t="str">
        <v/>
      </c>
      <c r="M155" s="271" t="str">
        <v/>
      </c>
      <c r="N155" s="271" t="str">
        <v/>
      </c>
      <c r="O155" s="272" t="str">
        <v/>
      </c>
      <c r="P155" s="273" t="str">
        <f>IF($B155="","",IFERROR(INDEX(Tabella3[PREZZO],MATCH($B155,Tabella3[Codice],0)),""))</f>
        <v/>
      </c>
      <c r="Q155" s="274" t="str">
        <f t="shared" si="6"/>
        <v/>
      </c>
      <c r="R155" s="275" t="str" cm="1">
        <f t="array" ref="R155">IF($B155="","",IFERROR(_xlfn.XLOOKUP($B155&amp;"",PIVOT!$A$10:$A$220&amp;"",PIVOT!$R$10:$R$220,0),0))</f>
        <v/>
      </c>
      <c r="S155" s="276" t="str">
        <f t="shared" si="7"/>
        <v/>
      </c>
      <c r="T155" s="277" t="str">
        <f t="shared" si="8"/>
        <v/>
      </c>
      <c r="U155" s="238"/>
      <c r="V155" s="257"/>
      <c r="W155" s="331"/>
      <c r="X155" s="258"/>
      <c r="Y155" s="259"/>
    </row>
    <row r="156" spans="2:25" ht="18.95" customHeight="1" x14ac:dyDescent="0.25">
      <c r="B156" s="269" t="str">
        <v/>
      </c>
      <c r="C156" s="269" t="str">
        <v/>
      </c>
      <c r="D156" s="270" t="str">
        <v/>
      </c>
      <c r="E156" s="271" t="str">
        <v/>
      </c>
      <c r="F156" s="271" t="str">
        <v/>
      </c>
      <c r="G156" s="271" t="str">
        <v/>
      </c>
      <c r="H156" s="271" t="str">
        <v/>
      </c>
      <c r="I156" s="271" t="str">
        <v/>
      </c>
      <c r="J156" s="271" t="str">
        <v/>
      </c>
      <c r="K156" s="271" t="str">
        <v/>
      </c>
      <c r="L156" s="271" t="str">
        <v/>
      </c>
      <c r="M156" s="271" t="str">
        <v/>
      </c>
      <c r="N156" s="271" t="str">
        <v/>
      </c>
      <c r="O156" s="272" t="str">
        <v/>
      </c>
      <c r="P156" s="273" t="str">
        <f>IF($B156="","",IFERROR(INDEX(Tabella3[PREZZO],MATCH($B156,Tabella3[Codice],0)),""))</f>
        <v/>
      </c>
      <c r="Q156" s="274" t="str">
        <f t="shared" si="6"/>
        <v/>
      </c>
      <c r="R156" s="275" t="str" cm="1">
        <f t="array" ref="R156">IF($B156="","",IFERROR(_xlfn.XLOOKUP($B156&amp;"",PIVOT!$A$10:$A$220&amp;"",PIVOT!$R$10:$R$220,0),0))</f>
        <v/>
      </c>
      <c r="S156" s="276" t="str">
        <f t="shared" si="7"/>
        <v/>
      </c>
      <c r="T156" s="277" t="str">
        <f t="shared" si="8"/>
        <v/>
      </c>
      <c r="U156" s="238"/>
      <c r="V156" s="257"/>
      <c r="W156" s="331"/>
      <c r="X156" s="258"/>
      <c r="Y156" s="259"/>
    </row>
    <row r="157" spans="2:25" ht="18.95" customHeight="1" x14ac:dyDescent="0.25">
      <c r="B157" s="269" t="str">
        <v/>
      </c>
      <c r="C157" s="269" t="str">
        <v/>
      </c>
      <c r="D157" s="270" t="str">
        <v/>
      </c>
      <c r="E157" s="271" t="str">
        <v/>
      </c>
      <c r="F157" s="271" t="str">
        <v/>
      </c>
      <c r="G157" s="271" t="str">
        <v/>
      </c>
      <c r="H157" s="271" t="str">
        <v/>
      </c>
      <c r="I157" s="271" t="str">
        <v/>
      </c>
      <c r="J157" s="271" t="str">
        <v/>
      </c>
      <c r="K157" s="271" t="str">
        <v/>
      </c>
      <c r="L157" s="271" t="str">
        <v/>
      </c>
      <c r="M157" s="271" t="str">
        <v/>
      </c>
      <c r="N157" s="271" t="str">
        <v/>
      </c>
      <c r="O157" s="272" t="str">
        <v/>
      </c>
      <c r="P157" s="273" t="str">
        <f>IF($B157="","",IFERROR(INDEX(Tabella3[PREZZO],MATCH($B157,Tabella3[Codice],0)),""))</f>
        <v/>
      </c>
      <c r="Q157" s="274" t="str">
        <f t="shared" si="6"/>
        <v/>
      </c>
      <c r="R157" s="275" t="str" cm="1">
        <f t="array" ref="R157">IF($B157="","",IFERROR(_xlfn.XLOOKUP($B157&amp;"",PIVOT!$A$10:$A$220&amp;"",PIVOT!$R$10:$R$220,0),0))</f>
        <v/>
      </c>
      <c r="S157" s="276" t="str">
        <f t="shared" si="7"/>
        <v/>
      </c>
      <c r="T157" s="277" t="str">
        <f t="shared" si="8"/>
        <v/>
      </c>
      <c r="U157" s="238"/>
      <c r="V157" s="257"/>
      <c r="W157" s="331"/>
      <c r="X157" s="258"/>
      <c r="Y157" s="259"/>
    </row>
    <row r="158" spans="2:25" ht="18.95" customHeight="1" x14ac:dyDescent="0.25">
      <c r="B158" s="269" t="str">
        <v/>
      </c>
      <c r="C158" s="269" t="str">
        <v/>
      </c>
      <c r="D158" s="270" t="str">
        <v/>
      </c>
      <c r="E158" s="271" t="str">
        <v/>
      </c>
      <c r="F158" s="271" t="str">
        <v/>
      </c>
      <c r="G158" s="271" t="str">
        <v/>
      </c>
      <c r="H158" s="271" t="str">
        <v/>
      </c>
      <c r="I158" s="271" t="str">
        <v/>
      </c>
      <c r="J158" s="271" t="str">
        <v/>
      </c>
      <c r="K158" s="271" t="str">
        <v/>
      </c>
      <c r="L158" s="271" t="str">
        <v/>
      </c>
      <c r="M158" s="271" t="str">
        <v/>
      </c>
      <c r="N158" s="271" t="str">
        <v/>
      </c>
      <c r="O158" s="272" t="str">
        <v/>
      </c>
      <c r="P158" s="273" t="str">
        <f>IF($B158="","",IFERROR(INDEX(Tabella3[PREZZO],MATCH($B158,Tabella3[Codice],0)),""))</f>
        <v/>
      </c>
      <c r="Q158" s="274" t="str">
        <f t="shared" si="6"/>
        <v/>
      </c>
      <c r="R158" s="275" t="str" cm="1">
        <f t="array" ref="R158">IF($B158="","",IFERROR(_xlfn.XLOOKUP($B158&amp;"",PIVOT!$A$10:$A$220&amp;"",PIVOT!$R$10:$R$220,0),0))</f>
        <v/>
      </c>
      <c r="S158" s="276" t="str">
        <f t="shared" si="7"/>
        <v/>
      </c>
      <c r="T158" s="277" t="str">
        <f t="shared" si="8"/>
        <v/>
      </c>
      <c r="U158" s="238"/>
      <c r="V158" s="257"/>
      <c r="W158" s="331"/>
      <c r="X158" s="258"/>
      <c r="Y158" s="259"/>
    </row>
    <row r="159" spans="2:25" ht="18.95" customHeight="1" x14ac:dyDescent="0.25">
      <c r="B159" s="269" t="str">
        <v/>
      </c>
      <c r="C159" s="269" t="str">
        <v/>
      </c>
      <c r="D159" s="270" t="str">
        <v/>
      </c>
      <c r="E159" s="271" t="str">
        <v/>
      </c>
      <c r="F159" s="271" t="str">
        <v/>
      </c>
      <c r="G159" s="271" t="str">
        <v/>
      </c>
      <c r="H159" s="271" t="str">
        <v/>
      </c>
      <c r="I159" s="271" t="str">
        <v/>
      </c>
      <c r="J159" s="271" t="str">
        <v/>
      </c>
      <c r="K159" s="271" t="str">
        <v/>
      </c>
      <c r="L159" s="271" t="str">
        <v/>
      </c>
      <c r="M159" s="271" t="str">
        <v/>
      </c>
      <c r="N159" s="271" t="str">
        <v/>
      </c>
      <c r="O159" s="272" t="str">
        <v/>
      </c>
      <c r="P159" s="273" t="str">
        <f>IF($B159="","",IFERROR(INDEX(Tabella3[PREZZO],MATCH($B159,Tabella3[Codice],0)),""))</f>
        <v/>
      </c>
      <c r="Q159" s="274" t="str">
        <f t="shared" si="6"/>
        <v/>
      </c>
      <c r="R159" s="275" t="str" cm="1">
        <f t="array" ref="R159">IF($B159="","",IFERROR(_xlfn.XLOOKUP($B159&amp;"",PIVOT!$A$10:$A$220&amp;"",PIVOT!$R$10:$R$220,0),0))</f>
        <v/>
      </c>
      <c r="S159" s="276" t="str">
        <f t="shared" si="7"/>
        <v/>
      </c>
      <c r="T159" s="277" t="str">
        <f t="shared" si="8"/>
        <v/>
      </c>
      <c r="U159" s="238"/>
      <c r="V159" s="257"/>
      <c r="W159" s="331"/>
      <c r="X159" s="258"/>
      <c r="Y159" s="259"/>
    </row>
    <row r="160" spans="2:25" ht="18.95" customHeight="1" x14ac:dyDescent="0.25">
      <c r="B160" s="269" t="str">
        <v/>
      </c>
      <c r="C160" s="269" t="str">
        <v/>
      </c>
      <c r="D160" s="270" t="str">
        <v/>
      </c>
      <c r="E160" s="271" t="str">
        <v/>
      </c>
      <c r="F160" s="271" t="str">
        <v/>
      </c>
      <c r="G160" s="271" t="str">
        <v/>
      </c>
      <c r="H160" s="271" t="str">
        <v/>
      </c>
      <c r="I160" s="271" t="str">
        <v/>
      </c>
      <c r="J160" s="271" t="str">
        <v/>
      </c>
      <c r="K160" s="271" t="str">
        <v/>
      </c>
      <c r="L160" s="271" t="str">
        <v/>
      </c>
      <c r="M160" s="271" t="str">
        <v/>
      </c>
      <c r="N160" s="271" t="str">
        <v/>
      </c>
      <c r="O160" s="272" t="str">
        <v/>
      </c>
      <c r="P160" s="273" t="str">
        <f>IF($B160="","",IFERROR(INDEX(Tabella3[PREZZO],MATCH($B160,Tabella3[Codice],0)),""))</f>
        <v/>
      </c>
      <c r="Q160" s="274" t="str">
        <f t="shared" si="6"/>
        <v/>
      </c>
      <c r="R160" s="275" t="str" cm="1">
        <f t="array" ref="R160">IF($B160="","",IFERROR(_xlfn.XLOOKUP($B160&amp;"",PIVOT!$A$10:$A$220&amp;"",PIVOT!$R$10:$R$220,0),0))</f>
        <v/>
      </c>
      <c r="S160" s="276" t="str">
        <f t="shared" si="7"/>
        <v/>
      </c>
      <c r="T160" s="277" t="str">
        <f t="shared" si="8"/>
        <v/>
      </c>
      <c r="U160" s="238"/>
      <c r="V160" s="257"/>
      <c r="W160" s="331"/>
      <c r="X160" s="258"/>
      <c r="Y160" s="259"/>
    </row>
    <row r="161" spans="2:25" ht="18.95" customHeight="1" x14ac:dyDescent="0.25">
      <c r="B161" s="269" t="str">
        <v/>
      </c>
      <c r="C161" s="269" t="str">
        <v/>
      </c>
      <c r="D161" s="270" t="str">
        <v/>
      </c>
      <c r="E161" s="271" t="str">
        <v/>
      </c>
      <c r="F161" s="271" t="str">
        <v/>
      </c>
      <c r="G161" s="271" t="str">
        <v/>
      </c>
      <c r="H161" s="271" t="str">
        <v/>
      </c>
      <c r="I161" s="271" t="str">
        <v/>
      </c>
      <c r="J161" s="271" t="str">
        <v/>
      </c>
      <c r="K161" s="271" t="str">
        <v/>
      </c>
      <c r="L161" s="271" t="str">
        <v/>
      </c>
      <c r="M161" s="271" t="str">
        <v/>
      </c>
      <c r="N161" s="271" t="str">
        <v/>
      </c>
      <c r="O161" s="272" t="str">
        <v/>
      </c>
      <c r="P161" s="273" t="str">
        <f>IF($B161="","",IFERROR(INDEX(Tabella3[PREZZO],MATCH($B161,Tabella3[Codice],0)),""))</f>
        <v/>
      </c>
      <c r="Q161" s="274" t="str">
        <f t="shared" si="6"/>
        <v/>
      </c>
      <c r="R161" s="275" t="str" cm="1">
        <f t="array" ref="R161">IF($B161="","",IFERROR(_xlfn.XLOOKUP($B161&amp;"",PIVOT!$A$10:$A$220&amp;"",PIVOT!$R$10:$R$220,0),0))</f>
        <v/>
      </c>
      <c r="S161" s="276" t="str">
        <f t="shared" si="7"/>
        <v/>
      </c>
      <c r="T161" s="277" t="str">
        <f t="shared" si="8"/>
        <v/>
      </c>
      <c r="U161" s="238"/>
      <c r="V161" s="257"/>
      <c r="W161" s="331"/>
      <c r="X161" s="258"/>
      <c r="Y161" s="259"/>
    </row>
    <row r="162" spans="2:25" ht="18.95" customHeight="1" x14ac:dyDescent="0.25">
      <c r="B162" s="269" t="str">
        <v/>
      </c>
      <c r="C162" s="269" t="str">
        <v/>
      </c>
      <c r="D162" s="270" t="str">
        <v/>
      </c>
      <c r="E162" s="271" t="str">
        <v/>
      </c>
      <c r="F162" s="271" t="str">
        <v/>
      </c>
      <c r="G162" s="271" t="str">
        <v/>
      </c>
      <c r="H162" s="271" t="str">
        <v/>
      </c>
      <c r="I162" s="271" t="str">
        <v/>
      </c>
      <c r="J162" s="271" t="str">
        <v/>
      </c>
      <c r="K162" s="271" t="str">
        <v/>
      </c>
      <c r="L162" s="271" t="str">
        <v/>
      </c>
      <c r="M162" s="271" t="str">
        <v/>
      </c>
      <c r="N162" s="271" t="str">
        <v/>
      </c>
      <c r="O162" s="272" t="str">
        <v/>
      </c>
      <c r="P162" s="273" t="str">
        <f>IF($B162="","",IFERROR(INDEX(Tabella3[PREZZO],MATCH($B162,Tabella3[Codice],0)),""))</f>
        <v/>
      </c>
      <c r="Q162" s="274" t="str">
        <f t="shared" si="6"/>
        <v/>
      </c>
      <c r="R162" s="275" t="str" cm="1">
        <f t="array" ref="R162">IF($B162="","",IFERROR(_xlfn.XLOOKUP($B162&amp;"",PIVOT!$A$10:$A$220&amp;"",PIVOT!$R$10:$R$220,0),0))</f>
        <v/>
      </c>
      <c r="S162" s="276" t="str">
        <f t="shared" si="7"/>
        <v/>
      </c>
      <c r="T162" s="277" t="str">
        <f t="shared" si="8"/>
        <v/>
      </c>
      <c r="U162" s="238"/>
      <c r="V162" s="257"/>
      <c r="W162" s="331"/>
      <c r="X162" s="258"/>
      <c r="Y162" s="259"/>
    </row>
    <row r="163" spans="2:25" ht="18.95" customHeight="1" x14ac:dyDescent="0.25">
      <c r="B163" s="269" t="str">
        <v/>
      </c>
      <c r="C163" s="269" t="str">
        <v/>
      </c>
      <c r="D163" s="270" t="str">
        <v/>
      </c>
      <c r="E163" s="271" t="str">
        <v/>
      </c>
      <c r="F163" s="271" t="str">
        <v/>
      </c>
      <c r="G163" s="271" t="str">
        <v/>
      </c>
      <c r="H163" s="271" t="str">
        <v/>
      </c>
      <c r="I163" s="271" t="str">
        <v/>
      </c>
      <c r="J163" s="271" t="str">
        <v/>
      </c>
      <c r="K163" s="271" t="str">
        <v/>
      </c>
      <c r="L163" s="271" t="str">
        <v/>
      </c>
      <c r="M163" s="271" t="str">
        <v/>
      </c>
      <c r="N163" s="271" t="str">
        <v/>
      </c>
      <c r="O163" s="272" t="str">
        <v/>
      </c>
      <c r="P163" s="273" t="str">
        <f>IF($B163="","",IFERROR(INDEX(Tabella3[PREZZO],MATCH($B163,Tabella3[Codice],0)),""))</f>
        <v/>
      </c>
      <c r="Q163" s="274" t="str">
        <f t="shared" si="6"/>
        <v/>
      </c>
      <c r="R163" s="275" t="str" cm="1">
        <f t="array" ref="R163">IF($B163="","",IFERROR(_xlfn.XLOOKUP($B163&amp;"",PIVOT!$A$10:$A$220&amp;"",PIVOT!$R$10:$R$220,0),0))</f>
        <v/>
      </c>
      <c r="S163" s="276" t="str">
        <f t="shared" si="7"/>
        <v/>
      </c>
      <c r="T163" s="277" t="str">
        <f t="shared" si="8"/>
        <v/>
      </c>
      <c r="U163" s="238"/>
      <c r="V163" s="257"/>
      <c r="W163" s="331"/>
      <c r="X163" s="258"/>
      <c r="Y163" s="259"/>
    </row>
    <row r="164" spans="2:25" ht="18.95" customHeight="1" x14ac:dyDescent="0.25">
      <c r="B164" s="269" t="str">
        <v/>
      </c>
      <c r="C164" s="269" t="str">
        <v/>
      </c>
      <c r="D164" s="270" t="str">
        <v/>
      </c>
      <c r="E164" s="271" t="str">
        <v/>
      </c>
      <c r="F164" s="271" t="str">
        <v/>
      </c>
      <c r="G164" s="271" t="str">
        <v/>
      </c>
      <c r="H164" s="271" t="str">
        <v/>
      </c>
      <c r="I164" s="271" t="str">
        <v/>
      </c>
      <c r="J164" s="271" t="str">
        <v/>
      </c>
      <c r="K164" s="271" t="str">
        <v/>
      </c>
      <c r="L164" s="271" t="str">
        <v/>
      </c>
      <c r="M164" s="271" t="str">
        <v/>
      </c>
      <c r="N164" s="271" t="str">
        <v/>
      </c>
      <c r="O164" s="272" t="str">
        <v/>
      </c>
      <c r="P164" s="273" t="str">
        <f>IF($B164="","",IFERROR(INDEX(Tabella3[PREZZO],MATCH($B164,Tabella3[Codice],0)),""))</f>
        <v/>
      </c>
      <c r="Q164" s="274" t="str">
        <f t="shared" si="6"/>
        <v/>
      </c>
      <c r="R164" s="275" t="str" cm="1">
        <f t="array" ref="R164">IF($B164="","",IFERROR(_xlfn.XLOOKUP($B164&amp;"",PIVOT!$A$10:$A$220&amp;"",PIVOT!$R$10:$R$220,0),0))</f>
        <v/>
      </c>
      <c r="S164" s="276" t="str">
        <f t="shared" si="7"/>
        <v/>
      </c>
      <c r="T164" s="277" t="str">
        <f t="shared" si="8"/>
        <v/>
      </c>
      <c r="U164" s="238"/>
      <c r="V164" s="257"/>
      <c r="W164" s="331"/>
      <c r="X164" s="258"/>
      <c r="Y164" s="259"/>
    </row>
    <row r="165" spans="2:25" ht="18.95" customHeight="1" x14ac:dyDescent="0.25">
      <c r="B165" s="269" t="str">
        <v/>
      </c>
      <c r="C165" s="269" t="str">
        <v/>
      </c>
      <c r="D165" s="270" t="str">
        <v/>
      </c>
      <c r="E165" s="271" t="str">
        <v/>
      </c>
      <c r="F165" s="271" t="str">
        <v/>
      </c>
      <c r="G165" s="271" t="str">
        <v/>
      </c>
      <c r="H165" s="271" t="str">
        <v/>
      </c>
      <c r="I165" s="271" t="str">
        <v/>
      </c>
      <c r="J165" s="271" t="str">
        <v/>
      </c>
      <c r="K165" s="271" t="str">
        <v/>
      </c>
      <c r="L165" s="271" t="str">
        <v/>
      </c>
      <c r="M165" s="271" t="str">
        <v/>
      </c>
      <c r="N165" s="271" t="str">
        <v/>
      </c>
      <c r="O165" s="272" t="str">
        <v/>
      </c>
      <c r="P165" s="273" t="str">
        <f>IF($B165="","",IFERROR(INDEX(Tabella3[PREZZO],MATCH($B165,Tabella3[Codice],0)),""))</f>
        <v/>
      </c>
      <c r="Q165" s="274" t="str">
        <f t="shared" si="6"/>
        <v/>
      </c>
      <c r="R165" s="275" t="str" cm="1">
        <f t="array" ref="R165">IF($B165="","",IFERROR(_xlfn.XLOOKUP($B165&amp;"",PIVOT!$A$10:$A$220&amp;"",PIVOT!$R$10:$R$220,0),0))</f>
        <v/>
      </c>
      <c r="S165" s="276" t="str">
        <f t="shared" si="7"/>
        <v/>
      </c>
      <c r="T165" s="277" t="str">
        <f t="shared" si="8"/>
        <v/>
      </c>
      <c r="U165" s="238"/>
      <c r="V165" s="257"/>
      <c r="W165" s="331"/>
      <c r="X165" s="258"/>
      <c r="Y165" s="259"/>
    </row>
    <row r="166" spans="2:25" ht="18.95" customHeight="1" x14ac:dyDescent="0.25">
      <c r="B166" s="269" t="str">
        <v/>
      </c>
      <c r="C166" s="269" t="str">
        <v/>
      </c>
      <c r="D166" s="270" t="str">
        <v/>
      </c>
      <c r="E166" s="271" t="str">
        <v/>
      </c>
      <c r="F166" s="271" t="str">
        <v/>
      </c>
      <c r="G166" s="271" t="str">
        <v/>
      </c>
      <c r="H166" s="271" t="str">
        <v/>
      </c>
      <c r="I166" s="271" t="str">
        <v/>
      </c>
      <c r="J166" s="271" t="str">
        <v/>
      </c>
      <c r="K166" s="271" t="str">
        <v/>
      </c>
      <c r="L166" s="271" t="str">
        <v/>
      </c>
      <c r="M166" s="271" t="str">
        <v/>
      </c>
      <c r="N166" s="271" t="str">
        <v/>
      </c>
      <c r="O166" s="272" t="str">
        <v/>
      </c>
      <c r="P166" s="273" t="str">
        <f>IF($B166="","",IFERROR(INDEX(Tabella3[PREZZO],MATCH($B166,Tabella3[Codice],0)),""))</f>
        <v/>
      </c>
      <c r="Q166" s="274" t="str">
        <f t="shared" si="6"/>
        <v/>
      </c>
      <c r="R166" s="275" t="str" cm="1">
        <f t="array" ref="R166">IF($B166="","",IFERROR(_xlfn.XLOOKUP($B166&amp;"",PIVOT!$A$10:$A$220&amp;"",PIVOT!$R$10:$R$220,0),0))</f>
        <v/>
      </c>
      <c r="S166" s="276" t="str">
        <f t="shared" si="7"/>
        <v/>
      </c>
      <c r="T166" s="277" t="str">
        <f t="shared" si="8"/>
        <v/>
      </c>
      <c r="U166" s="238"/>
      <c r="V166" s="257"/>
      <c r="W166" s="331"/>
      <c r="X166" s="258"/>
      <c r="Y166" s="259"/>
    </row>
    <row r="167" spans="2:25" ht="18.95" customHeight="1" x14ac:dyDescent="0.25">
      <c r="B167" s="269" t="str">
        <v/>
      </c>
      <c r="C167" s="269" t="str">
        <v/>
      </c>
      <c r="D167" s="270" t="str">
        <v/>
      </c>
      <c r="E167" s="271" t="str">
        <v/>
      </c>
      <c r="F167" s="271" t="str">
        <v/>
      </c>
      <c r="G167" s="271" t="str">
        <v/>
      </c>
      <c r="H167" s="271" t="str">
        <v/>
      </c>
      <c r="I167" s="271" t="str">
        <v/>
      </c>
      <c r="J167" s="271" t="str">
        <v/>
      </c>
      <c r="K167" s="271" t="str">
        <v/>
      </c>
      <c r="L167" s="271" t="str">
        <v/>
      </c>
      <c r="M167" s="271" t="str">
        <v/>
      </c>
      <c r="N167" s="271" t="str">
        <v/>
      </c>
      <c r="O167" s="272" t="str">
        <v/>
      </c>
      <c r="P167" s="273" t="str">
        <f>IF($B167="","",IFERROR(INDEX(Tabella3[PREZZO],MATCH($B167,Tabella3[Codice],0)),""))</f>
        <v/>
      </c>
      <c r="Q167" s="274" t="str">
        <f t="shared" si="6"/>
        <v/>
      </c>
      <c r="R167" s="275" t="str" cm="1">
        <f t="array" ref="R167">IF($B167="","",IFERROR(_xlfn.XLOOKUP($B167&amp;"",PIVOT!$A$10:$A$220&amp;"",PIVOT!$R$10:$R$220,0),0))</f>
        <v/>
      </c>
      <c r="S167" s="276" t="str">
        <f t="shared" si="7"/>
        <v/>
      </c>
      <c r="T167" s="277" t="str">
        <f t="shared" si="8"/>
        <v/>
      </c>
      <c r="U167" s="238"/>
      <c r="V167" s="257"/>
      <c r="W167" s="331"/>
      <c r="X167" s="258"/>
      <c r="Y167" s="259"/>
    </row>
    <row r="168" spans="2:25" ht="18.95" customHeight="1" x14ac:dyDescent="0.25">
      <c r="B168" s="269" t="str">
        <v/>
      </c>
      <c r="C168" s="269" t="str">
        <v/>
      </c>
      <c r="D168" s="270" t="str">
        <v/>
      </c>
      <c r="E168" s="271" t="str">
        <v/>
      </c>
      <c r="F168" s="271" t="str">
        <v/>
      </c>
      <c r="G168" s="271" t="str">
        <v/>
      </c>
      <c r="H168" s="271" t="str">
        <v/>
      </c>
      <c r="I168" s="271" t="str">
        <v/>
      </c>
      <c r="J168" s="271" t="str">
        <v/>
      </c>
      <c r="K168" s="271" t="str">
        <v/>
      </c>
      <c r="L168" s="271" t="str">
        <v/>
      </c>
      <c r="M168" s="271" t="str">
        <v/>
      </c>
      <c r="N168" s="271" t="str">
        <v/>
      </c>
      <c r="O168" s="272" t="str">
        <v/>
      </c>
      <c r="P168" s="273" t="str">
        <f>IF($B168="","",IFERROR(INDEX(Tabella3[PREZZO],MATCH($B168,Tabella3[Codice],0)),""))</f>
        <v/>
      </c>
      <c r="Q168" s="274" t="str">
        <f t="shared" si="6"/>
        <v/>
      </c>
      <c r="R168" s="275" t="str" cm="1">
        <f t="array" ref="R168">IF($B168="","",IFERROR(_xlfn.XLOOKUP($B168&amp;"",PIVOT!$A$10:$A$220&amp;"",PIVOT!$R$10:$R$220,0),0))</f>
        <v/>
      </c>
      <c r="S168" s="276" t="str">
        <f t="shared" si="7"/>
        <v/>
      </c>
      <c r="T168" s="277" t="str">
        <f t="shared" si="8"/>
        <v/>
      </c>
      <c r="U168" s="238"/>
      <c r="V168" s="257"/>
      <c r="W168" s="331"/>
      <c r="X168" s="258"/>
      <c r="Y168" s="259"/>
    </row>
    <row r="169" spans="2:25" ht="18.95" customHeight="1" x14ac:dyDescent="0.25">
      <c r="B169" s="269" t="str">
        <v/>
      </c>
      <c r="C169" s="269" t="str">
        <v/>
      </c>
      <c r="D169" s="270" t="str">
        <v/>
      </c>
      <c r="E169" s="271" t="str">
        <v/>
      </c>
      <c r="F169" s="271" t="str">
        <v/>
      </c>
      <c r="G169" s="271" t="str">
        <v/>
      </c>
      <c r="H169" s="271" t="str">
        <v/>
      </c>
      <c r="I169" s="271" t="str">
        <v/>
      </c>
      <c r="J169" s="271" t="str">
        <v/>
      </c>
      <c r="K169" s="271" t="str">
        <v/>
      </c>
      <c r="L169" s="271" t="str">
        <v/>
      </c>
      <c r="M169" s="271" t="str">
        <v/>
      </c>
      <c r="N169" s="271" t="str">
        <v/>
      </c>
      <c r="O169" s="272" t="str">
        <v/>
      </c>
      <c r="P169" s="273" t="str">
        <f>IF($B169="","",IFERROR(INDEX(Tabella3[PREZZO],MATCH($B169,Tabella3[Codice],0)),""))</f>
        <v/>
      </c>
      <c r="Q169" s="274" t="str">
        <f t="shared" si="6"/>
        <v/>
      </c>
      <c r="R169" s="275" t="str" cm="1">
        <f t="array" ref="R169">IF($B169="","",IFERROR(_xlfn.XLOOKUP($B169&amp;"",PIVOT!$A$10:$A$220&amp;"",PIVOT!$R$10:$R$220,0),0))</f>
        <v/>
      </c>
      <c r="S169" s="276" t="str">
        <f t="shared" si="7"/>
        <v/>
      </c>
      <c r="T169" s="277" t="str">
        <f t="shared" si="8"/>
        <v/>
      </c>
      <c r="U169" s="238"/>
      <c r="V169" s="257"/>
      <c r="W169" s="331"/>
      <c r="X169" s="258"/>
      <c r="Y169" s="259"/>
    </row>
    <row r="170" spans="2:25" ht="18.95" customHeight="1" x14ac:dyDescent="0.25">
      <c r="B170" s="269" t="str">
        <v/>
      </c>
      <c r="C170" s="269" t="str">
        <v/>
      </c>
      <c r="D170" s="270" t="str">
        <v/>
      </c>
      <c r="E170" s="271" t="str">
        <v/>
      </c>
      <c r="F170" s="271" t="str">
        <v/>
      </c>
      <c r="G170" s="271" t="str">
        <v/>
      </c>
      <c r="H170" s="271" t="str">
        <v/>
      </c>
      <c r="I170" s="271" t="str">
        <v/>
      </c>
      <c r="J170" s="271" t="str">
        <v/>
      </c>
      <c r="K170" s="271" t="str">
        <v/>
      </c>
      <c r="L170" s="271" t="str">
        <v/>
      </c>
      <c r="M170" s="271" t="str">
        <v/>
      </c>
      <c r="N170" s="271" t="str">
        <v/>
      </c>
      <c r="O170" s="272" t="str">
        <v/>
      </c>
      <c r="P170" s="273" t="str">
        <f>IF($B170="","",IFERROR(INDEX(Tabella3[PREZZO],MATCH($B170,Tabella3[Codice],0)),""))</f>
        <v/>
      </c>
      <c r="Q170" s="274" t="str">
        <f t="shared" si="6"/>
        <v/>
      </c>
      <c r="R170" s="275" t="str" cm="1">
        <f t="array" ref="R170">IF($B170="","",IFERROR(_xlfn.XLOOKUP($B170&amp;"",PIVOT!$A$10:$A$220&amp;"",PIVOT!$R$10:$R$220,0),0))</f>
        <v/>
      </c>
      <c r="S170" s="276" t="str">
        <f t="shared" si="7"/>
        <v/>
      </c>
      <c r="T170" s="277" t="str">
        <f t="shared" si="8"/>
        <v/>
      </c>
      <c r="U170" s="238"/>
      <c r="V170" s="257"/>
      <c r="W170" s="331"/>
      <c r="X170" s="258"/>
      <c r="Y170" s="259"/>
    </row>
    <row r="171" spans="2:25" ht="18.95" customHeight="1" x14ac:dyDescent="0.25">
      <c r="B171" s="269" t="str">
        <v/>
      </c>
      <c r="C171" s="269" t="str">
        <v/>
      </c>
      <c r="D171" s="270" t="str">
        <v/>
      </c>
      <c r="E171" s="271" t="str">
        <v/>
      </c>
      <c r="F171" s="271" t="str">
        <v/>
      </c>
      <c r="G171" s="271" t="str">
        <v/>
      </c>
      <c r="H171" s="271" t="str">
        <v/>
      </c>
      <c r="I171" s="271" t="str">
        <v/>
      </c>
      <c r="J171" s="271" t="str">
        <v/>
      </c>
      <c r="K171" s="271" t="str">
        <v/>
      </c>
      <c r="L171" s="271" t="str">
        <v/>
      </c>
      <c r="M171" s="271" t="str">
        <v/>
      </c>
      <c r="N171" s="271" t="str">
        <v/>
      </c>
      <c r="O171" s="272" t="str">
        <v/>
      </c>
      <c r="P171" s="273" t="str">
        <f>IF($B171="","",IFERROR(INDEX(Tabella3[PREZZO],MATCH($B171,Tabella3[Codice],0)),""))</f>
        <v/>
      </c>
      <c r="Q171" s="274" t="str">
        <f t="shared" si="6"/>
        <v/>
      </c>
      <c r="R171" s="275" t="str" cm="1">
        <f t="array" ref="R171">IF($B171="","",IFERROR(_xlfn.XLOOKUP($B171&amp;"",PIVOT!$A$10:$A$220&amp;"",PIVOT!$R$10:$R$220,0),0))</f>
        <v/>
      </c>
      <c r="S171" s="276" t="str">
        <f t="shared" si="7"/>
        <v/>
      </c>
      <c r="T171" s="277" t="str">
        <f t="shared" si="8"/>
        <v/>
      </c>
      <c r="U171" s="238"/>
      <c r="V171" s="257"/>
      <c r="W171" s="331"/>
      <c r="X171" s="258"/>
      <c r="Y171" s="259"/>
    </row>
    <row r="172" spans="2:25" ht="18.95" customHeight="1" x14ac:dyDescent="0.25">
      <c r="B172" s="269" t="str">
        <v/>
      </c>
      <c r="C172" s="269" t="str">
        <v/>
      </c>
      <c r="D172" s="270" t="str">
        <v/>
      </c>
      <c r="E172" s="271" t="str">
        <v/>
      </c>
      <c r="F172" s="271" t="str">
        <v/>
      </c>
      <c r="G172" s="271" t="str">
        <v/>
      </c>
      <c r="H172" s="271" t="str">
        <v/>
      </c>
      <c r="I172" s="271" t="str">
        <v/>
      </c>
      <c r="J172" s="271" t="str">
        <v/>
      </c>
      <c r="K172" s="271" t="str">
        <v/>
      </c>
      <c r="L172" s="271" t="str">
        <v/>
      </c>
      <c r="M172" s="271" t="str">
        <v/>
      </c>
      <c r="N172" s="271" t="str">
        <v/>
      </c>
      <c r="O172" s="272" t="str">
        <v/>
      </c>
      <c r="P172" s="273" t="str">
        <f>IF($B172="","",IFERROR(INDEX(Tabella3[PREZZO],MATCH($B172,Tabella3[Codice],0)),""))</f>
        <v/>
      </c>
      <c r="Q172" s="274" t="str">
        <f t="shared" si="6"/>
        <v/>
      </c>
      <c r="R172" s="275" t="str" cm="1">
        <f t="array" ref="R172">IF($B172="","",IFERROR(_xlfn.XLOOKUP($B172&amp;"",PIVOT!$A$10:$A$220&amp;"",PIVOT!$R$10:$R$220,0),0))</f>
        <v/>
      </c>
      <c r="S172" s="276" t="str">
        <f t="shared" si="7"/>
        <v/>
      </c>
      <c r="T172" s="277" t="str">
        <f t="shared" si="8"/>
        <v/>
      </c>
      <c r="U172" s="238"/>
      <c r="V172" s="257"/>
      <c r="W172" s="331"/>
      <c r="X172" s="258"/>
      <c r="Y172" s="259"/>
    </row>
    <row r="173" spans="2:25" ht="18.95" customHeight="1" x14ac:dyDescent="0.25">
      <c r="B173" s="269" t="str">
        <v/>
      </c>
      <c r="C173" s="269" t="str">
        <v/>
      </c>
      <c r="D173" s="270" t="str">
        <v/>
      </c>
      <c r="E173" s="271" t="str">
        <v/>
      </c>
      <c r="F173" s="271" t="str">
        <v/>
      </c>
      <c r="G173" s="271" t="str">
        <v/>
      </c>
      <c r="H173" s="271" t="str">
        <v/>
      </c>
      <c r="I173" s="271" t="str">
        <v/>
      </c>
      <c r="J173" s="271" t="str">
        <v/>
      </c>
      <c r="K173" s="271" t="str">
        <v/>
      </c>
      <c r="L173" s="271" t="str">
        <v/>
      </c>
      <c r="M173" s="271" t="str">
        <v/>
      </c>
      <c r="N173" s="271" t="str">
        <v/>
      </c>
      <c r="O173" s="272" t="str">
        <v/>
      </c>
      <c r="P173" s="273" t="str">
        <f>IF($B173="","",IFERROR(INDEX(Tabella3[PREZZO],MATCH($B173,Tabella3[Codice],0)),""))</f>
        <v/>
      </c>
      <c r="Q173" s="274" t="str">
        <f t="shared" si="6"/>
        <v/>
      </c>
      <c r="R173" s="275" t="str" cm="1">
        <f t="array" ref="R173">IF($B173="","",IFERROR(_xlfn.XLOOKUP($B173&amp;"",PIVOT!$A$10:$A$220&amp;"",PIVOT!$R$10:$R$220,0),0))</f>
        <v/>
      </c>
      <c r="S173" s="276" t="str">
        <f t="shared" si="7"/>
        <v/>
      </c>
      <c r="T173" s="277" t="str">
        <f t="shared" si="8"/>
        <v/>
      </c>
      <c r="U173" s="238"/>
      <c r="V173" s="257"/>
      <c r="W173" s="331"/>
      <c r="X173" s="258"/>
      <c r="Y173" s="259"/>
    </row>
    <row r="174" spans="2:25" ht="18.95" customHeight="1" x14ac:dyDescent="0.25">
      <c r="B174" s="269" t="str">
        <v/>
      </c>
      <c r="C174" s="269" t="str">
        <v/>
      </c>
      <c r="D174" s="270" t="str">
        <v/>
      </c>
      <c r="E174" s="271" t="str">
        <v/>
      </c>
      <c r="F174" s="271" t="str">
        <v/>
      </c>
      <c r="G174" s="271" t="str">
        <v/>
      </c>
      <c r="H174" s="271" t="str">
        <v/>
      </c>
      <c r="I174" s="271" t="str">
        <v/>
      </c>
      <c r="J174" s="271" t="str">
        <v/>
      </c>
      <c r="K174" s="271" t="str">
        <v/>
      </c>
      <c r="L174" s="271" t="str">
        <v/>
      </c>
      <c r="M174" s="271" t="str">
        <v/>
      </c>
      <c r="N174" s="271" t="str">
        <v/>
      </c>
      <c r="O174" s="272" t="str">
        <v/>
      </c>
      <c r="P174" s="273" t="str">
        <f>IF($B174="","",IFERROR(INDEX(Tabella3[PREZZO],MATCH($B174,Tabella3[Codice],0)),""))</f>
        <v/>
      </c>
      <c r="Q174" s="274" t="str">
        <f t="shared" si="6"/>
        <v/>
      </c>
      <c r="R174" s="275" t="str" cm="1">
        <f t="array" ref="R174">IF($B174="","",IFERROR(_xlfn.XLOOKUP($B174&amp;"",PIVOT!$A$10:$A$220&amp;"",PIVOT!$R$10:$R$220,0),0))</f>
        <v/>
      </c>
      <c r="S174" s="276" t="str">
        <f t="shared" si="7"/>
        <v/>
      </c>
      <c r="T174" s="277" t="str">
        <f t="shared" si="8"/>
        <v/>
      </c>
      <c r="U174" s="238"/>
      <c r="V174" s="257"/>
      <c r="W174" s="331"/>
      <c r="X174" s="258"/>
      <c r="Y174" s="259"/>
    </row>
    <row r="175" spans="2:25" ht="18.95" customHeight="1" x14ac:dyDescent="0.25">
      <c r="B175" s="269" t="str">
        <v/>
      </c>
      <c r="C175" s="269" t="str">
        <v/>
      </c>
      <c r="D175" s="270" t="str">
        <v/>
      </c>
      <c r="E175" s="271" t="str">
        <v/>
      </c>
      <c r="F175" s="271" t="str">
        <v/>
      </c>
      <c r="G175" s="271" t="str">
        <v/>
      </c>
      <c r="H175" s="271" t="str">
        <v/>
      </c>
      <c r="I175" s="271" t="str">
        <v/>
      </c>
      <c r="J175" s="271" t="str">
        <v/>
      </c>
      <c r="K175" s="271" t="str">
        <v/>
      </c>
      <c r="L175" s="271" t="str">
        <v/>
      </c>
      <c r="M175" s="271" t="str">
        <v/>
      </c>
      <c r="N175" s="271" t="str">
        <v/>
      </c>
      <c r="O175" s="272" t="str">
        <v/>
      </c>
      <c r="P175" s="273" t="str">
        <f>IF($B175="","",IFERROR(INDEX(Tabella3[PREZZO],MATCH($B175,Tabella3[Codice],0)),""))</f>
        <v/>
      </c>
      <c r="Q175" s="274" t="str">
        <f t="shared" si="6"/>
        <v/>
      </c>
      <c r="R175" s="275" t="str" cm="1">
        <f t="array" ref="R175">IF($B175="","",IFERROR(_xlfn.XLOOKUP($B175&amp;"",PIVOT!$A$10:$A$220&amp;"",PIVOT!$R$10:$R$220,0),0))</f>
        <v/>
      </c>
      <c r="S175" s="276" t="str">
        <f t="shared" si="7"/>
        <v/>
      </c>
      <c r="T175" s="277" t="str">
        <f t="shared" si="8"/>
        <v/>
      </c>
      <c r="U175" s="238"/>
      <c r="V175" s="257"/>
      <c r="W175" s="331"/>
      <c r="X175" s="258"/>
      <c r="Y175" s="259"/>
    </row>
    <row r="176" spans="2:25" ht="18.95" customHeight="1" x14ac:dyDescent="0.25">
      <c r="B176" s="269" t="str">
        <v/>
      </c>
      <c r="C176" s="269" t="str">
        <v/>
      </c>
      <c r="D176" s="270" t="str">
        <v/>
      </c>
      <c r="E176" s="271" t="str">
        <v/>
      </c>
      <c r="F176" s="271" t="str">
        <v/>
      </c>
      <c r="G176" s="271" t="str">
        <v/>
      </c>
      <c r="H176" s="271" t="str">
        <v/>
      </c>
      <c r="I176" s="271" t="str">
        <v/>
      </c>
      <c r="J176" s="271" t="str">
        <v/>
      </c>
      <c r="K176" s="271" t="str">
        <v/>
      </c>
      <c r="L176" s="271" t="str">
        <v/>
      </c>
      <c r="M176" s="271" t="str">
        <v/>
      </c>
      <c r="N176" s="271" t="str">
        <v/>
      </c>
      <c r="O176" s="272" t="str">
        <v/>
      </c>
      <c r="P176" s="273" t="str">
        <f>IF($B176="","",IFERROR(INDEX(Tabella3[PREZZO],MATCH($B176,Tabella3[Codice],0)),""))</f>
        <v/>
      </c>
      <c r="Q176" s="274" t="str">
        <f t="shared" si="6"/>
        <v/>
      </c>
      <c r="R176" s="275" t="str" cm="1">
        <f t="array" ref="R176">IF($B176="","",IFERROR(_xlfn.XLOOKUP($B176&amp;"",PIVOT!$A$10:$A$220&amp;"",PIVOT!$R$10:$R$220,0),0))</f>
        <v/>
      </c>
      <c r="S176" s="276" t="str">
        <f t="shared" si="7"/>
        <v/>
      </c>
      <c r="T176" s="277" t="str">
        <f t="shared" si="8"/>
        <v/>
      </c>
      <c r="U176" s="238"/>
      <c r="V176" s="257"/>
      <c r="W176" s="331"/>
      <c r="X176" s="258"/>
      <c r="Y176" s="259"/>
    </row>
    <row r="177" spans="2:25" ht="18.95" customHeight="1" x14ac:dyDescent="0.25">
      <c r="B177" s="269" t="str">
        <v/>
      </c>
      <c r="C177" s="269" t="str">
        <v/>
      </c>
      <c r="D177" s="270" t="str">
        <v/>
      </c>
      <c r="E177" s="271" t="str">
        <v/>
      </c>
      <c r="F177" s="271" t="str">
        <v/>
      </c>
      <c r="G177" s="271" t="str">
        <v/>
      </c>
      <c r="H177" s="271" t="str">
        <v/>
      </c>
      <c r="I177" s="271" t="str">
        <v/>
      </c>
      <c r="J177" s="271" t="str">
        <v/>
      </c>
      <c r="K177" s="271" t="str">
        <v/>
      </c>
      <c r="L177" s="271" t="str">
        <v/>
      </c>
      <c r="M177" s="271" t="str">
        <v/>
      </c>
      <c r="N177" s="271" t="str">
        <v/>
      </c>
      <c r="O177" s="272" t="str">
        <v/>
      </c>
      <c r="P177" s="273" t="str">
        <f>IF($B177="","",IFERROR(INDEX(Tabella3[PREZZO],MATCH($B177,Tabella3[Codice],0)),""))</f>
        <v/>
      </c>
      <c r="Q177" s="274" t="str">
        <f t="shared" si="6"/>
        <v/>
      </c>
      <c r="R177" s="275" t="str" cm="1">
        <f t="array" ref="R177">IF($B177="","",IFERROR(_xlfn.XLOOKUP($B177&amp;"",PIVOT!$A$10:$A$220&amp;"",PIVOT!$R$10:$R$220,0),0))</f>
        <v/>
      </c>
      <c r="S177" s="276" t="str">
        <f t="shared" si="7"/>
        <v/>
      </c>
      <c r="T177" s="277" t="str">
        <f t="shared" si="8"/>
        <v/>
      </c>
      <c r="U177" s="238"/>
      <c r="V177" s="257"/>
      <c r="W177" s="331"/>
      <c r="X177" s="258"/>
      <c r="Y177" s="259"/>
    </row>
    <row r="178" spans="2:25" ht="18.95" customHeight="1" x14ac:dyDescent="0.25">
      <c r="B178" s="269" t="str">
        <v/>
      </c>
      <c r="C178" s="269" t="str">
        <v/>
      </c>
      <c r="D178" s="270" t="str">
        <v/>
      </c>
      <c r="E178" s="271" t="str">
        <v/>
      </c>
      <c r="F178" s="271" t="str">
        <v/>
      </c>
      <c r="G178" s="271" t="str">
        <v/>
      </c>
      <c r="H178" s="271" t="str">
        <v/>
      </c>
      <c r="I178" s="271" t="str">
        <v/>
      </c>
      <c r="J178" s="271" t="str">
        <v/>
      </c>
      <c r="K178" s="271" t="str">
        <v/>
      </c>
      <c r="L178" s="271" t="str">
        <v/>
      </c>
      <c r="M178" s="271" t="str">
        <v/>
      </c>
      <c r="N178" s="271" t="str">
        <v/>
      </c>
      <c r="O178" s="272" t="str">
        <v/>
      </c>
      <c r="P178" s="273" t="str">
        <f>IF($B178="","",IFERROR(INDEX(Tabella3[PREZZO],MATCH($B178,Tabella3[Codice],0)),""))</f>
        <v/>
      </c>
      <c r="Q178" s="274" t="str">
        <f t="shared" si="6"/>
        <v/>
      </c>
      <c r="R178" s="275" t="str" cm="1">
        <f t="array" ref="R178">IF($B178="","",IFERROR(_xlfn.XLOOKUP($B178&amp;"",PIVOT!$A$10:$A$220&amp;"",PIVOT!$R$10:$R$220,0),0))</f>
        <v/>
      </c>
      <c r="S178" s="276" t="str">
        <f t="shared" si="7"/>
        <v/>
      </c>
      <c r="T178" s="277" t="str">
        <f t="shared" si="8"/>
        <v/>
      </c>
      <c r="U178" s="238"/>
      <c r="V178" s="257"/>
      <c r="W178" s="331"/>
      <c r="X178" s="258"/>
      <c r="Y178" s="259"/>
    </row>
    <row r="179" spans="2:25" ht="18.95" customHeight="1" x14ac:dyDescent="0.25">
      <c r="B179" s="269" t="str">
        <v/>
      </c>
      <c r="C179" s="269" t="str">
        <v/>
      </c>
      <c r="D179" s="270" t="str">
        <v/>
      </c>
      <c r="E179" s="271" t="str">
        <v/>
      </c>
      <c r="F179" s="271" t="str">
        <v/>
      </c>
      <c r="G179" s="271" t="str">
        <v/>
      </c>
      <c r="H179" s="271" t="str">
        <v/>
      </c>
      <c r="I179" s="271" t="str">
        <v/>
      </c>
      <c r="J179" s="271" t="str">
        <v/>
      </c>
      <c r="K179" s="271" t="str">
        <v/>
      </c>
      <c r="L179" s="271" t="str">
        <v/>
      </c>
      <c r="M179" s="271" t="str">
        <v/>
      </c>
      <c r="N179" s="271" t="str">
        <v/>
      </c>
      <c r="O179" s="272" t="str">
        <v/>
      </c>
      <c r="P179" s="273" t="str">
        <f>IF($B179="","",IFERROR(INDEX(Tabella3[PREZZO],MATCH($B179,Tabella3[Codice],0)),""))</f>
        <v/>
      </c>
      <c r="Q179" s="274" t="str">
        <f t="shared" si="6"/>
        <v/>
      </c>
      <c r="R179" s="275" t="str" cm="1">
        <f t="array" ref="R179">IF($B179="","",IFERROR(_xlfn.XLOOKUP($B179&amp;"",PIVOT!$A$10:$A$220&amp;"",PIVOT!$R$10:$R$220,0),0))</f>
        <v/>
      </c>
      <c r="S179" s="276" t="str">
        <f t="shared" si="7"/>
        <v/>
      </c>
      <c r="T179" s="277" t="str">
        <f t="shared" si="8"/>
        <v/>
      </c>
      <c r="U179" s="238"/>
      <c r="V179" s="257"/>
      <c r="W179" s="331"/>
      <c r="X179" s="258"/>
      <c r="Y179" s="259"/>
    </row>
    <row r="180" spans="2:25" ht="18.95" customHeight="1" x14ac:dyDescent="0.25">
      <c r="B180" s="269" t="str">
        <v/>
      </c>
      <c r="C180" s="269" t="str">
        <v/>
      </c>
      <c r="D180" s="270" t="str">
        <v/>
      </c>
      <c r="E180" s="271" t="str">
        <v/>
      </c>
      <c r="F180" s="271" t="str">
        <v/>
      </c>
      <c r="G180" s="271" t="str">
        <v/>
      </c>
      <c r="H180" s="271" t="str">
        <v/>
      </c>
      <c r="I180" s="271" t="str">
        <v/>
      </c>
      <c r="J180" s="271" t="str">
        <v/>
      </c>
      <c r="K180" s="271" t="str">
        <v/>
      </c>
      <c r="L180" s="271" t="str">
        <v/>
      </c>
      <c r="M180" s="271" t="str">
        <v/>
      </c>
      <c r="N180" s="271" t="str">
        <v/>
      </c>
      <c r="O180" s="272" t="str">
        <v/>
      </c>
      <c r="P180" s="273" t="str">
        <f>IF($B180="","",IFERROR(INDEX(Tabella3[PREZZO],MATCH($B180,Tabella3[Codice],0)),""))</f>
        <v/>
      </c>
      <c r="Q180" s="274" t="str">
        <f t="shared" si="6"/>
        <v/>
      </c>
      <c r="R180" s="275" t="str" cm="1">
        <f t="array" ref="R180">IF($B180="","",IFERROR(_xlfn.XLOOKUP($B180&amp;"",PIVOT!$A$10:$A$220&amp;"",PIVOT!$R$10:$R$220,0),0))</f>
        <v/>
      </c>
      <c r="S180" s="276" t="str">
        <f t="shared" si="7"/>
        <v/>
      </c>
      <c r="T180" s="277" t="str">
        <f t="shared" si="8"/>
        <v/>
      </c>
      <c r="U180" s="238"/>
      <c r="V180" s="257"/>
      <c r="W180" s="331"/>
      <c r="X180" s="258"/>
      <c r="Y180" s="259"/>
    </row>
    <row r="181" spans="2:25" ht="18.95" customHeight="1" x14ac:dyDescent="0.25">
      <c r="B181" s="269" t="str">
        <v/>
      </c>
      <c r="C181" s="269" t="str">
        <v/>
      </c>
      <c r="D181" s="270" t="str">
        <v/>
      </c>
      <c r="E181" s="271" t="str">
        <v/>
      </c>
      <c r="F181" s="271" t="str">
        <v/>
      </c>
      <c r="G181" s="271" t="str">
        <v/>
      </c>
      <c r="H181" s="271" t="str">
        <v/>
      </c>
      <c r="I181" s="271" t="str">
        <v/>
      </c>
      <c r="J181" s="271" t="str">
        <v/>
      </c>
      <c r="K181" s="271" t="str">
        <v/>
      </c>
      <c r="L181" s="271" t="str">
        <v/>
      </c>
      <c r="M181" s="271" t="str">
        <v/>
      </c>
      <c r="N181" s="271" t="str">
        <v/>
      </c>
      <c r="O181" s="272" t="str">
        <v/>
      </c>
      <c r="P181" s="273" t="str">
        <f>IF($B181="","",IFERROR(INDEX(Tabella3[PREZZO],MATCH($B181,Tabella3[Codice],0)),""))</f>
        <v/>
      </c>
      <c r="Q181" s="274" t="str">
        <f t="shared" si="6"/>
        <v/>
      </c>
      <c r="R181" s="275" t="str" cm="1">
        <f t="array" ref="R181">IF($B181="","",IFERROR(_xlfn.XLOOKUP($B181&amp;"",PIVOT!$A$10:$A$220&amp;"",PIVOT!$R$10:$R$220,0),0))</f>
        <v/>
      </c>
      <c r="S181" s="276" t="str">
        <f t="shared" si="7"/>
        <v/>
      </c>
      <c r="T181" s="277" t="str">
        <f t="shared" si="8"/>
        <v/>
      </c>
      <c r="U181" s="238"/>
      <c r="V181" s="257"/>
      <c r="W181" s="331"/>
      <c r="X181" s="258"/>
      <c r="Y181" s="259"/>
    </row>
    <row r="182" spans="2:25" ht="18.95" customHeight="1" x14ac:dyDescent="0.25">
      <c r="B182" s="269" t="str">
        <v/>
      </c>
      <c r="C182" s="269" t="str">
        <v/>
      </c>
      <c r="D182" s="270" t="str">
        <v/>
      </c>
      <c r="E182" s="271" t="str">
        <v/>
      </c>
      <c r="F182" s="271" t="str">
        <v/>
      </c>
      <c r="G182" s="271" t="str">
        <v/>
      </c>
      <c r="H182" s="271" t="str">
        <v/>
      </c>
      <c r="I182" s="271" t="str">
        <v/>
      </c>
      <c r="J182" s="271" t="str">
        <v/>
      </c>
      <c r="K182" s="271" t="str">
        <v/>
      </c>
      <c r="L182" s="271" t="str">
        <v/>
      </c>
      <c r="M182" s="271" t="str">
        <v/>
      </c>
      <c r="N182" s="271" t="str">
        <v/>
      </c>
      <c r="O182" s="272" t="str">
        <v/>
      </c>
      <c r="P182" s="273" t="str">
        <f>IF($B182="","",IFERROR(INDEX(Tabella3[PREZZO],MATCH($B182,Tabella3[Codice],0)),""))</f>
        <v/>
      </c>
      <c r="Q182" s="274" t="str">
        <f t="shared" si="6"/>
        <v/>
      </c>
      <c r="R182" s="275" t="str" cm="1">
        <f t="array" ref="R182">IF($B182="","",IFERROR(_xlfn.XLOOKUP($B182&amp;"",PIVOT!$A$10:$A$220&amp;"",PIVOT!$R$10:$R$220,0),0))</f>
        <v/>
      </c>
      <c r="S182" s="276" t="str">
        <f t="shared" si="7"/>
        <v/>
      </c>
      <c r="T182" s="277" t="str">
        <f t="shared" si="8"/>
        <v/>
      </c>
      <c r="U182" s="238"/>
      <c r="V182" s="257"/>
      <c r="W182" s="331"/>
      <c r="X182" s="258"/>
      <c r="Y182" s="259"/>
    </row>
    <row r="183" spans="2:25" ht="18.95" customHeight="1" x14ac:dyDescent="0.25">
      <c r="B183" s="269" t="str">
        <v/>
      </c>
      <c r="C183" s="269" t="str">
        <v/>
      </c>
      <c r="D183" s="270" t="str">
        <v/>
      </c>
      <c r="E183" s="271" t="str">
        <v/>
      </c>
      <c r="F183" s="271" t="str">
        <v/>
      </c>
      <c r="G183" s="271" t="str">
        <v/>
      </c>
      <c r="H183" s="271" t="str">
        <v/>
      </c>
      <c r="I183" s="271" t="str">
        <v/>
      </c>
      <c r="J183" s="271" t="str">
        <v/>
      </c>
      <c r="K183" s="271" t="str">
        <v/>
      </c>
      <c r="L183" s="271" t="str">
        <v/>
      </c>
      <c r="M183" s="271" t="str">
        <v/>
      </c>
      <c r="N183" s="271" t="str">
        <v/>
      </c>
      <c r="O183" s="272" t="str">
        <v/>
      </c>
      <c r="P183" s="273" t="str">
        <f>IF($B183="","",IFERROR(INDEX(Tabella3[PREZZO],MATCH($B183,Tabella3[Codice],0)),""))</f>
        <v/>
      </c>
      <c r="Q183" s="274" t="str">
        <f t="shared" si="6"/>
        <v/>
      </c>
      <c r="R183" s="275" t="str" cm="1">
        <f t="array" ref="R183">IF($B183="","",IFERROR(_xlfn.XLOOKUP($B183&amp;"",PIVOT!$A$10:$A$220&amp;"",PIVOT!$R$10:$R$220,0),0))</f>
        <v/>
      </c>
      <c r="S183" s="276" t="str">
        <f t="shared" si="7"/>
        <v/>
      </c>
      <c r="T183" s="277" t="str">
        <f t="shared" si="8"/>
        <v/>
      </c>
      <c r="U183" s="238"/>
      <c r="V183" s="257"/>
      <c r="W183" s="331"/>
      <c r="X183" s="258"/>
      <c r="Y183" s="259"/>
    </row>
    <row r="184" spans="2:25" ht="18.95" customHeight="1" x14ac:dyDescent="0.25">
      <c r="B184" s="269" t="str">
        <v/>
      </c>
      <c r="C184" s="269" t="str">
        <v/>
      </c>
      <c r="D184" s="270" t="str">
        <v/>
      </c>
      <c r="E184" s="271" t="str">
        <v/>
      </c>
      <c r="F184" s="271" t="str">
        <v/>
      </c>
      <c r="G184" s="271" t="str">
        <v/>
      </c>
      <c r="H184" s="271" t="str">
        <v/>
      </c>
      <c r="I184" s="271" t="str">
        <v/>
      </c>
      <c r="J184" s="271" t="str">
        <v/>
      </c>
      <c r="K184" s="271" t="str">
        <v/>
      </c>
      <c r="L184" s="271" t="str">
        <v/>
      </c>
      <c r="M184" s="271" t="str">
        <v/>
      </c>
      <c r="N184" s="271" t="str">
        <v/>
      </c>
      <c r="O184" s="272" t="str">
        <v/>
      </c>
      <c r="P184" s="273" t="str">
        <f>IF($B184="","",IFERROR(INDEX(Tabella3[PREZZO],MATCH($B184,Tabella3[Codice],0)),""))</f>
        <v/>
      </c>
      <c r="Q184" s="274" t="str">
        <f t="shared" si="6"/>
        <v/>
      </c>
      <c r="R184" s="275" t="str" cm="1">
        <f t="array" ref="R184">IF($B184="","",IFERROR(_xlfn.XLOOKUP($B184&amp;"",PIVOT!$A$10:$A$220&amp;"",PIVOT!$R$10:$R$220,0),0))</f>
        <v/>
      </c>
      <c r="S184" s="276" t="str">
        <f t="shared" si="7"/>
        <v/>
      </c>
      <c r="T184" s="277" t="str">
        <f t="shared" si="8"/>
        <v/>
      </c>
      <c r="U184" s="238"/>
      <c r="V184" s="257"/>
      <c r="W184" s="331"/>
      <c r="X184" s="258"/>
      <c r="Y184" s="259"/>
    </row>
    <row r="185" spans="2:25" ht="18.95" customHeight="1" x14ac:dyDescent="0.25">
      <c r="B185" s="269" t="str">
        <v/>
      </c>
      <c r="C185" s="269" t="str">
        <v/>
      </c>
      <c r="D185" s="270" t="str">
        <v/>
      </c>
      <c r="E185" s="271" t="str">
        <v/>
      </c>
      <c r="F185" s="271" t="str">
        <v/>
      </c>
      <c r="G185" s="271" t="str">
        <v/>
      </c>
      <c r="H185" s="271" t="str">
        <v/>
      </c>
      <c r="I185" s="271" t="str">
        <v/>
      </c>
      <c r="J185" s="271" t="str">
        <v/>
      </c>
      <c r="K185" s="271" t="str">
        <v/>
      </c>
      <c r="L185" s="271" t="str">
        <v/>
      </c>
      <c r="M185" s="271" t="str">
        <v/>
      </c>
      <c r="N185" s="271" t="str">
        <v/>
      </c>
      <c r="O185" s="272" t="str">
        <v/>
      </c>
      <c r="P185" s="273" t="str">
        <f>IF($B185="","",IFERROR(INDEX(Tabella3[PREZZO],MATCH($B185,Tabella3[Codice],0)),""))</f>
        <v/>
      </c>
      <c r="Q185" s="274" t="str">
        <f t="shared" si="6"/>
        <v/>
      </c>
      <c r="R185" s="275" t="str" cm="1">
        <f t="array" ref="R185">IF($B185="","",IFERROR(_xlfn.XLOOKUP($B185&amp;"",PIVOT!$A$10:$A$220&amp;"",PIVOT!$R$10:$R$220,0),0))</f>
        <v/>
      </c>
      <c r="S185" s="276" t="str">
        <f t="shared" si="7"/>
        <v/>
      </c>
      <c r="T185" s="277" t="str">
        <f t="shared" si="8"/>
        <v/>
      </c>
      <c r="U185" s="238"/>
      <c r="V185" s="257"/>
      <c r="W185" s="331"/>
      <c r="X185" s="258"/>
      <c r="Y185" s="259"/>
    </row>
    <row r="186" spans="2:25" ht="18.95" customHeight="1" x14ac:dyDescent="0.25">
      <c r="B186" s="269" t="str">
        <v/>
      </c>
      <c r="C186" s="269" t="str">
        <v/>
      </c>
      <c r="D186" s="270" t="str">
        <v/>
      </c>
      <c r="E186" s="271" t="str">
        <v/>
      </c>
      <c r="F186" s="271" t="str">
        <v/>
      </c>
      <c r="G186" s="271" t="str">
        <v/>
      </c>
      <c r="H186" s="271" t="str">
        <v/>
      </c>
      <c r="I186" s="271" t="str">
        <v/>
      </c>
      <c r="J186" s="271" t="str">
        <v/>
      </c>
      <c r="K186" s="271" t="str">
        <v/>
      </c>
      <c r="L186" s="271" t="str">
        <v/>
      </c>
      <c r="M186" s="271" t="str">
        <v/>
      </c>
      <c r="N186" s="271" t="str">
        <v/>
      </c>
      <c r="O186" s="272" t="str">
        <v/>
      </c>
      <c r="P186" s="273" t="str">
        <f>IF($B186="","",IFERROR(INDEX(Tabella3[PREZZO],MATCH($B186,Tabella3[Codice],0)),""))</f>
        <v/>
      </c>
      <c r="Q186" s="274" t="str">
        <f t="shared" si="6"/>
        <v/>
      </c>
      <c r="R186" s="275" t="str" cm="1">
        <f t="array" ref="R186">IF($B186="","",IFERROR(_xlfn.XLOOKUP($B186&amp;"",PIVOT!$A$10:$A$220&amp;"",PIVOT!$R$10:$R$220,0),0))</f>
        <v/>
      </c>
      <c r="S186" s="276" t="str">
        <f t="shared" si="7"/>
        <v/>
      </c>
      <c r="T186" s="277" t="str">
        <f t="shared" si="8"/>
        <v/>
      </c>
      <c r="U186" s="238"/>
      <c r="V186" s="257"/>
      <c r="W186" s="331"/>
      <c r="X186" s="258"/>
      <c r="Y186" s="259"/>
    </row>
    <row r="187" spans="2:25" ht="18.95" customHeight="1" x14ac:dyDescent="0.25">
      <c r="B187" s="269" t="str">
        <v/>
      </c>
      <c r="C187" s="269" t="str">
        <v/>
      </c>
      <c r="D187" s="270" t="str">
        <v/>
      </c>
      <c r="E187" s="271" t="str">
        <v/>
      </c>
      <c r="F187" s="271" t="str">
        <v/>
      </c>
      <c r="G187" s="271" t="str">
        <v/>
      </c>
      <c r="H187" s="271" t="str">
        <v/>
      </c>
      <c r="I187" s="271" t="str">
        <v/>
      </c>
      <c r="J187" s="271" t="str">
        <v/>
      </c>
      <c r="K187" s="271" t="str">
        <v/>
      </c>
      <c r="L187" s="271" t="str">
        <v/>
      </c>
      <c r="M187" s="271" t="str">
        <v/>
      </c>
      <c r="N187" s="271" t="str">
        <v/>
      </c>
      <c r="O187" s="272" t="str">
        <v/>
      </c>
      <c r="P187" s="273" t="str">
        <f>IF($B187="","",IFERROR(INDEX(Tabella3[PREZZO],MATCH($B187,Tabella3[Codice],0)),""))</f>
        <v/>
      </c>
      <c r="Q187" s="274" t="str">
        <f t="shared" si="6"/>
        <v/>
      </c>
      <c r="R187" s="275" t="str" cm="1">
        <f t="array" ref="R187">IF($B187="","",IFERROR(_xlfn.XLOOKUP($B187&amp;"",PIVOT!$A$10:$A$220&amp;"",PIVOT!$R$10:$R$220,0),0))</f>
        <v/>
      </c>
      <c r="S187" s="276" t="str">
        <f t="shared" si="7"/>
        <v/>
      </c>
      <c r="T187" s="277" t="str">
        <f t="shared" si="8"/>
        <v/>
      </c>
      <c r="U187" s="238"/>
      <c r="V187" s="257"/>
      <c r="W187" s="331"/>
      <c r="X187" s="258"/>
      <c r="Y187" s="259"/>
    </row>
    <row r="188" spans="2:25" ht="18.95" customHeight="1" x14ac:dyDescent="0.25">
      <c r="B188" s="269" t="str">
        <v/>
      </c>
      <c r="C188" s="269" t="str">
        <v/>
      </c>
      <c r="D188" s="270" t="str">
        <v/>
      </c>
      <c r="E188" s="271" t="str">
        <v/>
      </c>
      <c r="F188" s="271" t="str">
        <v/>
      </c>
      <c r="G188" s="271" t="str">
        <v/>
      </c>
      <c r="H188" s="271" t="str">
        <v/>
      </c>
      <c r="I188" s="271" t="str">
        <v/>
      </c>
      <c r="J188" s="271" t="str">
        <v/>
      </c>
      <c r="K188" s="271" t="str">
        <v/>
      </c>
      <c r="L188" s="271" t="str">
        <v/>
      </c>
      <c r="M188" s="271" t="str">
        <v/>
      </c>
      <c r="N188" s="271" t="str">
        <v/>
      </c>
      <c r="O188" s="272" t="str">
        <v/>
      </c>
      <c r="P188" s="273" t="str">
        <f>IF($B188="","",IFERROR(INDEX(Tabella3[PREZZO],MATCH($B188,Tabella3[Codice],0)),""))</f>
        <v/>
      </c>
      <c r="Q188" s="274" t="str">
        <f t="shared" si="6"/>
        <v/>
      </c>
      <c r="R188" s="275" t="str" cm="1">
        <f t="array" ref="R188">IF($B188="","",IFERROR(_xlfn.XLOOKUP($B188&amp;"",PIVOT!$A$10:$A$220&amp;"",PIVOT!$R$10:$R$220,0),0))</f>
        <v/>
      </c>
      <c r="S188" s="276" t="str">
        <f t="shared" si="7"/>
        <v/>
      </c>
      <c r="T188" s="277" t="str">
        <f t="shared" si="8"/>
        <v/>
      </c>
      <c r="U188" s="238"/>
      <c r="V188" s="257"/>
      <c r="W188" s="331"/>
      <c r="X188" s="258"/>
      <c r="Y188" s="259"/>
    </row>
    <row r="189" spans="2:25" ht="18.95" customHeight="1" x14ac:dyDescent="0.25">
      <c r="B189" s="269" t="str">
        <v/>
      </c>
      <c r="C189" s="269" t="str">
        <v/>
      </c>
      <c r="D189" s="270" t="str">
        <v/>
      </c>
      <c r="E189" s="271" t="str">
        <v/>
      </c>
      <c r="F189" s="271" t="str">
        <v/>
      </c>
      <c r="G189" s="271" t="str">
        <v/>
      </c>
      <c r="H189" s="271" t="str">
        <v/>
      </c>
      <c r="I189" s="271" t="str">
        <v/>
      </c>
      <c r="J189" s="271" t="str">
        <v/>
      </c>
      <c r="K189" s="271" t="str">
        <v/>
      </c>
      <c r="L189" s="271" t="str">
        <v/>
      </c>
      <c r="M189" s="271" t="str">
        <v/>
      </c>
      <c r="N189" s="271" t="str">
        <v/>
      </c>
      <c r="O189" s="272" t="str">
        <v/>
      </c>
      <c r="P189" s="273" t="str">
        <f>IF($B189="","",IFERROR(INDEX(Tabella3[PREZZO],MATCH($B189,Tabella3[Codice],0)),""))</f>
        <v/>
      </c>
      <c r="Q189" s="274" t="str">
        <f t="shared" si="6"/>
        <v/>
      </c>
      <c r="R189" s="275" t="str" cm="1">
        <f t="array" ref="R189">IF($B189="","",IFERROR(_xlfn.XLOOKUP($B189&amp;"",PIVOT!$A$10:$A$220&amp;"",PIVOT!$R$10:$R$220,0),0))</f>
        <v/>
      </c>
      <c r="S189" s="276" t="str">
        <f t="shared" si="7"/>
        <v/>
      </c>
      <c r="T189" s="277" t="str">
        <f t="shared" si="8"/>
        <v/>
      </c>
      <c r="U189" s="238"/>
      <c r="V189" s="257"/>
      <c r="W189" s="331"/>
      <c r="X189" s="258"/>
      <c r="Y189" s="259"/>
    </row>
    <row r="190" spans="2:25" ht="18.95" customHeight="1" x14ac:dyDescent="0.25">
      <c r="B190" s="269" t="str">
        <v/>
      </c>
      <c r="C190" s="269" t="str">
        <v/>
      </c>
      <c r="D190" s="270" t="str">
        <v/>
      </c>
      <c r="E190" s="271" t="str">
        <v/>
      </c>
      <c r="F190" s="271" t="str">
        <v/>
      </c>
      <c r="G190" s="271" t="str">
        <v/>
      </c>
      <c r="H190" s="271" t="str">
        <v/>
      </c>
      <c r="I190" s="271" t="str">
        <v/>
      </c>
      <c r="J190" s="271" t="str">
        <v/>
      </c>
      <c r="K190" s="271" t="str">
        <v/>
      </c>
      <c r="L190" s="271" t="str">
        <v/>
      </c>
      <c r="M190" s="271" t="str">
        <v/>
      </c>
      <c r="N190" s="271" t="str">
        <v/>
      </c>
      <c r="O190" s="272" t="str">
        <v/>
      </c>
      <c r="P190" s="273" t="str">
        <f>IF($B190="","",IFERROR(INDEX(Tabella3[PREZZO],MATCH($B190,Tabella3[Codice],0)),""))</f>
        <v/>
      </c>
      <c r="Q190" s="274" t="str">
        <f t="shared" si="6"/>
        <v/>
      </c>
      <c r="R190" s="275" t="str" cm="1">
        <f t="array" ref="R190">IF($B190="","",IFERROR(_xlfn.XLOOKUP($B190&amp;"",PIVOT!$A$10:$A$220&amp;"",PIVOT!$R$10:$R$220,0),0))</f>
        <v/>
      </c>
      <c r="S190" s="276" t="str">
        <f t="shared" si="7"/>
        <v/>
      </c>
      <c r="T190" s="277" t="str">
        <f t="shared" si="8"/>
        <v/>
      </c>
      <c r="U190" s="238"/>
      <c r="V190" s="257"/>
      <c r="W190" s="331"/>
      <c r="X190" s="258"/>
      <c r="Y190" s="259"/>
    </row>
    <row r="191" spans="2:25" ht="18.95" customHeight="1" x14ac:dyDescent="0.25">
      <c r="B191" s="269" t="str">
        <v/>
      </c>
      <c r="C191" s="269" t="str">
        <v/>
      </c>
      <c r="D191" s="270" t="str">
        <v/>
      </c>
      <c r="E191" s="271" t="str">
        <v/>
      </c>
      <c r="F191" s="271" t="str">
        <v/>
      </c>
      <c r="G191" s="271" t="str">
        <v/>
      </c>
      <c r="H191" s="271" t="str">
        <v/>
      </c>
      <c r="I191" s="271" t="str">
        <v/>
      </c>
      <c r="J191" s="271" t="str">
        <v/>
      </c>
      <c r="K191" s="271" t="str">
        <v/>
      </c>
      <c r="L191" s="271" t="str">
        <v/>
      </c>
      <c r="M191" s="271" t="str">
        <v/>
      </c>
      <c r="N191" s="271" t="str">
        <v/>
      </c>
      <c r="O191" s="272" t="str">
        <v/>
      </c>
      <c r="P191" s="273" t="str">
        <f>IF($B191="","",IFERROR(INDEX(Tabella3[PREZZO],MATCH($B191,Tabella3[Codice],0)),""))</f>
        <v/>
      </c>
      <c r="Q191" s="274" t="str">
        <f t="shared" si="6"/>
        <v/>
      </c>
      <c r="R191" s="275" t="str" cm="1">
        <f t="array" ref="R191">IF($B191="","",IFERROR(_xlfn.XLOOKUP($B191&amp;"",PIVOT!$A$10:$A$220&amp;"",PIVOT!$R$10:$R$220,0),0))</f>
        <v/>
      </c>
      <c r="S191" s="276" t="str">
        <f t="shared" si="7"/>
        <v/>
      </c>
      <c r="T191" s="277" t="str">
        <f t="shared" si="8"/>
        <v/>
      </c>
      <c r="U191" s="238"/>
      <c r="V191" s="257"/>
      <c r="W191" s="331"/>
      <c r="X191" s="258"/>
      <c r="Y191" s="259"/>
    </row>
    <row r="192" spans="2:25" ht="18.95" customHeight="1" x14ac:dyDescent="0.25">
      <c r="B192" s="269" t="str">
        <v/>
      </c>
      <c r="C192" s="269" t="str">
        <v/>
      </c>
      <c r="D192" s="270" t="str">
        <v/>
      </c>
      <c r="E192" s="271" t="str">
        <v/>
      </c>
      <c r="F192" s="271" t="str">
        <v/>
      </c>
      <c r="G192" s="271" t="str">
        <v/>
      </c>
      <c r="H192" s="271" t="str">
        <v/>
      </c>
      <c r="I192" s="271" t="str">
        <v/>
      </c>
      <c r="J192" s="271" t="str">
        <v/>
      </c>
      <c r="K192" s="271" t="str">
        <v/>
      </c>
      <c r="L192" s="271" t="str">
        <v/>
      </c>
      <c r="M192" s="271" t="str">
        <v/>
      </c>
      <c r="N192" s="271" t="str">
        <v/>
      </c>
      <c r="O192" s="272" t="str">
        <v/>
      </c>
      <c r="P192" s="273" t="str">
        <f>IF($B192="","",IFERROR(INDEX(Tabella3[PREZZO],MATCH($B192,Tabella3[Codice],0)),""))</f>
        <v/>
      </c>
      <c r="Q192" s="274" t="str">
        <f t="shared" si="6"/>
        <v/>
      </c>
      <c r="R192" s="275" t="str" cm="1">
        <f t="array" ref="R192">IF($B192="","",IFERROR(_xlfn.XLOOKUP($B192&amp;"",PIVOT!$A$10:$A$220&amp;"",PIVOT!$R$10:$R$220,0),0))</f>
        <v/>
      </c>
      <c r="S192" s="276" t="str">
        <f t="shared" si="7"/>
        <v/>
      </c>
      <c r="T192" s="277" t="str">
        <f t="shared" si="8"/>
        <v/>
      </c>
      <c r="U192" s="238"/>
      <c r="V192" s="257"/>
      <c r="W192" s="331"/>
      <c r="X192" s="258"/>
      <c r="Y192" s="259"/>
    </row>
    <row r="193" spans="2:25" ht="18.95" customHeight="1" x14ac:dyDescent="0.25">
      <c r="B193" s="269" t="str">
        <v/>
      </c>
      <c r="C193" s="269" t="str">
        <v/>
      </c>
      <c r="D193" s="270" t="str">
        <v/>
      </c>
      <c r="E193" s="271" t="str">
        <v/>
      </c>
      <c r="F193" s="271" t="str">
        <v/>
      </c>
      <c r="G193" s="271" t="str">
        <v/>
      </c>
      <c r="H193" s="271" t="str">
        <v/>
      </c>
      <c r="I193" s="271" t="str">
        <v/>
      </c>
      <c r="J193" s="271" t="str">
        <v/>
      </c>
      <c r="K193" s="271" t="str">
        <v/>
      </c>
      <c r="L193" s="271" t="str">
        <v/>
      </c>
      <c r="M193" s="271" t="str">
        <v/>
      </c>
      <c r="N193" s="271" t="str">
        <v/>
      </c>
      <c r="O193" s="272" t="str">
        <v/>
      </c>
      <c r="P193" s="273" t="str">
        <f>IF($B193="","",IFERROR(INDEX(Tabella3[PREZZO],MATCH($B193,Tabella3[Codice],0)),""))</f>
        <v/>
      </c>
      <c r="Q193" s="274" t="str">
        <f t="shared" si="6"/>
        <v/>
      </c>
      <c r="R193" s="275" t="str" cm="1">
        <f t="array" ref="R193">IF($B193="","",IFERROR(_xlfn.XLOOKUP($B193&amp;"",PIVOT!$A$10:$A$220&amp;"",PIVOT!$R$10:$R$220,0),0))</f>
        <v/>
      </c>
      <c r="S193" s="276" t="str">
        <f t="shared" si="7"/>
        <v/>
      </c>
      <c r="T193" s="277" t="str">
        <f t="shared" si="8"/>
        <v/>
      </c>
      <c r="U193" s="238"/>
      <c r="V193" s="257"/>
      <c r="W193" s="331"/>
      <c r="X193" s="258"/>
      <c r="Y193" s="259"/>
    </row>
    <row r="194" spans="2:25" ht="18.95" customHeight="1" x14ac:dyDescent="0.25">
      <c r="B194" s="269" t="str">
        <v/>
      </c>
      <c r="C194" s="269" t="str">
        <v/>
      </c>
      <c r="D194" s="270" t="str">
        <v/>
      </c>
      <c r="E194" s="271" t="str">
        <v/>
      </c>
      <c r="F194" s="271" t="str">
        <v/>
      </c>
      <c r="G194" s="271" t="str">
        <v/>
      </c>
      <c r="H194" s="271" t="str">
        <v/>
      </c>
      <c r="I194" s="271" t="str">
        <v/>
      </c>
      <c r="J194" s="271" t="str">
        <v/>
      </c>
      <c r="K194" s="271" t="str">
        <v/>
      </c>
      <c r="L194" s="271" t="str">
        <v/>
      </c>
      <c r="M194" s="271" t="str">
        <v/>
      </c>
      <c r="N194" s="271" t="str">
        <v/>
      </c>
      <c r="O194" s="272" t="str">
        <v/>
      </c>
      <c r="P194" s="273" t="str">
        <f>IF($B194="","",IFERROR(INDEX(Tabella3[PREZZO],MATCH($B194,Tabella3[Codice],0)),""))</f>
        <v/>
      </c>
      <c r="Q194" s="274" t="str">
        <f t="shared" si="6"/>
        <v/>
      </c>
      <c r="R194" s="275" t="str" cm="1">
        <f t="array" ref="R194">IF($B194="","",IFERROR(_xlfn.XLOOKUP($B194&amp;"",PIVOT!$A$10:$A$220&amp;"",PIVOT!$R$10:$R$220,0),0))</f>
        <v/>
      </c>
      <c r="S194" s="276" t="str">
        <f t="shared" si="7"/>
        <v/>
      </c>
      <c r="T194" s="277" t="str">
        <f t="shared" si="8"/>
        <v/>
      </c>
      <c r="U194" s="238"/>
      <c r="V194" s="257"/>
      <c r="W194" s="331"/>
      <c r="X194" s="258"/>
      <c r="Y194" s="259"/>
    </row>
    <row r="195" spans="2:25" ht="18.95" customHeight="1" x14ac:dyDescent="0.25">
      <c r="B195" s="269" t="str">
        <v/>
      </c>
      <c r="C195" s="269" t="str">
        <v/>
      </c>
      <c r="D195" s="270" t="str">
        <v/>
      </c>
      <c r="E195" s="271" t="str">
        <v/>
      </c>
      <c r="F195" s="271" t="str">
        <v/>
      </c>
      <c r="G195" s="271" t="str">
        <v/>
      </c>
      <c r="H195" s="271" t="str">
        <v/>
      </c>
      <c r="I195" s="271" t="str">
        <v/>
      </c>
      <c r="J195" s="271" t="str">
        <v/>
      </c>
      <c r="K195" s="271" t="str">
        <v/>
      </c>
      <c r="L195" s="271" t="str">
        <v/>
      </c>
      <c r="M195" s="271" t="str">
        <v/>
      </c>
      <c r="N195" s="271" t="str">
        <v/>
      </c>
      <c r="O195" s="272" t="str">
        <v/>
      </c>
      <c r="P195" s="273" t="str">
        <f>IF($B195="","",IFERROR(INDEX(Tabella3[PREZZO],MATCH($B195,Tabella3[Codice],0)),""))</f>
        <v/>
      </c>
      <c r="Q195" s="274" t="str">
        <f t="shared" si="6"/>
        <v/>
      </c>
      <c r="R195" s="275" t="str" cm="1">
        <f t="array" ref="R195">IF($B195="","",IFERROR(_xlfn.XLOOKUP($B195&amp;"",PIVOT!$A$10:$A$220&amp;"",PIVOT!$R$10:$R$220,0),0))</f>
        <v/>
      </c>
      <c r="S195" s="276" t="str">
        <f t="shared" si="7"/>
        <v/>
      </c>
      <c r="T195" s="277" t="str">
        <f t="shared" si="8"/>
        <v/>
      </c>
      <c r="U195" s="238"/>
      <c r="V195" s="257"/>
      <c r="W195" s="331"/>
      <c r="X195" s="258"/>
      <c r="Y195" s="259"/>
    </row>
    <row r="196" spans="2:25" ht="18.95" customHeight="1" x14ac:dyDescent="0.25">
      <c r="B196" s="269" t="str">
        <v/>
      </c>
      <c r="C196" s="269" t="str">
        <v/>
      </c>
      <c r="D196" s="270" t="str">
        <v/>
      </c>
      <c r="E196" s="271" t="str">
        <v/>
      </c>
      <c r="F196" s="271" t="str">
        <v/>
      </c>
      <c r="G196" s="271" t="str">
        <v/>
      </c>
      <c r="H196" s="271" t="str">
        <v/>
      </c>
      <c r="I196" s="271" t="str">
        <v/>
      </c>
      <c r="J196" s="271" t="str">
        <v/>
      </c>
      <c r="K196" s="271" t="str">
        <v/>
      </c>
      <c r="L196" s="271" t="str">
        <v/>
      </c>
      <c r="M196" s="271" t="str">
        <v/>
      </c>
      <c r="N196" s="271" t="str">
        <v/>
      </c>
      <c r="O196" s="272" t="str">
        <v/>
      </c>
      <c r="P196" s="273" t="str">
        <f>IF($B196="","",IFERROR(INDEX(Tabella3[PREZZO],MATCH($B196,Tabella3[Codice],0)),""))</f>
        <v/>
      </c>
      <c r="Q196" s="274" t="str">
        <f t="shared" si="6"/>
        <v/>
      </c>
      <c r="R196" s="275" t="str" cm="1">
        <f t="array" ref="R196">IF($B196="","",IFERROR(_xlfn.XLOOKUP($B196&amp;"",PIVOT!$A$10:$A$220&amp;"",PIVOT!$R$10:$R$220,0),0))</f>
        <v/>
      </c>
      <c r="S196" s="276" t="str">
        <f t="shared" si="7"/>
        <v/>
      </c>
      <c r="T196" s="277" t="str">
        <f t="shared" si="8"/>
        <v/>
      </c>
      <c r="U196" s="238"/>
      <c r="V196" s="257"/>
      <c r="W196" s="331"/>
      <c r="X196" s="258"/>
      <c r="Y196" s="259"/>
    </row>
    <row r="197" spans="2:25" ht="18.95" customHeight="1" x14ac:dyDescent="0.25">
      <c r="B197" s="269" t="str">
        <v/>
      </c>
      <c r="C197" s="269" t="str">
        <v/>
      </c>
      <c r="D197" s="270" t="str">
        <v/>
      </c>
      <c r="E197" s="271" t="str">
        <v/>
      </c>
      <c r="F197" s="271" t="str">
        <v/>
      </c>
      <c r="G197" s="271" t="str">
        <v/>
      </c>
      <c r="H197" s="271" t="str">
        <v/>
      </c>
      <c r="I197" s="271" t="str">
        <v/>
      </c>
      <c r="J197" s="271" t="str">
        <v/>
      </c>
      <c r="K197" s="271" t="str">
        <v/>
      </c>
      <c r="L197" s="271" t="str">
        <v/>
      </c>
      <c r="M197" s="271" t="str">
        <v/>
      </c>
      <c r="N197" s="271" t="str">
        <v/>
      </c>
      <c r="O197" s="272" t="str">
        <v/>
      </c>
      <c r="P197" s="273" t="str">
        <f>IF($B197="","",IFERROR(INDEX(Tabella3[PREZZO],MATCH($B197,Tabella3[Codice],0)),""))</f>
        <v/>
      </c>
      <c r="Q197" s="274" t="str">
        <f t="shared" ref="Q197:Q205" si="9">IF(OR($B197="",$D197="",$P197=""),"",$D197*$P197)</f>
        <v/>
      </c>
      <c r="R197" s="275" t="str" cm="1">
        <f t="array" ref="R197">IF($B197="","",IFERROR(_xlfn.XLOOKUP($B197&amp;"",PIVOT!$A$10:$A$220&amp;"",PIVOT!$R$10:$R$220,0),0))</f>
        <v/>
      </c>
      <c r="S197" s="276" t="str">
        <f t="shared" si="7"/>
        <v/>
      </c>
      <c r="T197" s="277" t="str">
        <f t="shared" si="8"/>
        <v/>
      </c>
      <c r="U197" s="238"/>
      <c r="V197" s="257"/>
      <c r="W197" s="331"/>
      <c r="X197" s="258"/>
      <c r="Y197" s="259"/>
    </row>
    <row r="198" spans="2:25" ht="18.95" customHeight="1" x14ac:dyDescent="0.25">
      <c r="B198" s="269" t="str">
        <v/>
      </c>
      <c r="C198" s="269" t="str">
        <v/>
      </c>
      <c r="D198" s="270" t="str">
        <v/>
      </c>
      <c r="E198" s="271" t="str">
        <v/>
      </c>
      <c r="F198" s="271" t="str">
        <v/>
      </c>
      <c r="G198" s="271" t="str">
        <v/>
      </c>
      <c r="H198" s="271" t="str">
        <v/>
      </c>
      <c r="I198" s="271" t="str">
        <v/>
      </c>
      <c r="J198" s="271" t="str">
        <v/>
      </c>
      <c r="K198" s="271" t="str">
        <v/>
      </c>
      <c r="L198" s="271" t="str">
        <v/>
      </c>
      <c r="M198" s="271" t="str">
        <v/>
      </c>
      <c r="N198" s="271" t="str">
        <v/>
      </c>
      <c r="O198" s="272" t="str">
        <v/>
      </c>
      <c r="P198" s="273" t="str">
        <f>IF($B198="","",IFERROR(INDEX(Tabella3[PREZZO],MATCH($B198,Tabella3[Codice],0)),""))</f>
        <v/>
      </c>
      <c r="Q198" s="274" t="str">
        <f t="shared" si="9"/>
        <v/>
      </c>
      <c r="R198" s="275" t="str" cm="1">
        <f t="array" ref="R198">IF($B198="","",IFERROR(_xlfn.XLOOKUP($B198&amp;"",PIVOT!$A$10:$A$220&amp;"",PIVOT!$R$10:$R$220,0),0))</f>
        <v/>
      </c>
      <c r="S198" s="276" t="str">
        <f t="shared" ref="S198:S252" si="10">IF($B198="","",$D198-$R198)</f>
        <v/>
      </c>
      <c r="T198" s="277" t="str">
        <f t="shared" ref="T198:T252" si="11">IF($B198="","",IF(AND($D198=0,$R198=0),"NESSUN ORDINE",IF($R198=0,"SOLO AUTO-ORDER",IF($D198=0,"SOLO PIVOT",IF($S198=0,"ALLINEATO",IF($S198&lt;0,"AUTO INFERIORE","AUTO SUPERIORE"))))))</f>
        <v/>
      </c>
      <c r="U198" s="238"/>
      <c r="V198" s="257"/>
      <c r="W198" s="331"/>
      <c r="X198" s="258"/>
      <c r="Y198" s="259"/>
    </row>
    <row r="199" spans="2:25" ht="18.95" customHeight="1" x14ac:dyDescent="0.25">
      <c r="B199" s="269" t="str">
        <v/>
      </c>
      <c r="C199" s="269" t="str">
        <v/>
      </c>
      <c r="D199" s="270" t="str">
        <v/>
      </c>
      <c r="E199" s="271" t="str">
        <v/>
      </c>
      <c r="F199" s="271" t="str">
        <v/>
      </c>
      <c r="G199" s="271" t="str">
        <v/>
      </c>
      <c r="H199" s="271" t="str">
        <v/>
      </c>
      <c r="I199" s="271" t="str">
        <v/>
      </c>
      <c r="J199" s="271" t="str">
        <v/>
      </c>
      <c r="K199" s="271" t="str">
        <v/>
      </c>
      <c r="L199" s="271" t="str">
        <v/>
      </c>
      <c r="M199" s="271" t="str">
        <v/>
      </c>
      <c r="N199" s="271" t="str">
        <v/>
      </c>
      <c r="O199" s="272" t="str">
        <v/>
      </c>
      <c r="P199" s="273" t="str">
        <f>IF($B199="","",IFERROR(INDEX(Tabella3[PREZZO],MATCH($B199,Tabella3[Codice],0)),""))</f>
        <v/>
      </c>
      <c r="Q199" s="274" t="str">
        <f t="shared" si="9"/>
        <v/>
      </c>
      <c r="R199" s="275" t="str" cm="1">
        <f t="array" ref="R199">IF($B199="","",IFERROR(_xlfn.XLOOKUP($B199&amp;"",PIVOT!$A$10:$A$220&amp;"",PIVOT!$R$10:$R$220,0),0))</f>
        <v/>
      </c>
      <c r="S199" s="276" t="str">
        <f t="shared" si="10"/>
        <v/>
      </c>
      <c r="T199" s="277" t="str">
        <f t="shared" si="11"/>
        <v/>
      </c>
      <c r="U199" s="238"/>
      <c r="V199" s="257"/>
      <c r="W199" s="331"/>
      <c r="X199" s="258"/>
      <c r="Y199" s="259"/>
    </row>
    <row r="200" spans="2:25" ht="18.95" customHeight="1" x14ac:dyDescent="0.25">
      <c r="B200" s="269" t="str">
        <v/>
      </c>
      <c r="C200" s="269" t="str">
        <v/>
      </c>
      <c r="D200" s="270" t="str">
        <v/>
      </c>
      <c r="E200" s="271" t="str">
        <v/>
      </c>
      <c r="F200" s="271" t="str">
        <v/>
      </c>
      <c r="G200" s="271" t="str">
        <v/>
      </c>
      <c r="H200" s="271" t="str">
        <v/>
      </c>
      <c r="I200" s="271" t="str">
        <v/>
      </c>
      <c r="J200" s="271" t="str">
        <v/>
      </c>
      <c r="K200" s="271" t="str">
        <v/>
      </c>
      <c r="L200" s="271" t="str">
        <v/>
      </c>
      <c r="M200" s="271" t="str">
        <v/>
      </c>
      <c r="N200" s="271" t="str">
        <v/>
      </c>
      <c r="O200" s="272" t="str">
        <v/>
      </c>
      <c r="P200" s="273" t="str">
        <f>IF($B200="","",IFERROR(INDEX(Tabella3[PREZZO],MATCH($B200,Tabella3[Codice],0)),""))</f>
        <v/>
      </c>
      <c r="Q200" s="274" t="str">
        <f t="shared" si="9"/>
        <v/>
      </c>
      <c r="R200" s="275" t="str" cm="1">
        <f t="array" ref="R200">IF($B200="","",IFERROR(_xlfn.XLOOKUP($B200&amp;"",PIVOT!$A$10:$A$220&amp;"",PIVOT!$R$10:$R$220,0),0))</f>
        <v/>
      </c>
      <c r="S200" s="276" t="str">
        <f t="shared" si="10"/>
        <v/>
      </c>
      <c r="T200" s="277" t="str">
        <f t="shared" si="11"/>
        <v/>
      </c>
      <c r="U200" s="238"/>
      <c r="V200" s="257"/>
      <c r="W200" s="331"/>
      <c r="X200" s="258"/>
      <c r="Y200" s="259"/>
    </row>
    <row r="201" spans="2:25" ht="18.95" customHeight="1" x14ac:dyDescent="0.25">
      <c r="B201" s="269" t="str">
        <v/>
      </c>
      <c r="C201" s="269" t="str">
        <v/>
      </c>
      <c r="D201" s="270" t="str">
        <v/>
      </c>
      <c r="E201" s="271" t="str">
        <v/>
      </c>
      <c r="F201" s="271" t="str">
        <v/>
      </c>
      <c r="G201" s="271" t="str">
        <v/>
      </c>
      <c r="H201" s="271" t="str">
        <v/>
      </c>
      <c r="I201" s="271" t="str">
        <v/>
      </c>
      <c r="J201" s="271" t="str">
        <v/>
      </c>
      <c r="K201" s="271" t="str">
        <v/>
      </c>
      <c r="L201" s="271" t="str">
        <v/>
      </c>
      <c r="M201" s="271" t="str">
        <v/>
      </c>
      <c r="N201" s="271" t="str">
        <v/>
      </c>
      <c r="O201" s="272" t="str">
        <v/>
      </c>
      <c r="P201" s="273" t="str">
        <f>IF($B201="","",IFERROR(INDEX(Tabella3[PREZZO],MATCH($B201,Tabella3[Codice],0)),""))</f>
        <v/>
      </c>
      <c r="Q201" s="274" t="str">
        <f t="shared" si="9"/>
        <v/>
      </c>
      <c r="R201" s="275" t="str" cm="1">
        <f t="array" ref="R201">IF($B201="","",IFERROR(_xlfn.XLOOKUP($B201&amp;"",PIVOT!$A$10:$A$220&amp;"",PIVOT!$R$10:$R$220,0),0))</f>
        <v/>
      </c>
      <c r="S201" s="276" t="str">
        <f t="shared" si="10"/>
        <v/>
      </c>
      <c r="T201" s="277" t="str">
        <f t="shared" si="11"/>
        <v/>
      </c>
      <c r="U201" s="238"/>
      <c r="V201" s="257"/>
      <c r="W201" s="331"/>
      <c r="X201" s="258"/>
      <c r="Y201" s="259"/>
    </row>
    <row r="202" spans="2:25" ht="18.95" customHeight="1" x14ac:dyDescent="0.25">
      <c r="B202" s="269" t="str">
        <v/>
      </c>
      <c r="C202" s="269" t="str">
        <v/>
      </c>
      <c r="D202" s="270" t="str">
        <v/>
      </c>
      <c r="E202" s="271" t="str">
        <v/>
      </c>
      <c r="F202" s="271" t="str">
        <v/>
      </c>
      <c r="G202" s="271" t="str">
        <v/>
      </c>
      <c r="H202" s="271" t="str">
        <v/>
      </c>
      <c r="I202" s="271" t="str">
        <v/>
      </c>
      <c r="J202" s="271" t="str">
        <v/>
      </c>
      <c r="K202" s="271" t="str">
        <v/>
      </c>
      <c r="L202" s="271" t="str">
        <v/>
      </c>
      <c r="M202" s="271" t="str">
        <v/>
      </c>
      <c r="N202" s="271" t="str">
        <v/>
      </c>
      <c r="O202" s="272" t="str">
        <v/>
      </c>
      <c r="P202" s="273" t="str">
        <f>IF($B202="","",IFERROR(INDEX(Tabella3[PREZZO],MATCH($B202,Tabella3[Codice],0)),""))</f>
        <v/>
      </c>
      <c r="Q202" s="274" t="str">
        <f t="shared" si="9"/>
        <v/>
      </c>
      <c r="R202" s="275" t="str" cm="1">
        <f t="array" ref="R202">IF($B202="","",IFERROR(_xlfn.XLOOKUP($B202&amp;"",PIVOT!$A$10:$A$220&amp;"",PIVOT!$R$10:$R$220,0),0))</f>
        <v/>
      </c>
      <c r="S202" s="276" t="str">
        <f t="shared" si="10"/>
        <v/>
      </c>
      <c r="T202" s="277" t="str">
        <f t="shared" si="11"/>
        <v/>
      </c>
      <c r="U202" s="238"/>
      <c r="V202" s="257"/>
      <c r="W202" s="331"/>
      <c r="X202" s="258"/>
      <c r="Y202" s="259"/>
    </row>
    <row r="203" spans="2:25" ht="18.95" customHeight="1" x14ac:dyDescent="0.25">
      <c r="B203" s="269" t="str">
        <v/>
      </c>
      <c r="C203" s="269" t="str">
        <v/>
      </c>
      <c r="D203" s="270" t="str">
        <v/>
      </c>
      <c r="E203" s="271" t="str">
        <v/>
      </c>
      <c r="F203" s="271" t="str">
        <v/>
      </c>
      <c r="G203" s="271" t="str">
        <v/>
      </c>
      <c r="H203" s="271" t="str">
        <v/>
      </c>
      <c r="I203" s="271" t="str">
        <v/>
      </c>
      <c r="J203" s="271" t="str">
        <v/>
      </c>
      <c r="K203" s="271" t="str">
        <v/>
      </c>
      <c r="L203" s="271" t="str">
        <v/>
      </c>
      <c r="M203" s="271" t="str">
        <v/>
      </c>
      <c r="N203" s="271" t="str">
        <v/>
      </c>
      <c r="O203" s="272" t="str">
        <v/>
      </c>
      <c r="P203" s="273" t="str">
        <f>IF($B203="","",IFERROR(INDEX(Tabella3[PREZZO],MATCH($B203,Tabella3[Codice],0)),""))</f>
        <v/>
      </c>
      <c r="Q203" s="274" t="str">
        <f t="shared" si="9"/>
        <v/>
      </c>
      <c r="R203" s="275" t="str" cm="1">
        <f t="array" ref="R203">IF($B203="","",IFERROR(_xlfn.XLOOKUP($B203&amp;"",PIVOT!$A$10:$A$220&amp;"",PIVOT!$R$10:$R$220,0),0))</f>
        <v/>
      </c>
      <c r="S203" s="276" t="str">
        <f t="shared" si="10"/>
        <v/>
      </c>
      <c r="T203" s="277" t="str">
        <f t="shared" si="11"/>
        <v/>
      </c>
      <c r="U203" s="238"/>
      <c r="V203" s="257"/>
      <c r="W203" s="331"/>
      <c r="X203" s="258"/>
      <c r="Y203" s="259"/>
    </row>
    <row r="204" spans="2:25" ht="18.95" customHeight="1" x14ac:dyDescent="0.25">
      <c r="B204" s="269" t="str">
        <v/>
      </c>
      <c r="C204" s="269" t="str">
        <v/>
      </c>
      <c r="D204" s="270" t="str">
        <v/>
      </c>
      <c r="E204" s="271" t="str">
        <v/>
      </c>
      <c r="F204" s="271" t="str">
        <v/>
      </c>
      <c r="G204" s="271" t="str">
        <v/>
      </c>
      <c r="H204" s="271" t="str">
        <v/>
      </c>
      <c r="I204" s="271" t="str">
        <v/>
      </c>
      <c r="J204" s="271" t="str">
        <v/>
      </c>
      <c r="K204" s="271" t="str">
        <v/>
      </c>
      <c r="L204" s="271" t="str">
        <v/>
      </c>
      <c r="M204" s="271" t="str">
        <v/>
      </c>
      <c r="N204" s="271" t="str">
        <v/>
      </c>
      <c r="O204" s="272" t="str">
        <v/>
      </c>
      <c r="P204" s="273" t="str">
        <f>IF($B204="","",IFERROR(INDEX(Tabella3[PREZZO],MATCH($B204,Tabella3[Codice],0)),""))</f>
        <v/>
      </c>
      <c r="Q204" s="274" t="str">
        <f t="shared" si="9"/>
        <v/>
      </c>
      <c r="R204" s="275" t="str" cm="1">
        <f t="array" ref="R204">IF($B204="","",IFERROR(_xlfn.XLOOKUP($B204&amp;"",PIVOT!$A$10:$A$220&amp;"",PIVOT!$R$10:$R$220,0),0))</f>
        <v/>
      </c>
      <c r="S204" s="276" t="str">
        <f t="shared" si="10"/>
        <v/>
      </c>
      <c r="T204" s="277" t="str">
        <f t="shared" si="11"/>
        <v/>
      </c>
      <c r="U204" s="238"/>
      <c r="V204" s="257"/>
      <c r="W204" s="331"/>
      <c r="X204" s="258"/>
      <c r="Y204" s="259"/>
    </row>
    <row r="205" spans="2:25" ht="18.95" customHeight="1" x14ac:dyDescent="0.25">
      <c r="B205" s="269" t="str">
        <v/>
      </c>
      <c r="C205" s="269" t="str">
        <v/>
      </c>
      <c r="D205" s="270" t="str">
        <v/>
      </c>
      <c r="E205" s="271" t="str">
        <v/>
      </c>
      <c r="F205" s="271" t="str">
        <v/>
      </c>
      <c r="G205" s="271" t="str">
        <v/>
      </c>
      <c r="H205" s="271" t="str">
        <v/>
      </c>
      <c r="I205" s="271" t="str">
        <v/>
      </c>
      <c r="J205" s="271" t="str">
        <v/>
      </c>
      <c r="K205" s="271" t="str">
        <v/>
      </c>
      <c r="L205" s="271" t="str">
        <v/>
      </c>
      <c r="M205" s="271" t="str">
        <v/>
      </c>
      <c r="N205" s="271" t="str">
        <v/>
      </c>
      <c r="O205" s="272" t="str">
        <v/>
      </c>
      <c r="P205" s="273" t="str">
        <f>IF($B205="","",IFERROR(INDEX(Tabella3[PREZZO],MATCH($B205,Tabella3[Codice],0)),""))</f>
        <v/>
      </c>
      <c r="Q205" s="274" t="str">
        <f t="shared" si="9"/>
        <v/>
      </c>
      <c r="R205" s="275" t="str" cm="1">
        <f t="array" ref="R205">IF($B205="","",IFERROR(_xlfn.XLOOKUP($B205&amp;"",PIVOT!$A$10:$A$220&amp;"",PIVOT!$R$10:$R$220,0),0))</f>
        <v/>
      </c>
      <c r="S205" s="276" t="str">
        <f t="shared" si="10"/>
        <v/>
      </c>
      <c r="T205" s="277" t="str">
        <f t="shared" si="11"/>
        <v/>
      </c>
      <c r="U205" s="238"/>
      <c r="V205" s="257"/>
      <c r="W205" s="331"/>
      <c r="X205" s="258"/>
      <c r="Y205" s="259"/>
    </row>
    <row r="206" spans="2:25" ht="18.95" customHeight="1" x14ac:dyDescent="0.25">
      <c r="B206" s="269" t="str">
        <v/>
      </c>
      <c r="C206" s="269" t="str">
        <v/>
      </c>
      <c r="D206" s="270" t="str">
        <v/>
      </c>
      <c r="E206" s="271" t="str">
        <v/>
      </c>
      <c r="F206" s="271" t="str">
        <v/>
      </c>
      <c r="G206" s="271" t="str">
        <v/>
      </c>
      <c r="H206" s="271" t="str">
        <v/>
      </c>
      <c r="I206" s="271" t="str">
        <v/>
      </c>
      <c r="J206" s="271" t="str">
        <v/>
      </c>
      <c r="K206" s="271" t="str">
        <v/>
      </c>
      <c r="L206" s="271" t="str">
        <v/>
      </c>
      <c r="M206" s="271" t="str">
        <v/>
      </c>
      <c r="N206" s="271" t="str">
        <v/>
      </c>
      <c r="O206" s="272" t="str">
        <v/>
      </c>
      <c r="P206" s="273" t="str">
        <f>IF($B206="","",IFERROR(INDEX(Tabella3[PREZZO],MATCH($B206,Tabella3[Codice],0)),""))</f>
        <v/>
      </c>
      <c r="Q206" s="274">
        <f>SUM(Q5:Q205)</f>
        <v>787.1</v>
      </c>
      <c r="R206" s="275" t="str" cm="1">
        <f t="array" ref="R206">IF($B206="","",IFERROR(_xlfn.XLOOKUP($B206&amp;"",PIVOT!$A$10:$A$220&amp;"",PIVOT!$R$10:$R$220,0),0))</f>
        <v/>
      </c>
      <c r="S206" s="276" t="str">
        <f t="shared" si="10"/>
        <v/>
      </c>
      <c r="T206" s="277" t="str">
        <f t="shared" si="11"/>
        <v/>
      </c>
      <c r="U206" s="238"/>
      <c r="V206" s="257"/>
      <c r="W206" s="331"/>
      <c r="X206" s="258"/>
      <c r="Y206" s="259"/>
    </row>
    <row r="207" spans="2:25" ht="18.95" customHeight="1" x14ac:dyDescent="0.25">
      <c r="B207" s="269" t="str">
        <v/>
      </c>
      <c r="C207" s="269" t="str">
        <v/>
      </c>
      <c r="D207" s="270" t="str">
        <v/>
      </c>
      <c r="E207" s="271" t="str">
        <v/>
      </c>
      <c r="F207" s="271" t="str">
        <v/>
      </c>
      <c r="G207" s="271" t="str">
        <v/>
      </c>
      <c r="H207" s="271" t="str">
        <v/>
      </c>
      <c r="I207" s="271" t="str">
        <v/>
      </c>
      <c r="J207" s="271" t="str">
        <v/>
      </c>
      <c r="K207" s="271" t="str">
        <v/>
      </c>
      <c r="L207" s="271" t="str">
        <v/>
      </c>
      <c r="M207" s="271" t="str">
        <v/>
      </c>
      <c r="N207" s="271" t="str">
        <v/>
      </c>
      <c r="O207" s="272" t="str">
        <v/>
      </c>
      <c r="P207" s="273" t="str">
        <f>IF($B207="","",IFERROR(INDEX(Tabella3[PREZZO],MATCH($B207,Tabella3[Codice],0)),""))</f>
        <v/>
      </c>
      <c r="Q207" s="274" t="str">
        <f t="shared" ref="Q207:Q252" si="12">IF(OR($B207="",$D207="",$P207=""),"",$D207*$P207)</f>
        <v/>
      </c>
      <c r="R207" s="275" t="str" cm="1">
        <f t="array" ref="R207">IF($B207="","",IFERROR(_xlfn.XLOOKUP($B207&amp;"",PIVOT!$A$10:$A$220&amp;"",PIVOT!$R$10:$R$220,0),0))</f>
        <v/>
      </c>
      <c r="S207" s="276" t="str">
        <f t="shared" si="10"/>
        <v/>
      </c>
      <c r="T207" s="277" t="str">
        <f t="shared" si="11"/>
        <v/>
      </c>
      <c r="U207" s="238"/>
      <c r="V207" s="257"/>
      <c r="W207" s="331"/>
      <c r="X207" s="258"/>
      <c r="Y207" s="259"/>
    </row>
    <row r="208" spans="2:25" ht="18.95" customHeight="1" x14ac:dyDescent="0.25">
      <c r="B208" s="269" t="str">
        <v/>
      </c>
      <c r="C208" s="269" t="str">
        <v/>
      </c>
      <c r="D208" s="270" t="str">
        <v/>
      </c>
      <c r="E208" s="271" t="str">
        <v/>
      </c>
      <c r="F208" s="271" t="str">
        <v/>
      </c>
      <c r="G208" s="271" t="str">
        <v/>
      </c>
      <c r="H208" s="271" t="str">
        <v/>
      </c>
      <c r="I208" s="271" t="str">
        <v/>
      </c>
      <c r="J208" s="271" t="str">
        <v/>
      </c>
      <c r="K208" s="271" t="str">
        <v/>
      </c>
      <c r="L208" s="271" t="str">
        <v/>
      </c>
      <c r="M208" s="271" t="str">
        <v/>
      </c>
      <c r="N208" s="271" t="str">
        <v/>
      </c>
      <c r="O208" s="272" t="str">
        <v/>
      </c>
      <c r="P208" s="273" t="str">
        <f>IF($B208="","",IFERROR(INDEX(Tabella3[PREZZO],MATCH($B208,Tabella3[Codice],0)),""))</f>
        <v/>
      </c>
      <c r="Q208" s="274" t="str">
        <f t="shared" si="12"/>
        <v/>
      </c>
      <c r="R208" s="275" t="str" cm="1">
        <f t="array" ref="R208">IF($B208="","",IFERROR(_xlfn.XLOOKUP($B208&amp;"",PIVOT!$A$10:$A$220&amp;"",PIVOT!$R$10:$R$220,0),0))</f>
        <v/>
      </c>
      <c r="S208" s="276" t="str">
        <f t="shared" si="10"/>
        <v/>
      </c>
      <c r="T208" s="277" t="str">
        <f t="shared" si="11"/>
        <v/>
      </c>
      <c r="U208" s="238"/>
      <c r="V208" s="257"/>
      <c r="W208" s="331"/>
      <c r="X208" s="258"/>
      <c r="Y208" s="259"/>
    </row>
    <row r="209" spans="2:25" ht="18.95" customHeight="1" x14ac:dyDescent="0.25">
      <c r="B209" s="269" t="str">
        <v/>
      </c>
      <c r="C209" s="269" t="str">
        <v/>
      </c>
      <c r="D209" s="270" t="str">
        <v/>
      </c>
      <c r="E209" s="271" t="str">
        <v/>
      </c>
      <c r="F209" s="271" t="str">
        <v/>
      </c>
      <c r="G209" s="271" t="str">
        <v/>
      </c>
      <c r="H209" s="271" t="str">
        <v/>
      </c>
      <c r="I209" s="271" t="str">
        <v/>
      </c>
      <c r="J209" s="271" t="str">
        <v/>
      </c>
      <c r="K209" s="271" t="str">
        <v/>
      </c>
      <c r="L209" s="271" t="str">
        <v/>
      </c>
      <c r="M209" s="271" t="str">
        <v/>
      </c>
      <c r="N209" s="271" t="str">
        <v/>
      </c>
      <c r="O209" s="272" t="str">
        <v/>
      </c>
      <c r="P209" s="273" t="str">
        <f>IF($B209="","",IFERROR(INDEX(Tabella3[PREZZO],MATCH($B209,Tabella3[Codice],0)),""))</f>
        <v/>
      </c>
      <c r="Q209" s="274" t="str">
        <f t="shared" si="12"/>
        <v/>
      </c>
      <c r="R209" s="275" t="str" cm="1">
        <f t="array" ref="R209">IF($B209="","",IFERROR(_xlfn.XLOOKUP($B209&amp;"",PIVOT!$A$10:$A$220&amp;"",PIVOT!$R$10:$R$220,0),0))</f>
        <v/>
      </c>
      <c r="S209" s="276" t="str">
        <f t="shared" si="10"/>
        <v/>
      </c>
      <c r="T209" s="277" t="str">
        <f t="shared" si="11"/>
        <v/>
      </c>
      <c r="U209" s="238"/>
      <c r="V209" s="257"/>
      <c r="W209" s="331"/>
      <c r="X209" s="258"/>
      <c r="Y209" s="259"/>
    </row>
    <row r="210" spans="2:25" ht="18.95" customHeight="1" x14ac:dyDescent="0.25">
      <c r="B210" s="269" t="str">
        <v/>
      </c>
      <c r="C210" s="269" t="str">
        <v/>
      </c>
      <c r="D210" s="270" t="str">
        <v/>
      </c>
      <c r="E210" s="271" t="str">
        <v/>
      </c>
      <c r="F210" s="271" t="str">
        <v/>
      </c>
      <c r="G210" s="271" t="str">
        <v/>
      </c>
      <c r="H210" s="271" t="str">
        <v/>
      </c>
      <c r="I210" s="271" t="str">
        <v/>
      </c>
      <c r="J210" s="271" t="str">
        <v/>
      </c>
      <c r="K210" s="271" t="str">
        <v/>
      </c>
      <c r="L210" s="271" t="str">
        <v/>
      </c>
      <c r="M210" s="271" t="str">
        <v/>
      </c>
      <c r="N210" s="271" t="str">
        <v/>
      </c>
      <c r="O210" s="272" t="str">
        <v/>
      </c>
      <c r="P210" s="273" t="str">
        <f>IF($B210="","",IFERROR(INDEX(Tabella3[PREZZO],MATCH($B210,Tabella3[Codice],0)),""))</f>
        <v/>
      </c>
      <c r="Q210" s="274" t="str">
        <f t="shared" si="12"/>
        <v/>
      </c>
      <c r="R210" s="275" t="str" cm="1">
        <f t="array" ref="R210">IF($B210="","",IFERROR(_xlfn.XLOOKUP($B210&amp;"",PIVOT!$A$10:$A$220&amp;"",PIVOT!$R$10:$R$220,0),0))</f>
        <v/>
      </c>
      <c r="S210" s="276" t="str">
        <f t="shared" si="10"/>
        <v/>
      </c>
      <c r="T210" s="277" t="str">
        <f t="shared" si="11"/>
        <v/>
      </c>
      <c r="U210" s="238"/>
      <c r="V210" s="257"/>
      <c r="W210" s="331"/>
      <c r="X210" s="258"/>
      <c r="Y210" s="259"/>
    </row>
    <row r="211" spans="2:25" ht="18.95" customHeight="1" x14ac:dyDescent="0.25">
      <c r="B211" s="269" t="str">
        <v/>
      </c>
      <c r="C211" s="269" t="str">
        <v/>
      </c>
      <c r="D211" s="270" t="str">
        <v/>
      </c>
      <c r="E211" s="271" t="str">
        <v/>
      </c>
      <c r="F211" s="271" t="str">
        <v/>
      </c>
      <c r="G211" s="271" t="str">
        <v/>
      </c>
      <c r="H211" s="271" t="str">
        <v/>
      </c>
      <c r="I211" s="271" t="str">
        <v/>
      </c>
      <c r="J211" s="271" t="str">
        <v/>
      </c>
      <c r="K211" s="271" t="str">
        <v/>
      </c>
      <c r="L211" s="271" t="str">
        <v/>
      </c>
      <c r="M211" s="271" t="str">
        <v/>
      </c>
      <c r="N211" s="271" t="str">
        <v/>
      </c>
      <c r="O211" s="272" t="str">
        <v/>
      </c>
      <c r="P211" s="273" t="str">
        <f>IF($B211="","",IFERROR(INDEX(Tabella3[PREZZO],MATCH($B211,Tabella3[Codice],0)),""))</f>
        <v/>
      </c>
      <c r="Q211" s="274" t="str">
        <f t="shared" si="12"/>
        <v/>
      </c>
      <c r="R211" s="275" t="str" cm="1">
        <f t="array" ref="R211">IF($B211="","",IFERROR(_xlfn.XLOOKUP($B211&amp;"",PIVOT!$A$10:$A$220&amp;"",PIVOT!$R$10:$R$220,0),0))</f>
        <v/>
      </c>
      <c r="S211" s="276" t="str">
        <f t="shared" si="10"/>
        <v/>
      </c>
      <c r="T211" s="277" t="str">
        <f t="shared" si="11"/>
        <v/>
      </c>
      <c r="U211" s="238"/>
      <c r="V211" s="257"/>
      <c r="W211" s="331"/>
      <c r="X211" s="258"/>
      <c r="Y211" s="259"/>
    </row>
    <row r="212" spans="2:25" ht="18.95" customHeight="1" x14ac:dyDescent="0.25">
      <c r="B212" s="269" t="str">
        <v/>
      </c>
      <c r="C212" s="269" t="str">
        <v/>
      </c>
      <c r="D212" s="270" t="str">
        <v/>
      </c>
      <c r="E212" s="271" t="str">
        <v/>
      </c>
      <c r="F212" s="271" t="str">
        <v/>
      </c>
      <c r="G212" s="271" t="str">
        <v/>
      </c>
      <c r="H212" s="271" t="str">
        <v/>
      </c>
      <c r="I212" s="271" t="str">
        <v/>
      </c>
      <c r="J212" s="271" t="str">
        <v/>
      </c>
      <c r="K212" s="271" t="str">
        <v/>
      </c>
      <c r="L212" s="271" t="str">
        <v/>
      </c>
      <c r="M212" s="271" t="str">
        <v/>
      </c>
      <c r="N212" s="271" t="str">
        <v/>
      </c>
      <c r="O212" s="272" t="str">
        <v/>
      </c>
      <c r="P212" s="273" t="str">
        <f>IF($B212="","",IFERROR(INDEX(Tabella3[PREZZO],MATCH($B212,Tabella3[Codice],0)),""))</f>
        <v/>
      </c>
      <c r="Q212" s="274" t="str">
        <f t="shared" si="12"/>
        <v/>
      </c>
      <c r="R212" s="275" t="str" cm="1">
        <f t="array" ref="R212">IF($B212="","",IFERROR(_xlfn.XLOOKUP($B212&amp;"",PIVOT!$A$10:$A$220&amp;"",PIVOT!$R$10:$R$220,0),0))</f>
        <v/>
      </c>
      <c r="S212" s="276" t="str">
        <f t="shared" si="10"/>
        <v/>
      </c>
      <c r="T212" s="277" t="str">
        <f t="shared" si="11"/>
        <v/>
      </c>
      <c r="U212" s="238"/>
      <c r="V212" s="257"/>
      <c r="W212" s="331"/>
      <c r="X212" s="258"/>
      <c r="Y212" s="259"/>
    </row>
    <row r="213" spans="2:25" ht="18.95" customHeight="1" x14ac:dyDescent="0.25">
      <c r="B213" s="269" t="str">
        <v/>
      </c>
      <c r="C213" s="269" t="str">
        <v/>
      </c>
      <c r="D213" s="270" t="str">
        <v/>
      </c>
      <c r="E213" s="271" t="str">
        <v/>
      </c>
      <c r="F213" s="271" t="str">
        <v/>
      </c>
      <c r="G213" s="271" t="str">
        <v/>
      </c>
      <c r="H213" s="271" t="str">
        <v/>
      </c>
      <c r="I213" s="271" t="str">
        <v/>
      </c>
      <c r="J213" s="271" t="str">
        <v/>
      </c>
      <c r="K213" s="271" t="str">
        <v/>
      </c>
      <c r="L213" s="271" t="str">
        <v/>
      </c>
      <c r="M213" s="271" t="str">
        <v/>
      </c>
      <c r="N213" s="271" t="str">
        <v/>
      </c>
      <c r="O213" s="272" t="str">
        <v/>
      </c>
      <c r="P213" s="273" t="str">
        <f>IF($B213="","",IFERROR(INDEX(Tabella3[PREZZO],MATCH($B213,Tabella3[Codice],0)),""))</f>
        <v/>
      </c>
      <c r="Q213" s="274" t="str">
        <f t="shared" si="12"/>
        <v/>
      </c>
      <c r="R213" s="275" t="str" cm="1">
        <f t="array" ref="R213">IF($B213="","",IFERROR(_xlfn.XLOOKUP($B213&amp;"",PIVOT!$A$10:$A$220&amp;"",PIVOT!$R$10:$R$220,0),0))</f>
        <v/>
      </c>
      <c r="S213" s="276" t="str">
        <f t="shared" si="10"/>
        <v/>
      </c>
      <c r="T213" s="277" t="str">
        <f t="shared" si="11"/>
        <v/>
      </c>
      <c r="U213" s="238"/>
      <c r="V213" s="257"/>
      <c r="W213" s="331"/>
      <c r="X213" s="258"/>
      <c r="Y213" s="259"/>
    </row>
    <row r="214" spans="2:25" ht="18.95" customHeight="1" x14ac:dyDescent="0.25">
      <c r="B214" s="269" t="str">
        <v/>
      </c>
      <c r="C214" s="269" t="str">
        <v/>
      </c>
      <c r="D214" s="270" t="str">
        <v/>
      </c>
      <c r="E214" s="271" t="str">
        <v/>
      </c>
      <c r="F214" s="271" t="str">
        <v/>
      </c>
      <c r="G214" s="271" t="str">
        <v/>
      </c>
      <c r="H214" s="271" t="str">
        <v/>
      </c>
      <c r="I214" s="271" t="str">
        <v/>
      </c>
      <c r="J214" s="271" t="str">
        <v/>
      </c>
      <c r="K214" s="271" t="str">
        <v/>
      </c>
      <c r="L214" s="271" t="str">
        <v/>
      </c>
      <c r="M214" s="271" t="str">
        <v/>
      </c>
      <c r="N214" s="271" t="str">
        <v/>
      </c>
      <c r="O214" s="272" t="str">
        <v/>
      </c>
      <c r="P214" s="273" t="str">
        <f>IF($B214="","",IFERROR(INDEX(Tabella3[PREZZO],MATCH($B214,Tabella3[Codice],0)),""))</f>
        <v/>
      </c>
      <c r="Q214" s="274" t="str">
        <f t="shared" si="12"/>
        <v/>
      </c>
      <c r="R214" s="275" t="str" cm="1">
        <f t="array" ref="R214">IF($B214="","",IFERROR(_xlfn.XLOOKUP($B214&amp;"",PIVOT!$A$10:$A$220&amp;"",PIVOT!$R$10:$R$220,0),0))</f>
        <v/>
      </c>
      <c r="S214" s="276" t="str">
        <f t="shared" si="10"/>
        <v/>
      </c>
      <c r="T214" s="277" t="str">
        <f t="shared" si="11"/>
        <v/>
      </c>
      <c r="U214" s="238"/>
      <c r="V214" s="257"/>
      <c r="W214" s="331"/>
      <c r="X214" s="258"/>
      <c r="Y214" s="259"/>
    </row>
    <row r="215" spans="2:25" ht="18.95" customHeight="1" x14ac:dyDescent="0.25">
      <c r="B215" s="269" t="str">
        <v/>
      </c>
      <c r="C215" s="269" t="str">
        <v/>
      </c>
      <c r="D215" s="270" t="str">
        <v/>
      </c>
      <c r="E215" s="271" t="str">
        <v/>
      </c>
      <c r="F215" s="271" t="str">
        <v/>
      </c>
      <c r="G215" s="271" t="str">
        <v/>
      </c>
      <c r="H215" s="271" t="str">
        <v/>
      </c>
      <c r="I215" s="271" t="str">
        <v/>
      </c>
      <c r="J215" s="271" t="str">
        <v/>
      </c>
      <c r="K215" s="271" t="str">
        <v/>
      </c>
      <c r="L215" s="271" t="str">
        <v/>
      </c>
      <c r="M215" s="271" t="str">
        <v/>
      </c>
      <c r="N215" s="271" t="str">
        <v/>
      </c>
      <c r="O215" s="272" t="str">
        <v/>
      </c>
      <c r="P215" s="273" t="str">
        <f>IF($B215="","",IFERROR(INDEX(Tabella3[PREZZO],MATCH($B215,Tabella3[Codice],0)),""))</f>
        <v/>
      </c>
      <c r="Q215" s="274" t="str">
        <f t="shared" si="12"/>
        <v/>
      </c>
      <c r="R215" s="275" t="str" cm="1">
        <f t="array" ref="R215">IF($B215="","",IFERROR(_xlfn.XLOOKUP($B215&amp;"",PIVOT!$A$10:$A$220&amp;"",PIVOT!$R$10:$R$220,0),0))</f>
        <v/>
      </c>
      <c r="S215" s="276" t="str">
        <f t="shared" si="10"/>
        <v/>
      </c>
      <c r="T215" s="277" t="str">
        <f t="shared" si="11"/>
        <v/>
      </c>
      <c r="U215" s="238"/>
      <c r="V215" s="257"/>
      <c r="W215" s="331"/>
      <c r="X215" s="258"/>
      <c r="Y215" s="259"/>
    </row>
    <row r="216" spans="2:25" ht="18.95" customHeight="1" x14ac:dyDescent="0.25">
      <c r="B216" s="269" t="str">
        <v/>
      </c>
      <c r="C216" s="269" t="str">
        <v/>
      </c>
      <c r="D216" s="270" t="str">
        <v/>
      </c>
      <c r="E216" s="271" t="str">
        <v/>
      </c>
      <c r="F216" s="271" t="str">
        <v/>
      </c>
      <c r="G216" s="271" t="str">
        <v/>
      </c>
      <c r="H216" s="271" t="str">
        <v/>
      </c>
      <c r="I216" s="271" t="str">
        <v/>
      </c>
      <c r="J216" s="271" t="str">
        <v/>
      </c>
      <c r="K216" s="271" t="str">
        <v/>
      </c>
      <c r="L216" s="271" t="str">
        <v/>
      </c>
      <c r="M216" s="271" t="str">
        <v/>
      </c>
      <c r="N216" s="271" t="str">
        <v/>
      </c>
      <c r="O216" s="272" t="str">
        <v/>
      </c>
      <c r="P216" s="273" t="str">
        <f>IF($B216="","",IFERROR(INDEX(Tabella3[PREZZO],MATCH($B216,Tabella3[Codice],0)),""))</f>
        <v/>
      </c>
      <c r="Q216" s="274" t="str">
        <f t="shared" si="12"/>
        <v/>
      </c>
      <c r="R216" s="275" t="str" cm="1">
        <f t="array" ref="R216">IF($B216="","",IFERROR(_xlfn.XLOOKUP($B216&amp;"",PIVOT!$A$10:$A$220&amp;"",PIVOT!$R$10:$R$220,0),0))</f>
        <v/>
      </c>
      <c r="S216" s="276" t="str">
        <f t="shared" si="10"/>
        <v/>
      </c>
      <c r="T216" s="277" t="str">
        <f t="shared" si="11"/>
        <v/>
      </c>
      <c r="U216" s="238"/>
      <c r="V216" s="257"/>
      <c r="W216" s="331"/>
      <c r="X216" s="258"/>
      <c r="Y216" s="259"/>
    </row>
    <row r="217" spans="2:25" ht="18.95" customHeight="1" x14ac:dyDescent="0.25">
      <c r="B217" s="269" t="str">
        <v/>
      </c>
      <c r="C217" s="269" t="str">
        <v/>
      </c>
      <c r="D217" s="270" t="str">
        <v/>
      </c>
      <c r="E217" s="271" t="str">
        <v/>
      </c>
      <c r="F217" s="271" t="str">
        <v/>
      </c>
      <c r="G217" s="271" t="str">
        <v/>
      </c>
      <c r="H217" s="271" t="str">
        <v/>
      </c>
      <c r="I217" s="271" t="str">
        <v/>
      </c>
      <c r="J217" s="271" t="str">
        <v/>
      </c>
      <c r="K217" s="271" t="str">
        <v/>
      </c>
      <c r="L217" s="271" t="str">
        <v/>
      </c>
      <c r="M217" s="271" t="str">
        <v/>
      </c>
      <c r="N217" s="271" t="str">
        <v/>
      </c>
      <c r="O217" s="272" t="str">
        <v/>
      </c>
      <c r="P217" s="273" t="str">
        <f>IF($B217="","",IFERROR(INDEX(Tabella3[PREZZO],MATCH($B217,Tabella3[Codice],0)),""))</f>
        <v/>
      </c>
      <c r="Q217" s="274" t="str">
        <f t="shared" si="12"/>
        <v/>
      </c>
      <c r="R217" s="275" t="str" cm="1">
        <f t="array" ref="R217">IF($B217="","",IFERROR(_xlfn.XLOOKUP($B217&amp;"",PIVOT!$A$10:$A$220&amp;"",PIVOT!$R$10:$R$220,0),0))</f>
        <v/>
      </c>
      <c r="S217" s="276" t="str">
        <f t="shared" si="10"/>
        <v/>
      </c>
      <c r="T217" s="277" t="str">
        <f t="shared" si="11"/>
        <v/>
      </c>
      <c r="U217" s="238"/>
      <c r="V217" s="257"/>
      <c r="W217" s="331"/>
      <c r="X217" s="258"/>
      <c r="Y217" s="259"/>
    </row>
    <row r="218" spans="2:25" ht="18.95" customHeight="1" x14ac:dyDescent="0.25">
      <c r="B218" s="269" t="str">
        <v/>
      </c>
      <c r="C218" s="269" t="str">
        <v/>
      </c>
      <c r="D218" s="270" t="str">
        <v/>
      </c>
      <c r="E218" s="271" t="str">
        <v/>
      </c>
      <c r="F218" s="271" t="str">
        <v/>
      </c>
      <c r="G218" s="271" t="str">
        <v/>
      </c>
      <c r="H218" s="271" t="str">
        <v/>
      </c>
      <c r="I218" s="271" t="str">
        <v/>
      </c>
      <c r="J218" s="271" t="str">
        <v/>
      </c>
      <c r="K218" s="271" t="str">
        <v/>
      </c>
      <c r="L218" s="271" t="str">
        <v/>
      </c>
      <c r="M218" s="271" t="str">
        <v/>
      </c>
      <c r="N218" s="271" t="str">
        <v/>
      </c>
      <c r="O218" s="272" t="str">
        <v/>
      </c>
      <c r="P218" s="273" t="str">
        <f>IF($B218="","",IFERROR(INDEX(Tabella3[PREZZO],MATCH($B218,Tabella3[Codice],0)),""))</f>
        <v/>
      </c>
      <c r="Q218" s="274" t="str">
        <f t="shared" si="12"/>
        <v/>
      </c>
      <c r="R218" s="275" t="str" cm="1">
        <f t="array" ref="R218">IF($B218="","",IFERROR(_xlfn.XLOOKUP($B218&amp;"",PIVOT!$A$10:$A$220&amp;"",PIVOT!$R$10:$R$220,0),0))</f>
        <v/>
      </c>
      <c r="S218" s="276" t="str">
        <f t="shared" si="10"/>
        <v/>
      </c>
      <c r="T218" s="277" t="str">
        <f t="shared" si="11"/>
        <v/>
      </c>
      <c r="U218" s="238"/>
      <c r="V218" s="257"/>
      <c r="W218" s="331"/>
      <c r="X218" s="258"/>
      <c r="Y218" s="259"/>
    </row>
    <row r="219" spans="2:25" ht="18.95" customHeight="1" x14ac:dyDescent="0.25">
      <c r="B219" s="269" t="str">
        <v/>
      </c>
      <c r="C219" s="269" t="str">
        <v/>
      </c>
      <c r="D219" s="270" t="str">
        <v/>
      </c>
      <c r="E219" s="271" t="str">
        <v/>
      </c>
      <c r="F219" s="271" t="str">
        <v/>
      </c>
      <c r="G219" s="271" t="str">
        <v/>
      </c>
      <c r="H219" s="271" t="str">
        <v/>
      </c>
      <c r="I219" s="271" t="str">
        <v/>
      </c>
      <c r="J219" s="271" t="str">
        <v/>
      </c>
      <c r="K219" s="271" t="str">
        <v/>
      </c>
      <c r="L219" s="271" t="str">
        <v/>
      </c>
      <c r="M219" s="271" t="str">
        <v/>
      </c>
      <c r="N219" s="271" t="str">
        <v/>
      </c>
      <c r="O219" s="272" t="str">
        <v/>
      </c>
      <c r="P219" s="273" t="str">
        <f>IF($B219="","",IFERROR(INDEX(Tabella3[PREZZO],MATCH($B219,Tabella3[Codice],0)),""))</f>
        <v/>
      </c>
      <c r="Q219" s="274" t="str">
        <f t="shared" si="12"/>
        <v/>
      </c>
      <c r="R219" s="275" t="str" cm="1">
        <f t="array" ref="R219">IF($B219="","",IFERROR(_xlfn.XLOOKUP($B219&amp;"",PIVOT!$A$10:$A$220&amp;"",PIVOT!$R$10:$R$220,0),0))</f>
        <v/>
      </c>
      <c r="S219" s="276" t="str">
        <f t="shared" si="10"/>
        <v/>
      </c>
      <c r="T219" s="277" t="str">
        <f t="shared" si="11"/>
        <v/>
      </c>
      <c r="U219" s="238"/>
      <c r="V219" s="257"/>
      <c r="W219" s="331"/>
      <c r="X219" s="258"/>
      <c r="Y219" s="259"/>
    </row>
    <row r="220" spans="2:25" ht="18.95" customHeight="1" x14ac:dyDescent="0.25">
      <c r="B220" s="269" t="str">
        <v/>
      </c>
      <c r="C220" s="269" t="str">
        <v/>
      </c>
      <c r="D220" s="270" t="str">
        <v/>
      </c>
      <c r="E220" s="271" t="str">
        <v/>
      </c>
      <c r="F220" s="271" t="str">
        <v/>
      </c>
      <c r="G220" s="271" t="str">
        <v/>
      </c>
      <c r="H220" s="271" t="str">
        <v/>
      </c>
      <c r="I220" s="271" t="str">
        <v/>
      </c>
      <c r="J220" s="271" t="str">
        <v/>
      </c>
      <c r="K220" s="271" t="str">
        <v/>
      </c>
      <c r="L220" s="271" t="str">
        <v/>
      </c>
      <c r="M220" s="271" t="str">
        <v/>
      </c>
      <c r="N220" s="271" t="str">
        <v/>
      </c>
      <c r="O220" s="272" t="str">
        <v/>
      </c>
      <c r="P220" s="273" t="str">
        <f>IF($B220="","",IFERROR(INDEX(Tabella3[PREZZO],MATCH($B220,Tabella3[Codice],0)),""))</f>
        <v/>
      </c>
      <c r="Q220" s="274" t="str">
        <f t="shared" si="12"/>
        <v/>
      </c>
      <c r="R220" s="275" t="str" cm="1">
        <f t="array" ref="R220">IF($B220="","",IFERROR(_xlfn.XLOOKUP($B220&amp;"",PIVOT!$A$10:$A$220&amp;"",PIVOT!$R$10:$R$220,0),0))</f>
        <v/>
      </c>
      <c r="S220" s="276" t="str">
        <f t="shared" si="10"/>
        <v/>
      </c>
      <c r="T220" s="277" t="str">
        <f t="shared" si="11"/>
        <v/>
      </c>
      <c r="U220" s="238"/>
      <c r="V220" s="278"/>
      <c r="W220" s="332"/>
      <c r="X220" s="279"/>
      <c r="Y220" s="280"/>
    </row>
    <row r="221" spans="2:25" ht="18.95" customHeight="1" x14ac:dyDescent="0.25">
      <c r="B221" s="215" t="str">
        <v/>
      </c>
      <c r="C221" s="215" t="str">
        <v/>
      </c>
      <c r="D221" s="218" t="str">
        <v/>
      </c>
      <c r="E221" s="213" t="str">
        <v/>
      </c>
      <c r="F221" s="213" t="str">
        <v/>
      </c>
      <c r="G221" s="213" t="str">
        <v/>
      </c>
      <c r="H221" s="213" t="str">
        <v/>
      </c>
      <c r="I221" s="213" t="str">
        <v/>
      </c>
      <c r="J221" s="213" t="str">
        <v/>
      </c>
      <c r="K221" s="213" t="str">
        <v/>
      </c>
      <c r="L221" s="213" t="str">
        <v/>
      </c>
      <c r="M221" s="213" t="str">
        <v/>
      </c>
      <c r="N221" s="213" t="str">
        <v/>
      </c>
      <c r="O221" s="219" t="str">
        <v/>
      </c>
      <c r="P221" s="216" t="str">
        <f>IF($B221="","",IFERROR(INDEX(Tabella3[PREZZO],MATCH($B221,Tabella3[Codice],0)),""))</f>
        <v/>
      </c>
      <c r="Q221" s="217" t="str">
        <f t="shared" si="12"/>
        <v/>
      </c>
      <c r="R221" s="232" t="str" cm="1">
        <f t="array" ref="R221">IF($B221="","",IFERROR(_xlfn.XLOOKUP($B221&amp;"",PIVOT!$A$10:$A$220&amp;"",PIVOT!$R$10:$R$220,0),0))</f>
        <v/>
      </c>
      <c r="S221" s="234" t="str">
        <f t="shared" si="10"/>
        <v/>
      </c>
      <c r="T221" s="236" t="str">
        <f t="shared" si="11"/>
        <v/>
      </c>
    </row>
    <row r="222" spans="2:25" ht="18.95" customHeight="1" x14ac:dyDescent="0.25">
      <c r="B222" s="215" t="str">
        <v/>
      </c>
      <c r="C222" s="215" t="str">
        <v/>
      </c>
      <c r="D222" s="218" t="str">
        <v/>
      </c>
      <c r="E222" s="213" t="str">
        <v/>
      </c>
      <c r="F222" s="213" t="str">
        <v/>
      </c>
      <c r="G222" s="213" t="str">
        <v/>
      </c>
      <c r="H222" s="213" t="str">
        <v/>
      </c>
      <c r="I222" s="213" t="str">
        <v/>
      </c>
      <c r="J222" s="213" t="str">
        <v/>
      </c>
      <c r="K222" s="213" t="str">
        <v/>
      </c>
      <c r="L222" s="213" t="str">
        <v/>
      </c>
      <c r="M222" s="213" t="str">
        <v/>
      </c>
      <c r="N222" s="213" t="str">
        <v/>
      </c>
      <c r="O222" s="219" t="str">
        <v/>
      </c>
      <c r="P222" s="216" t="str">
        <f>IF($B222="","",IFERROR(INDEX(Tabella3[PREZZO],MATCH($B222,Tabella3[Codice],0)),""))</f>
        <v/>
      </c>
      <c r="Q222" s="217" t="str">
        <f t="shared" si="12"/>
        <v/>
      </c>
      <c r="R222" s="232" t="str" cm="1">
        <f t="array" ref="R222">IF($B222="","",IFERROR(_xlfn.XLOOKUP($B222&amp;"",PIVOT!$A$10:$A$220&amp;"",PIVOT!$R$10:$R$220,0),0))</f>
        <v/>
      </c>
      <c r="S222" s="234" t="str">
        <f t="shared" si="10"/>
        <v/>
      </c>
      <c r="T222" s="236" t="str">
        <f t="shared" si="11"/>
        <v/>
      </c>
    </row>
    <row r="223" spans="2:25" ht="18.95" customHeight="1" x14ac:dyDescent="0.25">
      <c r="B223" s="215" t="str">
        <v/>
      </c>
      <c r="C223" s="215" t="str">
        <v/>
      </c>
      <c r="D223" s="218" t="str">
        <v/>
      </c>
      <c r="E223" s="213" t="str">
        <v/>
      </c>
      <c r="F223" s="213" t="str">
        <v/>
      </c>
      <c r="G223" s="213" t="str">
        <v/>
      </c>
      <c r="H223" s="213" t="str">
        <v/>
      </c>
      <c r="I223" s="213" t="str">
        <v/>
      </c>
      <c r="J223" s="213" t="str">
        <v/>
      </c>
      <c r="K223" s="213" t="str">
        <v/>
      </c>
      <c r="L223" s="213" t="str">
        <v/>
      </c>
      <c r="M223" s="213" t="str">
        <v/>
      </c>
      <c r="N223" s="213" t="str">
        <v/>
      </c>
      <c r="O223" s="219" t="str">
        <v/>
      </c>
      <c r="P223" s="216" t="str">
        <f>IF($B223="","",IFERROR(INDEX(Tabella3[PREZZO],MATCH($B223,Tabella3[Codice],0)),""))</f>
        <v/>
      </c>
      <c r="Q223" s="217" t="str">
        <f t="shared" si="12"/>
        <v/>
      </c>
      <c r="R223" s="232" t="str" cm="1">
        <f t="array" ref="R223">IF($B223="","",IFERROR(_xlfn.XLOOKUP($B223&amp;"",PIVOT!$A$10:$A$220&amp;"",PIVOT!$R$10:$R$220,0),0))</f>
        <v/>
      </c>
      <c r="S223" s="234" t="str">
        <f t="shared" si="10"/>
        <v/>
      </c>
      <c r="T223" s="236" t="str">
        <f t="shared" si="11"/>
        <v/>
      </c>
    </row>
    <row r="224" spans="2:25" ht="18.95" customHeight="1" x14ac:dyDescent="0.25">
      <c r="B224" s="215" t="str">
        <v/>
      </c>
      <c r="C224" s="215" t="str">
        <v/>
      </c>
      <c r="D224" s="218" t="str">
        <v/>
      </c>
      <c r="E224" s="213" t="str">
        <v/>
      </c>
      <c r="F224" s="213" t="str">
        <v/>
      </c>
      <c r="G224" s="213" t="str">
        <v/>
      </c>
      <c r="H224" s="213" t="str">
        <v/>
      </c>
      <c r="I224" s="213" t="str">
        <v/>
      </c>
      <c r="J224" s="213" t="str">
        <v/>
      </c>
      <c r="K224" s="213" t="str">
        <v/>
      </c>
      <c r="L224" s="213" t="str">
        <v/>
      </c>
      <c r="M224" s="213" t="str">
        <v/>
      </c>
      <c r="N224" s="213" t="str">
        <v/>
      </c>
      <c r="O224" s="219" t="str">
        <v/>
      </c>
      <c r="P224" s="216" t="str">
        <f>IF($B224="","",IFERROR(INDEX(Tabella3[PREZZO],MATCH($B224,Tabella3[Codice],0)),""))</f>
        <v/>
      </c>
      <c r="Q224" s="217" t="str">
        <f t="shared" si="12"/>
        <v/>
      </c>
      <c r="R224" s="232" t="str" cm="1">
        <f t="array" ref="R224">IF($B224="","",IFERROR(_xlfn.XLOOKUP($B224&amp;"",PIVOT!$A$10:$A$220&amp;"",PIVOT!$R$10:$R$220,0),0))</f>
        <v/>
      </c>
      <c r="S224" s="234" t="str">
        <f t="shared" si="10"/>
        <v/>
      </c>
      <c r="T224" s="236" t="str">
        <f t="shared" si="11"/>
        <v/>
      </c>
    </row>
    <row r="225" spans="2:20" ht="18.95" customHeight="1" x14ac:dyDescent="0.25">
      <c r="B225" s="215" t="str">
        <v/>
      </c>
      <c r="C225" s="215" t="str">
        <v/>
      </c>
      <c r="D225" s="218" t="str">
        <v/>
      </c>
      <c r="E225" s="214" t="str">
        <v/>
      </c>
      <c r="F225" s="214" t="str">
        <v/>
      </c>
      <c r="G225" s="214" t="str">
        <v/>
      </c>
      <c r="H225" s="214" t="str">
        <v/>
      </c>
      <c r="I225" s="214" t="str">
        <v/>
      </c>
      <c r="J225" s="214" t="str">
        <v/>
      </c>
      <c r="K225" s="214" t="str">
        <v/>
      </c>
      <c r="L225" s="214" t="str">
        <v/>
      </c>
      <c r="M225" s="214" t="str">
        <v/>
      </c>
      <c r="N225" s="213" t="str">
        <v/>
      </c>
      <c r="O225" s="219" t="str">
        <v/>
      </c>
      <c r="P225" s="216" t="str">
        <f>IF($B225="","",IFERROR(INDEX(Tabella3[PREZZO],MATCH($B225,Tabella3[Codice],0)),""))</f>
        <v/>
      </c>
      <c r="Q225" s="217" t="str">
        <f t="shared" si="12"/>
        <v/>
      </c>
      <c r="R225" s="232" t="str" cm="1">
        <f t="array" ref="R225">IF($B225="","",IFERROR(_xlfn.XLOOKUP($B225&amp;"",PIVOT!$A$10:$A$220&amp;"",PIVOT!$R$10:$R$220,0),0))</f>
        <v/>
      </c>
      <c r="S225" s="234" t="str">
        <f t="shared" si="10"/>
        <v/>
      </c>
      <c r="T225" s="236" t="str">
        <f t="shared" si="11"/>
        <v/>
      </c>
    </row>
    <row r="226" spans="2:20" ht="18.95" customHeight="1" x14ac:dyDescent="0.25">
      <c r="B226" s="215" t="str">
        <v/>
      </c>
      <c r="C226" s="215" t="str">
        <v/>
      </c>
      <c r="D226" s="218" t="str">
        <v/>
      </c>
      <c r="E226" s="214" t="str">
        <v/>
      </c>
      <c r="F226" s="214" t="str">
        <v/>
      </c>
      <c r="G226" s="214" t="str">
        <v/>
      </c>
      <c r="H226" s="214" t="str">
        <v/>
      </c>
      <c r="I226" s="214" t="str">
        <v/>
      </c>
      <c r="J226" s="214" t="str">
        <v/>
      </c>
      <c r="K226" s="214" t="str">
        <v/>
      </c>
      <c r="L226" s="214" t="str">
        <v/>
      </c>
      <c r="M226" s="214" t="str">
        <v/>
      </c>
      <c r="N226" s="213" t="str">
        <v/>
      </c>
      <c r="O226" s="219" t="str">
        <v/>
      </c>
      <c r="P226" s="216" t="str">
        <f>IF($B226="","",IFERROR(INDEX(Tabella3[PREZZO],MATCH($B226,Tabella3[Codice],0)),""))</f>
        <v/>
      </c>
      <c r="Q226" s="217" t="str">
        <f t="shared" si="12"/>
        <v/>
      </c>
      <c r="R226" s="232" t="str" cm="1">
        <f t="array" ref="R226">IF($B226="","",IFERROR(_xlfn.XLOOKUP($B226&amp;"",PIVOT!$A$10:$A$220&amp;"",PIVOT!$R$10:$R$220,0),0))</f>
        <v/>
      </c>
      <c r="S226" s="234" t="str">
        <f t="shared" si="10"/>
        <v/>
      </c>
      <c r="T226" s="236" t="str">
        <f t="shared" si="11"/>
        <v/>
      </c>
    </row>
    <row r="227" spans="2:20" ht="18.95" customHeight="1" x14ac:dyDescent="0.25">
      <c r="B227" s="215" t="str">
        <v/>
      </c>
      <c r="C227" s="215" t="str">
        <v/>
      </c>
      <c r="D227" s="218" t="str">
        <v/>
      </c>
      <c r="E227" s="214" t="str">
        <v/>
      </c>
      <c r="F227" s="214" t="str">
        <v/>
      </c>
      <c r="G227" s="214" t="str">
        <v/>
      </c>
      <c r="H227" s="214" t="str">
        <v/>
      </c>
      <c r="I227" s="214" t="str">
        <v/>
      </c>
      <c r="J227" s="214" t="str">
        <v/>
      </c>
      <c r="K227" s="214" t="str">
        <v/>
      </c>
      <c r="L227" s="214" t="str">
        <v/>
      </c>
      <c r="M227" s="214" t="str">
        <v/>
      </c>
      <c r="N227" s="213" t="str">
        <v/>
      </c>
      <c r="O227" s="219" t="str">
        <v/>
      </c>
      <c r="P227" s="216" t="str">
        <f>IF($B227="","",IFERROR(INDEX(Tabella3[PREZZO],MATCH($B227,Tabella3[Codice],0)),""))</f>
        <v/>
      </c>
      <c r="Q227" s="217" t="str">
        <f t="shared" si="12"/>
        <v/>
      </c>
      <c r="R227" s="232" t="str" cm="1">
        <f t="array" ref="R227">IF($B227="","",IFERROR(_xlfn.XLOOKUP($B227&amp;"",PIVOT!$A$10:$A$220&amp;"",PIVOT!$R$10:$R$220,0),0))</f>
        <v/>
      </c>
      <c r="S227" s="234" t="str">
        <f t="shared" si="10"/>
        <v/>
      </c>
      <c r="T227" s="236" t="str">
        <f t="shared" si="11"/>
        <v/>
      </c>
    </row>
    <row r="228" spans="2:20" ht="18.95" customHeight="1" x14ac:dyDescent="0.25">
      <c r="B228" s="215" t="str">
        <v/>
      </c>
      <c r="C228" s="215" t="str">
        <v/>
      </c>
      <c r="D228" s="218" t="str">
        <v/>
      </c>
      <c r="E228" s="214" t="str">
        <v/>
      </c>
      <c r="F228" s="214" t="str">
        <v/>
      </c>
      <c r="G228" s="214" t="str">
        <v/>
      </c>
      <c r="H228" s="214" t="str">
        <v/>
      </c>
      <c r="I228" s="214" t="str">
        <v/>
      </c>
      <c r="J228" s="214" t="str">
        <v/>
      </c>
      <c r="K228" s="214" t="str">
        <v/>
      </c>
      <c r="L228" s="214" t="str">
        <v/>
      </c>
      <c r="M228" s="214" t="str">
        <v/>
      </c>
      <c r="N228" s="213" t="str">
        <v/>
      </c>
      <c r="O228" s="219" t="str">
        <v/>
      </c>
      <c r="P228" s="216" t="str">
        <f>IF($B228="","",IFERROR(INDEX(Tabella3[PREZZO],MATCH($B228,Tabella3[Codice],0)),""))</f>
        <v/>
      </c>
      <c r="Q228" s="217" t="str">
        <f t="shared" si="12"/>
        <v/>
      </c>
      <c r="R228" s="232" t="str" cm="1">
        <f t="array" ref="R228">IF($B228="","",IFERROR(_xlfn.XLOOKUP($B228&amp;"",PIVOT!$A$10:$A$220&amp;"",PIVOT!$R$10:$R$220,0),0))</f>
        <v/>
      </c>
      <c r="S228" s="234" t="str">
        <f t="shared" si="10"/>
        <v/>
      </c>
      <c r="T228" s="236" t="str">
        <f t="shared" si="11"/>
        <v/>
      </c>
    </row>
    <row r="229" spans="2:20" ht="18.95" customHeight="1" x14ac:dyDescent="0.25">
      <c r="B229" s="215" t="str">
        <v/>
      </c>
      <c r="C229" s="215" t="str">
        <v/>
      </c>
      <c r="D229" s="218" t="str">
        <v/>
      </c>
      <c r="E229" s="214" t="str">
        <v/>
      </c>
      <c r="F229" s="214" t="str">
        <v/>
      </c>
      <c r="G229" s="214" t="str">
        <v/>
      </c>
      <c r="H229" s="214" t="str">
        <v/>
      </c>
      <c r="I229" s="214" t="str">
        <v/>
      </c>
      <c r="J229" s="214" t="str">
        <v/>
      </c>
      <c r="K229" s="214" t="str">
        <v/>
      </c>
      <c r="L229" s="214" t="str">
        <v/>
      </c>
      <c r="M229" s="214" t="str">
        <v/>
      </c>
      <c r="N229" s="213" t="str">
        <v/>
      </c>
      <c r="O229" s="219" t="str">
        <v/>
      </c>
      <c r="P229" s="216" t="str">
        <f>IF($B229="","",IFERROR(INDEX(Tabella3[PREZZO],MATCH($B229,Tabella3[Codice],0)),""))</f>
        <v/>
      </c>
      <c r="Q229" s="217" t="str">
        <f t="shared" si="12"/>
        <v/>
      </c>
      <c r="R229" s="232" t="str" cm="1">
        <f t="array" ref="R229">IF($B229="","",IFERROR(_xlfn.XLOOKUP($B229&amp;"",PIVOT!$A$10:$A$220&amp;"",PIVOT!$R$10:$R$220,0),0))</f>
        <v/>
      </c>
      <c r="S229" s="234" t="str">
        <f t="shared" si="10"/>
        <v/>
      </c>
      <c r="T229" s="236" t="str">
        <f t="shared" si="11"/>
        <v/>
      </c>
    </row>
    <row r="230" spans="2:20" ht="18.95" customHeight="1" x14ac:dyDescent="0.25">
      <c r="B230" s="215" t="str">
        <v/>
      </c>
      <c r="C230" s="215" t="str">
        <v/>
      </c>
      <c r="D230" s="218" t="str">
        <v/>
      </c>
      <c r="E230" s="214" t="str">
        <v/>
      </c>
      <c r="F230" s="214" t="str">
        <v/>
      </c>
      <c r="G230" s="214" t="str">
        <v/>
      </c>
      <c r="H230" s="214" t="str">
        <v/>
      </c>
      <c r="I230" s="214" t="str">
        <v/>
      </c>
      <c r="J230" s="214" t="str">
        <v/>
      </c>
      <c r="K230" s="214" t="str">
        <v/>
      </c>
      <c r="L230" s="214" t="str">
        <v/>
      </c>
      <c r="M230" s="214" t="str">
        <v/>
      </c>
      <c r="N230" s="213" t="str">
        <v/>
      </c>
      <c r="O230" s="219" t="str">
        <v/>
      </c>
      <c r="P230" s="216" t="str">
        <f>IF($B230="","",IFERROR(INDEX(Tabella3[PREZZO],MATCH($B230,Tabella3[Codice],0)),""))</f>
        <v/>
      </c>
      <c r="Q230" s="217" t="str">
        <f t="shared" si="12"/>
        <v/>
      </c>
      <c r="R230" s="232" t="str" cm="1">
        <f t="array" ref="R230">IF($B230="","",IFERROR(_xlfn.XLOOKUP($B230&amp;"",PIVOT!$A$10:$A$220&amp;"",PIVOT!$R$10:$R$220,0),0))</f>
        <v/>
      </c>
      <c r="S230" s="234" t="str">
        <f t="shared" si="10"/>
        <v/>
      </c>
      <c r="T230" s="236" t="str">
        <f t="shared" si="11"/>
        <v/>
      </c>
    </row>
    <row r="231" spans="2:20" ht="18.95" customHeight="1" x14ac:dyDescent="0.25">
      <c r="B231" s="215" t="str">
        <v/>
      </c>
      <c r="C231" s="215" t="str">
        <v/>
      </c>
      <c r="D231" s="218" t="str">
        <v/>
      </c>
      <c r="E231" s="214" t="str">
        <v/>
      </c>
      <c r="F231" s="214" t="str">
        <v/>
      </c>
      <c r="G231" s="214" t="str">
        <v/>
      </c>
      <c r="H231" s="214" t="str">
        <v/>
      </c>
      <c r="I231" s="214" t="str">
        <v/>
      </c>
      <c r="J231" s="214" t="str">
        <v/>
      </c>
      <c r="K231" s="214" t="str">
        <v/>
      </c>
      <c r="L231" s="214" t="str">
        <v/>
      </c>
      <c r="M231" s="214" t="str">
        <v/>
      </c>
      <c r="N231" s="213" t="str">
        <v/>
      </c>
      <c r="O231" s="219" t="str">
        <v/>
      </c>
      <c r="P231" s="216" t="str">
        <f>IF($B231="","",IFERROR(INDEX(Tabella3[PREZZO],MATCH($B231,Tabella3[Codice],0)),""))</f>
        <v/>
      </c>
      <c r="Q231" s="217" t="str">
        <f t="shared" si="12"/>
        <v/>
      </c>
      <c r="R231" s="232" t="str" cm="1">
        <f t="array" ref="R231">IF($B231="","",IFERROR(_xlfn.XLOOKUP($B231&amp;"",PIVOT!$A$10:$A$220&amp;"",PIVOT!$R$10:$R$220,0),0))</f>
        <v/>
      </c>
      <c r="S231" s="234" t="str">
        <f t="shared" si="10"/>
        <v/>
      </c>
      <c r="T231" s="236" t="str">
        <f t="shared" si="11"/>
        <v/>
      </c>
    </row>
    <row r="232" spans="2:20" ht="18.95" customHeight="1" x14ac:dyDescent="0.25">
      <c r="B232" s="215" t="str">
        <v/>
      </c>
      <c r="C232" s="215" t="str">
        <v/>
      </c>
      <c r="D232" s="218" t="str">
        <v/>
      </c>
      <c r="E232" s="214" t="str">
        <v/>
      </c>
      <c r="F232" s="214" t="str">
        <v/>
      </c>
      <c r="G232" s="214" t="str">
        <v/>
      </c>
      <c r="H232" s="214" t="str">
        <v/>
      </c>
      <c r="I232" s="214" t="str">
        <v/>
      </c>
      <c r="J232" s="214" t="str">
        <v/>
      </c>
      <c r="K232" s="214" t="str">
        <v/>
      </c>
      <c r="L232" s="214" t="str">
        <v/>
      </c>
      <c r="M232" s="214" t="str">
        <v/>
      </c>
      <c r="N232" s="213" t="str">
        <v/>
      </c>
      <c r="O232" s="219" t="str">
        <v/>
      </c>
      <c r="P232" s="216" t="str">
        <f>IF($B232="","",IFERROR(INDEX(Tabella3[PREZZO],MATCH($B232,Tabella3[Codice],0)),""))</f>
        <v/>
      </c>
      <c r="Q232" s="217" t="str">
        <f t="shared" si="12"/>
        <v/>
      </c>
      <c r="R232" s="232" t="str" cm="1">
        <f t="array" ref="R232">IF($B232="","",IFERROR(_xlfn.XLOOKUP($B232&amp;"",PIVOT!$A$10:$A$220&amp;"",PIVOT!$R$10:$R$220,0),0))</f>
        <v/>
      </c>
      <c r="S232" s="234" t="str">
        <f t="shared" si="10"/>
        <v/>
      </c>
      <c r="T232" s="236" t="str">
        <f t="shared" si="11"/>
        <v/>
      </c>
    </row>
    <row r="233" spans="2:20" ht="18.95" customHeight="1" x14ac:dyDescent="0.25">
      <c r="B233" s="215" t="str">
        <v/>
      </c>
      <c r="C233" s="215" t="str">
        <v/>
      </c>
      <c r="D233" s="218" t="str">
        <v/>
      </c>
      <c r="E233" s="214" t="str">
        <v/>
      </c>
      <c r="F233" s="214" t="str">
        <v/>
      </c>
      <c r="G233" s="214" t="str">
        <v/>
      </c>
      <c r="H233" s="214" t="str">
        <v/>
      </c>
      <c r="I233" s="214" t="str">
        <v/>
      </c>
      <c r="J233" s="214" t="str">
        <v/>
      </c>
      <c r="K233" s="214" t="str">
        <v/>
      </c>
      <c r="L233" s="214" t="str">
        <v/>
      </c>
      <c r="M233" s="214" t="str">
        <v/>
      </c>
      <c r="N233" s="213" t="str">
        <v/>
      </c>
      <c r="O233" s="219" t="str">
        <v/>
      </c>
      <c r="P233" s="216" t="str">
        <f>IF($B233="","",IFERROR(INDEX(Tabella3[PREZZO],MATCH($B233,Tabella3[Codice],0)),""))</f>
        <v/>
      </c>
      <c r="Q233" s="217" t="str">
        <f t="shared" si="12"/>
        <v/>
      </c>
      <c r="R233" s="232" t="str" cm="1">
        <f t="array" ref="R233">IF($B233="","",IFERROR(_xlfn.XLOOKUP($B233&amp;"",PIVOT!$A$10:$A$220&amp;"",PIVOT!$R$10:$R$220,0),0))</f>
        <v/>
      </c>
      <c r="S233" s="234" t="str">
        <f t="shared" si="10"/>
        <v/>
      </c>
      <c r="T233" s="236" t="str">
        <f t="shared" si="11"/>
        <v/>
      </c>
    </row>
    <row r="234" spans="2:20" ht="18.95" customHeight="1" x14ac:dyDescent="0.25">
      <c r="B234" s="215" t="str">
        <v/>
      </c>
      <c r="C234" s="215" t="str">
        <v/>
      </c>
      <c r="D234" s="218" t="str">
        <v/>
      </c>
      <c r="E234" s="214" t="str">
        <v/>
      </c>
      <c r="F234" s="214" t="str">
        <v/>
      </c>
      <c r="G234" s="214" t="str">
        <v/>
      </c>
      <c r="H234" s="214" t="str">
        <v/>
      </c>
      <c r="I234" s="214" t="str">
        <v/>
      </c>
      <c r="J234" s="214" t="str">
        <v/>
      </c>
      <c r="K234" s="214" t="str">
        <v/>
      </c>
      <c r="L234" s="214" t="str">
        <v/>
      </c>
      <c r="M234" s="214" t="str">
        <v/>
      </c>
      <c r="N234" s="213" t="str">
        <v/>
      </c>
      <c r="O234" s="219" t="str">
        <v/>
      </c>
      <c r="P234" s="216" t="str">
        <f>IF($B234="","",IFERROR(INDEX(Tabella3[PREZZO],MATCH($B234,Tabella3[Codice],0)),""))</f>
        <v/>
      </c>
      <c r="Q234" s="217" t="str">
        <f t="shared" si="12"/>
        <v/>
      </c>
      <c r="R234" s="232" t="str" cm="1">
        <f t="array" ref="R234">IF($B234="","",IFERROR(_xlfn.XLOOKUP($B234&amp;"",PIVOT!$A$10:$A$220&amp;"",PIVOT!$R$10:$R$220,0),0))</f>
        <v/>
      </c>
      <c r="S234" s="234" t="str">
        <f t="shared" si="10"/>
        <v/>
      </c>
      <c r="T234" s="236" t="str">
        <f t="shared" si="11"/>
        <v/>
      </c>
    </row>
    <row r="235" spans="2:20" ht="18.95" customHeight="1" x14ac:dyDescent="0.25">
      <c r="B235" s="215" t="str">
        <v/>
      </c>
      <c r="C235" s="215" t="str">
        <v/>
      </c>
      <c r="D235" s="218" t="str">
        <v/>
      </c>
      <c r="E235" s="214" t="str">
        <v/>
      </c>
      <c r="F235" s="214" t="str">
        <v/>
      </c>
      <c r="G235" s="214" t="str">
        <v/>
      </c>
      <c r="H235" s="214" t="str">
        <v/>
      </c>
      <c r="I235" s="214" t="str">
        <v/>
      </c>
      <c r="J235" s="214" t="str">
        <v/>
      </c>
      <c r="K235" s="214" t="str">
        <v/>
      </c>
      <c r="L235" s="214" t="str">
        <v/>
      </c>
      <c r="M235" s="214" t="str">
        <v/>
      </c>
      <c r="N235" s="213" t="str">
        <v/>
      </c>
      <c r="O235" s="219" t="str">
        <v/>
      </c>
      <c r="P235" s="216" t="str">
        <f>IF($B235="","",IFERROR(INDEX(Tabella3[PREZZO],MATCH($B235,Tabella3[Codice],0)),""))</f>
        <v/>
      </c>
      <c r="Q235" s="217" t="str">
        <f t="shared" si="12"/>
        <v/>
      </c>
      <c r="R235" s="232" t="str" cm="1">
        <f t="array" ref="R235">IF($B235="","",IFERROR(_xlfn.XLOOKUP($B235&amp;"",PIVOT!$A$10:$A$220&amp;"",PIVOT!$R$10:$R$220,0),0))</f>
        <v/>
      </c>
      <c r="S235" s="234" t="str">
        <f t="shared" si="10"/>
        <v/>
      </c>
      <c r="T235" s="236" t="str">
        <f t="shared" si="11"/>
        <v/>
      </c>
    </row>
    <row r="236" spans="2:20" ht="18.95" customHeight="1" x14ac:dyDescent="0.25">
      <c r="B236" s="215" t="str">
        <v/>
      </c>
      <c r="C236" s="215" t="str">
        <v/>
      </c>
      <c r="D236" s="218" t="str">
        <v/>
      </c>
      <c r="E236" s="214" t="str">
        <v/>
      </c>
      <c r="F236" s="214" t="str">
        <v/>
      </c>
      <c r="G236" s="214" t="str">
        <v/>
      </c>
      <c r="H236" s="214" t="str">
        <v/>
      </c>
      <c r="I236" s="214" t="str">
        <v/>
      </c>
      <c r="J236" s="214" t="str">
        <v/>
      </c>
      <c r="K236" s="214" t="str">
        <v/>
      </c>
      <c r="L236" s="214" t="str">
        <v/>
      </c>
      <c r="M236" s="214" t="str">
        <v/>
      </c>
      <c r="N236" s="213" t="str">
        <v/>
      </c>
      <c r="O236" s="219" t="str">
        <v/>
      </c>
      <c r="P236" s="216" t="str">
        <f>IF($B236="","",IFERROR(INDEX(Tabella3[PREZZO],MATCH($B236,Tabella3[Codice],0)),""))</f>
        <v/>
      </c>
      <c r="Q236" s="217" t="str">
        <f t="shared" si="12"/>
        <v/>
      </c>
      <c r="R236" s="232" t="str" cm="1">
        <f t="array" ref="R236">IF($B236="","",IFERROR(_xlfn.XLOOKUP($B236&amp;"",PIVOT!$A$10:$A$220&amp;"",PIVOT!$R$10:$R$220,0),0))</f>
        <v/>
      </c>
      <c r="S236" s="234" t="str">
        <f t="shared" si="10"/>
        <v/>
      </c>
      <c r="T236" s="236" t="str">
        <f t="shared" si="11"/>
        <v/>
      </c>
    </row>
    <row r="237" spans="2:20" ht="18.95" customHeight="1" x14ac:dyDescent="0.25">
      <c r="B237" s="215" t="str">
        <v/>
      </c>
      <c r="C237" s="215" t="str">
        <v/>
      </c>
      <c r="D237" s="218" t="str">
        <v/>
      </c>
      <c r="E237" s="214" t="str">
        <v/>
      </c>
      <c r="F237" s="214" t="str">
        <v/>
      </c>
      <c r="G237" s="214" t="str">
        <v/>
      </c>
      <c r="H237" s="214" t="str">
        <v/>
      </c>
      <c r="I237" s="214" t="str">
        <v/>
      </c>
      <c r="J237" s="214" t="str">
        <v/>
      </c>
      <c r="K237" s="214" t="str">
        <v/>
      </c>
      <c r="L237" s="214" t="str">
        <v/>
      </c>
      <c r="M237" s="214" t="str">
        <v/>
      </c>
      <c r="N237" s="213" t="str">
        <v/>
      </c>
      <c r="O237" s="219" t="str">
        <v/>
      </c>
      <c r="P237" s="216" t="str">
        <f>IF($B237="","",IFERROR(INDEX(Tabella3[PREZZO],MATCH($B237,Tabella3[Codice],0)),""))</f>
        <v/>
      </c>
      <c r="Q237" s="217" t="str">
        <f t="shared" si="12"/>
        <v/>
      </c>
      <c r="R237" s="232" t="str" cm="1">
        <f t="array" ref="R237">IF($B237="","",IFERROR(_xlfn.XLOOKUP($B237&amp;"",PIVOT!$A$10:$A$220&amp;"",PIVOT!$R$10:$R$220,0),0))</f>
        <v/>
      </c>
      <c r="S237" s="234" t="str">
        <f t="shared" si="10"/>
        <v/>
      </c>
      <c r="T237" s="236" t="str">
        <f t="shared" si="11"/>
        <v/>
      </c>
    </row>
    <row r="238" spans="2:20" ht="18.95" customHeight="1" x14ac:dyDescent="0.25">
      <c r="B238" s="215" t="str">
        <v/>
      </c>
      <c r="C238" s="215" t="str">
        <v/>
      </c>
      <c r="D238" s="218" t="str">
        <v/>
      </c>
      <c r="E238" s="214" t="str">
        <v/>
      </c>
      <c r="F238" s="214" t="str">
        <v/>
      </c>
      <c r="G238" s="214" t="str">
        <v/>
      </c>
      <c r="H238" s="214" t="str">
        <v/>
      </c>
      <c r="I238" s="214" t="str">
        <v/>
      </c>
      <c r="J238" s="214" t="str">
        <v/>
      </c>
      <c r="K238" s="214" t="str">
        <v/>
      </c>
      <c r="L238" s="214" t="str">
        <v/>
      </c>
      <c r="M238" s="214" t="str">
        <v/>
      </c>
      <c r="N238" s="213" t="str">
        <v/>
      </c>
      <c r="O238" s="219" t="str">
        <v/>
      </c>
      <c r="P238" s="216" t="str">
        <f>IF($B238="","",IFERROR(INDEX(Tabella3[PREZZO],MATCH($B238,Tabella3[Codice],0)),""))</f>
        <v/>
      </c>
      <c r="Q238" s="217" t="str">
        <f t="shared" si="12"/>
        <v/>
      </c>
      <c r="R238" s="232" t="str" cm="1">
        <f t="array" ref="R238">IF($B238="","",IFERROR(_xlfn.XLOOKUP($B238&amp;"",PIVOT!$A$10:$A$220&amp;"",PIVOT!$R$10:$R$220,0),0))</f>
        <v/>
      </c>
      <c r="S238" s="234" t="str">
        <f t="shared" si="10"/>
        <v/>
      </c>
      <c r="T238" s="236" t="str">
        <f t="shared" si="11"/>
        <v/>
      </c>
    </row>
    <row r="239" spans="2:20" ht="18.95" customHeight="1" x14ac:dyDescent="0.25">
      <c r="B239" s="215" t="str">
        <v/>
      </c>
      <c r="C239" s="215" t="str">
        <v/>
      </c>
      <c r="D239" s="218" t="str">
        <v/>
      </c>
      <c r="E239" s="214" t="str">
        <v/>
      </c>
      <c r="F239" s="214" t="str">
        <v/>
      </c>
      <c r="G239" s="214" t="str">
        <v/>
      </c>
      <c r="H239" s="214" t="str">
        <v/>
      </c>
      <c r="I239" s="214" t="str">
        <v/>
      </c>
      <c r="J239" s="214" t="str">
        <v/>
      </c>
      <c r="K239" s="214" t="str">
        <v/>
      </c>
      <c r="L239" s="214" t="str">
        <v/>
      </c>
      <c r="M239" s="214" t="str">
        <v/>
      </c>
      <c r="N239" s="213" t="str">
        <v/>
      </c>
      <c r="O239" s="219" t="str">
        <v/>
      </c>
      <c r="P239" s="216" t="str">
        <f>IF($B239="","",IFERROR(INDEX(Tabella3[PREZZO],MATCH($B239,Tabella3[Codice],0)),""))</f>
        <v/>
      </c>
      <c r="Q239" s="217" t="str">
        <f t="shared" si="12"/>
        <v/>
      </c>
      <c r="R239" s="232" t="str" cm="1">
        <f t="array" ref="R239">IF($B239="","",IFERROR(_xlfn.XLOOKUP($B239&amp;"",PIVOT!$A$10:$A$220&amp;"",PIVOT!$R$10:$R$220,0),0))</f>
        <v/>
      </c>
      <c r="S239" s="234" t="str">
        <f t="shared" si="10"/>
        <v/>
      </c>
      <c r="T239" s="236" t="str">
        <f t="shared" si="11"/>
        <v/>
      </c>
    </row>
    <row r="240" spans="2:20" ht="18.95" customHeight="1" x14ac:dyDescent="0.25">
      <c r="B240" s="215" t="str">
        <v/>
      </c>
      <c r="C240" s="215" t="str">
        <v/>
      </c>
      <c r="D240" s="218" t="str">
        <v/>
      </c>
      <c r="E240" s="214" t="str">
        <v/>
      </c>
      <c r="F240" s="214" t="str">
        <v/>
      </c>
      <c r="G240" s="214" t="str">
        <v/>
      </c>
      <c r="H240" s="214" t="str">
        <v/>
      </c>
      <c r="I240" s="214" t="str">
        <v/>
      </c>
      <c r="J240" s="214" t="str">
        <v/>
      </c>
      <c r="K240" s="214" t="str">
        <v/>
      </c>
      <c r="L240" s="214" t="str">
        <v/>
      </c>
      <c r="M240" s="214" t="str">
        <v/>
      </c>
      <c r="N240" s="213" t="str">
        <v/>
      </c>
      <c r="O240" s="219" t="str">
        <v/>
      </c>
      <c r="P240" s="216" t="str">
        <f>IF($B240="","",IFERROR(INDEX(Tabella3[PREZZO],MATCH($B240,Tabella3[Codice],0)),""))</f>
        <v/>
      </c>
      <c r="Q240" s="217" t="str">
        <f t="shared" si="12"/>
        <v/>
      </c>
      <c r="R240" s="232" t="str" cm="1">
        <f t="array" ref="R240">IF($B240="","",IFERROR(_xlfn.XLOOKUP($B240&amp;"",PIVOT!$A$10:$A$220&amp;"",PIVOT!$R$10:$R$220,0),0))</f>
        <v/>
      </c>
      <c r="S240" s="234" t="str">
        <f t="shared" si="10"/>
        <v/>
      </c>
      <c r="T240" s="236" t="str">
        <f t="shared" si="11"/>
        <v/>
      </c>
    </row>
    <row r="241" spans="2:20" ht="18.95" customHeight="1" x14ac:dyDescent="0.25">
      <c r="B241" s="215"/>
      <c r="C241" s="215"/>
      <c r="D241" s="218"/>
      <c r="E241" s="214"/>
      <c r="F241" s="214"/>
      <c r="G241" s="214"/>
      <c r="H241" s="214"/>
      <c r="I241" s="214"/>
      <c r="J241" s="214"/>
      <c r="K241" s="214"/>
      <c r="L241" s="214"/>
      <c r="M241" s="214"/>
      <c r="N241" s="213"/>
      <c r="O241" s="219"/>
      <c r="P241" s="216" t="str">
        <f>IF($B241="","",IFERROR(INDEX(Tabella3[PREZZO],MATCH($B241,Tabella3[Codice],0)),""))</f>
        <v/>
      </c>
      <c r="Q241" s="217" t="str">
        <f t="shared" si="12"/>
        <v/>
      </c>
      <c r="R241" s="232" t="str" cm="1">
        <f t="array" ref="R241">IF($B241="","",IFERROR(_xlfn.XLOOKUP($B241&amp;"",PIVOT!$A$10:$A$220&amp;"",PIVOT!$R$10:$R$220,0),0))</f>
        <v/>
      </c>
      <c r="S241" s="234" t="str">
        <f t="shared" si="10"/>
        <v/>
      </c>
      <c r="T241" s="236" t="str">
        <f t="shared" si="11"/>
        <v/>
      </c>
    </row>
    <row r="242" spans="2:20" ht="18.95" customHeight="1" x14ac:dyDescent="0.25">
      <c r="B242" s="215"/>
      <c r="C242" s="215"/>
      <c r="D242" s="218"/>
      <c r="E242" s="214"/>
      <c r="F242" s="214"/>
      <c r="G242" s="214"/>
      <c r="H242" s="214"/>
      <c r="I242" s="214"/>
      <c r="J242" s="214"/>
      <c r="K242" s="214"/>
      <c r="L242" s="214"/>
      <c r="M242" s="214"/>
      <c r="N242" s="213"/>
      <c r="O242" s="219"/>
      <c r="P242" s="216" t="str">
        <f>IF($B242="","",IFERROR(INDEX(Tabella3[PREZZO],MATCH($B242,Tabella3[Codice],0)),""))</f>
        <v/>
      </c>
      <c r="Q242" s="217" t="str">
        <f t="shared" si="12"/>
        <v/>
      </c>
      <c r="R242" s="232" t="str" cm="1">
        <f t="array" ref="R242">IF($B242="","",IFERROR(_xlfn.XLOOKUP($B242&amp;"",PIVOT!$A$10:$A$220&amp;"",PIVOT!$R$10:$R$220,0),0))</f>
        <v/>
      </c>
      <c r="S242" s="234" t="str">
        <f t="shared" si="10"/>
        <v/>
      </c>
      <c r="T242" s="236" t="str">
        <f t="shared" si="11"/>
        <v/>
      </c>
    </row>
    <row r="243" spans="2:20" ht="18.95" customHeight="1" x14ac:dyDescent="0.25">
      <c r="B243" s="215"/>
      <c r="C243" s="215"/>
      <c r="D243" s="218"/>
      <c r="E243" s="214"/>
      <c r="F243" s="214"/>
      <c r="G243" s="214"/>
      <c r="H243" s="214"/>
      <c r="I243" s="214"/>
      <c r="J243" s="214"/>
      <c r="K243" s="214"/>
      <c r="L243" s="214"/>
      <c r="M243" s="214"/>
      <c r="N243" s="213"/>
      <c r="O243" s="219"/>
      <c r="P243" s="216" t="str">
        <f>IF($B243="","",IFERROR(INDEX(Tabella3[PREZZO],MATCH($B243,Tabella3[Codice],0)),""))</f>
        <v/>
      </c>
      <c r="Q243" s="217" t="str">
        <f t="shared" si="12"/>
        <v/>
      </c>
      <c r="R243" s="232" t="str" cm="1">
        <f t="array" ref="R243">IF($B243="","",IFERROR(_xlfn.XLOOKUP($B243&amp;"",PIVOT!$A$10:$A$220&amp;"",PIVOT!$R$10:$R$220,0),0))</f>
        <v/>
      </c>
      <c r="S243" s="234" t="str">
        <f t="shared" si="10"/>
        <v/>
      </c>
      <c r="T243" s="236" t="str">
        <f t="shared" si="11"/>
        <v/>
      </c>
    </row>
    <row r="244" spans="2:20" ht="18.95" customHeight="1" x14ac:dyDescent="0.25">
      <c r="B244" s="215"/>
      <c r="C244" s="215"/>
      <c r="D244" s="218"/>
      <c r="E244" s="214"/>
      <c r="F244" s="214"/>
      <c r="G244" s="214"/>
      <c r="H244" s="214"/>
      <c r="I244" s="214"/>
      <c r="J244" s="214"/>
      <c r="K244" s="214"/>
      <c r="L244" s="214"/>
      <c r="M244" s="214"/>
      <c r="N244" s="213"/>
      <c r="O244" s="219"/>
      <c r="P244" s="216" t="str">
        <f>IF($B244="","",IFERROR(INDEX(Tabella3[PREZZO],MATCH($B244,Tabella3[Codice],0)),""))</f>
        <v/>
      </c>
      <c r="Q244" s="217" t="str">
        <f t="shared" si="12"/>
        <v/>
      </c>
      <c r="R244" s="232" t="str" cm="1">
        <f t="array" ref="R244">IF($B244="","",IFERROR(_xlfn.XLOOKUP($B244&amp;"",PIVOT!$A$10:$A$220&amp;"",PIVOT!$R$10:$R$220,0),0))</f>
        <v/>
      </c>
      <c r="S244" s="234" t="str">
        <f t="shared" si="10"/>
        <v/>
      </c>
      <c r="T244" s="236" t="str">
        <f t="shared" si="11"/>
        <v/>
      </c>
    </row>
    <row r="245" spans="2:20" ht="18.95" customHeight="1" x14ac:dyDescent="0.25">
      <c r="B245" s="215"/>
      <c r="C245" s="215"/>
      <c r="D245" s="218"/>
      <c r="E245" s="214"/>
      <c r="F245" s="214"/>
      <c r="G245" s="214"/>
      <c r="H245" s="214"/>
      <c r="I245" s="214"/>
      <c r="J245" s="214"/>
      <c r="K245" s="214"/>
      <c r="L245" s="214"/>
      <c r="M245" s="214"/>
      <c r="N245" s="213"/>
      <c r="O245" s="219"/>
      <c r="P245" s="216" t="str">
        <f>IF($B245="","",IFERROR(INDEX(Tabella3[PREZZO],MATCH($B245,Tabella3[Codice],0)),""))</f>
        <v/>
      </c>
      <c r="Q245" s="217" t="str">
        <f t="shared" si="12"/>
        <v/>
      </c>
      <c r="R245" s="232" t="str" cm="1">
        <f t="array" ref="R245">IF($B245="","",IFERROR(_xlfn.XLOOKUP($B245&amp;"",PIVOT!$A$10:$A$220&amp;"",PIVOT!$R$10:$R$220,0),0))</f>
        <v/>
      </c>
      <c r="S245" s="234" t="str">
        <f t="shared" si="10"/>
        <v/>
      </c>
      <c r="T245" s="236" t="str">
        <f t="shared" si="11"/>
        <v/>
      </c>
    </row>
    <row r="246" spans="2:20" ht="18.95" customHeight="1" x14ac:dyDescent="0.25">
      <c r="B246" s="215"/>
      <c r="C246" s="215"/>
      <c r="D246" s="218"/>
      <c r="E246" s="214"/>
      <c r="F246" s="214"/>
      <c r="G246" s="214"/>
      <c r="H246" s="214"/>
      <c r="I246" s="214"/>
      <c r="J246" s="214"/>
      <c r="K246" s="214"/>
      <c r="L246" s="214"/>
      <c r="M246" s="214"/>
      <c r="N246" s="213"/>
      <c r="O246" s="219"/>
      <c r="P246" s="216" t="str">
        <f>IF($B246="","",IFERROR(INDEX(Tabella3[PREZZO],MATCH($B246,Tabella3[Codice],0)),""))</f>
        <v/>
      </c>
      <c r="Q246" s="217" t="str">
        <f t="shared" si="12"/>
        <v/>
      </c>
      <c r="R246" s="232" t="str" cm="1">
        <f t="array" ref="R246">IF($B246="","",IFERROR(_xlfn.XLOOKUP($B246&amp;"",PIVOT!$A$10:$A$220&amp;"",PIVOT!$R$10:$R$220,0),0))</f>
        <v/>
      </c>
      <c r="S246" s="234" t="str">
        <f t="shared" si="10"/>
        <v/>
      </c>
      <c r="T246" s="236" t="str">
        <f t="shared" si="11"/>
        <v/>
      </c>
    </row>
    <row r="247" spans="2:20" ht="18.95" customHeight="1" x14ac:dyDescent="0.25">
      <c r="B247" s="215"/>
      <c r="C247" s="215"/>
      <c r="D247" s="218"/>
      <c r="E247" s="214"/>
      <c r="F247" s="214"/>
      <c r="G247" s="214"/>
      <c r="H247" s="214"/>
      <c r="I247" s="214"/>
      <c r="J247" s="214"/>
      <c r="K247" s="214"/>
      <c r="L247" s="214"/>
      <c r="M247" s="214"/>
      <c r="N247" s="213"/>
      <c r="O247" s="219"/>
      <c r="P247" s="216" t="str">
        <f>IF($B247="","",IFERROR(INDEX(Tabella3[PREZZO],MATCH($B247,Tabella3[Codice],0)),""))</f>
        <v/>
      </c>
      <c r="Q247" s="217" t="str">
        <f t="shared" si="12"/>
        <v/>
      </c>
      <c r="R247" s="232" t="str" cm="1">
        <f t="array" ref="R247">IF($B247="","",IFERROR(_xlfn.XLOOKUP($B247&amp;"",PIVOT!$A$10:$A$220&amp;"",PIVOT!$R$10:$R$220,0),0))</f>
        <v/>
      </c>
      <c r="S247" s="234" t="str">
        <f t="shared" si="10"/>
        <v/>
      </c>
      <c r="T247" s="236" t="str">
        <f t="shared" si="11"/>
        <v/>
      </c>
    </row>
    <row r="248" spans="2:20" ht="18.95" customHeight="1" x14ac:dyDescent="0.25">
      <c r="B248" s="215"/>
      <c r="C248" s="215"/>
      <c r="D248" s="218"/>
      <c r="E248" s="214"/>
      <c r="F248" s="214"/>
      <c r="G248" s="214"/>
      <c r="H248" s="214"/>
      <c r="I248" s="214"/>
      <c r="J248" s="214"/>
      <c r="K248" s="214"/>
      <c r="L248" s="214"/>
      <c r="M248" s="214"/>
      <c r="N248" s="213"/>
      <c r="O248" s="219"/>
      <c r="P248" s="216" t="str">
        <f>IF($B248="","",IFERROR(INDEX(Tabella3[PREZZO],MATCH($B248,Tabella3[Codice],0)),""))</f>
        <v/>
      </c>
      <c r="Q248" s="217" t="str">
        <f t="shared" si="12"/>
        <v/>
      </c>
      <c r="R248" s="232" t="str" cm="1">
        <f t="array" ref="R248">IF($B248="","",IFERROR(_xlfn.XLOOKUP($B248&amp;"",PIVOT!$A$10:$A$220&amp;"",PIVOT!$R$10:$R$220,0),0))</f>
        <v/>
      </c>
      <c r="S248" s="234" t="str">
        <f t="shared" si="10"/>
        <v/>
      </c>
      <c r="T248" s="236" t="str">
        <f t="shared" si="11"/>
        <v/>
      </c>
    </row>
    <row r="249" spans="2:20" ht="18.95" customHeight="1" x14ac:dyDescent="0.25">
      <c r="B249" s="215"/>
      <c r="C249" s="215"/>
      <c r="D249" s="218"/>
      <c r="E249" s="214"/>
      <c r="F249" s="214"/>
      <c r="G249" s="214"/>
      <c r="H249" s="214"/>
      <c r="I249" s="214"/>
      <c r="J249" s="214"/>
      <c r="K249" s="214"/>
      <c r="L249" s="214"/>
      <c r="M249" s="214"/>
      <c r="N249" s="213"/>
      <c r="O249" s="219"/>
      <c r="P249" s="216" t="str">
        <f>IF($B249="","",IFERROR(INDEX(Tabella3[PREZZO],MATCH($B249,Tabella3[Codice],0)),""))</f>
        <v/>
      </c>
      <c r="Q249" s="217" t="str">
        <f t="shared" si="12"/>
        <v/>
      </c>
      <c r="R249" s="232" t="str" cm="1">
        <f t="array" ref="R249">IF($B249="","",IFERROR(_xlfn.XLOOKUP($B249&amp;"",PIVOT!$A$10:$A$220&amp;"",PIVOT!$R$10:$R$220,0),0))</f>
        <v/>
      </c>
      <c r="S249" s="234" t="str">
        <f t="shared" si="10"/>
        <v/>
      </c>
      <c r="T249" s="236" t="str">
        <f t="shared" si="11"/>
        <v/>
      </c>
    </row>
    <row r="250" spans="2:20" ht="18.95" customHeight="1" x14ac:dyDescent="0.25">
      <c r="B250" s="215"/>
      <c r="C250" s="215"/>
      <c r="D250" s="218"/>
      <c r="E250" s="214"/>
      <c r="F250" s="214"/>
      <c r="G250" s="214"/>
      <c r="H250" s="214"/>
      <c r="I250" s="214"/>
      <c r="J250" s="214"/>
      <c r="K250" s="214"/>
      <c r="L250" s="214"/>
      <c r="M250" s="214"/>
      <c r="N250" s="213"/>
      <c r="O250" s="219"/>
      <c r="P250" s="216" t="str">
        <f>IF($B250="","",IFERROR(INDEX(Tabella3[PREZZO],MATCH($B250,Tabella3[Codice],0)),""))</f>
        <v/>
      </c>
      <c r="Q250" s="217" t="str">
        <f t="shared" si="12"/>
        <v/>
      </c>
      <c r="R250" s="232" t="str" cm="1">
        <f t="array" ref="R250">IF($B250="","",IFERROR(_xlfn.XLOOKUP($B250&amp;"",PIVOT!$A$10:$A$220&amp;"",PIVOT!$R$10:$R$220,0),0))</f>
        <v/>
      </c>
      <c r="S250" s="234" t="str">
        <f t="shared" si="10"/>
        <v/>
      </c>
      <c r="T250" s="236" t="str">
        <f t="shared" si="11"/>
        <v/>
      </c>
    </row>
    <row r="251" spans="2:20" ht="18.95" customHeight="1" x14ac:dyDescent="0.25">
      <c r="B251" s="215"/>
      <c r="C251" s="215"/>
      <c r="D251" s="218"/>
      <c r="E251" s="214"/>
      <c r="F251" s="214"/>
      <c r="G251" s="214"/>
      <c r="H251" s="214"/>
      <c r="I251" s="214"/>
      <c r="J251" s="214"/>
      <c r="K251" s="214"/>
      <c r="L251" s="214"/>
      <c r="M251" s="214"/>
      <c r="N251" s="213"/>
      <c r="O251" s="219"/>
      <c r="P251" s="216" t="str">
        <f>IF($B251="","",IFERROR(INDEX(Tabella3[PREZZO],MATCH($B251,Tabella3[Codice],0)),""))</f>
        <v/>
      </c>
      <c r="Q251" s="217" t="str">
        <f t="shared" si="12"/>
        <v/>
      </c>
      <c r="R251" s="232" t="str" cm="1">
        <f t="array" ref="R251">IF($B251="","",IFERROR(_xlfn.XLOOKUP($B251&amp;"",PIVOT!$A$10:$A$220&amp;"",PIVOT!$R$10:$R$220,0),0))</f>
        <v/>
      </c>
      <c r="S251" s="234" t="str">
        <f t="shared" si="10"/>
        <v/>
      </c>
      <c r="T251" s="236" t="str">
        <f t="shared" si="11"/>
        <v/>
      </c>
    </row>
    <row r="252" spans="2:20" ht="18.95" customHeight="1" x14ac:dyDescent="0.25">
      <c r="B252" s="215"/>
      <c r="C252" s="215"/>
      <c r="D252" s="218"/>
      <c r="E252" s="214"/>
      <c r="F252" s="214"/>
      <c r="G252" s="214"/>
      <c r="H252" s="214"/>
      <c r="I252" s="214"/>
      <c r="J252" s="214"/>
      <c r="K252" s="214"/>
      <c r="L252" s="214"/>
      <c r="M252" s="214"/>
      <c r="N252" s="213"/>
      <c r="O252" s="219"/>
      <c r="P252" s="216" t="str">
        <f>IF($B252="","",IFERROR(INDEX(Tabella3[PREZZO],MATCH($B252,Tabella3[Codice],0)),""))</f>
        <v/>
      </c>
      <c r="Q252" s="217" t="str">
        <f t="shared" si="12"/>
        <v/>
      </c>
      <c r="R252" s="233" t="str" cm="1">
        <f t="array" ref="R252">IF($B252="","",IFERROR(_xlfn.XLOOKUP($B252&amp;"",PIVOT!$A$10:$A$220&amp;"",PIVOT!$R$10:$R$220,0),0))</f>
        <v/>
      </c>
      <c r="S252" s="235" t="str">
        <f t="shared" si="10"/>
        <v/>
      </c>
      <c r="T252" s="237" t="str">
        <f t="shared" si="11"/>
        <v/>
      </c>
    </row>
    <row r="253" spans="2:20" x14ac:dyDescent="0.25">
      <c r="N253" s="1"/>
      <c r="P253" s="101"/>
      <c r="Q253" s="101"/>
    </row>
    <row r="254" spans="2:20" x14ac:dyDescent="0.25">
      <c r="N254" s="1"/>
      <c r="P254" s="101"/>
      <c r="Q254" s="101"/>
    </row>
    <row r="255" spans="2:20" x14ac:dyDescent="0.25">
      <c r="N255" s="1"/>
      <c r="P255" s="101"/>
      <c r="Q255" s="101"/>
    </row>
    <row r="256" spans="2:20" x14ac:dyDescent="0.25">
      <c r="N256" s="1"/>
      <c r="P256" s="101"/>
      <c r="Q256" s="101"/>
    </row>
    <row r="257" spans="14:17" x14ac:dyDescent="0.25">
      <c r="N257" s="1"/>
      <c r="P257" s="101"/>
      <c r="Q257" s="101"/>
    </row>
    <row r="258" spans="14:17" x14ac:dyDescent="0.25">
      <c r="N258" s="1"/>
      <c r="P258" s="101"/>
      <c r="Q258" s="101"/>
    </row>
    <row r="259" spans="14:17" x14ac:dyDescent="0.25">
      <c r="N259" s="1"/>
      <c r="P259" s="101"/>
      <c r="Q259" s="101"/>
    </row>
    <row r="260" spans="14:17" x14ac:dyDescent="0.25">
      <c r="N260" s="1"/>
      <c r="P260" s="101"/>
      <c r="Q260" s="101"/>
    </row>
    <row r="261" spans="14:17" x14ac:dyDescent="0.25">
      <c r="N261" s="1"/>
      <c r="P261" s="101"/>
      <c r="Q261" s="101"/>
    </row>
    <row r="262" spans="14:17" x14ac:dyDescent="0.25">
      <c r="N262" s="1"/>
      <c r="P262" s="101"/>
      <c r="Q262" s="101"/>
    </row>
    <row r="263" spans="14:17" x14ac:dyDescent="0.25">
      <c r="N263" s="1"/>
      <c r="P263" s="101"/>
      <c r="Q263" s="101"/>
    </row>
    <row r="264" spans="14:17" x14ac:dyDescent="0.25">
      <c r="N264" s="1"/>
      <c r="P264" s="101"/>
      <c r="Q264" s="101"/>
    </row>
    <row r="265" spans="14:17" x14ac:dyDescent="0.25">
      <c r="N265" s="1"/>
      <c r="P265" s="101"/>
      <c r="Q265" s="101"/>
    </row>
    <row r="266" spans="14:17" x14ac:dyDescent="0.25">
      <c r="N266" s="1"/>
      <c r="P266" s="101"/>
      <c r="Q266" s="101"/>
    </row>
    <row r="267" spans="14:17" x14ac:dyDescent="0.25">
      <c r="N267" s="1"/>
      <c r="P267" s="101"/>
      <c r="Q267" s="101"/>
    </row>
    <row r="268" spans="14:17" x14ac:dyDescent="0.25">
      <c r="N268" s="1"/>
      <c r="P268" s="101"/>
      <c r="Q268" s="101"/>
    </row>
    <row r="269" spans="14:17" x14ac:dyDescent="0.25">
      <c r="N269" s="1"/>
      <c r="P269" s="101"/>
      <c r="Q269" s="101"/>
    </row>
    <row r="270" spans="14:17" x14ac:dyDescent="0.25">
      <c r="N270" s="1"/>
      <c r="P270" s="101"/>
      <c r="Q270" s="101"/>
    </row>
    <row r="271" spans="14:17" x14ac:dyDescent="0.25">
      <c r="N271" s="1"/>
      <c r="P271" s="101"/>
      <c r="Q271" s="101"/>
    </row>
    <row r="272" spans="14:17" x14ac:dyDescent="0.25">
      <c r="N272" s="1"/>
      <c r="P272" s="101"/>
      <c r="Q272" s="101"/>
    </row>
    <row r="273" spans="14:17" x14ac:dyDescent="0.25">
      <c r="N273" s="1"/>
      <c r="P273" s="101"/>
      <c r="Q273" s="101"/>
    </row>
    <row r="274" spans="14:17" x14ac:dyDescent="0.25">
      <c r="N274" s="1"/>
      <c r="P274" s="101"/>
      <c r="Q274" s="101"/>
    </row>
    <row r="275" spans="14:17" x14ac:dyDescent="0.25">
      <c r="N275" s="1"/>
      <c r="P275" s="101"/>
      <c r="Q275" s="101"/>
    </row>
    <row r="276" spans="14:17" x14ac:dyDescent="0.25">
      <c r="N276" s="1"/>
      <c r="P276" s="101"/>
      <c r="Q276" s="101"/>
    </row>
    <row r="277" spans="14:17" x14ac:dyDescent="0.25">
      <c r="N277" s="1"/>
      <c r="P277" s="101"/>
      <c r="Q277" s="101"/>
    </row>
    <row r="278" spans="14:17" x14ac:dyDescent="0.25">
      <c r="N278" s="1"/>
      <c r="P278" s="101"/>
      <c r="Q278" s="101"/>
    </row>
    <row r="279" spans="14:17" x14ac:dyDescent="0.25">
      <c r="N279" s="1"/>
      <c r="P279" s="101"/>
      <c r="Q279" s="101"/>
    </row>
    <row r="280" spans="14:17" x14ac:dyDescent="0.25">
      <c r="N280" s="1"/>
      <c r="P280" s="101"/>
      <c r="Q280" s="101"/>
    </row>
    <row r="281" spans="14:17" x14ac:dyDescent="0.25">
      <c r="N281" s="1"/>
      <c r="P281" s="101"/>
      <c r="Q281" s="101"/>
    </row>
    <row r="282" spans="14:17" x14ac:dyDescent="0.25">
      <c r="N282" s="1"/>
      <c r="P282" s="101"/>
      <c r="Q282" s="101"/>
    </row>
    <row r="283" spans="14:17" x14ac:dyDescent="0.25">
      <c r="N283" s="1"/>
      <c r="P283" s="101"/>
      <c r="Q283" s="101"/>
    </row>
    <row r="284" spans="14:17" x14ac:dyDescent="0.25">
      <c r="N284" s="1"/>
      <c r="P284" s="101"/>
      <c r="Q284" s="101"/>
    </row>
    <row r="285" spans="14:17" x14ac:dyDescent="0.25">
      <c r="N285" s="1"/>
      <c r="P285" s="101"/>
      <c r="Q285" s="101"/>
    </row>
    <row r="286" spans="14:17" x14ac:dyDescent="0.25">
      <c r="N286" s="1"/>
      <c r="P286" s="101"/>
      <c r="Q286" s="101"/>
    </row>
    <row r="287" spans="14:17" x14ac:dyDescent="0.25">
      <c r="N287" s="1"/>
      <c r="P287" s="101"/>
      <c r="Q287" s="101"/>
    </row>
    <row r="288" spans="14:17" x14ac:dyDescent="0.25">
      <c r="N288" s="1"/>
      <c r="P288" s="101"/>
      <c r="Q288" s="101"/>
    </row>
    <row r="289" spans="14:17" x14ac:dyDescent="0.25">
      <c r="N289" s="1"/>
      <c r="P289" s="101"/>
      <c r="Q289" s="101"/>
    </row>
    <row r="290" spans="14:17" x14ac:dyDescent="0.25">
      <c r="N290" s="1"/>
      <c r="P290" s="101"/>
      <c r="Q290" s="101"/>
    </row>
    <row r="291" spans="14:17" x14ac:dyDescent="0.25">
      <c r="N291" s="1"/>
      <c r="P291" s="101"/>
      <c r="Q291" s="101"/>
    </row>
    <row r="292" spans="14:17" x14ac:dyDescent="0.25">
      <c r="N292" s="1"/>
      <c r="P292" s="101"/>
      <c r="Q292" s="101"/>
    </row>
    <row r="293" spans="14:17" x14ac:dyDescent="0.25">
      <c r="N293" s="1"/>
      <c r="P293" s="101"/>
      <c r="Q293" s="101"/>
    </row>
    <row r="294" spans="14:17" x14ac:dyDescent="0.25">
      <c r="N294" s="1"/>
      <c r="P294" s="101"/>
      <c r="Q294" s="101"/>
    </row>
    <row r="295" spans="14:17" x14ac:dyDescent="0.25">
      <c r="N295" s="1"/>
      <c r="P295" s="101"/>
      <c r="Q295" s="101"/>
    </row>
    <row r="296" spans="14:17" x14ac:dyDescent="0.25">
      <c r="N296" s="1"/>
      <c r="P296" s="101"/>
      <c r="Q296" s="101"/>
    </row>
    <row r="297" spans="14:17" x14ac:dyDescent="0.25">
      <c r="N297" s="1"/>
      <c r="P297" s="101"/>
      <c r="Q297" s="101"/>
    </row>
    <row r="298" spans="14:17" x14ac:dyDescent="0.25">
      <c r="N298" s="1"/>
      <c r="P298" s="101"/>
      <c r="Q298" s="101"/>
    </row>
    <row r="299" spans="14:17" x14ac:dyDescent="0.25">
      <c r="N299" s="1"/>
      <c r="P299" s="101"/>
      <c r="Q299" s="101"/>
    </row>
    <row r="300" spans="14:17" x14ac:dyDescent="0.25">
      <c r="N300" s="1"/>
      <c r="P300" s="101"/>
      <c r="Q300" s="101"/>
    </row>
    <row r="301" spans="14:17" x14ac:dyDescent="0.25">
      <c r="N301" s="1"/>
      <c r="P301" s="101"/>
      <c r="Q301" s="101"/>
    </row>
    <row r="302" spans="14:17" x14ac:dyDescent="0.25">
      <c r="N302" s="1"/>
      <c r="P302" s="101"/>
      <c r="Q302" s="101"/>
    </row>
    <row r="303" spans="14:17" x14ac:dyDescent="0.25">
      <c r="N303" s="1"/>
      <c r="P303" s="101"/>
      <c r="Q303" s="101"/>
    </row>
    <row r="304" spans="14:17" x14ac:dyDescent="0.25">
      <c r="N304" s="1"/>
      <c r="P304" s="101"/>
      <c r="Q304" s="101"/>
    </row>
    <row r="305" spans="14:17" x14ac:dyDescent="0.25">
      <c r="N305" s="1"/>
      <c r="P305" s="101"/>
      <c r="Q305" s="101"/>
    </row>
    <row r="306" spans="14:17" x14ac:dyDescent="0.25">
      <c r="N306" s="1"/>
      <c r="P306" s="101"/>
      <c r="Q306" s="101"/>
    </row>
    <row r="307" spans="14:17" x14ac:dyDescent="0.25">
      <c r="N307" s="1"/>
      <c r="P307" s="101"/>
      <c r="Q307" s="101"/>
    </row>
    <row r="308" spans="14:17" x14ac:dyDescent="0.25">
      <c r="N308" s="1"/>
      <c r="P308" s="101"/>
      <c r="Q308" s="101"/>
    </row>
    <row r="309" spans="14:17" x14ac:dyDescent="0.25">
      <c r="N309" s="1"/>
      <c r="P309" s="101"/>
      <c r="Q309" s="101"/>
    </row>
    <row r="310" spans="14:17" x14ac:dyDescent="0.25">
      <c r="N310" s="1"/>
      <c r="P310" s="101"/>
      <c r="Q310" s="101"/>
    </row>
    <row r="311" spans="14:17" x14ac:dyDescent="0.25">
      <c r="N311" s="1"/>
      <c r="P311" s="101"/>
      <c r="Q311" s="101"/>
    </row>
    <row r="312" spans="14:17" x14ac:dyDescent="0.25">
      <c r="N312" s="1"/>
      <c r="P312" s="101"/>
      <c r="Q312" s="101"/>
    </row>
    <row r="313" spans="14:17" x14ac:dyDescent="0.25">
      <c r="N313" s="1"/>
      <c r="P313" s="101"/>
      <c r="Q313" s="101"/>
    </row>
    <row r="314" spans="14:17" x14ac:dyDescent="0.25">
      <c r="N314" s="1"/>
      <c r="P314" s="101"/>
      <c r="Q314" s="101"/>
    </row>
    <row r="315" spans="14:17" x14ac:dyDescent="0.25">
      <c r="N315" s="1"/>
      <c r="P315" s="101"/>
      <c r="Q315" s="101"/>
    </row>
    <row r="316" spans="14:17" x14ac:dyDescent="0.25">
      <c r="N316" s="1"/>
      <c r="P316" s="101"/>
      <c r="Q316" s="101"/>
    </row>
    <row r="317" spans="14:17" x14ac:dyDescent="0.25">
      <c r="N317" s="1"/>
      <c r="P317" s="101"/>
      <c r="Q317" s="101"/>
    </row>
    <row r="318" spans="14:17" x14ac:dyDescent="0.25">
      <c r="N318" s="1"/>
      <c r="P318" s="101"/>
      <c r="Q318" s="101"/>
    </row>
    <row r="319" spans="14:17" x14ac:dyDescent="0.25">
      <c r="N319" s="1"/>
      <c r="P319" s="101"/>
      <c r="Q319" s="101"/>
    </row>
    <row r="320" spans="14:17" x14ac:dyDescent="0.25">
      <c r="N320" s="1"/>
      <c r="P320" s="101"/>
      <c r="Q320" s="101"/>
    </row>
    <row r="321" spans="14:17" x14ac:dyDescent="0.25">
      <c r="N321" s="1"/>
      <c r="P321" s="101"/>
      <c r="Q321" s="101"/>
    </row>
    <row r="322" spans="14:17" x14ac:dyDescent="0.25">
      <c r="N322" s="1"/>
      <c r="P322" s="101"/>
      <c r="Q322" s="101"/>
    </row>
    <row r="323" spans="14:17" x14ac:dyDescent="0.25">
      <c r="N323" s="1"/>
      <c r="P323" s="101"/>
      <c r="Q323" s="101"/>
    </row>
    <row r="324" spans="14:17" x14ac:dyDescent="0.25">
      <c r="N324" s="1"/>
      <c r="P324" s="101"/>
      <c r="Q324" s="101"/>
    </row>
    <row r="325" spans="14:17" x14ac:dyDescent="0.25">
      <c r="N325" s="1"/>
      <c r="P325" s="101"/>
      <c r="Q325" s="101"/>
    </row>
    <row r="326" spans="14:17" x14ac:dyDescent="0.25">
      <c r="N326" s="1"/>
      <c r="P326" s="101"/>
      <c r="Q326" s="101"/>
    </row>
    <row r="327" spans="14:17" x14ac:dyDescent="0.25">
      <c r="N327" s="1"/>
      <c r="P327" s="101"/>
      <c r="Q327" s="101"/>
    </row>
    <row r="328" spans="14:17" x14ac:dyDescent="0.25">
      <c r="N328" s="1"/>
      <c r="P328" s="101"/>
      <c r="Q328" s="101"/>
    </row>
    <row r="329" spans="14:17" x14ac:dyDescent="0.25">
      <c r="N329" s="1"/>
      <c r="P329" s="101"/>
      <c r="Q329" s="101"/>
    </row>
    <row r="330" spans="14:17" x14ac:dyDescent="0.25">
      <c r="N330" s="1"/>
      <c r="P330" s="101"/>
      <c r="Q330" s="101"/>
    </row>
    <row r="331" spans="14:17" x14ac:dyDescent="0.25">
      <c r="N331" s="1"/>
      <c r="P331" s="101"/>
      <c r="Q331" s="101"/>
    </row>
    <row r="332" spans="14:17" x14ac:dyDescent="0.25">
      <c r="N332" s="1"/>
      <c r="P332" s="101"/>
      <c r="Q332" s="101"/>
    </row>
    <row r="333" spans="14:17" x14ac:dyDescent="0.25">
      <c r="N333" s="1"/>
      <c r="P333" s="101"/>
      <c r="Q333" s="101"/>
    </row>
    <row r="334" spans="14:17" x14ac:dyDescent="0.25">
      <c r="N334" s="1"/>
      <c r="P334" s="101"/>
      <c r="Q334" s="101"/>
    </row>
    <row r="335" spans="14:17" x14ac:dyDescent="0.25">
      <c r="N335" s="1"/>
      <c r="P335" s="101"/>
      <c r="Q335" s="101"/>
    </row>
    <row r="336" spans="14:17" x14ac:dyDescent="0.25">
      <c r="N336" s="1"/>
      <c r="P336" s="101"/>
      <c r="Q336" s="101"/>
    </row>
    <row r="337" spans="14:17" x14ac:dyDescent="0.25">
      <c r="N337" s="1"/>
      <c r="P337" s="101"/>
      <c r="Q337" s="101"/>
    </row>
    <row r="338" spans="14:17" x14ac:dyDescent="0.25">
      <c r="N338" s="1"/>
      <c r="P338" s="101"/>
      <c r="Q338" s="101"/>
    </row>
    <row r="339" spans="14:17" x14ac:dyDescent="0.25">
      <c r="N339" s="1"/>
      <c r="P339" s="101"/>
      <c r="Q339" s="101"/>
    </row>
    <row r="340" spans="14:17" x14ac:dyDescent="0.25">
      <c r="N340" s="1"/>
      <c r="P340" s="101"/>
      <c r="Q340" s="101"/>
    </row>
    <row r="341" spans="14:17" x14ac:dyDescent="0.25">
      <c r="N341" s="1"/>
      <c r="P341" s="101"/>
      <c r="Q341" s="101"/>
    </row>
    <row r="342" spans="14:17" x14ac:dyDescent="0.25">
      <c r="N342" s="1"/>
      <c r="P342" s="101"/>
      <c r="Q342" s="101"/>
    </row>
    <row r="343" spans="14:17" x14ac:dyDescent="0.25">
      <c r="N343" s="1"/>
      <c r="P343" s="101"/>
      <c r="Q343" s="101"/>
    </row>
    <row r="344" spans="14:17" x14ac:dyDescent="0.25">
      <c r="N344" s="1"/>
      <c r="P344" s="101"/>
      <c r="Q344" s="101"/>
    </row>
    <row r="345" spans="14:17" x14ac:dyDescent="0.25">
      <c r="N345" s="1"/>
      <c r="P345" s="101"/>
      <c r="Q345" s="101"/>
    </row>
    <row r="346" spans="14:17" x14ac:dyDescent="0.25">
      <c r="N346" s="1"/>
      <c r="P346" s="101"/>
      <c r="Q346" s="101"/>
    </row>
    <row r="347" spans="14:17" x14ac:dyDescent="0.25">
      <c r="N347" s="1"/>
      <c r="P347" s="101"/>
      <c r="Q347" s="101"/>
    </row>
    <row r="348" spans="14:17" x14ac:dyDescent="0.25">
      <c r="N348" s="1"/>
      <c r="P348" s="101"/>
      <c r="Q348" s="101"/>
    </row>
    <row r="349" spans="14:17" x14ac:dyDescent="0.25">
      <c r="N349" s="1"/>
      <c r="P349" s="101"/>
      <c r="Q349" s="101"/>
    </row>
    <row r="350" spans="14:17" x14ac:dyDescent="0.25">
      <c r="N350" s="1"/>
      <c r="P350" s="101"/>
      <c r="Q350" s="101"/>
    </row>
    <row r="351" spans="14:17" x14ac:dyDescent="0.25">
      <c r="N351" s="1"/>
      <c r="P351" s="101"/>
      <c r="Q351" s="101"/>
    </row>
    <row r="352" spans="14:17" x14ac:dyDescent="0.25">
      <c r="N352" s="1"/>
      <c r="P352" s="101"/>
      <c r="Q352" s="101"/>
    </row>
    <row r="353" spans="14:17" x14ac:dyDescent="0.25">
      <c r="N353" s="1"/>
      <c r="P353" s="101"/>
      <c r="Q353" s="101"/>
    </row>
    <row r="354" spans="14:17" x14ac:dyDescent="0.25">
      <c r="N354" s="1"/>
      <c r="P354" s="101"/>
      <c r="Q354" s="101"/>
    </row>
    <row r="355" spans="14:17" x14ac:dyDescent="0.25">
      <c r="N355" s="1"/>
      <c r="P355" s="101"/>
      <c r="Q355" s="101"/>
    </row>
    <row r="356" spans="14:17" x14ac:dyDescent="0.25">
      <c r="N356" s="1"/>
      <c r="P356" s="101"/>
      <c r="Q356" s="101"/>
    </row>
    <row r="357" spans="14:17" x14ac:dyDescent="0.25">
      <c r="N357" s="1"/>
      <c r="P357" s="101"/>
      <c r="Q357" s="101"/>
    </row>
    <row r="358" spans="14:17" x14ac:dyDescent="0.25">
      <c r="N358" s="1"/>
      <c r="P358" s="101"/>
      <c r="Q358" s="101"/>
    </row>
    <row r="359" spans="14:17" x14ac:dyDescent="0.25">
      <c r="N359" s="1"/>
      <c r="P359" s="101"/>
      <c r="Q359" s="101"/>
    </row>
    <row r="360" spans="14:17" x14ac:dyDescent="0.25">
      <c r="N360" s="1"/>
      <c r="P360" s="101"/>
      <c r="Q360" s="101"/>
    </row>
    <row r="361" spans="14:17" x14ac:dyDescent="0.25">
      <c r="N361" s="1"/>
      <c r="P361" s="101"/>
      <c r="Q361" s="101"/>
    </row>
    <row r="362" spans="14:17" x14ac:dyDescent="0.25">
      <c r="N362" s="1"/>
      <c r="P362" s="101"/>
      <c r="Q362" s="101"/>
    </row>
    <row r="363" spans="14:17" x14ac:dyDescent="0.25">
      <c r="N363" s="1"/>
      <c r="P363" s="101"/>
      <c r="Q363" s="101"/>
    </row>
    <row r="364" spans="14:17" x14ac:dyDescent="0.25">
      <c r="N364" s="1"/>
      <c r="P364" s="101"/>
      <c r="Q364" s="101"/>
    </row>
    <row r="365" spans="14:17" x14ac:dyDescent="0.25">
      <c r="N365" s="1"/>
      <c r="P365" s="101"/>
      <c r="Q365" s="101"/>
    </row>
    <row r="366" spans="14:17" x14ac:dyDescent="0.25">
      <c r="N366" s="1"/>
      <c r="P366" s="101"/>
      <c r="Q366" s="101"/>
    </row>
    <row r="367" spans="14:17" x14ac:dyDescent="0.25">
      <c r="N367" s="1"/>
      <c r="P367" s="101"/>
      <c r="Q367" s="101"/>
    </row>
    <row r="368" spans="14:17" x14ac:dyDescent="0.25">
      <c r="N368" s="1"/>
      <c r="P368" s="101"/>
      <c r="Q368" s="101"/>
    </row>
    <row r="369" spans="14:17" x14ac:dyDescent="0.25">
      <c r="N369" s="1"/>
      <c r="P369" s="101"/>
      <c r="Q369" s="101"/>
    </row>
    <row r="370" spans="14:17" x14ac:dyDescent="0.25">
      <c r="N370" s="1"/>
      <c r="P370" s="101"/>
      <c r="Q370" s="101"/>
    </row>
    <row r="371" spans="14:17" x14ac:dyDescent="0.25">
      <c r="N371" s="1"/>
      <c r="P371" s="101"/>
      <c r="Q371" s="101"/>
    </row>
    <row r="372" spans="14:17" x14ac:dyDescent="0.25">
      <c r="N372" s="1"/>
      <c r="P372" s="101"/>
      <c r="Q372" s="101"/>
    </row>
    <row r="373" spans="14:17" x14ac:dyDescent="0.25">
      <c r="N373" s="1"/>
      <c r="P373" s="101"/>
      <c r="Q373" s="101"/>
    </row>
    <row r="374" spans="14:17" x14ac:dyDescent="0.25">
      <c r="N374" s="1"/>
      <c r="P374" s="101"/>
      <c r="Q374" s="101"/>
    </row>
    <row r="375" spans="14:17" x14ac:dyDescent="0.25">
      <c r="N375" s="1"/>
      <c r="P375" s="101"/>
      <c r="Q375" s="101"/>
    </row>
    <row r="376" spans="14:17" x14ac:dyDescent="0.25">
      <c r="N376" s="1"/>
      <c r="P376" s="101"/>
      <c r="Q376" s="101"/>
    </row>
    <row r="377" spans="14:17" x14ac:dyDescent="0.25">
      <c r="N377" s="1"/>
      <c r="P377" s="101"/>
      <c r="Q377" s="101"/>
    </row>
    <row r="378" spans="14:17" x14ac:dyDescent="0.25">
      <c r="N378" s="1"/>
      <c r="P378" s="101"/>
      <c r="Q378" s="101"/>
    </row>
    <row r="379" spans="14:17" x14ac:dyDescent="0.25">
      <c r="N379" s="1"/>
      <c r="P379" s="101"/>
      <c r="Q379" s="101"/>
    </row>
    <row r="380" spans="14:17" x14ac:dyDescent="0.25">
      <c r="N380" s="1"/>
      <c r="P380" s="101"/>
      <c r="Q380" s="101"/>
    </row>
    <row r="381" spans="14:17" x14ac:dyDescent="0.25">
      <c r="N381" s="1"/>
      <c r="P381" s="101"/>
      <c r="Q381" s="101"/>
    </row>
    <row r="382" spans="14:17" x14ac:dyDescent="0.25">
      <c r="N382" s="1"/>
      <c r="P382" s="101"/>
      <c r="Q382" s="101"/>
    </row>
    <row r="383" spans="14:17" x14ac:dyDescent="0.25">
      <c r="N383" s="1"/>
      <c r="P383" s="101"/>
      <c r="Q383" s="101"/>
    </row>
    <row r="384" spans="14:17" x14ac:dyDescent="0.25">
      <c r="N384" s="1"/>
      <c r="P384" s="101"/>
      <c r="Q384" s="101"/>
    </row>
    <row r="385" spans="14:17" x14ac:dyDescent="0.25">
      <c r="N385" s="1"/>
      <c r="P385" s="101"/>
      <c r="Q385" s="101"/>
    </row>
    <row r="386" spans="14:17" x14ac:dyDescent="0.25">
      <c r="N386" s="1"/>
      <c r="P386" s="101"/>
      <c r="Q386" s="101"/>
    </row>
    <row r="387" spans="14:17" x14ac:dyDescent="0.25">
      <c r="N387" s="1"/>
      <c r="P387" s="101"/>
      <c r="Q387" s="101"/>
    </row>
    <row r="388" spans="14:17" x14ac:dyDescent="0.25">
      <c r="N388" s="1"/>
      <c r="P388" s="101"/>
      <c r="Q388" s="101"/>
    </row>
    <row r="389" spans="14:17" x14ac:dyDescent="0.25">
      <c r="N389" s="1"/>
      <c r="P389" s="101"/>
      <c r="Q389" s="101"/>
    </row>
    <row r="390" spans="14:17" x14ac:dyDescent="0.25">
      <c r="N390" s="1"/>
      <c r="P390" s="101"/>
      <c r="Q390" s="101"/>
    </row>
    <row r="391" spans="14:17" x14ac:dyDescent="0.25">
      <c r="N391" s="1"/>
      <c r="P391" s="101"/>
      <c r="Q391" s="101"/>
    </row>
    <row r="392" spans="14:17" x14ac:dyDescent="0.25">
      <c r="N392" s="1"/>
      <c r="P392" s="101"/>
      <c r="Q392" s="101"/>
    </row>
    <row r="393" spans="14:17" x14ac:dyDescent="0.25">
      <c r="N393" s="1"/>
      <c r="P393" s="101"/>
      <c r="Q393" s="101"/>
    </row>
    <row r="394" spans="14:17" x14ac:dyDescent="0.25">
      <c r="N394" s="1"/>
      <c r="P394" s="101"/>
      <c r="Q394" s="101"/>
    </row>
    <row r="395" spans="14:17" x14ac:dyDescent="0.25">
      <c r="N395" s="1"/>
      <c r="P395" s="101"/>
      <c r="Q395" s="101"/>
    </row>
    <row r="396" spans="14:17" x14ac:dyDescent="0.25">
      <c r="N396" s="1"/>
      <c r="P396" s="101"/>
      <c r="Q396" s="101"/>
    </row>
    <row r="397" spans="14:17" x14ac:dyDescent="0.25">
      <c r="N397" s="1"/>
      <c r="P397" s="101"/>
      <c r="Q397" s="101"/>
    </row>
    <row r="398" spans="14:17" x14ac:dyDescent="0.25">
      <c r="N398" s="1"/>
      <c r="P398" s="101"/>
      <c r="Q398" s="101"/>
    </row>
    <row r="399" spans="14:17" x14ac:dyDescent="0.25">
      <c r="N399" s="1"/>
      <c r="P399" s="101"/>
      <c r="Q399" s="101"/>
    </row>
    <row r="400" spans="14:17" x14ac:dyDescent="0.25">
      <c r="N400" s="1"/>
      <c r="P400" s="101"/>
      <c r="Q400" s="101"/>
    </row>
    <row r="401" spans="14:17" x14ac:dyDescent="0.25">
      <c r="N401" s="1"/>
      <c r="P401" s="101"/>
      <c r="Q401" s="101"/>
    </row>
    <row r="402" spans="14:17" x14ac:dyDescent="0.25">
      <c r="N402" s="1"/>
      <c r="P402" s="101"/>
      <c r="Q402" s="101"/>
    </row>
    <row r="403" spans="14:17" x14ac:dyDescent="0.25">
      <c r="N403" s="1"/>
      <c r="P403" s="101"/>
      <c r="Q403" s="101"/>
    </row>
    <row r="404" spans="14:17" x14ac:dyDescent="0.25">
      <c r="N404" s="1"/>
      <c r="P404" s="101"/>
      <c r="Q404" s="101"/>
    </row>
    <row r="405" spans="14:17" x14ac:dyDescent="0.25">
      <c r="N405" s="1"/>
      <c r="P405" s="101"/>
      <c r="Q405" s="101"/>
    </row>
    <row r="406" spans="14:17" x14ac:dyDescent="0.25">
      <c r="N406" s="1"/>
      <c r="P406" s="101"/>
      <c r="Q406" s="101"/>
    </row>
    <row r="407" spans="14:17" x14ac:dyDescent="0.25">
      <c r="N407" s="1"/>
      <c r="P407" s="101"/>
      <c r="Q407" s="101"/>
    </row>
    <row r="408" spans="14:17" x14ac:dyDescent="0.25">
      <c r="N408" s="1"/>
      <c r="P408" s="101"/>
      <c r="Q408" s="101"/>
    </row>
    <row r="409" spans="14:17" x14ac:dyDescent="0.25">
      <c r="N409" s="1"/>
      <c r="P409" s="101"/>
      <c r="Q409" s="101"/>
    </row>
    <row r="410" spans="14:17" x14ac:dyDescent="0.25">
      <c r="N410" s="1"/>
      <c r="P410" s="101"/>
      <c r="Q410" s="101"/>
    </row>
    <row r="411" spans="14:17" x14ac:dyDescent="0.25">
      <c r="N411" s="1"/>
      <c r="P411" s="101"/>
      <c r="Q411" s="101"/>
    </row>
    <row r="412" spans="14:17" x14ac:dyDescent="0.25">
      <c r="N412" s="1"/>
      <c r="P412" s="101"/>
      <c r="Q412" s="101"/>
    </row>
    <row r="413" spans="14:17" x14ac:dyDescent="0.25">
      <c r="N413" s="1"/>
      <c r="P413" s="101"/>
      <c r="Q413" s="101"/>
    </row>
    <row r="414" spans="14:17" x14ac:dyDescent="0.25">
      <c r="N414" s="1"/>
      <c r="P414" s="101"/>
      <c r="Q414" s="101"/>
    </row>
    <row r="415" spans="14:17" x14ac:dyDescent="0.25">
      <c r="N415" s="1"/>
      <c r="P415" s="101"/>
      <c r="Q415" s="101"/>
    </row>
    <row r="416" spans="14:17" x14ac:dyDescent="0.25">
      <c r="N416" s="1"/>
      <c r="P416" s="101"/>
      <c r="Q416" s="101"/>
    </row>
    <row r="417" spans="14:17" x14ac:dyDescent="0.25">
      <c r="N417" s="1"/>
      <c r="P417" s="101"/>
      <c r="Q417" s="101"/>
    </row>
    <row r="418" spans="14:17" x14ac:dyDescent="0.25">
      <c r="N418" s="1"/>
      <c r="P418" s="101"/>
      <c r="Q418" s="101"/>
    </row>
    <row r="419" spans="14:17" x14ac:dyDescent="0.25">
      <c r="N419" s="1"/>
      <c r="P419" s="101"/>
      <c r="Q419" s="101"/>
    </row>
    <row r="420" spans="14:17" x14ac:dyDescent="0.25">
      <c r="N420" s="1"/>
      <c r="P420" s="101"/>
      <c r="Q420" s="101"/>
    </row>
    <row r="421" spans="14:17" x14ac:dyDescent="0.25">
      <c r="N421" s="1"/>
      <c r="P421" s="101"/>
      <c r="Q421" s="101"/>
    </row>
    <row r="422" spans="14:17" x14ac:dyDescent="0.25">
      <c r="N422" s="1"/>
      <c r="P422" s="101"/>
      <c r="Q422" s="101"/>
    </row>
    <row r="423" spans="14:17" x14ac:dyDescent="0.25">
      <c r="N423" s="1"/>
      <c r="P423" s="101"/>
      <c r="Q423" s="101"/>
    </row>
    <row r="424" spans="14:17" x14ac:dyDescent="0.25">
      <c r="N424" s="1"/>
      <c r="P424" s="101"/>
      <c r="Q424" s="101"/>
    </row>
    <row r="425" spans="14:17" x14ac:dyDescent="0.25">
      <c r="N425" s="1"/>
      <c r="P425" s="101"/>
      <c r="Q425" s="101"/>
    </row>
    <row r="426" spans="14:17" x14ac:dyDescent="0.25">
      <c r="N426" s="1"/>
      <c r="P426" s="101"/>
      <c r="Q426" s="101"/>
    </row>
    <row r="427" spans="14:17" x14ac:dyDescent="0.25">
      <c r="N427" s="1"/>
      <c r="P427" s="101"/>
      <c r="Q427" s="101"/>
    </row>
    <row r="428" spans="14:17" x14ac:dyDescent="0.25">
      <c r="N428" s="1"/>
      <c r="P428" s="101"/>
      <c r="Q428" s="101"/>
    </row>
    <row r="429" spans="14:17" x14ac:dyDescent="0.25">
      <c r="N429" s="1"/>
      <c r="P429" s="101"/>
      <c r="Q429" s="101"/>
    </row>
    <row r="430" spans="14:17" x14ac:dyDescent="0.25">
      <c r="N430" s="1"/>
      <c r="P430" s="101"/>
      <c r="Q430" s="101"/>
    </row>
    <row r="431" spans="14:17" x14ac:dyDescent="0.25">
      <c r="N431" s="1"/>
      <c r="P431" s="101"/>
      <c r="Q431" s="101"/>
    </row>
    <row r="432" spans="14:17" x14ac:dyDescent="0.25">
      <c r="N432" s="1"/>
      <c r="P432" s="101"/>
      <c r="Q432" s="101"/>
    </row>
    <row r="433" spans="14:17" x14ac:dyDescent="0.25">
      <c r="N433" s="1"/>
      <c r="P433" s="101"/>
      <c r="Q433" s="101"/>
    </row>
    <row r="434" spans="14:17" x14ac:dyDescent="0.25">
      <c r="N434" s="1"/>
      <c r="P434" s="101"/>
      <c r="Q434" s="101"/>
    </row>
    <row r="435" spans="14:17" x14ac:dyDescent="0.25">
      <c r="N435" s="1"/>
      <c r="P435" s="101"/>
      <c r="Q435" s="101"/>
    </row>
    <row r="436" spans="14:17" x14ac:dyDescent="0.25">
      <c r="N436" s="1"/>
      <c r="P436" s="101"/>
      <c r="Q436" s="101"/>
    </row>
    <row r="437" spans="14:17" x14ac:dyDescent="0.25">
      <c r="N437" s="1"/>
      <c r="P437" s="101"/>
      <c r="Q437" s="101"/>
    </row>
    <row r="438" spans="14:17" x14ac:dyDescent="0.25">
      <c r="N438" s="1"/>
      <c r="P438" s="101"/>
      <c r="Q438" s="101"/>
    </row>
    <row r="439" spans="14:17" x14ac:dyDescent="0.25">
      <c r="N439" s="1"/>
      <c r="P439" s="101"/>
      <c r="Q439" s="101"/>
    </row>
    <row r="440" spans="14:17" x14ac:dyDescent="0.25">
      <c r="N440" s="1"/>
      <c r="P440" s="101"/>
      <c r="Q440" s="101"/>
    </row>
    <row r="441" spans="14:17" x14ac:dyDescent="0.25">
      <c r="N441" s="1"/>
      <c r="P441" s="101"/>
      <c r="Q441" s="101"/>
    </row>
    <row r="442" spans="14:17" x14ac:dyDescent="0.25">
      <c r="N442" s="1"/>
      <c r="P442" s="101"/>
      <c r="Q442" s="101"/>
    </row>
    <row r="443" spans="14:17" x14ac:dyDescent="0.25">
      <c r="N443" s="1"/>
      <c r="P443" s="101"/>
      <c r="Q443" s="101"/>
    </row>
    <row r="444" spans="14:17" x14ac:dyDescent="0.25">
      <c r="N444" s="1"/>
      <c r="P444" s="101"/>
      <c r="Q444" s="101"/>
    </row>
    <row r="445" spans="14:17" x14ac:dyDescent="0.25">
      <c r="N445" s="1"/>
      <c r="P445" s="101"/>
      <c r="Q445" s="101"/>
    </row>
    <row r="446" spans="14:17" x14ac:dyDescent="0.25">
      <c r="N446" s="1"/>
      <c r="P446" s="101"/>
      <c r="Q446" s="101"/>
    </row>
    <row r="447" spans="14:17" x14ac:dyDescent="0.25">
      <c r="N447" s="1"/>
      <c r="P447" s="101"/>
      <c r="Q447" s="101"/>
    </row>
    <row r="448" spans="14:17" x14ac:dyDescent="0.25">
      <c r="N448" s="1"/>
      <c r="P448" s="101"/>
      <c r="Q448" s="101"/>
    </row>
    <row r="449" spans="14:17" x14ac:dyDescent="0.25">
      <c r="N449" s="1"/>
      <c r="P449" s="101"/>
      <c r="Q449" s="101"/>
    </row>
    <row r="450" spans="14:17" x14ac:dyDescent="0.25">
      <c r="N450" s="1"/>
      <c r="P450" s="101"/>
      <c r="Q450" s="101"/>
    </row>
    <row r="451" spans="14:17" x14ac:dyDescent="0.25">
      <c r="N451" s="1"/>
      <c r="P451" s="101"/>
      <c r="Q451" s="101"/>
    </row>
    <row r="452" spans="14:17" x14ac:dyDescent="0.25">
      <c r="N452" s="1"/>
      <c r="P452" s="101"/>
      <c r="Q452" s="101"/>
    </row>
    <row r="453" spans="14:17" x14ac:dyDescent="0.25">
      <c r="N453" s="1"/>
      <c r="P453" s="101"/>
      <c r="Q453" s="101"/>
    </row>
    <row r="454" spans="14:17" x14ac:dyDescent="0.25">
      <c r="N454" s="1"/>
      <c r="P454" s="101"/>
      <c r="Q454" s="101"/>
    </row>
    <row r="455" spans="14:17" x14ac:dyDescent="0.25">
      <c r="N455" s="1"/>
      <c r="P455" s="101"/>
      <c r="Q455" s="101"/>
    </row>
    <row r="456" spans="14:17" x14ac:dyDescent="0.25">
      <c r="N456" s="1"/>
      <c r="P456" s="101"/>
      <c r="Q456" s="101"/>
    </row>
    <row r="457" spans="14:17" x14ac:dyDescent="0.25">
      <c r="N457" s="1"/>
      <c r="P457" s="101"/>
      <c r="Q457" s="101"/>
    </row>
    <row r="458" spans="14:17" x14ac:dyDescent="0.25">
      <c r="N458" s="1"/>
      <c r="P458" s="101"/>
      <c r="Q458" s="101"/>
    </row>
    <row r="459" spans="14:17" x14ac:dyDescent="0.25">
      <c r="N459" s="1"/>
      <c r="P459" s="101"/>
      <c r="Q459" s="101"/>
    </row>
    <row r="460" spans="14:17" x14ac:dyDescent="0.25">
      <c r="N460" s="1"/>
      <c r="P460" s="101"/>
      <c r="Q460" s="101"/>
    </row>
    <row r="461" spans="14:17" x14ac:dyDescent="0.25">
      <c r="N461" s="1"/>
      <c r="P461" s="101"/>
      <c r="Q461" s="101"/>
    </row>
    <row r="462" spans="14:17" x14ac:dyDescent="0.25">
      <c r="N462" s="1"/>
      <c r="P462" s="101"/>
      <c r="Q462" s="101"/>
    </row>
    <row r="463" spans="14:17" x14ac:dyDescent="0.25">
      <c r="N463" s="1"/>
      <c r="P463" s="101"/>
      <c r="Q463" s="101"/>
    </row>
    <row r="464" spans="14:17" x14ac:dyDescent="0.25">
      <c r="N464" s="1"/>
      <c r="P464" s="101"/>
      <c r="Q464" s="101"/>
    </row>
    <row r="465" spans="14:17" x14ac:dyDescent="0.25">
      <c r="N465" s="1"/>
      <c r="P465" s="101"/>
      <c r="Q465" s="101"/>
    </row>
    <row r="466" spans="14:17" x14ac:dyDescent="0.25">
      <c r="N466" s="1"/>
      <c r="P466" s="101"/>
      <c r="Q466" s="101"/>
    </row>
    <row r="467" spans="14:17" x14ac:dyDescent="0.25">
      <c r="N467" s="1"/>
      <c r="P467" s="101"/>
      <c r="Q467" s="101"/>
    </row>
    <row r="468" spans="14:17" x14ac:dyDescent="0.25">
      <c r="N468" s="1"/>
      <c r="P468" s="101"/>
      <c r="Q468" s="101"/>
    </row>
    <row r="469" spans="14:17" x14ac:dyDescent="0.25">
      <c r="N469" s="1"/>
      <c r="P469" s="101"/>
      <c r="Q469" s="101"/>
    </row>
    <row r="470" spans="14:17" x14ac:dyDescent="0.25">
      <c r="N470" s="1"/>
      <c r="P470" s="101"/>
      <c r="Q470" s="101"/>
    </row>
    <row r="471" spans="14:17" x14ac:dyDescent="0.25">
      <c r="N471" s="1"/>
      <c r="P471" s="101"/>
      <c r="Q471" s="101"/>
    </row>
    <row r="472" spans="14:17" x14ac:dyDescent="0.25">
      <c r="N472" s="1"/>
      <c r="P472" s="101"/>
      <c r="Q472" s="101"/>
    </row>
    <row r="473" spans="14:17" x14ac:dyDescent="0.25">
      <c r="N473" s="1"/>
      <c r="P473" s="101"/>
      <c r="Q473" s="101"/>
    </row>
    <row r="474" spans="14:17" x14ac:dyDescent="0.25">
      <c r="N474" s="1"/>
      <c r="P474" s="101"/>
      <c r="Q474" s="101"/>
    </row>
    <row r="475" spans="14:17" x14ac:dyDescent="0.25">
      <c r="N475" s="1"/>
      <c r="P475" s="101"/>
      <c r="Q475" s="101"/>
    </row>
    <row r="476" spans="14:17" x14ac:dyDescent="0.25">
      <c r="N476" s="1"/>
      <c r="P476" s="101"/>
      <c r="Q476" s="101"/>
    </row>
    <row r="477" spans="14:17" x14ac:dyDescent="0.25">
      <c r="N477" s="1"/>
      <c r="P477" s="101"/>
      <c r="Q477" s="101"/>
    </row>
    <row r="478" spans="14:17" x14ac:dyDescent="0.25">
      <c r="N478" s="1"/>
      <c r="P478" s="101"/>
      <c r="Q478" s="101"/>
    </row>
    <row r="479" spans="14:17" x14ac:dyDescent="0.25">
      <c r="N479" s="1"/>
      <c r="P479" s="101"/>
      <c r="Q479" s="101"/>
    </row>
    <row r="480" spans="14:17" x14ac:dyDescent="0.25">
      <c r="N480" s="1"/>
      <c r="P480" s="101"/>
      <c r="Q480" s="101"/>
    </row>
    <row r="481" spans="14:17" x14ac:dyDescent="0.25">
      <c r="N481" s="1"/>
      <c r="P481" s="101"/>
      <c r="Q481" s="101"/>
    </row>
    <row r="482" spans="14:17" x14ac:dyDescent="0.25">
      <c r="N482" s="1"/>
      <c r="P482" s="101"/>
      <c r="Q482" s="101"/>
    </row>
    <row r="483" spans="14:17" x14ac:dyDescent="0.25">
      <c r="N483" s="1"/>
      <c r="P483" s="101"/>
      <c r="Q483" s="101"/>
    </row>
    <row r="484" spans="14:17" x14ac:dyDescent="0.25">
      <c r="N484" s="1"/>
      <c r="P484" s="101"/>
      <c r="Q484" s="101"/>
    </row>
    <row r="485" spans="14:17" x14ac:dyDescent="0.25">
      <c r="N485" s="1"/>
      <c r="P485" s="101"/>
      <c r="Q485" s="101"/>
    </row>
    <row r="486" spans="14:17" x14ac:dyDescent="0.25">
      <c r="N486" s="1"/>
      <c r="P486" s="101"/>
      <c r="Q486" s="101"/>
    </row>
    <row r="487" spans="14:17" x14ac:dyDescent="0.25">
      <c r="N487" s="1"/>
      <c r="P487" s="101"/>
      <c r="Q487" s="101"/>
    </row>
    <row r="488" spans="14:17" x14ac:dyDescent="0.25">
      <c r="N488" s="1"/>
      <c r="P488" s="101"/>
      <c r="Q488" s="101"/>
    </row>
    <row r="489" spans="14:17" x14ac:dyDescent="0.25">
      <c r="N489" s="1"/>
      <c r="P489" s="101"/>
      <c r="Q489" s="101"/>
    </row>
    <row r="490" spans="14:17" x14ac:dyDescent="0.25">
      <c r="N490" s="1"/>
      <c r="P490" s="101"/>
      <c r="Q490" s="101"/>
    </row>
    <row r="491" spans="14:17" x14ac:dyDescent="0.25">
      <c r="N491" s="1"/>
      <c r="P491" s="101"/>
      <c r="Q491" s="101"/>
    </row>
    <row r="492" spans="14:17" x14ac:dyDescent="0.25">
      <c r="N492" s="1"/>
      <c r="P492" s="101"/>
      <c r="Q492" s="101"/>
    </row>
    <row r="493" spans="14:17" x14ac:dyDescent="0.25">
      <c r="N493" s="1"/>
      <c r="P493" s="101"/>
      <c r="Q493" s="101"/>
    </row>
    <row r="494" spans="14:17" x14ac:dyDescent="0.25">
      <c r="N494" s="1"/>
      <c r="P494" s="101"/>
      <c r="Q494" s="101"/>
    </row>
    <row r="495" spans="14:17" x14ac:dyDescent="0.25">
      <c r="N495" s="1"/>
      <c r="P495" s="101"/>
      <c r="Q495" s="101"/>
    </row>
    <row r="496" spans="14:17" x14ac:dyDescent="0.25">
      <c r="N496" s="1"/>
      <c r="P496" s="101"/>
      <c r="Q496" s="101"/>
    </row>
    <row r="497" spans="14:17" x14ac:dyDescent="0.25">
      <c r="N497" s="1"/>
      <c r="P497" s="101"/>
      <c r="Q497" s="101"/>
    </row>
    <row r="498" spans="14:17" x14ac:dyDescent="0.25">
      <c r="N498" s="1"/>
      <c r="P498" s="101"/>
      <c r="Q498" s="101"/>
    </row>
    <row r="499" spans="14:17" x14ac:dyDescent="0.25">
      <c r="N499" s="1"/>
      <c r="P499" s="101"/>
      <c r="Q499" s="101"/>
    </row>
    <row r="500" spans="14:17" x14ac:dyDescent="0.25">
      <c r="N500" s="1"/>
      <c r="P500" s="101"/>
      <c r="Q500" s="101"/>
    </row>
    <row r="501" spans="14:17" x14ac:dyDescent="0.25">
      <c r="N501" s="1"/>
      <c r="P501" s="101"/>
      <c r="Q501" s="101"/>
    </row>
    <row r="502" spans="14:17" x14ac:dyDescent="0.25">
      <c r="N502" s="1"/>
      <c r="P502" s="101"/>
      <c r="Q502" s="101"/>
    </row>
    <row r="503" spans="14:17" x14ac:dyDescent="0.25">
      <c r="N503" s="1"/>
      <c r="P503" s="101"/>
      <c r="Q503" s="101"/>
    </row>
    <row r="504" spans="14:17" x14ac:dyDescent="0.25">
      <c r="N504" s="1"/>
      <c r="P504" s="101"/>
      <c r="Q504" s="101"/>
    </row>
    <row r="505" spans="14:17" x14ac:dyDescent="0.25">
      <c r="N505" s="1"/>
      <c r="P505" s="101"/>
      <c r="Q505" s="101"/>
    </row>
    <row r="506" spans="14:17" x14ac:dyDescent="0.25">
      <c r="N506" s="1"/>
      <c r="P506" s="101"/>
      <c r="Q506" s="101"/>
    </row>
    <row r="507" spans="14:17" x14ac:dyDescent="0.25">
      <c r="N507" s="1"/>
      <c r="P507" s="101"/>
      <c r="Q507" s="101"/>
    </row>
    <row r="508" spans="14:17" x14ac:dyDescent="0.25">
      <c r="N508" s="1"/>
      <c r="P508" s="101"/>
      <c r="Q508" s="101"/>
    </row>
    <row r="509" spans="14:17" x14ac:dyDescent="0.25">
      <c r="N509" s="1"/>
      <c r="P509" s="101"/>
      <c r="Q509" s="101"/>
    </row>
    <row r="510" spans="14:17" x14ac:dyDescent="0.25">
      <c r="N510" s="1"/>
      <c r="P510" s="101"/>
      <c r="Q510" s="101"/>
    </row>
    <row r="511" spans="14:17" x14ac:dyDescent="0.25">
      <c r="N511" s="1"/>
      <c r="P511" s="101"/>
      <c r="Q511" s="101"/>
    </row>
    <row r="512" spans="14:17" x14ac:dyDescent="0.25">
      <c r="N512" s="1"/>
      <c r="P512" s="101"/>
      <c r="Q512" s="101"/>
    </row>
    <row r="513" spans="14:17" x14ac:dyDescent="0.25">
      <c r="N513" s="1"/>
      <c r="P513" s="101"/>
      <c r="Q513" s="101"/>
    </row>
    <row r="514" spans="14:17" x14ac:dyDescent="0.25">
      <c r="N514" s="1"/>
      <c r="P514" s="101"/>
      <c r="Q514" s="101"/>
    </row>
    <row r="515" spans="14:17" x14ac:dyDescent="0.25">
      <c r="N515" s="1"/>
      <c r="P515" s="101"/>
      <c r="Q515" s="101"/>
    </row>
    <row r="516" spans="14:17" x14ac:dyDescent="0.25">
      <c r="N516" s="1"/>
      <c r="P516" s="101"/>
      <c r="Q516" s="101"/>
    </row>
    <row r="517" spans="14:17" x14ac:dyDescent="0.25">
      <c r="N517" s="1"/>
      <c r="P517" s="101"/>
      <c r="Q517" s="101"/>
    </row>
    <row r="518" spans="14:17" x14ac:dyDescent="0.25">
      <c r="N518" s="1"/>
      <c r="P518" s="101"/>
      <c r="Q518" s="101"/>
    </row>
    <row r="519" spans="14:17" x14ac:dyDescent="0.25">
      <c r="N519" s="1"/>
      <c r="P519" s="101"/>
      <c r="Q519" s="101"/>
    </row>
    <row r="520" spans="14:17" x14ac:dyDescent="0.25">
      <c r="N520" s="1"/>
      <c r="P520" s="101"/>
      <c r="Q520" s="101"/>
    </row>
    <row r="521" spans="14:17" x14ac:dyDescent="0.25">
      <c r="N521" s="1"/>
      <c r="P521" s="101"/>
      <c r="Q521" s="101"/>
    </row>
    <row r="522" spans="14:17" x14ac:dyDescent="0.25">
      <c r="N522" s="1"/>
      <c r="P522" s="101"/>
      <c r="Q522" s="101"/>
    </row>
    <row r="523" spans="14:17" x14ac:dyDescent="0.25">
      <c r="N523" s="1"/>
      <c r="P523" s="101"/>
      <c r="Q523" s="101"/>
    </row>
    <row r="524" spans="14:17" x14ac:dyDescent="0.25">
      <c r="N524" s="1"/>
      <c r="P524" s="101"/>
      <c r="Q524" s="101"/>
    </row>
    <row r="525" spans="14:17" x14ac:dyDescent="0.25">
      <c r="N525" s="1"/>
      <c r="P525" s="101"/>
      <c r="Q525" s="101"/>
    </row>
    <row r="526" spans="14:17" x14ac:dyDescent="0.25">
      <c r="N526" s="1"/>
      <c r="P526" s="101"/>
      <c r="Q526" s="101"/>
    </row>
    <row r="527" spans="14:17" x14ac:dyDescent="0.25">
      <c r="N527" s="1"/>
      <c r="P527" s="101"/>
      <c r="Q527" s="101"/>
    </row>
    <row r="528" spans="14:17" x14ac:dyDescent="0.25">
      <c r="N528" s="1"/>
      <c r="P528" s="101"/>
      <c r="Q528" s="101"/>
    </row>
    <row r="529" spans="14:17" x14ac:dyDescent="0.25">
      <c r="N529" s="1"/>
      <c r="P529" s="101"/>
      <c r="Q529" s="101"/>
    </row>
    <row r="530" spans="14:17" x14ac:dyDescent="0.25">
      <c r="N530" s="1"/>
      <c r="P530" s="101"/>
      <c r="Q530" s="101"/>
    </row>
    <row r="531" spans="14:17" x14ac:dyDescent="0.25">
      <c r="N531" s="1"/>
      <c r="P531" s="101"/>
      <c r="Q531" s="101"/>
    </row>
    <row r="532" spans="14:17" x14ac:dyDescent="0.25">
      <c r="N532" s="1"/>
      <c r="P532" s="101"/>
      <c r="Q532" s="101"/>
    </row>
    <row r="533" spans="14:17" x14ac:dyDescent="0.25">
      <c r="N533" s="1"/>
      <c r="P533" s="101"/>
      <c r="Q533" s="101"/>
    </row>
    <row r="534" spans="14:17" x14ac:dyDescent="0.25">
      <c r="N534" s="1"/>
      <c r="P534" s="101"/>
      <c r="Q534" s="101"/>
    </row>
    <row r="535" spans="14:17" x14ac:dyDescent="0.25">
      <c r="N535" s="1"/>
      <c r="P535" s="101"/>
      <c r="Q535" s="101"/>
    </row>
    <row r="536" spans="14:17" x14ac:dyDescent="0.25">
      <c r="N536" s="1"/>
      <c r="P536" s="101"/>
      <c r="Q536" s="101"/>
    </row>
    <row r="537" spans="14:17" x14ac:dyDescent="0.25">
      <c r="N537" s="1"/>
      <c r="P537" s="101"/>
      <c r="Q537" s="101"/>
    </row>
    <row r="538" spans="14:17" x14ac:dyDescent="0.25">
      <c r="N538" s="1"/>
      <c r="P538" s="101"/>
      <c r="Q538" s="101"/>
    </row>
    <row r="539" spans="14:17" x14ac:dyDescent="0.25">
      <c r="N539" s="1"/>
      <c r="P539" s="101"/>
      <c r="Q539" s="101"/>
    </row>
    <row r="540" spans="14:17" x14ac:dyDescent="0.25">
      <c r="N540" s="1"/>
      <c r="P540" s="101"/>
      <c r="Q540" s="101"/>
    </row>
    <row r="541" spans="14:17" x14ac:dyDescent="0.25">
      <c r="N541" s="1"/>
      <c r="P541" s="101"/>
      <c r="Q541" s="101"/>
    </row>
    <row r="542" spans="14:17" x14ac:dyDescent="0.25">
      <c r="N542" s="1"/>
      <c r="P542" s="101"/>
      <c r="Q542" s="101"/>
    </row>
    <row r="543" spans="14:17" x14ac:dyDescent="0.25">
      <c r="N543" s="1"/>
      <c r="P543" s="101"/>
      <c r="Q543" s="101"/>
    </row>
    <row r="544" spans="14:17" x14ac:dyDescent="0.25">
      <c r="N544" s="1"/>
      <c r="P544" s="101"/>
      <c r="Q544" s="101"/>
    </row>
    <row r="545" spans="14:17" x14ac:dyDescent="0.25">
      <c r="N545" s="1"/>
      <c r="P545" s="101"/>
      <c r="Q545" s="101"/>
    </row>
    <row r="546" spans="14:17" x14ac:dyDescent="0.25">
      <c r="N546" s="1"/>
      <c r="P546" s="101"/>
      <c r="Q546" s="101"/>
    </row>
    <row r="547" spans="14:17" x14ac:dyDescent="0.25">
      <c r="N547" s="1"/>
      <c r="P547" s="101"/>
      <c r="Q547" s="101"/>
    </row>
    <row r="548" spans="14:17" x14ac:dyDescent="0.25">
      <c r="N548" s="1"/>
      <c r="P548" s="101"/>
      <c r="Q548" s="101"/>
    </row>
    <row r="549" spans="14:17" x14ac:dyDescent="0.25">
      <c r="N549" s="1"/>
      <c r="P549" s="101"/>
      <c r="Q549" s="101"/>
    </row>
    <row r="550" spans="14:17" x14ac:dyDescent="0.25">
      <c r="N550" s="1"/>
      <c r="P550" s="101"/>
      <c r="Q550" s="101"/>
    </row>
    <row r="551" spans="14:17" x14ac:dyDescent="0.25">
      <c r="N551" s="1"/>
      <c r="P551" s="101"/>
      <c r="Q551" s="101"/>
    </row>
    <row r="552" spans="14:17" x14ac:dyDescent="0.25">
      <c r="N552" s="1"/>
      <c r="P552" s="101"/>
      <c r="Q552" s="101"/>
    </row>
    <row r="553" spans="14:17" x14ac:dyDescent="0.25">
      <c r="N553" s="1"/>
      <c r="P553" s="101"/>
      <c r="Q553" s="101"/>
    </row>
    <row r="554" spans="14:17" x14ac:dyDescent="0.25">
      <c r="N554" s="1"/>
      <c r="P554" s="101"/>
      <c r="Q554" s="101"/>
    </row>
    <row r="555" spans="14:17" x14ac:dyDescent="0.25">
      <c r="N555" s="1"/>
      <c r="P555" s="101"/>
      <c r="Q555" s="101"/>
    </row>
    <row r="556" spans="14:17" x14ac:dyDescent="0.25">
      <c r="N556" s="1"/>
      <c r="P556" s="101"/>
      <c r="Q556" s="101"/>
    </row>
    <row r="557" spans="14:17" x14ac:dyDescent="0.25">
      <c r="N557" s="1"/>
      <c r="P557" s="101"/>
      <c r="Q557" s="101"/>
    </row>
    <row r="558" spans="14:17" x14ac:dyDescent="0.25">
      <c r="N558" s="1"/>
      <c r="P558" s="101"/>
      <c r="Q558" s="101"/>
    </row>
    <row r="559" spans="14:17" x14ac:dyDescent="0.25">
      <c r="N559" s="1"/>
      <c r="P559" s="101"/>
      <c r="Q559" s="101"/>
    </row>
    <row r="560" spans="14:17" x14ac:dyDescent="0.25">
      <c r="N560" s="1"/>
      <c r="P560" s="101"/>
      <c r="Q560" s="101"/>
    </row>
    <row r="561" spans="14:17" x14ac:dyDescent="0.25">
      <c r="N561" s="1"/>
      <c r="P561" s="101"/>
      <c r="Q561" s="101"/>
    </row>
    <row r="562" spans="14:17" x14ac:dyDescent="0.25">
      <c r="N562" s="1"/>
      <c r="P562" s="101"/>
      <c r="Q562" s="101"/>
    </row>
    <row r="563" spans="14:17" x14ac:dyDescent="0.25">
      <c r="N563" s="1"/>
      <c r="P563" s="101"/>
      <c r="Q563" s="101"/>
    </row>
    <row r="564" spans="14:17" x14ac:dyDescent="0.25">
      <c r="N564" s="1"/>
      <c r="P564" s="101"/>
      <c r="Q564" s="101"/>
    </row>
    <row r="565" spans="14:17" x14ac:dyDescent="0.25">
      <c r="N565" s="1"/>
      <c r="P565" s="101"/>
      <c r="Q565" s="101"/>
    </row>
    <row r="566" spans="14:17" x14ac:dyDescent="0.25">
      <c r="N566" s="1"/>
      <c r="P566" s="101"/>
      <c r="Q566" s="101"/>
    </row>
    <row r="567" spans="14:17" x14ac:dyDescent="0.25">
      <c r="N567" s="1"/>
      <c r="P567" s="101"/>
      <c r="Q567" s="101"/>
    </row>
    <row r="568" spans="14:17" x14ac:dyDescent="0.25">
      <c r="N568" s="1"/>
      <c r="P568" s="101"/>
      <c r="Q568" s="101"/>
    </row>
    <row r="569" spans="14:17" x14ac:dyDescent="0.25">
      <c r="N569" s="1"/>
      <c r="P569" s="101"/>
      <c r="Q569" s="101"/>
    </row>
    <row r="570" spans="14:17" x14ac:dyDescent="0.25">
      <c r="N570" s="1"/>
      <c r="P570" s="101"/>
      <c r="Q570" s="101"/>
    </row>
    <row r="571" spans="14:17" x14ac:dyDescent="0.25">
      <c r="N571" s="1"/>
      <c r="P571" s="101"/>
      <c r="Q571" s="101"/>
    </row>
    <row r="572" spans="14:17" x14ac:dyDescent="0.25">
      <c r="N572" s="1"/>
      <c r="P572" s="101"/>
      <c r="Q572" s="101"/>
    </row>
    <row r="573" spans="14:17" x14ac:dyDescent="0.25">
      <c r="N573" s="1"/>
      <c r="P573" s="101"/>
      <c r="Q573" s="101"/>
    </row>
    <row r="574" spans="14:17" x14ac:dyDescent="0.25">
      <c r="N574" s="1"/>
      <c r="P574" s="101"/>
      <c r="Q574" s="101"/>
    </row>
    <row r="575" spans="14:17" x14ac:dyDescent="0.25">
      <c r="N575" s="1"/>
      <c r="P575" s="101"/>
      <c r="Q575" s="101"/>
    </row>
    <row r="576" spans="14:17" x14ac:dyDescent="0.25">
      <c r="N576" s="1"/>
      <c r="P576" s="101"/>
      <c r="Q576" s="101"/>
    </row>
    <row r="577" spans="14:17" x14ac:dyDescent="0.25">
      <c r="N577" s="1"/>
      <c r="P577" s="101"/>
      <c r="Q577" s="101"/>
    </row>
    <row r="578" spans="14:17" x14ac:dyDescent="0.25">
      <c r="N578" s="1"/>
      <c r="P578" s="101"/>
      <c r="Q578" s="101"/>
    </row>
    <row r="579" spans="14:17" x14ac:dyDescent="0.25">
      <c r="N579" s="1"/>
      <c r="P579" s="101"/>
      <c r="Q579" s="101"/>
    </row>
    <row r="580" spans="14:17" x14ac:dyDescent="0.25">
      <c r="N580" s="1"/>
      <c r="P580" s="101"/>
      <c r="Q580" s="101"/>
    </row>
    <row r="581" spans="14:17" x14ac:dyDescent="0.25">
      <c r="N581" s="1"/>
      <c r="P581" s="101"/>
      <c r="Q581" s="101"/>
    </row>
    <row r="582" spans="14:17" x14ac:dyDescent="0.25">
      <c r="N582" s="1"/>
      <c r="P582" s="101"/>
      <c r="Q582" s="101"/>
    </row>
    <row r="583" spans="14:17" x14ac:dyDescent="0.25">
      <c r="N583" s="1"/>
      <c r="P583" s="101"/>
      <c r="Q583" s="101"/>
    </row>
    <row r="584" spans="14:17" x14ac:dyDescent="0.25">
      <c r="N584" s="1"/>
      <c r="P584" s="101"/>
      <c r="Q584" s="101"/>
    </row>
    <row r="585" spans="14:17" x14ac:dyDescent="0.25">
      <c r="N585" s="1"/>
      <c r="P585" s="101"/>
      <c r="Q585" s="101"/>
    </row>
    <row r="586" spans="14:17" x14ac:dyDescent="0.25">
      <c r="N586" s="1"/>
      <c r="P586" s="101"/>
      <c r="Q586" s="101"/>
    </row>
    <row r="587" spans="14:17" x14ac:dyDescent="0.25">
      <c r="N587" s="1"/>
      <c r="P587" s="101"/>
      <c r="Q587" s="101"/>
    </row>
    <row r="588" spans="14:17" x14ac:dyDescent="0.25">
      <c r="N588" s="1"/>
      <c r="P588" s="101"/>
      <c r="Q588" s="101"/>
    </row>
    <row r="589" spans="14:17" x14ac:dyDescent="0.25">
      <c r="N589" s="1"/>
      <c r="P589" s="101"/>
      <c r="Q589" s="101"/>
    </row>
    <row r="590" spans="14:17" x14ac:dyDescent="0.25">
      <c r="N590" s="1"/>
      <c r="P590" s="101"/>
      <c r="Q590" s="101"/>
    </row>
    <row r="591" spans="14:17" x14ac:dyDescent="0.25">
      <c r="N591" s="1"/>
      <c r="P591" s="101"/>
      <c r="Q591" s="101"/>
    </row>
    <row r="592" spans="14:17" x14ac:dyDescent="0.25">
      <c r="N592" s="1"/>
      <c r="P592" s="101"/>
      <c r="Q592" s="101"/>
    </row>
    <row r="593" spans="14:17" x14ac:dyDescent="0.25">
      <c r="N593" s="1"/>
      <c r="P593" s="101"/>
      <c r="Q593" s="101"/>
    </row>
    <row r="594" spans="14:17" x14ac:dyDescent="0.25">
      <c r="N594" s="1"/>
      <c r="P594" s="101"/>
      <c r="Q594" s="101"/>
    </row>
    <row r="595" spans="14:17" x14ac:dyDescent="0.25">
      <c r="N595" s="1"/>
      <c r="P595" s="101"/>
      <c r="Q595" s="101"/>
    </row>
    <row r="596" spans="14:17" x14ac:dyDescent="0.25">
      <c r="N596" s="1"/>
      <c r="P596" s="101"/>
      <c r="Q596" s="101"/>
    </row>
    <row r="597" spans="14:17" x14ac:dyDescent="0.25">
      <c r="N597" s="1"/>
      <c r="P597" s="101"/>
      <c r="Q597" s="101"/>
    </row>
    <row r="598" spans="14:17" x14ac:dyDescent="0.25">
      <c r="N598" s="1"/>
      <c r="P598" s="101"/>
      <c r="Q598" s="101"/>
    </row>
    <row r="599" spans="14:17" x14ac:dyDescent="0.25">
      <c r="N599" s="1"/>
      <c r="P599" s="101"/>
      <c r="Q599" s="101"/>
    </row>
    <row r="600" spans="14:17" x14ac:dyDescent="0.25">
      <c r="N600" s="1"/>
      <c r="P600" s="101"/>
      <c r="Q600" s="101"/>
    </row>
    <row r="601" spans="14:17" x14ac:dyDescent="0.25">
      <c r="N601" s="1"/>
      <c r="P601" s="101"/>
      <c r="Q601" s="101"/>
    </row>
    <row r="602" spans="14:17" x14ac:dyDescent="0.25">
      <c r="N602" s="1"/>
      <c r="P602" s="101"/>
      <c r="Q602" s="101"/>
    </row>
    <row r="603" spans="14:17" x14ac:dyDescent="0.25">
      <c r="N603" s="1"/>
      <c r="P603" s="101"/>
      <c r="Q603" s="101"/>
    </row>
    <row r="604" spans="14:17" x14ac:dyDescent="0.25">
      <c r="N604" s="1"/>
      <c r="P604" s="101"/>
      <c r="Q604" s="101"/>
    </row>
    <row r="605" spans="14:17" x14ac:dyDescent="0.25">
      <c r="N605" s="1"/>
      <c r="P605" s="101"/>
      <c r="Q605" s="101"/>
    </row>
    <row r="606" spans="14:17" x14ac:dyDescent="0.25">
      <c r="N606" s="1"/>
      <c r="P606" s="101"/>
      <c r="Q606" s="101"/>
    </row>
    <row r="607" spans="14:17" x14ac:dyDescent="0.25">
      <c r="N607" s="1"/>
      <c r="P607" s="101"/>
      <c r="Q607" s="101"/>
    </row>
    <row r="608" spans="14:17" x14ac:dyDescent="0.25">
      <c r="N608" s="1"/>
      <c r="P608" s="101"/>
      <c r="Q608" s="101"/>
    </row>
    <row r="609" spans="14:17" x14ac:dyDescent="0.25">
      <c r="N609" s="1"/>
      <c r="P609" s="101"/>
      <c r="Q609" s="101"/>
    </row>
    <row r="610" spans="14:17" x14ac:dyDescent="0.25">
      <c r="N610" s="1"/>
      <c r="P610" s="101"/>
      <c r="Q610" s="101"/>
    </row>
    <row r="611" spans="14:17" x14ac:dyDescent="0.25">
      <c r="N611" s="1"/>
      <c r="P611" s="101"/>
      <c r="Q611" s="101"/>
    </row>
    <row r="612" spans="14:17" x14ac:dyDescent="0.25">
      <c r="N612" s="1"/>
      <c r="P612" s="101"/>
      <c r="Q612" s="101"/>
    </row>
    <row r="613" spans="14:17" x14ac:dyDescent="0.25">
      <c r="N613" s="1"/>
      <c r="P613" s="101"/>
      <c r="Q613" s="101"/>
    </row>
    <row r="614" spans="14:17" x14ac:dyDescent="0.25">
      <c r="N614" s="1"/>
      <c r="P614" s="101"/>
      <c r="Q614" s="101"/>
    </row>
    <row r="615" spans="14:17" x14ac:dyDescent="0.25">
      <c r="N615" s="1"/>
      <c r="P615" s="101"/>
      <c r="Q615" s="101"/>
    </row>
    <row r="616" spans="14:17" x14ac:dyDescent="0.25">
      <c r="N616" s="1"/>
      <c r="P616" s="101"/>
      <c r="Q616" s="101"/>
    </row>
    <row r="617" spans="14:17" x14ac:dyDescent="0.25">
      <c r="N617" s="1"/>
      <c r="P617" s="101"/>
      <c r="Q617" s="101"/>
    </row>
    <row r="618" spans="14:17" x14ac:dyDescent="0.25">
      <c r="N618" s="1"/>
      <c r="P618" s="101"/>
      <c r="Q618" s="101"/>
    </row>
    <row r="619" spans="14:17" x14ac:dyDescent="0.25">
      <c r="N619" s="1"/>
      <c r="P619" s="101"/>
      <c r="Q619" s="101"/>
    </row>
    <row r="620" spans="14:17" x14ac:dyDescent="0.25">
      <c r="N620" s="1"/>
      <c r="P620" s="101"/>
      <c r="Q620" s="101"/>
    </row>
    <row r="621" spans="14:17" x14ac:dyDescent="0.25">
      <c r="N621" s="1"/>
      <c r="P621" s="101"/>
      <c r="Q621" s="101"/>
    </row>
    <row r="622" spans="14:17" x14ac:dyDescent="0.25">
      <c r="N622" s="1"/>
      <c r="P622" s="101"/>
      <c r="Q622" s="101"/>
    </row>
    <row r="623" spans="14:17" x14ac:dyDescent="0.25">
      <c r="N623" s="1"/>
      <c r="P623" s="101"/>
      <c r="Q623" s="101"/>
    </row>
    <row r="624" spans="14:17" x14ac:dyDescent="0.25">
      <c r="N624" s="1"/>
      <c r="P624" s="101"/>
      <c r="Q624" s="101"/>
    </row>
    <row r="625" spans="14:17" x14ac:dyDescent="0.25">
      <c r="N625" s="1"/>
      <c r="P625" s="101"/>
      <c r="Q625" s="101"/>
    </row>
    <row r="626" spans="14:17" x14ac:dyDescent="0.25">
      <c r="N626" s="1"/>
      <c r="P626" s="101"/>
      <c r="Q626" s="101"/>
    </row>
    <row r="627" spans="14:17" x14ac:dyDescent="0.25">
      <c r="N627" s="1"/>
      <c r="P627" s="101"/>
      <c r="Q627" s="101"/>
    </row>
    <row r="628" spans="14:17" x14ac:dyDescent="0.25">
      <c r="N628" s="1"/>
      <c r="P628" s="101"/>
      <c r="Q628" s="101"/>
    </row>
    <row r="629" spans="14:17" x14ac:dyDescent="0.25">
      <c r="N629" s="1"/>
      <c r="P629" s="101"/>
      <c r="Q629" s="101"/>
    </row>
    <row r="630" spans="14:17" x14ac:dyDescent="0.25">
      <c r="N630" s="1"/>
      <c r="P630" s="101"/>
      <c r="Q630" s="101"/>
    </row>
    <row r="631" spans="14:17" x14ac:dyDescent="0.25">
      <c r="N631" s="1"/>
      <c r="P631" s="101"/>
      <c r="Q631" s="101"/>
    </row>
    <row r="632" spans="14:17" x14ac:dyDescent="0.25">
      <c r="N632" s="1"/>
      <c r="P632" s="101"/>
      <c r="Q632" s="101"/>
    </row>
    <row r="633" spans="14:17" x14ac:dyDescent="0.25">
      <c r="N633" s="1"/>
      <c r="P633" s="101"/>
      <c r="Q633" s="101"/>
    </row>
    <row r="634" spans="14:17" x14ac:dyDescent="0.25">
      <c r="N634" s="1"/>
      <c r="P634" s="101"/>
      <c r="Q634" s="101"/>
    </row>
    <row r="635" spans="14:17" x14ac:dyDescent="0.25">
      <c r="N635" s="1"/>
      <c r="P635" s="101"/>
      <c r="Q635" s="101"/>
    </row>
    <row r="636" spans="14:17" x14ac:dyDescent="0.25">
      <c r="N636" s="1"/>
      <c r="P636" s="101"/>
      <c r="Q636" s="101"/>
    </row>
    <row r="637" spans="14:17" x14ac:dyDescent="0.25">
      <c r="N637" s="1"/>
      <c r="P637" s="101"/>
      <c r="Q637" s="101"/>
    </row>
    <row r="638" spans="14:17" x14ac:dyDescent="0.25">
      <c r="N638" s="1"/>
      <c r="P638" s="101"/>
      <c r="Q638" s="101"/>
    </row>
    <row r="639" spans="14:17" x14ac:dyDescent="0.25">
      <c r="N639" s="1"/>
      <c r="P639" s="101"/>
      <c r="Q639" s="101"/>
    </row>
    <row r="640" spans="14:17" x14ac:dyDescent="0.25">
      <c r="N640" s="1"/>
      <c r="P640" s="101"/>
      <c r="Q640" s="101"/>
    </row>
    <row r="641" spans="14:17" x14ac:dyDescent="0.25">
      <c r="N641" s="1"/>
      <c r="P641" s="101"/>
      <c r="Q641" s="101"/>
    </row>
    <row r="642" spans="14:17" x14ac:dyDescent="0.25">
      <c r="N642" s="1"/>
      <c r="P642" s="101"/>
      <c r="Q642" s="101"/>
    </row>
    <row r="643" spans="14:17" x14ac:dyDescent="0.25">
      <c r="N643" s="1"/>
      <c r="P643" s="101"/>
      <c r="Q643" s="101"/>
    </row>
    <row r="644" spans="14:17" x14ac:dyDescent="0.25">
      <c r="N644" s="1"/>
      <c r="P644" s="101"/>
      <c r="Q644" s="101"/>
    </row>
    <row r="645" spans="14:17" x14ac:dyDescent="0.25">
      <c r="N645" s="1"/>
      <c r="P645" s="101"/>
      <c r="Q645" s="101"/>
    </row>
    <row r="646" spans="14:17" x14ac:dyDescent="0.25">
      <c r="N646" s="1"/>
      <c r="P646" s="101"/>
      <c r="Q646" s="101"/>
    </row>
    <row r="647" spans="14:17" x14ac:dyDescent="0.25">
      <c r="N647" s="1"/>
      <c r="P647" s="101"/>
      <c r="Q647" s="101"/>
    </row>
    <row r="648" spans="14:17" x14ac:dyDescent="0.25">
      <c r="N648" s="1"/>
      <c r="P648" s="101"/>
      <c r="Q648" s="101"/>
    </row>
    <row r="649" spans="14:17" x14ac:dyDescent="0.25">
      <c r="N649" s="1"/>
      <c r="P649" s="101"/>
      <c r="Q649" s="101"/>
    </row>
    <row r="650" spans="14:17" x14ac:dyDescent="0.25">
      <c r="N650" s="1"/>
      <c r="P650" s="101"/>
      <c r="Q650" s="101"/>
    </row>
    <row r="651" spans="14:17" x14ac:dyDescent="0.25">
      <c r="N651" s="1"/>
      <c r="P651" s="101"/>
      <c r="Q651" s="101"/>
    </row>
    <row r="652" spans="14:17" x14ac:dyDescent="0.25">
      <c r="N652" s="1"/>
      <c r="P652" s="101"/>
      <c r="Q652" s="101"/>
    </row>
    <row r="653" spans="14:17" x14ac:dyDescent="0.25">
      <c r="N653" s="1"/>
      <c r="P653" s="101"/>
      <c r="Q653" s="101"/>
    </row>
    <row r="654" spans="14:17" x14ac:dyDescent="0.25">
      <c r="N654" s="1"/>
      <c r="P654" s="101"/>
      <c r="Q654" s="101"/>
    </row>
    <row r="655" spans="14:17" x14ac:dyDescent="0.25">
      <c r="N655" s="1"/>
      <c r="P655" s="101"/>
      <c r="Q655" s="101"/>
    </row>
    <row r="656" spans="14:17" x14ac:dyDescent="0.25">
      <c r="N656" s="1"/>
      <c r="P656" s="101"/>
      <c r="Q656" s="101"/>
    </row>
    <row r="657" spans="14:17" x14ac:dyDescent="0.25">
      <c r="N657" s="1"/>
      <c r="P657" s="101"/>
      <c r="Q657" s="101"/>
    </row>
    <row r="658" spans="14:17" x14ac:dyDescent="0.25">
      <c r="N658" s="1"/>
      <c r="P658" s="101"/>
      <c r="Q658" s="101"/>
    </row>
    <row r="659" spans="14:17" x14ac:dyDescent="0.25">
      <c r="N659" s="1"/>
      <c r="P659" s="101"/>
      <c r="Q659" s="101"/>
    </row>
    <row r="660" spans="14:17" x14ac:dyDescent="0.25">
      <c r="N660" s="1"/>
      <c r="P660" s="101"/>
      <c r="Q660" s="101"/>
    </row>
    <row r="661" spans="14:17" x14ac:dyDescent="0.25">
      <c r="N661" s="1"/>
      <c r="P661" s="101"/>
      <c r="Q661" s="101"/>
    </row>
    <row r="662" spans="14:17" x14ac:dyDescent="0.25">
      <c r="N662" s="1"/>
      <c r="P662" s="101"/>
      <c r="Q662" s="101"/>
    </row>
    <row r="663" spans="14:17" x14ac:dyDescent="0.25">
      <c r="N663" s="1"/>
      <c r="P663" s="101"/>
      <c r="Q663" s="101"/>
    </row>
    <row r="664" spans="14:17" x14ac:dyDescent="0.25">
      <c r="N664" s="1"/>
      <c r="P664" s="101"/>
      <c r="Q664" s="101"/>
    </row>
    <row r="665" spans="14:17" x14ac:dyDescent="0.25">
      <c r="N665" s="1"/>
      <c r="P665" s="101"/>
      <c r="Q665" s="101"/>
    </row>
    <row r="666" spans="14:17" x14ac:dyDescent="0.25">
      <c r="N666" s="1"/>
      <c r="P666" s="101"/>
      <c r="Q666" s="101"/>
    </row>
    <row r="667" spans="14:17" x14ac:dyDescent="0.25">
      <c r="N667" s="1"/>
      <c r="P667" s="101"/>
      <c r="Q667" s="101"/>
    </row>
    <row r="668" spans="14:17" x14ac:dyDescent="0.25">
      <c r="N668" s="1"/>
      <c r="P668" s="101"/>
      <c r="Q668" s="101"/>
    </row>
    <row r="669" spans="14:17" x14ac:dyDescent="0.25">
      <c r="N669" s="1"/>
      <c r="P669" s="101"/>
      <c r="Q669" s="101"/>
    </row>
    <row r="670" spans="14:17" x14ac:dyDescent="0.25">
      <c r="N670" s="1"/>
      <c r="P670" s="101"/>
      <c r="Q670" s="101"/>
    </row>
    <row r="671" spans="14:17" x14ac:dyDescent="0.25">
      <c r="N671" s="1"/>
      <c r="P671" s="101"/>
      <c r="Q671" s="101"/>
    </row>
    <row r="672" spans="14:17" x14ac:dyDescent="0.25">
      <c r="N672" s="1"/>
      <c r="P672" s="101"/>
      <c r="Q672" s="101"/>
    </row>
    <row r="673" spans="14:17" x14ac:dyDescent="0.25">
      <c r="N673" s="1"/>
      <c r="P673" s="101"/>
      <c r="Q673" s="101"/>
    </row>
    <row r="674" spans="14:17" x14ac:dyDescent="0.25">
      <c r="N674" s="1"/>
      <c r="P674" s="101"/>
      <c r="Q674" s="101"/>
    </row>
    <row r="675" spans="14:17" x14ac:dyDescent="0.25">
      <c r="N675" s="1"/>
      <c r="P675" s="101"/>
      <c r="Q675" s="101"/>
    </row>
    <row r="676" spans="14:17" x14ac:dyDescent="0.25">
      <c r="N676" s="1"/>
      <c r="P676" s="101"/>
      <c r="Q676" s="101"/>
    </row>
    <row r="677" spans="14:17" x14ac:dyDescent="0.25">
      <c r="N677" s="1"/>
      <c r="P677" s="101"/>
      <c r="Q677" s="101"/>
    </row>
    <row r="678" spans="14:17" x14ac:dyDescent="0.25">
      <c r="N678" s="1"/>
      <c r="P678" s="101"/>
      <c r="Q678" s="101"/>
    </row>
    <row r="679" spans="14:17" x14ac:dyDescent="0.25">
      <c r="N679" s="1"/>
      <c r="P679" s="101"/>
      <c r="Q679" s="101"/>
    </row>
    <row r="680" spans="14:17" x14ac:dyDescent="0.25">
      <c r="N680" s="1"/>
      <c r="P680" s="101"/>
      <c r="Q680" s="101"/>
    </row>
    <row r="681" spans="14:17" x14ac:dyDescent="0.25">
      <c r="N681" s="1"/>
      <c r="P681" s="101"/>
      <c r="Q681" s="101"/>
    </row>
    <row r="682" spans="14:17" x14ac:dyDescent="0.25">
      <c r="N682" s="1"/>
      <c r="P682" s="101"/>
      <c r="Q682" s="101"/>
    </row>
    <row r="683" spans="14:17" x14ac:dyDescent="0.25">
      <c r="N683" s="1"/>
      <c r="P683" s="101"/>
      <c r="Q683" s="101"/>
    </row>
    <row r="684" spans="14:17" x14ac:dyDescent="0.25">
      <c r="N684" s="1"/>
      <c r="P684" s="101"/>
      <c r="Q684" s="101"/>
    </row>
    <row r="685" spans="14:17" x14ac:dyDescent="0.25">
      <c r="N685" s="1"/>
      <c r="P685" s="101"/>
      <c r="Q685" s="101"/>
    </row>
    <row r="686" spans="14:17" x14ac:dyDescent="0.25">
      <c r="N686" s="1"/>
      <c r="P686" s="101"/>
      <c r="Q686" s="101"/>
    </row>
    <row r="687" spans="14:17" x14ac:dyDescent="0.25">
      <c r="N687" s="1"/>
      <c r="P687" s="101"/>
      <c r="Q687" s="101"/>
    </row>
    <row r="688" spans="14:17" x14ac:dyDescent="0.25">
      <c r="N688" s="1"/>
      <c r="P688" s="101"/>
      <c r="Q688" s="101"/>
    </row>
    <row r="689" spans="14:17" x14ac:dyDescent="0.25">
      <c r="N689" s="1"/>
      <c r="P689" s="101"/>
      <c r="Q689" s="101"/>
    </row>
    <row r="690" spans="14:17" x14ac:dyDescent="0.25">
      <c r="N690" s="1"/>
      <c r="P690" s="101"/>
      <c r="Q690" s="101"/>
    </row>
    <row r="691" spans="14:17" x14ac:dyDescent="0.25">
      <c r="N691" s="1"/>
      <c r="P691" s="101"/>
      <c r="Q691" s="101"/>
    </row>
    <row r="692" spans="14:17" x14ac:dyDescent="0.25">
      <c r="N692" s="1"/>
      <c r="P692" s="101"/>
      <c r="Q692" s="101"/>
    </row>
    <row r="693" spans="14:17" x14ac:dyDescent="0.25">
      <c r="N693" s="1"/>
      <c r="P693" s="101"/>
      <c r="Q693" s="101"/>
    </row>
    <row r="694" spans="14:17" x14ac:dyDescent="0.25">
      <c r="N694" s="1"/>
      <c r="P694" s="101"/>
      <c r="Q694" s="101"/>
    </row>
    <row r="695" spans="14:17" x14ac:dyDescent="0.25">
      <c r="N695" s="1"/>
      <c r="P695" s="101"/>
      <c r="Q695" s="101"/>
    </row>
    <row r="696" spans="14:17" x14ac:dyDescent="0.25">
      <c r="N696" s="1"/>
      <c r="P696" s="101"/>
      <c r="Q696" s="101"/>
    </row>
    <row r="697" spans="14:17" x14ac:dyDescent="0.25">
      <c r="N697" s="1"/>
      <c r="P697" s="101"/>
      <c r="Q697" s="101"/>
    </row>
    <row r="698" spans="14:17" x14ac:dyDescent="0.25">
      <c r="N698" s="1"/>
      <c r="P698" s="101"/>
      <c r="Q698" s="101"/>
    </row>
    <row r="699" spans="14:17" x14ac:dyDescent="0.25">
      <c r="N699" s="1"/>
      <c r="P699" s="101"/>
      <c r="Q699" s="101"/>
    </row>
    <row r="700" spans="14:17" x14ac:dyDescent="0.25">
      <c r="N700" s="1"/>
      <c r="P700" s="101"/>
      <c r="Q700" s="101"/>
    </row>
    <row r="701" spans="14:17" x14ac:dyDescent="0.25">
      <c r="N701" s="1"/>
      <c r="P701" s="101"/>
      <c r="Q701" s="101"/>
    </row>
    <row r="702" spans="14:17" x14ac:dyDescent="0.25">
      <c r="N702" s="1"/>
      <c r="P702" s="101"/>
      <c r="Q702" s="101"/>
    </row>
    <row r="703" spans="14:17" x14ac:dyDescent="0.25">
      <c r="N703" s="1"/>
      <c r="P703" s="101"/>
      <c r="Q703" s="101"/>
    </row>
    <row r="704" spans="14:17" x14ac:dyDescent="0.25">
      <c r="N704" s="1"/>
      <c r="P704" s="101"/>
      <c r="Q704" s="101"/>
    </row>
    <row r="705" spans="14:17" x14ac:dyDescent="0.25">
      <c r="N705" s="1"/>
      <c r="P705" s="101"/>
      <c r="Q705" s="101"/>
    </row>
    <row r="706" spans="14:17" x14ac:dyDescent="0.25">
      <c r="N706" s="1"/>
      <c r="P706" s="101"/>
      <c r="Q706" s="101"/>
    </row>
    <row r="707" spans="14:17" x14ac:dyDescent="0.25">
      <c r="N707" s="1"/>
      <c r="P707" s="101"/>
      <c r="Q707" s="101"/>
    </row>
    <row r="708" spans="14:17" x14ac:dyDescent="0.25">
      <c r="N708" s="1"/>
      <c r="P708" s="101"/>
      <c r="Q708" s="101"/>
    </row>
    <row r="709" spans="14:17" x14ac:dyDescent="0.25">
      <c r="N709" s="1"/>
      <c r="P709" s="101"/>
      <c r="Q709" s="101"/>
    </row>
    <row r="710" spans="14:17" x14ac:dyDescent="0.25">
      <c r="N710" s="1"/>
      <c r="P710" s="101"/>
      <c r="Q710" s="101"/>
    </row>
    <row r="711" spans="14:17" x14ac:dyDescent="0.25">
      <c r="N711" s="1"/>
      <c r="P711" s="101"/>
      <c r="Q711" s="101"/>
    </row>
    <row r="712" spans="14:17" x14ac:dyDescent="0.25">
      <c r="N712" s="1"/>
      <c r="P712" s="101"/>
      <c r="Q712" s="101"/>
    </row>
    <row r="713" spans="14:17" x14ac:dyDescent="0.25">
      <c r="N713" s="1"/>
      <c r="P713" s="101"/>
      <c r="Q713" s="101"/>
    </row>
    <row r="714" spans="14:17" x14ac:dyDescent="0.25">
      <c r="N714" s="1"/>
      <c r="P714" s="101"/>
      <c r="Q714" s="101"/>
    </row>
    <row r="715" spans="14:17" x14ac:dyDescent="0.25">
      <c r="N715" s="1"/>
      <c r="P715" s="101"/>
      <c r="Q715" s="101"/>
    </row>
    <row r="716" spans="14:17" x14ac:dyDescent="0.25">
      <c r="N716" s="1"/>
      <c r="P716" s="101"/>
      <c r="Q716" s="101"/>
    </row>
    <row r="717" spans="14:17" x14ac:dyDescent="0.25">
      <c r="N717" s="1"/>
      <c r="P717" s="101"/>
      <c r="Q717" s="101"/>
    </row>
    <row r="718" spans="14:17" x14ac:dyDescent="0.25">
      <c r="N718" s="1"/>
      <c r="P718" s="101"/>
      <c r="Q718" s="101"/>
    </row>
    <row r="719" spans="14:17" x14ac:dyDescent="0.25">
      <c r="N719" s="1"/>
      <c r="P719" s="101"/>
      <c r="Q719" s="101"/>
    </row>
    <row r="720" spans="14:17" x14ac:dyDescent="0.25">
      <c r="N720" s="1"/>
      <c r="P720" s="101"/>
      <c r="Q720" s="101"/>
    </row>
    <row r="721" spans="14:17" x14ac:dyDescent="0.25">
      <c r="N721" s="1"/>
      <c r="P721" s="101"/>
      <c r="Q721" s="101"/>
    </row>
    <row r="722" spans="14:17" x14ac:dyDescent="0.25">
      <c r="N722" s="1"/>
      <c r="P722" s="101"/>
      <c r="Q722" s="101"/>
    </row>
    <row r="723" spans="14:17" x14ac:dyDescent="0.25">
      <c r="N723" s="1"/>
      <c r="P723" s="101"/>
      <c r="Q723" s="101"/>
    </row>
    <row r="724" spans="14:17" x14ac:dyDescent="0.25">
      <c r="N724" s="1"/>
      <c r="P724" s="101"/>
      <c r="Q724" s="101"/>
    </row>
    <row r="725" spans="14:17" x14ac:dyDescent="0.25">
      <c r="N725" s="1"/>
      <c r="P725" s="101"/>
      <c r="Q725" s="101"/>
    </row>
    <row r="726" spans="14:17" x14ac:dyDescent="0.25">
      <c r="N726" s="1"/>
      <c r="P726" s="101"/>
      <c r="Q726" s="101"/>
    </row>
    <row r="727" spans="14:17" x14ac:dyDescent="0.25">
      <c r="N727" s="1"/>
      <c r="P727" s="101"/>
      <c r="Q727" s="101"/>
    </row>
    <row r="728" spans="14:17" x14ac:dyDescent="0.25">
      <c r="N728" s="1"/>
      <c r="P728" s="101"/>
      <c r="Q728" s="101"/>
    </row>
    <row r="729" spans="14:17" x14ac:dyDescent="0.25">
      <c r="N729" s="1"/>
      <c r="P729" s="101"/>
      <c r="Q729" s="101"/>
    </row>
    <row r="730" spans="14:17" x14ac:dyDescent="0.25">
      <c r="N730" s="1"/>
      <c r="P730" s="101"/>
      <c r="Q730" s="101"/>
    </row>
    <row r="731" spans="14:17" x14ac:dyDescent="0.25">
      <c r="N731" s="1"/>
      <c r="P731" s="101"/>
      <c r="Q731" s="101"/>
    </row>
    <row r="732" spans="14:17" x14ac:dyDescent="0.25">
      <c r="N732" s="1"/>
      <c r="P732" s="101"/>
      <c r="Q732" s="101"/>
    </row>
    <row r="733" spans="14:17" x14ac:dyDescent="0.25">
      <c r="N733" s="1"/>
      <c r="P733" s="101"/>
      <c r="Q733" s="101"/>
    </row>
    <row r="734" spans="14:17" x14ac:dyDescent="0.25">
      <c r="N734" s="1"/>
      <c r="P734" s="101"/>
      <c r="Q734" s="101"/>
    </row>
    <row r="735" spans="14:17" x14ac:dyDescent="0.25">
      <c r="N735" s="1"/>
      <c r="P735" s="101"/>
      <c r="Q735" s="101"/>
    </row>
    <row r="736" spans="14:17" x14ac:dyDescent="0.25">
      <c r="N736" s="1"/>
      <c r="P736" s="101"/>
      <c r="Q736" s="101"/>
    </row>
    <row r="737" spans="14:17" x14ac:dyDescent="0.25">
      <c r="N737" s="1"/>
      <c r="P737" s="101"/>
      <c r="Q737" s="101"/>
    </row>
    <row r="738" spans="14:17" x14ac:dyDescent="0.25">
      <c r="N738" s="1"/>
      <c r="P738" s="101"/>
      <c r="Q738" s="101"/>
    </row>
    <row r="739" spans="14:17" x14ac:dyDescent="0.25">
      <c r="N739" s="1"/>
      <c r="P739" s="101"/>
      <c r="Q739" s="101"/>
    </row>
    <row r="740" spans="14:17" x14ac:dyDescent="0.25">
      <c r="N740" s="1"/>
      <c r="P740" s="101"/>
      <c r="Q740" s="101"/>
    </row>
    <row r="741" spans="14:17" x14ac:dyDescent="0.25">
      <c r="N741" s="1"/>
      <c r="P741" s="101"/>
      <c r="Q741" s="101"/>
    </row>
    <row r="742" spans="14:17" x14ac:dyDescent="0.25">
      <c r="N742" s="1"/>
      <c r="P742" s="101"/>
      <c r="Q742" s="101"/>
    </row>
    <row r="743" spans="14:17" x14ac:dyDescent="0.25">
      <c r="N743" s="1"/>
      <c r="P743" s="101"/>
      <c r="Q743" s="101"/>
    </row>
    <row r="744" spans="14:17" x14ac:dyDescent="0.25">
      <c r="N744" s="1"/>
      <c r="P744" s="101"/>
      <c r="Q744" s="101"/>
    </row>
    <row r="745" spans="14:17" x14ac:dyDescent="0.25">
      <c r="N745" s="1"/>
      <c r="P745" s="101"/>
      <c r="Q745" s="101"/>
    </row>
    <row r="746" spans="14:17" x14ac:dyDescent="0.25">
      <c r="N746" s="1"/>
      <c r="P746" s="101"/>
      <c r="Q746" s="101"/>
    </row>
    <row r="747" spans="14:17" x14ac:dyDescent="0.25">
      <c r="N747" s="1"/>
      <c r="P747" s="101"/>
      <c r="Q747" s="101"/>
    </row>
    <row r="748" spans="14:17" x14ac:dyDescent="0.25">
      <c r="N748" s="1"/>
      <c r="P748" s="101"/>
      <c r="Q748" s="101"/>
    </row>
    <row r="749" spans="14:17" x14ac:dyDescent="0.25">
      <c r="N749" s="1"/>
      <c r="P749" s="101"/>
      <c r="Q749" s="101"/>
    </row>
    <row r="750" spans="14:17" x14ac:dyDescent="0.25">
      <c r="N750" s="1"/>
      <c r="P750" s="101"/>
      <c r="Q750" s="101"/>
    </row>
    <row r="751" spans="14:17" x14ac:dyDescent="0.25">
      <c r="N751" s="1"/>
      <c r="P751" s="101"/>
      <c r="Q751" s="101"/>
    </row>
    <row r="752" spans="14:17" x14ac:dyDescent="0.25">
      <c r="N752" s="1"/>
      <c r="P752" s="101"/>
      <c r="Q752" s="101"/>
    </row>
    <row r="753" spans="14:17" x14ac:dyDescent="0.25">
      <c r="N753" s="1"/>
      <c r="P753" s="101"/>
      <c r="Q753" s="101"/>
    </row>
    <row r="754" spans="14:17" x14ac:dyDescent="0.25">
      <c r="N754" s="1"/>
      <c r="P754" s="101"/>
      <c r="Q754" s="101"/>
    </row>
    <row r="755" spans="14:17" x14ac:dyDescent="0.25">
      <c r="N755" s="1"/>
      <c r="P755" s="101"/>
      <c r="Q755" s="101"/>
    </row>
    <row r="756" spans="14:17" x14ac:dyDescent="0.25">
      <c r="N756" s="1"/>
      <c r="P756" s="101"/>
      <c r="Q756" s="101"/>
    </row>
    <row r="757" spans="14:17" x14ac:dyDescent="0.25">
      <c r="N757" s="1"/>
      <c r="P757" s="101"/>
      <c r="Q757" s="101"/>
    </row>
    <row r="758" spans="14:17" x14ac:dyDescent="0.25">
      <c r="N758" s="1"/>
      <c r="P758" s="101"/>
      <c r="Q758" s="101"/>
    </row>
    <row r="759" spans="14:17" x14ac:dyDescent="0.25">
      <c r="N759" s="1"/>
      <c r="P759" s="101"/>
      <c r="Q759" s="101"/>
    </row>
    <row r="760" spans="14:17" x14ac:dyDescent="0.25">
      <c r="N760" s="1"/>
      <c r="P760" s="101"/>
      <c r="Q760" s="101"/>
    </row>
    <row r="761" spans="14:17" x14ac:dyDescent="0.25">
      <c r="N761" s="1"/>
      <c r="P761" s="101"/>
      <c r="Q761" s="101"/>
    </row>
    <row r="762" spans="14:17" x14ac:dyDescent="0.25">
      <c r="N762" s="1"/>
      <c r="P762" s="101"/>
      <c r="Q762" s="101"/>
    </row>
    <row r="763" spans="14:17" x14ac:dyDescent="0.25">
      <c r="N763" s="1"/>
      <c r="P763" s="101"/>
      <c r="Q763" s="101"/>
    </row>
    <row r="764" spans="14:17" x14ac:dyDescent="0.25">
      <c r="N764" s="1"/>
      <c r="P764" s="101"/>
      <c r="Q764" s="101"/>
    </row>
    <row r="765" spans="14:17" x14ac:dyDescent="0.25">
      <c r="N765" s="1"/>
      <c r="P765" s="101"/>
      <c r="Q765" s="101"/>
    </row>
    <row r="766" spans="14:17" x14ac:dyDescent="0.25">
      <c r="N766" s="1"/>
      <c r="P766" s="101"/>
      <c r="Q766" s="101"/>
    </row>
    <row r="767" spans="14:17" x14ac:dyDescent="0.25">
      <c r="N767" s="1"/>
      <c r="P767" s="101"/>
      <c r="Q767" s="101"/>
    </row>
    <row r="768" spans="14:17" x14ac:dyDescent="0.25">
      <c r="N768" s="1"/>
      <c r="P768" s="101"/>
      <c r="Q768" s="101"/>
    </row>
    <row r="769" spans="14:17" x14ac:dyDescent="0.25">
      <c r="N769" s="1"/>
      <c r="P769" s="101"/>
      <c r="Q769" s="101"/>
    </row>
    <row r="770" spans="14:17" x14ac:dyDescent="0.25">
      <c r="N770" s="1"/>
      <c r="P770" s="101"/>
      <c r="Q770" s="101"/>
    </row>
    <row r="771" spans="14:17" x14ac:dyDescent="0.25">
      <c r="N771" s="1"/>
      <c r="P771" s="101"/>
      <c r="Q771" s="101"/>
    </row>
    <row r="772" spans="14:17" x14ac:dyDescent="0.25">
      <c r="N772" s="1"/>
      <c r="P772" s="101"/>
      <c r="Q772" s="101"/>
    </row>
    <row r="773" spans="14:17" x14ac:dyDescent="0.25">
      <c r="N773" s="1"/>
      <c r="P773" s="101"/>
      <c r="Q773" s="101"/>
    </row>
    <row r="774" spans="14:17" x14ac:dyDescent="0.25">
      <c r="N774" s="1"/>
      <c r="P774" s="101"/>
      <c r="Q774" s="101"/>
    </row>
    <row r="775" spans="14:17" x14ac:dyDescent="0.25">
      <c r="N775" s="1"/>
      <c r="P775" s="101"/>
      <c r="Q775" s="101"/>
    </row>
    <row r="776" spans="14:17" x14ac:dyDescent="0.25">
      <c r="N776" s="1"/>
      <c r="P776" s="101"/>
      <c r="Q776" s="101"/>
    </row>
    <row r="777" spans="14:17" x14ac:dyDescent="0.25">
      <c r="N777" s="1"/>
      <c r="P777" s="101"/>
      <c r="Q777" s="101"/>
    </row>
    <row r="778" spans="14:17" x14ac:dyDescent="0.25">
      <c r="N778" s="1"/>
      <c r="P778" s="101"/>
      <c r="Q778" s="101"/>
    </row>
    <row r="779" spans="14:17" x14ac:dyDescent="0.25">
      <c r="N779" s="1"/>
      <c r="P779" s="101"/>
      <c r="Q779" s="101"/>
    </row>
    <row r="780" spans="14:17" x14ac:dyDescent="0.25">
      <c r="N780" s="1"/>
      <c r="P780" s="101"/>
      <c r="Q780" s="101"/>
    </row>
    <row r="781" spans="14:17" x14ac:dyDescent="0.25">
      <c r="N781" s="1"/>
      <c r="P781" s="101"/>
      <c r="Q781" s="101"/>
    </row>
    <row r="782" spans="14:17" x14ac:dyDescent="0.25">
      <c r="N782" s="1"/>
      <c r="P782" s="101"/>
      <c r="Q782" s="101"/>
    </row>
    <row r="783" spans="14:17" x14ac:dyDescent="0.25">
      <c r="N783" s="1"/>
      <c r="P783" s="101"/>
      <c r="Q783" s="101"/>
    </row>
    <row r="784" spans="14:17" x14ac:dyDescent="0.25">
      <c r="N784" s="1"/>
      <c r="P784" s="101"/>
      <c r="Q784" s="101"/>
    </row>
    <row r="785" spans="14:17" x14ac:dyDescent="0.25">
      <c r="N785" s="1"/>
      <c r="P785" s="101"/>
      <c r="Q785" s="101"/>
    </row>
    <row r="786" spans="14:17" x14ac:dyDescent="0.25">
      <c r="N786" s="1"/>
      <c r="P786" s="101"/>
      <c r="Q786" s="101"/>
    </row>
    <row r="787" spans="14:17" x14ac:dyDescent="0.25">
      <c r="N787" s="1"/>
      <c r="P787" s="101"/>
      <c r="Q787" s="101"/>
    </row>
    <row r="788" spans="14:17" x14ac:dyDescent="0.25">
      <c r="N788" s="1"/>
      <c r="P788" s="101"/>
      <c r="Q788" s="101"/>
    </row>
    <row r="789" spans="14:17" x14ac:dyDescent="0.25">
      <c r="N789" s="1"/>
      <c r="P789" s="101"/>
      <c r="Q789" s="101"/>
    </row>
    <row r="790" spans="14:17" x14ac:dyDescent="0.25">
      <c r="N790" s="1"/>
      <c r="P790" s="101"/>
      <c r="Q790" s="101"/>
    </row>
    <row r="791" spans="14:17" x14ac:dyDescent="0.25">
      <c r="N791" s="1"/>
      <c r="P791" s="101"/>
      <c r="Q791" s="101"/>
    </row>
    <row r="792" spans="14:17" x14ac:dyDescent="0.25">
      <c r="N792" s="1"/>
      <c r="P792" s="101"/>
      <c r="Q792" s="101"/>
    </row>
    <row r="793" spans="14:17" x14ac:dyDescent="0.25">
      <c r="N793" s="1"/>
      <c r="P793" s="101"/>
      <c r="Q793" s="101"/>
    </row>
    <row r="794" spans="14:17" x14ac:dyDescent="0.25">
      <c r="N794" s="1"/>
      <c r="P794" s="101"/>
      <c r="Q794" s="101"/>
    </row>
    <row r="795" spans="14:17" x14ac:dyDescent="0.25">
      <c r="N795" s="1"/>
      <c r="P795" s="101"/>
      <c r="Q795" s="101"/>
    </row>
    <row r="796" spans="14:17" x14ac:dyDescent="0.25">
      <c r="N796" s="1"/>
      <c r="P796" s="101"/>
      <c r="Q796" s="101"/>
    </row>
    <row r="797" spans="14:17" x14ac:dyDescent="0.25">
      <c r="N797" s="1"/>
      <c r="P797" s="101"/>
      <c r="Q797" s="101"/>
    </row>
    <row r="798" spans="14:17" x14ac:dyDescent="0.25">
      <c r="N798" s="1"/>
      <c r="P798" s="101"/>
      <c r="Q798" s="101"/>
    </row>
    <row r="799" spans="14:17" x14ac:dyDescent="0.25">
      <c r="N799" s="1"/>
      <c r="P799" s="101"/>
      <c r="Q799" s="101"/>
    </row>
    <row r="800" spans="14:17" x14ac:dyDescent="0.25">
      <c r="N800" s="1"/>
      <c r="P800" s="101"/>
      <c r="Q800" s="101"/>
    </row>
    <row r="801" spans="14:17" x14ac:dyDescent="0.25">
      <c r="N801" s="1"/>
      <c r="P801" s="101"/>
      <c r="Q801" s="101"/>
    </row>
    <row r="802" spans="14:17" x14ac:dyDescent="0.25">
      <c r="N802" s="1"/>
      <c r="P802" s="101"/>
      <c r="Q802" s="101"/>
    </row>
    <row r="803" spans="14:17" x14ac:dyDescent="0.25">
      <c r="N803" s="1"/>
      <c r="P803" s="101"/>
      <c r="Q803" s="101"/>
    </row>
    <row r="804" spans="14:17" x14ac:dyDescent="0.25">
      <c r="N804" s="1"/>
      <c r="P804" s="101"/>
      <c r="Q804" s="101"/>
    </row>
    <row r="805" spans="14:17" x14ac:dyDescent="0.25">
      <c r="N805" s="1"/>
      <c r="P805" s="101"/>
      <c r="Q805" s="101"/>
    </row>
    <row r="806" spans="14:17" x14ac:dyDescent="0.25">
      <c r="N806" s="1"/>
      <c r="P806" s="101"/>
      <c r="Q806" s="101"/>
    </row>
    <row r="807" spans="14:17" x14ac:dyDescent="0.25">
      <c r="N807" s="1"/>
      <c r="P807" s="101"/>
      <c r="Q807" s="101"/>
    </row>
    <row r="808" spans="14:17" x14ac:dyDescent="0.25">
      <c r="N808" s="1"/>
      <c r="P808" s="101"/>
      <c r="Q808" s="101"/>
    </row>
    <row r="809" spans="14:17" x14ac:dyDescent="0.25">
      <c r="N809" s="1"/>
      <c r="P809" s="101"/>
      <c r="Q809" s="101"/>
    </row>
    <row r="810" spans="14:17" x14ac:dyDescent="0.25">
      <c r="N810" s="1"/>
      <c r="P810" s="101"/>
      <c r="Q810" s="101"/>
    </row>
    <row r="811" spans="14:17" x14ac:dyDescent="0.25">
      <c r="N811" s="1"/>
      <c r="P811" s="101"/>
      <c r="Q811" s="101"/>
    </row>
    <row r="812" spans="14:17" x14ac:dyDescent="0.25">
      <c r="N812" s="1"/>
      <c r="P812" s="101"/>
      <c r="Q812" s="101"/>
    </row>
    <row r="813" spans="14:17" x14ac:dyDescent="0.25">
      <c r="N813" s="1"/>
      <c r="P813" s="101"/>
      <c r="Q813" s="101"/>
    </row>
    <row r="814" spans="14:17" x14ac:dyDescent="0.25">
      <c r="N814" s="1"/>
      <c r="P814" s="101"/>
      <c r="Q814" s="101"/>
    </row>
    <row r="815" spans="14:17" x14ac:dyDescent="0.25">
      <c r="N815" s="1"/>
      <c r="P815" s="101"/>
      <c r="Q815" s="101"/>
    </row>
    <row r="816" spans="14:17" x14ac:dyDescent="0.25">
      <c r="N816" s="1"/>
      <c r="P816" s="101"/>
      <c r="Q816" s="101"/>
    </row>
    <row r="817" spans="14:17" x14ac:dyDescent="0.25">
      <c r="N817" s="1"/>
      <c r="P817" s="101"/>
      <c r="Q817" s="101"/>
    </row>
    <row r="818" spans="14:17" x14ac:dyDescent="0.25">
      <c r="N818" s="1"/>
      <c r="P818" s="101"/>
      <c r="Q818" s="101"/>
    </row>
    <row r="819" spans="14:17" x14ac:dyDescent="0.25">
      <c r="N819" s="1"/>
      <c r="P819" s="101"/>
      <c r="Q819" s="101"/>
    </row>
    <row r="820" spans="14:17" x14ac:dyDescent="0.25">
      <c r="N820" s="1"/>
      <c r="P820" s="101"/>
      <c r="Q820" s="101"/>
    </row>
    <row r="821" spans="14:17" x14ac:dyDescent="0.25">
      <c r="N821" s="1"/>
      <c r="P821" s="101"/>
      <c r="Q821" s="101"/>
    </row>
    <row r="822" spans="14:17" x14ac:dyDescent="0.25">
      <c r="N822" s="1"/>
      <c r="P822" s="101"/>
      <c r="Q822" s="101"/>
    </row>
    <row r="823" spans="14:17" x14ac:dyDescent="0.25">
      <c r="N823" s="1"/>
      <c r="P823" s="101"/>
      <c r="Q823" s="101"/>
    </row>
    <row r="824" spans="14:17" x14ac:dyDescent="0.25">
      <c r="N824" s="1"/>
      <c r="P824" s="101"/>
      <c r="Q824" s="101"/>
    </row>
    <row r="825" spans="14:17" x14ac:dyDescent="0.25">
      <c r="N825" s="1"/>
      <c r="P825" s="101"/>
      <c r="Q825" s="101"/>
    </row>
    <row r="826" spans="14:17" x14ac:dyDescent="0.25">
      <c r="N826" s="1"/>
      <c r="P826" s="101"/>
      <c r="Q826" s="101"/>
    </row>
    <row r="827" spans="14:17" x14ac:dyDescent="0.25">
      <c r="N827" s="1"/>
      <c r="P827" s="101"/>
      <c r="Q827" s="101"/>
    </row>
    <row r="828" spans="14:17" x14ac:dyDescent="0.25">
      <c r="N828" s="1"/>
      <c r="P828" s="101"/>
      <c r="Q828" s="101"/>
    </row>
    <row r="829" spans="14:17" x14ac:dyDescent="0.25">
      <c r="N829" s="1"/>
      <c r="P829" s="101"/>
      <c r="Q829" s="101"/>
    </row>
    <row r="830" spans="14:17" x14ac:dyDescent="0.25">
      <c r="N830" s="1"/>
      <c r="P830" s="101"/>
      <c r="Q830" s="101"/>
    </row>
    <row r="831" spans="14:17" x14ac:dyDescent="0.25">
      <c r="N831" s="1"/>
      <c r="P831" s="101"/>
      <c r="Q831" s="101"/>
    </row>
    <row r="832" spans="14:17" x14ac:dyDescent="0.25">
      <c r="N832" s="1"/>
      <c r="P832" s="101"/>
      <c r="Q832" s="101"/>
    </row>
    <row r="833" spans="14:17" x14ac:dyDescent="0.25">
      <c r="N833" s="1"/>
      <c r="P833" s="101"/>
      <c r="Q833" s="101"/>
    </row>
    <row r="834" spans="14:17" x14ac:dyDescent="0.25">
      <c r="N834" s="1"/>
      <c r="P834" s="101"/>
      <c r="Q834" s="101"/>
    </row>
    <row r="835" spans="14:17" x14ac:dyDescent="0.25">
      <c r="N835" s="1"/>
      <c r="P835" s="101"/>
      <c r="Q835" s="101"/>
    </row>
    <row r="836" spans="14:17" x14ac:dyDescent="0.25">
      <c r="N836" s="1"/>
      <c r="P836" s="101"/>
      <c r="Q836" s="101"/>
    </row>
    <row r="837" spans="14:17" x14ac:dyDescent="0.25">
      <c r="N837" s="1"/>
      <c r="P837" s="101"/>
      <c r="Q837" s="101"/>
    </row>
    <row r="838" spans="14:17" x14ac:dyDescent="0.25">
      <c r="N838" s="1"/>
      <c r="P838" s="101"/>
      <c r="Q838" s="101"/>
    </row>
    <row r="839" spans="14:17" x14ac:dyDescent="0.25">
      <c r="N839" s="1"/>
      <c r="P839" s="101"/>
      <c r="Q839" s="101"/>
    </row>
    <row r="840" spans="14:17" x14ac:dyDescent="0.25">
      <c r="N840" s="1"/>
      <c r="P840" s="101"/>
      <c r="Q840" s="101"/>
    </row>
    <row r="841" spans="14:17" x14ac:dyDescent="0.25">
      <c r="N841" s="1"/>
      <c r="P841" s="101"/>
      <c r="Q841" s="101"/>
    </row>
    <row r="842" spans="14:17" x14ac:dyDescent="0.25">
      <c r="N842" s="1"/>
      <c r="P842" s="101"/>
      <c r="Q842" s="101"/>
    </row>
    <row r="843" spans="14:17" x14ac:dyDescent="0.25">
      <c r="N843" s="1"/>
      <c r="P843" s="101"/>
      <c r="Q843" s="101"/>
    </row>
    <row r="844" spans="14:17" x14ac:dyDescent="0.25">
      <c r="N844" s="1"/>
      <c r="P844" s="101"/>
      <c r="Q844" s="101"/>
    </row>
    <row r="845" spans="14:17" x14ac:dyDescent="0.25">
      <c r="N845" s="1"/>
      <c r="P845" s="101"/>
      <c r="Q845" s="101"/>
    </row>
    <row r="846" spans="14:17" x14ac:dyDescent="0.25">
      <c r="N846" s="1"/>
      <c r="P846" s="101"/>
      <c r="Q846" s="101"/>
    </row>
    <row r="847" spans="14:17" x14ac:dyDescent="0.25">
      <c r="N847" s="1"/>
      <c r="P847" s="101"/>
      <c r="Q847" s="101"/>
    </row>
    <row r="848" spans="14:17" x14ac:dyDescent="0.25">
      <c r="N848" s="1"/>
      <c r="P848" s="101"/>
      <c r="Q848" s="101"/>
    </row>
    <row r="849" spans="14:17" x14ac:dyDescent="0.25">
      <c r="N849" s="1"/>
      <c r="P849" s="101"/>
      <c r="Q849" s="101"/>
    </row>
    <row r="850" spans="14:17" x14ac:dyDescent="0.25">
      <c r="N850" s="1"/>
      <c r="P850" s="101"/>
      <c r="Q850" s="101"/>
    </row>
    <row r="851" spans="14:17" x14ac:dyDescent="0.25">
      <c r="N851" s="1"/>
      <c r="P851" s="101"/>
      <c r="Q851" s="101"/>
    </row>
    <row r="852" spans="14:17" x14ac:dyDescent="0.25">
      <c r="N852" s="1"/>
      <c r="P852" s="101"/>
      <c r="Q852" s="101"/>
    </row>
    <row r="853" spans="14:17" x14ac:dyDescent="0.25">
      <c r="N853" s="1"/>
      <c r="P853" s="101"/>
      <c r="Q853" s="101"/>
    </row>
    <row r="854" spans="14:17" x14ac:dyDescent="0.25">
      <c r="N854" s="1"/>
      <c r="P854" s="101"/>
      <c r="Q854" s="101"/>
    </row>
    <row r="855" spans="14:17" x14ac:dyDescent="0.25">
      <c r="N855" s="1"/>
      <c r="P855" s="101"/>
      <c r="Q855" s="101"/>
    </row>
    <row r="856" spans="14:17" x14ac:dyDescent="0.25">
      <c r="N856" s="1"/>
      <c r="P856" s="101"/>
      <c r="Q856" s="101"/>
    </row>
    <row r="857" spans="14:17" x14ac:dyDescent="0.25">
      <c r="N857" s="1"/>
      <c r="P857" s="101"/>
      <c r="Q857" s="101"/>
    </row>
    <row r="858" spans="14:17" x14ac:dyDescent="0.25">
      <c r="N858" s="1"/>
      <c r="P858" s="101"/>
      <c r="Q858" s="101"/>
    </row>
    <row r="859" spans="14:17" x14ac:dyDescent="0.25">
      <c r="N859" s="1"/>
      <c r="P859" s="101"/>
      <c r="Q859" s="101"/>
    </row>
    <row r="860" spans="14:17" x14ac:dyDescent="0.25">
      <c r="N860" s="1"/>
      <c r="P860" s="101"/>
      <c r="Q860" s="101"/>
    </row>
    <row r="861" spans="14:17" x14ac:dyDescent="0.25">
      <c r="N861" s="1"/>
      <c r="P861" s="101"/>
      <c r="Q861" s="101"/>
    </row>
    <row r="862" spans="14:17" x14ac:dyDescent="0.25">
      <c r="N862" s="1"/>
      <c r="P862" s="101"/>
      <c r="Q862" s="101"/>
    </row>
    <row r="863" spans="14:17" x14ac:dyDescent="0.25">
      <c r="N863" s="1"/>
      <c r="P863" s="101"/>
      <c r="Q863" s="101"/>
    </row>
    <row r="864" spans="14:17" x14ac:dyDescent="0.25">
      <c r="N864" s="1"/>
      <c r="P864" s="101"/>
      <c r="Q864" s="101"/>
    </row>
    <row r="865" spans="14:17" x14ac:dyDescent="0.25">
      <c r="N865" s="1"/>
      <c r="P865" s="101"/>
      <c r="Q865" s="101"/>
    </row>
    <row r="866" spans="14:17" x14ac:dyDescent="0.25">
      <c r="N866" s="1"/>
      <c r="P866" s="101"/>
      <c r="Q866" s="101"/>
    </row>
    <row r="867" spans="14:17" x14ac:dyDescent="0.25">
      <c r="N867" s="1"/>
      <c r="P867" s="101"/>
      <c r="Q867" s="101"/>
    </row>
    <row r="868" spans="14:17" x14ac:dyDescent="0.25">
      <c r="N868" s="1"/>
      <c r="P868" s="101"/>
      <c r="Q868" s="101"/>
    </row>
    <row r="869" spans="14:17" x14ac:dyDescent="0.25">
      <c r="N869" s="1"/>
      <c r="P869" s="101"/>
      <c r="Q869" s="101"/>
    </row>
    <row r="870" spans="14:17" x14ac:dyDescent="0.25">
      <c r="N870" s="1"/>
      <c r="P870" s="101"/>
      <c r="Q870" s="101"/>
    </row>
    <row r="871" spans="14:17" x14ac:dyDescent="0.25">
      <c r="N871" s="1"/>
      <c r="P871" s="101"/>
      <c r="Q871" s="101"/>
    </row>
    <row r="872" spans="14:17" x14ac:dyDescent="0.25">
      <c r="N872" s="1"/>
      <c r="P872" s="101"/>
      <c r="Q872" s="101"/>
    </row>
    <row r="873" spans="14:17" x14ac:dyDescent="0.25">
      <c r="N873" s="1"/>
      <c r="P873" s="101"/>
      <c r="Q873" s="101"/>
    </row>
    <row r="874" spans="14:17" x14ac:dyDescent="0.25">
      <c r="N874" s="1"/>
      <c r="P874" s="101"/>
      <c r="Q874" s="101"/>
    </row>
    <row r="875" spans="14:17" x14ac:dyDescent="0.25">
      <c r="N875" s="1"/>
      <c r="P875" s="101"/>
      <c r="Q875" s="101"/>
    </row>
    <row r="876" spans="14:17" x14ac:dyDescent="0.25">
      <c r="N876" s="1"/>
      <c r="P876" s="101"/>
      <c r="Q876" s="101"/>
    </row>
    <row r="877" spans="14:17" x14ac:dyDescent="0.25">
      <c r="N877" s="1"/>
      <c r="P877" s="101"/>
      <c r="Q877" s="101"/>
    </row>
    <row r="878" spans="14:17" x14ac:dyDescent="0.25">
      <c r="N878" s="1"/>
      <c r="P878" s="101"/>
      <c r="Q878" s="101"/>
    </row>
    <row r="879" spans="14:17" x14ac:dyDescent="0.25">
      <c r="N879" s="1"/>
      <c r="P879" s="101"/>
      <c r="Q879" s="101"/>
    </row>
    <row r="880" spans="14:17" x14ac:dyDescent="0.25">
      <c r="N880" s="1"/>
      <c r="P880" s="101"/>
      <c r="Q880" s="101"/>
    </row>
    <row r="881" spans="14:17" x14ac:dyDescent="0.25">
      <c r="N881" s="1"/>
      <c r="P881" s="101"/>
      <c r="Q881" s="101"/>
    </row>
    <row r="882" spans="14:17" x14ac:dyDescent="0.25">
      <c r="N882" s="1"/>
      <c r="P882" s="101"/>
      <c r="Q882" s="101"/>
    </row>
    <row r="883" spans="14:17" x14ac:dyDescent="0.25">
      <c r="N883" s="1"/>
      <c r="P883" s="101"/>
      <c r="Q883" s="101"/>
    </row>
    <row r="884" spans="14:17" x14ac:dyDescent="0.25">
      <c r="N884" s="1"/>
      <c r="P884" s="101"/>
      <c r="Q884" s="101"/>
    </row>
    <row r="885" spans="14:17" x14ac:dyDescent="0.25">
      <c r="N885" s="1"/>
      <c r="P885" s="101"/>
      <c r="Q885" s="101"/>
    </row>
    <row r="886" spans="14:17" x14ac:dyDescent="0.25">
      <c r="N886" s="1"/>
      <c r="P886" s="101"/>
      <c r="Q886" s="101"/>
    </row>
    <row r="887" spans="14:17" x14ac:dyDescent="0.25">
      <c r="N887" s="1"/>
      <c r="P887" s="101"/>
      <c r="Q887" s="101"/>
    </row>
    <row r="888" spans="14:17" x14ac:dyDescent="0.25">
      <c r="N888" s="1"/>
      <c r="P888" s="101"/>
      <c r="Q888" s="101"/>
    </row>
    <row r="889" spans="14:17" x14ac:dyDescent="0.25">
      <c r="N889" s="1"/>
      <c r="P889" s="101"/>
      <c r="Q889" s="101"/>
    </row>
    <row r="890" spans="14:17" x14ac:dyDescent="0.25">
      <c r="N890" s="1"/>
      <c r="P890" s="101"/>
      <c r="Q890" s="101"/>
    </row>
    <row r="891" spans="14:17" x14ac:dyDescent="0.25">
      <c r="N891" s="1"/>
      <c r="P891" s="101"/>
      <c r="Q891" s="101"/>
    </row>
    <row r="892" spans="14:17" x14ac:dyDescent="0.25">
      <c r="N892" s="1"/>
      <c r="P892" s="101"/>
      <c r="Q892" s="101"/>
    </row>
    <row r="893" spans="14:17" x14ac:dyDescent="0.25">
      <c r="N893" s="1"/>
      <c r="P893" s="101"/>
      <c r="Q893" s="101"/>
    </row>
    <row r="894" spans="14:17" x14ac:dyDescent="0.25">
      <c r="N894" s="1"/>
      <c r="P894" s="101"/>
      <c r="Q894" s="101"/>
    </row>
    <row r="895" spans="14:17" x14ac:dyDescent="0.25">
      <c r="N895" s="1"/>
      <c r="P895" s="101"/>
      <c r="Q895" s="101"/>
    </row>
    <row r="896" spans="14:17" x14ac:dyDescent="0.25">
      <c r="N896" s="1"/>
      <c r="P896" s="101"/>
      <c r="Q896" s="101"/>
    </row>
    <row r="897" spans="14:17" x14ac:dyDescent="0.25">
      <c r="N897" s="1"/>
      <c r="P897" s="101"/>
      <c r="Q897" s="101"/>
    </row>
    <row r="898" spans="14:17" x14ac:dyDescent="0.25">
      <c r="N898" s="1"/>
      <c r="P898" s="101"/>
      <c r="Q898" s="101"/>
    </row>
    <row r="899" spans="14:17" x14ac:dyDescent="0.25">
      <c r="N899" s="1"/>
      <c r="P899" s="101"/>
      <c r="Q899" s="101"/>
    </row>
    <row r="900" spans="14:17" x14ac:dyDescent="0.25">
      <c r="N900" s="1"/>
      <c r="P900" s="101"/>
      <c r="Q900" s="101"/>
    </row>
    <row r="901" spans="14:17" x14ac:dyDescent="0.25">
      <c r="N901" s="1"/>
      <c r="P901" s="101"/>
      <c r="Q901" s="101"/>
    </row>
    <row r="902" spans="14:17" x14ac:dyDescent="0.25">
      <c r="N902" s="1"/>
      <c r="P902" s="101"/>
      <c r="Q902" s="101"/>
    </row>
    <row r="903" spans="14:17" x14ac:dyDescent="0.25">
      <c r="N903" s="1"/>
      <c r="P903" s="101"/>
      <c r="Q903" s="101"/>
    </row>
    <row r="904" spans="14:17" x14ac:dyDescent="0.25">
      <c r="N904" s="1"/>
      <c r="P904" s="101"/>
      <c r="Q904" s="101"/>
    </row>
    <row r="905" spans="14:17" x14ac:dyDescent="0.25">
      <c r="N905" s="1"/>
      <c r="P905" s="101"/>
      <c r="Q905" s="101"/>
    </row>
    <row r="906" spans="14:17" x14ac:dyDescent="0.25">
      <c r="N906" s="1"/>
      <c r="P906" s="101"/>
      <c r="Q906" s="101"/>
    </row>
    <row r="907" spans="14:17" x14ac:dyDescent="0.25">
      <c r="N907" s="1"/>
      <c r="P907" s="101"/>
      <c r="Q907" s="101"/>
    </row>
    <row r="908" spans="14:17" x14ac:dyDescent="0.25">
      <c r="N908" s="1"/>
      <c r="P908" s="101"/>
      <c r="Q908" s="101"/>
    </row>
    <row r="909" spans="14:17" x14ac:dyDescent="0.25">
      <c r="N909" s="1"/>
      <c r="P909" s="101"/>
      <c r="Q909" s="101"/>
    </row>
    <row r="910" spans="14:17" x14ac:dyDescent="0.25">
      <c r="N910" s="1"/>
      <c r="P910" s="101"/>
      <c r="Q910" s="101"/>
    </row>
    <row r="911" spans="14:17" x14ac:dyDescent="0.25">
      <c r="N911" s="1"/>
      <c r="P911" s="101"/>
      <c r="Q911" s="101"/>
    </row>
    <row r="912" spans="14:17" x14ac:dyDescent="0.25">
      <c r="N912" s="1"/>
      <c r="P912" s="101"/>
      <c r="Q912" s="101"/>
    </row>
    <row r="913" spans="14:17" x14ac:dyDescent="0.25">
      <c r="N913" s="1"/>
      <c r="P913" s="101"/>
      <c r="Q913" s="101"/>
    </row>
    <row r="914" spans="14:17" x14ac:dyDescent="0.25">
      <c r="N914" s="1"/>
      <c r="P914" s="101"/>
      <c r="Q914" s="101"/>
    </row>
    <row r="915" spans="14:17" x14ac:dyDescent="0.25">
      <c r="N915" s="1"/>
      <c r="P915" s="101"/>
      <c r="Q915" s="101"/>
    </row>
    <row r="916" spans="14:17" x14ac:dyDescent="0.25">
      <c r="N916" s="1"/>
      <c r="P916" s="101"/>
      <c r="Q916" s="101"/>
    </row>
    <row r="917" spans="14:17" x14ac:dyDescent="0.25">
      <c r="N917" s="1"/>
      <c r="P917" s="101"/>
      <c r="Q917" s="101"/>
    </row>
    <row r="918" spans="14:17" x14ac:dyDescent="0.25">
      <c r="N918" s="1"/>
      <c r="P918" s="101"/>
      <c r="Q918" s="101"/>
    </row>
    <row r="919" spans="14:17" x14ac:dyDescent="0.25">
      <c r="N919" s="1"/>
      <c r="P919" s="101"/>
      <c r="Q919" s="101"/>
    </row>
    <row r="920" spans="14:17" x14ac:dyDescent="0.25">
      <c r="N920" s="1"/>
      <c r="P920" s="101"/>
      <c r="Q920" s="101"/>
    </row>
    <row r="921" spans="14:17" x14ac:dyDescent="0.25">
      <c r="N921" s="1"/>
      <c r="P921" s="101"/>
      <c r="Q921" s="101"/>
    </row>
    <row r="922" spans="14:17" x14ac:dyDescent="0.25">
      <c r="N922" s="1"/>
      <c r="P922" s="101"/>
      <c r="Q922" s="101"/>
    </row>
    <row r="923" spans="14:17" x14ac:dyDescent="0.25">
      <c r="N923" s="1"/>
      <c r="P923" s="101"/>
      <c r="Q923" s="101"/>
    </row>
    <row r="924" spans="14:17" x14ac:dyDescent="0.25">
      <c r="N924" s="1"/>
      <c r="P924" s="101"/>
      <c r="Q924" s="101"/>
    </row>
    <row r="925" spans="14:17" x14ac:dyDescent="0.25">
      <c r="N925" s="1"/>
      <c r="P925" s="101"/>
      <c r="Q925" s="101"/>
    </row>
    <row r="926" spans="14:17" x14ac:dyDescent="0.25">
      <c r="N926" s="1"/>
      <c r="P926" s="101"/>
      <c r="Q926" s="101"/>
    </row>
    <row r="927" spans="14:17" x14ac:dyDescent="0.25">
      <c r="N927" s="1"/>
      <c r="P927" s="101"/>
      <c r="Q927" s="101"/>
    </row>
    <row r="928" spans="14:17" x14ac:dyDescent="0.25">
      <c r="N928" s="1"/>
      <c r="P928" s="101"/>
      <c r="Q928" s="101"/>
    </row>
    <row r="929" spans="14:17" x14ac:dyDescent="0.25">
      <c r="N929" s="1"/>
      <c r="P929" s="101"/>
      <c r="Q929" s="101"/>
    </row>
    <row r="930" spans="14:17" x14ac:dyDescent="0.25">
      <c r="N930" s="1"/>
      <c r="P930" s="101"/>
      <c r="Q930" s="101"/>
    </row>
    <row r="931" spans="14:17" x14ac:dyDescent="0.25">
      <c r="N931" s="1"/>
      <c r="P931" s="101"/>
      <c r="Q931" s="101"/>
    </row>
    <row r="932" spans="14:17" x14ac:dyDescent="0.25">
      <c r="N932" s="1"/>
      <c r="P932" s="101"/>
      <c r="Q932" s="101"/>
    </row>
    <row r="933" spans="14:17" x14ac:dyDescent="0.25">
      <c r="N933" s="1"/>
      <c r="P933" s="101"/>
      <c r="Q933" s="101"/>
    </row>
    <row r="934" spans="14:17" x14ac:dyDescent="0.25">
      <c r="N934" s="1"/>
      <c r="P934" s="101"/>
      <c r="Q934" s="101"/>
    </row>
    <row r="935" spans="14:17" x14ac:dyDescent="0.25">
      <c r="N935" s="1"/>
      <c r="P935" s="101"/>
      <c r="Q935" s="101"/>
    </row>
    <row r="936" spans="14:17" x14ac:dyDescent="0.25">
      <c r="N936" s="1"/>
      <c r="P936" s="101"/>
      <c r="Q936" s="101"/>
    </row>
    <row r="937" spans="14:17" x14ac:dyDescent="0.25">
      <c r="N937" s="1"/>
      <c r="P937" s="101"/>
      <c r="Q937" s="101"/>
    </row>
    <row r="938" spans="14:17" x14ac:dyDescent="0.25">
      <c r="N938" s="1"/>
      <c r="P938" s="101"/>
      <c r="Q938" s="101"/>
    </row>
    <row r="939" spans="14:17" x14ac:dyDescent="0.25">
      <c r="N939" s="1"/>
      <c r="P939" s="101"/>
      <c r="Q939" s="101"/>
    </row>
    <row r="940" spans="14:17" x14ac:dyDescent="0.25">
      <c r="N940" s="1"/>
      <c r="P940" s="101"/>
      <c r="Q940" s="101"/>
    </row>
    <row r="941" spans="14:17" x14ac:dyDescent="0.25">
      <c r="N941" s="1"/>
      <c r="P941" s="101"/>
      <c r="Q941" s="101"/>
    </row>
    <row r="942" spans="14:17" x14ac:dyDescent="0.25">
      <c r="N942" s="1"/>
      <c r="P942" s="101"/>
      <c r="Q942" s="101"/>
    </row>
    <row r="943" spans="14:17" x14ac:dyDescent="0.25">
      <c r="N943" s="1"/>
      <c r="P943" s="101"/>
      <c r="Q943" s="101"/>
    </row>
    <row r="944" spans="14:17" x14ac:dyDescent="0.25">
      <c r="N944" s="1"/>
      <c r="P944" s="101"/>
      <c r="Q944" s="101"/>
    </row>
    <row r="945" spans="14:17" x14ac:dyDescent="0.25">
      <c r="N945" s="1"/>
      <c r="P945" s="101"/>
      <c r="Q945" s="101"/>
    </row>
    <row r="946" spans="14:17" x14ac:dyDescent="0.25">
      <c r="N946" s="1"/>
      <c r="P946" s="101"/>
      <c r="Q946" s="101"/>
    </row>
    <row r="947" spans="14:17" x14ac:dyDescent="0.25">
      <c r="N947" s="1"/>
      <c r="P947" s="101"/>
      <c r="Q947" s="101"/>
    </row>
    <row r="948" spans="14:17" x14ac:dyDescent="0.25">
      <c r="N948" s="1"/>
      <c r="P948" s="101"/>
      <c r="Q948" s="101"/>
    </row>
    <row r="949" spans="14:17" x14ac:dyDescent="0.25">
      <c r="N949" s="1"/>
      <c r="P949" s="101"/>
      <c r="Q949" s="101"/>
    </row>
    <row r="950" spans="14:17" x14ac:dyDescent="0.25">
      <c r="N950" s="1"/>
      <c r="P950" s="101"/>
      <c r="Q950" s="101"/>
    </row>
    <row r="951" spans="14:17" x14ac:dyDescent="0.25">
      <c r="N951" s="1"/>
      <c r="P951" s="101"/>
      <c r="Q951" s="101"/>
    </row>
    <row r="952" spans="14:17" x14ac:dyDescent="0.25">
      <c r="N952" s="1"/>
      <c r="P952" s="101"/>
      <c r="Q952" s="101"/>
    </row>
    <row r="953" spans="14:17" x14ac:dyDescent="0.25">
      <c r="N953" s="1"/>
      <c r="P953" s="101"/>
      <c r="Q953" s="101"/>
    </row>
    <row r="954" spans="14:17" x14ac:dyDescent="0.25">
      <c r="N954" s="1"/>
      <c r="P954" s="101"/>
      <c r="Q954" s="101"/>
    </row>
    <row r="955" spans="14:17" x14ac:dyDescent="0.25">
      <c r="N955" s="1"/>
      <c r="P955" s="101"/>
      <c r="Q955" s="101"/>
    </row>
    <row r="956" spans="14:17" x14ac:dyDescent="0.25">
      <c r="N956" s="1"/>
      <c r="P956" s="101"/>
      <c r="Q956" s="101"/>
    </row>
    <row r="957" spans="14:17" x14ac:dyDescent="0.25">
      <c r="N957" s="1"/>
      <c r="P957" s="101"/>
      <c r="Q957" s="101"/>
    </row>
    <row r="958" spans="14:17" x14ac:dyDescent="0.25">
      <c r="N958" s="1"/>
      <c r="P958" s="101"/>
      <c r="Q958" s="101"/>
    </row>
    <row r="959" spans="14:17" x14ac:dyDescent="0.25">
      <c r="N959" s="1"/>
      <c r="P959" s="101"/>
      <c r="Q959" s="101"/>
    </row>
    <row r="960" spans="14:17" x14ac:dyDescent="0.25">
      <c r="N960" s="1"/>
      <c r="P960" s="101"/>
      <c r="Q960" s="101"/>
    </row>
    <row r="961" spans="14:17" x14ac:dyDescent="0.25">
      <c r="N961" s="1"/>
      <c r="P961" s="101"/>
      <c r="Q961" s="101"/>
    </row>
    <row r="962" spans="14:17" x14ac:dyDescent="0.25">
      <c r="N962" s="1"/>
      <c r="P962" s="101"/>
      <c r="Q962" s="101"/>
    </row>
    <row r="963" spans="14:17" x14ac:dyDescent="0.25">
      <c r="N963" s="1"/>
      <c r="P963" s="101"/>
      <c r="Q963" s="101"/>
    </row>
    <row r="964" spans="14:17" x14ac:dyDescent="0.25">
      <c r="N964" s="1"/>
      <c r="P964" s="101"/>
      <c r="Q964" s="101"/>
    </row>
    <row r="965" spans="14:17" x14ac:dyDescent="0.25">
      <c r="N965" s="1"/>
      <c r="P965" s="101"/>
      <c r="Q965" s="101"/>
    </row>
    <row r="966" spans="14:17" x14ac:dyDescent="0.25">
      <c r="N966" s="1"/>
      <c r="P966" s="101"/>
      <c r="Q966" s="101"/>
    </row>
    <row r="967" spans="14:17" x14ac:dyDescent="0.25">
      <c r="N967" s="1"/>
      <c r="P967" s="101"/>
      <c r="Q967" s="101"/>
    </row>
  </sheetData>
  <mergeCells count="3">
    <mergeCell ref="B1:T1"/>
    <mergeCell ref="B3:T3"/>
    <mergeCell ref="V1:Y1"/>
  </mergeCells>
  <conditionalFormatting sqref="T5:T252">
    <cfRule type="expression" dxfId="109" priority="1">
      <formula>$T5="ALLINEATO"</formula>
    </cfRule>
  </conditionalFormatting>
  <conditionalFormatting sqref="T5:T252">
    <cfRule type="expression" dxfId="108" priority="2">
      <formula>$T5="AUTO INFERIORE"</formula>
    </cfRule>
  </conditionalFormatting>
  <conditionalFormatting sqref="T5:T252">
    <cfRule type="expression" dxfId="107" priority="3">
      <formula>$T5="AUTO SUPERIORE"</formula>
    </cfRule>
  </conditionalFormatting>
  <conditionalFormatting sqref="T5:T252">
    <cfRule type="expression" dxfId="106" priority="4">
      <formula>$T5="SOLO AUTO-ORDER"</formula>
    </cfRule>
  </conditionalFormatting>
  <conditionalFormatting sqref="T5:T252">
    <cfRule type="expression" dxfId="105" priority="5">
      <formula>$T5="SOLO PIVOT"</formula>
    </cfRule>
  </conditionalFormatting>
  <conditionalFormatting sqref="Y3:Y220">
    <cfRule type="expression" dxfId="104" priority="6">
      <formula>$Y3="SOLO PIVOT"</formula>
    </cfRule>
  </conditionalFormatting>
  <printOptions horizontalCentered="1"/>
  <pageMargins left="0.25" right="0.25" top="0.5" bottom="0.5" header="0.2" footer="0.2"/>
  <pageSetup paperSize="9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11">
    <pageSetUpPr fitToPage="1"/>
  </sheetPr>
  <dimension ref="A1:I87"/>
  <sheetViews>
    <sheetView showGridLines="0" zoomScale="90" zoomScaleNormal="90" workbookViewId="0">
      <pane ySplit="4" topLeftCell="A5" activePane="bottomLeft" state="frozen"/>
      <selection pane="bottomLeft" activeCell="E8" sqref="E8"/>
    </sheetView>
  </sheetViews>
  <sheetFormatPr defaultColWidth="8.85546875" defaultRowHeight="15" x14ac:dyDescent="0.25"/>
  <cols>
    <col min="1" max="1" width="10" style="183" customWidth="1"/>
    <col min="2" max="2" width="15.85546875" style="183" customWidth="1"/>
    <col min="3" max="3" width="43.28515625" style="183" customWidth="1"/>
    <col min="4" max="4" width="16.7109375" style="183" customWidth="1"/>
    <col min="5" max="5" width="12.42578125" style="183" customWidth="1"/>
    <col min="6" max="6" width="15" style="183" customWidth="1"/>
    <col min="7" max="8" width="16.7109375" style="183" customWidth="1"/>
    <col min="9" max="9" width="27.42578125" style="1" customWidth="1"/>
    <col min="10" max="16384" width="8.85546875" style="183"/>
  </cols>
  <sheetData>
    <row r="1" spans="1:9" ht="26.1" customHeight="1" x14ac:dyDescent="0.3">
      <c r="A1" s="363" t="s">
        <v>9792</v>
      </c>
      <c r="B1" s="363"/>
      <c r="C1" s="363"/>
      <c r="D1" s="363"/>
      <c r="E1" s="363"/>
      <c r="F1" s="363"/>
      <c r="G1" s="363"/>
      <c r="H1" s="363"/>
      <c r="I1" s="363"/>
    </row>
    <row r="2" spans="1:9" ht="21.95" customHeight="1" x14ac:dyDescent="0.25">
      <c r="A2" s="322" t="s">
        <v>253</v>
      </c>
      <c r="B2" s="323">
        <f ca="1">TODAY()</f>
        <v>46284</v>
      </c>
      <c r="C2" s="322" t="s">
        <v>9793</v>
      </c>
      <c r="D2" s="334">
        <f>COUNTIF('RICARICA VENDING'!$G$4:$G$87,"&gt;0")</f>
        <v>53</v>
      </c>
      <c r="E2" s="322" t="s">
        <v>9794</v>
      </c>
      <c r="F2" s="324">
        <f>SUM('RICARICA VENDING'!$M$4:$M$87)</f>
        <v>70</v>
      </c>
      <c r="G2" s="322" t="s">
        <v>9795</v>
      </c>
      <c r="H2" s="324">
        <f>COUNTIF('RICARICA VENDING'!$P$4:$P$87,"SCORTA NEGOZIO ESAURITA")</f>
        <v>8</v>
      </c>
      <c r="I2"/>
    </row>
    <row r="3" spans="1:9" ht="24" customHeight="1" x14ac:dyDescent="0.2">
      <c r="A3" s="364" t="s">
        <v>9796</v>
      </c>
      <c r="B3" s="364"/>
      <c r="C3" s="364"/>
      <c r="D3" s="364"/>
      <c r="E3" s="364"/>
      <c r="F3" s="364"/>
      <c r="G3" s="364"/>
      <c r="H3" s="364"/>
      <c r="I3" s="364"/>
    </row>
    <row r="4" spans="1:9" ht="24" customHeight="1" thickBot="1" x14ac:dyDescent="0.25">
      <c r="A4" s="314" t="s">
        <v>8837</v>
      </c>
      <c r="B4" s="314" t="s">
        <v>771</v>
      </c>
      <c r="C4" s="314" t="s">
        <v>772</v>
      </c>
      <c r="D4" s="314" t="s">
        <v>9797</v>
      </c>
      <c r="E4" s="314" t="s">
        <v>9798</v>
      </c>
      <c r="F4" s="314" t="s">
        <v>9799</v>
      </c>
      <c r="G4" s="314" t="s">
        <v>9800</v>
      </c>
      <c r="H4" s="314" t="s">
        <v>9226</v>
      </c>
      <c r="I4" s="314" t="s">
        <v>8944</v>
      </c>
    </row>
    <row r="5" spans="1:9" ht="20.100000000000001" customHeight="1" x14ac:dyDescent="0.25">
      <c r="A5" s="315" t="str" cm="1">
        <f t="array" ref="A5:A57">_xlfn._xlws.FILTER('RICARICA VENDING'!A4:A87,'RICARICA VENDING'!$G$4:$G$87&gt;0,"")</f>
        <v>A01</v>
      </c>
      <c r="B5" s="316" t="str" cm="1">
        <f t="array" ref="B5:B57">_xlfn._xlws.FILTER('RICARICA VENDING'!B4:B87,'RICARICA VENDING'!$G$4:$G$87&gt;0,"")</f>
        <v>AMMS1733</v>
      </c>
      <c r="C5" s="316" t="str" cm="1">
        <f t="array" ref="C5:C57">_xlfn._xlws.FILTER('RICARICA VENDING'!C4:C87,'RICARICA VENDING'!$G$4:$G$87&gt;0,"")</f>
        <v>WINSTON BLUE*CART20</v>
      </c>
      <c r="D5" s="321" cm="1">
        <f t="array" ref="D5:D57">_xlfn._xlws.FILTER('RICARICA VENDING'!D4:D87,'RICARICA VENDING'!$G$4:$G$87&gt;0,"")</f>
        <v>4</v>
      </c>
      <c r="E5" s="321" cm="1">
        <f t="array" ref="E5:E57">_xlfn._xlws.FILTER('RICARICA VENDING'!E4:E87,'RICARICA VENDING'!$G$4:$G$87&gt;0,"")</f>
        <v>5</v>
      </c>
      <c r="F5" s="321" cm="1">
        <f t="array" ref="F5:F57">_xlfn._xlws.FILTER('RICARICA VENDING'!G4:G87,'RICARICA VENDING'!$G$4:$G$87&gt;0,"")</f>
        <v>1</v>
      </c>
      <c r="G5" s="321" cm="1">
        <f t="array" ref="G5:G57">_xlfn._xlws.FILTER('RICARICA VENDING'!M4:M87,'RICARICA VENDING'!$G$4:$G$87&gt;0,"")</f>
        <v>1</v>
      </c>
      <c r="H5" s="321" cm="1">
        <f t="array" ref="H5:H57">_xlfn._xlws.FILTER('RICARICA VENDING'!L4:L87,'RICARICA VENDING'!$G$4:$G$87&gt;0,"")</f>
        <v>7</v>
      </c>
      <c r="I5" t="str" cm="1">
        <f t="array" ref="I5:I57">_xlfn._xlws.FILTER('RICARICA VENDING'!P4:P87,'RICARICA VENDING'!$G$4:$G$87&gt;0,"")</f>
        <v>RICARICA COMPLETA</v>
      </c>
    </row>
    <row r="6" spans="1:9" ht="20.100000000000001" customHeight="1" x14ac:dyDescent="0.25">
      <c r="A6" s="317" t="str">
        <v>A02</v>
      </c>
      <c r="B6" s="318" t="str">
        <v>AMMS2860</v>
      </c>
      <c r="C6" s="318" t="str">
        <v>ROTHMANS OF LONDON RED</v>
      </c>
      <c r="D6" s="321">
        <v>4</v>
      </c>
      <c r="E6" s="321">
        <v>5</v>
      </c>
      <c r="F6" s="321">
        <v>1</v>
      </c>
      <c r="G6" s="321">
        <v>1</v>
      </c>
      <c r="H6" s="321">
        <v>2</v>
      </c>
      <c r="I6" t="str">
        <v>RICARICA COMPLETA</v>
      </c>
    </row>
    <row r="7" spans="1:9" ht="20.100000000000001" customHeight="1" x14ac:dyDescent="0.25">
      <c r="A7" s="317" t="str">
        <v>A03</v>
      </c>
      <c r="B7" s="318" t="str">
        <v>AMMS2982</v>
      </c>
      <c r="C7" s="318" t="str">
        <v>BENSON&amp;HEDGES BLUE*AST20</v>
      </c>
      <c r="D7" s="321">
        <v>4</v>
      </c>
      <c r="E7" s="321">
        <v>5</v>
      </c>
      <c r="F7" s="321">
        <v>1</v>
      </c>
      <c r="G7" s="321">
        <v>1</v>
      </c>
      <c r="H7" s="321">
        <v>16</v>
      </c>
      <c r="I7" t="str">
        <v>RICARICA COMPLETA</v>
      </c>
    </row>
    <row r="8" spans="1:9" ht="20.100000000000001" customHeight="1" x14ac:dyDescent="0.25">
      <c r="A8" s="317" t="str">
        <v>A07</v>
      </c>
      <c r="B8" s="318" t="str">
        <v>AMMS338</v>
      </c>
      <c r="C8" s="318" t="str">
        <v>WINSTON BLUE*AST20</v>
      </c>
      <c r="D8" s="321">
        <v>4</v>
      </c>
      <c r="E8" s="321">
        <v>5</v>
      </c>
      <c r="F8" s="321">
        <v>1</v>
      </c>
      <c r="G8" s="321">
        <v>1</v>
      </c>
      <c r="H8" s="321">
        <v>6</v>
      </c>
      <c r="I8" t="str">
        <v>RICARICA COMPLETA</v>
      </c>
    </row>
    <row r="9" spans="1:9" ht="20.100000000000001" customHeight="1" x14ac:dyDescent="0.25">
      <c r="A9" s="317" t="str">
        <v>A08</v>
      </c>
      <c r="B9" s="318" t="str">
        <v>AMMS478</v>
      </c>
      <c r="C9" s="318" t="str">
        <v>CAMEL BLUE*AST20</v>
      </c>
      <c r="D9" s="321">
        <v>3</v>
      </c>
      <c r="E9" s="321">
        <v>5</v>
      </c>
      <c r="F9" s="321">
        <v>2</v>
      </c>
      <c r="G9" s="321">
        <v>0</v>
      </c>
      <c r="H9" s="321">
        <v>0</v>
      </c>
      <c r="I9" t="str">
        <v>SCORTA NEGOZIO ESAURITA</v>
      </c>
    </row>
    <row r="10" spans="1:9" ht="20.100000000000001" customHeight="1" x14ac:dyDescent="0.25">
      <c r="A10" s="317" t="str">
        <v>A09</v>
      </c>
      <c r="B10" s="318" t="str">
        <v>AMMS1635</v>
      </c>
      <c r="C10" s="318" t="str">
        <v>WEST BLUE</v>
      </c>
      <c r="D10" s="321">
        <v>3</v>
      </c>
      <c r="E10" s="321">
        <v>5</v>
      </c>
      <c r="F10" s="321">
        <v>2</v>
      </c>
      <c r="G10" s="321">
        <v>2</v>
      </c>
      <c r="H10" s="321">
        <v>18</v>
      </c>
      <c r="I10" t="str">
        <v>RICARICA COMPLETA</v>
      </c>
    </row>
    <row r="11" spans="1:9" ht="20.100000000000001" customHeight="1" x14ac:dyDescent="0.25">
      <c r="A11" s="317" t="str">
        <v>A11</v>
      </c>
      <c r="B11" s="318" t="str">
        <v>AMMS1248</v>
      </c>
      <c r="C11" s="318" t="str">
        <v>WINSTON WHITE *AST20</v>
      </c>
      <c r="D11" s="321">
        <v>4</v>
      </c>
      <c r="E11" s="321">
        <v>5</v>
      </c>
      <c r="F11" s="321">
        <v>1</v>
      </c>
      <c r="G11" s="321">
        <v>1</v>
      </c>
      <c r="H11" s="321">
        <v>51</v>
      </c>
      <c r="I11" t="str">
        <v>RICARICA COMPLETA</v>
      </c>
    </row>
    <row r="12" spans="1:9" ht="20.100000000000001" customHeight="1" x14ac:dyDescent="0.25">
      <c r="A12" s="317" t="str">
        <v>A12</v>
      </c>
      <c r="B12" s="318" t="str">
        <v>AMMS20927</v>
      </c>
      <c r="C12" s="318" t="str">
        <v>WEST SILVER</v>
      </c>
      <c r="D12" s="321">
        <v>4</v>
      </c>
      <c r="E12" s="321">
        <v>5</v>
      </c>
      <c r="F12" s="321">
        <v>1</v>
      </c>
      <c r="G12" s="321">
        <v>1</v>
      </c>
      <c r="H12" s="321">
        <v>6</v>
      </c>
      <c r="I12" t="str">
        <v>RICARICA COMPLETA</v>
      </c>
    </row>
    <row r="13" spans="1:9" ht="20.100000000000001" customHeight="1" x14ac:dyDescent="0.25">
      <c r="A13" s="317" t="str">
        <v>A13</v>
      </c>
      <c r="B13" s="318" t="str">
        <v>AMMS177</v>
      </c>
      <c r="C13" s="318" t="str">
        <v>DUNHILL MS BIONDE AST</v>
      </c>
      <c r="D13" s="321">
        <v>4</v>
      </c>
      <c r="E13" s="321">
        <v>5</v>
      </c>
      <c r="F13" s="321">
        <v>1</v>
      </c>
      <c r="G13" s="321">
        <v>1</v>
      </c>
      <c r="H13" s="321">
        <v>9</v>
      </c>
      <c r="I13" t="str">
        <v>RICARICA COMPLETA</v>
      </c>
    </row>
    <row r="14" spans="1:9" ht="20.100000000000001" customHeight="1" x14ac:dyDescent="0.25">
      <c r="A14" s="317" t="str">
        <v>A14</v>
      </c>
      <c r="B14" s="318" t="str">
        <v>AMMS18</v>
      </c>
      <c r="C14" s="318" t="str">
        <v>MS CLASSIC SOFT*CART20</v>
      </c>
      <c r="D14" s="321">
        <v>4</v>
      </c>
      <c r="E14" s="321">
        <v>5</v>
      </c>
      <c r="F14" s="321">
        <v>1</v>
      </c>
      <c r="G14" s="321">
        <v>1</v>
      </c>
      <c r="H14" s="321">
        <v>5</v>
      </c>
      <c r="I14" t="str">
        <v>RICARICA COMPLETA</v>
      </c>
    </row>
    <row r="15" spans="1:9" ht="20.100000000000001" customHeight="1" x14ac:dyDescent="0.25">
      <c r="A15" s="317" t="str">
        <v>B04</v>
      </c>
      <c r="B15" s="318" t="str">
        <v>AMMS20462</v>
      </c>
      <c r="C15" s="318" t="str">
        <v>CAMEL COMPACT*AST20</v>
      </c>
      <c r="D15" s="321">
        <v>4</v>
      </c>
      <c r="E15" s="321">
        <v>5</v>
      </c>
      <c r="F15" s="321">
        <v>1</v>
      </c>
      <c r="G15" s="321">
        <v>1</v>
      </c>
      <c r="H15" s="321">
        <v>57</v>
      </c>
      <c r="I15" t="str">
        <v>RICARICA COMPLETA</v>
      </c>
    </row>
    <row r="16" spans="1:9" ht="20.100000000000001" customHeight="1" x14ac:dyDescent="0.25">
      <c r="A16" s="317" t="str">
        <v>B05</v>
      </c>
      <c r="B16" s="318" t="str">
        <v>AMMS2214</v>
      </c>
      <c r="C16" s="318" t="str">
        <v>MARLBORO GOLD TOUCH KS*AST20</v>
      </c>
      <c r="D16" s="321">
        <v>3</v>
      </c>
      <c r="E16" s="321">
        <v>5</v>
      </c>
      <c r="F16" s="321">
        <v>2</v>
      </c>
      <c r="G16" s="321">
        <v>2</v>
      </c>
      <c r="H16" s="321">
        <v>21</v>
      </c>
      <c r="I16" t="str">
        <v>RICARICA COMPLETA</v>
      </c>
    </row>
    <row r="17" spans="1:9" ht="20.100000000000001" customHeight="1" x14ac:dyDescent="0.25">
      <c r="A17" s="317" t="str">
        <v>B06</v>
      </c>
      <c r="B17" s="318" t="str">
        <v>AMMS2066</v>
      </c>
      <c r="C17" s="318" t="str">
        <v>WINSTON SILVER SUPER LINE*AST20</v>
      </c>
      <c r="D17" s="321">
        <v>4</v>
      </c>
      <c r="E17" s="321">
        <v>5</v>
      </c>
      <c r="F17" s="321">
        <v>1</v>
      </c>
      <c r="G17" s="321">
        <v>1</v>
      </c>
      <c r="H17" s="321">
        <v>9</v>
      </c>
      <c r="I17" t="str">
        <v>RICARICA COMPLETA</v>
      </c>
    </row>
    <row r="18" spans="1:9" ht="20.100000000000001" customHeight="1" x14ac:dyDescent="0.25">
      <c r="A18" s="317" t="str">
        <v>B09</v>
      </c>
      <c r="B18" s="318" t="str">
        <v>AMMS21036</v>
      </c>
      <c r="C18" s="318" t="str">
        <v>MARLBORO CRAFTED RED 100S*AST20</v>
      </c>
      <c r="D18" s="321">
        <v>3</v>
      </c>
      <c r="E18" s="321">
        <v>5</v>
      </c>
      <c r="F18" s="321">
        <v>2</v>
      </c>
      <c r="G18" s="321">
        <v>2</v>
      </c>
      <c r="H18" s="321">
        <v>11</v>
      </c>
      <c r="I18" t="str">
        <v>RICARICA COMPLETA</v>
      </c>
    </row>
    <row r="19" spans="1:9" ht="20.100000000000001" customHeight="1" x14ac:dyDescent="0.25">
      <c r="A19" s="317" t="str">
        <v>B10</v>
      </c>
      <c r="B19" s="318" t="str">
        <v>AMMS2065</v>
      </c>
      <c r="C19" s="318" t="str">
        <v>WINSTON BLUE SUPER LINE*AST20</v>
      </c>
      <c r="D19" s="321">
        <v>4</v>
      </c>
      <c r="E19" s="321">
        <v>5</v>
      </c>
      <c r="F19" s="321">
        <v>1</v>
      </c>
      <c r="G19" s="321">
        <v>1</v>
      </c>
      <c r="H19" s="321">
        <v>5</v>
      </c>
      <c r="I19" t="str">
        <v>RICARICA COMPLETA</v>
      </c>
    </row>
    <row r="20" spans="1:9" ht="20.100000000000001" customHeight="1" x14ac:dyDescent="0.25">
      <c r="A20" s="317" t="str">
        <v>B11</v>
      </c>
      <c r="B20" s="318" t="str">
        <v>AMMS21037</v>
      </c>
      <c r="C20" s="318" t="str">
        <v>MARLBORO CRAFTED GOLD 100S*AST20</v>
      </c>
      <c r="D20" s="321">
        <v>2</v>
      </c>
      <c r="E20" s="321">
        <v>5</v>
      </c>
      <c r="F20" s="321">
        <v>3</v>
      </c>
      <c r="G20" s="321">
        <v>0</v>
      </c>
      <c r="H20" s="321">
        <v>0</v>
      </c>
      <c r="I20" t="str">
        <v>SCORTA NEGOZIO ESAURITA</v>
      </c>
    </row>
    <row r="21" spans="1:9" ht="20.100000000000001" customHeight="1" x14ac:dyDescent="0.25">
      <c r="A21" s="317" t="str">
        <v>B12</v>
      </c>
      <c r="B21" s="318" t="str">
        <v>AMMS21419</v>
      </c>
      <c r="C21" s="318" t="str">
        <v>CHESTERFIELD LABEL BLU KS *AST20</v>
      </c>
      <c r="D21" s="321">
        <v>3</v>
      </c>
      <c r="E21" s="321">
        <v>5</v>
      </c>
      <c r="F21" s="321">
        <v>2</v>
      </c>
      <c r="G21" s="321">
        <v>2</v>
      </c>
      <c r="H21" s="321">
        <v>27</v>
      </c>
      <c r="I21" t="str">
        <v>RICARICA COMPLETA</v>
      </c>
    </row>
    <row r="22" spans="1:9" ht="20.100000000000001" customHeight="1" x14ac:dyDescent="0.25">
      <c r="A22" s="317" t="str">
        <v>B14</v>
      </c>
      <c r="B22" s="318" t="str">
        <v>AMMS245</v>
      </c>
      <c r="C22" s="318" t="str">
        <v>WINSTON RED*CART20</v>
      </c>
      <c r="D22" s="321">
        <v>4</v>
      </c>
      <c r="E22" s="321">
        <v>5</v>
      </c>
      <c r="F22" s="321">
        <v>1</v>
      </c>
      <c r="G22" s="321">
        <v>1</v>
      </c>
      <c r="H22" s="321">
        <v>2</v>
      </c>
      <c r="I22" t="str">
        <v>RICARICA COMPLETA</v>
      </c>
    </row>
    <row r="23" spans="1:9" ht="20.100000000000001" customHeight="1" x14ac:dyDescent="0.25">
      <c r="A23" s="317" t="str">
        <v>C01</v>
      </c>
      <c r="B23" s="318" t="str">
        <v>AMMS21420</v>
      </c>
      <c r="C23" s="318" t="str">
        <v>CHESTERFIELD LABEL ORIGINAL KS*AST20</v>
      </c>
      <c r="D23" s="321">
        <v>3</v>
      </c>
      <c r="E23" s="321">
        <v>5</v>
      </c>
      <c r="F23" s="321">
        <v>2</v>
      </c>
      <c r="G23" s="321">
        <v>2</v>
      </c>
      <c r="H23" s="321">
        <v>2</v>
      </c>
      <c r="I23" t="str">
        <v>RICARICA COMPLETA</v>
      </c>
    </row>
    <row r="24" spans="1:9" ht="20.100000000000001" customHeight="1" x14ac:dyDescent="0.25">
      <c r="A24" s="317" t="str">
        <v>C02</v>
      </c>
      <c r="B24" s="318" t="str">
        <v>AMMS259</v>
      </c>
      <c r="C24" s="318" t="str">
        <v>MARLBORO MIX*AST20</v>
      </c>
      <c r="D24" s="321">
        <v>4</v>
      </c>
      <c r="E24" s="321">
        <v>5</v>
      </c>
      <c r="F24" s="321">
        <v>1</v>
      </c>
      <c r="G24" s="321">
        <v>1</v>
      </c>
      <c r="H24" s="321">
        <v>30</v>
      </c>
      <c r="I24" t="str">
        <v>RICARICA COMPLETA</v>
      </c>
    </row>
    <row r="25" spans="1:9" ht="20.100000000000001" customHeight="1" x14ac:dyDescent="0.25">
      <c r="A25" s="317" t="str">
        <v>C03</v>
      </c>
      <c r="B25" s="318" t="str">
        <v>AMMS2652</v>
      </c>
      <c r="C25" s="318" t="str">
        <v>ROTHMANS OF LONDON BLUE*AST20</v>
      </c>
      <c r="D25" s="321">
        <v>3</v>
      </c>
      <c r="E25" s="321">
        <v>5</v>
      </c>
      <c r="F25" s="321">
        <v>2</v>
      </c>
      <c r="G25" s="321">
        <v>2</v>
      </c>
      <c r="H25" s="321">
        <v>2</v>
      </c>
      <c r="I25" t="str">
        <v>RICARICA COMPLETA</v>
      </c>
    </row>
    <row r="26" spans="1:9" ht="20.100000000000001" customHeight="1" x14ac:dyDescent="0.25">
      <c r="A26" s="317" t="str">
        <v>C04</v>
      </c>
      <c r="B26" s="318" t="str">
        <v>AMMS2658</v>
      </c>
      <c r="C26" s="318" t="str">
        <v>MARLBORO GOLD POCKET PACK*AST20</v>
      </c>
      <c r="D26" s="321">
        <v>4</v>
      </c>
      <c r="E26" s="321">
        <v>5</v>
      </c>
      <c r="F26" s="321">
        <v>1</v>
      </c>
      <c r="G26" s="321">
        <v>1</v>
      </c>
      <c r="H26" s="321">
        <v>8</v>
      </c>
      <c r="I26" t="str">
        <v>RICARICA COMPLETA</v>
      </c>
    </row>
    <row r="27" spans="1:9" ht="20.100000000000001" customHeight="1" x14ac:dyDescent="0.25">
      <c r="A27" s="317" t="str">
        <v>C10</v>
      </c>
      <c r="B27" s="318" t="str">
        <v>AMMS651</v>
      </c>
      <c r="C27" s="318" t="str">
        <v>MARLBORO GOLD 100S*AST20</v>
      </c>
      <c r="D27" s="321">
        <v>4</v>
      </c>
      <c r="E27" s="321">
        <v>5</v>
      </c>
      <c r="F27" s="321">
        <v>1</v>
      </c>
      <c r="G27" s="321">
        <v>0</v>
      </c>
      <c r="H27" s="321">
        <v>0</v>
      </c>
      <c r="I27" t="str">
        <v>SCORTA NEGOZIO ESAURITA</v>
      </c>
    </row>
    <row r="28" spans="1:9" ht="20.100000000000001" customHeight="1" x14ac:dyDescent="0.25">
      <c r="A28" s="317" t="str">
        <v>C11</v>
      </c>
      <c r="B28" s="318" t="str">
        <v>AMMS632</v>
      </c>
      <c r="C28" s="318" t="str">
        <v>CAMEL BLUE*CART20</v>
      </c>
      <c r="D28" s="321">
        <v>3</v>
      </c>
      <c r="E28" s="321">
        <v>5</v>
      </c>
      <c r="F28" s="321">
        <v>2</v>
      </c>
      <c r="G28" s="321">
        <v>2</v>
      </c>
      <c r="H28" s="321">
        <v>45</v>
      </c>
      <c r="I28" t="str">
        <v>RICARICA COMPLETA</v>
      </c>
    </row>
    <row r="29" spans="1:9" ht="20.100000000000001" customHeight="1" x14ac:dyDescent="0.25">
      <c r="A29" s="317" t="str">
        <v>C12</v>
      </c>
      <c r="B29" s="318" t="str">
        <v>AMMS553</v>
      </c>
      <c r="C29" s="318" t="str">
        <v>PHILIP MORRIS FILTER KINGS*AST20</v>
      </c>
      <c r="D29" s="321">
        <v>4</v>
      </c>
      <c r="E29" s="321">
        <v>5</v>
      </c>
      <c r="F29" s="321">
        <v>1</v>
      </c>
      <c r="G29" s="321">
        <v>0</v>
      </c>
      <c r="H29" s="321">
        <v>0</v>
      </c>
      <c r="I29" t="str">
        <v>SCORTA NEGOZIO ESAURITA</v>
      </c>
    </row>
    <row r="30" spans="1:9" ht="20.100000000000001" customHeight="1" x14ac:dyDescent="0.25">
      <c r="A30" s="317" t="str">
        <v>C13</v>
      </c>
      <c r="B30" s="318" t="str">
        <v>AMMS536</v>
      </c>
      <c r="C30" s="318" t="str">
        <v>LUCKY STRIKE ORIGINAL *CART20</v>
      </c>
      <c r="D30" s="321">
        <v>2</v>
      </c>
      <c r="E30" s="321">
        <v>5</v>
      </c>
      <c r="F30" s="321">
        <v>3</v>
      </c>
      <c r="G30" s="321">
        <v>3</v>
      </c>
      <c r="H30" s="321">
        <v>3</v>
      </c>
      <c r="I30" t="str">
        <v>RICARICA COMPLETA</v>
      </c>
    </row>
    <row r="31" spans="1:9" ht="20.100000000000001" customHeight="1" x14ac:dyDescent="0.25">
      <c r="A31" s="317" t="str">
        <v>C14</v>
      </c>
      <c r="B31" s="318" t="str">
        <v>AMMS3823</v>
      </c>
      <c r="C31" s="318" t="str">
        <v>CHESTERFIELD REMIX</v>
      </c>
      <c r="D31" s="321">
        <v>4</v>
      </c>
      <c r="E31" s="321">
        <v>5</v>
      </c>
      <c r="F31" s="321">
        <v>1</v>
      </c>
      <c r="G31" s="321">
        <v>0</v>
      </c>
      <c r="H31" s="321">
        <v>0</v>
      </c>
      <c r="I31" t="str">
        <v>SCORTA NEGOZIO ESAURITA</v>
      </c>
    </row>
    <row r="32" spans="1:9" ht="20.100000000000001" customHeight="1" x14ac:dyDescent="0.25">
      <c r="A32" s="317" t="str">
        <v>D02</v>
      </c>
      <c r="B32" s="318" t="str">
        <v>AMMS21460</v>
      </c>
      <c r="C32" s="318" t="str">
        <v>WINSTON JUST RED*AST20</v>
      </c>
      <c r="D32" s="321">
        <v>4</v>
      </c>
      <c r="E32" s="321">
        <v>5</v>
      </c>
      <c r="F32" s="321">
        <v>1</v>
      </c>
      <c r="G32" s="321">
        <v>1</v>
      </c>
      <c r="H32" s="321">
        <v>9</v>
      </c>
      <c r="I32" t="str">
        <v>RICARICA COMPLETA</v>
      </c>
    </row>
    <row r="33" spans="1:9" ht="20.100000000000001" customHeight="1" x14ac:dyDescent="0.25">
      <c r="A33" s="317" t="str">
        <v>D05</v>
      </c>
      <c r="B33" s="318" t="str">
        <v>AMMS2656</v>
      </c>
      <c r="C33" s="318" t="str">
        <v>MERIT GIALLA *CART20</v>
      </c>
      <c r="D33" s="321">
        <v>3</v>
      </c>
      <c r="E33" s="321">
        <v>5</v>
      </c>
      <c r="F33" s="321">
        <v>2</v>
      </c>
      <c r="G33" s="321">
        <v>2</v>
      </c>
      <c r="H33" s="321">
        <v>5</v>
      </c>
      <c r="I33" t="str">
        <v>RICARICA COMPLETA</v>
      </c>
    </row>
    <row r="34" spans="1:9" ht="20.100000000000001" customHeight="1" x14ac:dyDescent="0.25">
      <c r="A34" s="317" t="str">
        <v>D09</v>
      </c>
      <c r="B34" s="318" t="str">
        <v>AMMS2270</v>
      </c>
      <c r="C34" s="318" t="str">
        <v>ROTHMANS OF LONDON D SERIES AST*20</v>
      </c>
      <c r="D34" s="321">
        <v>2</v>
      </c>
      <c r="E34" s="321">
        <v>5</v>
      </c>
      <c r="F34" s="321">
        <v>3</v>
      </c>
      <c r="G34" s="321">
        <v>0</v>
      </c>
      <c r="H34" s="321">
        <v>0</v>
      </c>
      <c r="I34" t="str">
        <v>SCORTA NEGOZIO ESAURITA</v>
      </c>
    </row>
    <row r="35" spans="1:9" ht="20.100000000000001" customHeight="1" x14ac:dyDescent="0.25">
      <c r="A35" s="317" t="str">
        <v>E01</v>
      </c>
      <c r="B35" s="318" t="str">
        <v>AMMS3947</v>
      </c>
      <c r="C35" s="318" t="str">
        <v>LUCKY STRIKE ECLIPSE AST*20</v>
      </c>
      <c r="D35" s="321">
        <v>4</v>
      </c>
      <c r="E35" s="321">
        <v>5</v>
      </c>
      <c r="F35" s="321">
        <v>1</v>
      </c>
      <c r="G35" s="321">
        <v>1</v>
      </c>
      <c r="H35" s="321">
        <v>15</v>
      </c>
      <c r="I35" t="str">
        <v>RICARICA COMPLETA</v>
      </c>
    </row>
    <row r="36" spans="1:9" ht="20.100000000000001" customHeight="1" x14ac:dyDescent="0.25">
      <c r="A36" s="317" t="str">
        <v>E09</v>
      </c>
      <c r="B36" s="318" t="str">
        <v>AMMS395</v>
      </c>
      <c r="C36" s="318" t="str">
        <v>MARLBORO KS*AST20</v>
      </c>
      <c r="D36" s="321">
        <v>4</v>
      </c>
      <c r="E36" s="321">
        <v>5</v>
      </c>
      <c r="F36" s="321">
        <v>1</v>
      </c>
      <c r="G36" s="321">
        <v>1</v>
      </c>
      <c r="H36" s="321">
        <v>33</v>
      </c>
      <c r="I36" t="str">
        <v>RICARICA COMPLETA</v>
      </c>
    </row>
    <row r="37" spans="1:9" ht="20.100000000000001" customHeight="1" x14ac:dyDescent="0.25">
      <c r="A37" s="317" t="str">
        <v>E13</v>
      </c>
      <c r="B37" s="318" t="str">
        <v>AMMS9</v>
      </c>
      <c r="C37" s="318" t="str">
        <v>MARLBORO GOLD KS*AST20</v>
      </c>
      <c r="D37" s="321">
        <v>3</v>
      </c>
      <c r="E37" s="321">
        <v>5</v>
      </c>
      <c r="F37" s="321">
        <v>2</v>
      </c>
      <c r="G37" s="321">
        <v>2</v>
      </c>
      <c r="H37" s="321">
        <v>3</v>
      </c>
      <c r="I37" t="str">
        <v>RICARICA COMPLETA</v>
      </c>
    </row>
    <row r="38" spans="1:9" ht="20.100000000000001" customHeight="1" x14ac:dyDescent="0.25">
      <c r="A38" s="317" t="str">
        <v>F02</v>
      </c>
      <c r="B38" s="318" t="str">
        <v>AMMS20154</v>
      </c>
      <c r="C38" s="318" t="str">
        <v>TEREA TOURQUOISE</v>
      </c>
      <c r="D38" s="321">
        <v>2</v>
      </c>
      <c r="E38" s="321">
        <v>5</v>
      </c>
      <c r="F38" s="321">
        <v>3</v>
      </c>
      <c r="G38" s="321">
        <v>3</v>
      </c>
      <c r="H38" s="321">
        <v>49</v>
      </c>
      <c r="I38" t="str">
        <v>RICARICA COMPLETA</v>
      </c>
    </row>
    <row r="39" spans="1:9" ht="20.100000000000001" customHeight="1" x14ac:dyDescent="0.25">
      <c r="A39" s="317" t="str">
        <v>F03</v>
      </c>
      <c r="B39" s="318" t="str">
        <v>AMMS20150</v>
      </c>
      <c r="C39" s="318" t="str">
        <v>TEREA RUSSET</v>
      </c>
      <c r="D39" s="321">
        <v>2</v>
      </c>
      <c r="E39" s="321">
        <v>5</v>
      </c>
      <c r="F39" s="321">
        <v>3</v>
      </c>
      <c r="G39" s="321">
        <v>3</v>
      </c>
      <c r="H39" s="321">
        <v>11</v>
      </c>
      <c r="I39" t="str">
        <v>RICARICA COMPLETA</v>
      </c>
    </row>
    <row r="40" spans="1:9" ht="20.100000000000001" customHeight="1" x14ac:dyDescent="0.25">
      <c r="A40" s="317" t="str">
        <v>F04</v>
      </c>
      <c r="B40" s="318" t="str">
        <v>AMMS20659</v>
      </c>
      <c r="C40" s="318" t="str">
        <v>TEREA AZURE</v>
      </c>
      <c r="D40" s="321">
        <v>3</v>
      </c>
      <c r="E40" s="321">
        <v>5</v>
      </c>
      <c r="F40" s="321">
        <v>2</v>
      </c>
      <c r="G40" s="321">
        <v>2</v>
      </c>
      <c r="H40" s="321">
        <v>41</v>
      </c>
      <c r="I40" t="str">
        <v>RICARICA COMPLETA</v>
      </c>
    </row>
    <row r="41" spans="1:9" ht="20.100000000000001" customHeight="1" x14ac:dyDescent="0.25">
      <c r="A41" s="317" t="str">
        <v>F05</v>
      </c>
      <c r="B41" s="318" t="str">
        <v>AMMS20146</v>
      </c>
      <c r="C41" s="318" t="str">
        <v>TEREA AMBER</v>
      </c>
      <c r="D41" s="321">
        <v>2</v>
      </c>
      <c r="E41" s="321">
        <v>5</v>
      </c>
      <c r="F41" s="321">
        <v>3</v>
      </c>
      <c r="G41" s="321">
        <v>3</v>
      </c>
      <c r="H41" s="321">
        <v>7</v>
      </c>
      <c r="I41" t="str">
        <v>RICARICA COMPLETA</v>
      </c>
    </row>
    <row r="42" spans="1:9" ht="20.100000000000001" customHeight="1" x14ac:dyDescent="0.25">
      <c r="A42" s="317" t="str">
        <v>F10</v>
      </c>
      <c r="B42" s="318" t="str">
        <v>AMMS20151</v>
      </c>
      <c r="C42" s="318" t="str">
        <v>TEREA SIENNA</v>
      </c>
      <c r="D42" s="321">
        <v>4</v>
      </c>
      <c r="E42" s="321">
        <v>5</v>
      </c>
      <c r="F42" s="321">
        <v>1</v>
      </c>
      <c r="G42" s="321">
        <v>1</v>
      </c>
      <c r="H42" s="321">
        <v>6</v>
      </c>
      <c r="I42" t="str">
        <v>RICARICA COMPLETA</v>
      </c>
    </row>
    <row r="43" spans="1:9" ht="20.100000000000001" customHeight="1" x14ac:dyDescent="0.25">
      <c r="A43" s="317" t="str">
        <v>F11</v>
      </c>
      <c r="B43" s="318" t="str">
        <v>AMMS20152</v>
      </c>
      <c r="C43" s="318" t="str">
        <v>TEREA SILVER</v>
      </c>
      <c r="D43" s="321">
        <v>3</v>
      </c>
      <c r="E43" s="321">
        <v>5</v>
      </c>
      <c r="F43" s="321">
        <v>2</v>
      </c>
      <c r="G43" s="321">
        <v>2</v>
      </c>
      <c r="H43" s="321">
        <v>35</v>
      </c>
      <c r="I43" t="str">
        <v>RICARICA COMPLETA</v>
      </c>
    </row>
    <row r="44" spans="1:9" ht="20.100000000000001" customHeight="1" x14ac:dyDescent="0.25">
      <c r="A44" s="317" t="str">
        <v>F13</v>
      </c>
      <c r="B44" s="318" t="str">
        <v>AMMS21108</v>
      </c>
      <c r="C44" s="318" t="str">
        <v>DELIA CLASSIC GOLD</v>
      </c>
      <c r="D44" s="321">
        <v>3</v>
      </c>
      <c r="E44" s="321">
        <v>5</v>
      </c>
      <c r="F44" s="321">
        <v>2</v>
      </c>
      <c r="G44" s="321">
        <v>2</v>
      </c>
      <c r="H44" s="321">
        <v>7</v>
      </c>
      <c r="I44" t="str">
        <v>RICARICA COMPLETA</v>
      </c>
    </row>
    <row r="45" spans="1:9" ht="20.100000000000001" customHeight="1" x14ac:dyDescent="0.25">
      <c r="A45" s="317" t="str">
        <v>G07</v>
      </c>
      <c r="B45" s="318" t="str">
        <v>AMMS20041</v>
      </c>
      <c r="C45" s="318" t="str">
        <v>WINSTON COMPACT*AST20</v>
      </c>
      <c r="D45" s="321">
        <v>0</v>
      </c>
      <c r="E45" s="321">
        <v>5</v>
      </c>
      <c r="F45" s="321">
        <v>5</v>
      </c>
      <c r="G45" s="321">
        <v>0</v>
      </c>
      <c r="H45" s="321">
        <v>0</v>
      </c>
      <c r="I45" t="str">
        <v>SCORTA NEGOZIO ESAURITA</v>
      </c>
    </row>
    <row r="46" spans="1:9" ht="20.100000000000001" customHeight="1" x14ac:dyDescent="0.25">
      <c r="A46" s="317" t="str">
        <v>H04</v>
      </c>
      <c r="B46" s="318" t="str">
        <v>AMMS3504</v>
      </c>
      <c r="C46" s="318" t="str">
        <v>MARLBORO POCKET PACK*CART20</v>
      </c>
      <c r="D46" s="321">
        <v>4</v>
      </c>
      <c r="E46" s="321">
        <v>5</v>
      </c>
      <c r="F46" s="321">
        <v>1</v>
      </c>
      <c r="G46" s="321">
        <v>1</v>
      </c>
      <c r="H46" s="321">
        <v>11</v>
      </c>
      <c r="I46" t="str">
        <v>RICARICA COMPLETA</v>
      </c>
    </row>
    <row r="47" spans="1:9" ht="20.100000000000001" customHeight="1" x14ac:dyDescent="0.25">
      <c r="A47" s="317" t="str">
        <v>H05</v>
      </c>
      <c r="B47" s="318" t="str">
        <v>AMMS20648</v>
      </c>
      <c r="C47" s="318" t="str">
        <v>WINSTON SHORT BLUE*AST20</v>
      </c>
      <c r="D47" s="321">
        <v>3</v>
      </c>
      <c r="E47" s="321">
        <v>5</v>
      </c>
      <c r="F47" s="321">
        <v>2</v>
      </c>
      <c r="G47" s="321">
        <v>2</v>
      </c>
      <c r="H47" s="321">
        <v>4</v>
      </c>
      <c r="I47" t="str">
        <v>RICARICA COMPLETA</v>
      </c>
    </row>
    <row r="48" spans="1:9" ht="20.100000000000001" customHeight="1" x14ac:dyDescent="0.25">
      <c r="A48" s="317" t="str">
        <v>H1</v>
      </c>
      <c r="B48" s="318" t="str">
        <v>AMMS2602</v>
      </c>
      <c r="C48" s="318" t="str">
        <v>PHILIP MORRIS BLUE*AST20</v>
      </c>
      <c r="D48" s="321">
        <v>1</v>
      </c>
      <c r="E48" s="321">
        <v>5</v>
      </c>
      <c r="F48" s="321">
        <v>4</v>
      </c>
      <c r="G48" s="321">
        <v>4</v>
      </c>
      <c r="H48" s="321">
        <v>40</v>
      </c>
      <c r="I48" t="str">
        <v>RICARICA COMPLETA</v>
      </c>
    </row>
    <row r="49" spans="1:9" ht="20.100000000000001" customHeight="1" x14ac:dyDescent="0.25">
      <c r="A49" s="317" t="str">
        <v>H10</v>
      </c>
      <c r="B49" s="318" t="str">
        <v>AMMS3907</v>
      </c>
      <c r="C49" s="318" t="str">
        <v>MARLBORO CRAFTED RED*20PZ</v>
      </c>
      <c r="D49" s="321">
        <v>4</v>
      </c>
      <c r="E49" s="321">
        <v>5</v>
      </c>
      <c r="F49" s="321">
        <v>1</v>
      </c>
      <c r="G49" s="321">
        <v>1</v>
      </c>
      <c r="H49" s="321">
        <v>19</v>
      </c>
      <c r="I49" t="str">
        <v>RICARICA COMPLETA</v>
      </c>
    </row>
    <row r="50" spans="1:9" ht="20.100000000000001" customHeight="1" x14ac:dyDescent="0.25">
      <c r="A50" s="317" t="str">
        <v>H11</v>
      </c>
      <c r="B50" s="318" t="str">
        <v>AMMS3422</v>
      </c>
      <c r="C50" s="318" t="str">
        <v>MARLBORO ADVANCE TOUCH*AST20</v>
      </c>
      <c r="D50" s="321">
        <v>4</v>
      </c>
      <c r="E50" s="321">
        <v>5</v>
      </c>
      <c r="F50" s="321">
        <v>1</v>
      </c>
      <c r="G50" s="321">
        <v>1</v>
      </c>
      <c r="H50" s="321">
        <v>16</v>
      </c>
      <c r="I50" t="str">
        <v>RICARICA COMPLETA</v>
      </c>
    </row>
    <row r="51" spans="1:9" ht="20.100000000000001" customHeight="1" x14ac:dyDescent="0.25">
      <c r="A51" s="317" t="str">
        <v>H13</v>
      </c>
      <c r="B51" s="318" t="str">
        <v>AMMS2603</v>
      </c>
      <c r="C51" s="318" t="str">
        <v>PHILIP MORRIS RED*AST20</v>
      </c>
      <c r="D51" s="321">
        <v>4</v>
      </c>
      <c r="E51" s="321">
        <v>5</v>
      </c>
      <c r="F51" s="321">
        <v>1</v>
      </c>
      <c r="G51" s="321">
        <v>1</v>
      </c>
      <c r="H51" s="321">
        <v>31</v>
      </c>
      <c r="I51" t="str">
        <v>RICARICA COMPLETA</v>
      </c>
    </row>
    <row r="52" spans="1:9" ht="20.100000000000001" customHeight="1" x14ac:dyDescent="0.25">
      <c r="A52" s="317" t="str">
        <v>H2</v>
      </c>
      <c r="B52" s="318" t="str">
        <v>AMMS233</v>
      </c>
      <c r="C52" s="318" t="str">
        <v>DIANA ROSSA KS*AST20</v>
      </c>
      <c r="D52" s="321">
        <v>4</v>
      </c>
      <c r="E52" s="321">
        <v>5</v>
      </c>
      <c r="F52" s="321">
        <v>1</v>
      </c>
      <c r="G52" s="321">
        <v>1</v>
      </c>
      <c r="H52" s="321">
        <v>81</v>
      </c>
      <c r="I52" t="str">
        <v>RICARICA COMPLETA</v>
      </c>
    </row>
    <row r="53" spans="1:9" ht="20.100000000000001" customHeight="1" x14ac:dyDescent="0.25">
      <c r="A53" s="317" t="str">
        <v>H3</v>
      </c>
      <c r="B53" s="318" t="str">
        <v>AMMS2240</v>
      </c>
      <c r="C53" s="318" t="str">
        <v>CAMEL ESSENTIAL BLUE AST*20</v>
      </c>
      <c r="D53" s="321">
        <v>4</v>
      </c>
      <c r="E53" s="321">
        <v>5</v>
      </c>
      <c r="F53" s="321">
        <v>1</v>
      </c>
      <c r="G53" s="321">
        <v>1</v>
      </c>
      <c r="H53" s="321">
        <v>1</v>
      </c>
      <c r="I53" t="str">
        <v>RICARICA COMPLETA</v>
      </c>
    </row>
    <row r="54" spans="1:9" ht="20.100000000000001" customHeight="1" x14ac:dyDescent="0.25">
      <c r="A54" s="317" t="str">
        <v>I09</v>
      </c>
      <c r="B54" s="318" t="str">
        <v>AMMS21232</v>
      </c>
      <c r="C54" s="318" t="str">
        <v>DELIA CLASSIC GREEN</v>
      </c>
      <c r="D54" s="321">
        <v>4</v>
      </c>
      <c r="E54" s="321">
        <v>5</v>
      </c>
      <c r="F54" s="321">
        <v>1</v>
      </c>
      <c r="G54" s="321">
        <v>0</v>
      </c>
      <c r="H54" s="321">
        <v>0</v>
      </c>
      <c r="I54" t="str">
        <v>SCORTA NEGOZIO ESAURITA</v>
      </c>
    </row>
    <row r="55" spans="1:9" ht="20.100000000000001" customHeight="1" x14ac:dyDescent="0.25">
      <c r="A55" s="317" t="str">
        <v>I11</v>
      </c>
      <c r="B55" s="318" t="str">
        <v>AMMS21380</v>
      </c>
      <c r="C55" s="318" t="str">
        <v>DELIA CLASSIC SILVER</v>
      </c>
      <c r="D55" s="321">
        <v>4</v>
      </c>
      <c r="E55" s="321">
        <v>5</v>
      </c>
      <c r="F55" s="321">
        <v>1</v>
      </c>
      <c r="G55" s="321">
        <v>1</v>
      </c>
      <c r="H55" s="321">
        <v>21</v>
      </c>
      <c r="I55" t="str">
        <v>RICARICA COMPLETA</v>
      </c>
    </row>
    <row r="56" spans="1:9" ht="20.100000000000001" customHeight="1" x14ac:dyDescent="0.25">
      <c r="A56" s="317" t="str">
        <v>S03</v>
      </c>
      <c r="B56" s="318" t="str">
        <v>AMMS3461</v>
      </c>
      <c r="C56" s="318" t="str">
        <v>WINSTON BLUE TRINCIATO</v>
      </c>
      <c r="D56" s="321">
        <v>2</v>
      </c>
      <c r="E56" s="321">
        <v>4</v>
      </c>
      <c r="F56" s="321">
        <v>2</v>
      </c>
      <c r="G56" s="321">
        <v>2</v>
      </c>
      <c r="H56" s="321">
        <v>2</v>
      </c>
      <c r="I56" t="str">
        <v>RICARICA COMPLETA</v>
      </c>
    </row>
    <row r="57" spans="1:9" ht="20.100000000000001" customHeight="1" x14ac:dyDescent="0.25">
      <c r="A57" s="317" t="str">
        <v>S04</v>
      </c>
      <c r="B57" s="318" t="str">
        <v>AMMS3458</v>
      </c>
      <c r="C57" s="318" t="str">
        <v>CAMEL BLUE TRINCIATO</v>
      </c>
      <c r="D57" s="321">
        <v>3</v>
      </c>
      <c r="E57" s="321">
        <v>4</v>
      </c>
      <c r="F57" s="321">
        <v>1</v>
      </c>
      <c r="G57" s="321">
        <v>1</v>
      </c>
      <c r="H57" s="321">
        <v>4</v>
      </c>
      <c r="I57" t="str">
        <v>RICARICA COMPLETA</v>
      </c>
    </row>
    <row r="58" spans="1:9" ht="20.100000000000001" customHeight="1" x14ac:dyDescent="0.25">
      <c r="A58" s="317"/>
      <c r="B58" s="318"/>
      <c r="C58" s="318"/>
      <c r="D58" s="321"/>
      <c r="E58" s="321"/>
      <c r="F58" s="321"/>
      <c r="G58" s="321"/>
      <c r="H58" s="321"/>
      <c r="I58"/>
    </row>
    <row r="59" spans="1:9" ht="20.100000000000001" customHeight="1" x14ac:dyDescent="0.25">
      <c r="A59" s="317"/>
      <c r="B59" s="318"/>
      <c r="C59" s="318"/>
      <c r="D59" s="321"/>
      <c r="E59" s="321"/>
      <c r="F59" s="321"/>
      <c r="G59" s="321"/>
      <c r="H59" s="321"/>
      <c r="I59"/>
    </row>
    <row r="60" spans="1:9" ht="20.100000000000001" customHeight="1" x14ac:dyDescent="0.25">
      <c r="A60" s="317"/>
      <c r="B60" s="318"/>
      <c r="C60" s="318"/>
      <c r="D60" s="321"/>
      <c r="E60" s="321"/>
      <c r="F60" s="321"/>
      <c r="G60" s="321"/>
      <c r="H60" s="321"/>
      <c r="I60"/>
    </row>
    <row r="61" spans="1:9" ht="20.100000000000001" customHeight="1" x14ac:dyDescent="0.25">
      <c r="A61" s="317"/>
      <c r="B61" s="318"/>
      <c r="C61" s="318"/>
      <c r="D61" s="321"/>
      <c r="E61" s="321"/>
      <c r="F61" s="321"/>
      <c r="G61" s="321"/>
      <c r="H61" s="321"/>
      <c r="I61"/>
    </row>
    <row r="62" spans="1:9" ht="20.100000000000001" customHeight="1" x14ac:dyDescent="0.25">
      <c r="A62" s="317"/>
      <c r="B62" s="318"/>
      <c r="C62" s="318"/>
      <c r="D62" s="321"/>
      <c r="E62" s="321"/>
      <c r="F62" s="321"/>
      <c r="G62" s="321"/>
      <c r="H62" s="321"/>
      <c r="I62"/>
    </row>
    <row r="63" spans="1:9" ht="20.100000000000001" customHeight="1" x14ac:dyDescent="0.25">
      <c r="A63" s="317"/>
      <c r="B63" s="318"/>
      <c r="C63" s="318"/>
      <c r="D63" s="321"/>
      <c r="E63" s="321"/>
      <c r="F63" s="321"/>
      <c r="G63" s="321"/>
      <c r="H63" s="321"/>
      <c r="I63"/>
    </row>
    <row r="64" spans="1:9" ht="20.100000000000001" customHeight="1" x14ac:dyDescent="0.25">
      <c r="A64" s="317"/>
      <c r="B64" s="318"/>
      <c r="C64" s="318"/>
      <c r="D64" s="321"/>
      <c r="E64" s="321"/>
      <c r="F64" s="321"/>
      <c r="G64" s="321"/>
      <c r="H64" s="321"/>
      <c r="I64"/>
    </row>
    <row r="65" spans="1:9" ht="20.100000000000001" customHeight="1" x14ac:dyDescent="0.25">
      <c r="A65" s="317"/>
      <c r="B65" s="318"/>
      <c r="C65" s="318"/>
      <c r="D65" s="321"/>
      <c r="E65" s="321"/>
      <c r="F65" s="321"/>
      <c r="G65" s="321"/>
      <c r="H65" s="321"/>
      <c r="I65"/>
    </row>
    <row r="66" spans="1:9" ht="20.100000000000001" customHeight="1" x14ac:dyDescent="0.25">
      <c r="A66" s="317"/>
      <c r="B66" s="318"/>
      <c r="C66" s="318"/>
      <c r="D66" s="321"/>
      <c r="E66" s="321"/>
      <c r="F66" s="321"/>
      <c r="G66" s="321"/>
      <c r="H66" s="321"/>
      <c r="I66"/>
    </row>
    <row r="67" spans="1:9" ht="20.100000000000001" customHeight="1" x14ac:dyDescent="0.25">
      <c r="A67" s="317"/>
      <c r="B67" s="318"/>
      <c r="C67" s="318"/>
      <c r="D67" s="321"/>
      <c r="E67" s="321"/>
      <c r="F67" s="321"/>
      <c r="G67" s="321"/>
      <c r="H67" s="321"/>
      <c r="I67"/>
    </row>
    <row r="68" spans="1:9" ht="20.100000000000001" customHeight="1" x14ac:dyDescent="0.25">
      <c r="A68" s="317"/>
      <c r="B68" s="318"/>
      <c r="C68" s="318"/>
      <c r="D68" s="321"/>
      <c r="E68" s="321"/>
      <c r="F68" s="321"/>
      <c r="G68" s="321"/>
      <c r="H68" s="321"/>
      <c r="I68"/>
    </row>
    <row r="69" spans="1:9" ht="20.100000000000001" customHeight="1" x14ac:dyDescent="0.25">
      <c r="A69" s="317"/>
      <c r="B69" s="318"/>
      <c r="C69" s="318"/>
      <c r="D69" s="321"/>
      <c r="E69" s="321"/>
      <c r="F69" s="321"/>
      <c r="G69" s="321"/>
      <c r="H69" s="321"/>
      <c r="I69"/>
    </row>
    <row r="70" spans="1:9" ht="20.100000000000001" customHeight="1" x14ac:dyDescent="0.25">
      <c r="A70" s="317"/>
      <c r="B70" s="318"/>
      <c r="C70" s="318"/>
      <c r="D70" s="321"/>
      <c r="E70" s="321"/>
      <c r="F70" s="321"/>
      <c r="G70" s="321"/>
      <c r="H70" s="321"/>
      <c r="I70"/>
    </row>
    <row r="71" spans="1:9" ht="20.100000000000001" customHeight="1" x14ac:dyDescent="0.25">
      <c r="A71" s="317"/>
      <c r="B71" s="318"/>
      <c r="C71" s="318"/>
      <c r="D71" s="321"/>
      <c r="E71" s="321"/>
      <c r="F71" s="321"/>
      <c r="G71" s="321"/>
      <c r="H71" s="321"/>
      <c r="I71"/>
    </row>
    <row r="72" spans="1:9" ht="20.100000000000001" customHeight="1" x14ac:dyDescent="0.25">
      <c r="A72" s="317"/>
      <c r="B72" s="318"/>
      <c r="C72" s="318"/>
      <c r="D72" s="321"/>
      <c r="E72" s="321"/>
      <c r="F72" s="321"/>
      <c r="G72" s="321"/>
      <c r="H72" s="321"/>
      <c r="I72"/>
    </row>
    <row r="73" spans="1:9" ht="20.100000000000001" customHeight="1" x14ac:dyDescent="0.25">
      <c r="A73" s="317"/>
      <c r="B73" s="318"/>
      <c r="C73" s="318"/>
      <c r="D73" s="321"/>
      <c r="E73" s="321"/>
      <c r="F73" s="321"/>
      <c r="G73" s="321"/>
      <c r="H73" s="321"/>
      <c r="I73"/>
    </row>
    <row r="74" spans="1:9" ht="20.100000000000001" customHeight="1" x14ac:dyDescent="0.25">
      <c r="A74" s="317"/>
      <c r="B74" s="318"/>
      <c r="C74" s="318"/>
      <c r="D74" s="321"/>
      <c r="E74" s="321"/>
      <c r="F74" s="321"/>
      <c r="G74" s="321"/>
      <c r="H74" s="321"/>
      <c r="I74"/>
    </row>
    <row r="75" spans="1:9" ht="20.100000000000001" customHeight="1" x14ac:dyDescent="0.25">
      <c r="A75" s="317"/>
      <c r="B75" s="318"/>
      <c r="C75" s="318"/>
      <c r="D75" s="321"/>
      <c r="E75" s="321"/>
      <c r="F75" s="321"/>
      <c r="G75" s="321"/>
      <c r="H75" s="321"/>
      <c r="I75"/>
    </row>
    <row r="76" spans="1:9" ht="20.100000000000001" customHeight="1" x14ac:dyDescent="0.25">
      <c r="A76" s="317"/>
      <c r="B76" s="318"/>
      <c r="C76" s="318"/>
      <c r="D76" s="321"/>
      <c r="E76" s="321"/>
      <c r="F76" s="321"/>
      <c r="G76" s="321"/>
      <c r="H76" s="321"/>
      <c r="I76"/>
    </row>
    <row r="77" spans="1:9" ht="20.100000000000001" customHeight="1" x14ac:dyDescent="0.25">
      <c r="A77" s="317"/>
      <c r="B77" s="318"/>
      <c r="C77" s="318"/>
      <c r="D77" s="321"/>
      <c r="E77" s="321"/>
      <c r="F77" s="321"/>
      <c r="G77" s="321"/>
      <c r="H77" s="321"/>
      <c r="I77"/>
    </row>
    <row r="78" spans="1:9" ht="20.100000000000001" customHeight="1" x14ac:dyDescent="0.25">
      <c r="A78" s="317"/>
      <c r="B78" s="318"/>
      <c r="C78" s="318"/>
      <c r="D78" s="321"/>
      <c r="E78" s="321"/>
      <c r="F78" s="321"/>
      <c r="G78" s="321"/>
      <c r="H78" s="321"/>
      <c r="I78"/>
    </row>
    <row r="79" spans="1:9" ht="20.100000000000001" customHeight="1" x14ac:dyDescent="0.25">
      <c r="A79" s="317"/>
      <c r="B79" s="318"/>
      <c r="C79" s="318"/>
      <c r="D79" s="321"/>
      <c r="E79" s="321"/>
      <c r="F79" s="321"/>
      <c r="G79" s="321"/>
      <c r="H79" s="321"/>
      <c r="I79"/>
    </row>
    <row r="80" spans="1:9" ht="20.100000000000001" customHeight="1" x14ac:dyDescent="0.25">
      <c r="A80" s="317"/>
      <c r="B80" s="318"/>
      <c r="C80" s="318"/>
      <c r="D80" s="321"/>
      <c r="E80" s="321"/>
      <c r="F80" s="321"/>
      <c r="G80" s="321"/>
      <c r="H80" s="321"/>
      <c r="I80"/>
    </row>
    <row r="81" spans="1:9" ht="20.100000000000001" customHeight="1" x14ac:dyDescent="0.25">
      <c r="A81" s="317"/>
      <c r="B81" s="318"/>
      <c r="C81" s="318"/>
      <c r="D81" s="321"/>
      <c r="E81" s="321"/>
      <c r="F81" s="321"/>
      <c r="G81" s="321"/>
      <c r="H81" s="321"/>
      <c r="I81"/>
    </row>
    <row r="82" spans="1:9" ht="20.100000000000001" customHeight="1" x14ac:dyDescent="0.25">
      <c r="A82" s="317"/>
      <c r="B82" s="318"/>
      <c r="C82" s="318"/>
      <c r="D82" s="321"/>
      <c r="E82" s="321"/>
      <c r="F82" s="321"/>
      <c r="G82" s="321"/>
      <c r="H82" s="321"/>
      <c r="I82"/>
    </row>
    <row r="83" spans="1:9" ht="20.100000000000001" customHeight="1" x14ac:dyDescent="0.25">
      <c r="A83" s="317"/>
      <c r="B83" s="318"/>
      <c r="C83" s="318"/>
      <c r="D83" s="321"/>
      <c r="E83" s="321"/>
      <c r="F83" s="321"/>
      <c r="G83" s="321"/>
      <c r="H83" s="321"/>
      <c r="I83"/>
    </row>
    <row r="84" spans="1:9" ht="20.100000000000001" customHeight="1" x14ac:dyDescent="0.25">
      <c r="A84" s="317"/>
      <c r="B84" s="318"/>
      <c r="C84" s="318"/>
      <c r="D84" s="321"/>
      <c r="E84" s="321"/>
      <c r="F84" s="321"/>
      <c r="G84" s="321"/>
      <c r="H84" s="321"/>
      <c r="I84"/>
    </row>
    <row r="85" spans="1:9" ht="20.100000000000001" customHeight="1" x14ac:dyDescent="0.25">
      <c r="A85" s="317"/>
      <c r="B85" s="318"/>
      <c r="C85" s="318"/>
      <c r="D85" s="321"/>
      <c r="E85" s="321"/>
      <c r="F85" s="321"/>
      <c r="G85" s="321"/>
      <c r="H85" s="321"/>
      <c r="I85"/>
    </row>
    <row r="86" spans="1:9" ht="20.100000000000001" customHeight="1" x14ac:dyDescent="0.25">
      <c r="A86" s="317"/>
      <c r="B86" s="318"/>
      <c r="C86" s="318"/>
      <c r="D86" s="321"/>
      <c r="E86" s="321"/>
      <c r="F86" s="321"/>
      <c r="G86" s="321"/>
      <c r="H86" s="321"/>
      <c r="I86"/>
    </row>
    <row r="87" spans="1:9" ht="20.100000000000001" customHeight="1" x14ac:dyDescent="0.25">
      <c r="A87" s="319"/>
      <c r="B87" s="320"/>
      <c r="C87" s="320"/>
      <c r="D87" s="321"/>
      <c r="E87" s="321"/>
      <c r="F87" s="321"/>
      <c r="G87" s="321"/>
      <c r="H87" s="321"/>
      <c r="I87"/>
    </row>
  </sheetData>
  <mergeCells count="2">
    <mergeCell ref="A1:I1"/>
    <mergeCell ref="A3:I3"/>
  </mergeCells>
  <conditionalFormatting sqref="I5:I87">
    <cfRule type="containsText" dxfId="103" priority="1" operator="containsText" text="RICARICA COMPLETA">
      <formula>NOT(ISERROR(SEARCH("RICARICA COMPLETA",I5)))</formula>
    </cfRule>
  </conditionalFormatting>
  <conditionalFormatting sqref="I5:I87">
    <cfRule type="containsText" dxfId="102" priority="2" operator="containsText" text="RICARICA PARZIALE">
      <formula>NOT(ISERROR(SEARCH("RICARICA PARZIALE",I5)))</formula>
    </cfRule>
  </conditionalFormatting>
  <conditionalFormatting sqref="I5:I87">
    <cfRule type="containsText" dxfId="101" priority="3" operator="containsText" text="SCORTA NEGOZIO ESAURITA">
      <formula>NOT(ISERROR(SEARCH("SCORTA NEGOZIO ESAURITA",I5)))</formula>
    </cfRule>
  </conditionalFormatting>
  <printOptions horizontalCentered="1"/>
  <pageMargins left="0.25" right="0.25" top="0.5" bottom="0.5" header="0.2" footer="0.2"/>
  <pageSetup paperSize="9" scale="77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9E96-3259-8241-BF5D-19D275E78592}">
  <sheetPr codeName="Foglio23">
    <tabColor rgb="FF5B9BD5"/>
  </sheetPr>
  <dimension ref="A1:C87"/>
  <sheetViews>
    <sheetView showGridLines="0" workbookViewId="0">
      <selection activeCell="F14" sqref="F14"/>
    </sheetView>
  </sheetViews>
  <sheetFormatPr defaultColWidth="11.42578125" defaultRowHeight="15" x14ac:dyDescent="0.25"/>
  <cols>
    <col min="1" max="1" width="39.85546875" customWidth="1"/>
    <col min="2" max="2" width="22.42578125" customWidth="1"/>
    <col min="3" max="3" width="13.28515625" customWidth="1"/>
  </cols>
  <sheetData>
    <row r="1" spans="1:3" ht="27.95" customHeight="1" x14ac:dyDescent="0.35">
      <c r="A1" s="365" t="s">
        <v>9792</v>
      </c>
      <c r="B1" s="365"/>
      <c r="C1" s="365"/>
    </row>
    <row r="2" spans="1:3" ht="21.95" customHeight="1" x14ac:dyDescent="0.25">
      <c r="A2" s="366" t="e">
        <f ca="1">"Aggiornato al "&amp;TEXT(TODAY(),"dd/mm/yyyy")&amp;" — foglio indipendente da Aggiorna Vending"</f>
        <v>#VALUE!</v>
      </c>
      <c r="B2" s="366"/>
      <c r="C2" s="366"/>
    </row>
    <row r="3" spans="1:3" ht="9.9499999999999993" customHeight="1" x14ac:dyDescent="0.25"/>
    <row r="4" spans="1:3" ht="24" customHeight="1" x14ac:dyDescent="0.25">
      <c r="A4" s="325" t="s">
        <v>772</v>
      </c>
      <c r="B4" s="325" t="s">
        <v>9791</v>
      </c>
      <c r="C4" s="325" t="s">
        <v>8837</v>
      </c>
    </row>
    <row r="5" spans="1:3" ht="21" customHeight="1" x14ac:dyDescent="0.25">
      <c r="A5" s="326" t="str" cm="1">
        <f t="array" ref="A5:A9">_xlfn._xlws.FILTER('RICARICA VENDING'!C4:C87,'RICARICA VENDING'!M4:M87&gt;2,"Nessuna quantità superiore a 2")</f>
        <v>LUCKY STRIKE ORIGINAL *CART20</v>
      </c>
      <c r="B5" s="327" cm="1">
        <f t="array" ref="B5:B9">_xlfn._xlws.FILTER('RICARICA VENDING'!M4:M87,'RICARICA VENDING'!M4:M87&gt;2,"")</f>
        <v>3</v>
      </c>
      <c r="C5" s="328" t="str" cm="1">
        <f t="array" ref="C5:C9">_xlfn._xlws.FILTER('RICARICA VENDING'!A4:A87,'RICARICA VENDING'!M4:M87&gt;2,"")</f>
        <v>C13</v>
      </c>
    </row>
    <row r="6" spans="1:3" ht="21" customHeight="1" x14ac:dyDescent="0.25">
      <c r="A6" s="326" t="str">
        <v>TEREA TOURQUOISE</v>
      </c>
      <c r="B6" s="327">
        <v>3</v>
      </c>
      <c r="C6" s="328" t="str">
        <v>F02</v>
      </c>
    </row>
    <row r="7" spans="1:3" ht="21" customHeight="1" x14ac:dyDescent="0.25">
      <c r="A7" s="326" t="str">
        <v>TEREA RUSSET</v>
      </c>
      <c r="B7" s="327">
        <v>3</v>
      </c>
      <c r="C7" s="328" t="str">
        <v>F03</v>
      </c>
    </row>
    <row r="8" spans="1:3" ht="21" customHeight="1" x14ac:dyDescent="0.25">
      <c r="A8" s="326" t="str">
        <v>TEREA AMBER</v>
      </c>
      <c r="B8" s="327">
        <v>3</v>
      </c>
      <c r="C8" s="328" t="str">
        <v>F05</v>
      </c>
    </row>
    <row r="9" spans="1:3" ht="21" customHeight="1" x14ac:dyDescent="0.25">
      <c r="A9" s="326" t="str">
        <v>PHILIP MORRIS BLUE*AST20</v>
      </c>
      <c r="B9" s="327">
        <v>4</v>
      </c>
      <c r="C9" s="328" t="str">
        <v>H1</v>
      </c>
    </row>
    <row r="10" spans="1:3" ht="21" customHeight="1" x14ac:dyDescent="0.25">
      <c r="A10" s="326"/>
      <c r="B10" s="327"/>
      <c r="C10" s="328"/>
    </row>
    <row r="11" spans="1:3" ht="21" customHeight="1" x14ac:dyDescent="0.25">
      <c r="A11" s="326"/>
      <c r="B11" s="327"/>
      <c r="C11" s="328"/>
    </row>
    <row r="12" spans="1:3" ht="21" customHeight="1" x14ac:dyDescent="0.25">
      <c r="A12" s="326"/>
      <c r="B12" s="327"/>
      <c r="C12" s="328"/>
    </row>
    <row r="13" spans="1:3" ht="21" customHeight="1" x14ac:dyDescent="0.25">
      <c r="A13" s="326"/>
      <c r="B13" s="327"/>
      <c r="C13" s="328"/>
    </row>
    <row r="14" spans="1:3" ht="21" customHeight="1" x14ac:dyDescent="0.25">
      <c r="A14" s="326"/>
      <c r="B14" s="327"/>
      <c r="C14" s="328"/>
    </row>
    <row r="15" spans="1:3" ht="21" customHeight="1" x14ac:dyDescent="0.25">
      <c r="A15" s="326"/>
      <c r="B15" s="327"/>
      <c r="C15" s="328"/>
    </row>
    <row r="16" spans="1:3" ht="21" customHeight="1" x14ac:dyDescent="0.25">
      <c r="A16" s="326"/>
      <c r="B16" s="327"/>
      <c r="C16" s="328"/>
    </row>
    <row r="17" spans="1:3" ht="21" customHeight="1" x14ac:dyDescent="0.25">
      <c r="A17" s="326"/>
      <c r="B17" s="327"/>
      <c r="C17" s="328"/>
    </row>
    <row r="18" spans="1:3" ht="21" customHeight="1" x14ac:dyDescent="0.25">
      <c r="A18" s="326"/>
      <c r="B18" s="327"/>
      <c r="C18" s="328"/>
    </row>
    <row r="19" spans="1:3" ht="21" customHeight="1" x14ac:dyDescent="0.25">
      <c r="A19" s="326"/>
      <c r="B19" s="327"/>
      <c r="C19" s="328"/>
    </row>
    <row r="20" spans="1:3" ht="21" customHeight="1" x14ac:dyDescent="0.25">
      <c r="A20" s="326"/>
      <c r="B20" s="327"/>
      <c r="C20" s="328"/>
    </row>
    <row r="21" spans="1:3" ht="21" customHeight="1" x14ac:dyDescent="0.25">
      <c r="A21" s="326"/>
      <c r="B21" s="327"/>
      <c r="C21" s="328"/>
    </row>
    <row r="22" spans="1:3" ht="21" customHeight="1" x14ac:dyDescent="0.25">
      <c r="A22" s="326"/>
      <c r="B22" s="327"/>
      <c r="C22" s="328"/>
    </row>
    <row r="23" spans="1:3" ht="21" customHeight="1" x14ac:dyDescent="0.25">
      <c r="A23" s="326"/>
      <c r="B23" s="327"/>
      <c r="C23" s="328"/>
    </row>
    <row r="24" spans="1:3" ht="21" customHeight="1" x14ac:dyDescent="0.25">
      <c r="A24" s="326"/>
      <c r="B24" s="327"/>
      <c r="C24" s="328"/>
    </row>
    <row r="25" spans="1:3" ht="21" customHeight="1" x14ac:dyDescent="0.25">
      <c r="A25" s="326"/>
      <c r="B25" s="327"/>
      <c r="C25" s="328"/>
    </row>
    <row r="26" spans="1:3" ht="21" customHeight="1" x14ac:dyDescent="0.25">
      <c r="A26" s="326"/>
      <c r="B26" s="327"/>
      <c r="C26" s="328"/>
    </row>
    <row r="27" spans="1:3" ht="21" customHeight="1" x14ac:dyDescent="0.25">
      <c r="A27" s="326"/>
      <c r="B27" s="327"/>
      <c r="C27" s="328"/>
    </row>
    <row r="28" spans="1:3" ht="21" customHeight="1" x14ac:dyDescent="0.25">
      <c r="A28" s="326"/>
      <c r="B28" s="327"/>
      <c r="C28" s="328"/>
    </row>
    <row r="29" spans="1:3" ht="21" customHeight="1" x14ac:dyDescent="0.25">
      <c r="A29" s="326"/>
      <c r="B29" s="327"/>
      <c r="C29" s="328"/>
    </row>
    <row r="30" spans="1:3" ht="21" customHeight="1" x14ac:dyDescent="0.25">
      <c r="A30" s="326"/>
      <c r="B30" s="327"/>
      <c r="C30" s="328"/>
    </row>
    <row r="31" spans="1:3" ht="21" customHeight="1" x14ac:dyDescent="0.25">
      <c r="A31" s="326"/>
      <c r="B31" s="327"/>
      <c r="C31" s="328"/>
    </row>
    <row r="32" spans="1:3" ht="21" customHeight="1" x14ac:dyDescent="0.25">
      <c r="A32" s="326"/>
      <c r="B32" s="327"/>
      <c r="C32" s="328"/>
    </row>
    <row r="33" spans="1:3" ht="21" customHeight="1" x14ac:dyDescent="0.25">
      <c r="A33" s="326"/>
      <c r="B33" s="327"/>
      <c r="C33" s="328"/>
    </row>
    <row r="34" spans="1:3" ht="21" customHeight="1" x14ac:dyDescent="0.25">
      <c r="A34" s="326"/>
      <c r="B34" s="327"/>
      <c r="C34" s="328"/>
    </row>
    <row r="35" spans="1:3" ht="21" customHeight="1" x14ac:dyDescent="0.25">
      <c r="A35" s="326"/>
      <c r="B35" s="327"/>
      <c r="C35" s="328"/>
    </row>
    <row r="36" spans="1:3" ht="21" customHeight="1" x14ac:dyDescent="0.25">
      <c r="A36" s="326"/>
      <c r="B36" s="327"/>
      <c r="C36" s="328"/>
    </row>
    <row r="37" spans="1:3" ht="21" customHeight="1" x14ac:dyDescent="0.25">
      <c r="A37" s="326"/>
      <c r="B37" s="327"/>
      <c r="C37" s="328"/>
    </row>
    <row r="38" spans="1:3" ht="21" customHeight="1" x14ac:dyDescent="0.25">
      <c r="A38" s="326"/>
      <c r="B38" s="327"/>
      <c r="C38" s="328"/>
    </row>
    <row r="39" spans="1:3" ht="21" customHeight="1" x14ac:dyDescent="0.25">
      <c r="A39" s="326"/>
      <c r="B39" s="327"/>
      <c r="C39" s="328"/>
    </row>
    <row r="40" spans="1:3" ht="21" customHeight="1" x14ac:dyDescent="0.25">
      <c r="A40" s="326"/>
      <c r="B40" s="327"/>
      <c r="C40" s="328"/>
    </row>
    <row r="41" spans="1:3" ht="21" customHeight="1" x14ac:dyDescent="0.25">
      <c r="A41" s="326"/>
      <c r="B41" s="327"/>
      <c r="C41" s="328"/>
    </row>
    <row r="42" spans="1:3" ht="21" customHeight="1" x14ac:dyDescent="0.25">
      <c r="A42" s="326"/>
      <c r="B42" s="327"/>
      <c r="C42" s="328"/>
    </row>
    <row r="43" spans="1:3" ht="21" customHeight="1" x14ac:dyDescent="0.25">
      <c r="A43" s="326"/>
      <c r="B43" s="327"/>
      <c r="C43" s="328"/>
    </row>
    <row r="44" spans="1:3" ht="21" customHeight="1" x14ac:dyDescent="0.25">
      <c r="A44" s="326"/>
      <c r="B44" s="327"/>
      <c r="C44" s="328"/>
    </row>
    <row r="45" spans="1:3" ht="21" customHeight="1" x14ac:dyDescent="0.25">
      <c r="A45" s="326"/>
      <c r="B45" s="327"/>
      <c r="C45" s="328"/>
    </row>
    <row r="46" spans="1:3" ht="21" customHeight="1" x14ac:dyDescent="0.25">
      <c r="A46" s="326"/>
      <c r="B46" s="327"/>
      <c r="C46" s="328"/>
    </row>
    <row r="47" spans="1:3" ht="21" customHeight="1" x14ac:dyDescent="0.25">
      <c r="A47" s="326"/>
      <c r="B47" s="327"/>
      <c r="C47" s="328"/>
    </row>
    <row r="48" spans="1:3" ht="21" customHeight="1" x14ac:dyDescent="0.25">
      <c r="A48" s="326"/>
      <c r="B48" s="327"/>
      <c r="C48" s="328"/>
    </row>
    <row r="49" spans="1:3" ht="21" customHeight="1" x14ac:dyDescent="0.25">
      <c r="A49" s="326"/>
      <c r="B49" s="327"/>
      <c r="C49" s="328"/>
    </row>
    <row r="50" spans="1:3" ht="21" customHeight="1" x14ac:dyDescent="0.25">
      <c r="A50" s="326"/>
      <c r="B50" s="327"/>
      <c r="C50" s="328"/>
    </row>
    <row r="51" spans="1:3" ht="21" customHeight="1" x14ac:dyDescent="0.25">
      <c r="A51" s="326"/>
      <c r="B51" s="327"/>
      <c r="C51" s="328"/>
    </row>
    <row r="52" spans="1:3" ht="21" customHeight="1" x14ac:dyDescent="0.25">
      <c r="A52" s="326"/>
      <c r="B52" s="327"/>
      <c r="C52" s="328"/>
    </row>
    <row r="53" spans="1:3" ht="21" customHeight="1" x14ac:dyDescent="0.25">
      <c r="A53" s="326"/>
      <c r="B53" s="327"/>
      <c r="C53" s="328"/>
    </row>
    <row r="54" spans="1:3" ht="21" customHeight="1" x14ac:dyDescent="0.25">
      <c r="A54" s="326"/>
      <c r="B54" s="327"/>
      <c r="C54" s="328"/>
    </row>
    <row r="55" spans="1:3" ht="21" customHeight="1" x14ac:dyDescent="0.25">
      <c r="A55" s="326"/>
      <c r="B55" s="327"/>
      <c r="C55" s="328"/>
    </row>
    <row r="56" spans="1:3" ht="21" customHeight="1" x14ac:dyDescent="0.25">
      <c r="A56" s="326"/>
      <c r="B56" s="327"/>
      <c r="C56" s="328"/>
    </row>
    <row r="57" spans="1:3" ht="21" customHeight="1" x14ac:dyDescent="0.25">
      <c r="A57" s="326"/>
      <c r="B57" s="327"/>
      <c r="C57" s="328"/>
    </row>
    <row r="58" spans="1:3" ht="21" customHeight="1" x14ac:dyDescent="0.25">
      <c r="A58" s="326"/>
      <c r="B58" s="327"/>
      <c r="C58" s="328"/>
    </row>
    <row r="59" spans="1:3" ht="21" customHeight="1" x14ac:dyDescent="0.25">
      <c r="A59" s="326"/>
      <c r="B59" s="327"/>
      <c r="C59" s="328"/>
    </row>
    <row r="60" spans="1:3" ht="21" customHeight="1" x14ac:dyDescent="0.25">
      <c r="A60" s="326"/>
      <c r="B60" s="327"/>
      <c r="C60" s="328"/>
    </row>
    <row r="61" spans="1:3" ht="21" customHeight="1" x14ac:dyDescent="0.25">
      <c r="A61" s="326"/>
      <c r="B61" s="327"/>
      <c r="C61" s="328"/>
    </row>
    <row r="62" spans="1:3" ht="21" customHeight="1" x14ac:dyDescent="0.25">
      <c r="A62" s="326"/>
      <c r="B62" s="327"/>
      <c r="C62" s="328"/>
    </row>
    <row r="63" spans="1:3" ht="21" customHeight="1" x14ac:dyDescent="0.25">
      <c r="A63" s="326"/>
      <c r="B63" s="327"/>
      <c r="C63" s="328"/>
    </row>
    <row r="64" spans="1:3" ht="21" customHeight="1" x14ac:dyDescent="0.25">
      <c r="A64" s="326"/>
      <c r="B64" s="327"/>
      <c r="C64" s="328"/>
    </row>
    <row r="65" spans="1:3" ht="21" customHeight="1" x14ac:dyDescent="0.25">
      <c r="A65" s="326"/>
      <c r="B65" s="327"/>
      <c r="C65" s="328"/>
    </row>
    <row r="66" spans="1:3" ht="21" customHeight="1" x14ac:dyDescent="0.25">
      <c r="A66" s="326"/>
      <c r="B66" s="327"/>
      <c r="C66" s="328"/>
    </row>
    <row r="67" spans="1:3" ht="21" customHeight="1" x14ac:dyDescent="0.25">
      <c r="A67" s="326"/>
      <c r="B67" s="327"/>
      <c r="C67" s="328"/>
    </row>
    <row r="68" spans="1:3" ht="21" customHeight="1" x14ac:dyDescent="0.25">
      <c r="A68" s="326"/>
      <c r="B68" s="327"/>
      <c r="C68" s="328"/>
    </row>
    <row r="69" spans="1:3" ht="21" customHeight="1" x14ac:dyDescent="0.25">
      <c r="A69" s="326"/>
      <c r="B69" s="327"/>
      <c r="C69" s="328"/>
    </row>
    <row r="70" spans="1:3" ht="21" customHeight="1" x14ac:dyDescent="0.25">
      <c r="A70" s="326"/>
      <c r="B70" s="327"/>
      <c r="C70" s="328"/>
    </row>
    <row r="71" spans="1:3" ht="21" customHeight="1" x14ac:dyDescent="0.25">
      <c r="A71" s="326"/>
      <c r="B71" s="327"/>
      <c r="C71" s="328"/>
    </row>
    <row r="72" spans="1:3" ht="21" customHeight="1" x14ac:dyDescent="0.25">
      <c r="A72" s="326"/>
      <c r="B72" s="327"/>
      <c r="C72" s="328"/>
    </row>
    <row r="73" spans="1:3" ht="21" customHeight="1" x14ac:dyDescent="0.25">
      <c r="A73" s="326"/>
      <c r="B73" s="327"/>
      <c r="C73" s="328"/>
    </row>
    <row r="74" spans="1:3" ht="21" customHeight="1" x14ac:dyDescent="0.25">
      <c r="A74" s="326"/>
      <c r="B74" s="327"/>
      <c r="C74" s="328"/>
    </row>
    <row r="75" spans="1:3" ht="21" customHeight="1" x14ac:dyDescent="0.25">
      <c r="A75" s="326"/>
      <c r="B75" s="327"/>
      <c r="C75" s="328"/>
    </row>
    <row r="76" spans="1:3" ht="21" customHeight="1" x14ac:dyDescent="0.25">
      <c r="A76" s="326"/>
      <c r="B76" s="327"/>
      <c r="C76" s="328"/>
    </row>
    <row r="77" spans="1:3" ht="21" customHeight="1" x14ac:dyDescent="0.25">
      <c r="A77" s="326"/>
      <c r="B77" s="327"/>
      <c r="C77" s="328"/>
    </row>
    <row r="78" spans="1:3" ht="21" customHeight="1" x14ac:dyDescent="0.25">
      <c r="A78" s="326"/>
      <c r="B78" s="327"/>
      <c r="C78" s="328"/>
    </row>
    <row r="79" spans="1:3" ht="21" customHeight="1" x14ac:dyDescent="0.25">
      <c r="A79" s="326"/>
      <c r="B79" s="327"/>
      <c r="C79" s="328"/>
    </row>
    <row r="80" spans="1:3" ht="21" customHeight="1" x14ac:dyDescent="0.25">
      <c r="A80" s="326"/>
      <c r="B80" s="327"/>
      <c r="C80" s="328"/>
    </row>
    <row r="81" spans="1:3" ht="21" customHeight="1" x14ac:dyDescent="0.25">
      <c r="A81" s="326"/>
      <c r="B81" s="327"/>
      <c r="C81" s="328"/>
    </row>
    <row r="82" spans="1:3" ht="21" customHeight="1" x14ac:dyDescent="0.25">
      <c r="A82" s="326"/>
      <c r="B82" s="327"/>
      <c r="C82" s="328"/>
    </row>
    <row r="83" spans="1:3" ht="21" customHeight="1" x14ac:dyDescent="0.25">
      <c r="A83" s="326"/>
      <c r="B83" s="327"/>
      <c r="C83" s="328"/>
    </row>
    <row r="84" spans="1:3" ht="21" customHeight="1" x14ac:dyDescent="0.25">
      <c r="A84" s="326"/>
      <c r="B84" s="327"/>
      <c r="C84" s="328"/>
    </row>
    <row r="85" spans="1:3" ht="21" customHeight="1" x14ac:dyDescent="0.25">
      <c r="A85" s="326"/>
      <c r="B85" s="327"/>
      <c r="C85" s="328"/>
    </row>
    <row r="86" spans="1:3" ht="21" customHeight="1" x14ac:dyDescent="0.25">
      <c r="A86" s="326"/>
      <c r="B86" s="327"/>
      <c r="C86" s="328"/>
    </row>
    <row r="87" spans="1:3" ht="21" customHeight="1" x14ac:dyDescent="0.25">
      <c r="A87" s="311"/>
      <c r="B87" s="312"/>
      <c r="C87" s="313"/>
    </row>
  </sheetData>
  <mergeCells count="2">
    <mergeCell ref="A1:C1"/>
    <mergeCell ref="A2:C2"/>
  </mergeCells>
  <printOptions horizontalCentere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4D5E4-5793-8646-A31F-7E5E2916876E}">
  <sheetPr codeName="Foglio22"/>
  <dimension ref="A1:Q87"/>
  <sheetViews>
    <sheetView showGridLines="0" zoomScale="85" zoomScaleNormal="85" workbookViewId="0">
      <pane xSplit="3" ySplit="3" topLeftCell="D4" activePane="bottomRight" state="frozen"/>
      <selection pane="topRight"/>
      <selection pane="bottomLeft"/>
      <selection pane="bottomRight" activeCell="G22" sqref="G22"/>
    </sheetView>
  </sheetViews>
  <sheetFormatPr defaultColWidth="11.42578125" defaultRowHeight="15" x14ac:dyDescent="0.25"/>
  <cols>
    <col min="1" max="1" width="11.28515625" customWidth="1"/>
    <col min="2" max="2" width="17.42578125" customWidth="1"/>
    <col min="3" max="3" width="36" customWidth="1"/>
    <col min="4" max="8" width="16.7109375" customWidth="1"/>
    <col min="9" max="9" width="18.28515625" customWidth="1"/>
    <col min="10" max="10" width="4.140625" customWidth="1"/>
    <col min="11" max="11" width="4.140625" style="1" customWidth="1"/>
    <col min="12" max="14" width="4.140625" customWidth="1"/>
    <col min="15" max="15" width="17.42578125" customWidth="1"/>
    <col min="16" max="16" width="28.28515625" customWidth="1"/>
    <col min="17" max="17" width="42" customWidth="1"/>
  </cols>
  <sheetData>
    <row r="1" spans="1:17" ht="30" customHeight="1" x14ac:dyDescent="0.35">
      <c r="A1" s="367" t="s">
        <v>8963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M1" s="196" t="s">
        <v>9231</v>
      </c>
      <c r="N1" s="194" t="s">
        <v>9232</v>
      </c>
      <c r="O1" s="194" t="s">
        <v>9233</v>
      </c>
      <c r="P1" s="197" t="s">
        <v>9234</v>
      </c>
    </row>
    <row r="2" spans="1:17" ht="18.75" x14ac:dyDescent="0.3">
      <c r="M2" s="198">
        <f>COUNTIF(M4:M87,"&gt;0")</f>
        <v>45</v>
      </c>
      <c r="N2" s="195">
        <f>SUM(M4:M87)</f>
        <v>70</v>
      </c>
      <c r="O2" s="195">
        <f>COUNTIF(P4:P87,"RICARICA PARZIALE")+COUNTIF(P4:P87,"SCORTA NEGOZIO ESAURITA")</f>
        <v>8</v>
      </c>
      <c r="P2" s="282">
        <f>COUNTIF(I4:I87,"ESAURITO")</f>
        <v>0</v>
      </c>
    </row>
    <row r="3" spans="1:17" ht="33.950000000000003" customHeight="1" thickBot="1" x14ac:dyDescent="0.3">
      <c r="A3" s="207" t="s">
        <v>8837</v>
      </c>
      <c r="B3" s="207" t="s">
        <v>771</v>
      </c>
      <c r="C3" s="207" t="s">
        <v>772</v>
      </c>
      <c r="D3" s="208" t="s">
        <v>9655</v>
      </c>
      <c r="E3" s="208" t="s">
        <v>8945</v>
      </c>
      <c r="F3" s="208" t="s">
        <v>8946</v>
      </c>
      <c r="G3" s="208" t="s">
        <v>8964</v>
      </c>
      <c r="H3" s="208" t="s">
        <v>8965</v>
      </c>
      <c r="I3" s="207" t="s">
        <v>8944</v>
      </c>
      <c r="J3" s="209" t="s">
        <v>8966</v>
      </c>
      <c r="K3" s="210" t="s">
        <v>794</v>
      </c>
      <c r="L3" s="211" t="s">
        <v>9226</v>
      </c>
      <c r="M3" s="211" t="s">
        <v>9227</v>
      </c>
      <c r="N3" s="211" t="s">
        <v>9228</v>
      </c>
      <c r="O3" s="211" t="s">
        <v>9229</v>
      </c>
      <c r="P3" s="211" t="s">
        <v>9230</v>
      </c>
    </row>
    <row r="4" spans="1:17" ht="21.95" customHeight="1" x14ac:dyDescent="0.25">
      <c r="A4" s="183" t="s">
        <v>8841</v>
      </c>
      <c r="B4" s="183" t="s">
        <v>108</v>
      </c>
      <c r="C4" s="183" t="s">
        <v>364</v>
      </c>
      <c r="D4" s="199">
        <v>4</v>
      </c>
      <c r="E4" s="199">
        <v>5</v>
      </c>
      <c r="F4" s="199">
        <v>2</v>
      </c>
      <c r="G4" s="199">
        <v>1</v>
      </c>
      <c r="H4" s="200"/>
      <c r="I4" s="206" t="s">
        <v>9651</v>
      </c>
      <c r="J4" s="281"/>
      <c r="K4" s="1" t="s">
        <v>9652</v>
      </c>
      <c r="L4" s="202">
        <f>IF(B4="","",IFERROR(_xlfn.XLOOKUP(B4,RIEP_VENDITA!$A$3:$A$230,RIEP_VENDITA!$Z$3:$Z$230),0))</f>
        <v>7</v>
      </c>
      <c r="M4" s="203">
        <f t="shared" ref="M4:M35" si="0">IF(B4="","",MAX(0,MIN(G4,L4)))</f>
        <v>1</v>
      </c>
      <c r="N4" s="7">
        <f t="shared" ref="N4:N35" si="1">IF(B4="","",D4+M4)</f>
        <v>5</v>
      </c>
      <c r="O4" s="7">
        <f t="shared" ref="O4:O35" si="2">IF(B4="","",MAX(0,L4-M4))</f>
        <v>6</v>
      </c>
      <c r="P4" s="212" t="str">
        <f t="shared" ref="P4:P35" si="3">IF(B4="","",IF(G4=0,"NESSUNA RICARICA",IF(L4&lt;=0,"SCORTA NEGOZIO ESAURITA",IF(M4&lt;G4,"RICARICA PARZIALE","RICARICA COMPLETA"))))</f>
        <v>RICARICA COMPLETA</v>
      </c>
    </row>
    <row r="5" spans="1:17" ht="21.95" customHeight="1" x14ac:dyDescent="0.25">
      <c r="A5" s="183" t="s">
        <v>8882</v>
      </c>
      <c r="B5" s="183" t="s">
        <v>179</v>
      </c>
      <c r="C5" s="183" t="s">
        <v>435</v>
      </c>
      <c r="D5" s="199">
        <v>4</v>
      </c>
      <c r="E5" s="199">
        <v>5</v>
      </c>
      <c r="F5" s="199">
        <v>2</v>
      </c>
      <c r="G5" s="199">
        <v>1</v>
      </c>
      <c r="H5" s="200"/>
      <c r="I5" s="206" t="s">
        <v>9651</v>
      </c>
      <c r="J5" s="281"/>
      <c r="K5" s="1" t="s">
        <v>9652</v>
      </c>
      <c r="L5" s="202">
        <f>IF(B5="","",IFERROR(_xlfn.XLOOKUP(B5,RIEP_VENDITA!$A$3:$A$230,RIEP_VENDITA!$Z$3:$Z$230),0))</f>
        <v>2</v>
      </c>
      <c r="M5" s="203">
        <f t="shared" si="0"/>
        <v>1</v>
      </c>
      <c r="N5" s="7">
        <f t="shared" si="1"/>
        <v>5</v>
      </c>
      <c r="O5" s="7">
        <f t="shared" si="2"/>
        <v>1</v>
      </c>
      <c r="P5" s="212" t="str">
        <f t="shared" si="3"/>
        <v>RICARICA COMPLETA</v>
      </c>
    </row>
    <row r="6" spans="1:17" ht="21.95" customHeight="1" x14ac:dyDescent="0.25">
      <c r="A6" s="183" t="s">
        <v>8884</v>
      </c>
      <c r="B6" s="183" t="s">
        <v>184</v>
      </c>
      <c r="C6" s="183" t="s">
        <v>440</v>
      </c>
      <c r="D6" s="199">
        <v>4</v>
      </c>
      <c r="E6" s="199">
        <v>5</v>
      </c>
      <c r="F6" s="199">
        <v>2</v>
      </c>
      <c r="G6" s="199">
        <v>1</v>
      </c>
      <c r="H6" s="200"/>
      <c r="I6" s="206" t="s">
        <v>9651</v>
      </c>
      <c r="J6" s="281"/>
      <c r="K6" s="1" t="s">
        <v>9652</v>
      </c>
      <c r="L6" s="202">
        <f>IF(B6="","",IFERROR(_xlfn.XLOOKUP(B6,RIEP_VENDITA!$A$3:$A$230,RIEP_VENDITA!$Z$3:$Z$230),0))</f>
        <v>16</v>
      </c>
      <c r="M6" s="203">
        <f t="shared" si="0"/>
        <v>1</v>
      </c>
      <c r="N6" s="7">
        <f t="shared" si="1"/>
        <v>5</v>
      </c>
      <c r="O6" s="7">
        <f t="shared" si="2"/>
        <v>15</v>
      </c>
      <c r="P6" s="212" t="str">
        <f t="shared" si="3"/>
        <v>RICARICA COMPLETA</v>
      </c>
    </row>
    <row r="7" spans="1:17" ht="21.95" customHeight="1" x14ac:dyDescent="0.25">
      <c r="A7" s="183" t="s">
        <v>8881</v>
      </c>
      <c r="B7" s="183" t="s">
        <v>174</v>
      </c>
      <c r="C7" s="183" t="s">
        <v>661</v>
      </c>
      <c r="D7" s="199">
        <v>5</v>
      </c>
      <c r="E7" s="199">
        <v>5</v>
      </c>
      <c r="F7" s="199">
        <v>2</v>
      </c>
      <c r="G7" s="199">
        <v>0</v>
      </c>
      <c r="H7" s="200"/>
      <c r="I7" s="204" t="s">
        <v>9653</v>
      </c>
      <c r="J7" s="281"/>
      <c r="K7" s="1" t="s">
        <v>9652</v>
      </c>
      <c r="L7" s="202">
        <f>IF(B7="","",IFERROR(_xlfn.XLOOKUP(B7,RIEP_VENDITA!$A$3:$A$230,RIEP_VENDITA!$Z$3:$Z$230),0))</f>
        <v>5</v>
      </c>
      <c r="M7" s="203">
        <f t="shared" si="0"/>
        <v>0</v>
      </c>
      <c r="N7" s="7">
        <f t="shared" si="1"/>
        <v>5</v>
      </c>
      <c r="O7" s="7">
        <f t="shared" si="2"/>
        <v>5</v>
      </c>
      <c r="P7" s="212" t="str">
        <f t="shared" si="3"/>
        <v>NESSUNA RICARICA</v>
      </c>
    </row>
    <row r="8" spans="1:17" ht="21.95" customHeight="1" x14ac:dyDescent="0.25">
      <c r="A8" s="183" t="s">
        <v>8844</v>
      </c>
      <c r="B8" s="183" t="s">
        <v>111</v>
      </c>
      <c r="C8" s="183" t="s">
        <v>367</v>
      </c>
      <c r="D8" s="199">
        <v>5</v>
      </c>
      <c r="E8" s="199">
        <v>5</v>
      </c>
      <c r="F8" s="199">
        <v>2</v>
      </c>
      <c r="G8" s="199">
        <v>0</v>
      </c>
      <c r="H8" s="200"/>
      <c r="I8" s="204" t="s">
        <v>9653</v>
      </c>
      <c r="J8" s="281"/>
      <c r="K8" s="1" t="s">
        <v>9652</v>
      </c>
      <c r="L8" s="202">
        <f>IF(B8="","",IFERROR(_xlfn.XLOOKUP(B8,RIEP_VENDITA!$A$3:$A$230,RIEP_VENDITA!$Z$3:$Z$230),0))</f>
        <v>45</v>
      </c>
      <c r="M8" s="203">
        <f t="shared" si="0"/>
        <v>0</v>
      </c>
      <c r="N8" s="7">
        <f t="shared" si="1"/>
        <v>5</v>
      </c>
      <c r="O8" s="7">
        <f t="shared" si="2"/>
        <v>45</v>
      </c>
      <c r="P8" s="212" t="str">
        <f t="shared" si="3"/>
        <v>NESSUNA RICARICA</v>
      </c>
    </row>
    <row r="9" spans="1:17" ht="21.95" customHeight="1" x14ac:dyDescent="0.25">
      <c r="A9" s="183" t="s">
        <v>8879</v>
      </c>
      <c r="B9" s="183" t="s">
        <v>169</v>
      </c>
      <c r="C9" s="183" t="s">
        <v>425</v>
      </c>
      <c r="D9" s="199">
        <v>5</v>
      </c>
      <c r="E9" s="199">
        <v>5</v>
      </c>
      <c r="F9" s="199">
        <v>2</v>
      </c>
      <c r="G9" s="199">
        <v>0</v>
      </c>
      <c r="H9" s="200"/>
      <c r="I9" s="204" t="s">
        <v>9653</v>
      </c>
      <c r="J9" s="281"/>
      <c r="K9" s="1" t="s">
        <v>9652</v>
      </c>
      <c r="L9" s="202">
        <f>IF(B9="","",IFERROR(_xlfn.XLOOKUP(B9,RIEP_VENDITA!$A$3:$A$230,RIEP_VENDITA!$Z$3:$Z$230),0))</f>
        <v>2</v>
      </c>
      <c r="M9" s="203">
        <f t="shared" si="0"/>
        <v>0</v>
      </c>
      <c r="N9" s="7">
        <f t="shared" si="1"/>
        <v>5</v>
      </c>
      <c r="O9" s="7">
        <f t="shared" si="2"/>
        <v>2</v>
      </c>
      <c r="P9" s="212" t="str">
        <f t="shared" si="3"/>
        <v>NESSUNA RICARICA</v>
      </c>
    </row>
    <row r="10" spans="1:17" ht="21.95" customHeight="1" x14ac:dyDescent="0.25">
      <c r="A10" s="183" t="s">
        <v>8885</v>
      </c>
      <c r="B10" s="183" t="s">
        <v>195</v>
      </c>
      <c r="C10" s="183" t="s">
        <v>451</v>
      </c>
      <c r="D10" s="199">
        <v>4</v>
      </c>
      <c r="E10" s="199">
        <v>5</v>
      </c>
      <c r="F10" s="199">
        <v>2</v>
      </c>
      <c r="G10" s="199">
        <v>1</v>
      </c>
      <c r="H10" s="200"/>
      <c r="I10" s="206" t="s">
        <v>9651</v>
      </c>
      <c r="J10" s="281"/>
      <c r="K10" s="1" t="s">
        <v>9652</v>
      </c>
      <c r="L10" s="202">
        <f>IF(B10="","",IFERROR(_xlfn.XLOOKUP(B10,RIEP_VENDITA!$A$3:$A$230,RIEP_VENDITA!$Z$3:$Z$230),0))</f>
        <v>6</v>
      </c>
      <c r="M10" s="203">
        <f t="shared" si="0"/>
        <v>1</v>
      </c>
      <c r="N10" s="7">
        <f t="shared" si="1"/>
        <v>5</v>
      </c>
      <c r="O10" s="7">
        <f t="shared" si="2"/>
        <v>5</v>
      </c>
      <c r="P10" s="212" t="str">
        <f t="shared" si="3"/>
        <v>RICARICA COMPLETA</v>
      </c>
    </row>
    <row r="11" spans="1:17" ht="21.95" customHeight="1" x14ac:dyDescent="0.25">
      <c r="A11" s="183" t="s">
        <v>8896</v>
      </c>
      <c r="B11" s="183" t="s">
        <v>219</v>
      </c>
      <c r="C11" s="183" t="s">
        <v>475</v>
      </c>
      <c r="D11" s="199">
        <v>3</v>
      </c>
      <c r="E11" s="199">
        <v>5</v>
      </c>
      <c r="F11" s="199">
        <v>2</v>
      </c>
      <c r="G11" s="199">
        <v>2</v>
      </c>
      <c r="H11" s="200"/>
      <c r="I11" s="206" t="s">
        <v>9651</v>
      </c>
      <c r="J11" s="281"/>
      <c r="K11" s="1" t="s">
        <v>9652</v>
      </c>
      <c r="L11" s="202">
        <f>IF(B11="","",IFERROR(_xlfn.XLOOKUP(B11,RIEP_VENDITA!$A$3:$A$230,RIEP_VENDITA!$Z$3:$Z$230),0))</f>
        <v>0</v>
      </c>
      <c r="M11" s="203">
        <f t="shared" si="0"/>
        <v>0</v>
      </c>
      <c r="N11" s="7">
        <f t="shared" si="1"/>
        <v>3</v>
      </c>
      <c r="O11" s="7">
        <f t="shared" si="2"/>
        <v>0</v>
      </c>
      <c r="P11" s="212" t="str">
        <f t="shared" si="3"/>
        <v>SCORTA NEGOZIO ESAURITA</v>
      </c>
    </row>
    <row r="12" spans="1:17" ht="21.95" customHeight="1" x14ac:dyDescent="0.25">
      <c r="A12" s="183" t="s">
        <v>8840</v>
      </c>
      <c r="B12" s="183" t="s">
        <v>107</v>
      </c>
      <c r="C12" s="183" t="s">
        <v>363</v>
      </c>
      <c r="D12" s="199">
        <v>3</v>
      </c>
      <c r="E12" s="199">
        <v>5</v>
      </c>
      <c r="F12" s="199">
        <v>2</v>
      </c>
      <c r="G12" s="199">
        <v>2</v>
      </c>
      <c r="H12" s="200"/>
      <c r="I12" s="206" t="s">
        <v>9651</v>
      </c>
      <c r="J12" s="281"/>
      <c r="K12" s="1" t="s">
        <v>9652</v>
      </c>
      <c r="L12" s="202">
        <f>IF(B12="","",IFERROR(_xlfn.XLOOKUP(B12,RIEP_VENDITA!$A$3:$A$230,RIEP_VENDITA!$Z$3:$Z$230),0))</f>
        <v>18</v>
      </c>
      <c r="M12" s="203">
        <f t="shared" si="0"/>
        <v>2</v>
      </c>
      <c r="N12" s="7">
        <f t="shared" si="1"/>
        <v>5</v>
      </c>
      <c r="O12" s="7">
        <f t="shared" si="2"/>
        <v>16</v>
      </c>
      <c r="P12" s="212" t="str">
        <f t="shared" si="3"/>
        <v>RICARICA COMPLETA</v>
      </c>
    </row>
    <row r="13" spans="1:17" ht="21.95" customHeight="1" x14ac:dyDescent="0.25">
      <c r="A13" s="183" t="s">
        <v>8873</v>
      </c>
      <c r="B13" s="183" t="s">
        <v>160</v>
      </c>
      <c r="C13" s="183" t="s">
        <v>416</v>
      </c>
      <c r="D13" s="199">
        <v>5</v>
      </c>
      <c r="E13" s="199">
        <v>5</v>
      </c>
      <c r="F13" s="199">
        <v>2</v>
      </c>
      <c r="G13" s="199">
        <v>0</v>
      </c>
      <c r="H13" s="200"/>
      <c r="I13" s="204" t="s">
        <v>9653</v>
      </c>
      <c r="J13" s="281"/>
      <c r="K13" s="1" t="s">
        <v>9652</v>
      </c>
      <c r="L13" s="202">
        <f>IF(B13="","",IFERROR(_xlfn.XLOOKUP(B13,RIEP_VENDITA!$A$3:$A$230,RIEP_VENDITA!$Z$3:$Z$230),0))</f>
        <v>4</v>
      </c>
      <c r="M13" s="203">
        <f t="shared" si="0"/>
        <v>0</v>
      </c>
      <c r="N13" s="7">
        <f t="shared" si="1"/>
        <v>5</v>
      </c>
      <c r="O13" s="7">
        <f t="shared" si="2"/>
        <v>4</v>
      </c>
      <c r="P13" s="212" t="str">
        <f t="shared" si="3"/>
        <v>NESSUNA RICARICA</v>
      </c>
    </row>
    <row r="14" spans="1:17" ht="21.95" customHeight="1" x14ac:dyDescent="0.25">
      <c r="A14" s="183" t="s">
        <v>8903</v>
      </c>
      <c r="B14" s="183" t="s">
        <v>103</v>
      </c>
      <c r="C14" s="183" t="s">
        <v>359</v>
      </c>
      <c r="D14" s="199">
        <v>4</v>
      </c>
      <c r="E14" s="199">
        <v>5</v>
      </c>
      <c r="F14" s="199">
        <v>2</v>
      </c>
      <c r="G14" s="199">
        <v>1</v>
      </c>
      <c r="H14" s="200"/>
      <c r="I14" s="206" t="s">
        <v>9651</v>
      </c>
      <c r="J14" s="281"/>
      <c r="K14" s="1" t="s">
        <v>9652</v>
      </c>
      <c r="L14" s="202">
        <f>IF(B14="","",IFERROR(_xlfn.XLOOKUP(B14,RIEP_VENDITA!$A$3:$A$230,RIEP_VENDITA!$Z$3:$Z$230),0))</f>
        <v>51</v>
      </c>
      <c r="M14" s="203">
        <f t="shared" si="0"/>
        <v>1</v>
      </c>
      <c r="N14" s="7">
        <f t="shared" si="1"/>
        <v>5</v>
      </c>
      <c r="O14" s="7">
        <f t="shared" si="2"/>
        <v>50</v>
      </c>
      <c r="P14" s="212" t="str">
        <f t="shared" si="3"/>
        <v>RICARICA COMPLETA</v>
      </c>
    </row>
    <row r="15" spans="1:17" ht="21.95" customHeight="1" x14ac:dyDescent="0.25">
      <c r="A15" s="183" t="s">
        <v>8862</v>
      </c>
      <c r="B15" s="183" t="s">
        <v>136</v>
      </c>
      <c r="C15" s="183" t="s">
        <v>392</v>
      </c>
      <c r="D15" s="199">
        <v>4</v>
      </c>
      <c r="E15" s="199">
        <v>5</v>
      </c>
      <c r="F15" s="199">
        <v>2</v>
      </c>
      <c r="G15" s="199">
        <v>1</v>
      </c>
      <c r="H15" s="200"/>
      <c r="I15" s="206" t="s">
        <v>9651</v>
      </c>
      <c r="J15" s="281"/>
      <c r="K15" s="1" t="s">
        <v>9652</v>
      </c>
      <c r="L15" s="202">
        <f>IF(B15="","",IFERROR(_xlfn.XLOOKUP(B15,RIEP_VENDITA!$A$3:$A$230,RIEP_VENDITA!$Z$3:$Z$230),0))</f>
        <v>6</v>
      </c>
      <c r="M15" s="203">
        <f t="shared" si="0"/>
        <v>1</v>
      </c>
      <c r="N15" s="7">
        <f t="shared" si="1"/>
        <v>5</v>
      </c>
      <c r="O15" s="7">
        <f t="shared" si="2"/>
        <v>5</v>
      </c>
      <c r="P15" s="212" t="str">
        <f t="shared" si="3"/>
        <v>RICARICA COMPLETA</v>
      </c>
    </row>
    <row r="16" spans="1:17" ht="21.95" customHeight="1" x14ac:dyDescent="0.25">
      <c r="A16" s="183" t="s">
        <v>8842</v>
      </c>
      <c r="B16" s="183" t="s">
        <v>109</v>
      </c>
      <c r="C16" s="183" t="s">
        <v>365</v>
      </c>
      <c r="D16" s="199">
        <v>4</v>
      </c>
      <c r="E16" s="199">
        <v>5</v>
      </c>
      <c r="F16" s="199">
        <v>2</v>
      </c>
      <c r="G16" s="199">
        <v>1</v>
      </c>
      <c r="H16" s="200"/>
      <c r="I16" s="206" t="s">
        <v>9651</v>
      </c>
      <c r="J16" s="281"/>
      <c r="K16" s="1" t="s">
        <v>9652</v>
      </c>
      <c r="L16" s="202">
        <f>IF(B16="","",IFERROR(_xlfn.XLOOKUP(B16,RIEP_VENDITA!$A$3:$A$230,RIEP_VENDITA!$Z$3:$Z$230),0))</f>
        <v>9</v>
      </c>
      <c r="M16" s="203">
        <f t="shared" si="0"/>
        <v>1</v>
      </c>
      <c r="N16" s="7">
        <f t="shared" si="1"/>
        <v>5</v>
      </c>
      <c r="O16" s="7">
        <f t="shared" si="2"/>
        <v>8</v>
      </c>
      <c r="P16" s="212" t="str">
        <f t="shared" si="3"/>
        <v>RICARICA COMPLETA</v>
      </c>
      <c r="Q16" s="201" t="s">
        <v>9235</v>
      </c>
    </row>
    <row r="17" spans="1:16" ht="21.95" customHeight="1" x14ac:dyDescent="0.25">
      <c r="A17" s="183" t="s">
        <v>8845</v>
      </c>
      <c r="B17" s="183" t="s">
        <v>112</v>
      </c>
      <c r="C17" s="183" t="s">
        <v>368</v>
      </c>
      <c r="D17" s="199">
        <v>4</v>
      </c>
      <c r="E17" s="199">
        <v>5</v>
      </c>
      <c r="F17" s="199">
        <v>2</v>
      </c>
      <c r="G17" s="199">
        <v>1</v>
      </c>
      <c r="H17" s="200"/>
      <c r="I17" s="206" t="s">
        <v>9651</v>
      </c>
      <c r="J17" s="281"/>
      <c r="K17" s="1" t="s">
        <v>9652</v>
      </c>
      <c r="L17" s="202">
        <f>IF(B17="","",IFERROR(_xlfn.XLOOKUP(B17,RIEP_VENDITA!$A$3:$A$230,RIEP_VENDITA!$Z$3:$Z$230),0))</f>
        <v>5</v>
      </c>
      <c r="M17" s="203">
        <f t="shared" si="0"/>
        <v>1</v>
      </c>
      <c r="N17" s="7">
        <f t="shared" si="1"/>
        <v>5</v>
      </c>
      <c r="O17" s="7">
        <f t="shared" si="2"/>
        <v>4</v>
      </c>
      <c r="P17" s="212" t="str">
        <f t="shared" si="3"/>
        <v>RICARICA COMPLETA</v>
      </c>
    </row>
    <row r="18" spans="1:16" ht="21.95" customHeight="1" x14ac:dyDescent="0.25">
      <c r="A18" s="183" t="s">
        <v>8856</v>
      </c>
      <c r="B18" s="183" t="s">
        <v>124</v>
      </c>
      <c r="C18" s="183" t="s">
        <v>380</v>
      </c>
      <c r="D18" s="199">
        <v>5</v>
      </c>
      <c r="E18" s="199">
        <v>5</v>
      </c>
      <c r="F18" s="199">
        <v>2</v>
      </c>
      <c r="G18" s="199">
        <v>0</v>
      </c>
      <c r="H18" s="200"/>
      <c r="I18" s="204" t="s">
        <v>9653</v>
      </c>
      <c r="J18" s="281"/>
      <c r="K18" s="1" t="s">
        <v>9652</v>
      </c>
      <c r="L18" s="202">
        <f>IF(B18="","",IFERROR(_xlfn.XLOOKUP(B18,RIEP_VENDITA!$A$3:$A$230,RIEP_VENDITA!$Z$3:$Z$230),0))</f>
        <v>6</v>
      </c>
      <c r="M18" s="203">
        <f t="shared" si="0"/>
        <v>0</v>
      </c>
      <c r="N18" s="7">
        <f t="shared" si="1"/>
        <v>5</v>
      </c>
      <c r="O18" s="7">
        <f t="shared" si="2"/>
        <v>6</v>
      </c>
      <c r="P18" s="212" t="str">
        <f t="shared" si="3"/>
        <v>NESSUNA RICARICA</v>
      </c>
    </row>
    <row r="19" spans="1:16" ht="21.95" customHeight="1" x14ac:dyDescent="0.25">
      <c r="A19" s="183" t="s">
        <v>8843</v>
      </c>
      <c r="B19" s="183" t="s">
        <v>110</v>
      </c>
      <c r="C19" s="183" t="s">
        <v>366</v>
      </c>
      <c r="D19" s="199">
        <v>5</v>
      </c>
      <c r="E19" s="199">
        <v>5</v>
      </c>
      <c r="F19" s="199">
        <v>2</v>
      </c>
      <c r="G19" s="199">
        <v>0</v>
      </c>
      <c r="H19" s="200"/>
      <c r="I19" s="204" t="s">
        <v>9653</v>
      </c>
      <c r="J19" s="281"/>
      <c r="K19" s="1" t="s">
        <v>9652</v>
      </c>
      <c r="L19" s="202">
        <f>IF(B19="","",IFERROR(_xlfn.XLOOKUP(B19,RIEP_VENDITA!$A$3:$A$230,RIEP_VENDITA!$Z$3:$Z$230),0))</f>
        <v>9</v>
      </c>
      <c r="M19" s="203">
        <f t="shared" si="0"/>
        <v>0</v>
      </c>
      <c r="N19" s="7">
        <f t="shared" si="1"/>
        <v>5</v>
      </c>
      <c r="O19" s="7">
        <f t="shared" si="2"/>
        <v>9</v>
      </c>
      <c r="P19" s="212" t="str">
        <f t="shared" si="3"/>
        <v>NESSUNA RICARICA</v>
      </c>
    </row>
    <row r="20" spans="1:16" ht="21.95" customHeight="1" x14ac:dyDescent="0.25">
      <c r="A20" s="183" t="s">
        <v>8857</v>
      </c>
      <c r="B20" s="183" t="s">
        <v>125</v>
      </c>
      <c r="C20" s="183" t="s">
        <v>381</v>
      </c>
      <c r="D20" s="199">
        <v>5</v>
      </c>
      <c r="E20" s="199">
        <v>5</v>
      </c>
      <c r="F20" s="199">
        <v>2</v>
      </c>
      <c r="G20" s="199">
        <v>0</v>
      </c>
      <c r="H20" s="200"/>
      <c r="I20" s="204" t="s">
        <v>9653</v>
      </c>
      <c r="J20" s="281"/>
      <c r="K20" s="1" t="s">
        <v>9652</v>
      </c>
      <c r="L20" s="202">
        <f>IF(B20="","",IFERROR(_xlfn.XLOOKUP(B20,RIEP_VENDITA!$A$3:$A$230,RIEP_VENDITA!$Z$3:$Z$230),0))</f>
        <v>0</v>
      </c>
      <c r="M20" s="203">
        <f t="shared" si="0"/>
        <v>0</v>
      </c>
      <c r="N20" s="7">
        <f t="shared" si="1"/>
        <v>5</v>
      </c>
      <c r="O20" s="7">
        <f t="shared" si="2"/>
        <v>0</v>
      </c>
      <c r="P20" s="212" t="str">
        <f t="shared" si="3"/>
        <v>NESSUNA RICARICA</v>
      </c>
    </row>
    <row r="21" spans="1:16" ht="21.95" customHeight="1" x14ac:dyDescent="0.25">
      <c r="A21" s="183" t="s">
        <v>8858</v>
      </c>
      <c r="B21" s="183" t="s">
        <v>127</v>
      </c>
      <c r="C21" s="183" t="s">
        <v>641</v>
      </c>
      <c r="D21" s="199">
        <v>4</v>
      </c>
      <c r="E21" s="199">
        <v>5</v>
      </c>
      <c r="F21" s="199">
        <v>2</v>
      </c>
      <c r="G21" s="199">
        <v>1</v>
      </c>
      <c r="H21" s="200"/>
      <c r="I21" s="206" t="s">
        <v>9651</v>
      </c>
      <c r="J21" s="281"/>
      <c r="K21" s="1" t="s">
        <v>9652</v>
      </c>
      <c r="L21" s="202">
        <f>IF(B21="","",IFERROR(_xlfn.XLOOKUP(B21,RIEP_VENDITA!$A$3:$A$230,RIEP_VENDITA!$Z$3:$Z$230),0))</f>
        <v>57</v>
      </c>
      <c r="M21" s="203">
        <f t="shared" si="0"/>
        <v>1</v>
      </c>
      <c r="N21" s="7">
        <f t="shared" si="1"/>
        <v>5</v>
      </c>
      <c r="O21" s="7">
        <f t="shared" si="2"/>
        <v>56</v>
      </c>
      <c r="P21" s="212" t="str">
        <f t="shared" si="3"/>
        <v>RICARICA COMPLETA</v>
      </c>
    </row>
    <row r="22" spans="1:16" ht="21.95" customHeight="1" x14ac:dyDescent="0.25">
      <c r="A22" s="183" t="s">
        <v>8866</v>
      </c>
      <c r="B22" s="183" t="s">
        <v>157</v>
      </c>
      <c r="C22" s="183" t="s">
        <v>413</v>
      </c>
      <c r="D22" s="199">
        <v>3</v>
      </c>
      <c r="E22" s="199">
        <v>5</v>
      </c>
      <c r="F22" s="199">
        <v>2</v>
      </c>
      <c r="G22" s="199">
        <v>2</v>
      </c>
      <c r="H22" s="200"/>
      <c r="I22" s="206" t="s">
        <v>9651</v>
      </c>
      <c r="J22" s="281"/>
      <c r="K22" s="1" t="s">
        <v>9652</v>
      </c>
      <c r="L22" s="202">
        <f>IF(B22="","",IFERROR(_xlfn.XLOOKUP(B22,RIEP_VENDITA!$A$3:$A$230,RIEP_VENDITA!$Z$3:$Z$230),0))</f>
        <v>21</v>
      </c>
      <c r="M22" s="203">
        <f t="shared" si="0"/>
        <v>2</v>
      </c>
      <c r="N22" s="7">
        <f t="shared" si="1"/>
        <v>5</v>
      </c>
      <c r="O22" s="7">
        <f t="shared" si="2"/>
        <v>19</v>
      </c>
      <c r="P22" s="212" t="str">
        <f t="shared" si="3"/>
        <v>RICARICA COMPLETA</v>
      </c>
    </row>
    <row r="23" spans="1:16" ht="21.95" customHeight="1" x14ac:dyDescent="0.25">
      <c r="A23" s="183" t="s">
        <v>8904</v>
      </c>
      <c r="B23" s="183" t="s">
        <v>132</v>
      </c>
      <c r="C23" s="183" t="s">
        <v>388</v>
      </c>
      <c r="D23" s="199">
        <v>4</v>
      </c>
      <c r="E23" s="199">
        <v>5</v>
      </c>
      <c r="F23" s="199">
        <v>2</v>
      </c>
      <c r="G23" s="199">
        <v>1</v>
      </c>
      <c r="H23" s="200"/>
      <c r="I23" s="206" t="s">
        <v>9651</v>
      </c>
      <c r="J23" s="281"/>
      <c r="K23" s="1" t="s">
        <v>9652</v>
      </c>
      <c r="L23" s="202">
        <f>IF(B23="","",IFERROR(_xlfn.XLOOKUP(B23,RIEP_VENDITA!$A$3:$A$230,RIEP_VENDITA!$Z$3:$Z$230),0))</f>
        <v>9</v>
      </c>
      <c r="M23" s="203">
        <f t="shared" si="0"/>
        <v>1</v>
      </c>
      <c r="N23" s="7">
        <f t="shared" si="1"/>
        <v>5</v>
      </c>
      <c r="O23" s="7">
        <f t="shared" si="2"/>
        <v>8</v>
      </c>
      <c r="P23" s="212" t="str">
        <f t="shared" si="3"/>
        <v>RICARICA COMPLETA</v>
      </c>
    </row>
    <row r="24" spans="1:16" ht="21.95" customHeight="1" x14ac:dyDescent="0.25">
      <c r="A24" s="183" t="s">
        <v>8905</v>
      </c>
      <c r="B24" s="183" t="s">
        <v>138</v>
      </c>
      <c r="C24" s="183" t="s">
        <v>394</v>
      </c>
      <c r="D24" s="199">
        <v>3</v>
      </c>
      <c r="E24" s="199">
        <v>5</v>
      </c>
      <c r="F24" s="199">
        <v>2</v>
      </c>
      <c r="G24" s="199">
        <v>2</v>
      </c>
      <c r="H24" s="200"/>
      <c r="I24" s="206" t="s">
        <v>9651</v>
      </c>
      <c r="J24" s="281"/>
      <c r="K24" s="1" t="s">
        <v>9652</v>
      </c>
      <c r="L24" s="202">
        <f>IF(B24="","",IFERROR(_xlfn.XLOOKUP(B24,RIEP_VENDITA!$A$3:$A$230,RIEP_VENDITA!$Z$3:$Z$230),0))</f>
        <v>11</v>
      </c>
      <c r="M24" s="203">
        <f t="shared" si="0"/>
        <v>2</v>
      </c>
      <c r="N24" s="7">
        <f t="shared" si="1"/>
        <v>5</v>
      </c>
      <c r="O24" s="7">
        <f t="shared" si="2"/>
        <v>9</v>
      </c>
      <c r="P24" s="212" t="str">
        <f t="shared" si="3"/>
        <v>RICARICA COMPLETA</v>
      </c>
    </row>
    <row r="25" spans="1:16" ht="21.95" customHeight="1" x14ac:dyDescent="0.25">
      <c r="A25" s="183" t="s">
        <v>8860</v>
      </c>
      <c r="B25" s="183" t="s">
        <v>130</v>
      </c>
      <c r="C25" s="183" t="s">
        <v>386</v>
      </c>
      <c r="D25" s="199">
        <v>4</v>
      </c>
      <c r="E25" s="199">
        <v>5</v>
      </c>
      <c r="F25" s="199">
        <v>2</v>
      </c>
      <c r="G25" s="199">
        <v>1</v>
      </c>
      <c r="H25" s="200"/>
      <c r="I25" s="206" t="s">
        <v>9651</v>
      </c>
      <c r="J25" s="281"/>
      <c r="K25" s="1" t="s">
        <v>9652</v>
      </c>
      <c r="L25" s="202">
        <f>IF(B25="","",IFERROR(_xlfn.XLOOKUP(B25,RIEP_VENDITA!$A$3:$A$230,RIEP_VENDITA!$Z$3:$Z$230),0))</f>
        <v>5</v>
      </c>
      <c r="M25" s="203">
        <f t="shared" si="0"/>
        <v>1</v>
      </c>
      <c r="N25" s="7">
        <f t="shared" si="1"/>
        <v>5</v>
      </c>
      <c r="O25" s="7">
        <f t="shared" si="2"/>
        <v>4</v>
      </c>
      <c r="P25" s="212" t="str">
        <f t="shared" si="3"/>
        <v>RICARICA COMPLETA</v>
      </c>
    </row>
    <row r="26" spans="1:16" ht="21.95" customHeight="1" x14ac:dyDescent="0.25">
      <c r="A26" s="183" t="s">
        <v>8906</v>
      </c>
      <c r="B26" s="183" t="s">
        <v>139</v>
      </c>
      <c r="C26" s="183" t="s">
        <v>395</v>
      </c>
      <c r="D26" s="199">
        <v>2</v>
      </c>
      <c r="E26" s="199">
        <v>5</v>
      </c>
      <c r="F26" s="199">
        <v>2</v>
      </c>
      <c r="G26" s="199">
        <v>3</v>
      </c>
      <c r="H26" s="200"/>
      <c r="I26" s="205" t="s">
        <v>10258</v>
      </c>
      <c r="J26" s="281"/>
      <c r="K26" s="1" t="s">
        <v>9652</v>
      </c>
      <c r="L26" s="202">
        <f>IF(B26="","",IFERROR(_xlfn.XLOOKUP(B26,RIEP_VENDITA!$A$3:$A$230,RIEP_VENDITA!$Z$3:$Z$230),0))</f>
        <v>0</v>
      </c>
      <c r="M26" s="203">
        <f t="shared" si="0"/>
        <v>0</v>
      </c>
      <c r="N26" s="7">
        <f t="shared" si="1"/>
        <v>2</v>
      </c>
      <c r="O26" s="7">
        <f t="shared" si="2"/>
        <v>0</v>
      </c>
      <c r="P26" s="212" t="str">
        <f t="shared" si="3"/>
        <v>SCORTA NEGOZIO ESAURITA</v>
      </c>
    </row>
    <row r="27" spans="1:16" ht="21.95" customHeight="1" x14ac:dyDescent="0.25">
      <c r="A27" s="183" t="s">
        <v>8907</v>
      </c>
      <c r="B27" s="183" t="s">
        <v>149</v>
      </c>
      <c r="C27" s="183" t="s">
        <v>405</v>
      </c>
      <c r="D27" s="199">
        <v>3</v>
      </c>
      <c r="E27" s="199">
        <v>5</v>
      </c>
      <c r="F27" s="199">
        <v>2</v>
      </c>
      <c r="G27" s="199">
        <v>2</v>
      </c>
      <c r="H27" s="200"/>
      <c r="I27" s="206" t="s">
        <v>9651</v>
      </c>
      <c r="J27" s="281"/>
      <c r="K27" s="1" t="s">
        <v>9652</v>
      </c>
      <c r="L27" s="202">
        <f>IF(B27="","",IFERROR(_xlfn.XLOOKUP(B27,RIEP_VENDITA!$A$3:$A$230,RIEP_VENDITA!$Z$3:$Z$230),0))</f>
        <v>27</v>
      </c>
      <c r="M27" s="203">
        <f t="shared" si="0"/>
        <v>2</v>
      </c>
      <c r="N27" s="7">
        <f t="shared" si="1"/>
        <v>5</v>
      </c>
      <c r="O27" s="7">
        <f t="shared" si="2"/>
        <v>25</v>
      </c>
      <c r="P27" s="212" t="str">
        <f t="shared" si="3"/>
        <v>RICARICA COMPLETA</v>
      </c>
    </row>
    <row r="28" spans="1:16" ht="21.95" customHeight="1" x14ac:dyDescent="0.25">
      <c r="A28" s="183" t="s">
        <v>8909</v>
      </c>
      <c r="B28" s="183" t="s">
        <v>162</v>
      </c>
      <c r="C28" s="183" t="s">
        <v>719</v>
      </c>
      <c r="D28" s="199">
        <v>5</v>
      </c>
      <c r="E28" s="199">
        <v>5</v>
      </c>
      <c r="F28" s="199">
        <v>2</v>
      </c>
      <c r="G28" s="199">
        <v>0</v>
      </c>
      <c r="H28" s="200"/>
      <c r="I28" s="204" t="s">
        <v>9653</v>
      </c>
      <c r="J28" s="281"/>
      <c r="K28" s="1" t="s">
        <v>9652</v>
      </c>
      <c r="L28" s="202">
        <f>IF(B28="","",IFERROR(_xlfn.XLOOKUP(B28,RIEP_VENDITA!$A$3:$A$230,RIEP_VENDITA!$Z$3:$Z$230),0))</f>
        <v>6</v>
      </c>
      <c r="M28" s="203">
        <f t="shared" si="0"/>
        <v>0</v>
      </c>
      <c r="N28" s="7">
        <f t="shared" si="1"/>
        <v>5</v>
      </c>
      <c r="O28" s="7">
        <f t="shared" si="2"/>
        <v>6</v>
      </c>
      <c r="P28" s="212" t="str">
        <f t="shared" si="3"/>
        <v>NESSUNA RICARICA</v>
      </c>
    </row>
    <row r="29" spans="1:16" ht="21.95" customHeight="1" x14ac:dyDescent="0.25">
      <c r="A29" s="183" t="s">
        <v>8910</v>
      </c>
      <c r="B29" s="183" t="s">
        <v>164</v>
      </c>
      <c r="C29" s="183" t="s">
        <v>420</v>
      </c>
      <c r="D29" s="199">
        <v>4</v>
      </c>
      <c r="E29" s="199">
        <v>5</v>
      </c>
      <c r="F29" s="199">
        <v>2</v>
      </c>
      <c r="G29" s="199">
        <v>1</v>
      </c>
      <c r="H29" s="200"/>
      <c r="I29" s="206" t="s">
        <v>9651</v>
      </c>
      <c r="J29" s="281"/>
      <c r="K29" s="1" t="s">
        <v>9652</v>
      </c>
      <c r="L29" s="202">
        <f>IF(B29="","",IFERROR(_xlfn.XLOOKUP(B29,RIEP_VENDITA!$A$3:$A$230,RIEP_VENDITA!$Z$3:$Z$230),0))</f>
        <v>2</v>
      </c>
      <c r="M29" s="203">
        <f t="shared" si="0"/>
        <v>1</v>
      </c>
      <c r="N29" s="7">
        <f t="shared" si="1"/>
        <v>5</v>
      </c>
      <c r="O29" s="7">
        <f t="shared" si="2"/>
        <v>1</v>
      </c>
      <c r="P29" s="212" t="str">
        <f t="shared" si="3"/>
        <v>RICARICA COMPLETA</v>
      </c>
    </row>
    <row r="30" spans="1:16" ht="21.95" customHeight="1" x14ac:dyDescent="0.25">
      <c r="A30" s="183" t="s">
        <v>8908</v>
      </c>
      <c r="B30" s="183" t="s">
        <v>150</v>
      </c>
      <c r="C30" s="183" t="s">
        <v>406</v>
      </c>
      <c r="D30" s="199">
        <v>3</v>
      </c>
      <c r="E30" s="199">
        <v>5</v>
      </c>
      <c r="F30" s="199">
        <v>2</v>
      </c>
      <c r="G30" s="199">
        <v>2</v>
      </c>
      <c r="H30" s="200"/>
      <c r="I30" s="206" t="s">
        <v>9651</v>
      </c>
      <c r="J30" s="281"/>
      <c r="K30" s="1" t="s">
        <v>9652</v>
      </c>
      <c r="L30" s="202">
        <f>IF(B30="","",IFERROR(_xlfn.XLOOKUP(B30,RIEP_VENDITA!$A$3:$A$230,RIEP_VENDITA!$Z$3:$Z$230),0))</f>
        <v>2</v>
      </c>
      <c r="M30" s="203">
        <f t="shared" si="0"/>
        <v>2</v>
      </c>
      <c r="N30" s="7">
        <f t="shared" si="1"/>
        <v>5</v>
      </c>
      <c r="O30" s="7">
        <f t="shared" si="2"/>
        <v>0</v>
      </c>
      <c r="P30" s="212" t="str">
        <f t="shared" si="3"/>
        <v>RICARICA COMPLETA</v>
      </c>
    </row>
    <row r="31" spans="1:16" ht="21.95" customHeight="1" x14ac:dyDescent="0.25">
      <c r="A31" s="183" t="s">
        <v>8911</v>
      </c>
      <c r="B31" s="183" t="s">
        <v>165</v>
      </c>
      <c r="C31" s="183" t="s">
        <v>421</v>
      </c>
      <c r="D31" s="199">
        <v>4</v>
      </c>
      <c r="E31" s="199">
        <v>5</v>
      </c>
      <c r="F31" s="199">
        <v>2</v>
      </c>
      <c r="G31" s="199">
        <v>1</v>
      </c>
      <c r="H31" s="200"/>
      <c r="I31" s="206" t="s">
        <v>9651</v>
      </c>
      <c r="J31" s="281"/>
      <c r="K31" s="1" t="s">
        <v>9652</v>
      </c>
      <c r="L31" s="202">
        <f>IF(B31="","",IFERROR(_xlfn.XLOOKUP(B31,RIEP_VENDITA!$A$3:$A$230,RIEP_VENDITA!$Z$3:$Z$230),0))</f>
        <v>30</v>
      </c>
      <c r="M31" s="203">
        <f t="shared" si="0"/>
        <v>1</v>
      </c>
      <c r="N31" s="7">
        <f t="shared" si="1"/>
        <v>5</v>
      </c>
      <c r="O31" s="7">
        <f t="shared" si="2"/>
        <v>29</v>
      </c>
      <c r="P31" s="212" t="str">
        <f t="shared" si="3"/>
        <v>RICARICA COMPLETA</v>
      </c>
    </row>
    <row r="32" spans="1:16" ht="21.95" customHeight="1" x14ac:dyDescent="0.25">
      <c r="A32" s="183" t="s">
        <v>8912</v>
      </c>
      <c r="B32" s="183" t="s">
        <v>170</v>
      </c>
      <c r="C32" s="183" t="s">
        <v>426</v>
      </c>
      <c r="D32" s="199">
        <v>3</v>
      </c>
      <c r="E32" s="199">
        <v>5</v>
      </c>
      <c r="F32" s="199">
        <v>2</v>
      </c>
      <c r="G32" s="199">
        <v>2</v>
      </c>
      <c r="H32" s="200"/>
      <c r="I32" s="206" t="s">
        <v>9651</v>
      </c>
      <c r="J32" s="281"/>
      <c r="K32" s="1" t="s">
        <v>9652</v>
      </c>
      <c r="L32" s="202">
        <f>IF(B32="","",IFERROR(_xlfn.XLOOKUP(B32,RIEP_VENDITA!$A$3:$A$230,RIEP_VENDITA!$Z$3:$Z$230),0))</f>
        <v>2</v>
      </c>
      <c r="M32" s="203">
        <f t="shared" si="0"/>
        <v>2</v>
      </c>
      <c r="N32" s="7">
        <f t="shared" si="1"/>
        <v>5</v>
      </c>
      <c r="O32" s="7">
        <f t="shared" si="2"/>
        <v>0</v>
      </c>
      <c r="P32" s="212" t="str">
        <f t="shared" si="3"/>
        <v>RICARICA COMPLETA</v>
      </c>
    </row>
    <row r="33" spans="1:16" ht="21.95" customHeight="1" x14ac:dyDescent="0.25">
      <c r="A33" s="183" t="s">
        <v>8913</v>
      </c>
      <c r="B33" s="183" t="s">
        <v>172</v>
      </c>
      <c r="C33" s="183" t="s">
        <v>643</v>
      </c>
      <c r="D33" s="199">
        <v>4</v>
      </c>
      <c r="E33" s="199">
        <v>5</v>
      </c>
      <c r="F33" s="199">
        <v>2</v>
      </c>
      <c r="G33" s="199">
        <v>1</v>
      </c>
      <c r="H33" s="200"/>
      <c r="I33" s="206" t="s">
        <v>9651</v>
      </c>
      <c r="J33" s="281"/>
      <c r="K33" s="1" t="s">
        <v>9652</v>
      </c>
      <c r="L33" s="202">
        <f>IF(B33="","",IFERROR(_xlfn.XLOOKUP(B33,RIEP_VENDITA!$A$3:$A$230,RIEP_VENDITA!$Z$3:$Z$230),0))</f>
        <v>8</v>
      </c>
      <c r="M33" s="203">
        <f t="shared" si="0"/>
        <v>1</v>
      </c>
      <c r="N33" s="7">
        <f t="shared" si="1"/>
        <v>5</v>
      </c>
      <c r="O33" s="7">
        <f t="shared" si="2"/>
        <v>7</v>
      </c>
      <c r="P33" s="212" t="str">
        <f t="shared" si="3"/>
        <v>RICARICA COMPLETA</v>
      </c>
    </row>
    <row r="34" spans="1:16" ht="21.95" customHeight="1" x14ac:dyDescent="0.25">
      <c r="A34" s="183" t="s">
        <v>8924</v>
      </c>
      <c r="B34" s="183" t="s">
        <v>234</v>
      </c>
      <c r="C34" s="183" t="s">
        <v>490</v>
      </c>
      <c r="D34" s="199">
        <v>5</v>
      </c>
      <c r="E34" s="199">
        <v>5</v>
      </c>
      <c r="F34" s="199">
        <v>2</v>
      </c>
      <c r="G34" s="199">
        <v>0</v>
      </c>
      <c r="H34" s="200"/>
      <c r="I34" s="204" t="s">
        <v>9653</v>
      </c>
      <c r="J34" s="281"/>
      <c r="K34" s="1" t="s">
        <v>9652</v>
      </c>
      <c r="L34" s="202">
        <f>IF(B34="","",IFERROR(_xlfn.XLOOKUP(B34,RIEP_VENDITA!$A$3:$A$230,RIEP_VENDITA!$Z$3:$Z$230),0))</f>
        <v>5</v>
      </c>
      <c r="M34" s="203">
        <f t="shared" si="0"/>
        <v>0</v>
      </c>
      <c r="N34" s="7">
        <f t="shared" si="1"/>
        <v>5</v>
      </c>
      <c r="O34" s="7">
        <f t="shared" si="2"/>
        <v>5</v>
      </c>
      <c r="P34" s="212" t="str">
        <f t="shared" si="3"/>
        <v>NESSUNA RICARICA</v>
      </c>
    </row>
    <row r="35" spans="1:16" ht="21.95" customHeight="1" x14ac:dyDescent="0.25">
      <c r="A35" s="183" t="s">
        <v>8925</v>
      </c>
      <c r="B35" s="183" t="s">
        <v>232</v>
      </c>
      <c r="C35" s="183" t="s">
        <v>488</v>
      </c>
      <c r="D35" s="199">
        <v>5</v>
      </c>
      <c r="E35" s="199">
        <v>5</v>
      </c>
      <c r="F35" s="199">
        <v>2</v>
      </c>
      <c r="G35" s="199">
        <v>0</v>
      </c>
      <c r="H35" s="200"/>
      <c r="I35" s="204" t="s">
        <v>9653</v>
      </c>
      <c r="J35" s="281"/>
      <c r="K35" s="1" t="s">
        <v>9652</v>
      </c>
      <c r="L35" s="202">
        <f>IF(B35="","",IFERROR(_xlfn.XLOOKUP(B35,RIEP_VENDITA!$A$3:$A$230,RIEP_VENDITA!$Z$3:$Z$230),0))</f>
        <v>25</v>
      </c>
      <c r="M35" s="203">
        <f t="shared" si="0"/>
        <v>0</v>
      </c>
      <c r="N35" s="7">
        <f t="shared" si="1"/>
        <v>5</v>
      </c>
      <c r="O35" s="7">
        <f t="shared" si="2"/>
        <v>25</v>
      </c>
      <c r="P35" s="212" t="str">
        <f t="shared" si="3"/>
        <v>NESSUNA RICARICA</v>
      </c>
    </row>
    <row r="36" spans="1:16" ht="21.95" customHeight="1" x14ac:dyDescent="0.25">
      <c r="A36" s="183" t="s">
        <v>8926</v>
      </c>
      <c r="B36" s="183" t="s">
        <v>230</v>
      </c>
      <c r="C36" s="183" t="s">
        <v>486</v>
      </c>
      <c r="D36" s="199">
        <v>5</v>
      </c>
      <c r="E36" s="199">
        <v>5</v>
      </c>
      <c r="F36" s="199">
        <v>2</v>
      </c>
      <c r="G36" s="199">
        <v>0</v>
      </c>
      <c r="H36" s="200"/>
      <c r="I36" s="204" t="s">
        <v>9653</v>
      </c>
      <c r="J36" s="281"/>
      <c r="K36" s="1" t="s">
        <v>9652</v>
      </c>
      <c r="L36" s="202">
        <f>IF(B36="","",IFERROR(_xlfn.XLOOKUP(B36,RIEP_VENDITA!$A$3:$A$230,RIEP_VENDITA!$Z$3:$Z$230),0))</f>
        <v>45</v>
      </c>
      <c r="M36" s="203">
        <f t="shared" ref="M36:M67" si="4">IF(B36="","",MAX(0,MIN(G36,L36)))</f>
        <v>0</v>
      </c>
      <c r="N36" s="7">
        <f t="shared" ref="N36:N67" si="5">IF(B36="","",D36+M36)</f>
        <v>5</v>
      </c>
      <c r="O36" s="7">
        <f t="shared" ref="O36:O67" si="6">IF(B36="","",MAX(0,L36-M36))</f>
        <v>45</v>
      </c>
      <c r="P36" s="212" t="str">
        <f t="shared" ref="P36:P67" si="7">IF(B36="","",IF(G36=0,"NESSUNA RICARICA",IF(L36&lt;=0,"SCORTA NEGOZIO ESAURITA",IF(M36&lt;G36,"RICARICA PARZIALE","RICARICA COMPLETA"))))</f>
        <v>NESSUNA RICARICA</v>
      </c>
    </row>
    <row r="37" spans="1:16" ht="21.95" customHeight="1" x14ac:dyDescent="0.25">
      <c r="A37" s="183" t="s">
        <v>8927</v>
      </c>
      <c r="B37" s="183" t="s">
        <v>227</v>
      </c>
      <c r="C37" s="183" t="s">
        <v>483</v>
      </c>
      <c r="D37" s="199">
        <v>4</v>
      </c>
      <c r="E37" s="199">
        <v>5</v>
      </c>
      <c r="F37" s="199">
        <v>2</v>
      </c>
      <c r="G37" s="199">
        <v>1</v>
      </c>
      <c r="H37" s="200"/>
      <c r="I37" s="206" t="s">
        <v>9651</v>
      </c>
      <c r="J37" s="281"/>
      <c r="K37" s="1" t="s">
        <v>9652</v>
      </c>
      <c r="L37" s="202">
        <f>IF(B37="","",IFERROR(_xlfn.XLOOKUP(B37,RIEP_VENDITA!$A$3:$A$230,RIEP_VENDITA!$Z$3:$Z$230),0))</f>
        <v>0</v>
      </c>
      <c r="M37" s="203">
        <f t="shared" si="4"/>
        <v>0</v>
      </c>
      <c r="N37" s="7">
        <f t="shared" si="5"/>
        <v>4</v>
      </c>
      <c r="O37" s="7">
        <f t="shared" si="6"/>
        <v>0</v>
      </c>
      <c r="P37" s="212" t="str">
        <f t="shared" si="7"/>
        <v>SCORTA NEGOZIO ESAURITA</v>
      </c>
    </row>
    <row r="38" spans="1:16" ht="21.95" customHeight="1" x14ac:dyDescent="0.25">
      <c r="A38" s="183" t="s">
        <v>8928</v>
      </c>
      <c r="B38" s="183" t="s">
        <v>226</v>
      </c>
      <c r="C38" s="183" t="s">
        <v>482</v>
      </c>
      <c r="D38" s="199">
        <v>3</v>
      </c>
      <c r="E38" s="199">
        <v>5</v>
      </c>
      <c r="F38" s="199">
        <v>2</v>
      </c>
      <c r="G38" s="199">
        <v>2</v>
      </c>
      <c r="H38" s="200"/>
      <c r="I38" s="206" t="s">
        <v>9651</v>
      </c>
      <c r="J38" s="281"/>
      <c r="K38" s="1" t="s">
        <v>9652</v>
      </c>
      <c r="L38" s="202">
        <f>IF(B38="","",IFERROR(_xlfn.XLOOKUP(B38,RIEP_VENDITA!$A$3:$A$230,RIEP_VENDITA!$Z$3:$Z$230),0))</f>
        <v>45</v>
      </c>
      <c r="M38" s="203">
        <f t="shared" si="4"/>
        <v>2</v>
      </c>
      <c r="N38" s="7">
        <f t="shared" si="5"/>
        <v>5</v>
      </c>
      <c r="O38" s="7">
        <f t="shared" si="6"/>
        <v>43</v>
      </c>
      <c r="P38" s="212" t="str">
        <f t="shared" si="7"/>
        <v>RICARICA COMPLETA</v>
      </c>
    </row>
    <row r="39" spans="1:16" ht="21.95" customHeight="1" x14ac:dyDescent="0.25">
      <c r="A39" s="183" t="s">
        <v>8929</v>
      </c>
      <c r="B39" s="183" t="s">
        <v>223</v>
      </c>
      <c r="C39" s="183" t="s">
        <v>479</v>
      </c>
      <c r="D39" s="199">
        <v>4</v>
      </c>
      <c r="E39" s="199">
        <v>5</v>
      </c>
      <c r="F39" s="199">
        <v>2</v>
      </c>
      <c r="G39" s="199">
        <v>1</v>
      </c>
      <c r="H39" s="200"/>
      <c r="I39" s="206" t="s">
        <v>9651</v>
      </c>
      <c r="J39" s="281"/>
      <c r="K39" s="1" t="s">
        <v>9652</v>
      </c>
      <c r="L39" s="202">
        <f>IF(B39="","",IFERROR(_xlfn.XLOOKUP(B39,RIEP_VENDITA!$A$3:$A$230,RIEP_VENDITA!$Z$3:$Z$230),0))</f>
        <v>0</v>
      </c>
      <c r="M39" s="203">
        <f t="shared" si="4"/>
        <v>0</v>
      </c>
      <c r="N39" s="7">
        <f t="shared" si="5"/>
        <v>4</v>
      </c>
      <c r="O39" s="7">
        <f t="shared" si="6"/>
        <v>0</v>
      </c>
      <c r="P39" s="212" t="str">
        <f t="shared" si="7"/>
        <v>SCORTA NEGOZIO ESAURITA</v>
      </c>
    </row>
    <row r="40" spans="1:16" ht="21.95" customHeight="1" x14ac:dyDescent="0.25">
      <c r="A40" s="183" t="s">
        <v>8930</v>
      </c>
      <c r="B40" s="183" t="s">
        <v>220</v>
      </c>
      <c r="C40" s="183" t="s">
        <v>476</v>
      </c>
      <c r="D40" s="199">
        <v>2</v>
      </c>
      <c r="E40" s="199">
        <v>5</v>
      </c>
      <c r="F40" s="199">
        <v>2</v>
      </c>
      <c r="G40" s="199">
        <v>3</v>
      </c>
      <c r="H40" s="200"/>
      <c r="I40" s="205" t="s">
        <v>10258</v>
      </c>
      <c r="J40" s="281"/>
      <c r="K40" s="1" t="s">
        <v>9652</v>
      </c>
      <c r="L40" s="202">
        <f>IF(B40="","",IFERROR(_xlfn.XLOOKUP(B40,RIEP_VENDITA!$A$3:$A$230,RIEP_VENDITA!$Z$3:$Z$230),0))</f>
        <v>3</v>
      </c>
      <c r="M40" s="203">
        <f t="shared" si="4"/>
        <v>3</v>
      </c>
      <c r="N40" s="7">
        <f t="shared" si="5"/>
        <v>5</v>
      </c>
      <c r="O40" s="7">
        <f t="shared" si="6"/>
        <v>0</v>
      </c>
      <c r="P40" s="212" t="str">
        <f t="shared" si="7"/>
        <v>RICARICA COMPLETA</v>
      </c>
    </row>
    <row r="41" spans="1:16" ht="21.95" customHeight="1" x14ac:dyDescent="0.25">
      <c r="A41" s="183" t="s">
        <v>8931</v>
      </c>
      <c r="B41" s="183" t="s">
        <v>210</v>
      </c>
      <c r="C41" s="183" t="s">
        <v>466</v>
      </c>
      <c r="D41" s="199">
        <v>4</v>
      </c>
      <c r="E41" s="199">
        <v>5</v>
      </c>
      <c r="F41" s="199">
        <v>2</v>
      </c>
      <c r="G41" s="199">
        <v>1</v>
      </c>
      <c r="H41" s="200"/>
      <c r="I41" s="206" t="s">
        <v>9651</v>
      </c>
      <c r="J41" s="281"/>
      <c r="K41" s="1" t="s">
        <v>9652</v>
      </c>
      <c r="L41" s="202">
        <f>IF(B41="","",IFERROR(_xlfn.XLOOKUP(B41,RIEP_VENDITA!$A$3:$A$230,RIEP_VENDITA!$Z$3:$Z$230),0))</f>
        <v>0</v>
      </c>
      <c r="M41" s="203">
        <f t="shared" si="4"/>
        <v>0</v>
      </c>
      <c r="N41" s="7">
        <f t="shared" si="5"/>
        <v>4</v>
      </c>
      <c r="O41" s="7">
        <f t="shared" si="6"/>
        <v>0</v>
      </c>
      <c r="P41" s="212" t="str">
        <f t="shared" si="7"/>
        <v>SCORTA NEGOZIO ESAURITA</v>
      </c>
    </row>
    <row r="42" spans="1:16" ht="21.95" customHeight="1" x14ac:dyDescent="0.25">
      <c r="A42" s="183" t="s">
        <v>8868</v>
      </c>
      <c r="B42" s="183" t="s">
        <v>151</v>
      </c>
      <c r="C42" s="183" t="s">
        <v>407</v>
      </c>
      <c r="D42" s="199">
        <v>6</v>
      </c>
      <c r="E42" s="199">
        <v>5</v>
      </c>
      <c r="F42" s="199">
        <v>2</v>
      </c>
      <c r="G42" s="199">
        <v>0</v>
      </c>
      <c r="H42" s="200"/>
      <c r="I42" s="303" t="s">
        <v>9654</v>
      </c>
      <c r="J42" s="281"/>
      <c r="K42" s="1" t="s">
        <v>9652</v>
      </c>
      <c r="L42" s="202">
        <f>IF(B42="","",IFERROR(_xlfn.XLOOKUP(B42,RIEP_VENDITA!$A$3:$A$230,RIEP_VENDITA!$Z$3:$Z$230),0))</f>
        <v>2</v>
      </c>
      <c r="M42" s="203">
        <f t="shared" si="4"/>
        <v>0</v>
      </c>
      <c r="N42" s="7">
        <f t="shared" si="5"/>
        <v>6</v>
      </c>
      <c r="O42" s="7">
        <f t="shared" si="6"/>
        <v>2</v>
      </c>
      <c r="P42" s="212" t="str">
        <f t="shared" si="7"/>
        <v>NESSUNA RICARICA</v>
      </c>
    </row>
    <row r="43" spans="1:16" ht="21.95" customHeight="1" x14ac:dyDescent="0.25">
      <c r="A43" s="183" t="s">
        <v>8869</v>
      </c>
      <c r="B43" s="183" t="s">
        <v>152</v>
      </c>
      <c r="C43" s="183" t="s">
        <v>408</v>
      </c>
      <c r="D43" s="199">
        <v>4</v>
      </c>
      <c r="E43" s="199">
        <v>5</v>
      </c>
      <c r="F43" s="199">
        <v>2</v>
      </c>
      <c r="G43" s="199">
        <v>1</v>
      </c>
      <c r="H43" s="200"/>
      <c r="I43" s="206" t="s">
        <v>9651</v>
      </c>
      <c r="J43" s="281"/>
      <c r="K43" s="1" t="s">
        <v>9652</v>
      </c>
      <c r="L43" s="202">
        <f>IF(B43="","",IFERROR(_xlfn.XLOOKUP(B43,RIEP_VENDITA!$A$3:$A$230,RIEP_VENDITA!$Z$3:$Z$230),0))</f>
        <v>9</v>
      </c>
      <c r="M43" s="203">
        <f t="shared" si="4"/>
        <v>1</v>
      </c>
      <c r="N43" s="7">
        <f t="shared" si="5"/>
        <v>5</v>
      </c>
      <c r="O43" s="7">
        <f t="shared" si="6"/>
        <v>8</v>
      </c>
      <c r="P43" s="212" t="str">
        <f t="shared" si="7"/>
        <v>RICARICA COMPLETA</v>
      </c>
    </row>
    <row r="44" spans="1:16" ht="21.95" customHeight="1" x14ac:dyDescent="0.25">
      <c r="A44" s="183" t="s">
        <v>8870</v>
      </c>
      <c r="B44" s="183" t="s">
        <v>154</v>
      </c>
      <c r="C44" s="183" t="s">
        <v>410</v>
      </c>
      <c r="D44" s="199">
        <v>5</v>
      </c>
      <c r="E44" s="199">
        <v>5</v>
      </c>
      <c r="F44" s="199">
        <v>2</v>
      </c>
      <c r="G44" s="199">
        <v>0</v>
      </c>
      <c r="H44" s="200"/>
      <c r="I44" s="204" t="s">
        <v>9653</v>
      </c>
      <c r="J44" s="281"/>
      <c r="K44" s="1" t="s">
        <v>9652</v>
      </c>
      <c r="L44" s="202">
        <f>IF(B44="","",IFERROR(_xlfn.XLOOKUP(B44,RIEP_VENDITA!$A$3:$A$230,RIEP_VENDITA!$Z$3:$Z$230),0))</f>
        <v>2</v>
      </c>
      <c r="M44" s="203">
        <f t="shared" si="4"/>
        <v>0</v>
      </c>
      <c r="N44" s="7">
        <f t="shared" si="5"/>
        <v>5</v>
      </c>
      <c r="O44" s="7">
        <f t="shared" si="6"/>
        <v>2</v>
      </c>
      <c r="P44" s="212" t="str">
        <f t="shared" si="7"/>
        <v>NESSUNA RICARICA</v>
      </c>
    </row>
    <row r="45" spans="1:16" ht="21.95" customHeight="1" x14ac:dyDescent="0.25">
      <c r="A45" s="183" t="s">
        <v>8875</v>
      </c>
      <c r="B45" s="183" t="s">
        <v>163</v>
      </c>
      <c r="C45" s="183" t="s">
        <v>419</v>
      </c>
      <c r="D45" s="199">
        <v>7</v>
      </c>
      <c r="E45" s="199">
        <v>5</v>
      </c>
      <c r="F45" s="199">
        <v>2</v>
      </c>
      <c r="G45" s="199">
        <v>0</v>
      </c>
      <c r="H45" s="200"/>
      <c r="I45" s="303" t="s">
        <v>9654</v>
      </c>
      <c r="J45" s="281"/>
      <c r="K45" s="1" t="s">
        <v>9652</v>
      </c>
      <c r="L45" s="202">
        <f>IF(B45="","",IFERROR(_xlfn.XLOOKUP(B45,RIEP_VENDITA!$A$3:$A$230,RIEP_VENDITA!$Z$3:$Z$230),0))</f>
        <v>0</v>
      </c>
      <c r="M45" s="203">
        <f t="shared" si="4"/>
        <v>0</v>
      </c>
      <c r="N45" s="7">
        <f t="shared" si="5"/>
        <v>7</v>
      </c>
      <c r="O45" s="7">
        <f t="shared" si="6"/>
        <v>0</v>
      </c>
      <c r="P45" s="212" t="str">
        <f t="shared" si="7"/>
        <v>NESSUNA RICARICA</v>
      </c>
    </row>
    <row r="46" spans="1:16" ht="21.95" customHeight="1" x14ac:dyDescent="0.25">
      <c r="A46" s="183" t="s">
        <v>8880</v>
      </c>
      <c r="B46" s="183" t="s">
        <v>171</v>
      </c>
      <c r="C46" s="183" t="s">
        <v>427</v>
      </c>
      <c r="D46" s="199">
        <v>3</v>
      </c>
      <c r="E46" s="199">
        <v>5</v>
      </c>
      <c r="F46" s="199">
        <v>2</v>
      </c>
      <c r="G46" s="199">
        <v>2</v>
      </c>
      <c r="H46" s="200"/>
      <c r="I46" s="206" t="s">
        <v>9651</v>
      </c>
      <c r="J46" s="281"/>
      <c r="K46" s="1" t="s">
        <v>9652</v>
      </c>
      <c r="L46" s="202">
        <f>IF(B46="","",IFERROR(_xlfn.XLOOKUP(B46,RIEP_VENDITA!$A$3:$A$230,RIEP_VENDITA!$Z$3:$Z$230),0))</f>
        <v>5</v>
      </c>
      <c r="M46" s="203">
        <f t="shared" si="4"/>
        <v>2</v>
      </c>
      <c r="N46" s="7">
        <f t="shared" si="5"/>
        <v>5</v>
      </c>
      <c r="O46" s="7">
        <f t="shared" si="6"/>
        <v>3</v>
      </c>
      <c r="P46" s="212" t="str">
        <f t="shared" si="7"/>
        <v>RICARICA COMPLETA</v>
      </c>
    </row>
    <row r="47" spans="1:16" ht="21.95" customHeight="1" x14ac:dyDescent="0.25">
      <c r="A47" s="183" t="s">
        <v>8898</v>
      </c>
      <c r="B47" s="183" t="s">
        <v>228</v>
      </c>
      <c r="C47" s="183" t="s">
        <v>484</v>
      </c>
      <c r="D47" s="199">
        <v>6</v>
      </c>
      <c r="E47" s="199">
        <v>5</v>
      </c>
      <c r="F47" s="199">
        <v>2</v>
      </c>
      <c r="G47" s="199">
        <v>0</v>
      </c>
      <c r="H47" s="200"/>
      <c r="I47" s="303" t="s">
        <v>9654</v>
      </c>
      <c r="J47" s="281"/>
      <c r="K47" s="1" t="s">
        <v>9652</v>
      </c>
      <c r="L47" s="202">
        <f>IF(B47="","",IFERROR(_xlfn.XLOOKUP(B47,RIEP_VENDITA!$A$3:$A$230,RIEP_VENDITA!$Z$3:$Z$230),0))</f>
        <v>24</v>
      </c>
      <c r="M47" s="203">
        <f t="shared" si="4"/>
        <v>0</v>
      </c>
      <c r="N47" s="7">
        <f t="shared" si="5"/>
        <v>6</v>
      </c>
      <c r="O47" s="7">
        <f t="shared" si="6"/>
        <v>24</v>
      </c>
      <c r="P47" s="212" t="str">
        <f t="shared" si="7"/>
        <v>NESSUNA RICARICA</v>
      </c>
    </row>
    <row r="48" spans="1:16" ht="21.95" customHeight="1" x14ac:dyDescent="0.25">
      <c r="A48" s="183" t="s">
        <v>8872</v>
      </c>
      <c r="B48" s="183" t="s">
        <v>159</v>
      </c>
      <c r="C48" s="183" t="s">
        <v>415</v>
      </c>
      <c r="D48" s="199">
        <v>2</v>
      </c>
      <c r="E48" s="199">
        <v>5</v>
      </c>
      <c r="F48" s="199">
        <v>2</v>
      </c>
      <c r="G48" s="199">
        <v>3</v>
      </c>
      <c r="H48" s="200"/>
      <c r="I48" s="205" t="s">
        <v>10258</v>
      </c>
      <c r="J48" s="281"/>
      <c r="K48" s="1" t="s">
        <v>9652</v>
      </c>
      <c r="L48" s="202">
        <f>IF(B48="","",IFERROR(_xlfn.XLOOKUP(B48,RIEP_VENDITA!$A$3:$A$230,RIEP_VENDITA!$Z$3:$Z$230),0))</f>
        <v>0</v>
      </c>
      <c r="M48" s="203">
        <f t="shared" si="4"/>
        <v>0</v>
      </c>
      <c r="N48" s="7">
        <f t="shared" si="5"/>
        <v>2</v>
      </c>
      <c r="O48" s="7">
        <f t="shared" si="6"/>
        <v>0</v>
      </c>
      <c r="P48" s="212" t="str">
        <f t="shared" si="7"/>
        <v>SCORTA NEGOZIO ESAURITA</v>
      </c>
    </row>
    <row r="49" spans="1:16" ht="21.95" customHeight="1" x14ac:dyDescent="0.25">
      <c r="A49" s="183" t="s">
        <v>9498</v>
      </c>
      <c r="B49" s="183" t="s">
        <v>9247</v>
      </c>
      <c r="C49" s="183" t="s">
        <v>9248</v>
      </c>
      <c r="D49" s="199">
        <v>4</v>
      </c>
      <c r="E49" s="199">
        <v>5</v>
      </c>
      <c r="F49" s="199">
        <v>2</v>
      </c>
      <c r="G49" s="199">
        <v>1</v>
      </c>
      <c r="H49" s="200"/>
      <c r="I49" s="206" t="s">
        <v>9651</v>
      </c>
      <c r="J49" s="281"/>
      <c r="K49" s="1" t="s">
        <v>9652</v>
      </c>
      <c r="L49" s="202">
        <f>IF(B49="","",IFERROR(_xlfn.XLOOKUP(B49,RIEP_VENDITA!$A$3:$A$230,RIEP_VENDITA!$Z$3:$Z$230),0))</f>
        <v>15</v>
      </c>
      <c r="M49" s="203">
        <f t="shared" si="4"/>
        <v>1</v>
      </c>
      <c r="N49" s="7">
        <f t="shared" si="5"/>
        <v>5</v>
      </c>
      <c r="O49" s="7">
        <f t="shared" si="6"/>
        <v>14</v>
      </c>
      <c r="P49" s="212" t="str">
        <f t="shared" si="7"/>
        <v>RICARICA COMPLETA</v>
      </c>
    </row>
    <row r="50" spans="1:16" ht="21.95" customHeight="1" x14ac:dyDescent="0.25">
      <c r="A50" s="183" t="s">
        <v>8894</v>
      </c>
      <c r="B50" s="183" t="s">
        <v>215</v>
      </c>
      <c r="C50" s="183" t="s">
        <v>471</v>
      </c>
      <c r="D50" s="199">
        <v>4</v>
      </c>
      <c r="E50" s="199">
        <v>5</v>
      </c>
      <c r="F50" s="199">
        <v>2</v>
      </c>
      <c r="G50" s="199">
        <v>1</v>
      </c>
      <c r="H50" s="200"/>
      <c r="I50" s="206" t="s">
        <v>9651</v>
      </c>
      <c r="J50" s="281"/>
      <c r="K50" s="1" t="s">
        <v>9652</v>
      </c>
      <c r="L50" s="202">
        <f>IF(B50="","",IFERROR(_xlfn.XLOOKUP(B50,RIEP_VENDITA!$A$3:$A$230,RIEP_VENDITA!$Z$3:$Z$230),0))</f>
        <v>33</v>
      </c>
      <c r="M50" s="203">
        <f t="shared" si="4"/>
        <v>1</v>
      </c>
      <c r="N50" s="7">
        <f t="shared" si="5"/>
        <v>5</v>
      </c>
      <c r="O50" s="7">
        <f t="shared" si="6"/>
        <v>32</v>
      </c>
      <c r="P50" s="212" t="str">
        <f t="shared" si="7"/>
        <v>RICARICA COMPLETA</v>
      </c>
    </row>
    <row r="51" spans="1:16" ht="21.95" customHeight="1" x14ac:dyDescent="0.25">
      <c r="A51" s="183" t="s">
        <v>8900</v>
      </c>
      <c r="B51" s="183" t="s">
        <v>235</v>
      </c>
      <c r="C51" s="183" t="s">
        <v>491</v>
      </c>
      <c r="D51" s="199">
        <v>9</v>
      </c>
      <c r="E51" s="199">
        <v>5</v>
      </c>
      <c r="F51" s="199">
        <v>2</v>
      </c>
      <c r="G51" s="199">
        <v>0</v>
      </c>
      <c r="H51" s="200"/>
      <c r="I51" s="303" t="s">
        <v>9654</v>
      </c>
      <c r="J51" s="281"/>
      <c r="K51" s="1" t="s">
        <v>9652</v>
      </c>
      <c r="L51" s="202">
        <f>IF(B51="","",IFERROR(_xlfn.XLOOKUP(B51,RIEP_VENDITA!$A$3:$A$230,RIEP_VENDITA!$Z$3:$Z$230),0))</f>
        <v>0</v>
      </c>
      <c r="M51" s="203">
        <f t="shared" si="4"/>
        <v>0</v>
      </c>
      <c r="N51" s="7">
        <f t="shared" si="5"/>
        <v>9</v>
      </c>
      <c r="O51" s="7">
        <f t="shared" si="6"/>
        <v>0</v>
      </c>
      <c r="P51" s="212" t="str">
        <f t="shared" si="7"/>
        <v>NESSUNA RICARICA</v>
      </c>
    </row>
    <row r="52" spans="1:16" ht="21.95" customHeight="1" x14ac:dyDescent="0.25">
      <c r="A52" s="183" t="s">
        <v>8847</v>
      </c>
      <c r="B52" s="183" t="s">
        <v>115</v>
      </c>
      <c r="C52" s="183" t="s">
        <v>371</v>
      </c>
      <c r="D52" s="199">
        <v>5</v>
      </c>
      <c r="E52" s="199">
        <v>5</v>
      </c>
      <c r="F52" s="199">
        <v>2</v>
      </c>
      <c r="G52" s="199">
        <v>0</v>
      </c>
      <c r="H52" s="200"/>
      <c r="I52" s="204" t="s">
        <v>9653</v>
      </c>
      <c r="J52" s="281"/>
      <c r="K52" s="1" t="s">
        <v>9652</v>
      </c>
      <c r="L52" s="202">
        <f>IF(B52="","",IFERROR(_xlfn.XLOOKUP(B52,RIEP_VENDITA!$A$3:$A$230,RIEP_VENDITA!$Z$3:$Z$230),0))</f>
        <v>1</v>
      </c>
      <c r="M52" s="203">
        <f t="shared" si="4"/>
        <v>0</v>
      </c>
      <c r="N52" s="7">
        <f t="shared" si="5"/>
        <v>5</v>
      </c>
      <c r="O52" s="7">
        <f t="shared" si="6"/>
        <v>1</v>
      </c>
      <c r="P52" s="212" t="str">
        <f t="shared" si="7"/>
        <v>NESSUNA RICARICA</v>
      </c>
    </row>
    <row r="53" spans="1:16" ht="21.95" customHeight="1" x14ac:dyDescent="0.25">
      <c r="A53" s="183" t="s">
        <v>8838</v>
      </c>
      <c r="B53" s="183" t="s">
        <v>104</v>
      </c>
      <c r="C53" s="183" t="s">
        <v>360</v>
      </c>
      <c r="D53" s="199">
        <v>9</v>
      </c>
      <c r="E53" s="199">
        <v>5</v>
      </c>
      <c r="F53" s="199">
        <v>2</v>
      </c>
      <c r="G53" s="199">
        <v>0</v>
      </c>
      <c r="H53" s="200"/>
      <c r="I53" s="303" t="s">
        <v>9654</v>
      </c>
      <c r="J53" s="281"/>
      <c r="K53" s="1" t="s">
        <v>9652</v>
      </c>
      <c r="L53" s="202">
        <f>IF(B53="","",IFERROR(_xlfn.XLOOKUP(B53,RIEP_VENDITA!$A$3:$A$230,RIEP_VENDITA!$Z$3:$Z$230),0))</f>
        <v>0</v>
      </c>
      <c r="M53" s="203">
        <f t="shared" si="4"/>
        <v>0</v>
      </c>
      <c r="N53" s="7">
        <f t="shared" si="5"/>
        <v>9</v>
      </c>
      <c r="O53" s="7">
        <f t="shared" si="6"/>
        <v>0</v>
      </c>
      <c r="P53" s="212" t="str">
        <f t="shared" si="7"/>
        <v>NESSUNA RICARICA</v>
      </c>
    </row>
    <row r="54" spans="1:16" ht="21.95" customHeight="1" x14ac:dyDescent="0.25">
      <c r="A54" s="183" t="s">
        <v>8899</v>
      </c>
      <c r="B54" s="183" t="s">
        <v>231</v>
      </c>
      <c r="C54" s="183" t="s">
        <v>487</v>
      </c>
      <c r="D54" s="199">
        <v>3</v>
      </c>
      <c r="E54" s="199">
        <v>5</v>
      </c>
      <c r="F54" s="199">
        <v>2</v>
      </c>
      <c r="G54" s="199">
        <v>2</v>
      </c>
      <c r="H54" s="200"/>
      <c r="I54" s="206" t="s">
        <v>9651</v>
      </c>
      <c r="J54" s="281"/>
      <c r="K54" s="1" t="s">
        <v>9652</v>
      </c>
      <c r="L54" s="202">
        <f>IF(B54="","",IFERROR(_xlfn.XLOOKUP(B54,RIEP_VENDITA!$A$3:$A$230,RIEP_VENDITA!$Z$3:$Z$230),0))</f>
        <v>3</v>
      </c>
      <c r="M54" s="203">
        <f t="shared" si="4"/>
        <v>2</v>
      </c>
      <c r="N54" s="7">
        <f t="shared" si="5"/>
        <v>5</v>
      </c>
      <c r="O54" s="7">
        <f t="shared" si="6"/>
        <v>1</v>
      </c>
      <c r="P54" s="212" t="str">
        <f t="shared" si="7"/>
        <v>RICARICA COMPLETA</v>
      </c>
    </row>
    <row r="55" spans="1:16" ht="21.95" customHeight="1" x14ac:dyDescent="0.25">
      <c r="A55" s="183" t="s">
        <v>8855</v>
      </c>
      <c r="B55" s="183" t="s">
        <v>123</v>
      </c>
      <c r="C55" s="183" t="s">
        <v>379</v>
      </c>
      <c r="D55" s="199">
        <v>13</v>
      </c>
      <c r="E55" s="199">
        <v>5</v>
      </c>
      <c r="F55" s="199">
        <v>2</v>
      </c>
      <c r="G55" s="199">
        <v>0</v>
      </c>
      <c r="H55" s="200"/>
      <c r="I55" s="303" t="s">
        <v>9654</v>
      </c>
      <c r="J55" s="281"/>
      <c r="K55" s="1" t="s">
        <v>9652</v>
      </c>
      <c r="L55" s="202">
        <f>IF(B55="","",IFERROR(_xlfn.XLOOKUP(B55,RIEP_VENDITA!$A$3:$A$230,RIEP_VENDITA!$Z$3:$Z$230),0))</f>
        <v>2</v>
      </c>
      <c r="M55" s="203">
        <f t="shared" si="4"/>
        <v>0</v>
      </c>
      <c r="N55" s="7">
        <f t="shared" si="5"/>
        <v>13</v>
      </c>
      <c r="O55" s="7">
        <f t="shared" si="6"/>
        <v>2</v>
      </c>
      <c r="P55" s="212" t="str">
        <f t="shared" si="7"/>
        <v>NESSUNA RICARICA</v>
      </c>
    </row>
    <row r="56" spans="1:16" ht="21.95" customHeight="1" x14ac:dyDescent="0.25">
      <c r="A56" s="183" t="s">
        <v>8854</v>
      </c>
      <c r="B56" s="183" t="s">
        <v>122</v>
      </c>
      <c r="C56" s="183" t="s">
        <v>378</v>
      </c>
      <c r="D56" s="199">
        <v>2</v>
      </c>
      <c r="E56" s="199">
        <v>5</v>
      </c>
      <c r="F56" s="199">
        <v>2</v>
      </c>
      <c r="G56" s="199">
        <v>3</v>
      </c>
      <c r="H56" s="200"/>
      <c r="I56" s="205" t="s">
        <v>10258</v>
      </c>
      <c r="J56" s="281"/>
      <c r="K56" s="1" t="s">
        <v>9652</v>
      </c>
      <c r="L56" s="202">
        <f>IF(B56="","",IFERROR(_xlfn.XLOOKUP(B56,RIEP_VENDITA!$A$3:$A$230,RIEP_VENDITA!$Z$3:$Z$230),0))</f>
        <v>49</v>
      </c>
      <c r="M56" s="203">
        <f t="shared" si="4"/>
        <v>3</v>
      </c>
      <c r="N56" s="7">
        <f t="shared" si="5"/>
        <v>5</v>
      </c>
      <c r="O56" s="7">
        <f t="shared" si="6"/>
        <v>46</v>
      </c>
      <c r="P56" s="212" t="str">
        <f t="shared" si="7"/>
        <v>RICARICA COMPLETA</v>
      </c>
    </row>
    <row r="57" spans="1:16" ht="21.95" customHeight="1" x14ac:dyDescent="0.25">
      <c r="A57" s="183" t="s">
        <v>8850</v>
      </c>
      <c r="B57" s="183" t="s">
        <v>118</v>
      </c>
      <c r="C57" s="183" t="s">
        <v>374</v>
      </c>
      <c r="D57" s="199">
        <v>2</v>
      </c>
      <c r="E57" s="199">
        <v>5</v>
      </c>
      <c r="F57" s="199">
        <v>2</v>
      </c>
      <c r="G57" s="199">
        <v>3</v>
      </c>
      <c r="H57" s="200"/>
      <c r="I57" s="205" t="s">
        <v>10258</v>
      </c>
      <c r="J57" s="281"/>
      <c r="K57" s="1" t="s">
        <v>9652</v>
      </c>
      <c r="L57" s="202">
        <f>IF(B57="","",IFERROR(_xlfn.XLOOKUP(B57,RIEP_VENDITA!$A$3:$A$230,RIEP_VENDITA!$Z$3:$Z$230),0))</f>
        <v>11</v>
      </c>
      <c r="M57" s="203">
        <f t="shared" si="4"/>
        <v>3</v>
      </c>
      <c r="N57" s="7">
        <f t="shared" si="5"/>
        <v>5</v>
      </c>
      <c r="O57" s="7">
        <f t="shared" si="6"/>
        <v>8</v>
      </c>
      <c r="P57" s="212" t="str">
        <f t="shared" si="7"/>
        <v>RICARICA COMPLETA</v>
      </c>
    </row>
    <row r="58" spans="1:16" ht="21.95" customHeight="1" x14ac:dyDescent="0.25">
      <c r="A58" s="183" t="s">
        <v>8861</v>
      </c>
      <c r="B58" s="183" t="s">
        <v>131</v>
      </c>
      <c r="C58" s="183" t="s">
        <v>387</v>
      </c>
      <c r="D58" s="199">
        <v>3</v>
      </c>
      <c r="E58" s="199">
        <v>5</v>
      </c>
      <c r="F58" s="199">
        <v>2</v>
      </c>
      <c r="G58" s="199">
        <v>2</v>
      </c>
      <c r="H58" s="200"/>
      <c r="I58" s="206" t="s">
        <v>9651</v>
      </c>
      <c r="J58" s="281"/>
      <c r="K58" s="1" t="s">
        <v>9652</v>
      </c>
      <c r="L58" s="202">
        <f>IF(B58="","",IFERROR(_xlfn.XLOOKUP(B58,RIEP_VENDITA!$A$3:$A$230,RIEP_VENDITA!$Z$3:$Z$230),0))</f>
        <v>41</v>
      </c>
      <c r="M58" s="203">
        <f t="shared" si="4"/>
        <v>2</v>
      </c>
      <c r="N58" s="7">
        <f t="shared" si="5"/>
        <v>5</v>
      </c>
      <c r="O58" s="7">
        <f t="shared" si="6"/>
        <v>39</v>
      </c>
      <c r="P58" s="212" t="str">
        <f t="shared" si="7"/>
        <v>RICARICA COMPLETA</v>
      </c>
    </row>
    <row r="59" spans="1:16" ht="21.95" customHeight="1" x14ac:dyDescent="0.25">
      <c r="A59" s="183" t="s">
        <v>8848</v>
      </c>
      <c r="B59" s="183" t="s">
        <v>116</v>
      </c>
      <c r="C59" s="183" t="s">
        <v>372</v>
      </c>
      <c r="D59" s="199">
        <v>2</v>
      </c>
      <c r="E59" s="199">
        <v>5</v>
      </c>
      <c r="F59" s="199">
        <v>2</v>
      </c>
      <c r="G59" s="199">
        <v>3</v>
      </c>
      <c r="H59" s="200"/>
      <c r="I59" s="205" t="s">
        <v>10258</v>
      </c>
      <c r="J59" s="281"/>
      <c r="K59" s="1" t="s">
        <v>9652</v>
      </c>
      <c r="L59" s="202">
        <f>IF(B59="","",IFERROR(_xlfn.XLOOKUP(B59,RIEP_VENDITA!$A$3:$A$230,RIEP_VENDITA!$Z$3:$Z$230),0))</f>
        <v>7</v>
      </c>
      <c r="M59" s="203">
        <f t="shared" si="4"/>
        <v>3</v>
      </c>
      <c r="N59" s="7">
        <f t="shared" si="5"/>
        <v>5</v>
      </c>
      <c r="O59" s="7">
        <f t="shared" si="6"/>
        <v>4</v>
      </c>
      <c r="P59" s="212" t="str">
        <f t="shared" si="7"/>
        <v>RICARICA COMPLETA</v>
      </c>
    </row>
    <row r="60" spans="1:16" ht="21.95" customHeight="1" x14ac:dyDescent="0.25">
      <c r="A60" s="183" t="s">
        <v>8849</v>
      </c>
      <c r="B60" s="183" t="s">
        <v>117</v>
      </c>
      <c r="C60" s="183" t="s">
        <v>373</v>
      </c>
      <c r="D60" s="199">
        <v>5</v>
      </c>
      <c r="E60" s="199">
        <v>5</v>
      </c>
      <c r="F60" s="199">
        <v>2</v>
      </c>
      <c r="G60" s="199">
        <v>0</v>
      </c>
      <c r="H60" s="200"/>
      <c r="I60" s="204" t="s">
        <v>9653</v>
      </c>
      <c r="J60" s="281"/>
      <c r="K60" s="1" t="s">
        <v>9652</v>
      </c>
      <c r="L60" s="202">
        <f>IF(B60="","",IFERROR(_xlfn.XLOOKUP(B60,RIEP_VENDITA!$A$3:$A$230,RIEP_VENDITA!$Z$3:$Z$230),0))</f>
        <v>92</v>
      </c>
      <c r="M60" s="203">
        <f t="shared" si="4"/>
        <v>0</v>
      </c>
      <c r="N60" s="7">
        <f t="shared" si="5"/>
        <v>5</v>
      </c>
      <c r="O60" s="7">
        <f t="shared" si="6"/>
        <v>92</v>
      </c>
      <c r="P60" s="212" t="str">
        <f t="shared" si="7"/>
        <v>NESSUNA RICARICA</v>
      </c>
    </row>
    <row r="61" spans="1:16" ht="21.95" customHeight="1" x14ac:dyDescent="0.25">
      <c r="A61" s="183" t="s">
        <v>8851</v>
      </c>
      <c r="B61" s="183" t="s">
        <v>119</v>
      </c>
      <c r="C61" s="183" t="s">
        <v>375</v>
      </c>
      <c r="D61" s="199">
        <v>4</v>
      </c>
      <c r="E61" s="199">
        <v>5</v>
      </c>
      <c r="F61" s="199">
        <v>2</v>
      </c>
      <c r="G61" s="199">
        <v>1</v>
      </c>
      <c r="H61" s="200"/>
      <c r="I61" s="206" t="s">
        <v>9651</v>
      </c>
      <c r="J61" s="281"/>
      <c r="K61" s="1" t="s">
        <v>9652</v>
      </c>
      <c r="L61" s="202">
        <f>IF(B61="","",IFERROR(_xlfn.XLOOKUP(B61,RIEP_VENDITA!$A$3:$A$230,RIEP_VENDITA!$Z$3:$Z$230),0))</f>
        <v>6</v>
      </c>
      <c r="M61" s="203">
        <f t="shared" si="4"/>
        <v>1</v>
      </c>
      <c r="N61" s="7">
        <f t="shared" si="5"/>
        <v>5</v>
      </c>
      <c r="O61" s="7">
        <f t="shared" si="6"/>
        <v>5</v>
      </c>
      <c r="P61" s="212" t="str">
        <f t="shared" si="7"/>
        <v>RICARICA COMPLETA</v>
      </c>
    </row>
    <row r="62" spans="1:16" ht="21.95" customHeight="1" x14ac:dyDescent="0.25">
      <c r="A62" s="183" t="s">
        <v>8852</v>
      </c>
      <c r="B62" s="183" t="s">
        <v>120</v>
      </c>
      <c r="C62" s="183" t="s">
        <v>869</v>
      </c>
      <c r="D62" s="199">
        <v>3</v>
      </c>
      <c r="E62" s="199">
        <v>5</v>
      </c>
      <c r="F62" s="199">
        <v>2</v>
      </c>
      <c r="G62" s="199">
        <v>2</v>
      </c>
      <c r="H62" s="200"/>
      <c r="I62" s="206" t="s">
        <v>9651</v>
      </c>
      <c r="J62" s="281"/>
      <c r="K62" s="1" t="s">
        <v>9652</v>
      </c>
      <c r="L62" s="202">
        <f>IF(B62="","",IFERROR(_xlfn.XLOOKUP(B62,RIEP_VENDITA!$A$3:$A$230,RIEP_VENDITA!$Z$3:$Z$230),0))</f>
        <v>35</v>
      </c>
      <c r="M62" s="203">
        <f t="shared" si="4"/>
        <v>2</v>
      </c>
      <c r="N62" s="7">
        <f t="shared" si="5"/>
        <v>5</v>
      </c>
      <c r="O62" s="7">
        <f t="shared" si="6"/>
        <v>33</v>
      </c>
      <c r="P62" s="212" t="str">
        <f t="shared" si="7"/>
        <v>RICARICA COMPLETA</v>
      </c>
    </row>
    <row r="63" spans="1:16" ht="21.95" customHeight="1" x14ac:dyDescent="0.25">
      <c r="A63" s="183" t="s">
        <v>8853</v>
      </c>
      <c r="B63" s="183" t="s">
        <v>121</v>
      </c>
      <c r="C63" s="183" t="s">
        <v>377</v>
      </c>
      <c r="D63" s="199">
        <v>5</v>
      </c>
      <c r="E63" s="199">
        <v>5</v>
      </c>
      <c r="F63" s="199">
        <v>2</v>
      </c>
      <c r="G63" s="199">
        <v>0</v>
      </c>
      <c r="H63" s="200"/>
      <c r="I63" s="204" t="s">
        <v>9653</v>
      </c>
      <c r="J63" s="281"/>
      <c r="K63" s="1" t="s">
        <v>9652</v>
      </c>
      <c r="L63" s="202">
        <f>IF(B63="","",IFERROR(_xlfn.XLOOKUP(B63,RIEP_VENDITA!$A$3:$A$230,RIEP_VENDITA!$Z$3:$Z$230),0))</f>
        <v>5</v>
      </c>
      <c r="M63" s="203">
        <f t="shared" si="4"/>
        <v>0</v>
      </c>
      <c r="N63" s="7">
        <f t="shared" si="5"/>
        <v>5</v>
      </c>
      <c r="O63" s="7">
        <f t="shared" si="6"/>
        <v>5</v>
      </c>
      <c r="P63" s="212" t="str">
        <f t="shared" si="7"/>
        <v>NESSUNA RICARICA</v>
      </c>
    </row>
    <row r="64" spans="1:16" ht="21.95" customHeight="1" x14ac:dyDescent="0.25">
      <c r="A64" s="183" t="s">
        <v>8863</v>
      </c>
      <c r="B64" s="183" t="s">
        <v>140</v>
      </c>
      <c r="C64" s="183" t="s">
        <v>396</v>
      </c>
      <c r="D64" s="199">
        <v>3</v>
      </c>
      <c r="E64" s="199">
        <v>5</v>
      </c>
      <c r="F64" s="199">
        <v>2</v>
      </c>
      <c r="G64" s="199">
        <v>2</v>
      </c>
      <c r="H64" s="200"/>
      <c r="I64" s="206" t="s">
        <v>9651</v>
      </c>
      <c r="J64" s="281"/>
      <c r="K64" s="1" t="s">
        <v>9652</v>
      </c>
      <c r="L64" s="202">
        <f>IF(B64="","",IFERROR(_xlfn.XLOOKUP(B64,RIEP_VENDITA!$A$3:$A$230,RIEP_VENDITA!$Z$3:$Z$230),0))</f>
        <v>7</v>
      </c>
      <c r="M64" s="203">
        <f t="shared" si="4"/>
        <v>2</v>
      </c>
      <c r="N64" s="7">
        <f t="shared" si="5"/>
        <v>5</v>
      </c>
      <c r="O64" s="7">
        <f t="shared" si="6"/>
        <v>5</v>
      </c>
      <c r="P64" s="212" t="str">
        <f t="shared" si="7"/>
        <v>RICARICA COMPLETA</v>
      </c>
    </row>
    <row r="65" spans="1:16" ht="21.95" customHeight="1" x14ac:dyDescent="0.25">
      <c r="A65" s="183" t="s">
        <v>8846</v>
      </c>
      <c r="B65" s="183" t="s">
        <v>114</v>
      </c>
      <c r="C65" s="183" t="s">
        <v>370</v>
      </c>
      <c r="D65" s="199">
        <v>0</v>
      </c>
      <c r="E65" s="199">
        <v>5</v>
      </c>
      <c r="F65" s="199">
        <v>2</v>
      </c>
      <c r="G65" s="199">
        <v>5</v>
      </c>
      <c r="H65" s="200"/>
      <c r="I65" s="205" t="s">
        <v>9907</v>
      </c>
      <c r="J65" s="281"/>
      <c r="K65" s="1" t="s">
        <v>9652</v>
      </c>
      <c r="L65" s="202">
        <f>IF(B65="","",IFERROR(_xlfn.XLOOKUP(B65,RIEP_VENDITA!$A$3:$A$230,RIEP_VENDITA!$Z$3:$Z$230),0))</f>
        <v>0</v>
      </c>
      <c r="M65" s="203">
        <f t="shared" si="4"/>
        <v>0</v>
      </c>
      <c r="N65" s="7">
        <f t="shared" si="5"/>
        <v>0</v>
      </c>
      <c r="O65" s="7">
        <f t="shared" si="6"/>
        <v>0</v>
      </c>
      <c r="P65" s="212" t="str">
        <f t="shared" si="7"/>
        <v>SCORTA NEGOZIO ESAURITA</v>
      </c>
    </row>
    <row r="66" spans="1:16" ht="21.95" customHeight="1" x14ac:dyDescent="0.25">
      <c r="A66" s="183" t="s">
        <v>8897</v>
      </c>
      <c r="B66" s="183" t="s">
        <v>225</v>
      </c>
      <c r="C66" s="183" t="s">
        <v>481</v>
      </c>
      <c r="D66" s="199">
        <v>5</v>
      </c>
      <c r="E66" s="199">
        <v>5</v>
      </c>
      <c r="F66" s="199">
        <v>2</v>
      </c>
      <c r="G66" s="199">
        <v>0</v>
      </c>
      <c r="H66" s="200"/>
      <c r="I66" s="204" t="s">
        <v>9653</v>
      </c>
      <c r="J66" s="281"/>
      <c r="K66" s="1" t="s">
        <v>9652</v>
      </c>
      <c r="L66" s="202">
        <f>IF(B66="","",IFERROR(_xlfn.XLOOKUP(B66,RIEP_VENDITA!$A$3:$A$230,RIEP_VENDITA!$Z$3:$Z$230),0))</f>
        <v>27</v>
      </c>
      <c r="M66" s="203">
        <f t="shared" si="4"/>
        <v>0</v>
      </c>
      <c r="N66" s="7">
        <f t="shared" si="5"/>
        <v>5</v>
      </c>
      <c r="O66" s="7">
        <f t="shared" si="6"/>
        <v>27</v>
      </c>
      <c r="P66" s="212" t="str">
        <f t="shared" si="7"/>
        <v>NESSUNA RICARICA</v>
      </c>
    </row>
    <row r="67" spans="1:16" ht="21.95" customHeight="1" x14ac:dyDescent="0.25">
      <c r="A67" s="183" t="s">
        <v>8883</v>
      </c>
      <c r="B67" s="183" t="s">
        <v>183</v>
      </c>
      <c r="C67" s="183" t="s">
        <v>439</v>
      </c>
      <c r="D67" s="199">
        <v>5</v>
      </c>
      <c r="E67" s="199">
        <v>5</v>
      </c>
      <c r="F67" s="199">
        <v>2</v>
      </c>
      <c r="G67" s="199">
        <v>0</v>
      </c>
      <c r="H67" s="200"/>
      <c r="I67" s="204" t="s">
        <v>9653</v>
      </c>
      <c r="J67" s="281"/>
      <c r="K67" s="1" t="s">
        <v>9652</v>
      </c>
      <c r="L67" s="202">
        <f>IF(B67="","",IFERROR(_xlfn.XLOOKUP(B67,RIEP_VENDITA!$A$3:$A$230,RIEP_VENDITA!$Z$3:$Z$230),0))</f>
        <v>23</v>
      </c>
      <c r="M67" s="203">
        <f t="shared" si="4"/>
        <v>0</v>
      </c>
      <c r="N67" s="7">
        <f t="shared" si="5"/>
        <v>5</v>
      </c>
      <c r="O67" s="7">
        <f t="shared" si="6"/>
        <v>23</v>
      </c>
      <c r="P67" s="212" t="str">
        <f t="shared" si="7"/>
        <v>NESSUNA RICARICA</v>
      </c>
    </row>
    <row r="68" spans="1:16" ht="21.95" customHeight="1" x14ac:dyDescent="0.25">
      <c r="A68" s="183" t="s">
        <v>8901</v>
      </c>
      <c r="B68" s="183" t="s">
        <v>236</v>
      </c>
      <c r="C68" s="183" t="s">
        <v>492</v>
      </c>
      <c r="D68" s="199">
        <v>10</v>
      </c>
      <c r="E68" s="199">
        <v>5</v>
      </c>
      <c r="F68" s="199">
        <v>2</v>
      </c>
      <c r="G68" s="199">
        <v>0</v>
      </c>
      <c r="H68" s="200"/>
      <c r="I68" s="303" t="s">
        <v>9654</v>
      </c>
      <c r="J68" s="281"/>
      <c r="K68" s="1" t="s">
        <v>9652</v>
      </c>
      <c r="L68" s="202">
        <f>IF(B68="","",IFERROR(_xlfn.XLOOKUP(B68,RIEP_VENDITA!$A$3:$A$230,RIEP_VENDITA!$Z$3:$Z$230),0))</f>
        <v>27</v>
      </c>
      <c r="M68" s="203">
        <f t="shared" ref="M68:M99" si="8">IF(B68="","",MAX(0,MIN(G68,L68)))</f>
        <v>0</v>
      </c>
      <c r="N68" s="7">
        <f t="shared" ref="N68:N99" si="9">IF(B68="","",D68+M68)</f>
        <v>10</v>
      </c>
      <c r="O68" s="7">
        <f t="shared" ref="O68:O87" si="10">IF(B68="","",MAX(0,L68-M68))</f>
        <v>27</v>
      </c>
      <c r="P68" s="212" t="str">
        <f t="shared" ref="P68:P87" si="11">IF(B68="","",IF(G68=0,"NESSUNA RICARICA",IF(L68&lt;=0,"SCORTA NEGOZIO ESAURITA",IF(M68&lt;G68,"RICARICA PARZIALE","RICARICA COMPLETA"))))</f>
        <v>NESSUNA RICARICA</v>
      </c>
    </row>
    <row r="69" spans="1:16" ht="21.95" customHeight="1" x14ac:dyDescent="0.25">
      <c r="A69" s="183" t="s">
        <v>8839</v>
      </c>
      <c r="B69" s="183" t="s">
        <v>106</v>
      </c>
      <c r="C69" s="183" t="s">
        <v>362</v>
      </c>
      <c r="D69" s="199">
        <v>10</v>
      </c>
      <c r="E69" s="199">
        <v>5</v>
      </c>
      <c r="F69" s="199">
        <v>2</v>
      </c>
      <c r="G69" s="199">
        <v>0</v>
      </c>
      <c r="H69" s="200"/>
      <c r="I69" s="303" t="s">
        <v>9654</v>
      </c>
      <c r="J69" s="281"/>
      <c r="K69" s="1" t="s">
        <v>9652</v>
      </c>
      <c r="L69" s="202">
        <f>IF(B69="","",IFERROR(_xlfn.XLOOKUP(B69,RIEP_VENDITA!$A$3:$A$230,RIEP_VENDITA!$Z$3:$Z$230),0))</f>
        <v>0</v>
      </c>
      <c r="M69" s="203">
        <f t="shared" si="8"/>
        <v>0</v>
      </c>
      <c r="N69" s="7">
        <f t="shared" si="9"/>
        <v>10</v>
      </c>
      <c r="O69" s="7">
        <f t="shared" si="10"/>
        <v>0</v>
      </c>
      <c r="P69" s="212" t="str">
        <f t="shared" si="11"/>
        <v>NESSUNA RICARICA</v>
      </c>
    </row>
    <row r="70" spans="1:16" ht="21.95" customHeight="1" x14ac:dyDescent="0.25">
      <c r="A70" s="183" t="s">
        <v>8895</v>
      </c>
      <c r="B70" s="183" t="s">
        <v>216</v>
      </c>
      <c r="C70" s="183" t="s">
        <v>472</v>
      </c>
      <c r="D70" s="199">
        <v>8</v>
      </c>
      <c r="E70" s="199">
        <v>5</v>
      </c>
      <c r="F70" s="199">
        <v>2</v>
      </c>
      <c r="G70" s="199">
        <v>0</v>
      </c>
      <c r="H70" s="200"/>
      <c r="I70" s="303" t="s">
        <v>9654</v>
      </c>
      <c r="J70" s="281"/>
      <c r="K70" s="1" t="s">
        <v>9652</v>
      </c>
      <c r="L70" s="202">
        <f>IF(B70="","",IFERROR(_xlfn.XLOOKUP(B70,RIEP_VENDITA!$A$3:$A$230,RIEP_VENDITA!$Z$3:$Z$230),0))</f>
        <v>22</v>
      </c>
      <c r="M70" s="203">
        <f t="shared" si="8"/>
        <v>0</v>
      </c>
      <c r="N70" s="7">
        <f t="shared" si="9"/>
        <v>8</v>
      </c>
      <c r="O70" s="7">
        <f t="shared" si="10"/>
        <v>22</v>
      </c>
      <c r="P70" s="212" t="str">
        <f t="shared" si="11"/>
        <v>NESSUNA RICARICA</v>
      </c>
    </row>
    <row r="71" spans="1:16" ht="21.95" customHeight="1" x14ac:dyDescent="0.25">
      <c r="A71" s="183" t="s">
        <v>8892</v>
      </c>
      <c r="B71" s="183" t="s">
        <v>205</v>
      </c>
      <c r="C71" s="183" t="s">
        <v>461</v>
      </c>
      <c r="D71" s="199">
        <v>4</v>
      </c>
      <c r="E71" s="199">
        <v>5</v>
      </c>
      <c r="F71" s="199">
        <v>2</v>
      </c>
      <c r="G71" s="199">
        <v>1</v>
      </c>
      <c r="H71" s="200"/>
      <c r="I71" s="206" t="s">
        <v>9651</v>
      </c>
      <c r="J71" s="281"/>
      <c r="K71" s="1" t="s">
        <v>9652</v>
      </c>
      <c r="L71" s="202">
        <f>IF(B71="","",IFERROR(_xlfn.XLOOKUP(B71,RIEP_VENDITA!$A$3:$A$230,RIEP_VENDITA!$Z$3:$Z$230),0))</f>
        <v>11</v>
      </c>
      <c r="M71" s="203">
        <f t="shared" si="8"/>
        <v>1</v>
      </c>
      <c r="N71" s="7">
        <f t="shared" si="9"/>
        <v>5</v>
      </c>
      <c r="O71" s="7">
        <f t="shared" si="10"/>
        <v>10</v>
      </c>
      <c r="P71" s="212" t="str">
        <f t="shared" si="11"/>
        <v>RICARICA COMPLETA</v>
      </c>
    </row>
    <row r="72" spans="1:16" ht="21.95" customHeight="1" x14ac:dyDescent="0.25">
      <c r="A72" s="183" t="s">
        <v>8859</v>
      </c>
      <c r="B72" s="183" t="s">
        <v>129</v>
      </c>
      <c r="C72" s="183" t="s">
        <v>385</v>
      </c>
      <c r="D72" s="199">
        <v>3</v>
      </c>
      <c r="E72" s="199">
        <v>5</v>
      </c>
      <c r="F72" s="199">
        <v>2</v>
      </c>
      <c r="G72" s="199">
        <v>2</v>
      </c>
      <c r="H72" s="200"/>
      <c r="I72" s="206" t="s">
        <v>9651</v>
      </c>
      <c r="J72" s="281"/>
      <c r="K72" s="1" t="s">
        <v>9652</v>
      </c>
      <c r="L72" s="202">
        <f>IF(B72="","",IFERROR(_xlfn.XLOOKUP(B72,RIEP_VENDITA!$A$3:$A$230,RIEP_VENDITA!$Z$3:$Z$230),0))</f>
        <v>4</v>
      </c>
      <c r="M72" s="203">
        <f t="shared" si="8"/>
        <v>2</v>
      </c>
      <c r="N72" s="7">
        <f t="shared" si="9"/>
        <v>5</v>
      </c>
      <c r="O72" s="7">
        <f t="shared" si="10"/>
        <v>2</v>
      </c>
      <c r="P72" s="212" t="str">
        <f t="shared" si="11"/>
        <v>RICARICA COMPLETA</v>
      </c>
    </row>
    <row r="73" spans="1:16" ht="21.95" customHeight="1" x14ac:dyDescent="0.25">
      <c r="A73" s="183" t="s">
        <v>8876</v>
      </c>
      <c r="B73" s="183" t="s">
        <v>166</v>
      </c>
      <c r="C73" s="183" t="s">
        <v>642</v>
      </c>
      <c r="D73" s="199">
        <v>1</v>
      </c>
      <c r="E73" s="199">
        <v>5</v>
      </c>
      <c r="F73" s="199">
        <v>2</v>
      </c>
      <c r="G73" s="199">
        <v>4</v>
      </c>
      <c r="H73" s="200"/>
      <c r="I73" s="205" t="s">
        <v>10258</v>
      </c>
      <c r="J73" s="281"/>
      <c r="K73" s="1" t="s">
        <v>9652</v>
      </c>
      <c r="L73" s="202">
        <f>IF(B73="","",IFERROR(_xlfn.XLOOKUP(B73,RIEP_VENDITA!$A$3:$A$230,RIEP_VENDITA!$Z$3:$Z$230),0))</f>
        <v>40</v>
      </c>
      <c r="M73" s="203">
        <f t="shared" si="8"/>
        <v>4</v>
      </c>
      <c r="N73" s="7">
        <f t="shared" si="9"/>
        <v>5</v>
      </c>
      <c r="O73" s="7">
        <f t="shared" si="10"/>
        <v>36</v>
      </c>
      <c r="P73" s="212" t="str">
        <f t="shared" si="11"/>
        <v>RICARICA COMPLETA</v>
      </c>
    </row>
    <row r="74" spans="1:16" ht="21.95" customHeight="1" x14ac:dyDescent="0.25">
      <c r="A74" s="183" t="s">
        <v>8893</v>
      </c>
      <c r="B74" s="183" t="s">
        <v>214</v>
      </c>
      <c r="C74" s="183" t="s">
        <v>872</v>
      </c>
      <c r="D74" s="199">
        <v>4</v>
      </c>
      <c r="E74" s="199">
        <v>5</v>
      </c>
      <c r="F74" s="199">
        <v>2</v>
      </c>
      <c r="G74" s="199">
        <v>1</v>
      </c>
      <c r="H74" s="200"/>
      <c r="I74" s="206" t="s">
        <v>9651</v>
      </c>
      <c r="J74" s="281"/>
      <c r="K74" s="1" t="s">
        <v>9652</v>
      </c>
      <c r="L74" s="202">
        <f>IF(B74="","",IFERROR(_xlfn.XLOOKUP(B74,RIEP_VENDITA!$A$3:$A$230,RIEP_VENDITA!$Z$3:$Z$230),0))</f>
        <v>19</v>
      </c>
      <c r="M74" s="203">
        <f t="shared" si="8"/>
        <v>1</v>
      </c>
      <c r="N74" s="7">
        <f t="shared" si="9"/>
        <v>5</v>
      </c>
      <c r="O74" s="7">
        <f t="shared" si="10"/>
        <v>18</v>
      </c>
      <c r="P74" s="212" t="str">
        <f t="shared" si="11"/>
        <v>RICARICA COMPLETA</v>
      </c>
    </row>
    <row r="75" spans="1:16" ht="21.95" customHeight="1" x14ac:dyDescent="0.25">
      <c r="A75" s="183" t="s">
        <v>8886</v>
      </c>
      <c r="B75" s="183" t="s">
        <v>196</v>
      </c>
      <c r="C75" s="183" t="s">
        <v>867</v>
      </c>
      <c r="D75" s="199">
        <v>4</v>
      </c>
      <c r="E75" s="199">
        <v>5</v>
      </c>
      <c r="F75" s="199">
        <v>2</v>
      </c>
      <c r="G75" s="199">
        <v>1</v>
      </c>
      <c r="H75" s="200"/>
      <c r="I75" s="206" t="s">
        <v>9651</v>
      </c>
      <c r="J75" s="281"/>
      <c r="K75" s="1" t="s">
        <v>9652</v>
      </c>
      <c r="L75" s="202">
        <f>IF(B75="","",IFERROR(_xlfn.XLOOKUP(B75,RIEP_VENDITA!$A$3:$A$230,RIEP_VENDITA!$Z$3:$Z$230),0))</f>
        <v>16</v>
      </c>
      <c r="M75" s="203">
        <f t="shared" si="8"/>
        <v>1</v>
      </c>
      <c r="N75" s="7">
        <f t="shared" si="9"/>
        <v>5</v>
      </c>
      <c r="O75" s="7">
        <f t="shared" si="10"/>
        <v>15</v>
      </c>
      <c r="P75" s="212" t="str">
        <f t="shared" si="11"/>
        <v>RICARICA COMPLETA</v>
      </c>
    </row>
    <row r="76" spans="1:16" ht="21.95" customHeight="1" x14ac:dyDescent="0.25">
      <c r="A76" s="183" t="s">
        <v>8878</v>
      </c>
      <c r="B76" s="183" t="s">
        <v>168</v>
      </c>
      <c r="C76" s="183" t="s">
        <v>708</v>
      </c>
      <c r="D76" s="199">
        <v>5</v>
      </c>
      <c r="E76" s="199">
        <v>5</v>
      </c>
      <c r="F76" s="199">
        <v>2</v>
      </c>
      <c r="G76" s="199">
        <v>0</v>
      </c>
      <c r="H76" s="200"/>
      <c r="I76" s="204" t="s">
        <v>9653</v>
      </c>
      <c r="J76" s="281"/>
      <c r="K76" s="1" t="s">
        <v>9652</v>
      </c>
      <c r="L76" s="202">
        <f>IF(B76="","",IFERROR(_xlfn.XLOOKUP(B76,RIEP_VENDITA!$A$3:$A$230,RIEP_VENDITA!$Z$3:$Z$230),0))</f>
        <v>3</v>
      </c>
      <c r="M76" s="203">
        <f t="shared" si="8"/>
        <v>0</v>
      </c>
      <c r="N76" s="7">
        <f t="shared" si="9"/>
        <v>5</v>
      </c>
      <c r="O76" s="7">
        <f t="shared" si="10"/>
        <v>3</v>
      </c>
      <c r="P76" s="212" t="str">
        <f t="shared" si="11"/>
        <v>NESSUNA RICARICA</v>
      </c>
    </row>
    <row r="77" spans="1:16" ht="21.95" customHeight="1" x14ac:dyDescent="0.25">
      <c r="A77" s="183" t="s">
        <v>8877</v>
      </c>
      <c r="B77" s="183" t="s">
        <v>167</v>
      </c>
      <c r="C77" s="183" t="s">
        <v>678</v>
      </c>
      <c r="D77" s="199">
        <v>4</v>
      </c>
      <c r="E77" s="199">
        <v>5</v>
      </c>
      <c r="F77" s="199">
        <v>2</v>
      </c>
      <c r="G77" s="199">
        <v>1</v>
      </c>
      <c r="H77" s="200"/>
      <c r="I77" s="206" t="s">
        <v>9651</v>
      </c>
      <c r="J77" s="281"/>
      <c r="K77" s="1" t="s">
        <v>9652</v>
      </c>
      <c r="L77" s="202">
        <f>IF(B77="","",IFERROR(_xlfn.XLOOKUP(B77,RIEP_VENDITA!$A$3:$A$230,RIEP_VENDITA!$Z$3:$Z$230),0))</f>
        <v>31</v>
      </c>
      <c r="M77" s="203">
        <f t="shared" si="8"/>
        <v>1</v>
      </c>
      <c r="N77" s="7">
        <f t="shared" si="9"/>
        <v>5</v>
      </c>
      <c r="O77" s="7">
        <f t="shared" si="10"/>
        <v>30</v>
      </c>
      <c r="P77" s="212" t="str">
        <f t="shared" si="11"/>
        <v>RICARICA COMPLETA</v>
      </c>
    </row>
    <row r="78" spans="1:16" ht="21.95" customHeight="1" x14ac:dyDescent="0.25">
      <c r="A78" s="183" t="s">
        <v>8874</v>
      </c>
      <c r="B78" s="183" t="s">
        <v>161</v>
      </c>
      <c r="C78" s="183" t="s">
        <v>417</v>
      </c>
      <c r="D78" s="199">
        <v>4</v>
      </c>
      <c r="E78" s="199">
        <v>5</v>
      </c>
      <c r="F78" s="199">
        <v>2</v>
      </c>
      <c r="G78" s="199">
        <v>1</v>
      </c>
      <c r="H78" s="200"/>
      <c r="I78" s="206" t="s">
        <v>9651</v>
      </c>
      <c r="J78" s="281"/>
      <c r="K78" s="1" t="s">
        <v>9652</v>
      </c>
      <c r="L78" s="202">
        <f>IF(B78="","",IFERROR(_xlfn.XLOOKUP(B78,RIEP_VENDITA!$A$3:$A$230,RIEP_VENDITA!$Z$3:$Z$230),0))</f>
        <v>81</v>
      </c>
      <c r="M78" s="203">
        <f t="shared" si="8"/>
        <v>1</v>
      </c>
      <c r="N78" s="7">
        <f t="shared" si="9"/>
        <v>5</v>
      </c>
      <c r="O78" s="7">
        <f t="shared" si="10"/>
        <v>80</v>
      </c>
      <c r="P78" s="212" t="str">
        <f t="shared" si="11"/>
        <v>RICARICA COMPLETA</v>
      </c>
    </row>
    <row r="79" spans="1:16" ht="21.95" customHeight="1" x14ac:dyDescent="0.25">
      <c r="A79" s="183" t="s">
        <v>8871</v>
      </c>
      <c r="B79" s="183" t="s">
        <v>158</v>
      </c>
      <c r="C79" s="183" t="s">
        <v>414</v>
      </c>
      <c r="D79" s="199">
        <v>4</v>
      </c>
      <c r="E79" s="199">
        <v>5</v>
      </c>
      <c r="F79" s="199">
        <v>2</v>
      </c>
      <c r="G79" s="199">
        <v>1</v>
      </c>
      <c r="H79" s="200"/>
      <c r="I79" s="206" t="s">
        <v>9651</v>
      </c>
      <c r="J79" s="281"/>
      <c r="K79" s="1" t="s">
        <v>9652</v>
      </c>
      <c r="L79" s="202">
        <f>IF(B79="","",IFERROR(_xlfn.XLOOKUP(B79,RIEP_VENDITA!$A$3:$A$230,RIEP_VENDITA!$Z$3:$Z$230),0))</f>
        <v>1</v>
      </c>
      <c r="M79" s="203">
        <f t="shared" si="8"/>
        <v>1</v>
      </c>
      <c r="N79" s="7">
        <f t="shared" si="9"/>
        <v>5</v>
      </c>
      <c r="O79" s="7">
        <f t="shared" si="10"/>
        <v>0</v>
      </c>
      <c r="P79" s="212" t="str">
        <f t="shared" si="11"/>
        <v>RICARICA COMPLETA</v>
      </c>
    </row>
    <row r="80" spans="1:16" ht="21.95" customHeight="1" x14ac:dyDescent="0.25">
      <c r="A80" s="183" t="s">
        <v>8865</v>
      </c>
      <c r="B80" s="183" t="s">
        <v>144</v>
      </c>
      <c r="C80" s="183" t="s">
        <v>400</v>
      </c>
      <c r="D80" s="199">
        <v>4</v>
      </c>
      <c r="E80" s="199">
        <v>5</v>
      </c>
      <c r="F80" s="199">
        <v>2</v>
      </c>
      <c r="G80" s="199">
        <v>1</v>
      </c>
      <c r="H80" s="200"/>
      <c r="I80" s="206" t="s">
        <v>9651</v>
      </c>
      <c r="J80" s="281"/>
      <c r="K80" s="1" t="s">
        <v>9652</v>
      </c>
      <c r="L80" s="202">
        <f>IF(B80="","",IFERROR(_xlfn.XLOOKUP(B80,RIEP_VENDITA!$A$3:$A$230,RIEP_VENDITA!$Z$3:$Z$230),0))</f>
        <v>0</v>
      </c>
      <c r="M80" s="203">
        <f t="shared" si="8"/>
        <v>0</v>
      </c>
      <c r="N80" s="7">
        <f t="shared" si="9"/>
        <v>4</v>
      </c>
      <c r="O80" s="7">
        <f t="shared" si="10"/>
        <v>0</v>
      </c>
      <c r="P80" s="212" t="str">
        <f t="shared" si="11"/>
        <v>SCORTA NEGOZIO ESAURITA</v>
      </c>
    </row>
    <row r="81" spans="1:16" ht="21.95" customHeight="1" x14ac:dyDescent="0.25">
      <c r="A81" s="183" t="s">
        <v>8864</v>
      </c>
      <c r="B81" s="183" t="s">
        <v>141</v>
      </c>
      <c r="C81" s="183" t="s">
        <v>397</v>
      </c>
      <c r="D81" s="199">
        <v>5</v>
      </c>
      <c r="E81" s="199">
        <v>5</v>
      </c>
      <c r="F81" s="199">
        <v>2</v>
      </c>
      <c r="G81" s="199">
        <v>0</v>
      </c>
      <c r="H81" s="200"/>
      <c r="I81" s="204" t="s">
        <v>9653</v>
      </c>
      <c r="J81" s="281"/>
      <c r="K81" s="1" t="s">
        <v>9652</v>
      </c>
      <c r="L81" s="202">
        <f>IF(B81="","",IFERROR(_xlfn.XLOOKUP(B81,RIEP_VENDITA!$A$3:$A$230,RIEP_VENDITA!$Z$3:$Z$230),0))</f>
        <v>6</v>
      </c>
      <c r="M81" s="203">
        <f t="shared" si="8"/>
        <v>0</v>
      </c>
      <c r="N81" s="7">
        <f t="shared" si="9"/>
        <v>5</v>
      </c>
      <c r="O81" s="7">
        <f t="shared" si="10"/>
        <v>6</v>
      </c>
      <c r="P81" s="212" t="str">
        <f t="shared" si="11"/>
        <v>NESSUNA RICARICA</v>
      </c>
    </row>
    <row r="82" spans="1:16" ht="21.95" customHeight="1" x14ac:dyDescent="0.25">
      <c r="A82" s="183" t="s">
        <v>8867</v>
      </c>
      <c r="B82" s="183" t="s">
        <v>148</v>
      </c>
      <c r="C82" s="183" t="s">
        <v>404</v>
      </c>
      <c r="D82" s="199">
        <v>4</v>
      </c>
      <c r="E82" s="199">
        <v>5</v>
      </c>
      <c r="F82" s="199">
        <v>2</v>
      </c>
      <c r="G82" s="199">
        <v>1</v>
      </c>
      <c r="H82" s="200"/>
      <c r="I82" s="206" t="s">
        <v>9651</v>
      </c>
      <c r="J82" s="281"/>
      <c r="K82" s="1" t="s">
        <v>9652</v>
      </c>
      <c r="L82" s="202">
        <f>IF(B82="","",IFERROR(_xlfn.XLOOKUP(B82,RIEP_VENDITA!$A$3:$A$230,RIEP_VENDITA!$Z$3:$Z$230),0))</f>
        <v>21</v>
      </c>
      <c r="M82" s="203">
        <f t="shared" si="8"/>
        <v>1</v>
      </c>
      <c r="N82" s="7">
        <f t="shared" si="9"/>
        <v>5</v>
      </c>
      <c r="O82" s="7">
        <f t="shared" si="10"/>
        <v>20</v>
      </c>
      <c r="P82" s="212" t="str">
        <f t="shared" si="11"/>
        <v>RICARICA COMPLETA</v>
      </c>
    </row>
    <row r="83" spans="1:16" ht="21.95" customHeight="1" x14ac:dyDescent="0.25">
      <c r="A83" s="183" t="s">
        <v>8891</v>
      </c>
      <c r="B83" s="183" t="s">
        <v>204</v>
      </c>
      <c r="C83" s="183" t="s">
        <v>460</v>
      </c>
      <c r="D83" s="199">
        <v>4</v>
      </c>
      <c r="E83" s="199">
        <v>4</v>
      </c>
      <c r="F83" s="199">
        <v>2</v>
      </c>
      <c r="G83" s="199">
        <v>0</v>
      </c>
      <c r="H83" s="200"/>
      <c r="I83" s="204" t="s">
        <v>9653</v>
      </c>
      <c r="J83" s="281"/>
      <c r="K83" s="1" t="s">
        <v>9652</v>
      </c>
      <c r="L83" s="202">
        <f>IF(B83="","",IFERROR(_xlfn.XLOOKUP(B83,RIEP_VENDITA!$A$3:$A$230,RIEP_VENDITA!$Z$3:$Z$230),0))</f>
        <v>0</v>
      </c>
      <c r="M83" s="203">
        <f t="shared" si="8"/>
        <v>0</v>
      </c>
      <c r="N83" s="7">
        <f t="shared" si="9"/>
        <v>4</v>
      </c>
      <c r="O83" s="7">
        <f t="shared" si="10"/>
        <v>0</v>
      </c>
      <c r="P83" s="212" t="str">
        <f t="shared" si="11"/>
        <v>NESSUNA RICARICA</v>
      </c>
    </row>
    <row r="84" spans="1:16" ht="21.95" customHeight="1" x14ac:dyDescent="0.25">
      <c r="A84" s="183" t="s">
        <v>8890</v>
      </c>
      <c r="B84" s="183" t="s">
        <v>203</v>
      </c>
      <c r="C84" s="183" t="s">
        <v>459</v>
      </c>
      <c r="D84" s="199">
        <v>4</v>
      </c>
      <c r="E84" s="199">
        <v>4</v>
      </c>
      <c r="F84" s="199">
        <v>2</v>
      </c>
      <c r="G84" s="199">
        <v>0</v>
      </c>
      <c r="H84" s="200"/>
      <c r="I84" s="204" t="s">
        <v>9653</v>
      </c>
      <c r="J84" s="281"/>
      <c r="K84" s="1" t="s">
        <v>9652</v>
      </c>
      <c r="L84" s="202">
        <f>IF(B84="","",IFERROR(_xlfn.XLOOKUP(B84,RIEP_VENDITA!$A$3:$A$230,RIEP_VENDITA!$Z$3:$Z$230),0))</f>
        <v>0</v>
      </c>
      <c r="M84" s="203">
        <f t="shared" si="8"/>
        <v>0</v>
      </c>
      <c r="N84" s="7">
        <f t="shared" si="9"/>
        <v>4</v>
      </c>
      <c r="O84" s="7">
        <f t="shared" si="10"/>
        <v>0</v>
      </c>
      <c r="P84" s="212" t="str">
        <f t="shared" si="11"/>
        <v>NESSUNA RICARICA</v>
      </c>
    </row>
    <row r="85" spans="1:16" ht="21.95" customHeight="1" x14ac:dyDescent="0.25">
      <c r="A85" s="183" t="s">
        <v>8889</v>
      </c>
      <c r="B85" s="183" t="s">
        <v>200</v>
      </c>
      <c r="C85" s="183" t="s">
        <v>456</v>
      </c>
      <c r="D85" s="199">
        <v>2</v>
      </c>
      <c r="E85" s="199">
        <v>4</v>
      </c>
      <c r="F85" s="199">
        <v>2</v>
      </c>
      <c r="G85" s="199">
        <v>2</v>
      </c>
      <c r="H85" s="200"/>
      <c r="I85" s="205" t="s">
        <v>10258</v>
      </c>
      <c r="J85" s="281"/>
      <c r="K85" s="1" t="s">
        <v>9652</v>
      </c>
      <c r="L85" s="202">
        <f>IF(B85="","",IFERROR(_xlfn.XLOOKUP(B85,RIEP_VENDITA!$A$3:$A$230,RIEP_VENDITA!$Z$3:$Z$230),0))</f>
        <v>2</v>
      </c>
      <c r="M85" s="203">
        <f t="shared" si="8"/>
        <v>2</v>
      </c>
      <c r="N85" s="7">
        <f t="shared" si="9"/>
        <v>4</v>
      </c>
      <c r="O85" s="7">
        <f t="shared" si="10"/>
        <v>0</v>
      </c>
      <c r="P85" s="212" t="str">
        <f t="shared" si="11"/>
        <v>RICARICA COMPLETA</v>
      </c>
    </row>
    <row r="86" spans="1:16" ht="21.95" customHeight="1" x14ac:dyDescent="0.25">
      <c r="A86" s="183" t="s">
        <v>8888</v>
      </c>
      <c r="B86" s="183" t="s">
        <v>199</v>
      </c>
      <c r="C86" s="183" t="s">
        <v>455</v>
      </c>
      <c r="D86" s="199">
        <v>3</v>
      </c>
      <c r="E86" s="199">
        <v>4</v>
      </c>
      <c r="F86" s="199">
        <v>2</v>
      </c>
      <c r="G86" s="199">
        <v>1</v>
      </c>
      <c r="H86" s="200"/>
      <c r="I86" s="206" t="s">
        <v>9651</v>
      </c>
      <c r="J86" s="281"/>
      <c r="K86" s="1" t="s">
        <v>9652</v>
      </c>
      <c r="L86" s="202">
        <f>IF(B86="","",IFERROR(_xlfn.XLOOKUP(B86,RIEP_VENDITA!$A$3:$A$230,RIEP_VENDITA!$Z$3:$Z$230),0))</f>
        <v>4</v>
      </c>
      <c r="M86" s="203">
        <f t="shared" si="8"/>
        <v>1</v>
      </c>
      <c r="N86" s="7">
        <f t="shared" si="9"/>
        <v>4</v>
      </c>
      <c r="O86" s="7">
        <f t="shared" si="10"/>
        <v>3</v>
      </c>
      <c r="P86" s="212" t="str">
        <f t="shared" si="11"/>
        <v>RICARICA COMPLETA</v>
      </c>
    </row>
    <row r="87" spans="1:16" x14ac:dyDescent="0.25">
      <c r="A87" s="183" t="s">
        <v>8887</v>
      </c>
      <c r="B87" s="183" t="s">
        <v>198</v>
      </c>
      <c r="C87" s="183" t="s">
        <v>454</v>
      </c>
      <c r="D87" s="199">
        <v>4</v>
      </c>
      <c r="E87" s="199">
        <v>4</v>
      </c>
      <c r="F87" s="199">
        <v>2</v>
      </c>
      <c r="G87" s="199">
        <v>0</v>
      </c>
      <c r="H87" s="200"/>
      <c r="I87" s="204" t="s">
        <v>9653</v>
      </c>
      <c r="J87" s="281"/>
      <c r="K87" s="1" t="s">
        <v>9652</v>
      </c>
      <c r="L87" s="202">
        <f>IF(B87="","",IFERROR(_xlfn.XLOOKUP(B87,RIEP_VENDITA!$A$3:$A$230,RIEP_VENDITA!$Z$3:$Z$230),0))</f>
        <v>0</v>
      </c>
      <c r="M87" s="203">
        <f t="shared" si="8"/>
        <v>0</v>
      </c>
      <c r="N87" s="7">
        <f t="shared" si="9"/>
        <v>4</v>
      </c>
      <c r="O87" s="7">
        <f t="shared" si="10"/>
        <v>0</v>
      </c>
      <c r="P87" s="212" t="str">
        <f t="shared" si="11"/>
        <v>NESSUNA RICARICA</v>
      </c>
    </row>
  </sheetData>
  <mergeCells count="1">
    <mergeCell ref="A1:K1"/>
  </mergeCells>
  <conditionalFormatting sqref="I4:I87">
    <cfRule type="expression" dxfId="100" priority="1">
      <formula>$I4="OK"</formula>
    </cfRule>
  </conditionalFormatting>
  <conditionalFormatting sqref="I4:I87">
    <cfRule type="expression" dxfId="99" priority="2">
      <formula>$I4="ATTENZIONE"</formula>
    </cfRule>
  </conditionalFormatting>
  <conditionalFormatting sqref="I4:I87">
    <cfRule type="expression" dxfId="98" priority="3">
      <formula>$I4="RICARICARE"</formula>
    </cfRule>
  </conditionalFormatting>
  <conditionalFormatting sqref="I4:I87">
    <cfRule type="expression" dxfId="97" priority="4">
      <formula>$I4="ESAURITO"</formula>
    </cfRule>
  </conditionalFormatting>
  <conditionalFormatting sqref="P4:P86">
    <cfRule type="expression" dxfId="96" priority="5">
      <formula>$P4="RICARICA COMPLETA"</formula>
    </cfRule>
  </conditionalFormatting>
  <conditionalFormatting sqref="P4:P86">
    <cfRule type="expression" dxfId="95" priority="6">
      <formula>$P4="RICARICA PARZIALE"</formula>
    </cfRule>
  </conditionalFormatting>
  <conditionalFormatting sqref="P4:P86">
    <cfRule type="expression" dxfId="94" priority="7">
      <formula>$P4="SCORTA NEGOZIO ESAURITA"</formula>
    </cfRule>
  </conditionalFormatting>
  <conditionalFormatting sqref="P4:P86">
    <cfRule type="expression" dxfId="93" priority="8">
      <formula>$P4="NESSUNA RICARICA"</formula>
    </cfRule>
  </conditionalFormatting>
  <dataValidations count="1">
    <dataValidation type="custom" allowBlank="1" showInputMessage="1" showErrorMessage="1" errorTitle="Quantità non valida" error="Inserire un numero intero tra 0 e la QTA CONSIGLIATA della colonna M." promptTitle="Quantità da caricare" prompt="Inserire la quantità realmente caricata, senza superare il consiglio della colonna M." sqref="H4:H87" xr:uid="{CBE8882C-82C4-4248-86D3-D89126A0CD64}">
      <formula1>OR(H4="",AND(ISNUMBER(H4),H4=INT(H4),H4&gt;=0,H4&lt;=$M4))</formula1>
    </dataValidation>
  </dataValidations>
  <hyperlinks>
    <hyperlink ref="Q16" location="'STAMPA RICARICHE'!A1" tooltip="Apre l'elenco filtrato da stampare" display="APRI STAMPA SOLO RICARICHE" xr:uid="{00000000-0004-0000-1400-000000000000}"/>
  </hyperlinks>
  <pageMargins left="0.7" right="0.7" top="0.75" bottom="0.75" header="0.3" footer="0.3"/>
  <pageSetup paperSize="9" orientation="portrait" horizontalDpi="0" verticalDpi="0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R223"/>
  <sheetViews>
    <sheetView showGridLines="0" topLeftCell="A10" zoomScale="88" zoomScaleNormal="88" workbookViewId="0">
      <selection activeCell="A10" sqref="A10:R30"/>
    </sheetView>
  </sheetViews>
  <sheetFormatPr defaultColWidth="8.85546875" defaultRowHeight="15" x14ac:dyDescent="0.25"/>
  <cols>
    <col min="1" max="1" width="19.42578125" bestFit="1" customWidth="1"/>
    <col min="2" max="2" width="74.85546875" bestFit="1" customWidth="1"/>
    <col min="3" max="3" width="10.140625" bestFit="1" customWidth="1"/>
    <col min="4" max="4" width="25.42578125" bestFit="1" customWidth="1"/>
    <col min="5" max="5" width="20.7109375" bestFit="1" customWidth="1"/>
    <col min="6" max="6" width="24.42578125" bestFit="1" customWidth="1"/>
    <col min="7" max="7" width="19.42578125" bestFit="1" customWidth="1"/>
    <col min="8" max="8" width="22" bestFit="1" customWidth="1"/>
    <col min="9" max="9" width="18.140625" bestFit="1" customWidth="1"/>
    <col min="10" max="10" width="23.42578125" bestFit="1" customWidth="1"/>
    <col min="11" max="11" width="21.7109375" bestFit="1" customWidth="1"/>
    <col min="12" max="12" width="21.42578125" bestFit="1" customWidth="1"/>
    <col min="13" max="13" width="19.140625" bestFit="1" customWidth="1"/>
    <col min="14" max="14" width="21.140625" bestFit="1" customWidth="1"/>
    <col min="15" max="15" width="17.42578125" bestFit="1" customWidth="1"/>
    <col min="16" max="16" width="23.140625" bestFit="1" customWidth="1"/>
    <col min="17" max="17" width="14.85546875" bestFit="1" customWidth="1"/>
    <col min="18" max="18" width="23.42578125" bestFit="1" customWidth="1"/>
  </cols>
  <sheetData>
    <row r="1" spans="1:18" ht="27.95" customHeight="1" x14ac:dyDescent="0.25">
      <c r="A1" s="370" t="s">
        <v>0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</row>
    <row r="3" spans="1:18" x14ac:dyDescent="0.25">
      <c r="A3" s="135" t="s">
        <v>1</v>
      </c>
      <c r="B3" s="125" t="s">
        <v>2</v>
      </c>
      <c r="D3" s="126" t="s">
        <v>3</v>
      </c>
      <c r="F3" s="126" t="s">
        <v>4</v>
      </c>
      <c r="H3" s="126" t="s">
        <v>5</v>
      </c>
      <c r="J3" s="126" t="s">
        <v>6</v>
      </c>
      <c r="L3" s="126" t="s">
        <v>7</v>
      </c>
      <c r="N3" s="126" t="s">
        <v>9222</v>
      </c>
      <c r="P3" s="126" t="s">
        <v>9223</v>
      </c>
      <c r="R3" s="126" t="s">
        <v>9225</v>
      </c>
    </row>
    <row r="4" spans="1:18" ht="15.95" customHeight="1" x14ac:dyDescent="0.25">
      <c r="A4" s="124" t="s">
        <v>8</v>
      </c>
      <c r="B4" s="127">
        <f ca="1">TODAY()</f>
        <v>46284</v>
      </c>
      <c r="D4" s="128">
        <f>SUM(K10:K220)</f>
        <v>163706.49999999994</v>
      </c>
      <c r="E4" s="101"/>
      <c r="F4" s="128">
        <f>SUM(L10:L220)</f>
        <v>146743.60000000003</v>
      </c>
      <c r="G4" s="101"/>
      <c r="H4" s="128">
        <f>SUM(M10:M220)</f>
        <v>23830.1</v>
      </c>
      <c r="J4" s="129">
        <f>SUM(I10:I220)</f>
        <v>4280</v>
      </c>
      <c r="K4" s="96"/>
      <c r="L4" s="129">
        <f>COUNTIF(A10:A220,"&lt;&gt;")</f>
        <v>211</v>
      </c>
      <c r="N4" s="192">
        <v>0.25</v>
      </c>
      <c r="P4" s="193">
        <f ca="1">SUM(R10:R220)</f>
        <v>160</v>
      </c>
      <c r="R4" s="193">
        <v>10</v>
      </c>
    </row>
    <row r="5" spans="1:18" x14ac:dyDescent="0.25">
      <c r="A5" s="124" t="s">
        <v>9</v>
      </c>
      <c r="B5" s="127">
        <f>PARAMETRI!$B$8</f>
        <v>45894</v>
      </c>
      <c r="D5" s="126" t="s">
        <v>10</v>
      </c>
      <c r="F5" s="126" t="s">
        <v>11</v>
      </c>
      <c r="H5" s="126" t="s">
        <v>12</v>
      </c>
      <c r="J5" s="126" t="s">
        <v>13</v>
      </c>
      <c r="L5" s="126" t="s">
        <v>9221</v>
      </c>
    </row>
    <row r="6" spans="1:18" ht="15.95" customHeight="1" x14ac:dyDescent="0.25">
      <c r="A6" s="124" t="s">
        <v>14</v>
      </c>
      <c r="B6" s="130">
        <f ca="1">(YEAR(TODAY())-YEAR(B5))*12+MONTH(TODAY())-MONTH(B5)-IF(DAY(TODAY())&lt;DAY(B5),1,0)</f>
        <v>12</v>
      </c>
      <c r="D6" s="129">
        <f ca="1">COUNTIF(N10:N220,"FERMO")</f>
        <v>4</v>
      </c>
      <c r="E6" s="96"/>
      <c r="F6" s="129">
        <f ca="1">COUNTIF(N10:N220,"NEGATIVO")</f>
        <v>0</v>
      </c>
      <c r="G6" s="96"/>
      <c r="H6" s="129">
        <f ca="1">COUNTIF(R10:R220,"&gt;0")</f>
        <v>16</v>
      </c>
      <c r="I6" s="96"/>
      <c r="J6" s="129">
        <f ca="1">COUNTIF(N10:N220,"LENTO")</f>
        <v>69</v>
      </c>
      <c r="L6" s="128">
        <f>ROUND(H4-(D4-F4),2)</f>
        <v>6867.2</v>
      </c>
    </row>
    <row r="8" spans="1:18" x14ac:dyDescent="0.25">
      <c r="A8" s="369" t="s">
        <v>15</v>
      </c>
      <c r="B8" s="356"/>
      <c r="C8" s="356"/>
      <c r="D8" s="356"/>
      <c r="E8" s="356"/>
      <c r="F8" s="356"/>
      <c r="G8" s="356"/>
      <c r="H8" s="356"/>
      <c r="I8" s="356"/>
      <c r="J8" s="356"/>
      <c r="K8" s="356"/>
      <c r="L8" s="356"/>
      <c r="M8" s="356"/>
    </row>
    <row r="9" spans="1:18" ht="26.1" customHeight="1" x14ac:dyDescent="0.25">
      <c r="A9" s="131" t="s">
        <v>771</v>
      </c>
      <c r="B9" s="131" t="s">
        <v>772</v>
      </c>
      <c r="C9" s="131" t="s">
        <v>18</v>
      </c>
      <c r="D9" s="131" t="s">
        <v>9214</v>
      </c>
      <c r="E9" s="131" t="s">
        <v>9215</v>
      </c>
      <c r="F9" s="131" t="s">
        <v>9216</v>
      </c>
      <c r="G9" s="131" t="s">
        <v>9217</v>
      </c>
      <c r="H9" s="131" t="s">
        <v>9218</v>
      </c>
      <c r="I9" s="131" t="s">
        <v>9219</v>
      </c>
      <c r="J9" s="131" t="s">
        <v>20</v>
      </c>
      <c r="K9" s="131" t="s">
        <v>21</v>
      </c>
      <c r="L9" s="131" t="s">
        <v>22</v>
      </c>
      <c r="M9" s="131" t="s">
        <v>23</v>
      </c>
      <c r="N9" t="s">
        <v>24</v>
      </c>
      <c r="O9" t="s">
        <v>25</v>
      </c>
      <c r="P9" t="s">
        <v>26</v>
      </c>
      <c r="Q9" t="s">
        <v>27</v>
      </c>
      <c r="R9" t="s">
        <v>9224</v>
      </c>
    </row>
    <row r="10" spans="1:18" ht="21.95" customHeight="1" x14ac:dyDescent="0.25">
      <c r="A10" s="132" t="s">
        <v>195</v>
      </c>
      <c r="B10" s="133" t="str">
        <f>IFERROR(INDEX(RIEP_VENDITA!$B$3:$B$230,MATCH($A10,RIEP_VENDITA!$A$3:$A$230,0)),0)</f>
        <v>WINSTON BLUE*AST20</v>
      </c>
      <c r="C10" s="134">
        <f>IFERROR(INDEX(RIEP_VENDITA!$C$3:$C$230,MATCH($A10,RIEP_VENDITA!$A$3:$A$230,0)),0)</f>
        <v>3030</v>
      </c>
      <c r="D10" s="134">
        <f>IFERROR(INDEX(RIEP_VENDITA!$D$3:$D$230,MATCH($A10,RIEP_VENDITA!$A$3:$A$230,0)),0)</f>
        <v>2940</v>
      </c>
      <c r="E10" s="134">
        <f>IFERROR(INDEX(RIEP_VENDITA!$R$3:$R$230,MATCH($A10,RIEP_VENDITA!$A$3:$A$230,0)),0)</f>
        <v>80</v>
      </c>
      <c r="F10" s="134">
        <f t="shared" ref="F10:F73" si="0">D10+E10</f>
        <v>3020</v>
      </c>
      <c r="G10" s="134">
        <f t="shared" ref="G10:G73" si="1">MAX(0,C10-D10)</f>
        <v>90</v>
      </c>
      <c r="H10" s="134">
        <f>IFERROR(INDEX(RIEP_VENDITA!$N$3:$N$230,MATCH($A10,RIEP_VENDITA!$A$3:$A$230,0)),0)</f>
        <v>4</v>
      </c>
      <c r="I10" s="134">
        <f t="shared" ref="I10:I73" si="2">G10+H10</f>
        <v>94</v>
      </c>
      <c r="J10" s="191">
        <f>IFERROR(INDEX(RIEP_VENDITA!$H$3:$H$230,MATCH($A10,RIEP_VENDITA!$A$3:$A$230,0)),0)</f>
        <v>5.8</v>
      </c>
      <c r="K10" s="191">
        <f t="shared" ref="K10:K73" si="3">C10*J10</f>
        <v>17574</v>
      </c>
      <c r="L10" s="191">
        <f t="shared" ref="L10:L73" si="4">F10*J10</f>
        <v>17516</v>
      </c>
      <c r="M10" s="191">
        <f t="shared" ref="M10:M73" si="5">I10*J10</f>
        <v>545.19999999999993</v>
      </c>
      <c r="N10" t="str">
        <f t="shared" ref="N10:N73" ca="1" si="6">IF(A10="","",IF(I10&lt;0,"NEGATIVO",IF(AND(F10=0,I10&gt;0),"FERMO",IF(AND(P10&gt;0,Q10&gt;6),"LENTO",IF(I10=0,"ESAURITO","OK")))))</f>
        <v>OK</v>
      </c>
      <c r="O10" t="str">
        <f t="shared" ref="O10:O73" ca="1" si="7">IF(A10="","",IF(I10&lt;0,"VERIFICA + RIORDINO",IF(R10&gt;0,"RIORDINO",IF(N10="FERMO","PROMO/SMALTIRE",IF(N10="LENTO","RIDUCI ACQUISTI","OK")))))</f>
        <v>OK</v>
      </c>
      <c r="P10" s="97">
        <f t="shared" ref="P10:P73" ca="1" si="8">IFERROR(F10/$B$6,0)</f>
        <v>251.66666666666666</v>
      </c>
      <c r="Q10" s="97">
        <f t="shared" ref="Q10:Q73" ca="1" si="9">IFERROR(I10/P10,0)</f>
        <v>0.37350993377483444</v>
      </c>
      <c r="R10">
        <f t="shared" ref="R10:R73" ca="1" si="10">IF(A10="","",IF(OR(N10="FERMO",N10="LENTO"),0,MAX(0,_xlfn.CEILING.MATH(P10*$N$4-I10,$R$4))))</f>
        <v>0</v>
      </c>
    </row>
    <row r="11" spans="1:18" ht="21.95" customHeight="1" x14ac:dyDescent="0.25">
      <c r="A11" s="132" t="s">
        <v>219</v>
      </c>
      <c r="B11" s="133" t="str">
        <f>IFERROR(INDEX(RIEP_VENDITA!$B$3:$B$230,MATCH($A11,RIEP_VENDITA!$A$3:$A$230,0)),0)</f>
        <v>CAMEL BLUE*AST20</v>
      </c>
      <c r="C11" s="134">
        <f>IFERROR(INDEX(RIEP_VENDITA!$C$3:$C$230,MATCH($A11,RIEP_VENDITA!$A$3:$A$230,0)),0)</f>
        <v>799</v>
      </c>
      <c r="D11" s="134">
        <f>IFERROR(INDEX(RIEP_VENDITA!$D$3:$D$230,MATCH($A11,RIEP_VENDITA!$A$3:$A$230,0)),0)</f>
        <v>770</v>
      </c>
      <c r="E11" s="134">
        <f>IFERROR(INDEX(RIEP_VENDITA!$R$3:$R$230,MATCH($A11,RIEP_VENDITA!$A$3:$A$230,0)),0)</f>
        <v>26</v>
      </c>
      <c r="F11" s="134">
        <f t="shared" si="0"/>
        <v>796</v>
      </c>
      <c r="G11" s="134">
        <f t="shared" si="1"/>
        <v>29</v>
      </c>
      <c r="H11" s="134">
        <f>IFERROR(INDEX(RIEP_VENDITA!$N$3:$N$230,MATCH($A11,RIEP_VENDITA!$A$3:$A$230,0)),0)</f>
        <v>3</v>
      </c>
      <c r="I11" s="134">
        <f t="shared" si="2"/>
        <v>32</v>
      </c>
      <c r="J11" s="191">
        <f>IFERROR(INDEX(RIEP_VENDITA!$H$3:$H$230,MATCH($A11,RIEP_VENDITA!$A$3:$A$230,0)),0)</f>
        <v>6.3</v>
      </c>
      <c r="K11" s="191">
        <f t="shared" si="3"/>
        <v>5033.7</v>
      </c>
      <c r="L11" s="191">
        <f t="shared" si="4"/>
        <v>5014.8</v>
      </c>
      <c r="M11" s="191">
        <f t="shared" si="5"/>
        <v>201.6</v>
      </c>
      <c r="N11" t="str">
        <f t="shared" ca="1" si="6"/>
        <v>OK</v>
      </c>
      <c r="O11" t="str">
        <f t="shared" ca="1" si="7"/>
        <v>OK</v>
      </c>
      <c r="P11" s="97">
        <f t="shared" ca="1" si="8"/>
        <v>66.333333333333329</v>
      </c>
      <c r="Q11" s="97">
        <f t="shared" ca="1" si="9"/>
        <v>0.48241206030150757</v>
      </c>
      <c r="R11">
        <f t="shared" ca="1" si="10"/>
        <v>0</v>
      </c>
    </row>
    <row r="12" spans="1:18" ht="21.95" customHeight="1" x14ac:dyDescent="0.25">
      <c r="A12" s="132" t="s">
        <v>114</v>
      </c>
      <c r="B12" s="133" t="str">
        <f>IFERROR(INDEX(RIEP_VENDITA!$B$3:$B$230,MATCH($A12,RIEP_VENDITA!$A$3:$A$230,0)),0)</f>
        <v>WINSTON COMPACT*AST20</v>
      </c>
      <c r="C12" s="134">
        <f>IFERROR(INDEX(RIEP_VENDITA!$C$3:$C$230,MATCH($A12,RIEP_VENDITA!$A$3:$A$230,0)),0)</f>
        <v>150</v>
      </c>
      <c r="D12" s="134">
        <f>IFERROR(INDEX(RIEP_VENDITA!$D$3:$D$230,MATCH($A12,RIEP_VENDITA!$A$3:$A$230,0)),0)</f>
        <v>134</v>
      </c>
      <c r="E12" s="134">
        <f>IFERROR(INDEX(RIEP_VENDITA!$R$3:$R$230,MATCH($A12,RIEP_VENDITA!$A$3:$A$230,0)),0)</f>
        <v>16</v>
      </c>
      <c r="F12" s="134">
        <f t="shared" si="0"/>
        <v>150</v>
      </c>
      <c r="G12" s="134">
        <f t="shared" si="1"/>
        <v>16</v>
      </c>
      <c r="H12" s="134">
        <f>IFERROR(INDEX(RIEP_VENDITA!$N$3:$N$230,MATCH($A12,RIEP_VENDITA!$A$3:$A$230,0)),0)</f>
        <v>0</v>
      </c>
      <c r="I12" s="134">
        <f t="shared" si="2"/>
        <v>16</v>
      </c>
      <c r="J12" s="191">
        <f>IFERROR(INDEX(RIEP_VENDITA!$H$3:$H$230,MATCH($A12,RIEP_VENDITA!$A$3:$A$230,0)),0)</f>
        <v>5.5</v>
      </c>
      <c r="K12" s="191">
        <f t="shared" si="3"/>
        <v>825</v>
      </c>
      <c r="L12" s="191">
        <f t="shared" si="4"/>
        <v>825</v>
      </c>
      <c r="M12" s="191">
        <f t="shared" si="5"/>
        <v>88</v>
      </c>
      <c r="N12" t="str">
        <f t="shared" ca="1" si="6"/>
        <v>OK</v>
      </c>
      <c r="O12" t="str">
        <f t="shared" ca="1" si="7"/>
        <v>OK</v>
      </c>
      <c r="P12" s="97">
        <f t="shared" ca="1" si="8"/>
        <v>12.5</v>
      </c>
      <c r="Q12" s="97">
        <f t="shared" ca="1" si="9"/>
        <v>1.28</v>
      </c>
      <c r="R12">
        <f t="shared" ca="1" si="10"/>
        <v>0</v>
      </c>
    </row>
    <row r="13" spans="1:18" ht="21.95" customHeight="1" x14ac:dyDescent="0.25">
      <c r="A13" s="132" t="s">
        <v>156</v>
      </c>
      <c r="B13" s="133" t="str">
        <f>IFERROR(INDEX(RIEP_VENDITA!$B$3:$B$230,MATCH($A13,RIEP_VENDITA!$A$3:$A$230,0)),0)</f>
        <v>TOSCANELLO XXL CONNUBIO NERO RISERVA 4*PZ</v>
      </c>
      <c r="C13" s="134">
        <f>IFERROR(INDEX(RIEP_VENDITA!$C$3:$C$230,MATCH($A13,RIEP_VENDITA!$A$3:$A$230,0)),0)</f>
        <v>10</v>
      </c>
      <c r="D13" s="134">
        <f>IFERROR(INDEX(RIEP_VENDITA!$D$3:$D$230,MATCH($A13,RIEP_VENDITA!$A$3:$A$230,0)),0)</f>
        <v>10</v>
      </c>
      <c r="E13" s="134">
        <f>IFERROR(INDEX(RIEP_VENDITA!$R$3:$R$230,MATCH($A13,RIEP_VENDITA!$A$3:$A$230,0)),0)</f>
        <v>0</v>
      </c>
      <c r="F13" s="134">
        <f t="shared" si="0"/>
        <v>10</v>
      </c>
      <c r="G13" s="134">
        <f t="shared" si="1"/>
        <v>0</v>
      </c>
      <c r="H13" s="134">
        <f>IFERROR(INDEX(RIEP_VENDITA!$N$3:$N$230,MATCH($A13,RIEP_VENDITA!$A$3:$A$230,0)),0)</f>
        <v>0</v>
      </c>
      <c r="I13" s="134">
        <f t="shared" si="2"/>
        <v>0</v>
      </c>
      <c r="J13" s="191">
        <f>IFERROR(INDEX(RIEP_VENDITA!$H$3:$H$230,MATCH($A13,RIEP_VENDITA!$A$3:$A$230,0)),0)</f>
        <v>5.3</v>
      </c>
      <c r="K13" s="191">
        <f t="shared" si="3"/>
        <v>53</v>
      </c>
      <c r="L13" s="191">
        <f t="shared" si="4"/>
        <v>53</v>
      </c>
      <c r="M13" s="191">
        <f t="shared" si="5"/>
        <v>0</v>
      </c>
      <c r="N13" t="str">
        <f t="shared" ca="1" si="6"/>
        <v>ESAURITO</v>
      </c>
      <c r="O13" t="str">
        <f t="shared" ca="1" si="7"/>
        <v>RIORDINO</v>
      </c>
      <c r="P13" s="97">
        <f t="shared" ca="1" si="8"/>
        <v>0.83333333333333337</v>
      </c>
      <c r="Q13" s="97">
        <f t="shared" ca="1" si="9"/>
        <v>0</v>
      </c>
      <c r="R13">
        <f t="shared" ca="1" si="10"/>
        <v>10</v>
      </c>
    </row>
    <row r="14" spans="1:18" ht="21.95" customHeight="1" x14ac:dyDescent="0.25">
      <c r="A14" s="132" t="s">
        <v>67</v>
      </c>
      <c r="B14" s="133" t="str">
        <f>IFERROR(INDEX(RIEP_VENDITA!$B$3:$B$230,MATCH($A14,RIEP_VENDITA!$A$3:$A$230,0)),0)</f>
        <v>Rizla Cartina KS Slim Silver + Filtri Carta</v>
      </c>
      <c r="C14" s="134">
        <f>IFERROR(INDEX(RIEP_VENDITA!$C$3:$C$230,MATCH($A14,RIEP_VENDITA!$A$3:$A$230,0)),0)</f>
        <v>96</v>
      </c>
      <c r="D14" s="134">
        <f>IFERROR(INDEX(RIEP_VENDITA!$D$3:$D$230,MATCH($A14,RIEP_VENDITA!$A$3:$A$230,0)),0)</f>
        <v>96</v>
      </c>
      <c r="E14" s="134">
        <f>IFERROR(INDEX(RIEP_VENDITA!$R$3:$R$230,MATCH($A14,RIEP_VENDITA!$A$3:$A$230,0)),0)</f>
        <v>0</v>
      </c>
      <c r="F14" s="134">
        <f t="shared" si="0"/>
        <v>96</v>
      </c>
      <c r="G14" s="134">
        <f t="shared" si="1"/>
        <v>0</v>
      </c>
      <c r="H14" s="134">
        <f>IFERROR(INDEX(RIEP_VENDITA!$N$3:$N$230,MATCH($A14,RIEP_VENDITA!$A$3:$A$230,0)),0)</f>
        <v>0</v>
      </c>
      <c r="I14" s="134">
        <f t="shared" si="2"/>
        <v>0</v>
      </c>
      <c r="J14" s="191">
        <f>IFERROR(INDEX(RIEP_VENDITA!$H$3:$H$230,MATCH($A14,RIEP_VENDITA!$A$3:$A$230,0)),0)</f>
        <v>1.7</v>
      </c>
      <c r="K14" s="191">
        <f t="shared" si="3"/>
        <v>163.19999999999999</v>
      </c>
      <c r="L14" s="191">
        <f t="shared" si="4"/>
        <v>163.19999999999999</v>
      </c>
      <c r="M14" s="191">
        <f t="shared" si="5"/>
        <v>0</v>
      </c>
      <c r="N14" t="str">
        <f t="shared" ca="1" si="6"/>
        <v>ESAURITO</v>
      </c>
      <c r="O14" t="str">
        <f t="shared" ca="1" si="7"/>
        <v>RIORDINO</v>
      </c>
      <c r="P14" s="97">
        <f t="shared" ca="1" si="8"/>
        <v>8</v>
      </c>
      <c r="Q14" s="97">
        <f t="shared" ca="1" si="9"/>
        <v>0</v>
      </c>
      <c r="R14">
        <f t="shared" ca="1" si="10"/>
        <v>10</v>
      </c>
    </row>
    <row r="15" spans="1:18" ht="21.95" customHeight="1" x14ac:dyDescent="0.25">
      <c r="A15" s="132" t="s">
        <v>29</v>
      </c>
      <c r="B15" s="133" t="str">
        <f>IFERROR(INDEX(RIEP_VENDITA!$B$3:$B$230,MATCH($A15,RIEP_VENDITA!$A$3:$A$230,0)),0)</f>
        <v>OCB FILTRI</v>
      </c>
      <c r="C15" s="134">
        <f>IFERROR(INDEX(RIEP_VENDITA!$C$3:$C$230,MATCH($A15,RIEP_VENDITA!$A$3:$A$230,0)),0)</f>
        <v>102</v>
      </c>
      <c r="D15" s="134">
        <f>IFERROR(INDEX(RIEP_VENDITA!$D$3:$D$230,MATCH($A15,RIEP_VENDITA!$A$3:$A$230,0)),0)</f>
        <v>144</v>
      </c>
      <c r="E15" s="134">
        <f>IFERROR(INDEX(RIEP_VENDITA!$R$3:$R$230,MATCH($A15,RIEP_VENDITA!$A$3:$A$230,0)),0)</f>
        <v>0</v>
      </c>
      <c r="F15" s="134">
        <f t="shared" si="0"/>
        <v>144</v>
      </c>
      <c r="G15" s="134">
        <f t="shared" si="1"/>
        <v>0</v>
      </c>
      <c r="H15" s="134">
        <f>IFERROR(INDEX(RIEP_VENDITA!$N$3:$N$230,MATCH($A15,RIEP_VENDITA!$A$3:$A$230,0)),0)</f>
        <v>0</v>
      </c>
      <c r="I15" s="134">
        <f t="shared" si="2"/>
        <v>0</v>
      </c>
      <c r="J15" s="191">
        <f>IFERROR(INDEX(RIEP_VENDITA!$H$3:$H$230,MATCH($A15,RIEP_VENDITA!$A$3:$A$230,0)),0)</f>
        <v>2.2000000000000002</v>
      </c>
      <c r="K15" s="191">
        <f t="shared" si="3"/>
        <v>224.4</v>
      </c>
      <c r="L15" s="191">
        <f t="shared" si="4"/>
        <v>316.8</v>
      </c>
      <c r="M15" s="191">
        <f t="shared" si="5"/>
        <v>0</v>
      </c>
      <c r="N15" t="str">
        <f t="shared" ca="1" si="6"/>
        <v>ESAURITO</v>
      </c>
      <c r="O15" t="str">
        <f t="shared" ca="1" si="7"/>
        <v>RIORDINO</v>
      </c>
      <c r="P15" s="97">
        <f t="shared" ca="1" si="8"/>
        <v>12</v>
      </c>
      <c r="Q15" s="97">
        <f t="shared" ca="1" si="9"/>
        <v>0</v>
      </c>
      <c r="R15">
        <f t="shared" ca="1" si="10"/>
        <v>10</v>
      </c>
    </row>
    <row r="16" spans="1:18" ht="21.95" customHeight="1" x14ac:dyDescent="0.25">
      <c r="A16" s="132">
        <v>10193</v>
      </c>
      <c r="B16" s="133" t="str">
        <f>IFERROR(INDEX(RIEP_VENDITA!$B$3:$B$230,MATCH($A16,RIEP_VENDITA!$A$3:$A$230,0)),0)</f>
        <v>OCB CARTINE KS SLIM+FILTRO</v>
      </c>
      <c r="C16" s="134">
        <f>IFERROR(INDEX(RIEP_VENDITA!$C$3:$C$230,MATCH($A16,RIEP_VENDITA!$A$3:$A$230,0)),0)</f>
        <v>60</v>
      </c>
      <c r="D16" s="134">
        <f>IFERROR(INDEX(RIEP_VENDITA!$D$3:$D$230,MATCH($A16,RIEP_VENDITA!$A$3:$A$230,0)),0)</f>
        <v>60</v>
      </c>
      <c r="E16" s="134">
        <f>IFERROR(INDEX(RIEP_VENDITA!$R$3:$R$230,MATCH($A16,RIEP_VENDITA!$A$3:$A$230,0)),0)</f>
        <v>0</v>
      </c>
      <c r="F16" s="134">
        <f t="shared" si="0"/>
        <v>60</v>
      </c>
      <c r="G16" s="134">
        <f t="shared" si="1"/>
        <v>0</v>
      </c>
      <c r="H16" s="134">
        <f>IFERROR(INDEX(RIEP_VENDITA!$N$3:$N$230,MATCH($A16,RIEP_VENDITA!$A$3:$A$230,0)),0)</f>
        <v>0</v>
      </c>
      <c r="I16" s="134">
        <f t="shared" si="2"/>
        <v>0</v>
      </c>
      <c r="J16" s="191">
        <f>IFERROR(INDEX(RIEP_VENDITA!$H$3:$H$230,MATCH($A16,RIEP_VENDITA!$A$3:$A$230,0)),0)</f>
        <v>2.5</v>
      </c>
      <c r="K16" s="191">
        <f t="shared" si="3"/>
        <v>150</v>
      </c>
      <c r="L16" s="191">
        <f t="shared" si="4"/>
        <v>150</v>
      </c>
      <c r="M16" s="191">
        <f t="shared" si="5"/>
        <v>0</v>
      </c>
      <c r="N16" t="str">
        <f t="shared" ca="1" si="6"/>
        <v>ESAURITO</v>
      </c>
      <c r="O16" t="str">
        <f t="shared" ca="1" si="7"/>
        <v>RIORDINO</v>
      </c>
      <c r="P16" s="97">
        <f t="shared" ca="1" si="8"/>
        <v>5</v>
      </c>
      <c r="Q16" s="97">
        <f t="shared" ca="1" si="9"/>
        <v>0</v>
      </c>
      <c r="R16">
        <f t="shared" ca="1" si="10"/>
        <v>10</v>
      </c>
    </row>
    <row r="17" spans="1:18" ht="21.95" customHeight="1" x14ac:dyDescent="0.25">
      <c r="A17" s="132" t="s">
        <v>146</v>
      </c>
      <c r="B17" s="133" t="str">
        <f>IFERROR(INDEX(RIEP_VENDITA!$B$3:$B$230,MATCH($A17,RIEP_VENDITA!$A$3:$A$230,0)),0)</f>
        <v>MARLBORO GOLD TITANIUM EDITION*AST20</v>
      </c>
      <c r="C17" s="134">
        <f>IFERROR(INDEX(RIEP_VENDITA!$C$3:$C$230,MATCH($A17,RIEP_VENDITA!$A$3:$A$230,0)),0)</f>
        <v>40</v>
      </c>
      <c r="D17" s="134">
        <f>IFERROR(INDEX(RIEP_VENDITA!$D$3:$D$230,MATCH($A17,RIEP_VENDITA!$A$3:$A$230,0)),0)</f>
        <v>40</v>
      </c>
      <c r="E17" s="134">
        <f>IFERROR(INDEX(RIEP_VENDITA!$R$3:$R$230,MATCH($A17,RIEP_VENDITA!$A$3:$A$230,0)),0)</f>
        <v>0</v>
      </c>
      <c r="F17" s="134">
        <f t="shared" si="0"/>
        <v>40</v>
      </c>
      <c r="G17" s="134">
        <f t="shared" si="1"/>
        <v>0</v>
      </c>
      <c r="H17" s="134">
        <f>IFERROR(INDEX(RIEP_VENDITA!$N$3:$N$230,MATCH($A17,RIEP_VENDITA!$A$3:$A$230,0)),0)</f>
        <v>0</v>
      </c>
      <c r="I17" s="134">
        <f t="shared" si="2"/>
        <v>0</v>
      </c>
      <c r="J17" s="191">
        <f>IFERROR(INDEX(RIEP_VENDITA!$H$3:$H$230,MATCH($A17,RIEP_VENDITA!$A$3:$A$230,0)),0)</f>
        <v>6.5</v>
      </c>
      <c r="K17" s="191">
        <f t="shared" si="3"/>
        <v>260</v>
      </c>
      <c r="L17" s="191">
        <f t="shared" si="4"/>
        <v>260</v>
      </c>
      <c r="M17" s="191">
        <f t="shared" si="5"/>
        <v>0</v>
      </c>
      <c r="N17" t="str">
        <f t="shared" ca="1" si="6"/>
        <v>ESAURITO</v>
      </c>
      <c r="O17" t="str">
        <f t="shared" ca="1" si="7"/>
        <v>RIORDINO</v>
      </c>
      <c r="P17" s="97">
        <f t="shared" ca="1" si="8"/>
        <v>3.3333333333333335</v>
      </c>
      <c r="Q17" s="97">
        <f t="shared" ca="1" si="9"/>
        <v>0</v>
      </c>
      <c r="R17">
        <f t="shared" ca="1" si="10"/>
        <v>10</v>
      </c>
    </row>
    <row r="18" spans="1:18" ht="21.95" customHeight="1" x14ac:dyDescent="0.25">
      <c r="A18" s="132" t="s">
        <v>231</v>
      </c>
      <c r="B18" s="133" t="str">
        <f>IFERROR(INDEX(RIEP_VENDITA!$B$3:$B$230,MATCH($A18,RIEP_VENDITA!$A$3:$A$230,0)),0)</f>
        <v>MARLBORO GOLD KS*AST20</v>
      </c>
      <c r="C18" s="134">
        <f>IFERROR(INDEX(RIEP_VENDITA!$C$3:$C$230,MATCH($A18,RIEP_VENDITA!$A$3:$A$230,0)),0)</f>
        <v>980</v>
      </c>
      <c r="D18" s="134">
        <f>IFERROR(INDEX(RIEP_VENDITA!$D$3:$D$230,MATCH($A18,RIEP_VENDITA!$A$3:$A$230,0)),0)</f>
        <v>944</v>
      </c>
      <c r="E18" s="134">
        <f>IFERROR(INDEX(RIEP_VENDITA!$R$3:$R$230,MATCH($A18,RIEP_VENDITA!$A$3:$A$230,0)),0)</f>
        <v>30</v>
      </c>
      <c r="F18" s="134">
        <f t="shared" si="0"/>
        <v>974</v>
      </c>
      <c r="G18" s="134">
        <f t="shared" si="1"/>
        <v>36</v>
      </c>
      <c r="H18" s="134">
        <f>IFERROR(INDEX(RIEP_VENDITA!$N$3:$N$230,MATCH($A18,RIEP_VENDITA!$A$3:$A$230,0)),0)</f>
        <v>3</v>
      </c>
      <c r="I18" s="134">
        <f t="shared" si="2"/>
        <v>39</v>
      </c>
      <c r="J18" s="191">
        <f>IFERROR(INDEX(RIEP_VENDITA!$H$3:$H$230,MATCH($A18,RIEP_VENDITA!$A$3:$A$230,0)),0)</f>
        <v>6.8</v>
      </c>
      <c r="K18" s="191">
        <f t="shared" si="3"/>
        <v>6664</v>
      </c>
      <c r="L18" s="191">
        <f t="shared" si="4"/>
        <v>6623.2</v>
      </c>
      <c r="M18" s="191">
        <f t="shared" si="5"/>
        <v>265.2</v>
      </c>
      <c r="N18" t="str">
        <f t="shared" ca="1" si="6"/>
        <v>OK</v>
      </c>
      <c r="O18" t="str">
        <f t="shared" ca="1" si="7"/>
        <v>OK</v>
      </c>
      <c r="P18" s="97">
        <f t="shared" ca="1" si="8"/>
        <v>81.166666666666671</v>
      </c>
      <c r="Q18" s="97">
        <f t="shared" ca="1" si="9"/>
        <v>0.48049281314168374</v>
      </c>
      <c r="R18">
        <f t="shared" ca="1" si="10"/>
        <v>0</v>
      </c>
    </row>
    <row r="19" spans="1:18" ht="21.95" customHeight="1" x14ac:dyDescent="0.25">
      <c r="A19" s="132" t="s">
        <v>139</v>
      </c>
      <c r="B19" s="133" t="str">
        <f>IFERROR(INDEX(RIEP_VENDITA!$B$3:$B$230,MATCH($A19,RIEP_VENDITA!$A$3:$A$230,0)),0)</f>
        <v>MARLBORO CRAFTED GOLD 100S*AST20</v>
      </c>
      <c r="C19" s="134">
        <f>IFERROR(INDEX(RIEP_VENDITA!$C$3:$C$230,MATCH($A19,RIEP_VENDITA!$A$3:$A$230,0)),0)</f>
        <v>330</v>
      </c>
      <c r="D19" s="134">
        <f>IFERROR(INDEX(RIEP_VENDITA!$D$3:$D$230,MATCH($A19,RIEP_VENDITA!$A$3:$A$230,0)),0)</f>
        <v>316</v>
      </c>
      <c r="E19" s="134">
        <f>IFERROR(INDEX(RIEP_VENDITA!$R$3:$R$230,MATCH($A19,RIEP_VENDITA!$A$3:$A$230,0)),0)</f>
        <v>12</v>
      </c>
      <c r="F19" s="134">
        <f t="shared" si="0"/>
        <v>328</v>
      </c>
      <c r="G19" s="134">
        <f t="shared" si="1"/>
        <v>14</v>
      </c>
      <c r="H19" s="134">
        <f>IFERROR(INDEX(RIEP_VENDITA!$N$3:$N$230,MATCH($A19,RIEP_VENDITA!$A$3:$A$230,0)),0)</f>
        <v>2</v>
      </c>
      <c r="I19" s="134">
        <f t="shared" si="2"/>
        <v>16</v>
      </c>
      <c r="J19" s="191">
        <f>IFERROR(INDEX(RIEP_VENDITA!$H$3:$H$230,MATCH($A19,RIEP_VENDITA!$A$3:$A$230,0)),0)</f>
        <v>5.5</v>
      </c>
      <c r="K19" s="191">
        <f t="shared" si="3"/>
        <v>1815</v>
      </c>
      <c r="L19" s="191">
        <f t="shared" si="4"/>
        <v>1804</v>
      </c>
      <c r="M19" s="191">
        <f t="shared" si="5"/>
        <v>88</v>
      </c>
      <c r="N19" t="str">
        <f t="shared" ca="1" si="6"/>
        <v>OK</v>
      </c>
      <c r="O19" t="str">
        <f t="shared" ca="1" si="7"/>
        <v>OK</v>
      </c>
      <c r="P19" s="97">
        <f t="shared" ca="1" si="8"/>
        <v>27.333333333333332</v>
      </c>
      <c r="Q19" s="97">
        <f t="shared" ca="1" si="9"/>
        <v>0.58536585365853666</v>
      </c>
      <c r="R19">
        <f t="shared" ca="1" si="10"/>
        <v>0</v>
      </c>
    </row>
    <row r="20" spans="1:18" ht="21.95" customHeight="1" x14ac:dyDescent="0.25">
      <c r="A20" s="132" t="s">
        <v>71</v>
      </c>
      <c r="B20" s="133" t="str">
        <f>IFERROR(INDEX(RIEP_VENDITA!$B$3:$B$230,MATCH($A20,RIEP_VENDITA!$A$3:$A$230,0)),0)</f>
        <v>LOST MARY TOCA POD 20MG LEMON ICE TEA</v>
      </c>
      <c r="C20" s="134">
        <f>IFERROR(INDEX(RIEP_VENDITA!$C$3:$C$230,MATCH($A20,RIEP_VENDITA!$A$3:$A$230,0)),0)</f>
        <v>5</v>
      </c>
      <c r="D20" s="134">
        <f>IFERROR(INDEX(RIEP_VENDITA!$D$3:$D$230,MATCH($A20,RIEP_VENDITA!$A$3:$A$230,0)),0)</f>
        <v>5</v>
      </c>
      <c r="E20" s="134">
        <f>IFERROR(INDEX(RIEP_VENDITA!$R$3:$R$230,MATCH($A20,RIEP_VENDITA!$A$3:$A$230,0)),0)</f>
        <v>0</v>
      </c>
      <c r="F20" s="134">
        <f t="shared" si="0"/>
        <v>5</v>
      </c>
      <c r="G20" s="134">
        <f t="shared" si="1"/>
        <v>0</v>
      </c>
      <c r="H20" s="134">
        <f>IFERROR(INDEX(RIEP_VENDITA!$N$3:$N$230,MATCH($A20,RIEP_VENDITA!$A$3:$A$230,0)),0)</f>
        <v>0</v>
      </c>
      <c r="I20" s="134">
        <f t="shared" si="2"/>
        <v>0</v>
      </c>
      <c r="J20" s="191">
        <f>IFERROR(INDEX(RIEP_VENDITA!$H$3:$H$230,MATCH($A20,RIEP_VENDITA!$A$3:$A$230,0)),0)</f>
        <v>8.9</v>
      </c>
      <c r="K20" s="191">
        <f t="shared" si="3"/>
        <v>44.5</v>
      </c>
      <c r="L20" s="191">
        <f t="shared" si="4"/>
        <v>44.5</v>
      </c>
      <c r="M20" s="191">
        <f t="shared" si="5"/>
        <v>0</v>
      </c>
      <c r="N20" t="str">
        <f t="shared" ca="1" si="6"/>
        <v>ESAURITO</v>
      </c>
      <c r="O20" t="str">
        <f t="shared" ca="1" si="7"/>
        <v>RIORDINO</v>
      </c>
      <c r="P20" s="97">
        <f t="shared" ca="1" si="8"/>
        <v>0.41666666666666669</v>
      </c>
      <c r="Q20" s="97">
        <f t="shared" ca="1" si="9"/>
        <v>0</v>
      </c>
      <c r="R20">
        <f t="shared" ca="1" si="10"/>
        <v>10</v>
      </c>
    </row>
    <row r="21" spans="1:18" ht="21.95" customHeight="1" x14ac:dyDescent="0.25">
      <c r="A21" s="132" t="s">
        <v>80</v>
      </c>
      <c r="B21" s="133" t="str">
        <f>IFERROR(INDEX(RIEP_VENDITA!$B$3:$B$230,MATCH($A21,RIEP_VENDITA!$A$3:$A$230,0)),0)</f>
        <v>LOST MARY TOCA POD 20MG CHERRY CLOUDD</v>
      </c>
      <c r="C21" s="134">
        <f>IFERROR(INDEX(RIEP_VENDITA!$C$3:$C$230,MATCH($A21,RIEP_VENDITA!$A$3:$A$230,0)),0)</f>
        <v>5</v>
      </c>
      <c r="D21" s="134">
        <f>IFERROR(INDEX(RIEP_VENDITA!$D$3:$D$230,MATCH($A21,RIEP_VENDITA!$A$3:$A$230,0)),0)</f>
        <v>15</v>
      </c>
      <c r="E21" s="134">
        <f>IFERROR(INDEX(RIEP_VENDITA!$R$3:$R$230,MATCH($A21,RIEP_VENDITA!$A$3:$A$230,0)),0)</f>
        <v>0</v>
      </c>
      <c r="F21" s="134">
        <f t="shared" si="0"/>
        <v>15</v>
      </c>
      <c r="G21" s="134">
        <f t="shared" si="1"/>
        <v>0</v>
      </c>
      <c r="H21" s="134">
        <f>IFERROR(INDEX(RIEP_VENDITA!$N$3:$N$230,MATCH($A21,RIEP_VENDITA!$A$3:$A$230,0)),0)</f>
        <v>0</v>
      </c>
      <c r="I21" s="134">
        <f t="shared" si="2"/>
        <v>0</v>
      </c>
      <c r="J21" s="191">
        <f>IFERROR(INDEX(RIEP_VENDITA!$H$3:$H$230,MATCH($A21,RIEP_VENDITA!$A$3:$A$230,0)),0)</f>
        <v>8.9</v>
      </c>
      <c r="K21" s="191">
        <f t="shared" si="3"/>
        <v>44.5</v>
      </c>
      <c r="L21" s="191">
        <f t="shared" si="4"/>
        <v>133.5</v>
      </c>
      <c r="M21" s="191">
        <f t="shared" si="5"/>
        <v>0</v>
      </c>
      <c r="N21" t="str">
        <f t="shared" ca="1" si="6"/>
        <v>ESAURITO</v>
      </c>
      <c r="O21" t="str">
        <f t="shared" ca="1" si="7"/>
        <v>RIORDINO</v>
      </c>
      <c r="P21" s="97">
        <f t="shared" ca="1" si="8"/>
        <v>1.25</v>
      </c>
      <c r="Q21" s="97">
        <f t="shared" ca="1" si="9"/>
        <v>0</v>
      </c>
      <c r="R21">
        <f t="shared" ca="1" si="10"/>
        <v>10</v>
      </c>
    </row>
    <row r="22" spans="1:18" ht="21.95" customHeight="1" x14ac:dyDescent="0.25">
      <c r="A22" s="132" t="s">
        <v>52</v>
      </c>
      <c r="B22" s="133" t="str">
        <f>IFERROR(INDEX(RIEP_VENDITA!$B$3:$B$230,MATCH($A22,RIEP_VENDITA!$A$3:$A$230,0)),0)</f>
        <v>LOST MARY TOCA AIR POD 20MG BLUE RAZZ LEMONADE</v>
      </c>
      <c r="C22" s="134">
        <f>IFERROR(INDEX(RIEP_VENDITA!$C$3:$C$230,MATCH($A22,RIEP_VENDITA!$A$3:$A$230,0)),0)</f>
        <v>15</v>
      </c>
      <c r="D22" s="134">
        <f>IFERROR(INDEX(RIEP_VENDITA!$D$3:$D$230,MATCH($A22,RIEP_VENDITA!$A$3:$A$230,0)),0)</f>
        <v>15</v>
      </c>
      <c r="E22" s="134">
        <f>IFERROR(INDEX(RIEP_VENDITA!$R$3:$R$230,MATCH($A22,RIEP_VENDITA!$A$3:$A$230,0)),0)</f>
        <v>0</v>
      </c>
      <c r="F22" s="134">
        <f t="shared" si="0"/>
        <v>15</v>
      </c>
      <c r="G22" s="134">
        <f t="shared" si="1"/>
        <v>0</v>
      </c>
      <c r="H22" s="134">
        <f>IFERROR(INDEX(RIEP_VENDITA!$N$3:$N$230,MATCH($A22,RIEP_VENDITA!$A$3:$A$230,0)),0)</f>
        <v>0</v>
      </c>
      <c r="I22" s="134">
        <f t="shared" si="2"/>
        <v>0</v>
      </c>
      <c r="J22" s="191">
        <f>IFERROR(INDEX(RIEP_VENDITA!$H$3:$H$230,MATCH($A22,RIEP_VENDITA!$A$3:$A$230,0)),0)</f>
        <v>8.9</v>
      </c>
      <c r="K22" s="191">
        <f t="shared" si="3"/>
        <v>133.5</v>
      </c>
      <c r="L22" s="191">
        <f t="shared" si="4"/>
        <v>133.5</v>
      </c>
      <c r="M22" s="191">
        <f t="shared" si="5"/>
        <v>0</v>
      </c>
      <c r="N22" t="str">
        <f t="shared" ca="1" si="6"/>
        <v>ESAURITO</v>
      </c>
      <c r="O22" t="str">
        <f t="shared" ca="1" si="7"/>
        <v>RIORDINO</v>
      </c>
      <c r="P22" s="97">
        <f t="shared" ca="1" si="8"/>
        <v>1.25</v>
      </c>
      <c r="Q22" s="97">
        <f t="shared" ca="1" si="9"/>
        <v>0</v>
      </c>
      <c r="R22">
        <f t="shared" ca="1" si="10"/>
        <v>10</v>
      </c>
    </row>
    <row r="23" spans="1:18" ht="21.95" customHeight="1" x14ac:dyDescent="0.25">
      <c r="A23" s="132" t="s">
        <v>51</v>
      </c>
      <c r="B23" s="133" t="str">
        <f>IFERROR(INDEX(RIEP_VENDITA!$B$3:$B$230,MATCH($A23,RIEP_VENDITA!$A$3:$A$230,0)),0)</f>
        <v>LOST MARY TOCA AIR KIT RED 20MG CON WATERMELON</v>
      </c>
      <c r="C23" s="134">
        <f>IFERROR(INDEX(RIEP_VENDITA!$C$3:$C$230,MATCH($A23,RIEP_VENDITA!$A$3:$A$230,0)),0)</f>
        <v>6</v>
      </c>
      <c r="D23" s="134">
        <f>IFERROR(INDEX(RIEP_VENDITA!$D$3:$D$230,MATCH($A23,RIEP_VENDITA!$A$3:$A$230,0)),0)</f>
        <v>6</v>
      </c>
      <c r="E23" s="134">
        <f>IFERROR(INDEX(RIEP_VENDITA!$R$3:$R$230,MATCH($A23,RIEP_VENDITA!$A$3:$A$230,0)),0)</f>
        <v>0</v>
      </c>
      <c r="F23" s="134">
        <f t="shared" si="0"/>
        <v>6</v>
      </c>
      <c r="G23" s="134">
        <f t="shared" si="1"/>
        <v>0</v>
      </c>
      <c r="H23" s="134">
        <f>IFERROR(INDEX(RIEP_VENDITA!$N$3:$N$230,MATCH($A23,RIEP_VENDITA!$A$3:$A$230,0)),0)</f>
        <v>0</v>
      </c>
      <c r="I23" s="134">
        <f t="shared" si="2"/>
        <v>0</v>
      </c>
      <c r="J23" s="191">
        <f>IFERROR(INDEX(RIEP_VENDITA!$H$3:$H$230,MATCH($A23,RIEP_VENDITA!$A$3:$A$230,0)),0)</f>
        <v>7.9</v>
      </c>
      <c r="K23" s="191">
        <f t="shared" si="3"/>
        <v>47.400000000000006</v>
      </c>
      <c r="L23" s="191">
        <f t="shared" si="4"/>
        <v>47.400000000000006</v>
      </c>
      <c r="M23" s="191">
        <f t="shared" si="5"/>
        <v>0</v>
      </c>
      <c r="N23" t="str">
        <f t="shared" ca="1" si="6"/>
        <v>ESAURITO</v>
      </c>
      <c r="O23" t="str">
        <f t="shared" ca="1" si="7"/>
        <v>RIORDINO</v>
      </c>
      <c r="P23" s="97">
        <f t="shared" ca="1" si="8"/>
        <v>0.5</v>
      </c>
      <c r="Q23" s="97">
        <f t="shared" ca="1" si="9"/>
        <v>0</v>
      </c>
      <c r="R23">
        <f t="shared" ca="1" si="10"/>
        <v>10</v>
      </c>
    </row>
    <row r="24" spans="1:18" ht="21.95" customHeight="1" x14ac:dyDescent="0.25">
      <c r="A24" s="132" t="s">
        <v>92</v>
      </c>
      <c r="B24" s="133" t="str">
        <f>IFERROR(INDEX(RIEP_VENDITA!$B$3:$B$230,MATCH($A24,RIEP_VENDITA!$A$3:$A$230,0)),0)</f>
        <v>KIWI WATERMELON ICE POD</v>
      </c>
      <c r="C24" s="134">
        <f>IFERROR(INDEX(RIEP_VENDITA!$C$3:$C$230,MATCH($A24,RIEP_VENDITA!$A$3:$A$230,0)),0)</f>
        <v>10</v>
      </c>
      <c r="D24" s="134">
        <f>IFERROR(INDEX(RIEP_VENDITA!$D$3:$D$230,MATCH($A24,RIEP_VENDITA!$A$3:$A$230,0)),0)</f>
        <v>11</v>
      </c>
      <c r="E24" s="134">
        <f>IFERROR(INDEX(RIEP_VENDITA!$R$3:$R$230,MATCH($A24,RIEP_VENDITA!$A$3:$A$230,0)),0)</f>
        <v>0</v>
      </c>
      <c r="F24" s="134">
        <f t="shared" si="0"/>
        <v>11</v>
      </c>
      <c r="G24" s="134">
        <f t="shared" si="1"/>
        <v>0</v>
      </c>
      <c r="H24" s="134">
        <f>IFERROR(INDEX(RIEP_VENDITA!$N$3:$N$230,MATCH($A24,RIEP_VENDITA!$A$3:$A$230,0)),0)</f>
        <v>0</v>
      </c>
      <c r="I24" s="134">
        <f t="shared" si="2"/>
        <v>0</v>
      </c>
      <c r="J24" s="191">
        <f>IFERROR(INDEX(RIEP_VENDITA!$H$3:$H$230,MATCH($A24,RIEP_VENDITA!$A$3:$A$230,0)),0)</f>
        <v>9</v>
      </c>
      <c r="K24" s="191">
        <f t="shared" si="3"/>
        <v>90</v>
      </c>
      <c r="L24" s="191">
        <f t="shared" si="4"/>
        <v>99</v>
      </c>
      <c r="M24" s="191">
        <f t="shared" si="5"/>
        <v>0</v>
      </c>
      <c r="N24" t="str">
        <f t="shared" ca="1" si="6"/>
        <v>ESAURITO</v>
      </c>
      <c r="O24" t="str">
        <f t="shared" ca="1" si="7"/>
        <v>RIORDINO</v>
      </c>
      <c r="P24" s="97">
        <f t="shared" ca="1" si="8"/>
        <v>0.91666666666666663</v>
      </c>
      <c r="Q24" s="97">
        <f t="shared" ca="1" si="9"/>
        <v>0</v>
      </c>
      <c r="R24">
        <f t="shared" ca="1" si="10"/>
        <v>10</v>
      </c>
    </row>
    <row r="25" spans="1:18" ht="21.95" customHeight="1" x14ac:dyDescent="0.25">
      <c r="A25" s="132" t="s">
        <v>94</v>
      </c>
      <c r="B25" s="133" t="str">
        <f>IFERROR(INDEX(RIEP_VENDITA!$B$3:$B$230,MATCH($A25,RIEP_VENDITA!$A$3:$A$230,0)),0)</f>
        <v>KIWI MANGO ICE POD</v>
      </c>
      <c r="C25" s="134">
        <f>IFERROR(INDEX(RIEP_VENDITA!$C$3:$C$230,MATCH($A25,RIEP_VENDITA!$A$3:$A$230,0)),0)</f>
        <v>20</v>
      </c>
      <c r="D25" s="134">
        <f>IFERROR(INDEX(RIEP_VENDITA!$D$3:$D$230,MATCH($A25,RIEP_VENDITA!$A$3:$A$230,0)),0)</f>
        <v>20</v>
      </c>
      <c r="E25" s="134">
        <f>IFERROR(INDEX(RIEP_VENDITA!$R$3:$R$230,MATCH($A25,RIEP_VENDITA!$A$3:$A$230,0)),0)</f>
        <v>0</v>
      </c>
      <c r="F25" s="134">
        <f t="shared" si="0"/>
        <v>20</v>
      </c>
      <c r="G25" s="134">
        <f t="shared" si="1"/>
        <v>0</v>
      </c>
      <c r="H25" s="134">
        <f>IFERROR(INDEX(RIEP_VENDITA!$N$3:$N$230,MATCH($A25,RIEP_VENDITA!$A$3:$A$230,0)),0)</f>
        <v>0</v>
      </c>
      <c r="I25" s="134">
        <f t="shared" si="2"/>
        <v>0</v>
      </c>
      <c r="J25" s="191">
        <f>IFERROR(INDEX(RIEP_VENDITA!$H$3:$H$230,MATCH($A25,RIEP_VENDITA!$A$3:$A$230,0)),0)</f>
        <v>9</v>
      </c>
      <c r="K25" s="191">
        <f t="shared" si="3"/>
        <v>180</v>
      </c>
      <c r="L25" s="191">
        <f t="shared" si="4"/>
        <v>180</v>
      </c>
      <c r="M25" s="191">
        <f t="shared" si="5"/>
        <v>0</v>
      </c>
      <c r="N25" t="str">
        <f t="shared" ca="1" si="6"/>
        <v>ESAURITO</v>
      </c>
      <c r="O25" t="str">
        <f t="shared" ca="1" si="7"/>
        <v>RIORDINO</v>
      </c>
      <c r="P25" s="97">
        <f t="shared" ca="1" si="8"/>
        <v>1.6666666666666667</v>
      </c>
      <c r="Q25" s="97">
        <f t="shared" ca="1" si="9"/>
        <v>0</v>
      </c>
      <c r="R25">
        <f t="shared" ca="1" si="10"/>
        <v>10</v>
      </c>
    </row>
    <row r="26" spans="1:18" ht="21.95" customHeight="1" x14ac:dyDescent="0.25">
      <c r="A26" s="132" t="s">
        <v>96</v>
      </c>
      <c r="B26" s="133" t="str">
        <f>IFERROR(INDEX(RIEP_VENDITA!$B$3:$B$230,MATCH($A26,RIEP_VENDITA!$A$3:$A$230,0)),0)</f>
        <v>KIWI BANANA ICE POD</v>
      </c>
      <c r="C26" s="134">
        <f>IFERROR(INDEX(RIEP_VENDITA!$C$3:$C$230,MATCH($A26,RIEP_VENDITA!$A$3:$A$230,0)),0)</f>
        <v>10</v>
      </c>
      <c r="D26" s="134">
        <f>IFERROR(INDEX(RIEP_VENDITA!$D$3:$D$230,MATCH($A26,RIEP_VENDITA!$A$3:$A$230,0)),0)</f>
        <v>10</v>
      </c>
      <c r="E26" s="134">
        <f>IFERROR(INDEX(RIEP_VENDITA!$R$3:$R$230,MATCH($A26,RIEP_VENDITA!$A$3:$A$230,0)),0)</f>
        <v>0</v>
      </c>
      <c r="F26" s="134">
        <f t="shared" si="0"/>
        <v>10</v>
      </c>
      <c r="G26" s="134">
        <f t="shared" si="1"/>
        <v>0</v>
      </c>
      <c r="H26" s="134">
        <f>IFERROR(INDEX(RIEP_VENDITA!$N$3:$N$230,MATCH($A26,RIEP_VENDITA!$A$3:$A$230,0)),0)</f>
        <v>0</v>
      </c>
      <c r="I26" s="134">
        <f t="shared" si="2"/>
        <v>0</v>
      </c>
      <c r="J26" s="191">
        <f>IFERROR(INDEX(RIEP_VENDITA!$H$3:$H$230,MATCH($A26,RIEP_VENDITA!$A$3:$A$230,0)),0)</f>
        <v>9</v>
      </c>
      <c r="K26" s="191">
        <f t="shared" si="3"/>
        <v>90</v>
      </c>
      <c r="L26" s="191">
        <f t="shared" si="4"/>
        <v>90</v>
      </c>
      <c r="M26" s="191">
        <f t="shared" si="5"/>
        <v>0</v>
      </c>
      <c r="N26" t="str">
        <f t="shared" ca="1" si="6"/>
        <v>ESAURITO</v>
      </c>
      <c r="O26" t="str">
        <f t="shared" ca="1" si="7"/>
        <v>RIORDINO</v>
      </c>
      <c r="P26" s="97">
        <f t="shared" ca="1" si="8"/>
        <v>0.83333333333333337</v>
      </c>
      <c r="Q26" s="97">
        <f t="shared" ca="1" si="9"/>
        <v>0</v>
      </c>
      <c r="R26">
        <f t="shared" ca="1" si="10"/>
        <v>10</v>
      </c>
    </row>
    <row r="27" spans="1:18" ht="21.95" customHeight="1" x14ac:dyDescent="0.25">
      <c r="A27" s="132" t="s">
        <v>64</v>
      </c>
      <c r="B27" s="133" t="str">
        <f>IFERROR(INDEX(RIEP_VENDITA!$B$3:$B$230,MATCH($A27,RIEP_VENDITA!$A$3:$A$230,0)),0)</f>
        <v>ELFBAR EB1000 WATERMELON 20 mg/ml</v>
      </c>
      <c r="C27" s="134">
        <f>IFERROR(INDEX(RIEP_VENDITA!$C$3:$C$230,MATCH($A27,RIEP_VENDITA!$A$3:$A$230,0)),0)</f>
        <v>10</v>
      </c>
      <c r="D27" s="134">
        <f>IFERROR(INDEX(RIEP_VENDITA!$D$3:$D$230,MATCH($A27,RIEP_VENDITA!$A$3:$A$230,0)),0)</f>
        <v>10</v>
      </c>
      <c r="E27" s="134">
        <f>IFERROR(INDEX(RIEP_VENDITA!$R$3:$R$230,MATCH($A27,RIEP_VENDITA!$A$3:$A$230,0)),0)</f>
        <v>0</v>
      </c>
      <c r="F27" s="134">
        <f t="shared" si="0"/>
        <v>10</v>
      </c>
      <c r="G27" s="134">
        <f t="shared" si="1"/>
        <v>0</v>
      </c>
      <c r="H27" s="134">
        <f>IFERROR(INDEX(RIEP_VENDITA!$N$3:$N$230,MATCH($A27,RIEP_VENDITA!$A$3:$A$230,0)),0)</f>
        <v>0</v>
      </c>
      <c r="I27" s="134">
        <f t="shared" si="2"/>
        <v>0</v>
      </c>
      <c r="J27" s="191">
        <f>IFERROR(INDEX(RIEP_VENDITA!$H$3:$H$230,MATCH($A27,RIEP_VENDITA!$A$3:$A$230,0)),0)</f>
        <v>7.9</v>
      </c>
      <c r="K27" s="191">
        <f t="shared" si="3"/>
        <v>79</v>
      </c>
      <c r="L27" s="191">
        <f t="shared" si="4"/>
        <v>79</v>
      </c>
      <c r="M27" s="191">
        <f t="shared" si="5"/>
        <v>0</v>
      </c>
      <c r="N27" t="str">
        <f t="shared" ca="1" si="6"/>
        <v>ESAURITO</v>
      </c>
      <c r="O27" t="str">
        <f t="shared" ca="1" si="7"/>
        <v>RIORDINO</v>
      </c>
      <c r="P27" s="97">
        <f t="shared" ca="1" si="8"/>
        <v>0.83333333333333337</v>
      </c>
      <c r="Q27" s="97">
        <f t="shared" ca="1" si="9"/>
        <v>0</v>
      </c>
      <c r="R27">
        <f t="shared" ca="1" si="10"/>
        <v>10</v>
      </c>
    </row>
    <row r="28" spans="1:18" ht="21.95" customHeight="1" x14ac:dyDescent="0.25">
      <c r="A28" s="132" t="s">
        <v>33</v>
      </c>
      <c r="B28" s="133" t="str">
        <f>IFERROR(INDEX(RIEP_VENDITA!$B$3:$B$230,MATCH($A28,RIEP_VENDITA!$A$3:$A$230,0)),0)</f>
        <v>ELFBAR EB1000 PINK LEMONADE</v>
      </c>
      <c r="C28" s="134">
        <f>IFERROR(INDEX(RIEP_VENDITA!$C$3:$C$230,MATCH($A28,RIEP_VENDITA!$A$3:$A$230,0)),0)</f>
        <v>1</v>
      </c>
      <c r="D28" s="134">
        <f>IFERROR(INDEX(RIEP_VENDITA!$D$3:$D$230,MATCH($A28,RIEP_VENDITA!$A$3:$A$230,0)),0)</f>
        <v>1</v>
      </c>
      <c r="E28" s="134">
        <f>IFERROR(INDEX(RIEP_VENDITA!$R$3:$R$230,MATCH($A28,RIEP_VENDITA!$A$3:$A$230,0)),0)</f>
        <v>0</v>
      </c>
      <c r="F28" s="134">
        <f t="shared" si="0"/>
        <v>1</v>
      </c>
      <c r="G28" s="134">
        <f t="shared" si="1"/>
        <v>0</v>
      </c>
      <c r="H28" s="134">
        <f>IFERROR(INDEX(RIEP_VENDITA!$N$3:$N$230,MATCH($A28,RIEP_VENDITA!$A$3:$A$230,0)),0)</f>
        <v>0</v>
      </c>
      <c r="I28" s="134">
        <f t="shared" si="2"/>
        <v>0</v>
      </c>
      <c r="J28" s="191">
        <f>IFERROR(INDEX(RIEP_VENDITA!$H$3:$H$230,MATCH($A28,RIEP_VENDITA!$A$3:$A$230,0)),0)</f>
        <v>7.9</v>
      </c>
      <c r="K28" s="191">
        <f t="shared" si="3"/>
        <v>7.9</v>
      </c>
      <c r="L28" s="191">
        <f t="shared" si="4"/>
        <v>7.9</v>
      </c>
      <c r="M28" s="191">
        <f t="shared" si="5"/>
        <v>0</v>
      </c>
      <c r="N28" t="str">
        <f t="shared" ca="1" si="6"/>
        <v>ESAURITO</v>
      </c>
      <c r="O28" t="str">
        <f t="shared" ca="1" si="7"/>
        <v>RIORDINO</v>
      </c>
      <c r="P28" s="97">
        <f t="shared" ca="1" si="8"/>
        <v>8.3333333333333329E-2</v>
      </c>
      <c r="Q28" s="97">
        <f t="shared" ca="1" si="9"/>
        <v>0</v>
      </c>
      <c r="R28">
        <f t="shared" ca="1" si="10"/>
        <v>10</v>
      </c>
    </row>
    <row r="29" spans="1:18" ht="21.95" customHeight="1" x14ac:dyDescent="0.25">
      <c r="A29" s="132" t="s">
        <v>34</v>
      </c>
      <c r="B29" s="133" t="str">
        <f>IFERROR(INDEX(RIEP_VENDITA!$B$3:$B$230,MATCH($A29,RIEP_VENDITA!$A$3:$A$230,0)),0)</f>
        <v>ELFBAR EB1000 PINAPPLE ICE</v>
      </c>
      <c r="C29" s="134">
        <f>IFERROR(INDEX(RIEP_VENDITA!$C$3:$C$230,MATCH($A29,RIEP_VENDITA!$A$3:$A$230,0)),0)</f>
        <v>1</v>
      </c>
      <c r="D29" s="134">
        <f>IFERROR(INDEX(RIEP_VENDITA!$D$3:$D$230,MATCH($A29,RIEP_VENDITA!$A$3:$A$230,0)),0)</f>
        <v>1</v>
      </c>
      <c r="E29" s="134">
        <f>IFERROR(INDEX(RIEP_VENDITA!$R$3:$R$230,MATCH($A29,RIEP_VENDITA!$A$3:$A$230,0)),0)</f>
        <v>0</v>
      </c>
      <c r="F29" s="134">
        <f t="shared" si="0"/>
        <v>1</v>
      </c>
      <c r="G29" s="134">
        <f t="shared" si="1"/>
        <v>0</v>
      </c>
      <c r="H29" s="134">
        <f>IFERROR(INDEX(RIEP_VENDITA!$N$3:$N$230,MATCH($A29,RIEP_VENDITA!$A$3:$A$230,0)),0)</f>
        <v>0</v>
      </c>
      <c r="I29" s="134">
        <f t="shared" si="2"/>
        <v>0</v>
      </c>
      <c r="J29" s="191">
        <f>IFERROR(INDEX(RIEP_VENDITA!$H$3:$H$230,MATCH($A29,RIEP_VENDITA!$A$3:$A$230,0)),0)</f>
        <v>7.9</v>
      </c>
      <c r="K29" s="191">
        <f t="shared" si="3"/>
        <v>7.9</v>
      </c>
      <c r="L29" s="191">
        <f t="shared" si="4"/>
        <v>7.9</v>
      </c>
      <c r="M29" s="191">
        <f t="shared" si="5"/>
        <v>0</v>
      </c>
      <c r="N29" t="str">
        <f t="shared" ca="1" si="6"/>
        <v>ESAURITO</v>
      </c>
      <c r="O29" t="str">
        <f t="shared" ca="1" si="7"/>
        <v>RIORDINO</v>
      </c>
      <c r="P29" s="97">
        <f t="shared" ca="1" si="8"/>
        <v>8.3333333333333329E-2</v>
      </c>
      <c r="Q29" s="97">
        <f t="shared" ca="1" si="9"/>
        <v>0</v>
      </c>
      <c r="R29">
        <f t="shared" ca="1" si="10"/>
        <v>10</v>
      </c>
    </row>
    <row r="30" spans="1:18" ht="21.95" customHeight="1" x14ac:dyDescent="0.25">
      <c r="A30" s="132" t="s">
        <v>86</v>
      </c>
      <c r="B30" s="133" t="str">
        <f>IFERROR(INDEX(RIEP_VENDITA!$B$3:$B$230,MATCH($A30,RIEP_VENDITA!$A$3:$A$230,0)),0)</f>
        <v>CARTINE BRAVO (REX GOMMATE)</v>
      </c>
      <c r="C30" s="134">
        <f>IFERROR(INDEX(RIEP_VENDITA!$C$3:$C$230,MATCH($A30,RIEP_VENDITA!$A$3:$A$230,0)),0)</f>
        <v>50</v>
      </c>
      <c r="D30" s="134">
        <f>IFERROR(INDEX(RIEP_VENDITA!$D$3:$D$230,MATCH($A30,RIEP_VENDITA!$A$3:$A$230,0)),0)</f>
        <v>50</v>
      </c>
      <c r="E30" s="134">
        <f>IFERROR(INDEX(RIEP_VENDITA!$R$3:$R$230,MATCH($A30,RIEP_VENDITA!$A$3:$A$230,0)),0)</f>
        <v>0</v>
      </c>
      <c r="F30" s="134">
        <f t="shared" si="0"/>
        <v>50</v>
      </c>
      <c r="G30" s="134">
        <f t="shared" si="1"/>
        <v>0</v>
      </c>
      <c r="H30" s="134">
        <f>IFERROR(INDEX(RIEP_VENDITA!$N$3:$N$230,MATCH($A30,RIEP_VENDITA!$A$3:$A$230,0)),0)</f>
        <v>0</v>
      </c>
      <c r="I30" s="134">
        <f t="shared" si="2"/>
        <v>0</v>
      </c>
      <c r="J30" s="191">
        <f>IFERROR(INDEX(RIEP_VENDITA!$H$3:$H$230,MATCH($A30,RIEP_VENDITA!$A$3:$A$230,0)),0)</f>
        <v>1.2</v>
      </c>
      <c r="K30" s="191">
        <f t="shared" si="3"/>
        <v>60</v>
      </c>
      <c r="L30" s="191">
        <f t="shared" si="4"/>
        <v>60</v>
      </c>
      <c r="M30" s="191">
        <f t="shared" si="5"/>
        <v>0</v>
      </c>
      <c r="N30" t="str">
        <f t="shared" ca="1" si="6"/>
        <v>ESAURITO</v>
      </c>
      <c r="O30" t="str">
        <f t="shared" ca="1" si="7"/>
        <v>RIORDINO</v>
      </c>
      <c r="P30" s="97">
        <f t="shared" ca="1" si="8"/>
        <v>4.166666666666667</v>
      </c>
      <c r="Q30" s="97">
        <f t="shared" ca="1" si="9"/>
        <v>0</v>
      </c>
      <c r="R30">
        <f t="shared" ca="1" si="10"/>
        <v>10</v>
      </c>
    </row>
    <row r="31" spans="1:18" ht="21.95" customHeight="1" x14ac:dyDescent="0.25">
      <c r="A31" s="132" t="s">
        <v>201</v>
      </c>
      <c r="B31" s="133" t="str">
        <f>IFERROR(INDEX(RIEP_VENDITA!$B$3:$B$230,MATCH($A31,RIEP_VENDITA!$A$3:$A$230,0)),0)</f>
        <v>WINSTON WHITE SUPER LINE</v>
      </c>
      <c r="C31" s="134">
        <f>IFERROR(INDEX(RIEP_VENDITA!$C$3:$C$230,MATCH($A31,RIEP_VENDITA!$A$3:$A$230,0)),0)</f>
        <v>330</v>
      </c>
      <c r="D31" s="134">
        <f>IFERROR(INDEX(RIEP_VENDITA!$D$3:$D$230,MATCH($A31,RIEP_VENDITA!$A$3:$A$230,0)),0)</f>
        <v>323</v>
      </c>
      <c r="E31" s="134">
        <f>IFERROR(INDEX(RIEP_VENDITA!$R$3:$R$230,MATCH($A31,RIEP_VENDITA!$A$3:$A$230,0)),0)</f>
        <v>0</v>
      </c>
      <c r="F31" s="134">
        <f t="shared" si="0"/>
        <v>323</v>
      </c>
      <c r="G31" s="134">
        <f t="shared" si="1"/>
        <v>7</v>
      </c>
      <c r="H31" s="134">
        <f>IFERROR(INDEX(RIEP_VENDITA!$N$3:$N$230,MATCH($A31,RIEP_VENDITA!$A$3:$A$230,0)),0)</f>
        <v>0</v>
      </c>
      <c r="I31" s="134">
        <f t="shared" si="2"/>
        <v>7</v>
      </c>
      <c r="J31" s="191">
        <f>IFERROR(INDEX(RIEP_VENDITA!$H$3:$H$230,MATCH($A31,RIEP_VENDITA!$A$3:$A$230,0)),0)</f>
        <v>5.8</v>
      </c>
      <c r="K31" s="191">
        <f t="shared" si="3"/>
        <v>1914</v>
      </c>
      <c r="L31" s="191">
        <f t="shared" si="4"/>
        <v>1873.3999999999999</v>
      </c>
      <c r="M31" s="191">
        <f t="shared" si="5"/>
        <v>40.6</v>
      </c>
      <c r="N31" t="str">
        <f t="shared" ca="1" si="6"/>
        <v>OK</v>
      </c>
      <c r="O31" t="str">
        <f t="shared" ca="1" si="7"/>
        <v>OK</v>
      </c>
      <c r="P31" s="97">
        <f t="shared" ca="1" si="8"/>
        <v>26.916666666666668</v>
      </c>
      <c r="Q31" s="97">
        <f t="shared" ca="1" si="9"/>
        <v>0.26006191950464397</v>
      </c>
      <c r="R31">
        <f t="shared" ca="1" si="10"/>
        <v>0</v>
      </c>
    </row>
    <row r="32" spans="1:18" ht="21.95" customHeight="1" x14ac:dyDescent="0.25">
      <c r="A32" s="132" t="s">
        <v>103</v>
      </c>
      <c r="B32" s="133" t="str">
        <f>IFERROR(INDEX(RIEP_VENDITA!$B$3:$B$230,MATCH($A32,RIEP_VENDITA!$A$3:$A$230,0)),0)</f>
        <v>WINSTON WHITE *AST20</v>
      </c>
      <c r="C32" s="134">
        <f>IFERROR(INDEX(RIEP_VENDITA!$C$3:$C$230,MATCH($A32,RIEP_VENDITA!$A$3:$A$230,0)),0)</f>
        <v>430</v>
      </c>
      <c r="D32" s="134">
        <f>IFERROR(INDEX(RIEP_VENDITA!$D$3:$D$230,MATCH($A32,RIEP_VENDITA!$A$3:$A$230,0)),0)</f>
        <v>373</v>
      </c>
      <c r="E32" s="134">
        <f>IFERROR(INDEX(RIEP_VENDITA!$R$3:$R$230,MATCH($A32,RIEP_VENDITA!$A$3:$A$230,0)),0)</f>
        <v>2</v>
      </c>
      <c r="F32" s="134">
        <f t="shared" si="0"/>
        <v>375</v>
      </c>
      <c r="G32" s="134">
        <f t="shared" si="1"/>
        <v>57</v>
      </c>
      <c r="H32" s="134">
        <f>IFERROR(INDEX(RIEP_VENDITA!$N$3:$N$230,MATCH($A32,RIEP_VENDITA!$A$3:$A$230,0)),0)</f>
        <v>4</v>
      </c>
      <c r="I32" s="134">
        <f t="shared" si="2"/>
        <v>61</v>
      </c>
      <c r="J32" s="191">
        <f>IFERROR(INDEX(RIEP_VENDITA!$H$3:$H$230,MATCH($A32,RIEP_VENDITA!$A$3:$A$230,0)),0)</f>
        <v>5.8</v>
      </c>
      <c r="K32" s="191">
        <f t="shared" si="3"/>
        <v>2494</v>
      </c>
      <c r="L32" s="191">
        <f t="shared" si="4"/>
        <v>2175</v>
      </c>
      <c r="M32" s="191">
        <f t="shared" si="5"/>
        <v>353.8</v>
      </c>
      <c r="N32" t="str">
        <f t="shared" ca="1" si="6"/>
        <v>OK</v>
      </c>
      <c r="O32" t="str">
        <f t="shared" ca="1" si="7"/>
        <v>OK</v>
      </c>
      <c r="P32" s="97">
        <f t="shared" ca="1" si="8"/>
        <v>31.25</v>
      </c>
      <c r="Q32" s="97">
        <f t="shared" ca="1" si="9"/>
        <v>1.952</v>
      </c>
      <c r="R32">
        <f t="shared" ca="1" si="10"/>
        <v>0</v>
      </c>
    </row>
    <row r="33" spans="1:18" ht="21.95" customHeight="1" x14ac:dyDescent="0.25">
      <c r="A33" s="132" t="s">
        <v>104</v>
      </c>
      <c r="B33" s="133" t="str">
        <f>IFERROR(INDEX(RIEP_VENDITA!$B$3:$B$230,MATCH($A33,RIEP_VENDITA!$A$3:$A$230,0)),0)</f>
        <v>WINSTON SILVER*AST20</v>
      </c>
      <c r="C33" s="134">
        <f>IFERROR(INDEX(RIEP_VENDITA!$C$3:$C$230,MATCH($A33,RIEP_VENDITA!$A$3:$A$230,0)),0)</f>
        <v>252</v>
      </c>
      <c r="D33" s="134">
        <f>IFERROR(INDEX(RIEP_VENDITA!$D$3:$D$230,MATCH($A33,RIEP_VENDITA!$A$3:$A$230,0)),0)</f>
        <v>239</v>
      </c>
      <c r="E33" s="134">
        <f>IFERROR(INDEX(RIEP_VENDITA!$R$3:$R$230,MATCH($A33,RIEP_VENDITA!$A$3:$A$230,0)),0)</f>
        <v>4</v>
      </c>
      <c r="F33" s="134">
        <f t="shared" si="0"/>
        <v>243</v>
      </c>
      <c r="G33" s="134">
        <f t="shared" si="1"/>
        <v>13</v>
      </c>
      <c r="H33" s="134">
        <f>IFERROR(INDEX(RIEP_VENDITA!$N$3:$N$230,MATCH($A33,RIEP_VENDITA!$A$3:$A$230,0)),0)</f>
        <v>9</v>
      </c>
      <c r="I33" s="134">
        <f t="shared" si="2"/>
        <v>22</v>
      </c>
      <c r="J33" s="191">
        <f>IFERROR(INDEX(RIEP_VENDITA!$H$3:$H$230,MATCH($A33,RIEP_VENDITA!$A$3:$A$230,0)),0)</f>
        <v>5.8</v>
      </c>
      <c r="K33" s="191">
        <f t="shared" si="3"/>
        <v>1461.6</v>
      </c>
      <c r="L33" s="191">
        <f t="shared" si="4"/>
        <v>1409.3999999999999</v>
      </c>
      <c r="M33" s="191">
        <f t="shared" si="5"/>
        <v>127.6</v>
      </c>
      <c r="N33" t="str">
        <f t="shared" ca="1" si="6"/>
        <v>OK</v>
      </c>
      <c r="O33" t="str">
        <f t="shared" ca="1" si="7"/>
        <v>OK</v>
      </c>
      <c r="P33" s="97">
        <f t="shared" ca="1" si="8"/>
        <v>20.25</v>
      </c>
      <c r="Q33" s="97">
        <f t="shared" ca="1" si="9"/>
        <v>1.0864197530864197</v>
      </c>
      <c r="R33">
        <f t="shared" ca="1" si="10"/>
        <v>0</v>
      </c>
    </row>
    <row r="34" spans="1:18" ht="21.95" customHeight="1" x14ac:dyDescent="0.25">
      <c r="A34" s="132" t="s">
        <v>132</v>
      </c>
      <c r="B34" s="133" t="str">
        <f>IFERROR(INDEX(RIEP_VENDITA!$B$3:$B$230,MATCH($A34,RIEP_VENDITA!$A$3:$A$230,0)),0)</f>
        <v>WINSTON SILVER SUPER LINE*AST20</v>
      </c>
      <c r="C34" s="134">
        <f>IFERROR(INDEX(RIEP_VENDITA!$C$3:$C$230,MATCH($A34,RIEP_VENDITA!$A$3:$A$230,0)),0)</f>
        <v>230</v>
      </c>
      <c r="D34" s="134">
        <f>IFERROR(INDEX(RIEP_VENDITA!$D$3:$D$230,MATCH($A34,RIEP_VENDITA!$A$3:$A$230,0)),0)</f>
        <v>217</v>
      </c>
      <c r="E34" s="134">
        <f>IFERROR(INDEX(RIEP_VENDITA!$R$3:$R$230,MATCH($A34,RIEP_VENDITA!$A$3:$A$230,0)),0)</f>
        <v>0</v>
      </c>
      <c r="F34" s="134">
        <f t="shared" si="0"/>
        <v>217</v>
      </c>
      <c r="G34" s="134">
        <f t="shared" si="1"/>
        <v>13</v>
      </c>
      <c r="H34" s="134">
        <f>IFERROR(INDEX(RIEP_VENDITA!$N$3:$N$230,MATCH($A34,RIEP_VENDITA!$A$3:$A$230,0)),0)</f>
        <v>4</v>
      </c>
      <c r="I34" s="134">
        <f t="shared" si="2"/>
        <v>17</v>
      </c>
      <c r="J34" s="191">
        <f>IFERROR(INDEX(RIEP_VENDITA!$H$3:$H$230,MATCH($A34,RIEP_VENDITA!$A$3:$A$230,0)),0)</f>
        <v>5.8</v>
      </c>
      <c r="K34" s="191">
        <f t="shared" si="3"/>
        <v>1334</v>
      </c>
      <c r="L34" s="191">
        <f t="shared" si="4"/>
        <v>1258.5999999999999</v>
      </c>
      <c r="M34" s="191">
        <f t="shared" si="5"/>
        <v>98.6</v>
      </c>
      <c r="N34" t="str">
        <f t="shared" ca="1" si="6"/>
        <v>OK</v>
      </c>
      <c r="O34" t="str">
        <f t="shared" ca="1" si="7"/>
        <v>OK</v>
      </c>
      <c r="P34" s="97">
        <f t="shared" ca="1" si="8"/>
        <v>18.083333333333332</v>
      </c>
      <c r="Q34" s="97">
        <f t="shared" ca="1" si="9"/>
        <v>0.94009216589861755</v>
      </c>
      <c r="R34">
        <f t="shared" ca="1" si="10"/>
        <v>0</v>
      </c>
    </row>
    <row r="35" spans="1:18" ht="21.95" customHeight="1" x14ac:dyDescent="0.25">
      <c r="A35" s="132" t="s">
        <v>160</v>
      </c>
      <c r="B35" s="133" t="str">
        <f>IFERROR(INDEX(RIEP_VENDITA!$B$3:$B$230,MATCH($A35,RIEP_VENDITA!$A$3:$A$230,0)),0)</f>
        <v>WINSTON SILVER 100S*AST20</v>
      </c>
      <c r="C35" s="134">
        <f>IFERROR(INDEX(RIEP_VENDITA!$C$3:$C$230,MATCH($A35,RIEP_VENDITA!$A$3:$A$230,0)),0)</f>
        <v>200</v>
      </c>
      <c r="D35" s="134">
        <f>IFERROR(INDEX(RIEP_VENDITA!$D$3:$D$230,MATCH($A35,RIEP_VENDITA!$A$3:$A$230,0)),0)</f>
        <v>187</v>
      </c>
      <c r="E35" s="134">
        <f>IFERROR(INDEX(RIEP_VENDITA!$R$3:$R$230,MATCH($A35,RIEP_VENDITA!$A$3:$A$230,0)),0)</f>
        <v>4</v>
      </c>
      <c r="F35" s="134">
        <f t="shared" si="0"/>
        <v>191</v>
      </c>
      <c r="G35" s="134">
        <f t="shared" si="1"/>
        <v>13</v>
      </c>
      <c r="H35" s="134">
        <f>IFERROR(INDEX(RIEP_VENDITA!$N$3:$N$230,MATCH($A35,RIEP_VENDITA!$A$3:$A$230,0)),0)</f>
        <v>5</v>
      </c>
      <c r="I35" s="134">
        <f t="shared" si="2"/>
        <v>18</v>
      </c>
      <c r="J35" s="191">
        <f>IFERROR(INDEX(RIEP_VENDITA!$H$3:$H$230,MATCH($A35,RIEP_VENDITA!$A$3:$A$230,0)),0)</f>
        <v>5.8</v>
      </c>
      <c r="K35" s="191">
        <f t="shared" si="3"/>
        <v>1160</v>
      </c>
      <c r="L35" s="191">
        <f t="shared" si="4"/>
        <v>1107.8</v>
      </c>
      <c r="M35" s="191">
        <f t="shared" si="5"/>
        <v>104.39999999999999</v>
      </c>
      <c r="N35" t="str">
        <f t="shared" ca="1" si="6"/>
        <v>OK</v>
      </c>
      <c r="O35" t="str">
        <f t="shared" ca="1" si="7"/>
        <v>OK</v>
      </c>
      <c r="P35" s="97">
        <f t="shared" ca="1" si="8"/>
        <v>15.916666666666666</v>
      </c>
      <c r="Q35" s="97">
        <f t="shared" ca="1" si="9"/>
        <v>1.130890052356021</v>
      </c>
      <c r="R35">
        <f t="shared" ca="1" si="10"/>
        <v>0</v>
      </c>
    </row>
    <row r="36" spans="1:18" ht="21.95" customHeight="1" x14ac:dyDescent="0.25">
      <c r="A36" s="132" t="s">
        <v>129</v>
      </c>
      <c r="B36" s="133" t="str">
        <f>IFERROR(INDEX(RIEP_VENDITA!$B$3:$B$230,MATCH($A36,RIEP_VENDITA!$A$3:$A$230,0)),0)</f>
        <v>WINSTON SHORT BLUE*AST20</v>
      </c>
      <c r="C36" s="134">
        <f>IFERROR(INDEX(RIEP_VENDITA!$C$3:$C$230,MATCH($A36,RIEP_VENDITA!$A$3:$A$230,0)),0)</f>
        <v>300</v>
      </c>
      <c r="D36" s="134">
        <f>IFERROR(INDEX(RIEP_VENDITA!$D$3:$D$230,MATCH($A36,RIEP_VENDITA!$A$3:$A$230,0)),0)</f>
        <v>283</v>
      </c>
      <c r="E36" s="134">
        <f>IFERROR(INDEX(RIEP_VENDITA!$R$3:$R$230,MATCH($A36,RIEP_VENDITA!$A$3:$A$230,0)),0)</f>
        <v>10</v>
      </c>
      <c r="F36" s="134">
        <f t="shared" si="0"/>
        <v>293</v>
      </c>
      <c r="G36" s="134">
        <f t="shared" si="1"/>
        <v>17</v>
      </c>
      <c r="H36" s="134">
        <f>IFERROR(INDEX(RIEP_VENDITA!$N$3:$N$230,MATCH($A36,RIEP_VENDITA!$A$3:$A$230,0)),0)</f>
        <v>3</v>
      </c>
      <c r="I36" s="134">
        <f t="shared" si="2"/>
        <v>20</v>
      </c>
      <c r="J36" s="191">
        <f>IFERROR(INDEX(RIEP_VENDITA!$H$3:$H$230,MATCH($A36,RIEP_VENDITA!$A$3:$A$230,0)),0)</f>
        <v>5.5</v>
      </c>
      <c r="K36" s="191">
        <f t="shared" si="3"/>
        <v>1650</v>
      </c>
      <c r="L36" s="191">
        <f t="shared" si="4"/>
        <v>1611.5</v>
      </c>
      <c r="M36" s="191">
        <f t="shared" si="5"/>
        <v>110</v>
      </c>
      <c r="N36" t="str">
        <f t="shared" ca="1" si="6"/>
        <v>OK</v>
      </c>
      <c r="O36" t="str">
        <f t="shared" ca="1" si="7"/>
        <v>OK</v>
      </c>
      <c r="P36" s="97">
        <f t="shared" ca="1" si="8"/>
        <v>24.416666666666668</v>
      </c>
      <c r="Q36" s="97">
        <f t="shared" ca="1" si="9"/>
        <v>0.8191126279863481</v>
      </c>
      <c r="R36">
        <f t="shared" ca="1" si="10"/>
        <v>0</v>
      </c>
    </row>
    <row r="37" spans="1:18" ht="21.95" customHeight="1" x14ac:dyDescent="0.25">
      <c r="A37" s="132" t="s">
        <v>164</v>
      </c>
      <c r="B37" s="133" t="str">
        <f>IFERROR(INDEX(RIEP_VENDITA!$B$3:$B$230,MATCH($A37,RIEP_VENDITA!$A$3:$A$230,0)),0)</f>
        <v>WINSTON RED*CART20</v>
      </c>
      <c r="C37" s="134">
        <f>IFERROR(INDEX(RIEP_VENDITA!$C$3:$C$230,MATCH($A37,RIEP_VENDITA!$A$3:$A$230,0)),0)</f>
        <v>90</v>
      </c>
      <c r="D37" s="134">
        <f>IFERROR(INDEX(RIEP_VENDITA!$D$3:$D$230,MATCH($A37,RIEP_VENDITA!$A$3:$A$230,0)),0)</f>
        <v>79</v>
      </c>
      <c r="E37" s="134">
        <f>IFERROR(INDEX(RIEP_VENDITA!$R$3:$R$230,MATCH($A37,RIEP_VENDITA!$A$3:$A$230,0)),0)</f>
        <v>5</v>
      </c>
      <c r="F37" s="134">
        <f t="shared" si="0"/>
        <v>84</v>
      </c>
      <c r="G37" s="134">
        <f t="shared" si="1"/>
        <v>11</v>
      </c>
      <c r="H37" s="134">
        <f>IFERROR(INDEX(RIEP_VENDITA!$N$3:$N$230,MATCH($A37,RIEP_VENDITA!$A$3:$A$230,0)),0)</f>
        <v>4</v>
      </c>
      <c r="I37" s="134">
        <f t="shared" si="2"/>
        <v>15</v>
      </c>
      <c r="J37" s="191">
        <f>IFERROR(INDEX(RIEP_VENDITA!$H$3:$H$230,MATCH($A37,RIEP_VENDITA!$A$3:$A$230,0)),0)</f>
        <v>5.5</v>
      </c>
      <c r="K37" s="191">
        <f t="shared" si="3"/>
        <v>495</v>
      </c>
      <c r="L37" s="191">
        <f t="shared" si="4"/>
        <v>462</v>
      </c>
      <c r="M37" s="191">
        <f t="shared" si="5"/>
        <v>82.5</v>
      </c>
      <c r="N37" t="str">
        <f t="shared" ca="1" si="6"/>
        <v>OK</v>
      </c>
      <c r="O37" t="str">
        <f t="shared" ca="1" si="7"/>
        <v>OK</v>
      </c>
      <c r="P37" s="97">
        <f t="shared" ca="1" si="8"/>
        <v>7</v>
      </c>
      <c r="Q37" s="97">
        <f t="shared" ca="1" si="9"/>
        <v>2.1428571428571428</v>
      </c>
      <c r="R37">
        <f t="shared" ca="1" si="10"/>
        <v>0</v>
      </c>
    </row>
    <row r="38" spans="1:18" ht="21.95" customHeight="1" x14ac:dyDescent="0.25">
      <c r="A38" s="132" t="s">
        <v>232</v>
      </c>
      <c r="B38" s="133" t="str">
        <f>IFERROR(INDEX(RIEP_VENDITA!$B$3:$B$230,MATCH($A38,RIEP_VENDITA!$A$3:$A$230,0)),0)</f>
        <v>WINSTON RED*AST20</v>
      </c>
      <c r="C38" s="134">
        <f>IFERROR(INDEX(RIEP_VENDITA!$C$3:$C$230,MATCH($A38,RIEP_VENDITA!$A$3:$A$230,0)),0)</f>
        <v>430</v>
      </c>
      <c r="D38" s="134">
        <f>IFERROR(INDEX(RIEP_VENDITA!$D$3:$D$230,MATCH($A38,RIEP_VENDITA!$A$3:$A$230,0)),0)</f>
        <v>376</v>
      </c>
      <c r="E38" s="134">
        <f>IFERROR(INDEX(RIEP_VENDITA!$R$3:$R$230,MATCH($A38,RIEP_VENDITA!$A$3:$A$230,0)),0)</f>
        <v>24</v>
      </c>
      <c r="F38" s="134">
        <f t="shared" si="0"/>
        <v>400</v>
      </c>
      <c r="G38" s="134">
        <f t="shared" si="1"/>
        <v>54</v>
      </c>
      <c r="H38" s="134">
        <f>IFERROR(INDEX(RIEP_VENDITA!$N$3:$N$230,MATCH($A38,RIEP_VENDITA!$A$3:$A$230,0)),0)</f>
        <v>5</v>
      </c>
      <c r="I38" s="134">
        <f t="shared" si="2"/>
        <v>59</v>
      </c>
      <c r="J38" s="191">
        <f>IFERROR(INDEX(RIEP_VENDITA!$H$3:$H$230,MATCH($A38,RIEP_VENDITA!$A$3:$A$230,0)),0)</f>
        <v>5.8</v>
      </c>
      <c r="K38" s="191">
        <f t="shared" si="3"/>
        <v>2494</v>
      </c>
      <c r="L38" s="191">
        <f t="shared" si="4"/>
        <v>2320</v>
      </c>
      <c r="M38" s="191">
        <f t="shared" si="5"/>
        <v>342.2</v>
      </c>
      <c r="N38" t="str">
        <f t="shared" ca="1" si="6"/>
        <v>OK</v>
      </c>
      <c r="O38" t="str">
        <f t="shared" ca="1" si="7"/>
        <v>OK</v>
      </c>
      <c r="P38" s="97">
        <f t="shared" ca="1" si="8"/>
        <v>33.333333333333336</v>
      </c>
      <c r="Q38" s="97">
        <f t="shared" ca="1" si="9"/>
        <v>1.7699999999999998</v>
      </c>
      <c r="R38">
        <f t="shared" ca="1" si="10"/>
        <v>0</v>
      </c>
    </row>
    <row r="39" spans="1:18" ht="21.95" customHeight="1" x14ac:dyDescent="0.25">
      <c r="A39" s="132" t="s">
        <v>185</v>
      </c>
      <c r="B39" s="133" t="str">
        <f>IFERROR(INDEX(RIEP_VENDITA!$B$3:$B$230,MATCH($A39,RIEP_VENDITA!$A$3:$A$230,0)),0)</f>
        <v>WINSTON RED TRINCIATO 50gr</v>
      </c>
      <c r="C39" s="134">
        <f>IFERROR(INDEX(RIEP_VENDITA!$C$3:$C$230,MATCH($A39,RIEP_VENDITA!$A$3:$A$230,0)),0)</f>
        <v>5</v>
      </c>
      <c r="D39" s="134">
        <f>IFERROR(INDEX(RIEP_VENDITA!$D$3:$D$230,MATCH($A39,RIEP_VENDITA!$A$3:$A$230,0)),0)</f>
        <v>1</v>
      </c>
      <c r="E39" s="134">
        <f>IFERROR(INDEX(RIEP_VENDITA!$R$3:$R$230,MATCH($A39,RIEP_VENDITA!$A$3:$A$230,0)),0)</f>
        <v>0</v>
      </c>
      <c r="F39" s="134">
        <f t="shared" si="0"/>
        <v>1</v>
      </c>
      <c r="G39" s="134">
        <f t="shared" si="1"/>
        <v>4</v>
      </c>
      <c r="H39" s="134">
        <f>IFERROR(INDEX(RIEP_VENDITA!$N$3:$N$230,MATCH($A39,RIEP_VENDITA!$A$3:$A$230,0)),0)</f>
        <v>0</v>
      </c>
      <c r="I39" s="134">
        <f t="shared" si="2"/>
        <v>4</v>
      </c>
      <c r="J39" s="191">
        <f>IFERROR(INDEX(RIEP_VENDITA!$H$3:$H$230,MATCH($A39,RIEP_VENDITA!$A$3:$A$230,0)),0)</f>
        <v>14</v>
      </c>
      <c r="K39" s="191">
        <f t="shared" si="3"/>
        <v>70</v>
      </c>
      <c r="L39" s="191">
        <f t="shared" si="4"/>
        <v>14</v>
      </c>
      <c r="M39" s="191">
        <f t="shared" si="5"/>
        <v>56</v>
      </c>
      <c r="N39" t="str">
        <f t="shared" ca="1" si="6"/>
        <v>LENTO</v>
      </c>
      <c r="O39" t="str">
        <f t="shared" ca="1" si="7"/>
        <v>RIDUCI ACQUISTI</v>
      </c>
      <c r="P39" s="97">
        <f t="shared" ca="1" si="8"/>
        <v>8.3333333333333329E-2</v>
      </c>
      <c r="Q39" s="97">
        <f t="shared" ca="1" si="9"/>
        <v>48</v>
      </c>
      <c r="R39">
        <f t="shared" ca="1" si="10"/>
        <v>0</v>
      </c>
    </row>
    <row r="40" spans="1:18" ht="21.95" customHeight="1" x14ac:dyDescent="0.25">
      <c r="A40" s="132" t="s">
        <v>110</v>
      </c>
      <c r="B40" s="133" t="str">
        <f>IFERROR(INDEX(RIEP_VENDITA!$B$3:$B$230,MATCH($A40,RIEP_VENDITA!$A$3:$A$230,0)),0)</f>
        <v>WINSTON RED 100S* AST20</v>
      </c>
      <c r="C40" s="134">
        <f>IFERROR(INDEX(RIEP_VENDITA!$C$3:$C$230,MATCH($A40,RIEP_VENDITA!$A$3:$A$230,0)),0)</f>
        <v>320</v>
      </c>
      <c r="D40" s="134">
        <f>IFERROR(INDEX(RIEP_VENDITA!$D$3:$D$230,MATCH($A40,RIEP_VENDITA!$A$3:$A$230,0)),0)</f>
        <v>285</v>
      </c>
      <c r="E40" s="134">
        <f>IFERROR(INDEX(RIEP_VENDITA!$R$3:$R$230,MATCH($A40,RIEP_VENDITA!$A$3:$A$230,0)),0)</f>
        <v>21</v>
      </c>
      <c r="F40" s="134">
        <f t="shared" si="0"/>
        <v>306</v>
      </c>
      <c r="G40" s="134">
        <f t="shared" si="1"/>
        <v>35</v>
      </c>
      <c r="H40" s="134">
        <f>IFERROR(INDEX(RIEP_VENDITA!$N$3:$N$230,MATCH($A40,RIEP_VENDITA!$A$3:$A$230,0)),0)</f>
        <v>5</v>
      </c>
      <c r="I40" s="134">
        <f t="shared" si="2"/>
        <v>40</v>
      </c>
      <c r="J40" s="191">
        <f>IFERROR(INDEX(RIEP_VENDITA!$H$3:$H$230,MATCH($A40,RIEP_VENDITA!$A$3:$A$230,0)),0)</f>
        <v>5.8</v>
      </c>
      <c r="K40" s="191">
        <f t="shared" si="3"/>
        <v>1856</v>
      </c>
      <c r="L40" s="191">
        <f t="shared" si="4"/>
        <v>1774.8</v>
      </c>
      <c r="M40" s="191">
        <f t="shared" si="5"/>
        <v>232</v>
      </c>
      <c r="N40" t="str">
        <f t="shared" ca="1" si="6"/>
        <v>OK</v>
      </c>
      <c r="O40" t="str">
        <f t="shared" ca="1" si="7"/>
        <v>OK</v>
      </c>
      <c r="P40" s="97">
        <f t="shared" ca="1" si="8"/>
        <v>25.5</v>
      </c>
      <c r="Q40" s="97">
        <f t="shared" ca="1" si="9"/>
        <v>1.5686274509803921</v>
      </c>
      <c r="R40">
        <f t="shared" ca="1" si="10"/>
        <v>0</v>
      </c>
    </row>
    <row r="41" spans="1:18" ht="21.95" customHeight="1" x14ac:dyDescent="0.25">
      <c r="A41" s="132" t="s">
        <v>152</v>
      </c>
      <c r="B41" s="133" t="str">
        <f>IFERROR(INDEX(RIEP_VENDITA!$B$3:$B$230,MATCH($A41,RIEP_VENDITA!$A$3:$A$230,0)),0)</f>
        <v>WINSTON JUST RED*AST20</v>
      </c>
      <c r="C41" s="134">
        <f>IFERROR(INDEX(RIEP_VENDITA!$C$3:$C$230,MATCH($A41,RIEP_VENDITA!$A$3:$A$230,0)),0)</f>
        <v>50</v>
      </c>
      <c r="D41" s="134">
        <f>IFERROR(INDEX(RIEP_VENDITA!$D$3:$D$230,MATCH($A41,RIEP_VENDITA!$A$3:$A$230,0)),0)</f>
        <v>37</v>
      </c>
      <c r="E41" s="134">
        <f>IFERROR(INDEX(RIEP_VENDITA!$R$3:$R$230,MATCH($A41,RIEP_VENDITA!$A$3:$A$230,0)),0)</f>
        <v>0</v>
      </c>
      <c r="F41" s="134">
        <f t="shared" si="0"/>
        <v>37</v>
      </c>
      <c r="G41" s="134">
        <f t="shared" si="1"/>
        <v>13</v>
      </c>
      <c r="H41" s="134">
        <f>IFERROR(INDEX(RIEP_VENDITA!$N$3:$N$230,MATCH($A41,RIEP_VENDITA!$A$3:$A$230,0)),0)</f>
        <v>4</v>
      </c>
      <c r="I41" s="134">
        <f t="shared" si="2"/>
        <v>17</v>
      </c>
      <c r="J41" s="191">
        <f>IFERROR(INDEX(RIEP_VENDITA!$H$3:$H$230,MATCH($A41,RIEP_VENDITA!$A$3:$A$230,0)),0)</f>
        <v>5.5</v>
      </c>
      <c r="K41" s="191">
        <f t="shared" si="3"/>
        <v>275</v>
      </c>
      <c r="L41" s="191">
        <f t="shared" si="4"/>
        <v>203.5</v>
      </c>
      <c r="M41" s="191">
        <f t="shared" si="5"/>
        <v>93.5</v>
      </c>
      <c r="N41" t="str">
        <f t="shared" ca="1" si="6"/>
        <v>OK</v>
      </c>
      <c r="O41" t="str">
        <f t="shared" ca="1" si="7"/>
        <v>OK</v>
      </c>
      <c r="P41" s="97">
        <f t="shared" ca="1" si="8"/>
        <v>3.0833333333333335</v>
      </c>
      <c r="Q41" s="97">
        <f t="shared" ca="1" si="9"/>
        <v>5.5135135135135132</v>
      </c>
      <c r="R41">
        <f t="shared" ca="1" si="10"/>
        <v>0</v>
      </c>
    </row>
    <row r="42" spans="1:18" ht="21.95" customHeight="1" x14ac:dyDescent="0.25">
      <c r="A42" s="132" t="s">
        <v>151</v>
      </c>
      <c r="B42" s="133" t="str">
        <f>IFERROR(INDEX(RIEP_VENDITA!$B$3:$B$230,MATCH($A42,RIEP_VENDITA!$A$3:$A$230,0)),0)</f>
        <v>WINSTON JUST BLUE*AST20</v>
      </c>
      <c r="C42" s="134">
        <f>IFERROR(INDEX(RIEP_VENDITA!$C$3:$C$230,MATCH($A42,RIEP_VENDITA!$A$3:$A$230,0)),0)</f>
        <v>110</v>
      </c>
      <c r="D42" s="134">
        <f>IFERROR(INDEX(RIEP_VENDITA!$D$3:$D$230,MATCH($A42,RIEP_VENDITA!$A$3:$A$230,0)),0)</f>
        <v>101</v>
      </c>
      <c r="E42" s="134">
        <f>IFERROR(INDEX(RIEP_VENDITA!$R$3:$R$230,MATCH($A42,RIEP_VENDITA!$A$3:$A$230,0)),0)</f>
        <v>1</v>
      </c>
      <c r="F42" s="134">
        <f t="shared" si="0"/>
        <v>102</v>
      </c>
      <c r="G42" s="134">
        <f t="shared" si="1"/>
        <v>9</v>
      </c>
      <c r="H42" s="134">
        <f>IFERROR(INDEX(RIEP_VENDITA!$N$3:$N$230,MATCH($A42,RIEP_VENDITA!$A$3:$A$230,0)),0)</f>
        <v>6</v>
      </c>
      <c r="I42" s="134">
        <f t="shared" si="2"/>
        <v>15</v>
      </c>
      <c r="J42" s="191">
        <f>IFERROR(INDEX(RIEP_VENDITA!$H$3:$H$230,MATCH($A42,RIEP_VENDITA!$A$3:$A$230,0)),0)</f>
        <v>5.5</v>
      </c>
      <c r="K42" s="191">
        <f t="shared" si="3"/>
        <v>605</v>
      </c>
      <c r="L42" s="191">
        <f t="shared" si="4"/>
        <v>561</v>
      </c>
      <c r="M42" s="191">
        <f t="shared" si="5"/>
        <v>82.5</v>
      </c>
      <c r="N42" t="str">
        <f t="shared" ca="1" si="6"/>
        <v>OK</v>
      </c>
      <c r="O42" t="str">
        <f t="shared" ca="1" si="7"/>
        <v>OK</v>
      </c>
      <c r="P42" s="97">
        <f t="shared" ca="1" si="8"/>
        <v>8.5</v>
      </c>
      <c r="Q42" s="97">
        <f t="shared" ca="1" si="9"/>
        <v>1.7647058823529411</v>
      </c>
      <c r="R42">
        <f t="shared" ca="1" si="10"/>
        <v>0</v>
      </c>
    </row>
    <row r="43" spans="1:18" ht="21.95" customHeight="1" x14ac:dyDescent="0.25">
      <c r="A43" s="132" t="s">
        <v>125</v>
      </c>
      <c r="B43" s="133" t="str">
        <f>IFERROR(INDEX(RIEP_VENDITA!$B$3:$B$230,MATCH($A43,RIEP_VENDITA!$A$3:$A$230,0)),0)</f>
        <v>WINSTON EXPAND*AST20</v>
      </c>
      <c r="C43" s="134">
        <f>IFERROR(INDEX(RIEP_VENDITA!$C$3:$C$230,MATCH($A43,RIEP_VENDITA!$A$3:$A$230,0)),0)</f>
        <v>100</v>
      </c>
      <c r="D43" s="134">
        <f>IFERROR(INDEX(RIEP_VENDITA!$D$3:$D$230,MATCH($A43,RIEP_VENDITA!$A$3:$A$230,0)),0)</f>
        <v>95</v>
      </c>
      <c r="E43" s="134">
        <f>IFERROR(INDEX(RIEP_VENDITA!$R$3:$R$230,MATCH($A43,RIEP_VENDITA!$A$3:$A$230,0)),0)</f>
        <v>0</v>
      </c>
      <c r="F43" s="134">
        <f t="shared" si="0"/>
        <v>95</v>
      </c>
      <c r="G43" s="134">
        <f t="shared" si="1"/>
        <v>5</v>
      </c>
      <c r="H43" s="134">
        <f>IFERROR(INDEX(RIEP_VENDITA!$N$3:$N$230,MATCH($A43,RIEP_VENDITA!$A$3:$A$230,0)),0)</f>
        <v>5</v>
      </c>
      <c r="I43" s="134">
        <f t="shared" si="2"/>
        <v>10</v>
      </c>
      <c r="J43" s="191">
        <f>IFERROR(INDEX(RIEP_VENDITA!$H$3:$H$230,MATCH($A43,RIEP_VENDITA!$A$3:$A$230,0)),0)</f>
        <v>5.5</v>
      </c>
      <c r="K43" s="191">
        <f t="shared" si="3"/>
        <v>550</v>
      </c>
      <c r="L43" s="191">
        <f t="shared" si="4"/>
        <v>522.5</v>
      </c>
      <c r="M43" s="191">
        <f t="shared" si="5"/>
        <v>55</v>
      </c>
      <c r="N43" t="str">
        <f t="shared" ca="1" si="6"/>
        <v>OK</v>
      </c>
      <c r="O43" t="str">
        <f t="shared" ca="1" si="7"/>
        <v>OK</v>
      </c>
      <c r="P43" s="97">
        <f t="shared" ca="1" si="8"/>
        <v>7.916666666666667</v>
      </c>
      <c r="Q43" s="97">
        <f t="shared" ca="1" si="9"/>
        <v>1.263157894736842</v>
      </c>
      <c r="R43">
        <f t="shared" ca="1" si="10"/>
        <v>0</v>
      </c>
    </row>
    <row r="44" spans="1:18" ht="21.95" customHeight="1" x14ac:dyDescent="0.25">
      <c r="A44" s="132" t="s">
        <v>108</v>
      </c>
      <c r="B44" s="133" t="str">
        <f>IFERROR(INDEX(RIEP_VENDITA!$B$3:$B$230,MATCH($A44,RIEP_VENDITA!$A$3:$A$230,0)),0)</f>
        <v>WINSTON BLUE*CART20</v>
      </c>
      <c r="C44" s="134">
        <f>IFERROR(INDEX(RIEP_VENDITA!$C$3:$C$230,MATCH($A44,RIEP_VENDITA!$A$3:$A$230,0)),0)</f>
        <v>250</v>
      </c>
      <c r="D44" s="134">
        <f>IFERROR(INDEX(RIEP_VENDITA!$D$3:$D$230,MATCH($A44,RIEP_VENDITA!$A$3:$A$230,0)),0)</f>
        <v>216</v>
      </c>
      <c r="E44" s="134">
        <f>IFERROR(INDEX(RIEP_VENDITA!$R$3:$R$230,MATCH($A44,RIEP_VENDITA!$A$3:$A$230,0)),0)</f>
        <v>23</v>
      </c>
      <c r="F44" s="134">
        <f t="shared" si="0"/>
        <v>239</v>
      </c>
      <c r="G44" s="134">
        <f t="shared" si="1"/>
        <v>34</v>
      </c>
      <c r="H44" s="134">
        <f>IFERROR(INDEX(RIEP_VENDITA!$N$3:$N$230,MATCH($A44,RIEP_VENDITA!$A$3:$A$230,0)),0)</f>
        <v>4</v>
      </c>
      <c r="I44" s="134">
        <f t="shared" si="2"/>
        <v>38</v>
      </c>
      <c r="J44" s="191">
        <f>IFERROR(INDEX(RIEP_VENDITA!$H$3:$H$230,MATCH($A44,RIEP_VENDITA!$A$3:$A$230,0)),0)</f>
        <v>5.5</v>
      </c>
      <c r="K44" s="191">
        <f t="shared" si="3"/>
        <v>1375</v>
      </c>
      <c r="L44" s="191">
        <f t="shared" si="4"/>
        <v>1314.5</v>
      </c>
      <c r="M44" s="191">
        <f t="shared" si="5"/>
        <v>209</v>
      </c>
      <c r="N44" t="str">
        <f t="shared" ca="1" si="6"/>
        <v>OK</v>
      </c>
      <c r="O44" t="str">
        <f t="shared" ca="1" si="7"/>
        <v>OK</v>
      </c>
      <c r="P44" s="97">
        <f t="shared" ca="1" si="8"/>
        <v>19.916666666666668</v>
      </c>
      <c r="Q44" s="97">
        <f t="shared" ca="1" si="9"/>
        <v>1.907949790794979</v>
      </c>
      <c r="R44">
        <f t="shared" ca="1" si="10"/>
        <v>0</v>
      </c>
    </row>
    <row r="45" spans="1:18" ht="21.95" customHeight="1" x14ac:dyDescent="0.25">
      <c r="A45" s="132" t="s">
        <v>200</v>
      </c>
      <c r="B45" s="133" t="str">
        <f>IFERROR(INDEX(RIEP_VENDITA!$B$3:$B$230,MATCH($A45,RIEP_VENDITA!$A$3:$A$230,0)),0)</f>
        <v>WINSTON BLUE TRINCIATO</v>
      </c>
      <c r="C45" s="134">
        <f>IFERROR(INDEX(RIEP_VENDITA!$C$3:$C$230,MATCH($A45,RIEP_VENDITA!$A$3:$A$230,0)),0)</f>
        <v>110</v>
      </c>
      <c r="D45" s="134">
        <f>IFERROR(INDEX(RIEP_VENDITA!$D$3:$D$230,MATCH($A45,RIEP_VENDITA!$A$3:$A$230,0)),0)</f>
        <v>104</v>
      </c>
      <c r="E45" s="134">
        <f>IFERROR(INDEX(RIEP_VENDITA!$R$3:$R$230,MATCH($A45,RIEP_VENDITA!$A$3:$A$230,0)),0)</f>
        <v>2</v>
      </c>
      <c r="F45" s="134">
        <f t="shared" si="0"/>
        <v>106</v>
      </c>
      <c r="G45" s="134">
        <f t="shared" si="1"/>
        <v>6</v>
      </c>
      <c r="H45" s="134">
        <f>IFERROR(INDEX(RIEP_VENDITA!$N$3:$N$230,MATCH($A45,RIEP_VENDITA!$A$3:$A$230,0)),0)</f>
        <v>2</v>
      </c>
      <c r="I45" s="134">
        <f t="shared" si="2"/>
        <v>8</v>
      </c>
      <c r="J45" s="191">
        <f>IFERROR(INDEX(RIEP_VENDITA!$H$3:$H$230,MATCH($A45,RIEP_VENDITA!$A$3:$A$230,0)),0)</f>
        <v>8</v>
      </c>
      <c r="K45" s="191">
        <f t="shared" si="3"/>
        <v>880</v>
      </c>
      <c r="L45" s="191">
        <f t="shared" si="4"/>
        <v>848</v>
      </c>
      <c r="M45" s="191">
        <f t="shared" si="5"/>
        <v>64</v>
      </c>
      <c r="N45" t="str">
        <f t="shared" ca="1" si="6"/>
        <v>OK</v>
      </c>
      <c r="O45" t="str">
        <f t="shared" ca="1" si="7"/>
        <v>OK</v>
      </c>
      <c r="P45" s="97">
        <f t="shared" ca="1" si="8"/>
        <v>8.8333333333333339</v>
      </c>
      <c r="Q45" s="97">
        <f t="shared" ca="1" si="9"/>
        <v>0.90566037735849048</v>
      </c>
      <c r="R45">
        <f t="shared" ca="1" si="10"/>
        <v>0</v>
      </c>
    </row>
    <row r="46" spans="1:18" ht="21.95" customHeight="1" x14ac:dyDescent="0.25">
      <c r="A46" s="132" t="s">
        <v>130</v>
      </c>
      <c r="B46" s="133" t="str">
        <f>IFERROR(INDEX(RIEP_VENDITA!$B$3:$B$230,MATCH($A46,RIEP_VENDITA!$A$3:$A$230,0)),0)</f>
        <v>WINSTON BLUE SUPER LINE*AST20</v>
      </c>
      <c r="C46" s="134">
        <f>IFERROR(INDEX(RIEP_VENDITA!$C$3:$C$230,MATCH($A46,RIEP_VENDITA!$A$3:$A$230,0)),0)</f>
        <v>420</v>
      </c>
      <c r="D46" s="134">
        <f>IFERROR(INDEX(RIEP_VENDITA!$D$3:$D$230,MATCH($A46,RIEP_VENDITA!$A$3:$A$230,0)),0)</f>
        <v>404</v>
      </c>
      <c r="E46" s="134">
        <f>IFERROR(INDEX(RIEP_VENDITA!$R$3:$R$230,MATCH($A46,RIEP_VENDITA!$A$3:$A$230,0)),0)</f>
        <v>7</v>
      </c>
      <c r="F46" s="134">
        <f t="shared" si="0"/>
        <v>411</v>
      </c>
      <c r="G46" s="134">
        <f t="shared" si="1"/>
        <v>16</v>
      </c>
      <c r="H46" s="134">
        <f>IFERROR(INDEX(RIEP_VENDITA!$N$3:$N$230,MATCH($A46,RIEP_VENDITA!$A$3:$A$230,0)),0)</f>
        <v>4</v>
      </c>
      <c r="I46" s="134">
        <f t="shared" si="2"/>
        <v>20</v>
      </c>
      <c r="J46" s="191">
        <f>IFERROR(INDEX(RIEP_VENDITA!$H$3:$H$230,MATCH($A46,RIEP_VENDITA!$A$3:$A$230,0)),0)</f>
        <v>5.8</v>
      </c>
      <c r="K46" s="191">
        <f t="shared" si="3"/>
        <v>2436</v>
      </c>
      <c r="L46" s="191">
        <f t="shared" si="4"/>
        <v>2383.7999999999997</v>
      </c>
      <c r="M46" s="191">
        <f t="shared" si="5"/>
        <v>116</v>
      </c>
      <c r="N46" t="str">
        <f t="shared" ca="1" si="6"/>
        <v>OK</v>
      </c>
      <c r="O46" t="str">
        <f t="shared" ca="1" si="7"/>
        <v>OK</v>
      </c>
      <c r="P46" s="97">
        <f t="shared" ca="1" si="8"/>
        <v>34.25</v>
      </c>
      <c r="Q46" s="97">
        <f t="shared" ca="1" si="9"/>
        <v>0.58394160583941601</v>
      </c>
      <c r="R46">
        <f t="shared" ca="1" si="10"/>
        <v>0</v>
      </c>
    </row>
    <row r="47" spans="1:18" ht="21.95" customHeight="1" x14ac:dyDescent="0.25">
      <c r="A47" s="132" t="s">
        <v>111</v>
      </c>
      <c r="B47" s="133" t="str">
        <f>IFERROR(INDEX(RIEP_VENDITA!$B$3:$B$230,MATCH($A47,RIEP_VENDITA!$A$3:$A$230,0)),0)</f>
        <v>WINSTON BLUE 100S*AST20</v>
      </c>
      <c r="C47" s="134">
        <f>IFERROR(INDEX(RIEP_VENDITA!$C$3:$C$230,MATCH($A47,RIEP_VENDITA!$A$3:$A$230,0)),0)</f>
        <v>430</v>
      </c>
      <c r="D47" s="134">
        <f>IFERROR(INDEX(RIEP_VENDITA!$D$3:$D$230,MATCH($A47,RIEP_VENDITA!$A$3:$A$230,0)),0)</f>
        <v>349</v>
      </c>
      <c r="E47" s="134">
        <f>IFERROR(INDEX(RIEP_VENDITA!$R$3:$R$230,MATCH($A47,RIEP_VENDITA!$A$3:$A$230,0)),0)</f>
        <v>31</v>
      </c>
      <c r="F47" s="134">
        <f t="shared" si="0"/>
        <v>380</v>
      </c>
      <c r="G47" s="134">
        <f t="shared" si="1"/>
        <v>81</v>
      </c>
      <c r="H47" s="134">
        <f>IFERROR(INDEX(RIEP_VENDITA!$N$3:$N$230,MATCH($A47,RIEP_VENDITA!$A$3:$A$230,0)),0)</f>
        <v>5</v>
      </c>
      <c r="I47" s="134">
        <f t="shared" si="2"/>
        <v>86</v>
      </c>
      <c r="J47" s="191">
        <f>IFERROR(INDEX(RIEP_VENDITA!$H$3:$H$230,MATCH($A47,RIEP_VENDITA!$A$3:$A$230,0)),0)</f>
        <v>5.8</v>
      </c>
      <c r="K47" s="191">
        <f t="shared" si="3"/>
        <v>2494</v>
      </c>
      <c r="L47" s="191">
        <f t="shared" si="4"/>
        <v>2204</v>
      </c>
      <c r="M47" s="191">
        <f t="shared" si="5"/>
        <v>498.8</v>
      </c>
      <c r="N47" t="str">
        <f t="shared" ca="1" si="6"/>
        <v>OK</v>
      </c>
      <c r="O47" t="str">
        <f t="shared" ca="1" si="7"/>
        <v>OK</v>
      </c>
      <c r="P47" s="97">
        <f t="shared" ca="1" si="8"/>
        <v>31.666666666666668</v>
      </c>
      <c r="Q47" s="97">
        <f t="shared" ca="1" si="9"/>
        <v>2.7157894736842105</v>
      </c>
      <c r="R47">
        <f t="shared" ca="1" si="10"/>
        <v>0</v>
      </c>
    </row>
    <row r="48" spans="1:18" ht="21.95" customHeight="1" x14ac:dyDescent="0.25">
      <c r="A48" s="132" t="s">
        <v>136</v>
      </c>
      <c r="B48" s="133" t="str">
        <f>IFERROR(INDEX(RIEP_VENDITA!$B$3:$B$230,MATCH($A48,RIEP_VENDITA!$A$3:$A$230,0)),0)</f>
        <v>WEST SILVER</v>
      </c>
      <c r="C48" s="134">
        <f>IFERROR(INDEX(RIEP_VENDITA!$C$3:$C$230,MATCH($A48,RIEP_VENDITA!$A$3:$A$230,0)),0)</f>
        <v>90</v>
      </c>
      <c r="D48" s="134">
        <f>IFERROR(INDEX(RIEP_VENDITA!$D$3:$D$230,MATCH($A48,RIEP_VENDITA!$A$3:$A$230,0)),0)</f>
        <v>80</v>
      </c>
      <c r="E48" s="134">
        <f>IFERROR(INDEX(RIEP_VENDITA!$R$3:$R$230,MATCH($A48,RIEP_VENDITA!$A$3:$A$230,0)),0)</f>
        <v>0</v>
      </c>
      <c r="F48" s="134">
        <f t="shared" si="0"/>
        <v>80</v>
      </c>
      <c r="G48" s="134">
        <f t="shared" si="1"/>
        <v>10</v>
      </c>
      <c r="H48" s="134">
        <f>IFERROR(INDEX(RIEP_VENDITA!$N$3:$N$230,MATCH($A48,RIEP_VENDITA!$A$3:$A$230,0)),0)</f>
        <v>4</v>
      </c>
      <c r="I48" s="134">
        <f t="shared" si="2"/>
        <v>14</v>
      </c>
      <c r="J48" s="191">
        <f>IFERROR(INDEX(RIEP_VENDITA!$H$3:$H$230,MATCH($A48,RIEP_VENDITA!$A$3:$A$230,0)),0)</f>
        <v>5.2</v>
      </c>
      <c r="K48" s="191">
        <f t="shared" si="3"/>
        <v>468</v>
      </c>
      <c r="L48" s="191">
        <f t="shared" si="4"/>
        <v>416</v>
      </c>
      <c r="M48" s="191">
        <f t="shared" si="5"/>
        <v>72.8</v>
      </c>
      <c r="N48" t="str">
        <f t="shared" ca="1" si="6"/>
        <v>OK</v>
      </c>
      <c r="O48" t="str">
        <f t="shared" ca="1" si="7"/>
        <v>OK</v>
      </c>
      <c r="P48" s="97">
        <f t="shared" ca="1" si="8"/>
        <v>6.666666666666667</v>
      </c>
      <c r="Q48" s="97">
        <f t="shared" ca="1" si="9"/>
        <v>2.1</v>
      </c>
      <c r="R48">
        <f t="shared" ca="1" si="10"/>
        <v>0</v>
      </c>
    </row>
    <row r="49" spans="1:18" ht="21.95" customHeight="1" x14ac:dyDescent="0.25">
      <c r="A49" s="132" t="s">
        <v>106</v>
      </c>
      <c r="B49" s="133" t="str">
        <f>IFERROR(INDEX(RIEP_VENDITA!$B$3:$B$230,MATCH($A49,RIEP_VENDITA!$A$3:$A$230,0)),0)</f>
        <v>WEST ORIGINALS</v>
      </c>
      <c r="C49" s="134">
        <f>IFERROR(INDEX(RIEP_VENDITA!$C$3:$C$230,MATCH($A49,RIEP_VENDITA!$A$3:$A$230,0)),0)</f>
        <v>150</v>
      </c>
      <c r="D49" s="134">
        <f>IFERROR(INDEX(RIEP_VENDITA!$D$3:$D$230,MATCH($A49,RIEP_VENDITA!$A$3:$A$230,0)),0)</f>
        <v>136</v>
      </c>
      <c r="E49" s="134">
        <f>IFERROR(INDEX(RIEP_VENDITA!$R$3:$R$230,MATCH($A49,RIEP_VENDITA!$A$3:$A$230,0)),0)</f>
        <v>4</v>
      </c>
      <c r="F49" s="134">
        <f t="shared" si="0"/>
        <v>140</v>
      </c>
      <c r="G49" s="134">
        <f t="shared" si="1"/>
        <v>14</v>
      </c>
      <c r="H49" s="134">
        <f>IFERROR(INDEX(RIEP_VENDITA!$N$3:$N$230,MATCH($A49,RIEP_VENDITA!$A$3:$A$230,0)),0)</f>
        <v>10</v>
      </c>
      <c r="I49" s="134">
        <f t="shared" si="2"/>
        <v>24</v>
      </c>
      <c r="J49" s="191">
        <f>IFERROR(INDEX(RIEP_VENDITA!$H$3:$H$230,MATCH($A49,RIEP_VENDITA!$A$3:$A$230,0)),0)</f>
        <v>5.2</v>
      </c>
      <c r="K49" s="191">
        <f t="shared" si="3"/>
        <v>780</v>
      </c>
      <c r="L49" s="191">
        <f t="shared" si="4"/>
        <v>728</v>
      </c>
      <c r="M49" s="191">
        <f t="shared" si="5"/>
        <v>124.80000000000001</v>
      </c>
      <c r="N49" t="str">
        <f t="shared" ca="1" si="6"/>
        <v>OK</v>
      </c>
      <c r="O49" t="str">
        <f t="shared" ca="1" si="7"/>
        <v>OK</v>
      </c>
      <c r="P49" s="97">
        <f t="shared" ca="1" si="8"/>
        <v>11.666666666666666</v>
      </c>
      <c r="Q49" s="97">
        <f t="shared" ca="1" si="9"/>
        <v>2.0571428571428574</v>
      </c>
      <c r="R49">
        <f t="shared" ca="1" si="10"/>
        <v>0</v>
      </c>
    </row>
    <row r="50" spans="1:18" ht="21.95" customHeight="1" x14ac:dyDescent="0.25">
      <c r="A50" s="132" t="s">
        <v>107</v>
      </c>
      <c r="B50" s="133" t="str">
        <f>IFERROR(INDEX(RIEP_VENDITA!$B$3:$B$230,MATCH($A50,RIEP_VENDITA!$A$3:$A$230,0)),0)</f>
        <v>WEST BLUE</v>
      </c>
      <c r="C50" s="134">
        <f>IFERROR(INDEX(RIEP_VENDITA!$C$3:$C$230,MATCH($A50,RIEP_VENDITA!$A$3:$A$230,0)),0)</f>
        <v>130</v>
      </c>
      <c r="D50" s="134">
        <f>IFERROR(INDEX(RIEP_VENDITA!$D$3:$D$230,MATCH($A50,RIEP_VENDITA!$A$3:$A$230,0)),0)</f>
        <v>108</v>
      </c>
      <c r="E50" s="134">
        <f>IFERROR(INDEX(RIEP_VENDITA!$R$3:$R$230,MATCH($A50,RIEP_VENDITA!$A$3:$A$230,0)),0)</f>
        <v>1</v>
      </c>
      <c r="F50" s="134">
        <f t="shared" si="0"/>
        <v>109</v>
      </c>
      <c r="G50" s="134">
        <f t="shared" si="1"/>
        <v>22</v>
      </c>
      <c r="H50" s="134">
        <f>IFERROR(INDEX(RIEP_VENDITA!$N$3:$N$230,MATCH($A50,RIEP_VENDITA!$A$3:$A$230,0)),0)</f>
        <v>3</v>
      </c>
      <c r="I50" s="134">
        <f t="shared" si="2"/>
        <v>25</v>
      </c>
      <c r="J50" s="191">
        <f>IFERROR(INDEX(RIEP_VENDITA!$H$3:$H$230,MATCH($A50,RIEP_VENDITA!$A$3:$A$230,0)),0)</f>
        <v>5.2</v>
      </c>
      <c r="K50" s="191">
        <f t="shared" si="3"/>
        <v>676</v>
      </c>
      <c r="L50" s="191">
        <f t="shared" si="4"/>
        <v>566.80000000000007</v>
      </c>
      <c r="M50" s="191">
        <f t="shared" si="5"/>
        <v>130</v>
      </c>
      <c r="N50" t="str">
        <f t="shared" ca="1" si="6"/>
        <v>OK</v>
      </c>
      <c r="O50" t="str">
        <f t="shared" ca="1" si="7"/>
        <v>OK</v>
      </c>
      <c r="P50" s="97">
        <f t="shared" ca="1" si="8"/>
        <v>9.0833333333333339</v>
      </c>
      <c r="Q50" s="97">
        <f t="shared" ca="1" si="9"/>
        <v>2.7522935779816513</v>
      </c>
      <c r="R50">
        <f t="shared" ca="1" si="10"/>
        <v>0</v>
      </c>
    </row>
    <row r="51" spans="1:18" ht="21.95" customHeight="1" x14ac:dyDescent="0.25">
      <c r="A51" s="132" t="s">
        <v>155</v>
      </c>
      <c r="B51" s="133" t="str">
        <f>IFERROR(INDEX(RIEP_VENDITA!$B$3:$B$230,MATCH($A51,RIEP_VENDITA!$A$3:$A$230,0)),0)</f>
        <v>VIRTO STICKS CLASSIC</v>
      </c>
      <c r="C51" s="134">
        <f>IFERROR(INDEX(RIEP_VENDITA!$C$3:$C$230,MATCH($A51,RIEP_VENDITA!$A$3:$A$230,0)),0)</f>
        <v>30</v>
      </c>
      <c r="D51" s="134">
        <f>IFERROR(INDEX(RIEP_VENDITA!$D$3:$D$230,MATCH($A51,RIEP_VENDITA!$A$3:$A$230,0)),0)</f>
        <v>21</v>
      </c>
      <c r="E51" s="134">
        <f>IFERROR(INDEX(RIEP_VENDITA!$R$3:$R$230,MATCH($A51,RIEP_VENDITA!$A$3:$A$230,0)),0)</f>
        <v>0</v>
      </c>
      <c r="F51" s="134">
        <f t="shared" si="0"/>
        <v>21</v>
      </c>
      <c r="G51" s="134">
        <f t="shared" si="1"/>
        <v>9</v>
      </c>
      <c r="H51" s="134">
        <f>IFERROR(INDEX(RIEP_VENDITA!$N$3:$N$230,MATCH($A51,RIEP_VENDITA!$A$3:$A$230,0)),0)</f>
        <v>0</v>
      </c>
      <c r="I51" s="134">
        <f t="shared" si="2"/>
        <v>9</v>
      </c>
      <c r="J51" s="191">
        <f>IFERROR(INDEX(RIEP_VENDITA!$H$3:$H$230,MATCH($A51,RIEP_VENDITA!$A$3:$A$230,0)),0)</f>
        <v>5.5</v>
      </c>
      <c r="K51" s="191">
        <f t="shared" si="3"/>
        <v>165</v>
      </c>
      <c r="L51" s="191">
        <f t="shared" si="4"/>
        <v>115.5</v>
      </c>
      <c r="M51" s="191">
        <f t="shared" si="5"/>
        <v>49.5</v>
      </c>
      <c r="N51" t="str">
        <f t="shared" ca="1" si="6"/>
        <v>OK</v>
      </c>
      <c r="O51" t="str">
        <f t="shared" ca="1" si="7"/>
        <v>OK</v>
      </c>
      <c r="P51" s="97">
        <f t="shared" ca="1" si="8"/>
        <v>1.75</v>
      </c>
      <c r="Q51" s="97">
        <f t="shared" ca="1" si="9"/>
        <v>5.1428571428571432</v>
      </c>
      <c r="R51">
        <f t="shared" ca="1" si="10"/>
        <v>0</v>
      </c>
    </row>
    <row r="52" spans="1:18" ht="21.95" customHeight="1" x14ac:dyDescent="0.25">
      <c r="A52" s="132" t="s">
        <v>154</v>
      </c>
      <c r="B52" s="133" t="str">
        <f>IFERROR(INDEX(RIEP_VENDITA!$B$3:$B$230,MATCH($A52,RIEP_VENDITA!$A$3:$A$230,0)),0)</f>
        <v>VIRTO STICKS AZURE</v>
      </c>
      <c r="C52" s="134">
        <f>IFERROR(INDEX(RIEP_VENDITA!$C$3:$C$230,MATCH($A52,RIEP_VENDITA!$A$3:$A$230,0)),0)</f>
        <v>20</v>
      </c>
      <c r="D52" s="134">
        <f>IFERROR(INDEX(RIEP_VENDITA!$D$3:$D$230,MATCH($A52,RIEP_VENDITA!$A$3:$A$230,0)),0)</f>
        <v>12</v>
      </c>
      <c r="E52" s="134">
        <f>IFERROR(INDEX(RIEP_VENDITA!$R$3:$R$230,MATCH($A52,RIEP_VENDITA!$A$3:$A$230,0)),0)</f>
        <v>1</v>
      </c>
      <c r="F52" s="134">
        <f t="shared" si="0"/>
        <v>13</v>
      </c>
      <c r="G52" s="134">
        <f t="shared" si="1"/>
        <v>8</v>
      </c>
      <c r="H52" s="134">
        <f>IFERROR(INDEX(RIEP_VENDITA!$N$3:$N$230,MATCH($A52,RIEP_VENDITA!$A$3:$A$230,0)),0)</f>
        <v>5</v>
      </c>
      <c r="I52" s="134">
        <f t="shared" si="2"/>
        <v>13</v>
      </c>
      <c r="J52" s="191">
        <f>IFERROR(INDEX(RIEP_VENDITA!$H$3:$H$230,MATCH($A52,RIEP_VENDITA!$A$3:$A$230,0)),0)</f>
        <v>5.5</v>
      </c>
      <c r="K52" s="191">
        <f t="shared" si="3"/>
        <v>110</v>
      </c>
      <c r="L52" s="191">
        <f t="shared" si="4"/>
        <v>71.5</v>
      </c>
      <c r="M52" s="191">
        <f t="shared" si="5"/>
        <v>71.5</v>
      </c>
      <c r="N52" t="str">
        <f t="shared" ca="1" si="6"/>
        <v>LENTO</v>
      </c>
      <c r="O52" t="str">
        <f t="shared" ca="1" si="7"/>
        <v>RIDUCI ACQUISTI</v>
      </c>
      <c r="P52" s="97">
        <f t="shared" ca="1" si="8"/>
        <v>1.0833333333333333</v>
      </c>
      <c r="Q52" s="97">
        <f t="shared" ca="1" si="9"/>
        <v>12</v>
      </c>
      <c r="R52">
        <f t="shared" ca="1" si="10"/>
        <v>0</v>
      </c>
    </row>
    <row r="53" spans="1:18" ht="21.95" customHeight="1" x14ac:dyDescent="0.25">
      <c r="A53" s="132" t="s">
        <v>135</v>
      </c>
      <c r="B53" s="133" t="str">
        <f>IFERROR(INDEX(RIEP_VENDITA!$B$3:$B$230,MATCH($A53,RIEP_VENDITA!$A$3:$A$230,0)),0)</f>
        <v>VEO STICKS PURPLE CLICK</v>
      </c>
      <c r="C53" s="134">
        <f>IFERROR(INDEX(RIEP_VENDITA!$C$3:$C$230,MATCH($A53,RIEP_VENDITA!$A$3:$A$230,0)),0)</f>
        <v>40</v>
      </c>
      <c r="D53" s="134">
        <f>IFERROR(INDEX(RIEP_VENDITA!$D$3:$D$230,MATCH($A53,RIEP_VENDITA!$A$3:$A$230,0)),0)</f>
        <v>31</v>
      </c>
      <c r="E53" s="134">
        <f>IFERROR(INDEX(RIEP_VENDITA!$R$3:$R$230,MATCH($A53,RIEP_VENDITA!$A$3:$A$230,0)),0)</f>
        <v>0</v>
      </c>
      <c r="F53" s="134">
        <f t="shared" si="0"/>
        <v>31</v>
      </c>
      <c r="G53" s="134">
        <f t="shared" si="1"/>
        <v>9</v>
      </c>
      <c r="H53" s="134">
        <f>IFERROR(INDEX(RIEP_VENDITA!$N$3:$N$230,MATCH($A53,RIEP_VENDITA!$A$3:$A$230,0)),0)</f>
        <v>0</v>
      </c>
      <c r="I53" s="134">
        <f t="shared" si="2"/>
        <v>9</v>
      </c>
      <c r="J53" s="191">
        <f>IFERROR(INDEX(RIEP_VENDITA!$H$3:$H$230,MATCH($A53,RIEP_VENDITA!$A$3:$A$230,0)),0)</f>
        <v>4.3</v>
      </c>
      <c r="K53" s="191">
        <f t="shared" si="3"/>
        <v>172</v>
      </c>
      <c r="L53" s="191">
        <f t="shared" si="4"/>
        <v>133.29999999999998</v>
      </c>
      <c r="M53" s="191">
        <f t="shared" si="5"/>
        <v>38.699999999999996</v>
      </c>
      <c r="N53" t="str">
        <f t="shared" ca="1" si="6"/>
        <v>OK</v>
      </c>
      <c r="O53" t="str">
        <f t="shared" ca="1" si="7"/>
        <v>OK</v>
      </c>
      <c r="P53" s="97">
        <f t="shared" ca="1" si="8"/>
        <v>2.5833333333333335</v>
      </c>
      <c r="Q53" s="97">
        <f t="shared" ca="1" si="9"/>
        <v>3.4838709677419355</v>
      </c>
      <c r="R53">
        <f t="shared" ca="1" si="10"/>
        <v>0</v>
      </c>
    </row>
    <row r="54" spans="1:18" ht="21.95" customHeight="1" x14ac:dyDescent="0.25">
      <c r="A54" s="132" t="s">
        <v>142</v>
      </c>
      <c r="B54" s="133" t="str">
        <f>IFERROR(INDEX(RIEP_VENDITA!$B$3:$B$230,MATCH($A54,RIEP_VENDITA!$A$3:$A$230,0)),0)</f>
        <v>VEO STICK AMBER CLICK</v>
      </c>
      <c r="C54" s="134">
        <f>IFERROR(INDEX(RIEP_VENDITA!$C$3:$C$230,MATCH($A54,RIEP_VENDITA!$A$3:$A$230,0)),0)</f>
        <v>70</v>
      </c>
      <c r="D54" s="134">
        <f>IFERROR(INDEX(RIEP_VENDITA!$D$3:$D$230,MATCH($A54,RIEP_VENDITA!$A$3:$A$230,0)),0)</f>
        <v>53</v>
      </c>
      <c r="E54" s="134">
        <f>IFERROR(INDEX(RIEP_VENDITA!$R$3:$R$230,MATCH($A54,RIEP_VENDITA!$A$3:$A$230,0)),0)</f>
        <v>0</v>
      </c>
      <c r="F54" s="134">
        <f t="shared" si="0"/>
        <v>53</v>
      </c>
      <c r="G54" s="134">
        <f t="shared" si="1"/>
        <v>17</v>
      </c>
      <c r="H54" s="134">
        <f>IFERROR(INDEX(RIEP_VENDITA!$N$3:$N$230,MATCH($A54,RIEP_VENDITA!$A$3:$A$230,0)),0)</f>
        <v>0</v>
      </c>
      <c r="I54" s="134">
        <f t="shared" si="2"/>
        <v>17</v>
      </c>
      <c r="J54" s="191">
        <f>IFERROR(INDEX(RIEP_VENDITA!$H$3:$H$230,MATCH($A54,RIEP_VENDITA!$A$3:$A$230,0)),0)</f>
        <v>4.3</v>
      </c>
      <c r="K54" s="191">
        <f t="shared" si="3"/>
        <v>301</v>
      </c>
      <c r="L54" s="191">
        <f t="shared" si="4"/>
        <v>227.89999999999998</v>
      </c>
      <c r="M54" s="191">
        <f t="shared" si="5"/>
        <v>73.099999999999994</v>
      </c>
      <c r="N54" t="str">
        <f t="shared" ca="1" si="6"/>
        <v>OK</v>
      </c>
      <c r="O54" t="str">
        <f t="shared" ca="1" si="7"/>
        <v>OK</v>
      </c>
      <c r="P54" s="97">
        <f t="shared" ca="1" si="8"/>
        <v>4.416666666666667</v>
      </c>
      <c r="Q54" s="97">
        <f t="shared" ca="1" si="9"/>
        <v>3.8490566037735845</v>
      </c>
      <c r="R54">
        <f t="shared" ca="1" si="10"/>
        <v>0</v>
      </c>
    </row>
    <row r="55" spans="1:18" ht="21.95" customHeight="1" x14ac:dyDescent="0.25">
      <c r="A55" s="132" t="s">
        <v>211</v>
      </c>
      <c r="B55" s="133" t="str">
        <f>IFERROR(INDEX(RIEP_VENDITA!$B$3:$B$230,MATCH($A55,RIEP_VENDITA!$A$3:$A$230,0)),0)</f>
        <v>TOSCANELLO RISERVA</v>
      </c>
      <c r="C55" s="134">
        <f>IFERROR(INDEX(RIEP_VENDITA!$C$3:$C$230,MATCH($A55,RIEP_VENDITA!$A$3:$A$230,0)),0)</f>
        <v>40</v>
      </c>
      <c r="D55" s="134">
        <f>IFERROR(INDEX(RIEP_VENDITA!$D$3:$D$230,MATCH($A55,RIEP_VENDITA!$A$3:$A$230,0)),0)</f>
        <v>14</v>
      </c>
      <c r="E55" s="134">
        <f>IFERROR(INDEX(RIEP_VENDITA!$R$3:$R$230,MATCH($A55,RIEP_VENDITA!$A$3:$A$230,0)),0)</f>
        <v>0</v>
      </c>
      <c r="F55" s="134">
        <f t="shared" si="0"/>
        <v>14</v>
      </c>
      <c r="G55" s="134">
        <f t="shared" si="1"/>
        <v>26</v>
      </c>
      <c r="H55" s="134">
        <f>IFERROR(INDEX(RIEP_VENDITA!$N$3:$N$230,MATCH($A55,RIEP_VENDITA!$A$3:$A$230,0)),0)</f>
        <v>0</v>
      </c>
      <c r="I55" s="134">
        <f t="shared" si="2"/>
        <v>26</v>
      </c>
      <c r="J55" s="191">
        <f>IFERROR(INDEX(RIEP_VENDITA!$H$3:$H$230,MATCH($A55,RIEP_VENDITA!$A$3:$A$230,0)),0)</f>
        <v>4.5999999999999996</v>
      </c>
      <c r="K55" s="191">
        <f t="shared" si="3"/>
        <v>184</v>
      </c>
      <c r="L55" s="191">
        <f t="shared" si="4"/>
        <v>64.399999999999991</v>
      </c>
      <c r="M55" s="191">
        <f t="shared" si="5"/>
        <v>119.6</v>
      </c>
      <c r="N55" t="str">
        <f t="shared" ca="1" si="6"/>
        <v>LENTO</v>
      </c>
      <c r="O55" t="str">
        <f t="shared" ca="1" si="7"/>
        <v>RIDUCI ACQUISTI</v>
      </c>
      <c r="P55" s="97">
        <f t="shared" ca="1" si="8"/>
        <v>1.1666666666666667</v>
      </c>
      <c r="Q55" s="97">
        <f t="shared" ca="1" si="9"/>
        <v>22.285714285714285</v>
      </c>
      <c r="R55">
        <f t="shared" ca="1" si="10"/>
        <v>0</v>
      </c>
    </row>
    <row r="56" spans="1:18" ht="21.95" customHeight="1" x14ac:dyDescent="0.25">
      <c r="A56" s="132" t="s">
        <v>212</v>
      </c>
      <c r="B56" s="133" t="str">
        <f>IFERROR(INDEX(RIEP_VENDITA!$B$3:$B$230,MATCH($A56,RIEP_VENDITA!$A$3:$A$230,0)),0)</f>
        <v>TOSCANELLO COLOR COLLECTION</v>
      </c>
      <c r="C56" s="134">
        <f>IFERROR(INDEX(RIEP_VENDITA!$C$3:$C$230,MATCH($A56,RIEP_VENDITA!$A$3:$A$230,0)),0)</f>
        <v>0</v>
      </c>
      <c r="D56" s="134">
        <f>IFERROR(INDEX(RIEP_VENDITA!$D$3:$D$230,MATCH($A56,RIEP_VENDITA!$A$3:$A$230,0)),0)</f>
        <v>0</v>
      </c>
      <c r="E56" s="134">
        <f>IFERROR(INDEX(RIEP_VENDITA!$R$3:$R$230,MATCH($A56,RIEP_VENDITA!$A$3:$A$230,0)),0)</f>
        <v>0</v>
      </c>
      <c r="F56" s="134">
        <f t="shared" si="0"/>
        <v>0</v>
      </c>
      <c r="G56" s="134">
        <f t="shared" si="1"/>
        <v>0</v>
      </c>
      <c r="H56" s="134">
        <f>IFERROR(INDEX(RIEP_VENDITA!$N$3:$N$230,MATCH($A56,RIEP_VENDITA!$A$3:$A$230,0)),0)</f>
        <v>0</v>
      </c>
      <c r="I56" s="134">
        <f t="shared" si="2"/>
        <v>0</v>
      </c>
      <c r="J56" s="191">
        <f>IFERROR(INDEX(RIEP_VENDITA!$H$3:$H$230,MATCH($A56,RIEP_VENDITA!$A$3:$A$230,0)),0)</f>
        <v>28</v>
      </c>
      <c r="K56" s="191">
        <f t="shared" si="3"/>
        <v>0</v>
      </c>
      <c r="L56" s="191">
        <f t="shared" si="4"/>
        <v>0</v>
      </c>
      <c r="M56" s="191">
        <f t="shared" si="5"/>
        <v>0</v>
      </c>
      <c r="N56" t="str">
        <f t="shared" ca="1" si="6"/>
        <v>ESAURITO</v>
      </c>
      <c r="O56" t="str">
        <f t="shared" ca="1" si="7"/>
        <v>OK</v>
      </c>
      <c r="P56" s="97">
        <f t="shared" ca="1" si="8"/>
        <v>0</v>
      </c>
      <c r="Q56" s="97">
        <f t="shared" ca="1" si="9"/>
        <v>0</v>
      </c>
      <c r="R56">
        <f t="shared" ca="1" si="10"/>
        <v>0</v>
      </c>
    </row>
    <row r="57" spans="1:18" ht="21.95" customHeight="1" x14ac:dyDescent="0.25">
      <c r="A57" s="132" t="s">
        <v>209</v>
      </c>
      <c r="B57" s="133" t="str">
        <f>IFERROR(INDEX(RIEP_VENDITA!$B$3:$B$230,MATCH($A57,RIEP_VENDITA!$A$3:$A$230,0)),0)</f>
        <v>TOSCANELLO BARRIQUE</v>
      </c>
      <c r="C57" s="134">
        <f>IFERROR(INDEX(RIEP_VENDITA!$C$3:$C$230,MATCH($A57,RIEP_VENDITA!$A$3:$A$230,0)),0)</f>
        <v>0</v>
      </c>
      <c r="D57" s="134">
        <f>IFERROR(INDEX(RIEP_VENDITA!$D$3:$D$230,MATCH($A57,RIEP_VENDITA!$A$3:$A$230,0)),0)</f>
        <v>0</v>
      </c>
      <c r="E57" s="134">
        <f>IFERROR(INDEX(RIEP_VENDITA!$R$3:$R$230,MATCH($A57,RIEP_VENDITA!$A$3:$A$230,0)),0)</f>
        <v>0</v>
      </c>
      <c r="F57" s="134">
        <f t="shared" si="0"/>
        <v>0</v>
      </c>
      <c r="G57" s="134">
        <f t="shared" si="1"/>
        <v>0</v>
      </c>
      <c r="H57" s="134">
        <f>IFERROR(INDEX(RIEP_VENDITA!$N$3:$N$230,MATCH($A57,RIEP_VENDITA!$A$3:$A$230,0)),0)</f>
        <v>0</v>
      </c>
      <c r="I57" s="134">
        <f t="shared" si="2"/>
        <v>0</v>
      </c>
      <c r="J57" s="191">
        <f>IFERROR(INDEX(RIEP_VENDITA!$H$3:$H$230,MATCH($A57,RIEP_VENDITA!$A$3:$A$230,0)),0)</f>
        <v>4.7</v>
      </c>
      <c r="K57" s="191">
        <f t="shared" si="3"/>
        <v>0</v>
      </c>
      <c r="L57" s="191">
        <f t="shared" si="4"/>
        <v>0</v>
      </c>
      <c r="M57" s="191">
        <f t="shared" si="5"/>
        <v>0</v>
      </c>
      <c r="N57" t="str">
        <f t="shared" ca="1" si="6"/>
        <v>ESAURITO</v>
      </c>
      <c r="O57" t="str">
        <f t="shared" ca="1" si="7"/>
        <v>OK</v>
      </c>
      <c r="P57" s="97">
        <f t="shared" ca="1" si="8"/>
        <v>0</v>
      </c>
      <c r="Q57" s="97">
        <f t="shared" ca="1" si="9"/>
        <v>0</v>
      </c>
      <c r="R57">
        <f t="shared" ca="1" si="10"/>
        <v>0</v>
      </c>
    </row>
    <row r="58" spans="1:18" ht="21.95" customHeight="1" x14ac:dyDescent="0.25">
      <c r="A58" s="132" t="s">
        <v>123</v>
      </c>
      <c r="B58" s="133" t="str">
        <f>IFERROR(INDEX(RIEP_VENDITA!$B$3:$B$230,MATCH($A58,RIEP_VENDITA!$A$3:$A$230,0)),0)</f>
        <v>TEREA YELLOW</v>
      </c>
      <c r="C58" s="134">
        <f>IFERROR(INDEX(RIEP_VENDITA!$C$3:$C$230,MATCH($A58,RIEP_VENDITA!$A$3:$A$230,0)),0)</f>
        <v>730</v>
      </c>
      <c r="D58" s="134">
        <f>IFERROR(INDEX(RIEP_VENDITA!$D$3:$D$230,MATCH($A58,RIEP_VENDITA!$A$3:$A$230,0)),0)</f>
        <v>711</v>
      </c>
      <c r="E58" s="134">
        <f>IFERROR(INDEX(RIEP_VENDITA!$R$3:$R$230,MATCH($A58,RIEP_VENDITA!$A$3:$A$230,0)),0)</f>
        <v>4</v>
      </c>
      <c r="F58" s="134">
        <f t="shared" si="0"/>
        <v>715</v>
      </c>
      <c r="G58" s="134">
        <f t="shared" si="1"/>
        <v>19</v>
      </c>
      <c r="H58" s="134">
        <f>IFERROR(INDEX(RIEP_VENDITA!$N$3:$N$230,MATCH($A58,RIEP_VENDITA!$A$3:$A$230,0)),0)</f>
        <v>13</v>
      </c>
      <c r="I58" s="134">
        <f t="shared" si="2"/>
        <v>32</v>
      </c>
      <c r="J58" s="191">
        <f>IFERROR(INDEX(RIEP_VENDITA!$H$3:$H$230,MATCH($A58,RIEP_VENDITA!$A$3:$A$230,0)),0)</f>
        <v>5.5</v>
      </c>
      <c r="K58" s="191">
        <f t="shared" si="3"/>
        <v>4015</v>
      </c>
      <c r="L58" s="191">
        <f t="shared" si="4"/>
        <v>3932.5</v>
      </c>
      <c r="M58" s="191">
        <f t="shared" si="5"/>
        <v>176</v>
      </c>
      <c r="N58" t="str">
        <f t="shared" ca="1" si="6"/>
        <v>OK</v>
      </c>
      <c r="O58" t="str">
        <f t="shared" ca="1" si="7"/>
        <v>OK</v>
      </c>
      <c r="P58" s="97">
        <f t="shared" ca="1" si="8"/>
        <v>59.583333333333336</v>
      </c>
      <c r="Q58" s="97">
        <f t="shared" ca="1" si="9"/>
        <v>0.53706293706293706</v>
      </c>
      <c r="R58">
        <f t="shared" ca="1" si="10"/>
        <v>0</v>
      </c>
    </row>
    <row r="59" spans="1:18" ht="21.95" customHeight="1" x14ac:dyDescent="0.25">
      <c r="A59" s="132" t="s">
        <v>122</v>
      </c>
      <c r="B59" s="133" t="str">
        <f>IFERROR(INDEX(RIEP_VENDITA!$B$3:$B$230,MATCH($A59,RIEP_VENDITA!$A$3:$A$230,0)),0)</f>
        <v>TEREA TOURQUOISE</v>
      </c>
      <c r="C59" s="134">
        <f>IFERROR(INDEX(RIEP_VENDITA!$C$3:$C$230,MATCH($A59,RIEP_VENDITA!$A$3:$A$230,0)),0)</f>
        <v>590</v>
      </c>
      <c r="D59" s="134">
        <f>IFERROR(INDEX(RIEP_VENDITA!$D$3:$D$230,MATCH($A59,RIEP_VENDITA!$A$3:$A$230,0)),0)</f>
        <v>503</v>
      </c>
      <c r="E59" s="134">
        <f>IFERROR(INDEX(RIEP_VENDITA!$R$3:$R$230,MATCH($A59,RIEP_VENDITA!$A$3:$A$230,0)),0)</f>
        <v>36</v>
      </c>
      <c r="F59" s="134">
        <f t="shared" si="0"/>
        <v>539</v>
      </c>
      <c r="G59" s="134">
        <f t="shared" si="1"/>
        <v>87</v>
      </c>
      <c r="H59" s="134">
        <f>IFERROR(INDEX(RIEP_VENDITA!$N$3:$N$230,MATCH($A59,RIEP_VENDITA!$A$3:$A$230,0)),0)</f>
        <v>2</v>
      </c>
      <c r="I59" s="134">
        <f t="shared" si="2"/>
        <v>89</v>
      </c>
      <c r="J59" s="191">
        <f>IFERROR(INDEX(RIEP_VENDITA!$H$3:$H$230,MATCH($A59,RIEP_VENDITA!$A$3:$A$230,0)),0)</f>
        <v>5.5</v>
      </c>
      <c r="K59" s="191">
        <f t="shared" si="3"/>
        <v>3245</v>
      </c>
      <c r="L59" s="191">
        <f t="shared" si="4"/>
        <v>2964.5</v>
      </c>
      <c r="M59" s="191">
        <f t="shared" si="5"/>
        <v>489.5</v>
      </c>
      <c r="N59" t="str">
        <f t="shared" ca="1" si="6"/>
        <v>OK</v>
      </c>
      <c r="O59" t="str">
        <f t="shared" ca="1" si="7"/>
        <v>OK</v>
      </c>
      <c r="P59" s="97">
        <f t="shared" ca="1" si="8"/>
        <v>44.916666666666664</v>
      </c>
      <c r="Q59" s="97">
        <f t="shared" ca="1" si="9"/>
        <v>1.9814471243042673</v>
      </c>
      <c r="R59">
        <f t="shared" ca="1" si="10"/>
        <v>0</v>
      </c>
    </row>
    <row r="60" spans="1:18" ht="21.95" customHeight="1" x14ac:dyDescent="0.25">
      <c r="A60" s="132" t="s">
        <v>121</v>
      </c>
      <c r="B60" s="133" t="str">
        <f>IFERROR(INDEX(RIEP_VENDITA!$B$3:$B$230,MATCH($A60,RIEP_VENDITA!$A$3:$A$230,0)),0)</f>
        <v>TEREA TEAK</v>
      </c>
      <c r="C60" s="134">
        <f>IFERROR(INDEX(RIEP_VENDITA!$C$3:$C$230,MATCH($A60,RIEP_VENDITA!$A$3:$A$230,0)),0)</f>
        <v>240</v>
      </c>
      <c r="D60" s="134">
        <f>IFERROR(INDEX(RIEP_VENDITA!$D$3:$D$230,MATCH($A60,RIEP_VENDITA!$A$3:$A$230,0)),0)</f>
        <v>197</v>
      </c>
      <c r="E60" s="134">
        <f>IFERROR(INDEX(RIEP_VENDITA!$R$3:$R$230,MATCH($A60,RIEP_VENDITA!$A$3:$A$230,0)),0)</f>
        <v>33</v>
      </c>
      <c r="F60" s="134">
        <f t="shared" si="0"/>
        <v>230</v>
      </c>
      <c r="G60" s="134">
        <f t="shared" si="1"/>
        <v>43</v>
      </c>
      <c r="H60" s="134">
        <f>IFERROR(INDEX(RIEP_VENDITA!$N$3:$N$230,MATCH($A60,RIEP_VENDITA!$A$3:$A$230,0)),0)</f>
        <v>5</v>
      </c>
      <c r="I60" s="134">
        <f t="shared" si="2"/>
        <v>48</v>
      </c>
      <c r="J60" s="191">
        <f>IFERROR(INDEX(RIEP_VENDITA!$H$3:$H$230,MATCH($A60,RIEP_VENDITA!$A$3:$A$230,0)),0)</f>
        <v>5.5</v>
      </c>
      <c r="K60" s="191">
        <f t="shared" si="3"/>
        <v>1320</v>
      </c>
      <c r="L60" s="191">
        <f t="shared" si="4"/>
        <v>1265</v>
      </c>
      <c r="M60" s="191">
        <f t="shared" si="5"/>
        <v>264</v>
      </c>
      <c r="N60" t="str">
        <f t="shared" ca="1" si="6"/>
        <v>OK</v>
      </c>
      <c r="O60" t="str">
        <f t="shared" ca="1" si="7"/>
        <v>OK</v>
      </c>
      <c r="P60" s="97">
        <f t="shared" ca="1" si="8"/>
        <v>19.166666666666668</v>
      </c>
      <c r="Q60" s="97">
        <f t="shared" ca="1" si="9"/>
        <v>2.5043478260869563</v>
      </c>
      <c r="R60">
        <f t="shared" ca="1" si="10"/>
        <v>0</v>
      </c>
    </row>
    <row r="61" spans="1:18" ht="21.95" customHeight="1" x14ac:dyDescent="0.25">
      <c r="A61" s="132" t="s">
        <v>119</v>
      </c>
      <c r="B61" s="133" t="str">
        <f>IFERROR(INDEX(RIEP_VENDITA!$B$3:$B$230,MATCH($A61,RIEP_VENDITA!$A$3:$A$230,0)),0)</f>
        <v>TEREA SIENNA</v>
      </c>
      <c r="C61" s="134">
        <f>IFERROR(INDEX(RIEP_VENDITA!$C$3:$C$230,MATCH($A61,RIEP_VENDITA!$A$3:$A$230,0)),0)</f>
        <v>340</v>
      </c>
      <c r="D61" s="134">
        <f>IFERROR(INDEX(RIEP_VENDITA!$D$3:$D$230,MATCH($A61,RIEP_VENDITA!$A$3:$A$230,0)),0)</f>
        <v>309</v>
      </c>
      <c r="E61" s="134">
        <f>IFERROR(INDEX(RIEP_VENDITA!$R$3:$R$230,MATCH($A61,RIEP_VENDITA!$A$3:$A$230,0)),0)</f>
        <v>21</v>
      </c>
      <c r="F61" s="134">
        <f t="shared" si="0"/>
        <v>330</v>
      </c>
      <c r="G61" s="134">
        <f t="shared" si="1"/>
        <v>31</v>
      </c>
      <c r="H61" s="134">
        <f>IFERROR(INDEX(RIEP_VENDITA!$N$3:$N$230,MATCH($A61,RIEP_VENDITA!$A$3:$A$230,0)),0)</f>
        <v>4</v>
      </c>
      <c r="I61" s="134">
        <f t="shared" si="2"/>
        <v>35</v>
      </c>
      <c r="J61" s="191">
        <f>IFERROR(INDEX(RIEP_VENDITA!$H$3:$H$230,MATCH($A61,RIEP_VENDITA!$A$3:$A$230,0)),0)</f>
        <v>5.5</v>
      </c>
      <c r="K61" s="191">
        <f t="shared" si="3"/>
        <v>1870</v>
      </c>
      <c r="L61" s="191">
        <f t="shared" si="4"/>
        <v>1815</v>
      </c>
      <c r="M61" s="191">
        <f t="shared" si="5"/>
        <v>192.5</v>
      </c>
      <c r="N61" t="str">
        <f t="shared" ca="1" si="6"/>
        <v>OK</v>
      </c>
      <c r="O61" t="str">
        <f t="shared" ca="1" si="7"/>
        <v>OK</v>
      </c>
      <c r="P61" s="97">
        <f t="shared" ca="1" si="8"/>
        <v>27.5</v>
      </c>
      <c r="Q61" s="97">
        <f t="shared" ca="1" si="9"/>
        <v>1.2727272727272727</v>
      </c>
      <c r="R61">
        <f t="shared" ca="1" si="10"/>
        <v>0</v>
      </c>
    </row>
    <row r="62" spans="1:18" ht="21.95" customHeight="1" x14ac:dyDescent="0.25">
      <c r="A62" s="132" t="s">
        <v>118</v>
      </c>
      <c r="B62" s="133" t="str">
        <f>IFERROR(INDEX(RIEP_VENDITA!$B$3:$B$230,MATCH($A62,RIEP_VENDITA!$A$3:$A$230,0)),0)</f>
        <v>TEREA RUSSET</v>
      </c>
      <c r="C62" s="134">
        <f>IFERROR(INDEX(RIEP_VENDITA!$C$3:$C$230,MATCH($A62,RIEP_VENDITA!$A$3:$A$230,0)),0)</f>
        <v>410</v>
      </c>
      <c r="D62" s="134">
        <f>IFERROR(INDEX(RIEP_VENDITA!$D$3:$D$230,MATCH($A62,RIEP_VENDITA!$A$3:$A$230,0)),0)</f>
        <v>380</v>
      </c>
      <c r="E62" s="134">
        <f>IFERROR(INDEX(RIEP_VENDITA!$R$3:$R$230,MATCH($A62,RIEP_VENDITA!$A$3:$A$230,0)),0)</f>
        <v>17</v>
      </c>
      <c r="F62" s="134">
        <f t="shared" si="0"/>
        <v>397</v>
      </c>
      <c r="G62" s="134">
        <f t="shared" si="1"/>
        <v>30</v>
      </c>
      <c r="H62" s="134">
        <f>IFERROR(INDEX(RIEP_VENDITA!$N$3:$N$230,MATCH($A62,RIEP_VENDITA!$A$3:$A$230,0)),0)</f>
        <v>2</v>
      </c>
      <c r="I62" s="134">
        <f t="shared" si="2"/>
        <v>32</v>
      </c>
      <c r="J62" s="191">
        <f>IFERROR(INDEX(RIEP_VENDITA!$H$3:$H$230,MATCH($A62,RIEP_VENDITA!$A$3:$A$230,0)),0)</f>
        <v>5.5</v>
      </c>
      <c r="K62" s="191">
        <f t="shared" si="3"/>
        <v>2255</v>
      </c>
      <c r="L62" s="191">
        <f t="shared" si="4"/>
        <v>2183.5</v>
      </c>
      <c r="M62" s="191">
        <f t="shared" si="5"/>
        <v>176</v>
      </c>
      <c r="N62" t="str">
        <f t="shared" ca="1" si="6"/>
        <v>OK</v>
      </c>
      <c r="O62" t="str">
        <f t="shared" ca="1" si="7"/>
        <v>OK</v>
      </c>
      <c r="P62" s="97">
        <f t="shared" ca="1" si="8"/>
        <v>33.083333333333336</v>
      </c>
      <c r="Q62" s="97">
        <f t="shared" ca="1" si="9"/>
        <v>0.96725440806045337</v>
      </c>
      <c r="R62">
        <f t="shared" ca="1" si="10"/>
        <v>0</v>
      </c>
    </row>
    <row r="63" spans="1:18" ht="21.95" customHeight="1" x14ac:dyDescent="0.25">
      <c r="A63" s="132" t="s">
        <v>143</v>
      </c>
      <c r="B63" s="133" t="str">
        <f>IFERROR(INDEX(RIEP_VENDITA!$B$3:$B$230,MATCH($A63,RIEP_VENDITA!$A$3:$A$230,0)),0)</f>
        <v>TEREA KONA</v>
      </c>
      <c r="C63" s="134">
        <f>IFERROR(INDEX(RIEP_VENDITA!$C$3:$C$230,MATCH($A63,RIEP_VENDITA!$A$3:$A$230,0)),0)</f>
        <v>30</v>
      </c>
      <c r="D63" s="134">
        <f>IFERROR(INDEX(RIEP_VENDITA!$D$3:$D$230,MATCH($A63,RIEP_VENDITA!$A$3:$A$230,0)),0)</f>
        <v>5</v>
      </c>
      <c r="E63" s="134">
        <f>IFERROR(INDEX(RIEP_VENDITA!$R$3:$R$230,MATCH($A63,RIEP_VENDITA!$A$3:$A$230,0)),0)</f>
        <v>0</v>
      </c>
      <c r="F63" s="134">
        <f t="shared" si="0"/>
        <v>5</v>
      </c>
      <c r="G63" s="134">
        <f t="shared" si="1"/>
        <v>25</v>
      </c>
      <c r="H63" s="134">
        <f>IFERROR(INDEX(RIEP_VENDITA!$N$3:$N$230,MATCH($A63,RIEP_VENDITA!$A$3:$A$230,0)),0)</f>
        <v>0</v>
      </c>
      <c r="I63" s="134">
        <f t="shared" si="2"/>
        <v>25</v>
      </c>
      <c r="J63" s="191">
        <f>IFERROR(INDEX(RIEP_VENDITA!$H$3:$H$230,MATCH($A63,RIEP_VENDITA!$A$3:$A$230,0)),0)</f>
        <v>5.5</v>
      </c>
      <c r="K63" s="191">
        <f t="shared" si="3"/>
        <v>165</v>
      </c>
      <c r="L63" s="191">
        <f t="shared" si="4"/>
        <v>27.5</v>
      </c>
      <c r="M63" s="191">
        <f t="shared" si="5"/>
        <v>137.5</v>
      </c>
      <c r="N63" t="str">
        <f t="shared" ca="1" si="6"/>
        <v>LENTO</v>
      </c>
      <c r="O63" t="str">
        <f t="shared" ca="1" si="7"/>
        <v>RIDUCI ACQUISTI</v>
      </c>
      <c r="P63" s="97">
        <f t="shared" ca="1" si="8"/>
        <v>0.41666666666666669</v>
      </c>
      <c r="Q63" s="97">
        <f t="shared" ca="1" si="9"/>
        <v>60</v>
      </c>
      <c r="R63">
        <f t="shared" ca="1" si="10"/>
        <v>0</v>
      </c>
    </row>
    <row r="64" spans="1:18" ht="21.95" customHeight="1" x14ac:dyDescent="0.25">
      <c r="A64" s="132" t="s">
        <v>134</v>
      </c>
      <c r="B64" s="133" t="str">
        <f>IFERROR(INDEX(RIEP_VENDITA!$B$3:$B$230,MATCH($A64,RIEP_VENDITA!$A$3:$A$230,0)),0)</f>
        <v>TEREA CLOUD FUSE</v>
      </c>
      <c r="C64" s="134">
        <f>IFERROR(INDEX(RIEP_VENDITA!$C$3:$C$230,MATCH($A64,RIEP_VENDITA!$A$3:$A$230,0)),0)</f>
        <v>120</v>
      </c>
      <c r="D64" s="134">
        <f>IFERROR(INDEX(RIEP_VENDITA!$D$3:$D$230,MATCH($A64,RIEP_VENDITA!$A$3:$A$230,0)),0)</f>
        <v>109</v>
      </c>
      <c r="E64" s="134">
        <f>IFERROR(INDEX(RIEP_VENDITA!$R$3:$R$230,MATCH($A64,RIEP_VENDITA!$A$3:$A$230,0)),0)</f>
        <v>0</v>
      </c>
      <c r="F64" s="134">
        <f t="shared" si="0"/>
        <v>109</v>
      </c>
      <c r="G64" s="134">
        <f t="shared" si="1"/>
        <v>11</v>
      </c>
      <c r="H64" s="134">
        <f>IFERROR(INDEX(RIEP_VENDITA!$N$3:$N$230,MATCH($A64,RIEP_VENDITA!$A$3:$A$230,0)),0)</f>
        <v>0</v>
      </c>
      <c r="I64" s="134">
        <f t="shared" si="2"/>
        <v>11</v>
      </c>
      <c r="J64" s="191">
        <f>IFERROR(INDEX(RIEP_VENDITA!$H$3:$H$230,MATCH($A64,RIEP_VENDITA!$A$3:$A$230,0)),0)</f>
        <v>5.5</v>
      </c>
      <c r="K64" s="191">
        <f t="shared" si="3"/>
        <v>660</v>
      </c>
      <c r="L64" s="191">
        <f t="shared" si="4"/>
        <v>599.5</v>
      </c>
      <c r="M64" s="191">
        <f t="shared" si="5"/>
        <v>60.5</v>
      </c>
      <c r="N64" t="str">
        <f t="shared" ca="1" si="6"/>
        <v>OK</v>
      </c>
      <c r="O64" t="str">
        <f t="shared" ca="1" si="7"/>
        <v>OK</v>
      </c>
      <c r="P64" s="97">
        <f t="shared" ca="1" si="8"/>
        <v>9.0833333333333339</v>
      </c>
      <c r="Q64" s="97">
        <f t="shared" ca="1" si="9"/>
        <v>1.2110091743119265</v>
      </c>
      <c r="R64">
        <f t="shared" ca="1" si="10"/>
        <v>0</v>
      </c>
    </row>
    <row r="65" spans="1:18" ht="21.95" customHeight="1" x14ac:dyDescent="0.25">
      <c r="A65" s="132" t="s">
        <v>117</v>
      </c>
      <c r="B65" s="133" t="str">
        <f>IFERROR(INDEX(RIEP_VENDITA!$B$3:$B$230,MATCH($A65,RIEP_VENDITA!$A$3:$A$230,0)),0)</f>
        <v>TEREA BRONZE</v>
      </c>
      <c r="C65" s="134">
        <f>IFERROR(INDEX(RIEP_VENDITA!$C$3:$C$230,MATCH($A65,RIEP_VENDITA!$A$3:$A$230,0)),0)</f>
        <v>230</v>
      </c>
      <c r="D65" s="134">
        <f>IFERROR(INDEX(RIEP_VENDITA!$D$3:$D$230,MATCH($A65,RIEP_VENDITA!$A$3:$A$230,0)),0)</f>
        <v>121</v>
      </c>
      <c r="E65" s="134">
        <f>IFERROR(INDEX(RIEP_VENDITA!$R$3:$R$230,MATCH($A65,RIEP_VENDITA!$A$3:$A$230,0)),0)</f>
        <v>12</v>
      </c>
      <c r="F65" s="134">
        <f t="shared" si="0"/>
        <v>133</v>
      </c>
      <c r="G65" s="134">
        <f t="shared" si="1"/>
        <v>109</v>
      </c>
      <c r="H65" s="134">
        <f>IFERROR(INDEX(RIEP_VENDITA!$N$3:$N$230,MATCH($A65,RIEP_VENDITA!$A$3:$A$230,0)),0)</f>
        <v>5</v>
      </c>
      <c r="I65" s="134">
        <f t="shared" si="2"/>
        <v>114</v>
      </c>
      <c r="J65" s="191">
        <f>IFERROR(INDEX(RIEP_VENDITA!$H$3:$H$230,MATCH($A65,RIEP_VENDITA!$A$3:$A$230,0)),0)</f>
        <v>5.5</v>
      </c>
      <c r="K65" s="191">
        <f t="shared" si="3"/>
        <v>1265</v>
      </c>
      <c r="L65" s="191">
        <f t="shared" si="4"/>
        <v>731.5</v>
      </c>
      <c r="M65" s="191">
        <f t="shared" si="5"/>
        <v>627</v>
      </c>
      <c r="N65" t="str">
        <f t="shared" ca="1" si="6"/>
        <v>LENTO</v>
      </c>
      <c r="O65" t="str">
        <f t="shared" ca="1" si="7"/>
        <v>RIDUCI ACQUISTI</v>
      </c>
      <c r="P65" s="97">
        <f t="shared" ca="1" si="8"/>
        <v>11.083333333333334</v>
      </c>
      <c r="Q65" s="97">
        <f t="shared" ca="1" si="9"/>
        <v>10.285714285714285</v>
      </c>
      <c r="R65">
        <f t="shared" ca="1" si="10"/>
        <v>0</v>
      </c>
    </row>
    <row r="66" spans="1:18" ht="21.95" customHeight="1" x14ac:dyDescent="0.25">
      <c r="A66" s="132" t="s">
        <v>131</v>
      </c>
      <c r="B66" s="133" t="str">
        <f>IFERROR(INDEX(RIEP_VENDITA!$B$3:$B$230,MATCH($A66,RIEP_VENDITA!$A$3:$A$230,0)),0)</f>
        <v>TEREA AZURE</v>
      </c>
      <c r="C66" s="134">
        <f>IFERROR(INDEX(RIEP_VENDITA!$C$3:$C$230,MATCH($A66,RIEP_VENDITA!$A$3:$A$230,0)),0)</f>
        <v>460</v>
      </c>
      <c r="D66" s="134">
        <f>IFERROR(INDEX(RIEP_VENDITA!$D$3:$D$230,MATCH($A66,RIEP_VENDITA!$A$3:$A$230,0)),0)</f>
        <v>370</v>
      </c>
      <c r="E66" s="134">
        <f>IFERROR(INDEX(RIEP_VENDITA!$R$3:$R$230,MATCH($A66,RIEP_VENDITA!$A$3:$A$230,0)),0)</f>
        <v>46</v>
      </c>
      <c r="F66" s="134">
        <f t="shared" si="0"/>
        <v>416</v>
      </c>
      <c r="G66" s="134">
        <f t="shared" si="1"/>
        <v>90</v>
      </c>
      <c r="H66" s="134">
        <f>IFERROR(INDEX(RIEP_VENDITA!$N$3:$N$230,MATCH($A66,RIEP_VENDITA!$A$3:$A$230,0)),0)</f>
        <v>3</v>
      </c>
      <c r="I66" s="134">
        <f t="shared" si="2"/>
        <v>93</v>
      </c>
      <c r="J66" s="191">
        <f>IFERROR(INDEX(RIEP_VENDITA!$H$3:$H$230,MATCH($A66,RIEP_VENDITA!$A$3:$A$230,0)),0)</f>
        <v>5.5</v>
      </c>
      <c r="K66" s="191">
        <f t="shared" si="3"/>
        <v>2530</v>
      </c>
      <c r="L66" s="191">
        <f t="shared" si="4"/>
        <v>2288</v>
      </c>
      <c r="M66" s="191">
        <f t="shared" si="5"/>
        <v>511.5</v>
      </c>
      <c r="N66" t="str">
        <f t="shared" ca="1" si="6"/>
        <v>OK</v>
      </c>
      <c r="O66" t="str">
        <f t="shared" ca="1" si="7"/>
        <v>OK</v>
      </c>
      <c r="P66" s="97">
        <f t="shared" ca="1" si="8"/>
        <v>34.666666666666664</v>
      </c>
      <c r="Q66" s="97">
        <f t="shared" ca="1" si="9"/>
        <v>2.6826923076923079</v>
      </c>
      <c r="R66">
        <f t="shared" ca="1" si="10"/>
        <v>0</v>
      </c>
    </row>
    <row r="67" spans="1:18" ht="21.95" customHeight="1" x14ac:dyDescent="0.25">
      <c r="A67" s="132" t="s">
        <v>116</v>
      </c>
      <c r="B67" s="133" t="str">
        <f>IFERROR(INDEX(RIEP_VENDITA!$B$3:$B$230,MATCH($A67,RIEP_VENDITA!$A$3:$A$230,0)),0)</f>
        <v>TEREA AMBER</v>
      </c>
      <c r="C67" s="134">
        <f>IFERROR(INDEX(RIEP_VENDITA!$C$3:$C$230,MATCH($A67,RIEP_VENDITA!$A$3:$A$230,0)),0)</f>
        <v>270</v>
      </c>
      <c r="D67" s="134">
        <f>IFERROR(INDEX(RIEP_VENDITA!$D$3:$D$230,MATCH($A67,RIEP_VENDITA!$A$3:$A$230,0)),0)</f>
        <v>228</v>
      </c>
      <c r="E67" s="134">
        <f>IFERROR(INDEX(RIEP_VENDITA!$R$3:$R$230,MATCH($A67,RIEP_VENDITA!$A$3:$A$230,0)),0)</f>
        <v>33</v>
      </c>
      <c r="F67" s="134">
        <f t="shared" si="0"/>
        <v>261</v>
      </c>
      <c r="G67" s="134">
        <f t="shared" si="1"/>
        <v>42</v>
      </c>
      <c r="H67" s="134">
        <f>IFERROR(INDEX(RIEP_VENDITA!$N$3:$N$230,MATCH($A67,RIEP_VENDITA!$A$3:$A$230,0)),0)</f>
        <v>2</v>
      </c>
      <c r="I67" s="134">
        <f t="shared" si="2"/>
        <v>44</v>
      </c>
      <c r="J67" s="191">
        <f>IFERROR(INDEX(RIEP_VENDITA!$H$3:$H$230,MATCH($A67,RIEP_VENDITA!$A$3:$A$230,0)),0)</f>
        <v>5.5</v>
      </c>
      <c r="K67" s="191">
        <f t="shared" si="3"/>
        <v>1485</v>
      </c>
      <c r="L67" s="191">
        <f t="shared" si="4"/>
        <v>1435.5</v>
      </c>
      <c r="M67" s="191">
        <f t="shared" si="5"/>
        <v>242</v>
      </c>
      <c r="N67" t="str">
        <f t="shared" ca="1" si="6"/>
        <v>OK</v>
      </c>
      <c r="O67" t="str">
        <f t="shared" ca="1" si="7"/>
        <v>OK</v>
      </c>
      <c r="P67" s="97">
        <f t="shared" ca="1" si="8"/>
        <v>21.75</v>
      </c>
      <c r="Q67" s="97">
        <f t="shared" ca="1" si="9"/>
        <v>2.0229885057471266</v>
      </c>
      <c r="R67">
        <f t="shared" ca="1" si="10"/>
        <v>0</v>
      </c>
    </row>
    <row r="68" spans="1:18" ht="21.95" customHeight="1" x14ac:dyDescent="0.25">
      <c r="A68" s="132" t="s">
        <v>30</v>
      </c>
      <c r="B68" s="133" t="str">
        <f>IFERROR(INDEX(RIEP_VENDITA!$B$3:$B$230,MATCH($A68,RIEP_VENDITA!$A$3:$A$230,0)),0)</f>
        <v>SMOKING CARTINE</v>
      </c>
      <c r="C68" s="134">
        <f>IFERROR(INDEX(RIEP_VENDITA!$C$3:$C$230,MATCH($A68,RIEP_VENDITA!$A$3:$A$230,0)),0)</f>
        <v>600</v>
      </c>
      <c r="D68" s="134">
        <f>IFERROR(INDEX(RIEP_VENDITA!$D$3:$D$230,MATCH($A68,RIEP_VENDITA!$A$3:$A$230,0)),0)</f>
        <v>236</v>
      </c>
      <c r="E68" s="134">
        <f>IFERROR(INDEX(RIEP_VENDITA!$R$3:$R$230,MATCH($A68,RIEP_VENDITA!$A$3:$A$230,0)),0)</f>
        <v>0</v>
      </c>
      <c r="F68" s="134">
        <f t="shared" si="0"/>
        <v>236</v>
      </c>
      <c r="G68" s="134">
        <f t="shared" si="1"/>
        <v>364</v>
      </c>
      <c r="H68" s="134">
        <f>IFERROR(INDEX(RIEP_VENDITA!$N$3:$N$230,MATCH($A68,RIEP_VENDITA!$A$3:$A$230,0)),0)</f>
        <v>0</v>
      </c>
      <c r="I68" s="134">
        <f t="shared" si="2"/>
        <v>364</v>
      </c>
      <c r="J68" s="191">
        <f>IFERROR(INDEX(RIEP_VENDITA!$H$3:$H$230,MATCH($A68,RIEP_VENDITA!$A$3:$A$230,0)),0)</f>
        <v>1.5</v>
      </c>
      <c r="K68" s="191">
        <f t="shared" si="3"/>
        <v>900</v>
      </c>
      <c r="L68" s="191">
        <f t="shared" si="4"/>
        <v>354</v>
      </c>
      <c r="M68" s="191">
        <f t="shared" si="5"/>
        <v>546</v>
      </c>
      <c r="N68" t="str">
        <f t="shared" ca="1" si="6"/>
        <v>LENTO</v>
      </c>
      <c r="O68" t="str">
        <f t="shared" ca="1" si="7"/>
        <v>RIDUCI ACQUISTI</v>
      </c>
      <c r="P68" s="97">
        <f t="shared" ca="1" si="8"/>
        <v>19.666666666666668</v>
      </c>
      <c r="Q68" s="97">
        <f t="shared" ca="1" si="9"/>
        <v>18.508474576271187</v>
      </c>
      <c r="R68">
        <f t="shared" ca="1" si="10"/>
        <v>0</v>
      </c>
    </row>
    <row r="69" spans="1:18" ht="21.95" customHeight="1" x14ac:dyDescent="0.25">
      <c r="A69" s="132" t="s">
        <v>180</v>
      </c>
      <c r="B69" s="133" t="str">
        <f>IFERROR(INDEX(RIEP_VENDITA!$B$3:$B$230,MATCH($A69,RIEP_VENDITA!$A$3:$A$230,0)),0)</f>
        <v>ROTHMANS OF LONDON SILVER 100*AST20</v>
      </c>
      <c r="C69" s="134">
        <f>IFERROR(INDEX(RIEP_VENDITA!$C$3:$C$230,MATCH($A69,RIEP_VENDITA!$A$3:$A$230,0)),0)</f>
        <v>20</v>
      </c>
      <c r="D69" s="134">
        <f>IFERROR(INDEX(RIEP_VENDITA!$D$3:$D$230,MATCH($A69,RIEP_VENDITA!$A$3:$A$230,0)),0)</f>
        <v>15</v>
      </c>
      <c r="E69" s="134">
        <f>IFERROR(INDEX(RIEP_VENDITA!$R$3:$R$230,MATCH($A69,RIEP_VENDITA!$A$3:$A$230,0)),0)</f>
        <v>0</v>
      </c>
      <c r="F69" s="134">
        <f t="shared" si="0"/>
        <v>15</v>
      </c>
      <c r="G69" s="134">
        <f t="shared" si="1"/>
        <v>5</v>
      </c>
      <c r="H69" s="134">
        <f>IFERROR(INDEX(RIEP_VENDITA!$N$3:$N$230,MATCH($A69,RIEP_VENDITA!$A$3:$A$230,0)),0)</f>
        <v>0</v>
      </c>
      <c r="I69" s="134">
        <f t="shared" si="2"/>
        <v>5</v>
      </c>
      <c r="J69" s="191">
        <f>IFERROR(INDEX(RIEP_VENDITA!$H$3:$H$230,MATCH($A69,RIEP_VENDITA!$A$3:$A$230,0)),0)</f>
        <v>5.5</v>
      </c>
      <c r="K69" s="191">
        <f t="shared" si="3"/>
        <v>110</v>
      </c>
      <c r="L69" s="191">
        <f t="shared" si="4"/>
        <v>82.5</v>
      </c>
      <c r="M69" s="191">
        <f t="shared" si="5"/>
        <v>27.5</v>
      </c>
      <c r="N69" t="str">
        <f t="shared" ca="1" si="6"/>
        <v>OK</v>
      </c>
      <c r="O69" t="str">
        <f t="shared" ca="1" si="7"/>
        <v>OK</v>
      </c>
      <c r="P69" s="97">
        <f t="shared" ca="1" si="8"/>
        <v>1.25</v>
      </c>
      <c r="Q69" s="97">
        <f t="shared" ca="1" si="9"/>
        <v>4</v>
      </c>
      <c r="R69">
        <f t="shared" ca="1" si="10"/>
        <v>0</v>
      </c>
    </row>
    <row r="70" spans="1:18" ht="21.95" customHeight="1" x14ac:dyDescent="0.25">
      <c r="A70" s="132" t="s">
        <v>179</v>
      </c>
      <c r="B70" s="133" t="str">
        <f>IFERROR(INDEX(RIEP_VENDITA!$B$3:$B$230,MATCH($A70,RIEP_VENDITA!$A$3:$A$230,0)),0)</f>
        <v>ROTHMANS OF LONDON RED</v>
      </c>
      <c r="C70" s="134">
        <f>IFERROR(INDEX(RIEP_VENDITA!$C$3:$C$230,MATCH($A70,RIEP_VENDITA!$A$3:$A$230,0)),0)</f>
        <v>170</v>
      </c>
      <c r="D70" s="134">
        <f>IFERROR(INDEX(RIEP_VENDITA!$D$3:$D$230,MATCH($A70,RIEP_VENDITA!$A$3:$A$230,0)),0)</f>
        <v>163</v>
      </c>
      <c r="E70" s="134">
        <f>IFERROR(INDEX(RIEP_VENDITA!$R$3:$R$230,MATCH($A70,RIEP_VENDITA!$A$3:$A$230,0)),0)</f>
        <v>1</v>
      </c>
      <c r="F70" s="134">
        <f t="shared" si="0"/>
        <v>164</v>
      </c>
      <c r="G70" s="134">
        <f t="shared" si="1"/>
        <v>7</v>
      </c>
      <c r="H70" s="134">
        <f>IFERROR(INDEX(RIEP_VENDITA!$N$3:$N$230,MATCH($A70,RIEP_VENDITA!$A$3:$A$230,0)),0)</f>
        <v>4</v>
      </c>
      <c r="I70" s="134">
        <f t="shared" si="2"/>
        <v>11</v>
      </c>
      <c r="J70" s="191">
        <f>IFERROR(INDEX(RIEP_VENDITA!$H$3:$H$230,MATCH($A70,RIEP_VENDITA!$A$3:$A$230,0)),0)</f>
        <v>5.5</v>
      </c>
      <c r="K70" s="191">
        <f t="shared" si="3"/>
        <v>935</v>
      </c>
      <c r="L70" s="191">
        <f t="shared" si="4"/>
        <v>902</v>
      </c>
      <c r="M70" s="191">
        <f t="shared" si="5"/>
        <v>60.5</v>
      </c>
      <c r="N70" t="str">
        <f t="shared" ca="1" si="6"/>
        <v>OK</v>
      </c>
      <c r="O70" t="str">
        <f t="shared" ca="1" si="7"/>
        <v>OK</v>
      </c>
      <c r="P70" s="97">
        <f t="shared" ca="1" si="8"/>
        <v>13.666666666666666</v>
      </c>
      <c r="Q70" s="97">
        <f t="shared" ca="1" si="9"/>
        <v>0.80487804878048785</v>
      </c>
      <c r="R70">
        <f t="shared" ca="1" si="10"/>
        <v>0</v>
      </c>
    </row>
    <row r="71" spans="1:18" ht="21.95" customHeight="1" x14ac:dyDescent="0.25">
      <c r="A71" s="132" t="s">
        <v>159</v>
      </c>
      <c r="B71" s="133" t="str">
        <f>IFERROR(INDEX(RIEP_VENDITA!$B$3:$B$230,MATCH($A71,RIEP_VENDITA!$A$3:$A$230,0)),0)</f>
        <v>ROTHMANS OF LONDON D SERIES AST*20</v>
      </c>
      <c r="C71" s="134">
        <f>IFERROR(INDEX(RIEP_VENDITA!$C$3:$C$230,MATCH($A71,RIEP_VENDITA!$A$3:$A$230,0)),0)</f>
        <v>60</v>
      </c>
      <c r="D71" s="134">
        <f>IFERROR(INDEX(RIEP_VENDITA!$D$3:$D$230,MATCH($A71,RIEP_VENDITA!$A$3:$A$230,0)),0)</f>
        <v>51</v>
      </c>
      <c r="E71" s="134">
        <f>IFERROR(INDEX(RIEP_VENDITA!$R$3:$R$230,MATCH($A71,RIEP_VENDITA!$A$3:$A$230,0)),0)</f>
        <v>7</v>
      </c>
      <c r="F71" s="134">
        <f t="shared" si="0"/>
        <v>58</v>
      </c>
      <c r="G71" s="134">
        <f t="shared" si="1"/>
        <v>9</v>
      </c>
      <c r="H71" s="134">
        <f>IFERROR(INDEX(RIEP_VENDITA!$N$3:$N$230,MATCH($A71,RIEP_VENDITA!$A$3:$A$230,0)),0)</f>
        <v>2</v>
      </c>
      <c r="I71" s="134">
        <f t="shared" si="2"/>
        <v>11</v>
      </c>
      <c r="J71" s="191">
        <f>IFERROR(INDEX(RIEP_VENDITA!$H$3:$H$230,MATCH($A71,RIEP_VENDITA!$A$3:$A$230,0)),0)</f>
        <v>5.5</v>
      </c>
      <c r="K71" s="191">
        <f t="shared" si="3"/>
        <v>330</v>
      </c>
      <c r="L71" s="191">
        <f t="shared" si="4"/>
        <v>319</v>
      </c>
      <c r="M71" s="191">
        <f t="shared" si="5"/>
        <v>60.5</v>
      </c>
      <c r="N71" t="str">
        <f t="shared" ca="1" si="6"/>
        <v>OK</v>
      </c>
      <c r="O71" t="str">
        <f t="shared" ca="1" si="7"/>
        <v>OK</v>
      </c>
      <c r="P71" s="97">
        <f t="shared" ca="1" si="8"/>
        <v>4.833333333333333</v>
      </c>
      <c r="Q71" s="97">
        <f t="shared" ca="1" si="9"/>
        <v>2.2758620689655173</v>
      </c>
      <c r="R71">
        <f t="shared" ca="1" si="10"/>
        <v>0</v>
      </c>
    </row>
    <row r="72" spans="1:18" ht="21.95" customHeight="1" x14ac:dyDescent="0.25">
      <c r="A72" s="132" t="s">
        <v>170</v>
      </c>
      <c r="B72" s="133" t="str">
        <f>IFERROR(INDEX(RIEP_VENDITA!$B$3:$B$230,MATCH($A72,RIEP_VENDITA!$A$3:$A$230,0)),0)</f>
        <v>ROTHMANS OF LONDON BLUE*AST20</v>
      </c>
      <c r="C72" s="134">
        <f>IFERROR(INDEX(RIEP_VENDITA!$C$3:$C$230,MATCH($A72,RIEP_VENDITA!$A$3:$A$230,0)),0)</f>
        <v>170</v>
      </c>
      <c r="D72" s="134">
        <f>IFERROR(INDEX(RIEP_VENDITA!$D$3:$D$230,MATCH($A72,RIEP_VENDITA!$A$3:$A$230,0)),0)</f>
        <v>161</v>
      </c>
      <c r="E72" s="134">
        <f>IFERROR(INDEX(RIEP_VENDITA!$R$3:$R$230,MATCH($A72,RIEP_VENDITA!$A$3:$A$230,0)),0)</f>
        <v>4</v>
      </c>
      <c r="F72" s="134">
        <f t="shared" si="0"/>
        <v>165</v>
      </c>
      <c r="G72" s="134">
        <f t="shared" si="1"/>
        <v>9</v>
      </c>
      <c r="H72" s="134">
        <f>IFERROR(INDEX(RIEP_VENDITA!$N$3:$N$230,MATCH($A72,RIEP_VENDITA!$A$3:$A$230,0)),0)</f>
        <v>3</v>
      </c>
      <c r="I72" s="134">
        <f t="shared" si="2"/>
        <v>12</v>
      </c>
      <c r="J72" s="191">
        <f>IFERROR(INDEX(RIEP_VENDITA!$H$3:$H$230,MATCH($A72,RIEP_VENDITA!$A$3:$A$230,0)),0)</f>
        <v>5.5</v>
      </c>
      <c r="K72" s="191">
        <f t="shared" si="3"/>
        <v>935</v>
      </c>
      <c r="L72" s="191">
        <f t="shared" si="4"/>
        <v>907.5</v>
      </c>
      <c r="M72" s="191">
        <f t="shared" si="5"/>
        <v>66</v>
      </c>
      <c r="N72" t="str">
        <f t="shared" ca="1" si="6"/>
        <v>OK</v>
      </c>
      <c r="O72" t="str">
        <f t="shared" ca="1" si="7"/>
        <v>OK</v>
      </c>
      <c r="P72" s="97">
        <f t="shared" ca="1" si="8"/>
        <v>13.75</v>
      </c>
      <c r="Q72" s="97">
        <f t="shared" ca="1" si="9"/>
        <v>0.87272727272727268</v>
      </c>
      <c r="R72">
        <f t="shared" ca="1" si="10"/>
        <v>0</v>
      </c>
    </row>
    <row r="73" spans="1:18" ht="21.95" customHeight="1" x14ac:dyDescent="0.25">
      <c r="A73" s="132" t="s">
        <v>113</v>
      </c>
      <c r="B73" s="133" t="str">
        <f>IFERROR(INDEX(RIEP_VENDITA!$B$3:$B$230,MATCH($A73,RIEP_VENDITA!$A$3:$A$230,0)),0)</f>
        <v>PUEBLO CLASSIC TRINCIATO</v>
      </c>
      <c r="C73" s="134">
        <f>IFERROR(INDEX(RIEP_VENDITA!$C$3:$C$230,MATCH($A73,RIEP_VENDITA!$A$3:$A$230,0)),0)</f>
        <v>60</v>
      </c>
      <c r="D73" s="134">
        <f>IFERROR(INDEX(RIEP_VENDITA!$D$3:$D$230,MATCH($A73,RIEP_VENDITA!$A$3:$A$230,0)),0)</f>
        <v>52</v>
      </c>
      <c r="E73" s="134">
        <f>IFERROR(INDEX(RIEP_VENDITA!$R$3:$R$230,MATCH($A73,RIEP_VENDITA!$A$3:$A$230,0)),0)</f>
        <v>0</v>
      </c>
      <c r="F73" s="134">
        <f t="shared" si="0"/>
        <v>52</v>
      </c>
      <c r="G73" s="134">
        <f t="shared" si="1"/>
        <v>8</v>
      </c>
      <c r="H73" s="134">
        <f>IFERROR(INDEX(RIEP_VENDITA!$N$3:$N$230,MATCH($A73,RIEP_VENDITA!$A$3:$A$230,0)),0)</f>
        <v>0</v>
      </c>
      <c r="I73" s="134">
        <f t="shared" si="2"/>
        <v>8</v>
      </c>
      <c r="J73" s="191">
        <f>IFERROR(INDEX(RIEP_VENDITA!$H$3:$H$230,MATCH($A73,RIEP_VENDITA!$A$3:$A$230,0)),0)</f>
        <v>8</v>
      </c>
      <c r="K73" s="191">
        <f t="shared" si="3"/>
        <v>480</v>
      </c>
      <c r="L73" s="191">
        <f t="shared" si="4"/>
        <v>416</v>
      </c>
      <c r="M73" s="191">
        <f t="shared" si="5"/>
        <v>64</v>
      </c>
      <c r="N73" t="str">
        <f t="shared" ca="1" si="6"/>
        <v>OK</v>
      </c>
      <c r="O73" t="str">
        <f t="shared" ca="1" si="7"/>
        <v>OK</v>
      </c>
      <c r="P73" s="97">
        <f t="shared" ca="1" si="8"/>
        <v>4.333333333333333</v>
      </c>
      <c r="Q73" s="97">
        <f t="shared" ca="1" si="9"/>
        <v>1.8461538461538463</v>
      </c>
      <c r="R73">
        <f t="shared" ca="1" si="10"/>
        <v>0</v>
      </c>
    </row>
    <row r="74" spans="1:18" ht="21.95" customHeight="1" x14ac:dyDescent="0.25">
      <c r="A74" s="132" t="s">
        <v>175</v>
      </c>
      <c r="B74" s="133" t="str">
        <f>IFERROR(INDEX(RIEP_VENDITA!$B$3:$B$230,MATCH($A74,RIEP_VENDITA!$A$3:$A$230,0)),0)</f>
        <v>PHILIP MORRIS WHITE*AST20</v>
      </c>
      <c r="C74" s="134">
        <f>IFERROR(INDEX(RIEP_VENDITA!$C$3:$C$230,MATCH($A74,RIEP_VENDITA!$A$3:$A$230,0)),0)</f>
        <v>50</v>
      </c>
      <c r="D74" s="134">
        <f>IFERROR(INDEX(RIEP_VENDITA!$D$3:$D$230,MATCH($A74,RIEP_VENDITA!$A$3:$A$230,0)),0)</f>
        <v>22</v>
      </c>
      <c r="E74" s="134">
        <f>IFERROR(INDEX(RIEP_VENDITA!$R$3:$R$230,MATCH($A74,RIEP_VENDITA!$A$3:$A$230,0)),0)</f>
        <v>0</v>
      </c>
      <c r="F74" s="134">
        <f t="shared" ref="F74:F137" si="11">D74+E74</f>
        <v>22</v>
      </c>
      <c r="G74" s="134">
        <f t="shared" ref="G74:G137" si="12">MAX(0,C74-D74)</f>
        <v>28</v>
      </c>
      <c r="H74" s="134">
        <f>IFERROR(INDEX(RIEP_VENDITA!$N$3:$N$230,MATCH($A74,RIEP_VENDITA!$A$3:$A$230,0)),0)</f>
        <v>0</v>
      </c>
      <c r="I74" s="134">
        <f t="shared" ref="I74:I137" si="13">G74+H74</f>
        <v>28</v>
      </c>
      <c r="J74" s="191">
        <f>IFERROR(INDEX(RIEP_VENDITA!$H$3:$H$230,MATCH($A74,RIEP_VENDITA!$A$3:$A$230,0)),0)</f>
        <v>5.8</v>
      </c>
      <c r="K74" s="191">
        <f t="shared" ref="K74:K137" si="14">C74*J74</f>
        <v>290</v>
      </c>
      <c r="L74" s="191">
        <f t="shared" ref="L74:L137" si="15">F74*J74</f>
        <v>127.6</v>
      </c>
      <c r="M74" s="191">
        <f t="shared" ref="M74:M137" si="16">I74*J74</f>
        <v>162.4</v>
      </c>
      <c r="N74" t="str">
        <f t="shared" ref="N74:N137" ca="1" si="17">IF(A74="","",IF(I74&lt;0,"NEGATIVO",IF(AND(F74=0,I74&gt;0),"FERMO",IF(AND(P74&gt;0,Q74&gt;6),"LENTO",IF(I74=0,"ESAURITO","OK")))))</f>
        <v>LENTO</v>
      </c>
      <c r="O74" t="str">
        <f t="shared" ref="O74:O137" ca="1" si="18">IF(A74="","",IF(I74&lt;0,"VERIFICA + RIORDINO",IF(R74&gt;0,"RIORDINO",IF(N74="FERMO","PROMO/SMALTIRE",IF(N74="LENTO","RIDUCI ACQUISTI","OK")))))</f>
        <v>RIDUCI ACQUISTI</v>
      </c>
      <c r="P74" s="97">
        <f t="shared" ref="P74:P137" ca="1" si="19">IFERROR(F74/$B$6,0)</f>
        <v>1.8333333333333333</v>
      </c>
      <c r="Q74" s="97">
        <f t="shared" ref="Q74:Q137" ca="1" si="20">IFERROR(I74/P74,0)</f>
        <v>15.272727272727273</v>
      </c>
      <c r="R74">
        <f t="shared" ref="R74:R137" ca="1" si="21">IF(A74="","",IF(OR(N74="FERMO",N74="LENTO"),0,MAX(0,_xlfn.CEILING.MATH(P74*$N$4-I74,$R$4))))</f>
        <v>0</v>
      </c>
    </row>
    <row r="75" spans="1:18" ht="21.95" customHeight="1" x14ac:dyDescent="0.25">
      <c r="A75" s="132" t="s">
        <v>191</v>
      </c>
      <c r="B75" s="133" t="str">
        <f>IFERROR(INDEX(RIEP_VENDITA!$B$3:$B$230,MATCH($A75,RIEP_VENDITA!$A$3:$A$230,0)),0)</f>
        <v>PHILIP MORRIS SSL BLUE*AST20</v>
      </c>
      <c r="C75" s="134">
        <f>IFERROR(INDEX(RIEP_VENDITA!$C$3:$C$230,MATCH($A75,RIEP_VENDITA!$A$3:$A$230,0)),0)</f>
        <v>130</v>
      </c>
      <c r="D75" s="134">
        <f>IFERROR(INDEX(RIEP_VENDITA!$D$3:$D$230,MATCH($A75,RIEP_VENDITA!$A$3:$A$230,0)),0)</f>
        <v>120</v>
      </c>
      <c r="E75" s="134">
        <f>IFERROR(INDEX(RIEP_VENDITA!$R$3:$R$230,MATCH($A75,RIEP_VENDITA!$A$3:$A$230,0)),0)</f>
        <v>0</v>
      </c>
      <c r="F75" s="134">
        <f t="shared" si="11"/>
        <v>120</v>
      </c>
      <c r="G75" s="134">
        <f t="shared" si="12"/>
        <v>10</v>
      </c>
      <c r="H75" s="134">
        <f>IFERROR(INDEX(RIEP_VENDITA!$N$3:$N$230,MATCH($A75,RIEP_VENDITA!$A$3:$A$230,0)),0)</f>
        <v>0</v>
      </c>
      <c r="I75" s="134">
        <f t="shared" si="13"/>
        <v>10</v>
      </c>
      <c r="J75" s="191">
        <f>IFERROR(INDEX(RIEP_VENDITA!$H$3:$H$230,MATCH($A75,RIEP_VENDITA!$A$3:$A$230,0)),0)</f>
        <v>5.5</v>
      </c>
      <c r="K75" s="191">
        <f t="shared" si="14"/>
        <v>715</v>
      </c>
      <c r="L75" s="191">
        <f t="shared" si="15"/>
        <v>660</v>
      </c>
      <c r="M75" s="191">
        <f t="shared" si="16"/>
        <v>55</v>
      </c>
      <c r="N75" t="str">
        <f t="shared" ca="1" si="17"/>
        <v>OK</v>
      </c>
      <c r="O75" t="str">
        <f t="shared" ca="1" si="18"/>
        <v>OK</v>
      </c>
      <c r="P75" s="97">
        <f t="shared" ca="1" si="19"/>
        <v>10</v>
      </c>
      <c r="Q75" s="97">
        <f t="shared" ca="1" si="20"/>
        <v>1</v>
      </c>
      <c r="R75">
        <f t="shared" ca="1" si="21"/>
        <v>0</v>
      </c>
    </row>
    <row r="76" spans="1:18" ht="21.95" customHeight="1" x14ac:dyDescent="0.25">
      <c r="A76" s="132" t="s">
        <v>192</v>
      </c>
      <c r="B76" s="133" t="str">
        <f>IFERROR(INDEX(RIEP_VENDITA!$B$3:$B$230,MATCH($A76,RIEP_VENDITA!$A$3:$A$230,0)),0)</f>
        <v>PHILIP MORRIS SSL BEIGE*AST20</v>
      </c>
      <c r="C76" s="134">
        <f>IFERROR(INDEX(RIEP_VENDITA!$C$3:$C$230,MATCH($A76,RIEP_VENDITA!$A$3:$A$230,0)),0)</f>
        <v>110</v>
      </c>
      <c r="D76" s="134">
        <f>IFERROR(INDEX(RIEP_VENDITA!$D$3:$D$230,MATCH($A76,RIEP_VENDITA!$A$3:$A$230,0)),0)</f>
        <v>93</v>
      </c>
      <c r="E76" s="134">
        <f>IFERROR(INDEX(RIEP_VENDITA!$R$3:$R$230,MATCH($A76,RIEP_VENDITA!$A$3:$A$230,0)),0)</f>
        <v>0</v>
      </c>
      <c r="F76" s="134">
        <f t="shared" si="11"/>
        <v>93</v>
      </c>
      <c r="G76" s="134">
        <f t="shared" si="12"/>
        <v>17</v>
      </c>
      <c r="H76" s="134">
        <f>IFERROR(INDEX(RIEP_VENDITA!$N$3:$N$230,MATCH($A76,RIEP_VENDITA!$A$3:$A$230,0)),0)</f>
        <v>0</v>
      </c>
      <c r="I76" s="134">
        <f t="shared" si="13"/>
        <v>17</v>
      </c>
      <c r="J76" s="191">
        <f>IFERROR(INDEX(RIEP_VENDITA!$H$3:$H$230,MATCH($A76,RIEP_VENDITA!$A$3:$A$230,0)),0)</f>
        <v>5.5</v>
      </c>
      <c r="K76" s="191">
        <f t="shared" si="14"/>
        <v>605</v>
      </c>
      <c r="L76" s="191">
        <f t="shared" si="15"/>
        <v>511.5</v>
      </c>
      <c r="M76" s="191">
        <f t="shared" si="16"/>
        <v>93.5</v>
      </c>
      <c r="N76" t="str">
        <f t="shared" ca="1" si="17"/>
        <v>OK</v>
      </c>
      <c r="O76" t="str">
        <f t="shared" ca="1" si="18"/>
        <v>OK</v>
      </c>
      <c r="P76" s="97">
        <f t="shared" ca="1" si="19"/>
        <v>7.75</v>
      </c>
      <c r="Q76" s="97">
        <f t="shared" ca="1" si="20"/>
        <v>2.193548387096774</v>
      </c>
      <c r="R76">
        <f t="shared" ca="1" si="21"/>
        <v>0</v>
      </c>
    </row>
    <row r="77" spans="1:18" ht="21.95" customHeight="1" x14ac:dyDescent="0.25">
      <c r="A77" s="132" t="s">
        <v>188</v>
      </c>
      <c r="B77" s="133" t="str">
        <f>IFERROR(INDEX(RIEP_VENDITA!$B$3:$B$230,MATCH($A77,RIEP_VENDITA!$A$3:$A$230,0)),0)</f>
        <v>PHILIP MORRIS RED*CART20</v>
      </c>
      <c r="C77" s="134">
        <f>IFERROR(INDEX(RIEP_VENDITA!$C$3:$C$230,MATCH($A77,RIEP_VENDITA!$A$3:$A$230,0)),0)</f>
        <v>70</v>
      </c>
      <c r="D77" s="134">
        <f>IFERROR(INDEX(RIEP_VENDITA!$D$3:$D$230,MATCH($A77,RIEP_VENDITA!$A$3:$A$230,0)),0)</f>
        <v>3</v>
      </c>
      <c r="E77" s="134">
        <f>IFERROR(INDEX(RIEP_VENDITA!$R$3:$R$230,MATCH($A77,RIEP_VENDITA!$A$3:$A$230,0)),0)</f>
        <v>0</v>
      </c>
      <c r="F77" s="134">
        <f t="shared" si="11"/>
        <v>3</v>
      </c>
      <c r="G77" s="134">
        <f t="shared" si="12"/>
        <v>67</v>
      </c>
      <c r="H77" s="134">
        <f>IFERROR(INDEX(RIEP_VENDITA!$N$3:$N$230,MATCH($A77,RIEP_VENDITA!$A$3:$A$230,0)),0)</f>
        <v>0</v>
      </c>
      <c r="I77" s="134">
        <f t="shared" si="13"/>
        <v>67</v>
      </c>
      <c r="J77" s="191">
        <f>IFERROR(INDEX(RIEP_VENDITA!$H$3:$H$230,MATCH($A77,RIEP_VENDITA!$A$3:$A$230,0)),0)</f>
        <v>5.5</v>
      </c>
      <c r="K77" s="191">
        <f t="shared" si="14"/>
        <v>385</v>
      </c>
      <c r="L77" s="191">
        <f t="shared" si="15"/>
        <v>16.5</v>
      </c>
      <c r="M77" s="191">
        <f t="shared" si="16"/>
        <v>368.5</v>
      </c>
      <c r="N77" t="str">
        <f t="shared" ca="1" si="17"/>
        <v>LENTO</v>
      </c>
      <c r="O77" t="str">
        <f t="shared" ca="1" si="18"/>
        <v>RIDUCI ACQUISTI</v>
      </c>
      <c r="P77" s="97">
        <f t="shared" ca="1" si="19"/>
        <v>0.25</v>
      </c>
      <c r="Q77" s="97">
        <f t="shared" ca="1" si="20"/>
        <v>268</v>
      </c>
      <c r="R77">
        <f t="shared" ca="1" si="21"/>
        <v>0</v>
      </c>
    </row>
    <row r="78" spans="1:18" ht="21.95" customHeight="1" x14ac:dyDescent="0.25">
      <c r="A78" s="132" t="s">
        <v>167</v>
      </c>
      <c r="B78" s="133" t="str">
        <f>IFERROR(INDEX(RIEP_VENDITA!$B$3:$B$230,MATCH($A78,RIEP_VENDITA!$A$3:$A$230,0)),0)</f>
        <v xml:space="preserve">PHILIP MORRIS RED*AST20 </v>
      </c>
      <c r="C78" s="134">
        <f>IFERROR(INDEX(RIEP_VENDITA!$C$3:$C$230,MATCH($A78,RIEP_VENDITA!$A$3:$A$230,0)),0)</f>
        <v>90</v>
      </c>
      <c r="D78" s="134">
        <f>IFERROR(INDEX(RIEP_VENDITA!$D$3:$D$230,MATCH($A78,RIEP_VENDITA!$A$3:$A$230,0)),0)</f>
        <v>55</v>
      </c>
      <c r="E78" s="134">
        <f>IFERROR(INDEX(RIEP_VENDITA!$R$3:$R$230,MATCH($A78,RIEP_VENDITA!$A$3:$A$230,0)),0)</f>
        <v>0</v>
      </c>
      <c r="F78" s="134">
        <f t="shared" si="11"/>
        <v>55</v>
      </c>
      <c r="G78" s="134">
        <f t="shared" si="12"/>
        <v>35</v>
      </c>
      <c r="H78" s="134">
        <f>IFERROR(INDEX(RIEP_VENDITA!$N$3:$N$230,MATCH($A78,RIEP_VENDITA!$A$3:$A$230,0)),0)</f>
        <v>4</v>
      </c>
      <c r="I78" s="134">
        <f t="shared" si="13"/>
        <v>39</v>
      </c>
      <c r="J78" s="191">
        <f>IFERROR(INDEX(RIEP_VENDITA!$H$3:$H$230,MATCH($A78,RIEP_VENDITA!$A$3:$A$230,0)),0)</f>
        <v>5.8</v>
      </c>
      <c r="K78" s="191">
        <f t="shared" si="14"/>
        <v>522</v>
      </c>
      <c r="L78" s="191">
        <f t="shared" si="15"/>
        <v>319</v>
      </c>
      <c r="M78" s="191">
        <f t="shared" si="16"/>
        <v>226.2</v>
      </c>
      <c r="N78" t="str">
        <f t="shared" ca="1" si="17"/>
        <v>LENTO</v>
      </c>
      <c r="O78" t="str">
        <f t="shared" ca="1" si="18"/>
        <v>RIDUCI ACQUISTI</v>
      </c>
      <c r="P78" s="97">
        <f t="shared" ca="1" si="19"/>
        <v>4.583333333333333</v>
      </c>
      <c r="Q78" s="97">
        <f t="shared" ca="1" si="20"/>
        <v>8.5090909090909097</v>
      </c>
      <c r="R78">
        <f t="shared" ca="1" si="21"/>
        <v>0</v>
      </c>
    </row>
    <row r="79" spans="1:18" ht="21.95" customHeight="1" x14ac:dyDescent="0.25">
      <c r="A79" s="132" t="s">
        <v>189</v>
      </c>
      <c r="B79" s="133" t="str">
        <f>IFERROR(INDEX(RIEP_VENDITA!$B$3:$B$230,MATCH($A79,RIEP_VENDITA!$A$3:$A$230,0)),0)</f>
        <v>PHILIP MORRIS RED 100'S*AST20</v>
      </c>
      <c r="C79" s="134">
        <f>IFERROR(INDEX(RIEP_VENDITA!$C$3:$C$230,MATCH($A79,RIEP_VENDITA!$A$3:$A$230,0)),0)</f>
        <v>40</v>
      </c>
      <c r="D79" s="134">
        <f>IFERROR(INDEX(RIEP_VENDITA!$D$3:$D$230,MATCH($A79,RIEP_VENDITA!$A$3:$A$230,0)),0)</f>
        <v>29</v>
      </c>
      <c r="E79" s="134">
        <f>IFERROR(INDEX(RIEP_VENDITA!$R$3:$R$230,MATCH($A79,RIEP_VENDITA!$A$3:$A$230,0)),0)</f>
        <v>0</v>
      </c>
      <c r="F79" s="134">
        <f t="shared" si="11"/>
        <v>29</v>
      </c>
      <c r="G79" s="134">
        <f t="shared" si="12"/>
        <v>11</v>
      </c>
      <c r="H79" s="134">
        <f>IFERROR(INDEX(RIEP_VENDITA!$N$3:$N$230,MATCH($A79,RIEP_VENDITA!$A$3:$A$230,0)),0)</f>
        <v>0</v>
      </c>
      <c r="I79" s="134">
        <f t="shared" si="13"/>
        <v>11</v>
      </c>
      <c r="J79" s="191">
        <f>IFERROR(INDEX(RIEP_VENDITA!$H$3:$H$230,MATCH($A79,RIEP_VENDITA!$A$3:$A$230,0)),0)</f>
        <v>5.8</v>
      </c>
      <c r="K79" s="191">
        <f t="shared" si="14"/>
        <v>232</v>
      </c>
      <c r="L79" s="191">
        <f t="shared" si="15"/>
        <v>168.2</v>
      </c>
      <c r="M79" s="191">
        <f t="shared" si="16"/>
        <v>63.8</v>
      </c>
      <c r="N79" t="str">
        <f t="shared" ca="1" si="17"/>
        <v>OK</v>
      </c>
      <c r="O79" t="str">
        <f t="shared" ca="1" si="18"/>
        <v>OK</v>
      </c>
      <c r="P79" s="97">
        <f t="shared" ca="1" si="19"/>
        <v>2.4166666666666665</v>
      </c>
      <c r="Q79" s="97">
        <f t="shared" ca="1" si="20"/>
        <v>4.5517241379310347</v>
      </c>
      <c r="R79">
        <f t="shared" ca="1" si="21"/>
        <v>0</v>
      </c>
    </row>
    <row r="80" spans="1:18" ht="21.95" customHeight="1" x14ac:dyDescent="0.25">
      <c r="A80" s="132" t="s">
        <v>223</v>
      </c>
      <c r="B80" s="133" t="str">
        <f>IFERROR(INDEX(RIEP_VENDITA!$B$3:$B$230,MATCH($A80,RIEP_VENDITA!$A$3:$A$230,0)),0)</f>
        <v>PHILIP MORRIS FILTER KINGS*AST20</v>
      </c>
      <c r="C80" s="134">
        <f>IFERROR(INDEX(RIEP_VENDITA!$C$3:$C$230,MATCH($A80,RIEP_VENDITA!$A$3:$A$230,0)),0)</f>
        <v>130</v>
      </c>
      <c r="D80" s="134">
        <f>IFERROR(INDEX(RIEP_VENDITA!$D$3:$D$230,MATCH($A80,RIEP_VENDITA!$A$3:$A$230,0)),0)</f>
        <v>123</v>
      </c>
      <c r="E80" s="134">
        <f>IFERROR(INDEX(RIEP_VENDITA!$R$3:$R$230,MATCH($A80,RIEP_VENDITA!$A$3:$A$230,0)),0)</f>
        <v>3</v>
      </c>
      <c r="F80" s="134">
        <f t="shared" si="11"/>
        <v>126</v>
      </c>
      <c r="G80" s="134">
        <f t="shared" si="12"/>
        <v>7</v>
      </c>
      <c r="H80" s="134">
        <f>IFERROR(INDEX(RIEP_VENDITA!$N$3:$N$230,MATCH($A80,RIEP_VENDITA!$A$3:$A$230,0)),0)</f>
        <v>4</v>
      </c>
      <c r="I80" s="134">
        <f t="shared" si="13"/>
        <v>11</v>
      </c>
      <c r="J80" s="191">
        <f>IFERROR(INDEX(RIEP_VENDITA!$H$3:$H$230,MATCH($A80,RIEP_VENDITA!$A$3:$A$230,0)),0)</f>
        <v>5.8</v>
      </c>
      <c r="K80" s="191">
        <f t="shared" si="14"/>
        <v>754</v>
      </c>
      <c r="L80" s="191">
        <f t="shared" si="15"/>
        <v>730.8</v>
      </c>
      <c r="M80" s="191">
        <f t="shared" si="16"/>
        <v>63.8</v>
      </c>
      <c r="N80" t="str">
        <f t="shared" ca="1" si="17"/>
        <v>OK</v>
      </c>
      <c r="O80" t="str">
        <f t="shared" ca="1" si="18"/>
        <v>OK</v>
      </c>
      <c r="P80" s="97">
        <f t="shared" ca="1" si="19"/>
        <v>10.5</v>
      </c>
      <c r="Q80" s="97">
        <f t="shared" ca="1" si="20"/>
        <v>1.0476190476190477</v>
      </c>
      <c r="R80">
        <f t="shared" ca="1" si="21"/>
        <v>0</v>
      </c>
    </row>
    <row r="81" spans="1:18" ht="21.95" customHeight="1" x14ac:dyDescent="0.25">
      <c r="A81" s="132" t="s">
        <v>190</v>
      </c>
      <c r="B81" s="133" t="str">
        <f>IFERROR(INDEX(RIEP_VENDITA!$B$3:$B$230,MATCH($A81,RIEP_VENDITA!$A$3:$A$230,0)),0)</f>
        <v>PHILIP MORRIS BLUE*CART20</v>
      </c>
      <c r="C81" s="134">
        <f>IFERROR(INDEX(RIEP_VENDITA!$C$3:$C$230,MATCH($A81,RIEP_VENDITA!$A$3:$A$230,0)),0)</f>
        <v>60</v>
      </c>
      <c r="D81" s="134">
        <f>IFERROR(INDEX(RIEP_VENDITA!$D$3:$D$230,MATCH($A81,RIEP_VENDITA!$A$3:$A$230,0)),0)</f>
        <v>4</v>
      </c>
      <c r="E81" s="134">
        <f>IFERROR(INDEX(RIEP_VENDITA!$R$3:$R$230,MATCH($A81,RIEP_VENDITA!$A$3:$A$230,0)),0)</f>
        <v>0</v>
      </c>
      <c r="F81" s="134">
        <f t="shared" si="11"/>
        <v>4</v>
      </c>
      <c r="G81" s="134">
        <f t="shared" si="12"/>
        <v>56</v>
      </c>
      <c r="H81" s="134">
        <f>IFERROR(INDEX(RIEP_VENDITA!$N$3:$N$230,MATCH($A81,RIEP_VENDITA!$A$3:$A$230,0)),0)</f>
        <v>0</v>
      </c>
      <c r="I81" s="134">
        <f t="shared" si="13"/>
        <v>56</v>
      </c>
      <c r="J81" s="191">
        <f>IFERROR(INDEX(RIEP_VENDITA!$H$3:$H$230,MATCH($A81,RIEP_VENDITA!$A$3:$A$230,0)),0)</f>
        <v>5.5</v>
      </c>
      <c r="K81" s="191">
        <f t="shared" si="14"/>
        <v>330</v>
      </c>
      <c r="L81" s="191">
        <f t="shared" si="15"/>
        <v>22</v>
      </c>
      <c r="M81" s="191">
        <f t="shared" si="16"/>
        <v>308</v>
      </c>
      <c r="N81" t="str">
        <f t="shared" ca="1" si="17"/>
        <v>LENTO</v>
      </c>
      <c r="O81" t="str">
        <f t="shared" ca="1" si="18"/>
        <v>RIDUCI ACQUISTI</v>
      </c>
      <c r="P81" s="97">
        <f t="shared" ca="1" si="19"/>
        <v>0.33333333333333331</v>
      </c>
      <c r="Q81" s="97">
        <f t="shared" ca="1" si="20"/>
        <v>168</v>
      </c>
      <c r="R81">
        <f t="shared" ca="1" si="21"/>
        <v>0</v>
      </c>
    </row>
    <row r="82" spans="1:18" ht="21.95" customHeight="1" x14ac:dyDescent="0.25">
      <c r="A82" s="132" t="s">
        <v>166</v>
      </c>
      <c r="B82" s="133" t="str">
        <f>IFERROR(INDEX(RIEP_VENDITA!$B$3:$B$230,MATCH($A82,RIEP_VENDITA!$A$3:$A$230,0)),0)</f>
        <v xml:space="preserve">PHILIP MORRIS BLUE*AST20 </v>
      </c>
      <c r="C82" s="134">
        <f>IFERROR(INDEX(RIEP_VENDITA!$C$3:$C$230,MATCH($A82,RIEP_VENDITA!$A$3:$A$230,0)),0)</f>
        <v>90</v>
      </c>
      <c r="D82" s="134">
        <f>IFERROR(INDEX(RIEP_VENDITA!$D$3:$D$230,MATCH($A82,RIEP_VENDITA!$A$3:$A$230,0)),0)</f>
        <v>46</v>
      </c>
      <c r="E82" s="134">
        <f>IFERROR(INDEX(RIEP_VENDITA!$R$3:$R$230,MATCH($A82,RIEP_VENDITA!$A$3:$A$230,0)),0)</f>
        <v>3</v>
      </c>
      <c r="F82" s="134">
        <f t="shared" si="11"/>
        <v>49</v>
      </c>
      <c r="G82" s="134">
        <f t="shared" si="12"/>
        <v>44</v>
      </c>
      <c r="H82" s="134">
        <f>IFERROR(INDEX(RIEP_VENDITA!$N$3:$N$230,MATCH($A82,RIEP_VENDITA!$A$3:$A$230,0)),0)</f>
        <v>1</v>
      </c>
      <c r="I82" s="134">
        <f t="shared" si="13"/>
        <v>45</v>
      </c>
      <c r="J82" s="191">
        <f>IFERROR(INDEX(RIEP_VENDITA!$H$3:$H$230,MATCH($A82,RIEP_VENDITA!$A$3:$A$230,0)),0)</f>
        <v>5.8</v>
      </c>
      <c r="K82" s="191">
        <f t="shared" si="14"/>
        <v>522</v>
      </c>
      <c r="L82" s="191">
        <f t="shared" si="15"/>
        <v>284.2</v>
      </c>
      <c r="M82" s="191">
        <f t="shared" si="16"/>
        <v>261</v>
      </c>
      <c r="N82" t="str">
        <f t="shared" ca="1" si="17"/>
        <v>LENTO</v>
      </c>
      <c r="O82" t="str">
        <f t="shared" ca="1" si="18"/>
        <v>RIDUCI ACQUISTI</v>
      </c>
      <c r="P82" s="97">
        <f t="shared" ca="1" si="19"/>
        <v>4.083333333333333</v>
      </c>
      <c r="Q82" s="97">
        <f t="shared" ca="1" si="20"/>
        <v>11.020408163265307</v>
      </c>
      <c r="R82">
        <f t="shared" ca="1" si="21"/>
        <v>0</v>
      </c>
    </row>
    <row r="83" spans="1:18" ht="21.95" customHeight="1" x14ac:dyDescent="0.25">
      <c r="A83" s="132" t="s">
        <v>177</v>
      </c>
      <c r="B83" s="133" t="str">
        <f>IFERROR(INDEX(RIEP_VENDITA!$B$3:$B$230,MATCH($A83,RIEP_VENDITA!$A$3:$A$230,0)),0)</f>
        <v>PHILIP MORRIS BLUE 100'S*AST20</v>
      </c>
      <c r="C83" s="134">
        <f>IFERROR(INDEX(RIEP_VENDITA!$C$3:$C$230,MATCH($A83,RIEP_VENDITA!$A$3:$A$230,0)),0)</f>
        <v>40</v>
      </c>
      <c r="D83" s="134">
        <f>IFERROR(INDEX(RIEP_VENDITA!$D$3:$D$230,MATCH($A83,RIEP_VENDITA!$A$3:$A$230,0)),0)</f>
        <v>15</v>
      </c>
      <c r="E83" s="134">
        <f>IFERROR(INDEX(RIEP_VENDITA!$R$3:$R$230,MATCH($A83,RIEP_VENDITA!$A$3:$A$230,0)),0)</f>
        <v>0</v>
      </c>
      <c r="F83" s="134">
        <f t="shared" si="11"/>
        <v>15</v>
      </c>
      <c r="G83" s="134">
        <f t="shared" si="12"/>
        <v>25</v>
      </c>
      <c r="H83" s="134">
        <f>IFERROR(INDEX(RIEP_VENDITA!$N$3:$N$230,MATCH($A83,RIEP_VENDITA!$A$3:$A$230,0)),0)</f>
        <v>0</v>
      </c>
      <c r="I83" s="134">
        <f t="shared" si="13"/>
        <v>25</v>
      </c>
      <c r="J83" s="191">
        <f>IFERROR(INDEX(RIEP_VENDITA!$H$3:$H$230,MATCH($A83,RIEP_VENDITA!$A$3:$A$230,0)),0)</f>
        <v>5.8</v>
      </c>
      <c r="K83" s="191">
        <f t="shared" si="14"/>
        <v>232</v>
      </c>
      <c r="L83" s="191">
        <f t="shared" si="15"/>
        <v>87</v>
      </c>
      <c r="M83" s="191">
        <f t="shared" si="16"/>
        <v>145</v>
      </c>
      <c r="N83" t="str">
        <f t="shared" ca="1" si="17"/>
        <v>LENTO</v>
      </c>
      <c r="O83" t="str">
        <f t="shared" ca="1" si="18"/>
        <v>RIDUCI ACQUISTI</v>
      </c>
      <c r="P83" s="97">
        <f t="shared" ca="1" si="19"/>
        <v>1.25</v>
      </c>
      <c r="Q83" s="97">
        <f t="shared" ca="1" si="20"/>
        <v>20</v>
      </c>
      <c r="R83">
        <f t="shared" ca="1" si="21"/>
        <v>0</v>
      </c>
    </row>
    <row r="84" spans="1:18" ht="21.95" customHeight="1" x14ac:dyDescent="0.25">
      <c r="A84" s="132" t="s">
        <v>178</v>
      </c>
      <c r="B84" s="133" t="str">
        <f>IFERROR(INDEX(RIEP_VENDITA!$B$3:$B$230,MATCH($A84,RIEP_VENDITA!$A$3:$A$230,0)),0)</f>
        <v>PHILIP MORRIS AZURE100'S*AST20</v>
      </c>
      <c r="C84" s="134">
        <f>IFERROR(INDEX(RIEP_VENDITA!$C$3:$C$230,MATCH($A84,RIEP_VENDITA!$A$3:$A$230,0)),0)</f>
        <v>50</v>
      </c>
      <c r="D84" s="134">
        <f>IFERROR(INDEX(RIEP_VENDITA!$D$3:$D$230,MATCH($A84,RIEP_VENDITA!$A$3:$A$230,0)),0)</f>
        <v>16</v>
      </c>
      <c r="E84" s="134">
        <f>IFERROR(INDEX(RIEP_VENDITA!$R$3:$R$230,MATCH($A84,RIEP_VENDITA!$A$3:$A$230,0)),0)</f>
        <v>0</v>
      </c>
      <c r="F84" s="134">
        <f t="shared" si="11"/>
        <v>16</v>
      </c>
      <c r="G84" s="134">
        <f t="shared" si="12"/>
        <v>34</v>
      </c>
      <c r="H84" s="134">
        <f>IFERROR(INDEX(RIEP_VENDITA!$N$3:$N$230,MATCH($A84,RIEP_VENDITA!$A$3:$A$230,0)),0)</f>
        <v>0</v>
      </c>
      <c r="I84" s="134">
        <f t="shared" si="13"/>
        <v>34</v>
      </c>
      <c r="J84" s="191">
        <f>IFERROR(INDEX(RIEP_VENDITA!$H$3:$H$230,MATCH($A84,RIEP_VENDITA!$A$3:$A$230,0)),0)</f>
        <v>5.8</v>
      </c>
      <c r="K84" s="191">
        <f t="shared" si="14"/>
        <v>290</v>
      </c>
      <c r="L84" s="191">
        <f t="shared" si="15"/>
        <v>92.8</v>
      </c>
      <c r="M84" s="191">
        <f t="shared" si="16"/>
        <v>197.2</v>
      </c>
      <c r="N84" t="str">
        <f t="shared" ca="1" si="17"/>
        <v>LENTO</v>
      </c>
      <c r="O84" t="str">
        <f t="shared" ca="1" si="18"/>
        <v>RIDUCI ACQUISTI</v>
      </c>
      <c r="P84" s="97">
        <f t="shared" ca="1" si="19"/>
        <v>1.3333333333333333</v>
      </c>
      <c r="Q84" s="97">
        <f t="shared" ca="1" si="20"/>
        <v>25.5</v>
      </c>
      <c r="R84">
        <f t="shared" ca="1" si="21"/>
        <v>0</v>
      </c>
    </row>
    <row r="85" spans="1:18" ht="21.95" customHeight="1" x14ac:dyDescent="0.25">
      <c r="A85" s="132" t="s">
        <v>174</v>
      </c>
      <c r="B85" s="133" t="str">
        <f>IFERROR(INDEX(RIEP_VENDITA!$B$3:$B$230,MATCH($A85,RIEP_VENDITA!$A$3:$A$230,0)),0)</f>
        <v xml:space="preserve">PHILIP MORRIS AZURE*AST20 </v>
      </c>
      <c r="C85" s="134">
        <f>IFERROR(INDEX(RIEP_VENDITA!$C$3:$C$230,MATCH($A85,RIEP_VENDITA!$A$3:$A$230,0)),0)</f>
        <v>190</v>
      </c>
      <c r="D85" s="134">
        <f>IFERROR(INDEX(RIEP_VENDITA!$D$3:$D$230,MATCH($A85,RIEP_VENDITA!$A$3:$A$230,0)),0)</f>
        <v>180</v>
      </c>
      <c r="E85" s="134">
        <f>IFERROR(INDEX(RIEP_VENDITA!$R$3:$R$230,MATCH($A85,RIEP_VENDITA!$A$3:$A$230,0)),0)</f>
        <v>0</v>
      </c>
      <c r="F85" s="134">
        <f t="shared" si="11"/>
        <v>180</v>
      </c>
      <c r="G85" s="134">
        <f t="shared" si="12"/>
        <v>10</v>
      </c>
      <c r="H85" s="134">
        <f>IFERROR(INDEX(RIEP_VENDITA!$N$3:$N$230,MATCH($A85,RIEP_VENDITA!$A$3:$A$230,0)),0)</f>
        <v>5</v>
      </c>
      <c r="I85" s="134">
        <f t="shared" si="13"/>
        <v>15</v>
      </c>
      <c r="J85" s="191">
        <f>IFERROR(INDEX(RIEP_VENDITA!$H$3:$H$230,MATCH($A85,RIEP_VENDITA!$A$3:$A$230,0)),0)</f>
        <v>5.8</v>
      </c>
      <c r="K85" s="191">
        <f t="shared" si="14"/>
        <v>1102</v>
      </c>
      <c r="L85" s="191">
        <f t="shared" si="15"/>
        <v>1044</v>
      </c>
      <c r="M85" s="191">
        <f t="shared" si="16"/>
        <v>87</v>
      </c>
      <c r="N85" t="str">
        <f t="shared" ca="1" si="17"/>
        <v>OK</v>
      </c>
      <c r="O85" t="str">
        <f t="shared" ca="1" si="18"/>
        <v>OK</v>
      </c>
      <c r="P85" s="97">
        <f t="shared" ca="1" si="19"/>
        <v>15</v>
      </c>
      <c r="Q85" s="97">
        <f t="shared" ca="1" si="20"/>
        <v>1</v>
      </c>
      <c r="R85">
        <f t="shared" ca="1" si="21"/>
        <v>0</v>
      </c>
    </row>
    <row r="86" spans="1:18" ht="21.95" customHeight="1" x14ac:dyDescent="0.25">
      <c r="A86" s="132">
        <v>10194</v>
      </c>
      <c r="B86" s="133" t="str">
        <f>IFERROR(INDEX(RIEP_VENDITA!$B$3:$B$230,MATCH($A86,RIEP_VENDITA!$A$3:$A$230,0)),0)</f>
        <v>OCB CARTINE CORTA SINGOLA</v>
      </c>
      <c r="C86" s="134">
        <f>IFERROR(INDEX(RIEP_VENDITA!$C$3:$C$230,MATCH($A86,RIEP_VENDITA!$A$3:$A$230,0)),0)</f>
        <v>150</v>
      </c>
      <c r="D86" s="134">
        <f>IFERROR(INDEX(RIEP_VENDITA!$D$3:$D$230,MATCH($A86,RIEP_VENDITA!$A$3:$A$230,0)),0)</f>
        <v>104</v>
      </c>
      <c r="E86" s="134">
        <f>IFERROR(INDEX(RIEP_VENDITA!$R$3:$R$230,MATCH($A86,RIEP_VENDITA!$A$3:$A$230,0)),0)</f>
        <v>0</v>
      </c>
      <c r="F86" s="134">
        <f t="shared" si="11"/>
        <v>104</v>
      </c>
      <c r="G86" s="134">
        <f t="shared" si="12"/>
        <v>46</v>
      </c>
      <c r="H86" s="134">
        <f>IFERROR(INDEX(RIEP_VENDITA!$N$3:$N$230,MATCH($A86,RIEP_VENDITA!$A$3:$A$230,0)),0)</f>
        <v>0</v>
      </c>
      <c r="I86" s="134">
        <f t="shared" si="13"/>
        <v>46</v>
      </c>
      <c r="J86" s="191">
        <f>IFERROR(INDEX(RIEP_VENDITA!$H$3:$H$230,MATCH($A86,RIEP_VENDITA!$A$3:$A$230,0)),0)</f>
        <v>1.7</v>
      </c>
      <c r="K86" s="191">
        <f t="shared" si="14"/>
        <v>255</v>
      </c>
      <c r="L86" s="191">
        <f t="shared" si="15"/>
        <v>176.79999999999998</v>
      </c>
      <c r="M86" s="191">
        <f t="shared" si="16"/>
        <v>78.2</v>
      </c>
      <c r="N86" t="str">
        <f t="shared" ca="1" si="17"/>
        <v>OK</v>
      </c>
      <c r="O86" t="str">
        <f t="shared" ca="1" si="18"/>
        <v>OK</v>
      </c>
      <c r="P86" s="97">
        <f t="shared" ca="1" si="19"/>
        <v>8.6666666666666661</v>
      </c>
      <c r="Q86" s="97">
        <f t="shared" ca="1" si="20"/>
        <v>5.3076923076923084</v>
      </c>
      <c r="R86">
        <f t="shared" ca="1" si="21"/>
        <v>0</v>
      </c>
    </row>
    <row r="87" spans="1:18" ht="21.95" customHeight="1" x14ac:dyDescent="0.25">
      <c r="A87" s="132" t="s">
        <v>234</v>
      </c>
      <c r="B87" s="133" t="str">
        <f>IFERROR(INDEX(RIEP_VENDITA!$B$3:$B$230,MATCH($A87,RIEP_VENDITA!$A$3:$A$230,0)),0)</f>
        <v>MURATTI AZURE 100'S AST*20</v>
      </c>
      <c r="C87" s="134">
        <f>IFERROR(INDEX(RIEP_VENDITA!$C$3:$C$230,MATCH($A87,RIEP_VENDITA!$A$3:$A$230,0)),0)</f>
        <v>70</v>
      </c>
      <c r="D87" s="134">
        <f>IFERROR(INDEX(RIEP_VENDITA!$D$3:$D$230,MATCH($A87,RIEP_VENDITA!$A$3:$A$230,0)),0)</f>
        <v>60</v>
      </c>
      <c r="E87" s="134">
        <f>IFERROR(INDEX(RIEP_VENDITA!$R$3:$R$230,MATCH($A87,RIEP_VENDITA!$A$3:$A$230,0)),0)</f>
        <v>0</v>
      </c>
      <c r="F87" s="134">
        <f t="shared" si="11"/>
        <v>60</v>
      </c>
      <c r="G87" s="134">
        <f t="shared" si="12"/>
        <v>10</v>
      </c>
      <c r="H87" s="134">
        <f>IFERROR(INDEX(RIEP_VENDITA!$N$3:$N$230,MATCH($A87,RIEP_VENDITA!$A$3:$A$230,0)),0)</f>
        <v>5</v>
      </c>
      <c r="I87" s="134">
        <f t="shared" si="13"/>
        <v>15</v>
      </c>
      <c r="J87" s="191">
        <f>IFERROR(INDEX(RIEP_VENDITA!$H$3:$H$230,MATCH($A87,RIEP_VENDITA!$A$3:$A$230,0)),0)</f>
        <v>6.8</v>
      </c>
      <c r="K87" s="191">
        <f t="shared" si="14"/>
        <v>476</v>
      </c>
      <c r="L87" s="191">
        <f t="shared" si="15"/>
        <v>408</v>
      </c>
      <c r="M87" s="191">
        <f t="shared" si="16"/>
        <v>102</v>
      </c>
      <c r="N87" t="str">
        <f t="shared" ca="1" si="17"/>
        <v>OK</v>
      </c>
      <c r="O87" t="str">
        <f t="shared" ca="1" si="18"/>
        <v>OK</v>
      </c>
      <c r="P87" s="97">
        <f t="shared" ca="1" si="19"/>
        <v>5</v>
      </c>
      <c r="Q87" s="97">
        <f t="shared" ca="1" si="20"/>
        <v>3</v>
      </c>
      <c r="R87">
        <f t="shared" ca="1" si="21"/>
        <v>0</v>
      </c>
    </row>
    <row r="88" spans="1:18" ht="21.95" customHeight="1" x14ac:dyDescent="0.25">
      <c r="A88" s="132" t="s">
        <v>112</v>
      </c>
      <c r="B88" s="133" t="str">
        <f>IFERROR(INDEX(RIEP_VENDITA!$B$3:$B$230,MATCH($A88,RIEP_VENDITA!$A$3:$A$230,0)),0)</f>
        <v>MS CLASSIC SOFT*CART20</v>
      </c>
      <c r="C88" s="134">
        <f>IFERROR(INDEX(RIEP_VENDITA!$C$3:$C$230,MATCH($A88,RIEP_VENDITA!$A$3:$A$230,0)),0)</f>
        <v>20</v>
      </c>
      <c r="D88" s="134">
        <f>IFERROR(INDEX(RIEP_VENDITA!$D$3:$D$230,MATCH($A88,RIEP_VENDITA!$A$3:$A$230,0)),0)</f>
        <v>11</v>
      </c>
      <c r="E88" s="134">
        <f>IFERROR(INDEX(RIEP_VENDITA!$R$3:$R$230,MATCH($A88,RIEP_VENDITA!$A$3:$A$230,0)),0)</f>
        <v>0</v>
      </c>
      <c r="F88" s="134">
        <f t="shared" si="11"/>
        <v>11</v>
      </c>
      <c r="G88" s="134">
        <f t="shared" si="12"/>
        <v>9</v>
      </c>
      <c r="H88" s="134">
        <f>IFERROR(INDEX(RIEP_VENDITA!$N$3:$N$230,MATCH($A88,RIEP_VENDITA!$A$3:$A$230,0)),0)</f>
        <v>4</v>
      </c>
      <c r="I88" s="134">
        <f t="shared" si="13"/>
        <v>13</v>
      </c>
      <c r="J88" s="191">
        <f>IFERROR(INDEX(RIEP_VENDITA!$H$3:$H$230,MATCH($A88,RIEP_VENDITA!$A$3:$A$230,0)),0)</f>
        <v>5.8</v>
      </c>
      <c r="K88" s="191">
        <f t="shared" si="14"/>
        <v>116</v>
      </c>
      <c r="L88" s="191">
        <f t="shared" si="15"/>
        <v>63.8</v>
      </c>
      <c r="M88" s="191">
        <f t="shared" si="16"/>
        <v>75.399999999999991</v>
      </c>
      <c r="N88" t="str">
        <f t="shared" ca="1" si="17"/>
        <v>LENTO</v>
      </c>
      <c r="O88" t="str">
        <f t="shared" ca="1" si="18"/>
        <v>RIDUCI ACQUISTI</v>
      </c>
      <c r="P88" s="97">
        <f t="shared" ca="1" si="19"/>
        <v>0.91666666666666663</v>
      </c>
      <c r="Q88" s="97">
        <f t="shared" ca="1" si="20"/>
        <v>14.181818181818182</v>
      </c>
      <c r="R88">
        <f t="shared" ca="1" si="21"/>
        <v>0</v>
      </c>
    </row>
    <row r="89" spans="1:18" ht="21.95" customHeight="1" x14ac:dyDescent="0.25">
      <c r="A89" s="132" t="s">
        <v>229</v>
      </c>
      <c r="B89" s="133" t="str">
        <f>IFERROR(INDEX(RIEP_VENDITA!$B$3:$B$230,MATCH($A89,RIEP_VENDITA!$A$3:$A$230,0)),0)</f>
        <v>MERIT SSL AST*20</v>
      </c>
      <c r="C89" s="134">
        <f>IFERROR(INDEX(RIEP_VENDITA!$C$3:$C$230,MATCH($A89,RIEP_VENDITA!$A$3:$A$230,0)),0)</f>
        <v>40</v>
      </c>
      <c r="D89" s="134">
        <f>IFERROR(INDEX(RIEP_VENDITA!$D$3:$D$230,MATCH($A89,RIEP_VENDITA!$A$3:$A$230,0)),0)</f>
        <v>37</v>
      </c>
      <c r="E89" s="134">
        <f>IFERROR(INDEX(RIEP_VENDITA!$R$3:$R$230,MATCH($A89,RIEP_VENDITA!$A$3:$A$230,0)),0)</f>
        <v>0</v>
      </c>
      <c r="F89" s="134">
        <f t="shared" si="11"/>
        <v>37</v>
      </c>
      <c r="G89" s="134">
        <f t="shared" si="12"/>
        <v>3</v>
      </c>
      <c r="H89" s="134">
        <f>IFERROR(INDEX(RIEP_VENDITA!$N$3:$N$230,MATCH($A89,RIEP_VENDITA!$A$3:$A$230,0)),0)</f>
        <v>0</v>
      </c>
      <c r="I89" s="134">
        <f t="shared" si="13"/>
        <v>3</v>
      </c>
      <c r="J89" s="191">
        <f>IFERROR(INDEX(RIEP_VENDITA!$H$3:$H$230,MATCH($A89,RIEP_VENDITA!$A$3:$A$230,0)),0)</f>
        <v>6.5</v>
      </c>
      <c r="K89" s="191">
        <f t="shared" si="14"/>
        <v>260</v>
      </c>
      <c r="L89" s="191">
        <f t="shared" si="15"/>
        <v>240.5</v>
      </c>
      <c r="M89" s="191">
        <f t="shared" si="16"/>
        <v>19.5</v>
      </c>
      <c r="N89" t="str">
        <f t="shared" ca="1" si="17"/>
        <v>OK</v>
      </c>
      <c r="O89" t="str">
        <f t="shared" ca="1" si="18"/>
        <v>OK</v>
      </c>
      <c r="P89" s="97">
        <f t="shared" ca="1" si="19"/>
        <v>3.0833333333333335</v>
      </c>
      <c r="Q89" s="97">
        <f t="shared" ca="1" si="20"/>
        <v>0.97297297297297292</v>
      </c>
      <c r="R89">
        <f t="shared" ca="1" si="21"/>
        <v>0</v>
      </c>
    </row>
    <row r="90" spans="1:18" ht="15.95" customHeight="1" x14ac:dyDescent="0.25">
      <c r="A90" s="132" t="s">
        <v>236</v>
      </c>
      <c r="B90" s="133" t="str">
        <f>IFERROR(INDEX(RIEP_VENDITA!$B$3:$B$230,MATCH($A90,RIEP_VENDITA!$A$3:$A$230,0)),0)</f>
        <v>MERIT GIALLA*AST20</v>
      </c>
      <c r="C90" s="134">
        <f>IFERROR(INDEX(RIEP_VENDITA!$C$3:$C$230,MATCH($A90,RIEP_VENDITA!$A$3:$A$230,0)),0)</f>
        <v>150</v>
      </c>
      <c r="D90" s="134">
        <f>IFERROR(INDEX(RIEP_VENDITA!$D$3:$D$230,MATCH($A90,RIEP_VENDITA!$A$3:$A$230,0)),0)</f>
        <v>111</v>
      </c>
      <c r="E90" s="134">
        <f>IFERROR(INDEX(RIEP_VENDITA!$R$3:$R$230,MATCH($A90,RIEP_VENDITA!$A$3:$A$230,0)),0)</f>
        <v>2</v>
      </c>
      <c r="F90" s="134">
        <f t="shared" si="11"/>
        <v>113</v>
      </c>
      <c r="G90" s="134">
        <f t="shared" si="12"/>
        <v>39</v>
      </c>
      <c r="H90" s="134">
        <f>IFERROR(INDEX(RIEP_VENDITA!$N$3:$N$230,MATCH($A90,RIEP_VENDITA!$A$3:$A$230,0)),0)</f>
        <v>10</v>
      </c>
      <c r="I90" s="134">
        <f t="shared" si="13"/>
        <v>49</v>
      </c>
      <c r="J90" s="191">
        <f>IFERROR(INDEX(RIEP_VENDITA!$H$3:$H$230,MATCH($A90,RIEP_VENDITA!$A$3:$A$230,0)),0)</f>
        <v>6.5</v>
      </c>
      <c r="K90" s="191">
        <f t="shared" si="14"/>
        <v>975</v>
      </c>
      <c r="L90" s="191">
        <f t="shared" si="15"/>
        <v>734.5</v>
      </c>
      <c r="M90" s="191">
        <f t="shared" si="16"/>
        <v>318.5</v>
      </c>
      <c r="N90" t="str">
        <f t="shared" ca="1" si="17"/>
        <v>OK</v>
      </c>
      <c r="O90" t="str">
        <f t="shared" ca="1" si="18"/>
        <v>OK</v>
      </c>
      <c r="P90" s="97">
        <f t="shared" ca="1" si="19"/>
        <v>9.4166666666666661</v>
      </c>
      <c r="Q90" s="97">
        <f t="shared" ca="1" si="20"/>
        <v>5.2035398230088497</v>
      </c>
      <c r="R90">
        <f t="shared" ca="1" si="21"/>
        <v>0</v>
      </c>
    </row>
    <row r="91" spans="1:18" ht="15.95" customHeight="1" x14ac:dyDescent="0.25">
      <c r="A91" s="132" t="s">
        <v>171</v>
      </c>
      <c r="B91" s="133" t="str">
        <f>IFERROR(INDEX(RIEP_VENDITA!$B$3:$B$230,MATCH($A91,RIEP_VENDITA!$A$3:$A$230,0)),0)</f>
        <v>MERIT GIALLA *CART20</v>
      </c>
      <c r="C91" s="134">
        <f>IFERROR(INDEX(RIEP_VENDITA!$C$3:$C$230,MATCH($A91,RIEP_VENDITA!$A$3:$A$230,0)),0)</f>
        <v>180</v>
      </c>
      <c r="D91" s="134">
        <f>IFERROR(INDEX(RIEP_VENDITA!$D$3:$D$230,MATCH($A91,RIEP_VENDITA!$A$3:$A$230,0)),0)</f>
        <v>171</v>
      </c>
      <c r="E91" s="134">
        <f>IFERROR(INDEX(RIEP_VENDITA!$R$3:$R$230,MATCH($A91,RIEP_VENDITA!$A$3:$A$230,0)),0)</f>
        <v>1</v>
      </c>
      <c r="F91" s="134">
        <f t="shared" si="11"/>
        <v>172</v>
      </c>
      <c r="G91" s="134">
        <f t="shared" si="12"/>
        <v>9</v>
      </c>
      <c r="H91" s="134">
        <f>IFERROR(INDEX(RIEP_VENDITA!$N$3:$N$230,MATCH($A91,RIEP_VENDITA!$A$3:$A$230,0)),0)</f>
        <v>3</v>
      </c>
      <c r="I91" s="134">
        <f t="shared" si="13"/>
        <v>12</v>
      </c>
      <c r="J91" s="191">
        <f>IFERROR(INDEX(RIEP_VENDITA!$H$3:$H$230,MATCH($A91,RIEP_VENDITA!$A$3:$A$230,0)),0)</f>
        <v>6</v>
      </c>
      <c r="K91" s="191">
        <f t="shared" si="14"/>
        <v>1080</v>
      </c>
      <c r="L91" s="191">
        <f t="shared" si="15"/>
        <v>1032</v>
      </c>
      <c r="M91" s="191">
        <f t="shared" si="16"/>
        <v>72</v>
      </c>
      <c r="N91" t="str">
        <f t="shared" ca="1" si="17"/>
        <v>OK</v>
      </c>
      <c r="O91" t="str">
        <f t="shared" ca="1" si="18"/>
        <v>OK</v>
      </c>
      <c r="P91" s="97">
        <f t="shared" ca="1" si="19"/>
        <v>14.333333333333334</v>
      </c>
      <c r="Q91" s="97">
        <f t="shared" ca="1" si="20"/>
        <v>0.83720930232558133</v>
      </c>
      <c r="R91">
        <f t="shared" ca="1" si="21"/>
        <v>0</v>
      </c>
    </row>
    <row r="92" spans="1:18" ht="15.95" customHeight="1" x14ac:dyDescent="0.25">
      <c r="A92" s="132" t="s">
        <v>163</v>
      </c>
      <c r="B92" s="133" t="str">
        <f>IFERROR(INDEX(RIEP_VENDITA!$B$3:$B$230,MATCH($A92,RIEP_VENDITA!$A$3:$A$230,0)),0)</f>
        <v>MERIT BAY KS *AST20</v>
      </c>
      <c r="C92" s="134">
        <f>IFERROR(INDEX(RIEP_VENDITA!$C$3:$C$230,MATCH($A92,RIEP_VENDITA!$A$3:$A$230,0)),0)</f>
        <v>110</v>
      </c>
      <c r="D92" s="134">
        <f>IFERROR(INDEX(RIEP_VENDITA!$D$3:$D$230,MATCH($A92,RIEP_VENDITA!$A$3:$A$230,0)),0)</f>
        <v>103</v>
      </c>
      <c r="E92" s="134">
        <f>IFERROR(INDEX(RIEP_VENDITA!$R$3:$R$230,MATCH($A92,RIEP_VENDITA!$A$3:$A$230,0)),0)</f>
        <v>0</v>
      </c>
      <c r="F92" s="134">
        <f t="shared" si="11"/>
        <v>103</v>
      </c>
      <c r="G92" s="134">
        <f t="shared" si="12"/>
        <v>7</v>
      </c>
      <c r="H92" s="134">
        <f>IFERROR(INDEX(RIEP_VENDITA!$N$3:$N$230,MATCH($A92,RIEP_VENDITA!$A$3:$A$230,0)),0)</f>
        <v>7</v>
      </c>
      <c r="I92" s="134">
        <f t="shared" si="13"/>
        <v>14</v>
      </c>
      <c r="J92" s="191">
        <f>IFERROR(INDEX(RIEP_VENDITA!$H$3:$H$230,MATCH($A92,RIEP_VENDITA!$A$3:$A$230,0)),0)</f>
        <v>5.8</v>
      </c>
      <c r="K92" s="191">
        <f t="shared" si="14"/>
        <v>638</v>
      </c>
      <c r="L92" s="191">
        <f t="shared" si="15"/>
        <v>597.4</v>
      </c>
      <c r="M92" s="191">
        <f t="shared" si="16"/>
        <v>81.2</v>
      </c>
      <c r="N92" t="str">
        <f t="shared" ca="1" si="17"/>
        <v>OK</v>
      </c>
      <c r="O92" t="str">
        <f t="shared" ca="1" si="18"/>
        <v>OK</v>
      </c>
      <c r="P92" s="97">
        <f t="shared" ca="1" si="19"/>
        <v>8.5833333333333339</v>
      </c>
      <c r="Q92" s="97">
        <f t="shared" ca="1" si="20"/>
        <v>1.6310679611650485</v>
      </c>
      <c r="R92">
        <f t="shared" ca="1" si="21"/>
        <v>0</v>
      </c>
    </row>
    <row r="93" spans="1:18" ht="15.95" customHeight="1" x14ac:dyDescent="0.25">
      <c r="A93" s="132" t="s">
        <v>173</v>
      </c>
      <c r="B93" s="133" t="str">
        <f>IFERROR(INDEX(RIEP_VENDITA!$B$3:$B$230,MATCH($A93,RIEP_VENDITA!$A$3:$A$230,0)),0)</f>
        <v>MARLBORO WHITE*AST20</v>
      </c>
      <c r="C93" s="134">
        <f>IFERROR(INDEX(RIEP_VENDITA!$C$3:$C$230,MATCH($A93,RIEP_VENDITA!$A$3:$A$230,0)),0)</f>
        <v>80</v>
      </c>
      <c r="D93" s="134">
        <f>IFERROR(INDEX(RIEP_VENDITA!$D$3:$D$230,MATCH($A93,RIEP_VENDITA!$A$3:$A$230,0)),0)</f>
        <v>30</v>
      </c>
      <c r="E93" s="134">
        <f>IFERROR(INDEX(RIEP_VENDITA!$R$3:$R$230,MATCH($A93,RIEP_VENDITA!$A$3:$A$230,0)),0)</f>
        <v>0</v>
      </c>
      <c r="F93" s="134">
        <f t="shared" si="11"/>
        <v>30</v>
      </c>
      <c r="G93" s="134">
        <f t="shared" si="12"/>
        <v>50</v>
      </c>
      <c r="H93" s="134">
        <f>IFERROR(INDEX(RIEP_VENDITA!$N$3:$N$230,MATCH($A93,RIEP_VENDITA!$A$3:$A$230,0)),0)</f>
        <v>0</v>
      </c>
      <c r="I93" s="134">
        <f t="shared" si="13"/>
        <v>50</v>
      </c>
      <c r="J93" s="191">
        <f>IFERROR(INDEX(RIEP_VENDITA!$H$3:$H$230,MATCH($A93,RIEP_VENDITA!$A$3:$A$230,0)),0)</f>
        <v>6.8</v>
      </c>
      <c r="K93" s="191">
        <f t="shared" si="14"/>
        <v>544</v>
      </c>
      <c r="L93" s="191">
        <f t="shared" si="15"/>
        <v>204</v>
      </c>
      <c r="M93" s="191">
        <f t="shared" si="16"/>
        <v>340</v>
      </c>
      <c r="N93" t="str">
        <f t="shared" ca="1" si="17"/>
        <v>LENTO</v>
      </c>
      <c r="O93" t="str">
        <f t="shared" ca="1" si="18"/>
        <v>RIDUCI ACQUISTI</v>
      </c>
      <c r="P93" s="97">
        <f t="shared" ca="1" si="19"/>
        <v>2.5</v>
      </c>
      <c r="Q93" s="97">
        <f t="shared" ca="1" si="20"/>
        <v>20</v>
      </c>
      <c r="R93">
        <f t="shared" ca="1" si="21"/>
        <v>0</v>
      </c>
    </row>
    <row r="94" spans="1:18" ht="15.95" customHeight="1" x14ac:dyDescent="0.25">
      <c r="A94" s="132" t="s">
        <v>203</v>
      </c>
      <c r="B94" s="133" t="str">
        <f>IFERROR(INDEX(RIEP_VENDITA!$B$3:$B$230,MATCH($A94,RIEP_VENDITA!$A$3:$A$230,0)),0)</f>
        <v>MARLBORO TRINCIATO</v>
      </c>
      <c r="C94" s="134">
        <f>IFERROR(INDEX(RIEP_VENDITA!$C$3:$C$230,MATCH($A94,RIEP_VENDITA!$A$3:$A$230,0)),0)</f>
        <v>30</v>
      </c>
      <c r="D94" s="134">
        <f>IFERROR(INDEX(RIEP_VENDITA!$D$3:$D$230,MATCH($A94,RIEP_VENDITA!$A$3:$A$230,0)),0)</f>
        <v>26</v>
      </c>
      <c r="E94" s="134">
        <f>IFERROR(INDEX(RIEP_VENDITA!$R$3:$R$230,MATCH($A94,RIEP_VENDITA!$A$3:$A$230,0)),0)</f>
        <v>0</v>
      </c>
      <c r="F94" s="134">
        <f t="shared" si="11"/>
        <v>26</v>
      </c>
      <c r="G94" s="134">
        <f t="shared" si="12"/>
        <v>4</v>
      </c>
      <c r="H94" s="134">
        <f>IFERROR(INDEX(RIEP_VENDITA!$N$3:$N$230,MATCH($A94,RIEP_VENDITA!$A$3:$A$230,0)),0)</f>
        <v>4</v>
      </c>
      <c r="I94" s="134">
        <f t="shared" si="13"/>
        <v>8</v>
      </c>
      <c r="J94" s="191">
        <f>IFERROR(INDEX(RIEP_VENDITA!$H$3:$H$230,MATCH($A94,RIEP_VENDITA!$A$3:$A$230,0)),0)</f>
        <v>8.3000000000000007</v>
      </c>
      <c r="K94" s="191">
        <f t="shared" si="14"/>
        <v>249.00000000000003</v>
      </c>
      <c r="L94" s="191">
        <f t="shared" si="15"/>
        <v>215.8</v>
      </c>
      <c r="M94" s="191">
        <f t="shared" si="16"/>
        <v>66.400000000000006</v>
      </c>
      <c r="N94" t="str">
        <f t="shared" ca="1" si="17"/>
        <v>OK</v>
      </c>
      <c r="O94" t="str">
        <f t="shared" ca="1" si="18"/>
        <v>OK</v>
      </c>
      <c r="P94" s="97">
        <f t="shared" ca="1" si="19"/>
        <v>2.1666666666666665</v>
      </c>
      <c r="Q94" s="97">
        <f t="shared" ca="1" si="20"/>
        <v>3.6923076923076925</v>
      </c>
      <c r="R94">
        <f t="shared" ca="1" si="21"/>
        <v>0</v>
      </c>
    </row>
    <row r="95" spans="1:18" ht="15.95" customHeight="1" x14ac:dyDescent="0.25">
      <c r="A95" s="132" t="s">
        <v>168</v>
      </c>
      <c r="B95" s="133" t="str">
        <f>IFERROR(INDEX(RIEP_VENDITA!$B$3:$B$230,MATCH($A95,RIEP_VENDITA!$A$3:$A$230,0)),0)</f>
        <v xml:space="preserve">MARLBORO SILVER BLUE KS*AST20 </v>
      </c>
      <c r="C95" s="134">
        <f>IFERROR(INDEX(RIEP_VENDITA!$C$3:$C$230,MATCH($A95,RIEP_VENDITA!$A$3:$A$230,0)),0)</f>
        <v>30</v>
      </c>
      <c r="D95" s="134">
        <f>IFERROR(INDEX(RIEP_VENDITA!$D$3:$D$230,MATCH($A95,RIEP_VENDITA!$A$3:$A$230,0)),0)</f>
        <v>20</v>
      </c>
      <c r="E95" s="134">
        <f>IFERROR(INDEX(RIEP_VENDITA!$R$3:$R$230,MATCH($A95,RIEP_VENDITA!$A$3:$A$230,0)),0)</f>
        <v>2</v>
      </c>
      <c r="F95" s="134">
        <f t="shared" si="11"/>
        <v>22</v>
      </c>
      <c r="G95" s="134">
        <f t="shared" si="12"/>
        <v>10</v>
      </c>
      <c r="H95" s="134">
        <f>IFERROR(INDEX(RIEP_VENDITA!$N$3:$N$230,MATCH($A95,RIEP_VENDITA!$A$3:$A$230,0)),0)</f>
        <v>5</v>
      </c>
      <c r="I95" s="134">
        <f t="shared" si="13"/>
        <v>15</v>
      </c>
      <c r="J95" s="191">
        <f>IFERROR(INDEX(RIEP_VENDITA!$H$3:$H$230,MATCH($A95,RIEP_VENDITA!$A$3:$A$230,0)),0)</f>
        <v>6.8</v>
      </c>
      <c r="K95" s="191">
        <f t="shared" si="14"/>
        <v>204</v>
      </c>
      <c r="L95" s="191">
        <f t="shared" si="15"/>
        <v>149.6</v>
      </c>
      <c r="M95" s="191">
        <f t="shared" si="16"/>
        <v>102</v>
      </c>
      <c r="N95" t="str">
        <f t="shared" ca="1" si="17"/>
        <v>LENTO</v>
      </c>
      <c r="O95" t="str">
        <f t="shared" ca="1" si="18"/>
        <v>RIDUCI ACQUISTI</v>
      </c>
      <c r="P95" s="97">
        <f t="shared" ca="1" si="19"/>
        <v>1.8333333333333333</v>
      </c>
      <c r="Q95" s="97">
        <f t="shared" ca="1" si="20"/>
        <v>8.1818181818181817</v>
      </c>
      <c r="R95">
        <f t="shared" ca="1" si="21"/>
        <v>0</v>
      </c>
    </row>
    <row r="96" spans="1:18" ht="15.95" customHeight="1" x14ac:dyDescent="0.25">
      <c r="A96" s="132" t="s">
        <v>162</v>
      </c>
      <c r="B96" s="133" t="str">
        <f>IFERROR(INDEX(RIEP_VENDITA!$B$3:$B$230,MATCH($A96,RIEP_VENDITA!$A$3:$A$230,0)),0)</f>
        <v xml:space="preserve">MARLBORO RED TOUCH*AST20 </v>
      </c>
      <c r="C96" s="134">
        <f>IFERROR(INDEX(RIEP_VENDITA!$C$3:$C$230,MATCH($A96,RIEP_VENDITA!$A$3:$A$230,0)),0)</f>
        <v>80</v>
      </c>
      <c r="D96" s="134">
        <f>IFERROR(INDEX(RIEP_VENDITA!$D$3:$D$230,MATCH($A96,RIEP_VENDITA!$A$3:$A$230,0)),0)</f>
        <v>68</v>
      </c>
      <c r="E96" s="134">
        <f>IFERROR(INDEX(RIEP_VENDITA!$R$3:$R$230,MATCH($A96,RIEP_VENDITA!$A$3:$A$230,0)),0)</f>
        <v>1</v>
      </c>
      <c r="F96" s="134">
        <f t="shared" si="11"/>
        <v>69</v>
      </c>
      <c r="G96" s="134">
        <f t="shared" si="12"/>
        <v>12</v>
      </c>
      <c r="H96" s="134">
        <f>IFERROR(INDEX(RIEP_VENDITA!$N$3:$N$230,MATCH($A96,RIEP_VENDITA!$A$3:$A$230,0)),0)</f>
        <v>5</v>
      </c>
      <c r="I96" s="134">
        <f t="shared" si="13"/>
        <v>17</v>
      </c>
      <c r="J96" s="191">
        <f>IFERROR(INDEX(RIEP_VENDITA!$H$3:$H$230,MATCH($A96,RIEP_VENDITA!$A$3:$A$230,0)),0)</f>
        <v>6.5</v>
      </c>
      <c r="K96" s="191">
        <f t="shared" si="14"/>
        <v>520</v>
      </c>
      <c r="L96" s="191">
        <f t="shared" si="15"/>
        <v>448.5</v>
      </c>
      <c r="M96" s="191">
        <f t="shared" si="16"/>
        <v>110.5</v>
      </c>
      <c r="N96" t="str">
        <f t="shared" ca="1" si="17"/>
        <v>OK</v>
      </c>
      <c r="O96" t="str">
        <f t="shared" ca="1" si="18"/>
        <v>OK</v>
      </c>
      <c r="P96" s="97">
        <f t="shared" ca="1" si="19"/>
        <v>5.75</v>
      </c>
      <c r="Q96" s="97">
        <f t="shared" ca="1" si="20"/>
        <v>2.9565217391304346</v>
      </c>
      <c r="R96">
        <f t="shared" ca="1" si="21"/>
        <v>0</v>
      </c>
    </row>
    <row r="97" spans="1:18" ht="15.95" customHeight="1" x14ac:dyDescent="0.25">
      <c r="A97" s="132" t="s">
        <v>147</v>
      </c>
      <c r="B97" s="133" t="str">
        <f>IFERROR(INDEX(RIEP_VENDITA!$B$3:$B$230,MATCH($A97,RIEP_VENDITA!$A$3:$A$230,0)),0)</f>
        <v>MARLBORO RED TITANIUM EDITION*AST20</v>
      </c>
      <c r="C97" s="134">
        <f>IFERROR(INDEX(RIEP_VENDITA!$C$3:$C$230,MATCH($A97,RIEP_VENDITA!$A$3:$A$230,0)),0)</f>
        <v>20</v>
      </c>
      <c r="D97" s="134">
        <f>IFERROR(INDEX(RIEP_VENDITA!$D$3:$D$230,MATCH($A97,RIEP_VENDITA!$A$3:$A$230,0)),0)</f>
        <v>11</v>
      </c>
      <c r="E97" s="134">
        <f>IFERROR(INDEX(RIEP_VENDITA!$R$3:$R$230,MATCH($A97,RIEP_VENDITA!$A$3:$A$230,0)),0)</f>
        <v>0</v>
      </c>
      <c r="F97" s="134">
        <f t="shared" si="11"/>
        <v>11</v>
      </c>
      <c r="G97" s="134">
        <f t="shared" si="12"/>
        <v>9</v>
      </c>
      <c r="H97" s="134">
        <f>IFERROR(INDEX(RIEP_VENDITA!$N$3:$N$230,MATCH($A97,RIEP_VENDITA!$A$3:$A$230,0)),0)</f>
        <v>0</v>
      </c>
      <c r="I97" s="134">
        <f t="shared" si="13"/>
        <v>9</v>
      </c>
      <c r="J97" s="191">
        <f>IFERROR(INDEX(RIEP_VENDITA!$H$3:$H$230,MATCH($A97,RIEP_VENDITA!$A$3:$A$230,0)),0)</f>
        <v>6.5</v>
      </c>
      <c r="K97" s="191">
        <f t="shared" si="14"/>
        <v>130</v>
      </c>
      <c r="L97" s="191">
        <f t="shared" si="15"/>
        <v>71.5</v>
      </c>
      <c r="M97" s="191">
        <f t="shared" si="16"/>
        <v>58.5</v>
      </c>
      <c r="N97" t="str">
        <f t="shared" ca="1" si="17"/>
        <v>LENTO</v>
      </c>
      <c r="O97" t="str">
        <f t="shared" ca="1" si="18"/>
        <v>RIDUCI ACQUISTI</v>
      </c>
      <c r="P97" s="97">
        <f t="shared" ca="1" si="19"/>
        <v>0.91666666666666663</v>
      </c>
      <c r="Q97" s="97">
        <f t="shared" ca="1" si="20"/>
        <v>9.8181818181818183</v>
      </c>
      <c r="R97">
        <f t="shared" ca="1" si="21"/>
        <v>0</v>
      </c>
    </row>
    <row r="98" spans="1:18" ht="15.95" customHeight="1" x14ac:dyDescent="0.25">
      <c r="A98" s="132" t="s">
        <v>205</v>
      </c>
      <c r="B98" s="133" t="str">
        <f>IFERROR(INDEX(RIEP_VENDITA!$B$3:$B$230,MATCH($A98,RIEP_VENDITA!$A$3:$A$230,0)),0)</f>
        <v>MARLBORO POCKET PACK*CART20</v>
      </c>
      <c r="C98" s="134">
        <f>IFERROR(INDEX(RIEP_VENDITA!$C$3:$C$230,MATCH($A98,RIEP_VENDITA!$A$3:$A$230,0)),0)</f>
        <v>180</v>
      </c>
      <c r="D98" s="134">
        <f>IFERROR(INDEX(RIEP_VENDITA!$D$3:$D$230,MATCH($A98,RIEP_VENDITA!$A$3:$A$230,0)),0)</f>
        <v>162</v>
      </c>
      <c r="E98" s="134">
        <f>IFERROR(INDEX(RIEP_VENDITA!$R$3:$R$230,MATCH($A98,RIEP_VENDITA!$A$3:$A$230,0)),0)</f>
        <v>3</v>
      </c>
      <c r="F98" s="134">
        <f t="shared" si="11"/>
        <v>165</v>
      </c>
      <c r="G98" s="134">
        <f t="shared" si="12"/>
        <v>18</v>
      </c>
      <c r="H98" s="134">
        <f>IFERROR(INDEX(RIEP_VENDITA!$N$3:$N$230,MATCH($A98,RIEP_VENDITA!$A$3:$A$230,0)),0)</f>
        <v>4</v>
      </c>
      <c r="I98" s="134">
        <f t="shared" si="13"/>
        <v>22</v>
      </c>
      <c r="J98" s="191">
        <f>IFERROR(INDEX(RIEP_VENDITA!$H$3:$H$230,MATCH($A98,RIEP_VENDITA!$A$3:$A$230,0)),0)</f>
        <v>5.7</v>
      </c>
      <c r="K98" s="191">
        <f t="shared" si="14"/>
        <v>1026</v>
      </c>
      <c r="L98" s="191">
        <f t="shared" si="15"/>
        <v>940.5</v>
      </c>
      <c r="M98" s="191">
        <f t="shared" si="16"/>
        <v>125.4</v>
      </c>
      <c r="N98" t="str">
        <f t="shared" ca="1" si="17"/>
        <v>OK</v>
      </c>
      <c r="O98" t="str">
        <f t="shared" ca="1" si="18"/>
        <v>OK</v>
      </c>
      <c r="P98" s="97">
        <f t="shared" ca="1" si="19"/>
        <v>13.75</v>
      </c>
      <c r="Q98" s="97">
        <f t="shared" ca="1" si="20"/>
        <v>1.6</v>
      </c>
      <c r="R98">
        <f t="shared" ca="1" si="21"/>
        <v>0</v>
      </c>
    </row>
    <row r="99" spans="1:18" ht="15.95" customHeight="1" x14ac:dyDescent="0.25">
      <c r="A99" s="132" t="s">
        <v>165</v>
      </c>
      <c r="B99" s="133" t="str">
        <f>IFERROR(INDEX(RIEP_VENDITA!$B$3:$B$230,MATCH($A99,RIEP_VENDITA!$A$3:$A$230,0)),0)</f>
        <v>MARLBORO MIX*AST20</v>
      </c>
      <c r="C99" s="134">
        <f>IFERROR(INDEX(RIEP_VENDITA!$C$3:$C$230,MATCH($A99,RIEP_VENDITA!$A$3:$A$230,0)),0)</f>
        <v>290</v>
      </c>
      <c r="D99" s="134">
        <f>IFERROR(INDEX(RIEP_VENDITA!$D$3:$D$230,MATCH($A99,RIEP_VENDITA!$A$3:$A$230,0)),0)</f>
        <v>254</v>
      </c>
      <c r="E99" s="134">
        <f>IFERROR(INDEX(RIEP_VENDITA!$R$3:$R$230,MATCH($A99,RIEP_VENDITA!$A$3:$A$230,0)),0)</f>
        <v>2</v>
      </c>
      <c r="F99" s="134">
        <f t="shared" si="11"/>
        <v>256</v>
      </c>
      <c r="G99" s="134">
        <f t="shared" si="12"/>
        <v>36</v>
      </c>
      <c r="H99" s="134">
        <f>IFERROR(INDEX(RIEP_VENDITA!$N$3:$N$230,MATCH($A99,RIEP_VENDITA!$A$3:$A$230,0)),0)</f>
        <v>4</v>
      </c>
      <c r="I99" s="134">
        <f t="shared" si="13"/>
        <v>40</v>
      </c>
      <c r="J99" s="191">
        <f>IFERROR(INDEX(RIEP_VENDITA!$H$3:$H$230,MATCH($A99,RIEP_VENDITA!$A$3:$A$230,0)),0)</f>
        <v>6.5</v>
      </c>
      <c r="K99" s="191">
        <f t="shared" si="14"/>
        <v>1885</v>
      </c>
      <c r="L99" s="191">
        <f t="shared" si="15"/>
        <v>1664</v>
      </c>
      <c r="M99" s="191">
        <f t="shared" si="16"/>
        <v>260</v>
      </c>
      <c r="N99" t="str">
        <f t="shared" ca="1" si="17"/>
        <v>OK</v>
      </c>
      <c r="O99" t="str">
        <f t="shared" ca="1" si="18"/>
        <v>OK</v>
      </c>
      <c r="P99" s="97">
        <f t="shared" ca="1" si="19"/>
        <v>21.333333333333332</v>
      </c>
      <c r="Q99" s="97">
        <f t="shared" ca="1" si="20"/>
        <v>1.875</v>
      </c>
      <c r="R99">
        <f t="shared" ca="1" si="21"/>
        <v>0</v>
      </c>
    </row>
    <row r="100" spans="1:18" ht="15.95" customHeight="1" x14ac:dyDescent="0.25">
      <c r="A100" s="132" t="s">
        <v>206</v>
      </c>
      <c r="B100" s="133" t="str">
        <f>IFERROR(INDEX(RIEP_VENDITA!$B$3:$B$230,MATCH($A100,RIEP_VENDITA!$A$3:$A$230,0)),0)</f>
        <v>MARLBORO LEAF</v>
      </c>
      <c r="C100" s="134">
        <f>IFERROR(INDEX(RIEP_VENDITA!$C$3:$C$230,MATCH($A100,RIEP_VENDITA!$A$3:$A$230,0)),0)</f>
        <v>60</v>
      </c>
      <c r="D100" s="134">
        <f>IFERROR(INDEX(RIEP_VENDITA!$D$3:$D$230,MATCH($A100,RIEP_VENDITA!$A$3:$A$230,0)),0)</f>
        <v>53</v>
      </c>
      <c r="E100" s="134">
        <f>IFERROR(INDEX(RIEP_VENDITA!$R$3:$R$230,MATCH($A100,RIEP_VENDITA!$A$3:$A$230,0)),0)</f>
        <v>0</v>
      </c>
      <c r="F100" s="134">
        <f t="shared" si="11"/>
        <v>53</v>
      </c>
      <c r="G100" s="134">
        <f t="shared" si="12"/>
        <v>7</v>
      </c>
      <c r="H100" s="134">
        <f>IFERROR(INDEX(RIEP_VENDITA!$N$3:$N$230,MATCH($A100,RIEP_VENDITA!$A$3:$A$230,0)),0)</f>
        <v>0</v>
      </c>
      <c r="I100" s="134">
        <f t="shared" si="13"/>
        <v>7</v>
      </c>
      <c r="J100" s="191">
        <f>IFERROR(INDEX(RIEP_VENDITA!$H$3:$H$230,MATCH($A100,RIEP_VENDITA!$A$3:$A$230,0)),0)</f>
        <v>3.1</v>
      </c>
      <c r="K100" s="191">
        <f t="shared" si="14"/>
        <v>186</v>
      </c>
      <c r="L100" s="191">
        <f t="shared" si="15"/>
        <v>164.3</v>
      </c>
      <c r="M100" s="191">
        <f t="shared" si="16"/>
        <v>21.7</v>
      </c>
      <c r="N100" t="str">
        <f t="shared" ca="1" si="17"/>
        <v>OK</v>
      </c>
      <c r="O100" t="str">
        <f t="shared" ca="1" si="18"/>
        <v>OK</v>
      </c>
      <c r="P100" s="97">
        <f t="shared" ca="1" si="19"/>
        <v>4.416666666666667</v>
      </c>
      <c r="Q100" s="97">
        <f t="shared" ca="1" si="20"/>
        <v>1.5849056603773584</v>
      </c>
      <c r="R100">
        <f t="shared" ca="1" si="21"/>
        <v>0</v>
      </c>
    </row>
    <row r="101" spans="1:18" ht="15.95" customHeight="1" x14ac:dyDescent="0.25">
      <c r="A101" s="132" t="s">
        <v>216</v>
      </c>
      <c r="B101" s="133" t="str">
        <f>IFERROR(INDEX(RIEP_VENDITA!$B$3:$B$230,MATCH($A101,RIEP_VENDITA!$A$3:$A$230,0)),0)</f>
        <v>MARLBORO KS*CART20</v>
      </c>
      <c r="C101" s="134">
        <f>IFERROR(INDEX(RIEP_VENDITA!$C$3:$C$230,MATCH($A101,RIEP_VENDITA!$A$3:$A$230,0)),0)</f>
        <v>480</v>
      </c>
      <c r="D101" s="134">
        <f>IFERROR(INDEX(RIEP_VENDITA!$D$3:$D$230,MATCH($A101,RIEP_VENDITA!$A$3:$A$230,0)),0)</f>
        <v>441</v>
      </c>
      <c r="E101" s="134">
        <f>IFERROR(INDEX(RIEP_VENDITA!$R$3:$R$230,MATCH($A101,RIEP_VENDITA!$A$3:$A$230,0)),0)</f>
        <v>9</v>
      </c>
      <c r="F101" s="134">
        <f t="shared" si="11"/>
        <v>450</v>
      </c>
      <c r="G101" s="134">
        <f t="shared" si="12"/>
        <v>39</v>
      </c>
      <c r="H101" s="134">
        <f>IFERROR(INDEX(RIEP_VENDITA!$N$3:$N$230,MATCH($A101,RIEP_VENDITA!$A$3:$A$230,0)),0)</f>
        <v>8</v>
      </c>
      <c r="I101" s="134">
        <f t="shared" si="13"/>
        <v>47</v>
      </c>
      <c r="J101" s="191">
        <f>IFERROR(INDEX(RIEP_VENDITA!$H$3:$H$230,MATCH($A101,RIEP_VENDITA!$A$3:$A$230,0)),0)</f>
        <v>6.3</v>
      </c>
      <c r="K101" s="191">
        <f t="shared" si="14"/>
        <v>3024</v>
      </c>
      <c r="L101" s="191">
        <f t="shared" si="15"/>
        <v>2835</v>
      </c>
      <c r="M101" s="191">
        <f t="shared" si="16"/>
        <v>296.09999999999997</v>
      </c>
      <c r="N101" t="str">
        <f t="shared" ca="1" si="17"/>
        <v>OK</v>
      </c>
      <c r="O101" t="str">
        <f t="shared" ca="1" si="18"/>
        <v>OK</v>
      </c>
      <c r="P101" s="97">
        <f t="shared" ca="1" si="19"/>
        <v>37.5</v>
      </c>
      <c r="Q101" s="97">
        <f t="shared" ca="1" si="20"/>
        <v>1.2533333333333334</v>
      </c>
      <c r="R101">
        <f t="shared" ca="1" si="21"/>
        <v>0</v>
      </c>
    </row>
    <row r="102" spans="1:18" ht="15.95" customHeight="1" x14ac:dyDescent="0.25">
      <c r="A102" s="132" t="s">
        <v>215</v>
      </c>
      <c r="B102" s="133" t="str">
        <f>IFERROR(INDEX(RIEP_VENDITA!$B$3:$B$230,MATCH($A102,RIEP_VENDITA!$A$3:$A$230,0)),0)</f>
        <v>MARLBORO KS*AST20</v>
      </c>
      <c r="C102" s="134">
        <f>IFERROR(INDEX(RIEP_VENDITA!$C$3:$C$230,MATCH($A102,RIEP_VENDITA!$A$3:$A$230,0)),0)</f>
        <v>1190</v>
      </c>
      <c r="D102" s="134">
        <f>IFERROR(INDEX(RIEP_VENDITA!$D$3:$D$230,MATCH($A102,RIEP_VENDITA!$A$3:$A$230,0)),0)</f>
        <v>1132</v>
      </c>
      <c r="E102" s="134">
        <f>IFERROR(INDEX(RIEP_VENDITA!$R$3:$R$230,MATCH($A102,RIEP_VENDITA!$A$3:$A$230,0)),0)</f>
        <v>21</v>
      </c>
      <c r="F102" s="134">
        <f t="shared" si="11"/>
        <v>1153</v>
      </c>
      <c r="G102" s="134">
        <f t="shared" si="12"/>
        <v>58</v>
      </c>
      <c r="H102" s="134">
        <f>IFERROR(INDEX(RIEP_VENDITA!$N$3:$N$230,MATCH($A102,RIEP_VENDITA!$A$3:$A$230,0)),0)</f>
        <v>4</v>
      </c>
      <c r="I102" s="134">
        <f t="shared" si="13"/>
        <v>62</v>
      </c>
      <c r="J102" s="191">
        <f>IFERROR(INDEX(RIEP_VENDITA!$H$3:$H$230,MATCH($A102,RIEP_VENDITA!$A$3:$A$230,0)),0)</f>
        <v>6.8</v>
      </c>
      <c r="K102" s="191">
        <f t="shared" si="14"/>
        <v>8092</v>
      </c>
      <c r="L102" s="191">
        <f t="shared" si="15"/>
        <v>7840.4</v>
      </c>
      <c r="M102" s="191">
        <f t="shared" si="16"/>
        <v>421.59999999999997</v>
      </c>
      <c r="N102" t="str">
        <f t="shared" ca="1" si="17"/>
        <v>OK</v>
      </c>
      <c r="O102" t="str">
        <f t="shared" ca="1" si="18"/>
        <v>OK</v>
      </c>
      <c r="P102" s="97">
        <f t="shared" ca="1" si="19"/>
        <v>96.083333333333329</v>
      </c>
      <c r="Q102" s="97">
        <f t="shared" ca="1" si="20"/>
        <v>0.64527320034692115</v>
      </c>
      <c r="R102">
        <f t="shared" ca="1" si="21"/>
        <v>0</v>
      </c>
    </row>
    <row r="103" spans="1:18" ht="15.95" customHeight="1" x14ac:dyDescent="0.25">
      <c r="A103" s="132" t="s">
        <v>204</v>
      </c>
      <c r="B103" s="133" t="str">
        <f>IFERROR(INDEX(RIEP_VENDITA!$B$3:$B$230,MATCH($A103,RIEP_VENDITA!$A$3:$A$230,0)),0)</f>
        <v>MARLBORO GOLD TRINCIATO</v>
      </c>
      <c r="C103" s="134">
        <f>IFERROR(INDEX(RIEP_VENDITA!$C$3:$C$230,MATCH($A103,RIEP_VENDITA!$A$3:$A$230,0)),0)</f>
        <v>120</v>
      </c>
      <c r="D103" s="134">
        <f>IFERROR(INDEX(RIEP_VENDITA!$D$3:$D$230,MATCH($A103,RIEP_VENDITA!$A$3:$A$230,0)),0)</f>
        <v>114</v>
      </c>
      <c r="E103" s="134">
        <f>IFERROR(INDEX(RIEP_VENDITA!$R$3:$R$230,MATCH($A103,RIEP_VENDITA!$A$3:$A$230,0)),0)</f>
        <v>2</v>
      </c>
      <c r="F103" s="134">
        <f t="shared" si="11"/>
        <v>116</v>
      </c>
      <c r="G103" s="134">
        <f t="shared" si="12"/>
        <v>6</v>
      </c>
      <c r="H103" s="134">
        <f>IFERROR(INDEX(RIEP_VENDITA!$N$3:$N$230,MATCH($A103,RIEP_VENDITA!$A$3:$A$230,0)),0)</f>
        <v>4</v>
      </c>
      <c r="I103" s="134">
        <f t="shared" si="13"/>
        <v>10</v>
      </c>
      <c r="J103" s="191">
        <f>IFERROR(INDEX(RIEP_VENDITA!$H$3:$H$230,MATCH($A103,RIEP_VENDITA!$A$3:$A$230,0)),0)</f>
        <v>8.3000000000000007</v>
      </c>
      <c r="K103" s="191">
        <f t="shared" si="14"/>
        <v>996.00000000000011</v>
      </c>
      <c r="L103" s="191">
        <f t="shared" si="15"/>
        <v>962.80000000000007</v>
      </c>
      <c r="M103" s="191">
        <f t="shared" si="16"/>
        <v>83</v>
      </c>
      <c r="N103" t="str">
        <f t="shared" ca="1" si="17"/>
        <v>OK</v>
      </c>
      <c r="O103" t="str">
        <f t="shared" ca="1" si="18"/>
        <v>OK</v>
      </c>
      <c r="P103" s="97">
        <f t="shared" ca="1" si="19"/>
        <v>9.6666666666666661</v>
      </c>
      <c r="Q103" s="97">
        <f t="shared" ca="1" si="20"/>
        <v>1.0344827586206897</v>
      </c>
      <c r="R103">
        <f t="shared" ca="1" si="21"/>
        <v>0</v>
      </c>
    </row>
    <row r="104" spans="1:18" ht="15.95" customHeight="1" x14ac:dyDescent="0.25">
      <c r="A104" s="132" t="s">
        <v>157</v>
      </c>
      <c r="B104" s="133" t="str">
        <f>IFERROR(INDEX(RIEP_VENDITA!$B$3:$B$230,MATCH($A104,RIEP_VENDITA!$A$3:$A$230,0)),0)</f>
        <v>MARLBORO GOLD TOUCH KS*AST20</v>
      </c>
      <c r="C104" s="134">
        <f>IFERROR(INDEX(RIEP_VENDITA!$C$3:$C$230,MATCH($A104,RIEP_VENDITA!$A$3:$A$230,0)),0)</f>
        <v>780</v>
      </c>
      <c r="D104" s="134">
        <f>IFERROR(INDEX(RIEP_VENDITA!$D$3:$D$230,MATCH($A104,RIEP_VENDITA!$A$3:$A$230,0)),0)</f>
        <v>734</v>
      </c>
      <c r="E104" s="134">
        <f>IFERROR(INDEX(RIEP_VENDITA!$R$3:$R$230,MATCH($A104,RIEP_VENDITA!$A$3:$A$230,0)),0)</f>
        <v>22</v>
      </c>
      <c r="F104" s="134">
        <f t="shared" si="11"/>
        <v>756</v>
      </c>
      <c r="G104" s="134">
        <f t="shared" si="12"/>
        <v>46</v>
      </c>
      <c r="H104" s="134">
        <f>IFERROR(INDEX(RIEP_VENDITA!$N$3:$N$230,MATCH($A104,RIEP_VENDITA!$A$3:$A$230,0)),0)</f>
        <v>3</v>
      </c>
      <c r="I104" s="134">
        <f t="shared" si="13"/>
        <v>49</v>
      </c>
      <c r="J104" s="191">
        <f>IFERROR(INDEX(RIEP_VENDITA!$H$3:$H$230,MATCH($A104,RIEP_VENDITA!$A$3:$A$230,0)),0)</f>
        <v>6.5</v>
      </c>
      <c r="K104" s="191">
        <f t="shared" si="14"/>
        <v>5070</v>
      </c>
      <c r="L104" s="191">
        <f t="shared" si="15"/>
        <v>4914</v>
      </c>
      <c r="M104" s="191">
        <f t="shared" si="16"/>
        <v>318.5</v>
      </c>
      <c r="N104" t="str">
        <f t="shared" ca="1" si="17"/>
        <v>OK</v>
      </c>
      <c r="O104" t="str">
        <f t="shared" ca="1" si="18"/>
        <v>OK</v>
      </c>
      <c r="P104" s="97">
        <f t="shared" ca="1" si="19"/>
        <v>63</v>
      </c>
      <c r="Q104" s="97">
        <f t="shared" ca="1" si="20"/>
        <v>0.77777777777777779</v>
      </c>
      <c r="R104">
        <f t="shared" ca="1" si="21"/>
        <v>0</v>
      </c>
    </row>
    <row r="105" spans="1:18" ht="15.95" customHeight="1" x14ac:dyDescent="0.25">
      <c r="A105" s="132" t="s">
        <v>172</v>
      </c>
      <c r="B105" s="133" t="str">
        <f>IFERROR(INDEX(RIEP_VENDITA!$B$3:$B$230,MATCH($A105,RIEP_VENDITA!$A$3:$A$230,0)),0)</f>
        <v xml:space="preserve">MARLBORO GOLD POCKET PACK*AST20 </v>
      </c>
      <c r="C105" s="134">
        <f>IFERROR(INDEX(RIEP_VENDITA!$C$3:$C$230,MATCH($A105,RIEP_VENDITA!$A$3:$A$230,0)),0)</f>
        <v>330</v>
      </c>
      <c r="D105" s="134">
        <f>IFERROR(INDEX(RIEP_VENDITA!$D$3:$D$230,MATCH($A105,RIEP_VENDITA!$A$3:$A$230,0)),0)</f>
        <v>307</v>
      </c>
      <c r="E105" s="134">
        <f>IFERROR(INDEX(RIEP_VENDITA!$R$3:$R$230,MATCH($A105,RIEP_VENDITA!$A$3:$A$230,0)),0)</f>
        <v>11</v>
      </c>
      <c r="F105" s="134">
        <f t="shared" si="11"/>
        <v>318</v>
      </c>
      <c r="G105" s="134">
        <f t="shared" si="12"/>
        <v>23</v>
      </c>
      <c r="H105" s="134">
        <f>IFERROR(INDEX(RIEP_VENDITA!$N$3:$N$230,MATCH($A105,RIEP_VENDITA!$A$3:$A$230,0)),0)</f>
        <v>4</v>
      </c>
      <c r="I105" s="134">
        <f t="shared" si="13"/>
        <v>27</v>
      </c>
      <c r="J105" s="191">
        <f>IFERROR(INDEX(RIEP_VENDITA!$H$3:$H$230,MATCH($A105,RIEP_VENDITA!$A$3:$A$230,0)),0)</f>
        <v>5.7</v>
      </c>
      <c r="K105" s="191">
        <f t="shared" si="14"/>
        <v>1881</v>
      </c>
      <c r="L105" s="191">
        <f t="shared" si="15"/>
        <v>1812.6000000000001</v>
      </c>
      <c r="M105" s="191">
        <f t="shared" si="16"/>
        <v>153.9</v>
      </c>
      <c r="N105" t="str">
        <f t="shared" ca="1" si="17"/>
        <v>OK</v>
      </c>
      <c r="O105" t="str">
        <f t="shared" ca="1" si="18"/>
        <v>OK</v>
      </c>
      <c r="P105" s="97">
        <f t="shared" ca="1" si="19"/>
        <v>26.5</v>
      </c>
      <c r="Q105" s="97">
        <f t="shared" ca="1" si="20"/>
        <v>1.0188679245283019</v>
      </c>
      <c r="R105">
        <f t="shared" ca="1" si="21"/>
        <v>0</v>
      </c>
    </row>
    <row r="106" spans="1:18" ht="15.95" customHeight="1" x14ac:dyDescent="0.25">
      <c r="A106" s="132" t="s">
        <v>193</v>
      </c>
      <c r="B106" s="133" t="str">
        <f>IFERROR(INDEX(RIEP_VENDITA!$B$3:$B$230,MATCH($A106,RIEP_VENDITA!$A$3:$A$230,0)),0)</f>
        <v>MARLBORO GOLD LINE*AST20</v>
      </c>
      <c r="C106" s="134">
        <f>IFERROR(INDEX(RIEP_VENDITA!$C$3:$C$230,MATCH($A106,RIEP_VENDITA!$A$3:$A$230,0)),0)</f>
        <v>100</v>
      </c>
      <c r="D106" s="134">
        <f>IFERROR(INDEX(RIEP_VENDITA!$D$3:$D$230,MATCH($A106,RIEP_VENDITA!$A$3:$A$230,0)),0)</f>
        <v>82</v>
      </c>
      <c r="E106" s="134">
        <f>IFERROR(INDEX(RIEP_VENDITA!$R$3:$R$230,MATCH($A106,RIEP_VENDITA!$A$3:$A$230,0)),0)</f>
        <v>0</v>
      </c>
      <c r="F106" s="134">
        <f t="shared" si="11"/>
        <v>82</v>
      </c>
      <c r="G106" s="134">
        <f t="shared" si="12"/>
        <v>18</v>
      </c>
      <c r="H106" s="134">
        <f>IFERROR(INDEX(RIEP_VENDITA!$N$3:$N$230,MATCH($A106,RIEP_VENDITA!$A$3:$A$230,0)),0)</f>
        <v>0</v>
      </c>
      <c r="I106" s="134">
        <f t="shared" si="13"/>
        <v>18</v>
      </c>
      <c r="J106" s="191">
        <f>IFERROR(INDEX(RIEP_VENDITA!$H$3:$H$230,MATCH($A106,RIEP_VENDITA!$A$3:$A$230,0)),0)</f>
        <v>6.8</v>
      </c>
      <c r="K106" s="191">
        <f t="shared" si="14"/>
        <v>680</v>
      </c>
      <c r="L106" s="191">
        <f t="shared" si="15"/>
        <v>557.6</v>
      </c>
      <c r="M106" s="191">
        <f t="shared" si="16"/>
        <v>122.39999999999999</v>
      </c>
      <c r="N106" t="str">
        <f t="shared" ca="1" si="17"/>
        <v>OK</v>
      </c>
      <c r="O106" t="str">
        <f t="shared" ca="1" si="18"/>
        <v>OK</v>
      </c>
      <c r="P106" s="97">
        <f t="shared" ca="1" si="19"/>
        <v>6.833333333333333</v>
      </c>
      <c r="Q106" s="97">
        <f t="shared" ca="1" si="20"/>
        <v>2.6341463414634148</v>
      </c>
      <c r="R106">
        <f t="shared" ca="1" si="21"/>
        <v>0</v>
      </c>
    </row>
    <row r="107" spans="1:18" ht="15.95" customHeight="1" x14ac:dyDescent="0.25">
      <c r="A107" s="132" t="s">
        <v>225</v>
      </c>
      <c r="B107" s="133" t="str">
        <f>IFERROR(INDEX(RIEP_VENDITA!$B$3:$B$230,MATCH($A107,RIEP_VENDITA!$A$3:$A$230,0)),0)</f>
        <v>MARLBORO GOLD KS*CART20</v>
      </c>
      <c r="C107" s="134">
        <f>IFERROR(INDEX(RIEP_VENDITA!$C$3:$C$230,MATCH($A107,RIEP_VENDITA!$A$3:$A$230,0)),0)</f>
        <v>570</v>
      </c>
      <c r="D107" s="134">
        <f>IFERROR(INDEX(RIEP_VENDITA!$D$3:$D$230,MATCH($A107,RIEP_VENDITA!$A$3:$A$230,0)),0)</f>
        <v>527</v>
      </c>
      <c r="E107" s="134">
        <f>IFERROR(INDEX(RIEP_VENDITA!$R$3:$R$230,MATCH($A107,RIEP_VENDITA!$A$3:$A$230,0)),0)</f>
        <v>11</v>
      </c>
      <c r="F107" s="134">
        <f t="shared" si="11"/>
        <v>538</v>
      </c>
      <c r="G107" s="134">
        <f t="shared" si="12"/>
        <v>43</v>
      </c>
      <c r="H107" s="134">
        <f>IFERROR(INDEX(RIEP_VENDITA!$N$3:$N$230,MATCH($A107,RIEP_VENDITA!$A$3:$A$230,0)),0)</f>
        <v>5</v>
      </c>
      <c r="I107" s="134">
        <f t="shared" si="13"/>
        <v>48</v>
      </c>
      <c r="J107" s="191">
        <f>IFERROR(INDEX(RIEP_VENDITA!$H$3:$H$230,MATCH($A107,RIEP_VENDITA!$A$3:$A$230,0)),0)</f>
        <v>6.3</v>
      </c>
      <c r="K107" s="191">
        <f t="shared" si="14"/>
        <v>3591</v>
      </c>
      <c r="L107" s="191">
        <f t="shared" si="15"/>
        <v>3389.4</v>
      </c>
      <c r="M107" s="191">
        <f t="shared" si="16"/>
        <v>302.39999999999998</v>
      </c>
      <c r="N107" t="str">
        <f t="shared" ca="1" si="17"/>
        <v>OK</v>
      </c>
      <c r="O107" t="str">
        <f t="shared" ca="1" si="18"/>
        <v>OK</v>
      </c>
      <c r="P107" s="97">
        <f t="shared" ca="1" si="19"/>
        <v>44.833333333333336</v>
      </c>
      <c r="Q107" s="97">
        <f t="shared" ca="1" si="20"/>
        <v>1.0706319702602229</v>
      </c>
      <c r="R107">
        <f t="shared" ca="1" si="21"/>
        <v>0</v>
      </c>
    </row>
    <row r="108" spans="1:18" ht="15.95" customHeight="1" x14ac:dyDescent="0.25">
      <c r="A108" s="132" t="s">
        <v>227</v>
      </c>
      <c r="B108" s="133" t="str">
        <f>IFERROR(INDEX(RIEP_VENDITA!$B$3:$B$230,MATCH($A108,RIEP_VENDITA!$A$3:$A$230,0)),0)</f>
        <v>MARLBORO GOLD 100S*AST20</v>
      </c>
      <c r="C108" s="134">
        <f>IFERROR(INDEX(RIEP_VENDITA!$C$3:$C$230,MATCH($A108,RIEP_VENDITA!$A$3:$A$230,0)),0)</f>
        <v>120</v>
      </c>
      <c r="D108" s="134">
        <f>IFERROR(INDEX(RIEP_VENDITA!$D$3:$D$230,MATCH($A108,RIEP_VENDITA!$A$3:$A$230,0)),0)</f>
        <v>115</v>
      </c>
      <c r="E108" s="134">
        <f>IFERROR(INDEX(RIEP_VENDITA!$R$3:$R$230,MATCH($A108,RIEP_VENDITA!$A$3:$A$230,0)),0)</f>
        <v>1</v>
      </c>
      <c r="F108" s="134">
        <f t="shared" si="11"/>
        <v>116</v>
      </c>
      <c r="G108" s="134">
        <f t="shared" si="12"/>
        <v>5</v>
      </c>
      <c r="H108" s="134">
        <f>IFERROR(INDEX(RIEP_VENDITA!$N$3:$N$230,MATCH($A108,RIEP_VENDITA!$A$3:$A$230,0)),0)</f>
        <v>4</v>
      </c>
      <c r="I108" s="134">
        <f t="shared" si="13"/>
        <v>9</v>
      </c>
      <c r="J108" s="191">
        <f>IFERROR(INDEX(RIEP_VENDITA!$H$3:$H$230,MATCH($A108,RIEP_VENDITA!$A$3:$A$230,0)),0)</f>
        <v>6.5</v>
      </c>
      <c r="K108" s="191">
        <f t="shared" si="14"/>
        <v>780</v>
      </c>
      <c r="L108" s="191">
        <f t="shared" si="15"/>
        <v>754</v>
      </c>
      <c r="M108" s="191">
        <f t="shared" si="16"/>
        <v>58.5</v>
      </c>
      <c r="N108" t="str">
        <f t="shared" ca="1" si="17"/>
        <v>OK</v>
      </c>
      <c r="O108" t="str">
        <f t="shared" ca="1" si="18"/>
        <v>OK</v>
      </c>
      <c r="P108" s="97">
        <f t="shared" ca="1" si="19"/>
        <v>9.6666666666666661</v>
      </c>
      <c r="Q108" s="97">
        <f t="shared" ca="1" si="20"/>
        <v>0.93103448275862077</v>
      </c>
      <c r="R108">
        <f t="shared" ca="1" si="21"/>
        <v>0</v>
      </c>
    </row>
    <row r="109" spans="1:18" ht="15.95" customHeight="1" x14ac:dyDescent="0.25">
      <c r="A109" s="132" t="s">
        <v>214</v>
      </c>
      <c r="B109" s="133" t="str">
        <f>IFERROR(INDEX(RIEP_VENDITA!$B$3:$B$230,MATCH($A109,RIEP_VENDITA!$A$3:$A$230,0)),0)</f>
        <v xml:space="preserve">MARLBORO CRAFTED RED*20PZ </v>
      </c>
      <c r="C109" s="134">
        <f>IFERROR(INDEX(RIEP_VENDITA!$C$3:$C$230,MATCH($A109,RIEP_VENDITA!$A$3:$A$230,0)),0)</f>
        <v>198</v>
      </c>
      <c r="D109" s="134">
        <f>IFERROR(INDEX(RIEP_VENDITA!$D$3:$D$230,MATCH($A109,RIEP_VENDITA!$A$3:$A$230,0)),0)</f>
        <v>173</v>
      </c>
      <c r="E109" s="134">
        <f>IFERROR(INDEX(RIEP_VENDITA!$R$3:$R$230,MATCH($A109,RIEP_VENDITA!$A$3:$A$230,0)),0)</f>
        <v>2</v>
      </c>
      <c r="F109" s="134">
        <f t="shared" si="11"/>
        <v>175</v>
      </c>
      <c r="G109" s="134">
        <f t="shared" si="12"/>
        <v>25</v>
      </c>
      <c r="H109" s="134">
        <f>IFERROR(INDEX(RIEP_VENDITA!$N$3:$N$230,MATCH($A109,RIEP_VENDITA!$A$3:$A$230,0)),0)</f>
        <v>4</v>
      </c>
      <c r="I109" s="134">
        <f t="shared" si="13"/>
        <v>29</v>
      </c>
      <c r="J109" s="191">
        <f>IFERROR(INDEX(RIEP_VENDITA!$H$3:$H$230,MATCH($A109,RIEP_VENDITA!$A$3:$A$230,0)),0)</f>
        <v>5.8</v>
      </c>
      <c r="K109" s="191">
        <f t="shared" si="14"/>
        <v>1148.3999999999999</v>
      </c>
      <c r="L109" s="191">
        <f t="shared" si="15"/>
        <v>1015</v>
      </c>
      <c r="M109" s="191">
        <f t="shared" si="16"/>
        <v>168.2</v>
      </c>
      <c r="N109" t="str">
        <f t="shared" ca="1" si="17"/>
        <v>OK</v>
      </c>
      <c r="O109" t="str">
        <f t="shared" ca="1" si="18"/>
        <v>OK</v>
      </c>
      <c r="P109" s="97">
        <f t="shared" ca="1" si="19"/>
        <v>14.583333333333334</v>
      </c>
      <c r="Q109" s="97">
        <f t="shared" ca="1" si="20"/>
        <v>1.9885714285714284</v>
      </c>
      <c r="R109">
        <f t="shared" ca="1" si="21"/>
        <v>0</v>
      </c>
    </row>
    <row r="110" spans="1:18" ht="15.95" customHeight="1" x14ac:dyDescent="0.25">
      <c r="A110" s="132" t="s">
        <v>138</v>
      </c>
      <c r="B110" s="133" t="str">
        <f>IFERROR(INDEX(RIEP_VENDITA!$B$3:$B$230,MATCH($A110,RIEP_VENDITA!$A$3:$A$230,0)),0)</f>
        <v>MARLBORO CRAFTED RED 100S*AST20</v>
      </c>
      <c r="C110" s="134">
        <f>IFERROR(INDEX(RIEP_VENDITA!$C$3:$C$230,MATCH($A110,RIEP_VENDITA!$A$3:$A$230,0)),0)</f>
        <v>300</v>
      </c>
      <c r="D110" s="134">
        <f>IFERROR(INDEX(RIEP_VENDITA!$D$3:$D$230,MATCH($A110,RIEP_VENDITA!$A$3:$A$230,0)),0)</f>
        <v>279</v>
      </c>
      <c r="E110" s="134">
        <f>IFERROR(INDEX(RIEP_VENDITA!$R$3:$R$230,MATCH($A110,RIEP_VENDITA!$A$3:$A$230,0)),0)</f>
        <v>7</v>
      </c>
      <c r="F110" s="134">
        <f t="shared" si="11"/>
        <v>286</v>
      </c>
      <c r="G110" s="134">
        <f t="shared" si="12"/>
        <v>21</v>
      </c>
      <c r="H110" s="134">
        <f>IFERROR(INDEX(RIEP_VENDITA!$N$3:$N$230,MATCH($A110,RIEP_VENDITA!$A$3:$A$230,0)),0)</f>
        <v>3</v>
      </c>
      <c r="I110" s="134">
        <f t="shared" si="13"/>
        <v>24</v>
      </c>
      <c r="J110" s="191">
        <f>IFERROR(INDEX(RIEP_VENDITA!$H$3:$H$230,MATCH($A110,RIEP_VENDITA!$A$3:$A$230,0)),0)</f>
        <v>5.5</v>
      </c>
      <c r="K110" s="191">
        <f t="shared" si="14"/>
        <v>1650</v>
      </c>
      <c r="L110" s="191">
        <f t="shared" si="15"/>
        <v>1573</v>
      </c>
      <c r="M110" s="191">
        <f t="shared" si="16"/>
        <v>132</v>
      </c>
      <c r="N110" t="str">
        <f t="shared" ca="1" si="17"/>
        <v>OK</v>
      </c>
      <c r="O110" t="str">
        <f t="shared" ca="1" si="18"/>
        <v>OK</v>
      </c>
      <c r="P110" s="97">
        <f t="shared" ca="1" si="19"/>
        <v>23.833333333333332</v>
      </c>
      <c r="Q110" s="97">
        <f t="shared" ca="1" si="20"/>
        <v>1.0069930069930071</v>
      </c>
      <c r="R110">
        <f t="shared" ca="1" si="21"/>
        <v>0</v>
      </c>
    </row>
    <row r="111" spans="1:18" ht="15.95" customHeight="1" x14ac:dyDescent="0.25">
      <c r="A111" s="132" t="s">
        <v>213</v>
      </c>
      <c r="B111" s="133" t="str">
        <f>IFERROR(INDEX(RIEP_VENDITA!$B$3:$B$230,MATCH($A111,RIEP_VENDITA!$A$3:$A$230,0)),0)</f>
        <v>MARLBORO CRAFTED GOLD*AST20</v>
      </c>
      <c r="C111" s="134">
        <f>IFERROR(INDEX(RIEP_VENDITA!$C$3:$C$230,MATCH($A111,RIEP_VENDITA!$A$3:$A$230,0)),0)</f>
        <v>318</v>
      </c>
      <c r="D111" s="134">
        <f>IFERROR(INDEX(RIEP_VENDITA!$D$3:$D$230,MATCH($A111,RIEP_VENDITA!$A$3:$A$230,0)),0)</f>
        <v>293</v>
      </c>
      <c r="E111" s="134">
        <f>IFERROR(INDEX(RIEP_VENDITA!$R$3:$R$230,MATCH($A111,RIEP_VENDITA!$A$3:$A$230,0)),0)</f>
        <v>0</v>
      </c>
      <c r="F111" s="134">
        <f t="shared" si="11"/>
        <v>293</v>
      </c>
      <c r="G111" s="134">
        <f t="shared" si="12"/>
        <v>25</v>
      </c>
      <c r="H111" s="134">
        <f>IFERROR(INDEX(RIEP_VENDITA!$N$3:$N$230,MATCH($A111,RIEP_VENDITA!$A$3:$A$230,0)),0)</f>
        <v>0</v>
      </c>
      <c r="I111" s="134">
        <f t="shared" si="13"/>
        <v>25</v>
      </c>
      <c r="J111" s="191">
        <f>IFERROR(INDEX(RIEP_VENDITA!$H$3:$H$230,MATCH($A111,RIEP_VENDITA!$A$3:$A$230,0)),0)</f>
        <v>5.8</v>
      </c>
      <c r="K111" s="191">
        <f t="shared" si="14"/>
        <v>1844.3999999999999</v>
      </c>
      <c r="L111" s="191">
        <f t="shared" si="15"/>
        <v>1699.3999999999999</v>
      </c>
      <c r="M111" s="191">
        <f t="shared" si="16"/>
        <v>145</v>
      </c>
      <c r="N111" t="str">
        <f t="shared" ca="1" si="17"/>
        <v>OK</v>
      </c>
      <c r="O111" t="str">
        <f t="shared" ca="1" si="18"/>
        <v>OK</v>
      </c>
      <c r="P111" s="97">
        <f t="shared" ca="1" si="19"/>
        <v>24.416666666666668</v>
      </c>
      <c r="Q111" s="97">
        <f t="shared" ca="1" si="20"/>
        <v>1.0238907849829351</v>
      </c>
      <c r="R111">
        <f t="shared" ca="1" si="21"/>
        <v>0</v>
      </c>
    </row>
    <row r="112" spans="1:18" ht="15.95" customHeight="1" x14ac:dyDescent="0.25">
      <c r="A112" s="132" t="s">
        <v>194</v>
      </c>
      <c r="B112" s="133" t="str">
        <f>IFERROR(INDEX(RIEP_VENDITA!$B$3:$B$230,MATCH($A112,RIEP_VENDITA!$A$3:$A$230,0)),0)</f>
        <v>MARLBORO BLUE LINE*AST20</v>
      </c>
      <c r="C112" s="134">
        <f>IFERROR(INDEX(RIEP_VENDITA!$C$3:$C$230,MATCH($A112,RIEP_VENDITA!$A$3:$A$230,0)),0)</f>
        <v>120</v>
      </c>
      <c r="D112" s="134">
        <f>IFERROR(INDEX(RIEP_VENDITA!$D$3:$D$230,MATCH($A112,RIEP_VENDITA!$A$3:$A$230,0)),0)</f>
        <v>109</v>
      </c>
      <c r="E112" s="134">
        <f>IFERROR(INDEX(RIEP_VENDITA!$R$3:$R$230,MATCH($A112,RIEP_VENDITA!$A$3:$A$230,0)),0)</f>
        <v>0</v>
      </c>
      <c r="F112" s="134">
        <f t="shared" si="11"/>
        <v>109</v>
      </c>
      <c r="G112" s="134">
        <f t="shared" si="12"/>
        <v>11</v>
      </c>
      <c r="H112" s="134">
        <f>IFERROR(INDEX(RIEP_VENDITA!$N$3:$N$230,MATCH($A112,RIEP_VENDITA!$A$3:$A$230,0)),0)</f>
        <v>0</v>
      </c>
      <c r="I112" s="134">
        <f t="shared" si="13"/>
        <v>11</v>
      </c>
      <c r="J112" s="191">
        <f>IFERROR(INDEX(RIEP_VENDITA!$H$3:$H$230,MATCH($A112,RIEP_VENDITA!$A$3:$A$230,0)),0)</f>
        <v>6.8</v>
      </c>
      <c r="K112" s="191">
        <f t="shared" si="14"/>
        <v>816</v>
      </c>
      <c r="L112" s="191">
        <f t="shared" si="15"/>
        <v>741.19999999999993</v>
      </c>
      <c r="M112" s="191">
        <f t="shared" si="16"/>
        <v>74.8</v>
      </c>
      <c r="N112" t="str">
        <f t="shared" ca="1" si="17"/>
        <v>OK</v>
      </c>
      <c r="O112" t="str">
        <f t="shared" ca="1" si="18"/>
        <v>OK</v>
      </c>
      <c r="P112" s="97">
        <f t="shared" ca="1" si="19"/>
        <v>9.0833333333333339</v>
      </c>
      <c r="Q112" s="97">
        <f t="shared" ca="1" si="20"/>
        <v>1.2110091743119265</v>
      </c>
      <c r="R112">
        <f t="shared" ca="1" si="21"/>
        <v>0</v>
      </c>
    </row>
    <row r="113" spans="1:18" ht="15.95" customHeight="1" x14ac:dyDescent="0.25">
      <c r="A113" s="132" t="s">
        <v>196</v>
      </c>
      <c r="B113" s="133" t="str">
        <f>IFERROR(INDEX(RIEP_VENDITA!$B$3:$B$230,MATCH($A113,RIEP_VENDITA!$A$3:$A$230,0)),0)</f>
        <v xml:space="preserve">MARLBORO ADVANCE TOUCH*AST20 </v>
      </c>
      <c r="C113" s="134">
        <f>IFERROR(INDEX(RIEP_VENDITA!$C$3:$C$230,MATCH($A113,RIEP_VENDITA!$A$3:$A$230,0)),0)</f>
        <v>240</v>
      </c>
      <c r="D113" s="134">
        <f>IFERROR(INDEX(RIEP_VENDITA!$D$3:$D$230,MATCH($A113,RIEP_VENDITA!$A$3:$A$230,0)),0)</f>
        <v>213</v>
      </c>
      <c r="E113" s="134">
        <f>IFERROR(INDEX(RIEP_VENDITA!$R$3:$R$230,MATCH($A113,RIEP_VENDITA!$A$3:$A$230,0)),0)</f>
        <v>7</v>
      </c>
      <c r="F113" s="134">
        <f t="shared" si="11"/>
        <v>220</v>
      </c>
      <c r="G113" s="134">
        <f t="shared" si="12"/>
        <v>27</v>
      </c>
      <c r="H113" s="134">
        <f>IFERROR(INDEX(RIEP_VENDITA!$N$3:$N$230,MATCH($A113,RIEP_VENDITA!$A$3:$A$230,0)),0)</f>
        <v>4</v>
      </c>
      <c r="I113" s="134">
        <f t="shared" si="13"/>
        <v>31</v>
      </c>
      <c r="J113" s="191">
        <f>IFERROR(INDEX(RIEP_VENDITA!$H$3:$H$230,MATCH($A113,RIEP_VENDITA!$A$3:$A$230,0)),0)</f>
        <v>6.5</v>
      </c>
      <c r="K113" s="191">
        <f t="shared" si="14"/>
        <v>1560</v>
      </c>
      <c r="L113" s="191">
        <f t="shared" si="15"/>
        <v>1430</v>
      </c>
      <c r="M113" s="191">
        <f t="shared" si="16"/>
        <v>201.5</v>
      </c>
      <c r="N113" t="str">
        <f t="shared" ca="1" si="17"/>
        <v>OK</v>
      </c>
      <c r="O113" t="str">
        <f t="shared" ca="1" si="18"/>
        <v>OK</v>
      </c>
      <c r="P113" s="97">
        <f t="shared" ca="1" si="19"/>
        <v>18.333333333333332</v>
      </c>
      <c r="Q113" s="97">
        <f t="shared" ca="1" si="20"/>
        <v>1.6909090909090909</v>
      </c>
      <c r="R113">
        <f t="shared" ca="1" si="21"/>
        <v>0</v>
      </c>
    </row>
    <row r="114" spans="1:18" ht="15.95" customHeight="1" x14ac:dyDescent="0.25">
      <c r="A114" s="132" t="s">
        <v>230</v>
      </c>
      <c r="B114" s="133" t="str">
        <f>IFERROR(INDEX(RIEP_VENDITA!$B$3:$B$230,MATCH($A114,RIEP_VENDITA!$A$3:$A$230,0)),0)</f>
        <v>MARLBORO 100S *AST20</v>
      </c>
      <c r="C114" s="134">
        <f>IFERROR(INDEX(RIEP_VENDITA!$C$3:$C$230,MATCH($A114,RIEP_VENDITA!$A$3:$A$230,0)),0)</f>
        <v>180</v>
      </c>
      <c r="D114" s="134">
        <f>IFERROR(INDEX(RIEP_VENDITA!$D$3:$D$230,MATCH($A114,RIEP_VENDITA!$A$3:$A$230,0)),0)</f>
        <v>117</v>
      </c>
      <c r="E114" s="134">
        <f>IFERROR(INDEX(RIEP_VENDITA!$R$3:$R$230,MATCH($A114,RIEP_VENDITA!$A$3:$A$230,0)),0)</f>
        <v>13</v>
      </c>
      <c r="F114" s="134">
        <f t="shared" si="11"/>
        <v>130</v>
      </c>
      <c r="G114" s="134">
        <f t="shared" si="12"/>
        <v>63</v>
      </c>
      <c r="H114" s="134">
        <f>IFERROR(INDEX(RIEP_VENDITA!$N$3:$N$230,MATCH($A114,RIEP_VENDITA!$A$3:$A$230,0)),0)</f>
        <v>5</v>
      </c>
      <c r="I114" s="134">
        <f t="shared" si="13"/>
        <v>68</v>
      </c>
      <c r="J114" s="191">
        <f>IFERROR(INDEX(RIEP_VENDITA!$H$3:$H$230,MATCH($A114,RIEP_VENDITA!$A$3:$A$230,0)),0)</f>
        <v>6.5</v>
      </c>
      <c r="K114" s="191">
        <f t="shared" si="14"/>
        <v>1170</v>
      </c>
      <c r="L114" s="191">
        <f t="shared" si="15"/>
        <v>845</v>
      </c>
      <c r="M114" s="191">
        <f t="shared" si="16"/>
        <v>442</v>
      </c>
      <c r="N114" t="str">
        <f t="shared" ca="1" si="17"/>
        <v>LENTO</v>
      </c>
      <c r="O114" t="str">
        <f t="shared" ca="1" si="18"/>
        <v>RIDUCI ACQUISTI</v>
      </c>
      <c r="P114" s="97">
        <f t="shared" ca="1" si="19"/>
        <v>10.833333333333334</v>
      </c>
      <c r="Q114" s="97">
        <f t="shared" ca="1" si="20"/>
        <v>6.2769230769230768</v>
      </c>
      <c r="R114">
        <f t="shared" ca="1" si="21"/>
        <v>0</v>
      </c>
    </row>
    <row r="115" spans="1:18" ht="15.95" customHeight="1" x14ac:dyDescent="0.25">
      <c r="A115" s="132" t="s">
        <v>133</v>
      </c>
      <c r="B115" s="133" t="str">
        <f>IFERROR(INDEX(RIEP_VENDITA!$B$3:$B$230,MATCH($A115,RIEP_VENDITA!$A$3:$A$230,0)),0)</f>
        <v>LUCKY STRIKE STICKS TWIST</v>
      </c>
      <c r="C115" s="134">
        <f>IFERROR(INDEX(RIEP_VENDITA!$C$3:$C$230,MATCH($A115,RIEP_VENDITA!$A$3:$A$230,0)),0)</f>
        <v>10</v>
      </c>
      <c r="D115" s="134">
        <f>IFERROR(INDEX(RIEP_VENDITA!$D$3:$D$230,MATCH($A115,RIEP_VENDITA!$A$3:$A$230,0)),0)</f>
        <v>2</v>
      </c>
      <c r="E115" s="134">
        <f>IFERROR(INDEX(RIEP_VENDITA!$R$3:$R$230,MATCH($A115,RIEP_VENDITA!$A$3:$A$230,0)),0)</f>
        <v>0</v>
      </c>
      <c r="F115" s="134">
        <f t="shared" si="11"/>
        <v>2</v>
      </c>
      <c r="G115" s="134">
        <f t="shared" si="12"/>
        <v>8</v>
      </c>
      <c r="H115" s="134">
        <f>IFERROR(INDEX(RIEP_VENDITA!$N$3:$N$230,MATCH($A115,RIEP_VENDITA!$A$3:$A$230,0)),0)</f>
        <v>0</v>
      </c>
      <c r="I115" s="134">
        <f t="shared" si="13"/>
        <v>8</v>
      </c>
      <c r="J115" s="191">
        <f>IFERROR(INDEX(RIEP_VENDITA!$H$3:$H$230,MATCH($A115,RIEP_VENDITA!$A$3:$A$230,0)),0)</f>
        <v>3.8</v>
      </c>
      <c r="K115" s="191">
        <f t="shared" si="14"/>
        <v>38</v>
      </c>
      <c r="L115" s="191">
        <f t="shared" si="15"/>
        <v>7.6</v>
      </c>
      <c r="M115" s="191">
        <f t="shared" si="16"/>
        <v>30.4</v>
      </c>
      <c r="N115" t="str">
        <f t="shared" ca="1" si="17"/>
        <v>LENTO</v>
      </c>
      <c r="O115" t="str">
        <f t="shared" ca="1" si="18"/>
        <v>RIDUCI ACQUISTI</v>
      </c>
      <c r="P115" s="97">
        <f t="shared" ca="1" si="19"/>
        <v>0.16666666666666666</v>
      </c>
      <c r="Q115" s="97">
        <f t="shared" ca="1" si="20"/>
        <v>48</v>
      </c>
      <c r="R115">
        <f t="shared" ca="1" si="21"/>
        <v>0</v>
      </c>
    </row>
    <row r="116" spans="1:18" ht="15.95" customHeight="1" x14ac:dyDescent="0.25">
      <c r="A116" s="132" t="s">
        <v>128</v>
      </c>
      <c r="B116" s="133" t="str">
        <f>IFERROR(INDEX(RIEP_VENDITA!$B$3:$B$230,MATCH($A116,RIEP_VENDITA!$A$3:$A$230,0)),0)</f>
        <v>LUCKY STRIKE STICKS BALANC.TOB</v>
      </c>
      <c r="C116" s="134">
        <f>IFERROR(INDEX(RIEP_VENDITA!$C$3:$C$230,MATCH($A116,RIEP_VENDITA!$A$3:$A$230,0)),0)</f>
        <v>10</v>
      </c>
      <c r="D116" s="134">
        <f>IFERROR(INDEX(RIEP_VENDITA!$D$3:$D$230,MATCH($A116,RIEP_VENDITA!$A$3:$A$230,0)),0)</f>
        <v>3</v>
      </c>
      <c r="E116" s="134">
        <f>IFERROR(INDEX(RIEP_VENDITA!$R$3:$R$230,MATCH($A116,RIEP_VENDITA!$A$3:$A$230,0)),0)</f>
        <v>0</v>
      </c>
      <c r="F116" s="134">
        <f t="shared" si="11"/>
        <v>3</v>
      </c>
      <c r="G116" s="134">
        <f t="shared" si="12"/>
        <v>7</v>
      </c>
      <c r="H116" s="134">
        <f>IFERROR(INDEX(RIEP_VENDITA!$N$3:$N$230,MATCH($A116,RIEP_VENDITA!$A$3:$A$230,0)),0)</f>
        <v>0</v>
      </c>
      <c r="I116" s="134">
        <f t="shared" si="13"/>
        <v>7</v>
      </c>
      <c r="J116" s="191">
        <f>IFERROR(INDEX(RIEP_VENDITA!$H$3:$H$230,MATCH($A116,RIEP_VENDITA!$A$3:$A$230,0)),0)</f>
        <v>3.8</v>
      </c>
      <c r="K116" s="191">
        <f t="shared" si="14"/>
        <v>38</v>
      </c>
      <c r="L116" s="191">
        <f t="shared" si="15"/>
        <v>11.399999999999999</v>
      </c>
      <c r="M116" s="191">
        <f t="shared" si="16"/>
        <v>26.599999999999998</v>
      </c>
      <c r="N116" t="str">
        <f t="shared" ca="1" si="17"/>
        <v>LENTO</v>
      </c>
      <c r="O116" t="str">
        <f t="shared" ca="1" si="18"/>
        <v>RIDUCI ACQUISTI</v>
      </c>
      <c r="P116" s="97">
        <f t="shared" ca="1" si="19"/>
        <v>0.25</v>
      </c>
      <c r="Q116" s="97">
        <f t="shared" ca="1" si="20"/>
        <v>28</v>
      </c>
      <c r="R116">
        <f t="shared" ca="1" si="21"/>
        <v>0</v>
      </c>
    </row>
    <row r="117" spans="1:18" ht="15.95" customHeight="1" x14ac:dyDescent="0.25">
      <c r="A117" s="132" t="s">
        <v>145</v>
      </c>
      <c r="B117" s="133" t="str">
        <f>IFERROR(INDEX(RIEP_VENDITA!$B$3:$B$230,MATCH($A117,RIEP_VENDITA!$A$3:$A$230,0)),0)</f>
        <v>LUCKY STRIKE RUBY</v>
      </c>
      <c r="C117" s="134">
        <f>IFERROR(INDEX(RIEP_VENDITA!$C$3:$C$230,MATCH($A117,RIEP_VENDITA!$A$3:$A$230,0)),0)</f>
        <v>30</v>
      </c>
      <c r="D117" s="134">
        <f>IFERROR(INDEX(RIEP_VENDITA!$D$3:$D$230,MATCH($A117,RIEP_VENDITA!$A$3:$A$230,0)),0)</f>
        <v>22</v>
      </c>
      <c r="E117" s="134">
        <f>IFERROR(INDEX(RIEP_VENDITA!$R$3:$R$230,MATCH($A117,RIEP_VENDITA!$A$3:$A$230,0)),0)</f>
        <v>0</v>
      </c>
      <c r="F117" s="134">
        <f t="shared" si="11"/>
        <v>22</v>
      </c>
      <c r="G117" s="134">
        <f t="shared" si="12"/>
        <v>8</v>
      </c>
      <c r="H117" s="134">
        <f>IFERROR(INDEX(RIEP_VENDITA!$N$3:$N$230,MATCH($A117,RIEP_VENDITA!$A$3:$A$230,0)),0)</f>
        <v>0</v>
      </c>
      <c r="I117" s="134">
        <f t="shared" si="13"/>
        <v>8</v>
      </c>
      <c r="J117" s="191">
        <f>IFERROR(INDEX(RIEP_VENDITA!$H$3:$H$230,MATCH($A117,RIEP_VENDITA!$A$3:$A$230,0)),0)</f>
        <v>3.8</v>
      </c>
      <c r="K117" s="191">
        <f t="shared" si="14"/>
        <v>114</v>
      </c>
      <c r="L117" s="191">
        <f t="shared" si="15"/>
        <v>83.6</v>
      </c>
      <c r="M117" s="191">
        <f t="shared" si="16"/>
        <v>30.4</v>
      </c>
      <c r="N117" t="str">
        <f t="shared" ca="1" si="17"/>
        <v>OK</v>
      </c>
      <c r="O117" t="str">
        <f t="shared" ca="1" si="18"/>
        <v>OK</v>
      </c>
      <c r="P117" s="97">
        <f t="shared" ca="1" si="19"/>
        <v>1.8333333333333333</v>
      </c>
      <c r="Q117" s="97">
        <f t="shared" ca="1" si="20"/>
        <v>4.3636363636363642</v>
      </c>
      <c r="R117">
        <f t="shared" ca="1" si="21"/>
        <v>0</v>
      </c>
    </row>
    <row r="118" spans="1:18" ht="15.95" customHeight="1" x14ac:dyDescent="0.25">
      <c r="A118" s="132" t="s">
        <v>218</v>
      </c>
      <c r="B118" s="133" t="str">
        <f>IFERROR(INDEX(RIEP_VENDITA!$B$3:$B$230,MATCH($A118,RIEP_VENDITA!$A$3:$A$230,0)),0)</f>
        <v>LUCKY STRIKE RED*AST20</v>
      </c>
      <c r="C118" s="134">
        <f>IFERROR(INDEX(RIEP_VENDITA!$C$3:$C$230,MATCH($A118,RIEP_VENDITA!$A$3:$A$230,0)),0)</f>
        <v>299</v>
      </c>
      <c r="D118" s="134">
        <f>IFERROR(INDEX(RIEP_VENDITA!$D$3:$D$230,MATCH($A118,RIEP_VENDITA!$A$3:$A$230,0)),0)</f>
        <v>292</v>
      </c>
      <c r="E118" s="134">
        <f>IFERROR(INDEX(RIEP_VENDITA!$R$3:$R$230,MATCH($A118,RIEP_VENDITA!$A$3:$A$230,0)),0)</f>
        <v>0</v>
      </c>
      <c r="F118" s="134">
        <f t="shared" si="11"/>
        <v>292</v>
      </c>
      <c r="G118" s="134">
        <f t="shared" si="12"/>
        <v>7</v>
      </c>
      <c r="H118" s="134">
        <f>IFERROR(INDEX(RIEP_VENDITA!$N$3:$N$230,MATCH($A118,RIEP_VENDITA!$A$3:$A$230,0)),0)</f>
        <v>0</v>
      </c>
      <c r="I118" s="134">
        <f t="shared" si="13"/>
        <v>7</v>
      </c>
      <c r="J118" s="191">
        <f>IFERROR(INDEX(RIEP_VENDITA!$H$3:$H$230,MATCH($A118,RIEP_VENDITA!$A$3:$A$230,0)),0)</f>
        <v>5.5</v>
      </c>
      <c r="K118" s="191">
        <f t="shared" si="14"/>
        <v>1644.5</v>
      </c>
      <c r="L118" s="191">
        <f t="shared" si="15"/>
        <v>1606</v>
      </c>
      <c r="M118" s="191">
        <f t="shared" si="16"/>
        <v>38.5</v>
      </c>
      <c r="N118" t="str">
        <f t="shared" ca="1" si="17"/>
        <v>OK</v>
      </c>
      <c r="O118" t="str">
        <f t="shared" ca="1" si="18"/>
        <v>OK</v>
      </c>
      <c r="P118" s="97">
        <f t="shared" ca="1" si="19"/>
        <v>24.333333333333332</v>
      </c>
      <c r="Q118" s="97">
        <f t="shared" ca="1" si="20"/>
        <v>0.28767123287671237</v>
      </c>
      <c r="R118">
        <f t="shared" ca="1" si="21"/>
        <v>0</v>
      </c>
    </row>
    <row r="119" spans="1:18" ht="15.95" customHeight="1" x14ac:dyDescent="0.25">
      <c r="A119" s="132" t="s">
        <v>198</v>
      </c>
      <c r="B119" s="133" t="str">
        <f>IFERROR(INDEX(RIEP_VENDITA!$B$3:$B$230,MATCH($A119,RIEP_VENDITA!$A$3:$A$230,0)),0)</f>
        <v>LUCKY STRIKE ORIGINAL RED TRINCIATO</v>
      </c>
      <c r="C119" s="134">
        <f>IFERROR(INDEX(RIEP_VENDITA!$C$3:$C$230,MATCH($A119,RIEP_VENDITA!$A$3:$A$230,0)),0)</f>
        <v>38</v>
      </c>
      <c r="D119" s="134">
        <f>IFERROR(INDEX(RIEP_VENDITA!$D$3:$D$230,MATCH($A119,RIEP_VENDITA!$A$3:$A$230,0)),0)</f>
        <v>34</v>
      </c>
      <c r="E119" s="134">
        <f>IFERROR(INDEX(RIEP_VENDITA!$R$3:$R$230,MATCH($A119,RIEP_VENDITA!$A$3:$A$230,0)),0)</f>
        <v>0</v>
      </c>
      <c r="F119" s="134">
        <f t="shared" si="11"/>
        <v>34</v>
      </c>
      <c r="G119" s="134">
        <f t="shared" si="12"/>
        <v>4</v>
      </c>
      <c r="H119" s="134">
        <f>IFERROR(INDEX(RIEP_VENDITA!$N$3:$N$230,MATCH($A119,RIEP_VENDITA!$A$3:$A$230,0)),0)</f>
        <v>4</v>
      </c>
      <c r="I119" s="134">
        <f t="shared" si="13"/>
        <v>8</v>
      </c>
      <c r="J119" s="191">
        <f>IFERROR(INDEX(RIEP_VENDITA!$H$3:$H$230,MATCH($A119,RIEP_VENDITA!$A$3:$A$230,0)),0)</f>
        <v>8</v>
      </c>
      <c r="K119" s="191">
        <f t="shared" si="14"/>
        <v>304</v>
      </c>
      <c r="L119" s="191">
        <f t="shared" si="15"/>
        <v>272</v>
      </c>
      <c r="M119" s="191">
        <f t="shared" si="16"/>
        <v>64</v>
      </c>
      <c r="N119" t="str">
        <f t="shared" ca="1" si="17"/>
        <v>OK</v>
      </c>
      <c r="O119" t="str">
        <f t="shared" ca="1" si="18"/>
        <v>OK</v>
      </c>
      <c r="P119" s="97">
        <f t="shared" ca="1" si="19"/>
        <v>2.8333333333333335</v>
      </c>
      <c r="Q119" s="97">
        <f t="shared" ca="1" si="20"/>
        <v>2.8235294117647056</v>
      </c>
      <c r="R119">
        <f t="shared" ca="1" si="21"/>
        <v>0</v>
      </c>
    </row>
    <row r="120" spans="1:18" ht="15.95" customHeight="1" x14ac:dyDescent="0.25">
      <c r="A120" s="132" t="s">
        <v>220</v>
      </c>
      <c r="B120" s="133" t="str">
        <f>IFERROR(INDEX(RIEP_VENDITA!$B$3:$B$230,MATCH($A120,RIEP_VENDITA!$A$3:$A$230,0)),0)</f>
        <v>LUCKY STRIKE ORIGINAL *CART20</v>
      </c>
      <c r="C120" s="134">
        <f>IFERROR(INDEX(RIEP_VENDITA!$C$3:$C$230,MATCH($A120,RIEP_VENDITA!$A$3:$A$230,0)),0)</f>
        <v>310</v>
      </c>
      <c r="D120" s="134">
        <f>IFERROR(INDEX(RIEP_VENDITA!$D$3:$D$230,MATCH($A120,RIEP_VENDITA!$A$3:$A$230,0)),0)</f>
        <v>281</v>
      </c>
      <c r="E120" s="134">
        <f>IFERROR(INDEX(RIEP_VENDITA!$R$3:$R$230,MATCH($A120,RIEP_VENDITA!$A$3:$A$230,0)),0)</f>
        <v>24</v>
      </c>
      <c r="F120" s="134">
        <f t="shared" si="11"/>
        <v>305</v>
      </c>
      <c r="G120" s="134">
        <f t="shared" si="12"/>
        <v>29</v>
      </c>
      <c r="H120" s="134">
        <f>IFERROR(INDEX(RIEP_VENDITA!$N$3:$N$230,MATCH($A120,RIEP_VENDITA!$A$3:$A$230,0)),0)</f>
        <v>2</v>
      </c>
      <c r="I120" s="134">
        <f t="shared" si="13"/>
        <v>31</v>
      </c>
      <c r="J120" s="191">
        <f>IFERROR(INDEX(RIEP_VENDITA!$H$3:$H$230,MATCH($A120,RIEP_VENDITA!$A$3:$A$230,0)),0)</f>
        <v>5.5</v>
      </c>
      <c r="K120" s="191">
        <f t="shared" si="14"/>
        <v>1705</v>
      </c>
      <c r="L120" s="191">
        <f t="shared" si="15"/>
        <v>1677.5</v>
      </c>
      <c r="M120" s="191">
        <f t="shared" si="16"/>
        <v>170.5</v>
      </c>
      <c r="N120" t="str">
        <f t="shared" ca="1" si="17"/>
        <v>OK</v>
      </c>
      <c r="O120" t="str">
        <f t="shared" ca="1" si="18"/>
        <v>OK</v>
      </c>
      <c r="P120" s="97">
        <f t="shared" ca="1" si="19"/>
        <v>25.416666666666668</v>
      </c>
      <c r="Q120" s="97">
        <f t="shared" ca="1" si="20"/>
        <v>1.2196721311475409</v>
      </c>
      <c r="R120">
        <f t="shared" ca="1" si="21"/>
        <v>0</v>
      </c>
    </row>
    <row r="121" spans="1:18" ht="15.95" customHeight="1" x14ac:dyDescent="0.25">
      <c r="A121" s="132" t="s">
        <v>207</v>
      </c>
      <c r="B121" s="133" t="str">
        <f>IFERROR(INDEX(RIEP_VENDITA!$B$3:$B$230,MATCH($A121,RIEP_VENDITA!$A$3:$A$230,0)),0)</f>
        <v>LUCKY STRIKE CRISP TOBACCO LEAF ROLLED</v>
      </c>
      <c r="C121" s="134">
        <f>IFERROR(INDEX(RIEP_VENDITA!$C$3:$C$230,MATCH($A121,RIEP_VENDITA!$A$3:$A$230,0)),0)</f>
        <v>156</v>
      </c>
      <c r="D121" s="134">
        <f>IFERROR(INDEX(RIEP_VENDITA!$D$3:$D$230,MATCH($A121,RIEP_VENDITA!$A$3:$A$230,0)),0)</f>
        <v>145</v>
      </c>
      <c r="E121" s="134">
        <f>IFERROR(INDEX(RIEP_VENDITA!$R$3:$R$230,MATCH($A121,RIEP_VENDITA!$A$3:$A$230,0)),0)</f>
        <v>0</v>
      </c>
      <c r="F121" s="134">
        <f t="shared" si="11"/>
        <v>145</v>
      </c>
      <c r="G121" s="134">
        <f t="shared" si="12"/>
        <v>11</v>
      </c>
      <c r="H121" s="134">
        <f>IFERROR(INDEX(RIEP_VENDITA!$N$3:$N$230,MATCH($A121,RIEP_VENDITA!$A$3:$A$230,0)),0)</f>
        <v>0</v>
      </c>
      <c r="I121" s="134">
        <f t="shared" si="13"/>
        <v>11</v>
      </c>
      <c r="J121" s="191">
        <f>IFERROR(INDEX(RIEP_VENDITA!$H$3:$H$230,MATCH($A121,RIEP_VENDITA!$A$3:$A$230,0)),0)</f>
        <v>3</v>
      </c>
      <c r="K121" s="191">
        <f t="shared" si="14"/>
        <v>468</v>
      </c>
      <c r="L121" s="191">
        <f t="shared" si="15"/>
        <v>435</v>
      </c>
      <c r="M121" s="191">
        <f t="shared" si="16"/>
        <v>33</v>
      </c>
      <c r="N121" t="str">
        <f t="shared" ca="1" si="17"/>
        <v>OK</v>
      </c>
      <c r="O121" t="str">
        <f t="shared" ca="1" si="18"/>
        <v>OK</v>
      </c>
      <c r="P121" s="97">
        <f t="shared" ca="1" si="19"/>
        <v>12.083333333333334</v>
      </c>
      <c r="Q121" s="97">
        <f t="shared" ca="1" si="20"/>
        <v>0.91034482758620683</v>
      </c>
      <c r="R121">
        <f t="shared" ca="1" si="21"/>
        <v>0</v>
      </c>
    </row>
    <row r="122" spans="1:18" ht="15.95" customHeight="1" x14ac:dyDescent="0.25">
      <c r="A122" s="132" t="s">
        <v>197</v>
      </c>
      <c r="B122" s="133" t="str">
        <f>IFERROR(INDEX(RIEP_VENDITA!$B$3:$B$230,MATCH($A122,RIEP_VENDITA!$A$3:$A$230,0)),0)</f>
        <v>LUCKY STRIKE BLUE TRINCIATO</v>
      </c>
      <c r="C122" s="134">
        <f>IFERROR(INDEX(RIEP_VENDITA!$C$3:$C$230,MATCH($A122,RIEP_VENDITA!$A$3:$A$230,0)),0)</f>
        <v>56</v>
      </c>
      <c r="D122" s="134">
        <f>IFERROR(INDEX(RIEP_VENDITA!$D$3:$D$230,MATCH($A122,RIEP_VENDITA!$A$3:$A$230,0)),0)</f>
        <v>28</v>
      </c>
      <c r="E122" s="134">
        <f>IFERROR(INDEX(RIEP_VENDITA!$R$3:$R$230,MATCH($A122,RIEP_VENDITA!$A$3:$A$230,0)),0)</f>
        <v>0</v>
      </c>
      <c r="F122" s="134">
        <f t="shared" si="11"/>
        <v>28</v>
      </c>
      <c r="G122" s="134">
        <f t="shared" si="12"/>
        <v>28</v>
      </c>
      <c r="H122" s="134">
        <f>IFERROR(INDEX(RIEP_VENDITA!$N$3:$N$230,MATCH($A122,RIEP_VENDITA!$A$3:$A$230,0)),0)</f>
        <v>0</v>
      </c>
      <c r="I122" s="134">
        <f t="shared" si="13"/>
        <v>28</v>
      </c>
      <c r="J122" s="191">
        <f>IFERROR(INDEX(RIEP_VENDITA!$H$3:$H$230,MATCH($A122,RIEP_VENDITA!$A$3:$A$230,0)),0)</f>
        <v>8</v>
      </c>
      <c r="K122" s="191">
        <f t="shared" si="14"/>
        <v>448</v>
      </c>
      <c r="L122" s="191">
        <f t="shared" si="15"/>
        <v>224</v>
      </c>
      <c r="M122" s="191">
        <f t="shared" si="16"/>
        <v>224</v>
      </c>
      <c r="N122" t="str">
        <f t="shared" ca="1" si="17"/>
        <v>LENTO</v>
      </c>
      <c r="O122" t="str">
        <f t="shared" ca="1" si="18"/>
        <v>RIDUCI ACQUISTI</v>
      </c>
      <c r="P122" s="97">
        <f t="shared" ca="1" si="19"/>
        <v>2.3333333333333335</v>
      </c>
      <c r="Q122" s="97">
        <f t="shared" ca="1" si="20"/>
        <v>12</v>
      </c>
      <c r="R122">
        <f t="shared" ca="1" si="21"/>
        <v>0</v>
      </c>
    </row>
    <row r="123" spans="1:18" ht="15.95" customHeight="1" x14ac:dyDescent="0.25">
      <c r="A123" s="132" t="s">
        <v>31</v>
      </c>
      <c r="B123" s="133" t="str">
        <f>IFERROR(INDEX(RIEP_VENDITA!$B$3:$B$230,MATCH($A123,RIEP_VENDITA!$A$3:$A$230,0)),0)</f>
        <v>LOST MARY TP800 LEMON LIME 20 mg/ml</v>
      </c>
      <c r="C123" s="134">
        <f>IFERROR(INDEX(RIEP_VENDITA!$C$3:$C$230,MATCH($A123,RIEP_VENDITA!$A$3:$A$230,0)),0)</f>
        <v>10</v>
      </c>
      <c r="D123" s="134">
        <f>IFERROR(INDEX(RIEP_VENDITA!$D$3:$D$230,MATCH($A123,RIEP_VENDITA!$A$3:$A$230,0)),0)</f>
        <v>7</v>
      </c>
      <c r="E123" s="134">
        <f>IFERROR(INDEX(RIEP_VENDITA!$R$3:$R$230,MATCH($A123,RIEP_VENDITA!$A$3:$A$230,0)),0)</f>
        <v>0</v>
      </c>
      <c r="F123" s="134">
        <f t="shared" si="11"/>
        <v>7</v>
      </c>
      <c r="G123" s="134">
        <f t="shared" si="12"/>
        <v>3</v>
      </c>
      <c r="H123" s="134">
        <f>IFERROR(INDEX(RIEP_VENDITA!$N$3:$N$230,MATCH($A123,RIEP_VENDITA!$A$3:$A$230,0)),0)</f>
        <v>0</v>
      </c>
      <c r="I123" s="134">
        <f t="shared" si="13"/>
        <v>3</v>
      </c>
      <c r="J123" s="191">
        <f>IFERROR(INDEX(RIEP_VENDITA!$H$3:$H$230,MATCH($A123,RIEP_VENDITA!$A$3:$A$230,0)),0)</f>
        <v>8.9</v>
      </c>
      <c r="K123" s="191">
        <f t="shared" si="14"/>
        <v>89</v>
      </c>
      <c r="L123" s="191">
        <f t="shared" si="15"/>
        <v>62.300000000000004</v>
      </c>
      <c r="M123" s="191">
        <f t="shared" si="16"/>
        <v>26.700000000000003</v>
      </c>
      <c r="N123" t="str">
        <f t="shared" ca="1" si="17"/>
        <v>OK</v>
      </c>
      <c r="O123" t="str">
        <f t="shared" ca="1" si="18"/>
        <v>OK</v>
      </c>
      <c r="P123" s="97">
        <f t="shared" ca="1" si="19"/>
        <v>0.58333333333333337</v>
      </c>
      <c r="Q123" s="97">
        <f t="shared" ca="1" si="20"/>
        <v>5.1428571428571423</v>
      </c>
      <c r="R123">
        <f t="shared" ca="1" si="21"/>
        <v>0</v>
      </c>
    </row>
    <row r="124" spans="1:18" ht="15.95" customHeight="1" x14ac:dyDescent="0.25">
      <c r="A124" s="132" t="s">
        <v>72</v>
      </c>
      <c r="B124" s="133" t="str">
        <f>IFERROR(INDEX(RIEP_VENDITA!$B$3:$B$230,MATCH($A124,RIEP_VENDITA!$A$3:$A$230,0)),0)</f>
        <v>LOST MARY TOCA POD 20MG TROPICAL FRUIT</v>
      </c>
      <c r="C124" s="134">
        <f>IFERROR(INDEX(RIEP_VENDITA!$C$3:$C$230,MATCH($A124,RIEP_VENDITA!$A$3:$A$230,0)),0)</f>
        <v>15</v>
      </c>
      <c r="D124" s="134">
        <f>IFERROR(INDEX(RIEP_VENDITA!$D$3:$D$230,MATCH($A124,RIEP_VENDITA!$A$3:$A$230,0)),0)</f>
        <v>5</v>
      </c>
      <c r="E124" s="134">
        <f>IFERROR(INDEX(RIEP_VENDITA!$R$3:$R$230,MATCH($A124,RIEP_VENDITA!$A$3:$A$230,0)),0)</f>
        <v>0</v>
      </c>
      <c r="F124" s="134">
        <f t="shared" si="11"/>
        <v>5</v>
      </c>
      <c r="G124" s="134">
        <f t="shared" si="12"/>
        <v>10</v>
      </c>
      <c r="H124" s="134">
        <f>IFERROR(INDEX(RIEP_VENDITA!$N$3:$N$230,MATCH($A124,RIEP_VENDITA!$A$3:$A$230,0)),0)</f>
        <v>0</v>
      </c>
      <c r="I124" s="134">
        <f t="shared" si="13"/>
        <v>10</v>
      </c>
      <c r="J124" s="191">
        <f>IFERROR(INDEX(RIEP_VENDITA!$H$3:$H$230,MATCH($A124,RIEP_VENDITA!$A$3:$A$230,0)),0)</f>
        <v>8.9</v>
      </c>
      <c r="K124" s="191">
        <f t="shared" si="14"/>
        <v>133.5</v>
      </c>
      <c r="L124" s="191">
        <f t="shared" si="15"/>
        <v>44.5</v>
      </c>
      <c r="M124" s="191">
        <f t="shared" si="16"/>
        <v>89</v>
      </c>
      <c r="N124" t="str">
        <f t="shared" ca="1" si="17"/>
        <v>LENTO</v>
      </c>
      <c r="O124" t="str">
        <f t="shared" ca="1" si="18"/>
        <v>RIDUCI ACQUISTI</v>
      </c>
      <c r="P124" s="97">
        <f t="shared" ca="1" si="19"/>
        <v>0.41666666666666669</v>
      </c>
      <c r="Q124" s="97">
        <f t="shared" ca="1" si="20"/>
        <v>24</v>
      </c>
      <c r="R124">
        <f t="shared" ca="1" si="21"/>
        <v>0</v>
      </c>
    </row>
    <row r="125" spans="1:18" ht="15.95" customHeight="1" x14ac:dyDescent="0.25">
      <c r="A125" s="132" t="s">
        <v>77</v>
      </c>
      <c r="B125" s="133" t="str">
        <f>IFERROR(INDEX(RIEP_VENDITA!$B$3:$B$230,MATCH($A125,RIEP_VENDITA!$A$3:$A$230,0)),0)</f>
        <v>LOST MARY TOCA POD 20MG STRAWBERRY ICE</v>
      </c>
      <c r="C125" s="134">
        <f>IFERROR(INDEX(RIEP_VENDITA!$C$3:$C$230,MATCH($A125,RIEP_VENDITA!$A$3:$A$230,0)),0)</f>
        <v>5</v>
      </c>
      <c r="D125" s="134">
        <f>IFERROR(INDEX(RIEP_VENDITA!$D$3:$D$230,MATCH($A125,RIEP_VENDITA!$A$3:$A$230,0)),0)</f>
        <v>3</v>
      </c>
      <c r="E125" s="134">
        <f>IFERROR(INDEX(RIEP_VENDITA!$R$3:$R$230,MATCH($A125,RIEP_VENDITA!$A$3:$A$230,0)),0)</f>
        <v>0</v>
      </c>
      <c r="F125" s="134">
        <f t="shared" si="11"/>
        <v>3</v>
      </c>
      <c r="G125" s="134">
        <f t="shared" si="12"/>
        <v>2</v>
      </c>
      <c r="H125" s="134">
        <f>IFERROR(INDEX(RIEP_VENDITA!$N$3:$N$230,MATCH($A125,RIEP_VENDITA!$A$3:$A$230,0)),0)</f>
        <v>0</v>
      </c>
      <c r="I125" s="134">
        <f t="shared" si="13"/>
        <v>2</v>
      </c>
      <c r="J125" s="191">
        <f>IFERROR(INDEX(RIEP_VENDITA!$H$3:$H$230,MATCH($A125,RIEP_VENDITA!$A$3:$A$230,0)),0)</f>
        <v>8.9</v>
      </c>
      <c r="K125" s="191">
        <f t="shared" si="14"/>
        <v>44.5</v>
      </c>
      <c r="L125" s="191">
        <f t="shared" si="15"/>
        <v>26.700000000000003</v>
      </c>
      <c r="M125" s="191">
        <f t="shared" si="16"/>
        <v>17.8</v>
      </c>
      <c r="N125" t="str">
        <f t="shared" ca="1" si="17"/>
        <v>LENTO</v>
      </c>
      <c r="O125" t="str">
        <f t="shared" ca="1" si="18"/>
        <v>RIDUCI ACQUISTI</v>
      </c>
      <c r="P125" s="97">
        <f t="shared" ca="1" si="19"/>
        <v>0.25</v>
      </c>
      <c r="Q125" s="97">
        <f t="shared" ca="1" si="20"/>
        <v>8</v>
      </c>
      <c r="R125">
        <f t="shared" ca="1" si="21"/>
        <v>0</v>
      </c>
    </row>
    <row r="126" spans="1:18" ht="15.95" customHeight="1" x14ac:dyDescent="0.25">
      <c r="A126" s="132" t="s">
        <v>75</v>
      </c>
      <c r="B126" s="133" t="str">
        <f>IFERROR(INDEX(RIEP_VENDITA!$B$3:$B$230,MATCH($A126,RIEP_VENDITA!$A$3:$A$230,0)),0)</f>
        <v>LOST MARY TOCA POD 20MG SPEARMINT</v>
      </c>
      <c r="C126" s="134">
        <f>IFERROR(INDEX(RIEP_VENDITA!$C$3:$C$230,MATCH($A126,RIEP_VENDITA!$A$3:$A$230,0)),0)</f>
        <v>15</v>
      </c>
      <c r="D126" s="134">
        <f>IFERROR(INDEX(RIEP_VENDITA!$D$3:$D$230,MATCH($A126,RIEP_VENDITA!$A$3:$A$230,0)),0)</f>
        <v>5</v>
      </c>
      <c r="E126" s="134">
        <f>IFERROR(INDEX(RIEP_VENDITA!$R$3:$R$230,MATCH($A126,RIEP_VENDITA!$A$3:$A$230,0)),0)</f>
        <v>0</v>
      </c>
      <c r="F126" s="134">
        <f t="shared" si="11"/>
        <v>5</v>
      </c>
      <c r="G126" s="134">
        <f t="shared" si="12"/>
        <v>10</v>
      </c>
      <c r="H126" s="134">
        <f>IFERROR(INDEX(RIEP_VENDITA!$N$3:$N$230,MATCH($A126,RIEP_VENDITA!$A$3:$A$230,0)),0)</f>
        <v>0</v>
      </c>
      <c r="I126" s="134">
        <f t="shared" si="13"/>
        <v>10</v>
      </c>
      <c r="J126" s="191">
        <f>IFERROR(INDEX(RIEP_VENDITA!$H$3:$H$230,MATCH($A126,RIEP_VENDITA!$A$3:$A$230,0)),0)</f>
        <v>8.9</v>
      </c>
      <c r="K126" s="191">
        <f t="shared" si="14"/>
        <v>133.5</v>
      </c>
      <c r="L126" s="191">
        <f t="shared" si="15"/>
        <v>44.5</v>
      </c>
      <c r="M126" s="191">
        <f t="shared" si="16"/>
        <v>89</v>
      </c>
      <c r="N126" t="str">
        <f t="shared" ca="1" si="17"/>
        <v>LENTO</v>
      </c>
      <c r="O126" t="str">
        <f t="shared" ca="1" si="18"/>
        <v>RIDUCI ACQUISTI</v>
      </c>
      <c r="P126" s="97">
        <f t="shared" ca="1" si="19"/>
        <v>0.41666666666666669</v>
      </c>
      <c r="Q126" s="97">
        <f t="shared" ca="1" si="20"/>
        <v>24</v>
      </c>
      <c r="R126">
        <f t="shared" ca="1" si="21"/>
        <v>0</v>
      </c>
    </row>
    <row r="127" spans="1:18" ht="15.95" customHeight="1" x14ac:dyDescent="0.25">
      <c r="A127" s="132" t="s">
        <v>74</v>
      </c>
      <c r="B127" s="133" t="str">
        <f>IFERROR(INDEX(RIEP_VENDITA!$B$3:$B$230,MATCH($A127,RIEP_VENDITA!$A$3:$A$230,0)),0)</f>
        <v>LOST MARY TOCA POD 20MG PINEAPPLE LEMON QI</v>
      </c>
      <c r="C127" s="134">
        <f>IFERROR(INDEX(RIEP_VENDITA!$C$3:$C$230,MATCH($A127,RIEP_VENDITA!$A$3:$A$230,0)),0)</f>
        <v>5</v>
      </c>
      <c r="D127" s="134">
        <f>IFERROR(INDEX(RIEP_VENDITA!$D$3:$D$230,MATCH($A127,RIEP_VENDITA!$A$3:$A$230,0)),0)</f>
        <v>4</v>
      </c>
      <c r="E127" s="134">
        <f>IFERROR(INDEX(RIEP_VENDITA!$R$3:$R$230,MATCH($A127,RIEP_VENDITA!$A$3:$A$230,0)),0)</f>
        <v>0</v>
      </c>
      <c r="F127" s="134">
        <f t="shared" si="11"/>
        <v>4</v>
      </c>
      <c r="G127" s="134">
        <f t="shared" si="12"/>
        <v>1</v>
      </c>
      <c r="H127" s="134">
        <f>IFERROR(INDEX(RIEP_VENDITA!$N$3:$N$230,MATCH($A127,RIEP_VENDITA!$A$3:$A$230,0)),0)</f>
        <v>0</v>
      </c>
      <c r="I127" s="134">
        <f t="shared" si="13"/>
        <v>1</v>
      </c>
      <c r="J127" s="191">
        <f>IFERROR(INDEX(RIEP_VENDITA!$H$3:$H$230,MATCH($A127,RIEP_VENDITA!$A$3:$A$230,0)),0)</f>
        <v>8.9</v>
      </c>
      <c r="K127" s="191">
        <f t="shared" si="14"/>
        <v>44.5</v>
      </c>
      <c r="L127" s="191">
        <f t="shared" si="15"/>
        <v>35.6</v>
      </c>
      <c r="M127" s="191">
        <f t="shared" si="16"/>
        <v>8.9</v>
      </c>
      <c r="N127" t="str">
        <f t="shared" ca="1" si="17"/>
        <v>OK</v>
      </c>
      <c r="O127" t="str">
        <f t="shared" ca="1" si="18"/>
        <v>OK</v>
      </c>
      <c r="P127" s="97">
        <f t="shared" ca="1" si="19"/>
        <v>0.33333333333333331</v>
      </c>
      <c r="Q127" s="97">
        <f t="shared" ca="1" si="20"/>
        <v>3</v>
      </c>
      <c r="R127">
        <f t="shared" ca="1" si="21"/>
        <v>0</v>
      </c>
    </row>
    <row r="128" spans="1:18" ht="15.95" customHeight="1" x14ac:dyDescent="0.25">
      <c r="A128" s="132" t="s">
        <v>78</v>
      </c>
      <c r="B128" s="133" t="str">
        <f>IFERROR(INDEX(RIEP_VENDITA!$B$3:$B$230,MATCH($A128,RIEP_VENDITA!$A$3:$A$230,0)),0)</f>
        <v>LOST MARY TOCA POD 20MG PEACH ICE</v>
      </c>
      <c r="C128" s="134">
        <f>IFERROR(INDEX(RIEP_VENDITA!$C$3:$C$230,MATCH($A128,RIEP_VENDITA!$A$3:$A$230,0)),0)</f>
        <v>15</v>
      </c>
      <c r="D128" s="134">
        <f>IFERROR(INDEX(RIEP_VENDITA!$D$3:$D$230,MATCH($A128,RIEP_VENDITA!$A$3:$A$230,0)),0)</f>
        <v>6</v>
      </c>
      <c r="E128" s="134">
        <f>IFERROR(INDEX(RIEP_VENDITA!$R$3:$R$230,MATCH($A128,RIEP_VENDITA!$A$3:$A$230,0)),0)</f>
        <v>0</v>
      </c>
      <c r="F128" s="134">
        <f t="shared" si="11"/>
        <v>6</v>
      </c>
      <c r="G128" s="134">
        <f t="shared" si="12"/>
        <v>9</v>
      </c>
      <c r="H128" s="134">
        <f>IFERROR(INDEX(RIEP_VENDITA!$N$3:$N$230,MATCH($A128,RIEP_VENDITA!$A$3:$A$230,0)),0)</f>
        <v>0</v>
      </c>
      <c r="I128" s="134">
        <f t="shared" si="13"/>
        <v>9</v>
      </c>
      <c r="J128" s="191">
        <f>IFERROR(INDEX(RIEP_VENDITA!$H$3:$H$230,MATCH($A128,RIEP_VENDITA!$A$3:$A$230,0)),0)</f>
        <v>8.9</v>
      </c>
      <c r="K128" s="191">
        <f t="shared" si="14"/>
        <v>133.5</v>
      </c>
      <c r="L128" s="191">
        <f t="shared" si="15"/>
        <v>53.400000000000006</v>
      </c>
      <c r="M128" s="191">
        <f t="shared" si="16"/>
        <v>80.100000000000009</v>
      </c>
      <c r="N128" t="str">
        <f t="shared" ca="1" si="17"/>
        <v>LENTO</v>
      </c>
      <c r="O128" t="str">
        <f t="shared" ca="1" si="18"/>
        <v>RIDUCI ACQUISTI</v>
      </c>
      <c r="P128" s="97">
        <f t="shared" ca="1" si="19"/>
        <v>0.5</v>
      </c>
      <c r="Q128" s="97">
        <f t="shared" ca="1" si="20"/>
        <v>18</v>
      </c>
      <c r="R128">
        <f t="shared" ca="1" si="21"/>
        <v>0</v>
      </c>
    </row>
    <row r="129" spans="1:18" ht="15.95" customHeight="1" x14ac:dyDescent="0.25">
      <c r="A129" s="132" t="s">
        <v>81</v>
      </c>
      <c r="B129" s="133" t="str">
        <f>IFERROR(INDEX(RIEP_VENDITA!$B$3:$B$230,MATCH($A129,RIEP_VENDITA!$A$3:$A$230,0)),0)</f>
        <v>LOST MARY TOCA POD 20MG MIX BERRIES</v>
      </c>
      <c r="C129" s="134">
        <f>IFERROR(INDEX(RIEP_VENDITA!$C$3:$C$230,MATCH($A129,RIEP_VENDITA!$A$3:$A$230,0)),0)</f>
        <v>15</v>
      </c>
      <c r="D129" s="134">
        <f>IFERROR(INDEX(RIEP_VENDITA!$D$3:$D$230,MATCH($A129,RIEP_VENDITA!$A$3:$A$230,0)),0)</f>
        <v>6</v>
      </c>
      <c r="E129" s="134">
        <f>IFERROR(INDEX(RIEP_VENDITA!$R$3:$R$230,MATCH($A129,RIEP_VENDITA!$A$3:$A$230,0)),0)</f>
        <v>0</v>
      </c>
      <c r="F129" s="134">
        <f t="shared" si="11"/>
        <v>6</v>
      </c>
      <c r="G129" s="134">
        <f t="shared" si="12"/>
        <v>9</v>
      </c>
      <c r="H129" s="134">
        <f>IFERROR(INDEX(RIEP_VENDITA!$N$3:$N$230,MATCH($A129,RIEP_VENDITA!$A$3:$A$230,0)),0)</f>
        <v>0</v>
      </c>
      <c r="I129" s="134">
        <f t="shared" si="13"/>
        <v>9</v>
      </c>
      <c r="J129" s="191">
        <f>IFERROR(INDEX(RIEP_VENDITA!$H$3:$H$230,MATCH($A129,RIEP_VENDITA!$A$3:$A$230,0)),0)</f>
        <v>8.9</v>
      </c>
      <c r="K129" s="191">
        <f t="shared" si="14"/>
        <v>133.5</v>
      </c>
      <c r="L129" s="191">
        <f t="shared" si="15"/>
        <v>53.400000000000006</v>
      </c>
      <c r="M129" s="191">
        <f t="shared" si="16"/>
        <v>80.100000000000009</v>
      </c>
      <c r="N129" t="str">
        <f t="shared" ca="1" si="17"/>
        <v>LENTO</v>
      </c>
      <c r="O129" t="str">
        <f t="shared" ca="1" si="18"/>
        <v>RIDUCI ACQUISTI</v>
      </c>
      <c r="P129" s="97">
        <f t="shared" ca="1" si="19"/>
        <v>0.5</v>
      </c>
      <c r="Q129" s="97">
        <f t="shared" ca="1" si="20"/>
        <v>18</v>
      </c>
      <c r="R129">
        <f t="shared" ca="1" si="21"/>
        <v>0</v>
      </c>
    </row>
    <row r="130" spans="1:18" ht="15.95" customHeight="1" x14ac:dyDescent="0.25">
      <c r="A130" s="132" t="s">
        <v>79</v>
      </c>
      <c r="B130" s="133" t="str">
        <f>IFERROR(INDEX(RIEP_VENDITA!$B$3:$B$230,MATCH($A130,RIEP_VENDITA!$A$3:$A$230,0)),0)</f>
        <v>LOST MARY TOCA POD 20MG LEMON LIME</v>
      </c>
      <c r="C130" s="134">
        <f>IFERROR(INDEX(RIEP_VENDITA!$C$3:$C$230,MATCH($A130,RIEP_VENDITA!$A$3:$A$230,0)),0)</f>
        <v>15</v>
      </c>
      <c r="D130" s="134">
        <f>IFERROR(INDEX(RIEP_VENDITA!$D$3:$D$230,MATCH($A130,RIEP_VENDITA!$A$3:$A$230,0)),0)</f>
        <v>5</v>
      </c>
      <c r="E130" s="134">
        <f>IFERROR(INDEX(RIEP_VENDITA!$R$3:$R$230,MATCH($A130,RIEP_VENDITA!$A$3:$A$230,0)),0)</f>
        <v>0</v>
      </c>
      <c r="F130" s="134">
        <f t="shared" si="11"/>
        <v>5</v>
      </c>
      <c r="G130" s="134">
        <f t="shared" si="12"/>
        <v>10</v>
      </c>
      <c r="H130" s="134">
        <f>IFERROR(INDEX(RIEP_VENDITA!$N$3:$N$230,MATCH($A130,RIEP_VENDITA!$A$3:$A$230,0)),0)</f>
        <v>0</v>
      </c>
      <c r="I130" s="134">
        <f t="shared" si="13"/>
        <v>10</v>
      </c>
      <c r="J130" s="191">
        <f>IFERROR(INDEX(RIEP_VENDITA!$H$3:$H$230,MATCH($A130,RIEP_VENDITA!$A$3:$A$230,0)),0)</f>
        <v>8.9</v>
      </c>
      <c r="K130" s="191">
        <f t="shared" si="14"/>
        <v>133.5</v>
      </c>
      <c r="L130" s="191">
        <f t="shared" si="15"/>
        <v>44.5</v>
      </c>
      <c r="M130" s="191">
        <f t="shared" si="16"/>
        <v>89</v>
      </c>
      <c r="N130" t="str">
        <f t="shared" ca="1" si="17"/>
        <v>LENTO</v>
      </c>
      <c r="O130" t="str">
        <f t="shared" ca="1" si="18"/>
        <v>RIDUCI ACQUISTI</v>
      </c>
      <c r="P130" s="97">
        <f t="shared" ca="1" si="19"/>
        <v>0.41666666666666669</v>
      </c>
      <c r="Q130" s="97">
        <f t="shared" ca="1" si="20"/>
        <v>24</v>
      </c>
      <c r="R130">
        <f t="shared" ca="1" si="21"/>
        <v>0</v>
      </c>
    </row>
    <row r="131" spans="1:18" ht="15.95" customHeight="1" x14ac:dyDescent="0.25">
      <c r="A131" s="132" t="s">
        <v>70</v>
      </c>
      <c r="B131" s="133" t="str">
        <f>IFERROR(INDEX(RIEP_VENDITA!$B$3:$B$230,MATCH($A131,RIEP_VENDITA!$A$3:$A$230,0)),0)</f>
        <v>LOST MARY TOCA POD 20MG KIWI PASSION FRUIT GUAVA</v>
      </c>
      <c r="C131" s="134">
        <f>IFERROR(INDEX(RIEP_VENDITA!$C$3:$C$230,MATCH($A131,RIEP_VENDITA!$A$3:$A$230,0)),0)</f>
        <v>20</v>
      </c>
      <c r="D131" s="134">
        <f>IFERROR(INDEX(RIEP_VENDITA!$D$3:$D$230,MATCH($A131,RIEP_VENDITA!$A$3:$A$230,0)),0)</f>
        <v>10</v>
      </c>
      <c r="E131" s="134">
        <f>IFERROR(INDEX(RIEP_VENDITA!$R$3:$R$230,MATCH($A131,RIEP_VENDITA!$A$3:$A$230,0)),0)</f>
        <v>0</v>
      </c>
      <c r="F131" s="134">
        <f t="shared" si="11"/>
        <v>10</v>
      </c>
      <c r="G131" s="134">
        <f t="shared" si="12"/>
        <v>10</v>
      </c>
      <c r="H131" s="134">
        <f>IFERROR(INDEX(RIEP_VENDITA!$N$3:$N$230,MATCH($A131,RIEP_VENDITA!$A$3:$A$230,0)),0)</f>
        <v>0</v>
      </c>
      <c r="I131" s="134">
        <f t="shared" si="13"/>
        <v>10</v>
      </c>
      <c r="J131" s="191">
        <f>IFERROR(INDEX(RIEP_VENDITA!$H$3:$H$230,MATCH($A131,RIEP_VENDITA!$A$3:$A$230,0)),0)</f>
        <v>8.9</v>
      </c>
      <c r="K131" s="191">
        <f t="shared" si="14"/>
        <v>178</v>
      </c>
      <c r="L131" s="191">
        <f t="shared" si="15"/>
        <v>89</v>
      </c>
      <c r="M131" s="191">
        <f t="shared" si="16"/>
        <v>89</v>
      </c>
      <c r="N131" t="str">
        <f t="shared" ca="1" si="17"/>
        <v>LENTO</v>
      </c>
      <c r="O131" t="str">
        <f t="shared" ca="1" si="18"/>
        <v>RIDUCI ACQUISTI</v>
      </c>
      <c r="P131" s="97">
        <f t="shared" ca="1" si="19"/>
        <v>0.83333333333333337</v>
      </c>
      <c r="Q131" s="97">
        <f t="shared" ca="1" si="20"/>
        <v>12</v>
      </c>
      <c r="R131">
        <f t="shared" ca="1" si="21"/>
        <v>0</v>
      </c>
    </row>
    <row r="132" spans="1:18" ht="32.1" customHeight="1" x14ac:dyDescent="0.25">
      <c r="A132" s="132" t="s">
        <v>76</v>
      </c>
      <c r="B132" s="133" t="str">
        <f>IFERROR(INDEX(RIEP_VENDITA!$B$3:$B$230,MATCH($A132,RIEP_VENDITA!$A$3:$A$230,0)),0)</f>
        <v>LOST MARY TOCA POD 20MG CREAM TOBACCO</v>
      </c>
      <c r="C132" s="134">
        <f>IFERROR(INDEX(RIEP_VENDITA!$C$3:$C$230,MATCH($A132,RIEP_VENDITA!$A$3:$A$230,0)),0)</f>
        <v>5</v>
      </c>
      <c r="D132" s="134">
        <f>IFERROR(INDEX(RIEP_VENDITA!$D$3:$D$230,MATCH($A132,RIEP_VENDITA!$A$3:$A$230,0)),0)</f>
        <v>3</v>
      </c>
      <c r="E132" s="134">
        <f>IFERROR(INDEX(RIEP_VENDITA!$R$3:$R$230,MATCH($A132,RIEP_VENDITA!$A$3:$A$230,0)),0)</f>
        <v>0</v>
      </c>
      <c r="F132" s="134">
        <f t="shared" si="11"/>
        <v>3</v>
      </c>
      <c r="G132" s="134">
        <f t="shared" si="12"/>
        <v>2</v>
      </c>
      <c r="H132" s="134">
        <f>IFERROR(INDEX(RIEP_VENDITA!$N$3:$N$230,MATCH($A132,RIEP_VENDITA!$A$3:$A$230,0)),0)</f>
        <v>0</v>
      </c>
      <c r="I132" s="134">
        <f t="shared" si="13"/>
        <v>2</v>
      </c>
      <c r="J132" s="191">
        <f>IFERROR(INDEX(RIEP_VENDITA!$H$3:$H$230,MATCH($A132,RIEP_VENDITA!$A$3:$A$230,0)),0)</f>
        <v>8.9</v>
      </c>
      <c r="K132" s="191">
        <f t="shared" si="14"/>
        <v>44.5</v>
      </c>
      <c r="L132" s="191">
        <f t="shared" si="15"/>
        <v>26.700000000000003</v>
      </c>
      <c r="M132" s="191">
        <f t="shared" si="16"/>
        <v>17.8</v>
      </c>
      <c r="N132" t="str">
        <f t="shared" ca="1" si="17"/>
        <v>LENTO</v>
      </c>
      <c r="O132" t="str">
        <f t="shared" ca="1" si="18"/>
        <v>RIDUCI ACQUISTI</v>
      </c>
      <c r="P132" s="97">
        <f t="shared" ca="1" si="19"/>
        <v>0.25</v>
      </c>
      <c r="Q132" s="97">
        <f t="shared" ca="1" si="20"/>
        <v>8</v>
      </c>
      <c r="R132">
        <f t="shared" ca="1" si="21"/>
        <v>0</v>
      </c>
    </row>
    <row r="133" spans="1:18" ht="15.95" customHeight="1" x14ac:dyDescent="0.25">
      <c r="A133" s="132" t="s">
        <v>69</v>
      </c>
      <c r="B133" s="133" t="str">
        <f>IFERROR(INDEX(RIEP_VENDITA!$B$3:$B$230,MATCH($A133,RIEP_VENDITA!$A$3:$A$230,0)),0)</f>
        <v>LOST MARY TOCA POD 20MG BLUEBERRY SOUR RASPBERRY</v>
      </c>
      <c r="C133" s="134">
        <f>IFERROR(INDEX(RIEP_VENDITA!$C$3:$C$230,MATCH($A133,RIEP_VENDITA!$A$3:$A$230,0)),0)</f>
        <v>15</v>
      </c>
      <c r="D133" s="134">
        <f>IFERROR(INDEX(RIEP_VENDITA!$D$3:$D$230,MATCH($A133,RIEP_VENDITA!$A$3:$A$230,0)),0)</f>
        <v>6</v>
      </c>
      <c r="E133" s="134">
        <f>IFERROR(INDEX(RIEP_VENDITA!$R$3:$R$230,MATCH($A133,RIEP_VENDITA!$A$3:$A$230,0)),0)</f>
        <v>0</v>
      </c>
      <c r="F133" s="134">
        <f t="shared" si="11"/>
        <v>6</v>
      </c>
      <c r="G133" s="134">
        <f t="shared" si="12"/>
        <v>9</v>
      </c>
      <c r="H133" s="134">
        <f>IFERROR(INDEX(RIEP_VENDITA!$N$3:$N$230,MATCH($A133,RIEP_VENDITA!$A$3:$A$230,0)),0)</f>
        <v>0</v>
      </c>
      <c r="I133" s="134">
        <f t="shared" si="13"/>
        <v>9</v>
      </c>
      <c r="J133" s="191">
        <f>IFERROR(INDEX(RIEP_VENDITA!$H$3:$H$230,MATCH($A133,RIEP_VENDITA!$A$3:$A$230,0)),0)</f>
        <v>8.9</v>
      </c>
      <c r="K133" s="191">
        <f t="shared" si="14"/>
        <v>133.5</v>
      </c>
      <c r="L133" s="191">
        <f t="shared" si="15"/>
        <v>53.400000000000006</v>
      </c>
      <c r="M133" s="191">
        <f t="shared" si="16"/>
        <v>80.100000000000009</v>
      </c>
      <c r="N133" t="str">
        <f t="shared" ca="1" si="17"/>
        <v>LENTO</v>
      </c>
      <c r="O133" t="str">
        <f t="shared" ca="1" si="18"/>
        <v>RIDUCI ACQUISTI</v>
      </c>
      <c r="P133" s="97">
        <f t="shared" ca="1" si="19"/>
        <v>0.5</v>
      </c>
      <c r="Q133" s="97">
        <f t="shared" ca="1" si="20"/>
        <v>18</v>
      </c>
      <c r="R133">
        <f t="shared" ca="1" si="21"/>
        <v>0</v>
      </c>
    </row>
    <row r="134" spans="1:18" ht="15.95" customHeight="1" x14ac:dyDescent="0.25">
      <c r="A134" s="132" t="s">
        <v>82</v>
      </c>
      <c r="B134" s="133" t="str">
        <f>IFERROR(INDEX(RIEP_VENDITA!$B$3:$B$230,MATCH($A134,RIEP_VENDITA!$A$3:$A$230,0)),0)</f>
        <v>LOST MARY TOCA METAL KIT CHAMPAGNE GOLD + MANGO</v>
      </c>
      <c r="C134" s="134">
        <f>IFERROR(INDEX(RIEP_VENDITA!$C$3:$C$230,MATCH($A134,RIEP_VENDITA!$A$3:$A$230,0)),0)</f>
        <v>5</v>
      </c>
      <c r="D134" s="134">
        <f>IFERROR(INDEX(RIEP_VENDITA!$D$3:$D$230,MATCH($A134,RIEP_VENDITA!$A$3:$A$230,0)),0)</f>
        <v>4</v>
      </c>
      <c r="E134" s="134">
        <f>IFERROR(INDEX(RIEP_VENDITA!$R$3:$R$230,MATCH($A134,RIEP_VENDITA!$A$3:$A$230,0)),0)</f>
        <v>0</v>
      </c>
      <c r="F134" s="134">
        <f t="shared" si="11"/>
        <v>4</v>
      </c>
      <c r="G134" s="134">
        <f t="shared" si="12"/>
        <v>1</v>
      </c>
      <c r="H134" s="134">
        <f>IFERROR(INDEX(RIEP_VENDITA!$N$3:$N$230,MATCH($A134,RIEP_VENDITA!$A$3:$A$230,0)),0)</f>
        <v>0</v>
      </c>
      <c r="I134" s="134">
        <f t="shared" si="13"/>
        <v>1</v>
      </c>
      <c r="J134" s="191">
        <f>IFERROR(INDEX(RIEP_VENDITA!$H$3:$H$230,MATCH($A134,RIEP_VENDITA!$A$3:$A$230,0)),0)</f>
        <v>9.9</v>
      </c>
      <c r="K134" s="191">
        <f t="shared" si="14"/>
        <v>49.5</v>
      </c>
      <c r="L134" s="191">
        <f t="shared" si="15"/>
        <v>39.6</v>
      </c>
      <c r="M134" s="191">
        <f t="shared" si="16"/>
        <v>9.9</v>
      </c>
      <c r="N134" t="str">
        <f t="shared" ca="1" si="17"/>
        <v>OK</v>
      </c>
      <c r="O134" t="str">
        <f t="shared" ca="1" si="18"/>
        <v>OK</v>
      </c>
      <c r="P134" s="97">
        <f t="shared" ca="1" si="19"/>
        <v>0.33333333333333331</v>
      </c>
      <c r="Q134" s="97">
        <f t="shared" ca="1" si="20"/>
        <v>3</v>
      </c>
      <c r="R134">
        <f t="shared" ca="1" si="21"/>
        <v>0</v>
      </c>
    </row>
    <row r="135" spans="1:18" ht="15.95" customHeight="1" x14ac:dyDescent="0.25">
      <c r="A135" s="132" t="s">
        <v>85</v>
      </c>
      <c r="B135" s="133" t="str">
        <f>IFERROR(INDEX(RIEP_VENDITA!$B$3:$B$230,MATCH($A135,RIEP_VENDITA!$A$3:$A$230,0)),0)</f>
        <v>LOST MARY TOCA METAL KIT BRUSHED STAINLESS + PINAPPLE LEMON</v>
      </c>
      <c r="C135" s="134">
        <f>IFERROR(INDEX(RIEP_VENDITA!$C$3:$C$230,MATCH($A135,RIEP_VENDITA!$A$3:$A$230,0)),0)</f>
        <v>5</v>
      </c>
      <c r="D135" s="134">
        <f>IFERROR(INDEX(RIEP_VENDITA!$D$3:$D$230,MATCH($A135,RIEP_VENDITA!$A$3:$A$230,0)),0)</f>
        <v>1</v>
      </c>
      <c r="E135" s="134">
        <f>IFERROR(INDEX(RIEP_VENDITA!$R$3:$R$230,MATCH($A135,RIEP_VENDITA!$A$3:$A$230,0)),0)</f>
        <v>0</v>
      </c>
      <c r="F135" s="134">
        <f t="shared" si="11"/>
        <v>1</v>
      </c>
      <c r="G135" s="134">
        <f t="shared" si="12"/>
        <v>4</v>
      </c>
      <c r="H135" s="134">
        <f>IFERROR(INDEX(RIEP_VENDITA!$N$3:$N$230,MATCH($A135,RIEP_VENDITA!$A$3:$A$230,0)),0)</f>
        <v>0</v>
      </c>
      <c r="I135" s="134">
        <f t="shared" si="13"/>
        <v>4</v>
      </c>
      <c r="J135" s="191">
        <f>IFERROR(INDEX(RIEP_VENDITA!$H$3:$H$230,MATCH($A135,RIEP_VENDITA!$A$3:$A$230,0)),0)</f>
        <v>9.9</v>
      </c>
      <c r="K135" s="191">
        <f t="shared" si="14"/>
        <v>49.5</v>
      </c>
      <c r="L135" s="191">
        <f t="shared" si="15"/>
        <v>9.9</v>
      </c>
      <c r="M135" s="191">
        <f t="shared" si="16"/>
        <v>39.6</v>
      </c>
      <c r="N135" t="str">
        <f t="shared" ca="1" si="17"/>
        <v>LENTO</v>
      </c>
      <c r="O135" t="str">
        <f t="shared" ca="1" si="18"/>
        <v>RIDUCI ACQUISTI</v>
      </c>
      <c r="P135" s="97">
        <f t="shared" ca="1" si="19"/>
        <v>8.3333333333333329E-2</v>
      </c>
      <c r="Q135" s="97">
        <f t="shared" ca="1" si="20"/>
        <v>48</v>
      </c>
      <c r="R135">
        <f t="shared" ca="1" si="21"/>
        <v>0</v>
      </c>
    </row>
    <row r="136" spans="1:18" ht="15.95" customHeight="1" x14ac:dyDescent="0.25">
      <c r="A136" s="132" t="s">
        <v>84</v>
      </c>
      <c r="B136" s="133" t="str">
        <f>IFERROR(INDEX(RIEP_VENDITA!$B$3:$B$230,MATCH($A136,RIEP_VENDITA!$A$3:$A$230,0)),0)</f>
        <v>LOST MARY TOCA METAL KIT BLUE GREEN + KIWI PASSION FRUIT GUAVA</v>
      </c>
      <c r="C136" s="134">
        <f>IFERROR(INDEX(RIEP_VENDITA!$C$3:$C$230,MATCH($A136,RIEP_VENDITA!$A$3:$A$230,0)),0)</f>
        <v>5</v>
      </c>
      <c r="D136" s="134">
        <f>IFERROR(INDEX(RIEP_VENDITA!$D$3:$D$230,MATCH($A136,RIEP_VENDITA!$A$3:$A$230,0)),0)</f>
        <v>3</v>
      </c>
      <c r="E136" s="134">
        <f>IFERROR(INDEX(RIEP_VENDITA!$R$3:$R$230,MATCH($A136,RIEP_VENDITA!$A$3:$A$230,0)),0)</f>
        <v>0</v>
      </c>
      <c r="F136" s="134">
        <f t="shared" si="11"/>
        <v>3</v>
      </c>
      <c r="G136" s="134">
        <f t="shared" si="12"/>
        <v>2</v>
      </c>
      <c r="H136" s="134">
        <f>IFERROR(INDEX(RIEP_VENDITA!$N$3:$N$230,MATCH($A136,RIEP_VENDITA!$A$3:$A$230,0)),0)</f>
        <v>0</v>
      </c>
      <c r="I136" s="134">
        <f t="shared" si="13"/>
        <v>2</v>
      </c>
      <c r="J136" s="191">
        <f>IFERROR(INDEX(RIEP_VENDITA!$H$3:$H$230,MATCH($A136,RIEP_VENDITA!$A$3:$A$230,0)),0)</f>
        <v>9.9</v>
      </c>
      <c r="K136" s="191">
        <f t="shared" si="14"/>
        <v>49.5</v>
      </c>
      <c r="L136" s="191">
        <f t="shared" si="15"/>
        <v>29.700000000000003</v>
      </c>
      <c r="M136" s="191">
        <f t="shared" si="16"/>
        <v>19.8</v>
      </c>
      <c r="N136" t="str">
        <f t="shared" ca="1" si="17"/>
        <v>LENTO</v>
      </c>
      <c r="O136" t="str">
        <f t="shared" ca="1" si="18"/>
        <v>RIDUCI ACQUISTI</v>
      </c>
      <c r="P136" s="97">
        <f t="shared" ca="1" si="19"/>
        <v>0.25</v>
      </c>
      <c r="Q136" s="97">
        <f t="shared" ca="1" si="20"/>
        <v>8</v>
      </c>
      <c r="R136">
        <f t="shared" ca="1" si="21"/>
        <v>0</v>
      </c>
    </row>
    <row r="137" spans="1:18" ht="15.95" customHeight="1" x14ac:dyDescent="0.25">
      <c r="A137" s="132" t="s">
        <v>83</v>
      </c>
      <c r="B137" s="133" t="str">
        <f>IFERROR(INDEX(RIEP_VENDITA!$B$3:$B$230,MATCH($A137,RIEP_VENDITA!$A$3:$A$230,0)),0)</f>
        <v>LOST MARY TOCA METAL DARK BRONZE + SPEARMINT</v>
      </c>
      <c r="C137" s="134">
        <f>IFERROR(INDEX(RIEP_VENDITA!$C$3:$C$230,MATCH($A137,RIEP_VENDITA!$A$3:$A$230,0)),0)</f>
        <v>5</v>
      </c>
      <c r="D137" s="134">
        <f>IFERROR(INDEX(RIEP_VENDITA!$D$3:$D$230,MATCH($A137,RIEP_VENDITA!$A$3:$A$230,0)),0)</f>
        <v>0</v>
      </c>
      <c r="E137" s="134">
        <f>IFERROR(INDEX(RIEP_VENDITA!$R$3:$R$230,MATCH($A137,RIEP_VENDITA!$A$3:$A$230,0)),0)</f>
        <v>0</v>
      </c>
      <c r="F137" s="134">
        <f t="shared" si="11"/>
        <v>0</v>
      </c>
      <c r="G137" s="134">
        <f t="shared" si="12"/>
        <v>5</v>
      </c>
      <c r="H137" s="134">
        <f>IFERROR(INDEX(RIEP_VENDITA!$N$3:$N$230,MATCH($A137,RIEP_VENDITA!$A$3:$A$230,0)),0)</f>
        <v>0</v>
      </c>
      <c r="I137" s="134">
        <f t="shared" si="13"/>
        <v>5</v>
      </c>
      <c r="J137" s="191">
        <f>IFERROR(INDEX(RIEP_VENDITA!$H$3:$H$230,MATCH($A137,RIEP_VENDITA!$A$3:$A$230,0)),0)</f>
        <v>9.9</v>
      </c>
      <c r="K137" s="191">
        <f t="shared" si="14"/>
        <v>49.5</v>
      </c>
      <c r="L137" s="191">
        <f t="shared" si="15"/>
        <v>0</v>
      </c>
      <c r="M137" s="191">
        <f t="shared" si="16"/>
        <v>49.5</v>
      </c>
      <c r="N137" t="str">
        <f t="shared" si="17"/>
        <v>FERMO</v>
      </c>
      <c r="O137" t="str">
        <f t="shared" si="18"/>
        <v>PROMO/SMALTIRE</v>
      </c>
      <c r="P137" s="97">
        <f t="shared" ca="1" si="19"/>
        <v>0</v>
      </c>
      <c r="Q137" s="97">
        <f t="shared" ca="1" si="20"/>
        <v>0</v>
      </c>
      <c r="R137">
        <f t="shared" si="21"/>
        <v>0</v>
      </c>
    </row>
    <row r="138" spans="1:18" ht="15.95" customHeight="1" x14ac:dyDescent="0.25">
      <c r="A138" s="132" t="s">
        <v>56</v>
      </c>
      <c r="B138" s="133" t="str">
        <f>IFERROR(INDEX(RIEP_VENDITA!$B$3:$B$230,MATCH($A138,RIEP_VENDITA!$A$3:$A$230,0)),0)</f>
        <v>LOST MARY TOCA AIR POD 20MG WILD ORANGE</v>
      </c>
      <c r="C138" s="134">
        <f>IFERROR(INDEX(RIEP_VENDITA!$C$3:$C$230,MATCH($A138,RIEP_VENDITA!$A$3:$A$230,0)),0)</f>
        <v>10</v>
      </c>
      <c r="D138" s="134">
        <f>IFERROR(INDEX(RIEP_VENDITA!$D$3:$D$230,MATCH($A138,RIEP_VENDITA!$A$3:$A$230,0)),0)</f>
        <v>2</v>
      </c>
      <c r="E138" s="134">
        <f>IFERROR(INDEX(RIEP_VENDITA!$R$3:$R$230,MATCH($A138,RIEP_VENDITA!$A$3:$A$230,0)),0)</f>
        <v>0</v>
      </c>
      <c r="F138" s="134">
        <f t="shared" ref="F138:F201" si="22">D138+E138</f>
        <v>2</v>
      </c>
      <c r="G138" s="134">
        <f t="shared" ref="G138:G201" si="23">MAX(0,C138-D138)</f>
        <v>8</v>
      </c>
      <c r="H138" s="134">
        <f>IFERROR(INDEX(RIEP_VENDITA!$N$3:$N$230,MATCH($A138,RIEP_VENDITA!$A$3:$A$230,0)),0)</f>
        <v>0</v>
      </c>
      <c r="I138" s="134">
        <f t="shared" ref="I138:I201" si="24">G138+H138</f>
        <v>8</v>
      </c>
      <c r="J138" s="191">
        <f>IFERROR(INDEX(RIEP_VENDITA!$H$3:$H$230,MATCH($A138,RIEP_VENDITA!$A$3:$A$230,0)),0)</f>
        <v>8.9</v>
      </c>
      <c r="K138" s="191">
        <f t="shared" ref="K138:K201" si="25">C138*J138</f>
        <v>89</v>
      </c>
      <c r="L138" s="191">
        <f t="shared" ref="L138:L201" si="26">F138*J138</f>
        <v>17.8</v>
      </c>
      <c r="M138" s="191">
        <f t="shared" ref="M138:M201" si="27">I138*J138</f>
        <v>71.2</v>
      </c>
      <c r="N138" t="str">
        <f t="shared" ref="N138:N201" ca="1" si="28">IF(A138="","",IF(I138&lt;0,"NEGATIVO",IF(AND(F138=0,I138&gt;0),"FERMO",IF(AND(P138&gt;0,Q138&gt;6),"LENTO",IF(I138=0,"ESAURITO","OK")))))</f>
        <v>LENTO</v>
      </c>
      <c r="O138" t="str">
        <f t="shared" ref="O138:O201" ca="1" si="29">IF(A138="","",IF(I138&lt;0,"VERIFICA + RIORDINO",IF(R138&gt;0,"RIORDINO",IF(N138="FERMO","PROMO/SMALTIRE",IF(N138="LENTO","RIDUCI ACQUISTI","OK")))))</f>
        <v>RIDUCI ACQUISTI</v>
      </c>
      <c r="P138" s="97">
        <f t="shared" ref="P138:P201" ca="1" si="30">IFERROR(F138/$B$6,0)</f>
        <v>0.16666666666666666</v>
      </c>
      <c r="Q138" s="97">
        <f t="shared" ref="Q138:Q201" ca="1" si="31">IFERROR(I138/P138,0)</f>
        <v>48</v>
      </c>
      <c r="R138">
        <f t="shared" ref="R138:R201" ca="1" si="32">IF(A138="","",IF(OR(N138="FERMO",N138="LENTO"),0,MAX(0,_xlfn.CEILING.MATH(P138*$N$4-I138,$R$4))))</f>
        <v>0</v>
      </c>
    </row>
    <row r="139" spans="1:18" ht="15.95" customHeight="1" x14ac:dyDescent="0.25">
      <c r="A139" s="132" t="s">
        <v>55</v>
      </c>
      <c r="B139" s="133" t="str">
        <f>IFERROR(INDEX(RIEP_VENDITA!$B$3:$B$230,MATCH($A139,RIEP_VENDITA!$A$3:$A$230,0)),0)</f>
        <v>LOST MARY TOCA AIR POD 20MG WATERMELON</v>
      </c>
      <c r="C139" s="134">
        <f>IFERROR(INDEX(RIEP_VENDITA!$C$3:$C$230,MATCH($A139,RIEP_VENDITA!$A$3:$A$230,0)),0)</f>
        <v>25</v>
      </c>
      <c r="D139" s="134">
        <f>IFERROR(INDEX(RIEP_VENDITA!$D$3:$D$230,MATCH($A139,RIEP_VENDITA!$A$3:$A$230,0)),0)</f>
        <v>15</v>
      </c>
      <c r="E139" s="134">
        <f>IFERROR(INDEX(RIEP_VENDITA!$R$3:$R$230,MATCH($A139,RIEP_VENDITA!$A$3:$A$230,0)),0)</f>
        <v>0</v>
      </c>
      <c r="F139" s="134">
        <f t="shared" si="22"/>
        <v>15</v>
      </c>
      <c r="G139" s="134">
        <f t="shared" si="23"/>
        <v>10</v>
      </c>
      <c r="H139" s="134">
        <f>IFERROR(INDEX(RIEP_VENDITA!$N$3:$N$230,MATCH($A139,RIEP_VENDITA!$A$3:$A$230,0)),0)</f>
        <v>0</v>
      </c>
      <c r="I139" s="134">
        <f t="shared" si="24"/>
        <v>10</v>
      </c>
      <c r="J139" s="191">
        <f>IFERROR(INDEX(RIEP_VENDITA!$H$3:$H$230,MATCH($A139,RIEP_VENDITA!$A$3:$A$230,0)),0)</f>
        <v>8.9</v>
      </c>
      <c r="K139" s="191">
        <f t="shared" si="25"/>
        <v>222.5</v>
      </c>
      <c r="L139" s="191">
        <f t="shared" si="26"/>
        <v>133.5</v>
      </c>
      <c r="M139" s="191">
        <f t="shared" si="27"/>
        <v>89</v>
      </c>
      <c r="N139" t="str">
        <f t="shared" ca="1" si="28"/>
        <v>LENTO</v>
      </c>
      <c r="O139" t="str">
        <f t="shared" ca="1" si="29"/>
        <v>RIDUCI ACQUISTI</v>
      </c>
      <c r="P139" s="97">
        <f t="shared" ca="1" si="30"/>
        <v>1.25</v>
      </c>
      <c r="Q139" s="97">
        <f t="shared" ca="1" si="31"/>
        <v>8</v>
      </c>
      <c r="R139">
        <f t="shared" ca="1" si="32"/>
        <v>0</v>
      </c>
    </row>
    <row r="140" spans="1:18" ht="15.95" customHeight="1" x14ac:dyDescent="0.25">
      <c r="A140" s="132" t="s">
        <v>54</v>
      </c>
      <c r="B140" s="133" t="str">
        <f>IFERROR(INDEX(RIEP_VENDITA!$B$3:$B$230,MATCH($A140,RIEP_VENDITA!$A$3:$A$230,0)),0)</f>
        <v>LOST MARY TOCA AIR POD 20MG VIRGINIA TOBACCO</v>
      </c>
      <c r="C140" s="134">
        <f>IFERROR(INDEX(RIEP_VENDITA!$C$3:$C$230,MATCH($A140,RIEP_VENDITA!$A$3:$A$230,0)),0)</f>
        <v>10</v>
      </c>
      <c r="D140" s="134">
        <f>IFERROR(INDEX(RIEP_VENDITA!$D$3:$D$230,MATCH($A140,RIEP_VENDITA!$A$3:$A$230,0)),0)</f>
        <v>4</v>
      </c>
      <c r="E140" s="134">
        <f>IFERROR(INDEX(RIEP_VENDITA!$R$3:$R$230,MATCH($A140,RIEP_VENDITA!$A$3:$A$230,0)),0)</f>
        <v>0</v>
      </c>
      <c r="F140" s="134">
        <f t="shared" si="22"/>
        <v>4</v>
      </c>
      <c r="G140" s="134">
        <f t="shared" si="23"/>
        <v>6</v>
      </c>
      <c r="H140" s="134">
        <f>IFERROR(INDEX(RIEP_VENDITA!$N$3:$N$230,MATCH($A140,RIEP_VENDITA!$A$3:$A$230,0)),0)</f>
        <v>0</v>
      </c>
      <c r="I140" s="134">
        <f t="shared" si="24"/>
        <v>6</v>
      </c>
      <c r="J140" s="191">
        <f>IFERROR(INDEX(RIEP_VENDITA!$H$3:$H$230,MATCH($A140,RIEP_VENDITA!$A$3:$A$230,0)),0)</f>
        <v>8.9</v>
      </c>
      <c r="K140" s="191">
        <f t="shared" si="25"/>
        <v>89</v>
      </c>
      <c r="L140" s="191">
        <f t="shared" si="26"/>
        <v>35.6</v>
      </c>
      <c r="M140" s="191">
        <f t="shared" si="27"/>
        <v>53.400000000000006</v>
      </c>
      <c r="N140" t="str">
        <f t="shared" ca="1" si="28"/>
        <v>LENTO</v>
      </c>
      <c r="O140" t="str">
        <f t="shared" ca="1" si="29"/>
        <v>RIDUCI ACQUISTI</v>
      </c>
      <c r="P140" s="97">
        <f t="shared" ca="1" si="30"/>
        <v>0.33333333333333331</v>
      </c>
      <c r="Q140" s="97">
        <f t="shared" ca="1" si="31"/>
        <v>18</v>
      </c>
      <c r="R140">
        <f t="shared" ca="1" si="32"/>
        <v>0</v>
      </c>
    </row>
    <row r="141" spans="1:18" ht="15.95" customHeight="1" x14ac:dyDescent="0.25">
      <c r="A141" s="132" t="s">
        <v>53</v>
      </c>
      <c r="B141" s="133" t="str">
        <f>IFERROR(INDEX(RIEP_VENDITA!$B$3:$B$230,MATCH($A141,RIEP_VENDITA!$A$3:$A$230,0)),0)</f>
        <v>LOST MARY TOCA AIR POD 20MG LEMON LIME</v>
      </c>
      <c r="C141" s="134">
        <f>IFERROR(INDEX(RIEP_VENDITA!$C$3:$C$230,MATCH($A141,RIEP_VENDITA!$A$3:$A$230,0)),0)</f>
        <v>5</v>
      </c>
      <c r="D141" s="134">
        <f>IFERROR(INDEX(RIEP_VENDITA!$D$3:$D$230,MATCH($A141,RIEP_VENDITA!$A$3:$A$230,0)),0)</f>
        <v>4</v>
      </c>
      <c r="E141" s="134">
        <f>IFERROR(INDEX(RIEP_VENDITA!$R$3:$R$230,MATCH($A141,RIEP_VENDITA!$A$3:$A$230,0)),0)</f>
        <v>0</v>
      </c>
      <c r="F141" s="134">
        <f t="shared" si="22"/>
        <v>4</v>
      </c>
      <c r="G141" s="134">
        <f t="shared" si="23"/>
        <v>1</v>
      </c>
      <c r="H141" s="134">
        <f>IFERROR(INDEX(RIEP_VENDITA!$N$3:$N$230,MATCH($A141,RIEP_VENDITA!$A$3:$A$230,0)),0)</f>
        <v>0</v>
      </c>
      <c r="I141" s="134">
        <f t="shared" si="24"/>
        <v>1</v>
      </c>
      <c r="J141" s="191">
        <f>IFERROR(INDEX(RIEP_VENDITA!$H$3:$H$230,MATCH($A141,RIEP_VENDITA!$A$3:$A$230,0)),0)</f>
        <v>8.9</v>
      </c>
      <c r="K141" s="191">
        <f t="shared" si="25"/>
        <v>44.5</v>
      </c>
      <c r="L141" s="191">
        <f t="shared" si="26"/>
        <v>35.6</v>
      </c>
      <c r="M141" s="191">
        <f t="shared" si="27"/>
        <v>8.9</v>
      </c>
      <c r="N141" t="str">
        <f t="shared" ca="1" si="28"/>
        <v>OK</v>
      </c>
      <c r="O141" t="str">
        <f t="shared" ca="1" si="29"/>
        <v>OK</v>
      </c>
      <c r="P141" s="97">
        <f t="shared" ca="1" si="30"/>
        <v>0.33333333333333331</v>
      </c>
      <c r="Q141" s="97">
        <f t="shared" ca="1" si="31"/>
        <v>3</v>
      </c>
      <c r="R141">
        <f t="shared" ca="1" si="32"/>
        <v>0</v>
      </c>
    </row>
    <row r="142" spans="1:18" ht="15.95" customHeight="1" x14ac:dyDescent="0.25">
      <c r="A142" s="132" t="s">
        <v>63</v>
      </c>
      <c r="B142" s="133" t="str">
        <f>IFERROR(INDEX(RIEP_VENDITA!$B$3:$B$230,MATCH($A142,RIEP_VENDITA!$A$3:$A$230,0)),0)</f>
        <v>LOST MARY TOCA AIR KIT OCEAN BLUE 20MG CON LEMON LIME</v>
      </c>
      <c r="C142" s="134">
        <f>IFERROR(INDEX(RIEP_VENDITA!$C$3:$C$230,MATCH($A142,RIEP_VENDITA!$A$3:$A$230,0)),0)</f>
        <v>6</v>
      </c>
      <c r="D142" s="134">
        <f>IFERROR(INDEX(RIEP_VENDITA!$D$3:$D$230,MATCH($A142,RIEP_VENDITA!$A$3:$A$230,0)),0)</f>
        <v>4</v>
      </c>
      <c r="E142" s="134">
        <f>IFERROR(INDEX(RIEP_VENDITA!$R$3:$R$230,MATCH($A142,RIEP_VENDITA!$A$3:$A$230,0)),0)</f>
        <v>0</v>
      </c>
      <c r="F142" s="134">
        <f t="shared" si="22"/>
        <v>4</v>
      </c>
      <c r="G142" s="134">
        <f t="shared" si="23"/>
        <v>2</v>
      </c>
      <c r="H142" s="134">
        <f>IFERROR(INDEX(RIEP_VENDITA!$N$3:$N$230,MATCH($A142,RIEP_VENDITA!$A$3:$A$230,0)),0)</f>
        <v>0</v>
      </c>
      <c r="I142" s="134">
        <f t="shared" si="24"/>
        <v>2</v>
      </c>
      <c r="J142" s="191">
        <f>IFERROR(INDEX(RIEP_VENDITA!$H$3:$H$230,MATCH($A142,RIEP_VENDITA!$A$3:$A$230,0)),0)</f>
        <v>7.9</v>
      </c>
      <c r="K142" s="191">
        <f t="shared" si="25"/>
        <v>47.400000000000006</v>
      </c>
      <c r="L142" s="191">
        <f t="shared" si="26"/>
        <v>31.6</v>
      </c>
      <c r="M142" s="191">
        <f t="shared" si="27"/>
        <v>15.8</v>
      </c>
      <c r="N142" t="str">
        <f t="shared" ca="1" si="28"/>
        <v>OK</v>
      </c>
      <c r="O142" t="str">
        <f t="shared" ca="1" si="29"/>
        <v>OK</v>
      </c>
      <c r="P142" s="97">
        <f t="shared" ca="1" si="30"/>
        <v>0.33333333333333331</v>
      </c>
      <c r="Q142" s="97">
        <f t="shared" ca="1" si="31"/>
        <v>6</v>
      </c>
      <c r="R142">
        <f t="shared" ca="1" si="32"/>
        <v>0</v>
      </c>
    </row>
    <row r="143" spans="1:18" ht="15.95" customHeight="1" x14ac:dyDescent="0.25">
      <c r="A143" s="132" t="s">
        <v>48</v>
      </c>
      <c r="B143" s="133" t="str">
        <f>IFERROR(INDEX(RIEP_VENDITA!$B$3:$B$230,MATCH($A143,RIEP_VENDITA!$A$3:$A$230,0)),0)</f>
        <v>LOST MARY TOCA AIR KIT ICE BLUE 20MG CON BLUEBERRY SOUR RASPBERRY</v>
      </c>
      <c r="C143" s="134">
        <f>IFERROR(INDEX(RIEP_VENDITA!$C$3:$C$230,MATCH($A143,RIEP_VENDITA!$A$3:$A$230,0)),0)</f>
        <v>21</v>
      </c>
      <c r="D143" s="134">
        <f>IFERROR(INDEX(RIEP_VENDITA!$D$3:$D$230,MATCH($A143,RIEP_VENDITA!$A$3:$A$230,0)),0)</f>
        <v>11</v>
      </c>
      <c r="E143" s="134">
        <f>IFERROR(INDEX(RIEP_VENDITA!$R$3:$R$230,MATCH($A143,RIEP_VENDITA!$A$3:$A$230,0)),0)</f>
        <v>0</v>
      </c>
      <c r="F143" s="134">
        <f t="shared" si="22"/>
        <v>11</v>
      </c>
      <c r="G143" s="134">
        <f t="shared" si="23"/>
        <v>10</v>
      </c>
      <c r="H143" s="134">
        <f>IFERROR(INDEX(RIEP_VENDITA!$N$3:$N$230,MATCH($A143,RIEP_VENDITA!$A$3:$A$230,0)),0)</f>
        <v>0</v>
      </c>
      <c r="I143" s="134">
        <f t="shared" si="24"/>
        <v>10</v>
      </c>
      <c r="J143" s="191">
        <f>IFERROR(INDEX(RIEP_VENDITA!$H$3:$H$230,MATCH($A143,RIEP_VENDITA!$A$3:$A$230,0)),0)</f>
        <v>7.9</v>
      </c>
      <c r="K143" s="191">
        <f t="shared" si="25"/>
        <v>165.9</v>
      </c>
      <c r="L143" s="191">
        <f t="shared" si="26"/>
        <v>86.9</v>
      </c>
      <c r="M143" s="191">
        <f t="shared" si="27"/>
        <v>79</v>
      </c>
      <c r="N143" t="str">
        <f t="shared" ca="1" si="28"/>
        <v>LENTO</v>
      </c>
      <c r="O143" t="str">
        <f t="shared" ca="1" si="29"/>
        <v>RIDUCI ACQUISTI</v>
      </c>
      <c r="P143" s="97">
        <f t="shared" ca="1" si="30"/>
        <v>0.91666666666666663</v>
      </c>
      <c r="Q143" s="97">
        <f t="shared" ca="1" si="31"/>
        <v>10.90909090909091</v>
      </c>
      <c r="R143">
        <f t="shared" ca="1" si="32"/>
        <v>0</v>
      </c>
    </row>
    <row r="144" spans="1:18" ht="15.95" customHeight="1" x14ac:dyDescent="0.25">
      <c r="A144" s="132" t="s">
        <v>47</v>
      </c>
      <c r="B144" s="133" t="str">
        <f>IFERROR(INDEX(RIEP_VENDITA!$B$3:$B$230,MATCH($A144,RIEP_VENDITA!$A$3:$A$230,0)),0)</f>
        <v>LOST MARY TOCA AIR KIT BLACK 20MG CON VIRGINIA TOBACCO</v>
      </c>
      <c r="C144" s="134">
        <f>IFERROR(INDEX(RIEP_VENDITA!$C$3:$C$230,MATCH($A144,RIEP_VENDITA!$A$3:$A$230,0)),0)</f>
        <v>16</v>
      </c>
      <c r="D144" s="134">
        <f>IFERROR(INDEX(RIEP_VENDITA!$D$3:$D$230,MATCH($A144,RIEP_VENDITA!$A$3:$A$230,0)),0)</f>
        <v>6</v>
      </c>
      <c r="E144" s="134">
        <f>IFERROR(INDEX(RIEP_VENDITA!$R$3:$R$230,MATCH($A144,RIEP_VENDITA!$A$3:$A$230,0)),0)</f>
        <v>0</v>
      </c>
      <c r="F144" s="134">
        <f t="shared" si="22"/>
        <v>6</v>
      </c>
      <c r="G144" s="134">
        <f t="shared" si="23"/>
        <v>10</v>
      </c>
      <c r="H144" s="134">
        <f>IFERROR(INDEX(RIEP_VENDITA!$N$3:$N$230,MATCH($A144,RIEP_VENDITA!$A$3:$A$230,0)),0)</f>
        <v>0</v>
      </c>
      <c r="I144" s="134">
        <f t="shared" si="24"/>
        <v>10</v>
      </c>
      <c r="J144" s="191">
        <f>IFERROR(INDEX(RIEP_VENDITA!$H$3:$H$230,MATCH($A144,RIEP_VENDITA!$A$3:$A$230,0)),0)</f>
        <v>7.9</v>
      </c>
      <c r="K144" s="191">
        <f t="shared" si="25"/>
        <v>126.4</v>
      </c>
      <c r="L144" s="191">
        <f t="shared" si="26"/>
        <v>47.400000000000006</v>
      </c>
      <c r="M144" s="191">
        <f t="shared" si="27"/>
        <v>79</v>
      </c>
      <c r="N144" t="str">
        <f t="shared" ca="1" si="28"/>
        <v>LENTO</v>
      </c>
      <c r="O144" t="str">
        <f t="shared" ca="1" si="29"/>
        <v>RIDUCI ACQUISTI</v>
      </c>
      <c r="P144" s="97">
        <f t="shared" ca="1" si="30"/>
        <v>0.5</v>
      </c>
      <c r="Q144" s="97">
        <f t="shared" ca="1" si="31"/>
        <v>20</v>
      </c>
      <c r="R144">
        <f t="shared" ca="1" si="32"/>
        <v>0</v>
      </c>
    </row>
    <row r="145" spans="1:18" ht="15.95" customHeight="1" x14ac:dyDescent="0.25">
      <c r="A145" s="132" t="s">
        <v>91</v>
      </c>
      <c r="B145" s="133" t="str">
        <f>IFERROR(INDEX(RIEP_VENDITA!$B$3:$B$230,MATCH($A145,RIEP_VENDITA!$A$3:$A$230,0)),0)</f>
        <v>KIWI TANGERINE ICE POD</v>
      </c>
      <c r="C145" s="134">
        <f>IFERROR(INDEX(RIEP_VENDITA!$C$3:$C$230,MATCH($A145,RIEP_VENDITA!$A$3:$A$230,0)),0)</f>
        <v>20</v>
      </c>
      <c r="D145" s="134">
        <f>IFERROR(INDEX(RIEP_VENDITA!$D$3:$D$230,MATCH($A145,RIEP_VENDITA!$A$3:$A$230,0)),0)</f>
        <v>10</v>
      </c>
      <c r="E145" s="134">
        <f>IFERROR(INDEX(RIEP_VENDITA!$R$3:$R$230,MATCH($A145,RIEP_VENDITA!$A$3:$A$230,0)),0)</f>
        <v>0</v>
      </c>
      <c r="F145" s="134">
        <f t="shared" si="22"/>
        <v>10</v>
      </c>
      <c r="G145" s="134">
        <f t="shared" si="23"/>
        <v>10</v>
      </c>
      <c r="H145" s="134">
        <f>IFERROR(INDEX(RIEP_VENDITA!$N$3:$N$230,MATCH($A145,RIEP_VENDITA!$A$3:$A$230,0)),0)</f>
        <v>0</v>
      </c>
      <c r="I145" s="134">
        <f t="shared" si="24"/>
        <v>10</v>
      </c>
      <c r="J145" s="191">
        <f>IFERROR(INDEX(RIEP_VENDITA!$H$3:$H$230,MATCH($A145,RIEP_VENDITA!$A$3:$A$230,0)),0)</f>
        <v>9</v>
      </c>
      <c r="K145" s="191">
        <f t="shared" si="25"/>
        <v>180</v>
      </c>
      <c r="L145" s="191">
        <f t="shared" si="26"/>
        <v>90</v>
      </c>
      <c r="M145" s="191">
        <f t="shared" si="27"/>
        <v>90</v>
      </c>
      <c r="N145" t="str">
        <f t="shared" ca="1" si="28"/>
        <v>LENTO</v>
      </c>
      <c r="O145" t="str">
        <f t="shared" ca="1" si="29"/>
        <v>RIDUCI ACQUISTI</v>
      </c>
      <c r="P145" s="97">
        <f t="shared" ca="1" si="30"/>
        <v>0.83333333333333337</v>
      </c>
      <c r="Q145" s="97">
        <f t="shared" ca="1" si="31"/>
        <v>12</v>
      </c>
      <c r="R145">
        <f t="shared" ca="1" si="32"/>
        <v>0</v>
      </c>
    </row>
    <row r="146" spans="1:18" ht="15.95" customHeight="1" x14ac:dyDescent="0.25">
      <c r="A146" s="132" t="s">
        <v>90</v>
      </c>
      <c r="B146" s="133" t="str">
        <f>IFERROR(INDEX(RIEP_VENDITA!$B$3:$B$230,MATCH($A146,RIEP_VENDITA!$A$3:$A$230,0)),0)</f>
        <v>KIWI STRAWBERRY ICE POD</v>
      </c>
      <c r="C146" s="134">
        <f>IFERROR(INDEX(RIEP_VENDITA!$C$3:$C$230,MATCH($A146,RIEP_VENDITA!$A$3:$A$230,0)),0)</f>
        <v>30</v>
      </c>
      <c r="D146" s="134">
        <f>IFERROR(INDEX(RIEP_VENDITA!$D$3:$D$230,MATCH($A146,RIEP_VENDITA!$A$3:$A$230,0)),0)</f>
        <v>23</v>
      </c>
      <c r="E146" s="134">
        <f>IFERROR(INDEX(RIEP_VENDITA!$R$3:$R$230,MATCH($A146,RIEP_VENDITA!$A$3:$A$230,0)),0)</f>
        <v>0</v>
      </c>
      <c r="F146" s="134">
        <f t="shared" si="22"/>
        <v>23</v>
      </c>
      <c r="G146" s="134">
        <f t="shared" si="23"/>
        <v>7</v>
      </c>
      <c r="H146" s="134">
        <f>IFERROR(INDEX(RIEP_VENDITA!$N$3:$N$230,MATCH($A146,RIEP_VENDITA!$A$3:$A$230,0)),0)</f>
        <v>0</v>
      </c>
      <c r="I146" s="134">
        <f t="shared" si="24"/>
        <v>7</v>
      </c>
      <c r="J146" s="191">
        <f>IFERROR(INDEX(RIEP_VENDITA!$H$3:$H$230,MATCH($A146,RIEP_VENDITA!$A$3:$A$230,0)),0)</f>
        <v>9</v>
      </c>
      <c r="K146" s="191">
        <f t="shared" si="25"/>
        <v>270</v>
      </c>
      <c r="L146" s="191">
        <f t="shared" si="26"/>
        <v>207</v>
      </c>
      <c r="M146" s="191">
        <f t="shared" si="27"/>
        <v>63</v>
      </c>
      <c r="N146" t="str">
        <f t="shared" ca="1" si="28"/>
        <v>OK</v>
      </c>
      <c r="O146" t="str">
        <f t="shared" ca="1" si="29"/>
        <v>OK</v>
      </c>
      <c r="P146" s="97">
        <f t="shared" ca="1" si="30"/>
        <v>1.9166666666666667</v>
      </c>
      <c r="Q146" s="97">
        <f t="shared" ca="1" si="31"/>
        <v>3.652173913043478</v>
      </c>
      <c r="R146">
        <f t="shared" ca="1" si="32"/>
        <v>0</v>
      </c>
    </row>
    <row r="147" spans="1:18" ht="15.95" customHeight="1" x14ac:dyDescent="0.25">
      <c r="A147" s="132" t="s">
        <v>98</v>
      </c>
      <c r="B147" s="133" t="str">
        <f>IFERROR(INDEX(RIEP_VENDITA!$B$3:$B$230,MATCH($A147,RIEP_VENDITA!$A$3:$A$230,0)),0)</f>
        <v>KIWI SMOOTH TOBACCO POD</v>
      </c>
      <c r="C147" s="134">
        <f>IFERROR(INDEX(RIEP_VENDITA!$C$3:$C$230,MATCH($A147,RIEP_VENDITA!$A$3:$A$230,0)),0)</f>
        <v>10</v>
      </c>
      <c r="D147" s="134">
        <f>IFERROR(INDEX(RIEP_VENDITA!$D$3:$D$230,MATCH($A147,RIEP_VENDITA!$A$3:$A$230,0)),0)</f>
        <v>0</v>
      </c>
      <c r="E147" s="134">
        <f>IFERROR(INDEX(RIEP_VENDITA!$R$3:$R$230,MATCH($A147,RIEP_VENDITA!$A$3:$A$230,0)),0)</f>
        <v>0</v>
      </c>
      <c r="F147" s="134">
        <f t="shared" si="22"/>
        <v>0</v>
      </c>
      <c r="G147" s="134">
        <f t="shared" si="23"/>
        <v>10</v>
      </c>
      <c r="H147" s="134">
        <f>IFERROR(INDEX(RIEP_VENDITA!$N$3:$N$230,MATCH($A147,RIEP_VENDITA!$A$3:$A$230,0)),0)</f>
        <v>0</v>
      </c>
      <c r="I147" s="134">
        <f t="shared" si="24"/>
        <v>10</v>
      </c>
      <c r="J147" s="191">
        <f>IFERROR(INDEX(RIEP_VENDITA!$H$3:$H$230,MATCH($A147,RIEP_VENDITA!$A$3:$A$230,0)),0)</f>
        <v>9</v>
      </c>
      <c r="K147" s="191">
        <f t="shared" si="25"/>
        <v>90</v>
      </c>
      <c r="L147" s="191">
        <f t="shared" si="26"/>
        <v>0</v>
      </c>
      <c r="M147" s="191">
        <f t="shared" si="27"/>
        <v>90</v>
      </c>
      <c r="N147" t="str">
        <f t="shared" si="28"/>
        <v>FERMO</v>
      </c>
      <c r="O147" t="str">
        <f t="shared" si="29"/>
        <v>PROMO/SMALTIRE</v>
      </c>
      <c r="P147" s="97">
        <f t="shared" ca="1" si="30"/>
        <v>0</v>
      </c>
      <c r="Q147" s="97">
        <f t="shared" ca="1" si="31"/>
        <v>0</v>
      </c>
      <c r="R147">
        <f t="shared" si="32"/>
        <v>0</v>
      </c>
    </row>
    <row r="148" spans="1:18" ht="15.95" customHeight="1" x14ac:dyDescent="0.25">
      <c r="A148" s="132" t="s">
        <v>93</v>
      </c>
      <c r="B148" s="133" t="str">
        <f>IFERROR(INDEX(RIEP_VENDITA!$B$3:$B$230,MATCH($A148,RIEP_VENDITA!$A$3:$A$230,0)),0)</f>
        <v>KIWI MINT CREAM POD</v>
      </c>
      <c r="C148" s="134">
        <f>IFERROR(INDEX(RIEP_VENDITA!$C$3:$C$230,MATCH($A148,RIEP_VENDITA!$A$3:$A$230,0)),0)</f>
        <v>20</v>
      </c>
      <c r="D148" s="134">
        <f>IFERROR(INDEX(RIEP_VENDITA!$D$3:$D$230,MATCH($A148,RIEP_VENDITA!$A$3:$A$230,0)),0)</f>
        <v>13</v>
      </c>
      <c r="E148" s="134">
        <f>IFERROR(INDEX(RIEP_VENDITA!$R$3:$R$230,MATCH($A148,RIEP_VENDITA!$A$3:$A$230,0)),0)</f>
        <v>0</v>
      </c>
      <c r="F148" s="134">
        <f t="shared" si="22"/>
        <v>13</v>
      </c>
      <c r="G148" s="134">
        <f t="shared" si="23"/>
        <v>7</v>
      </c>
      <c r="H148" s="134">
        <f>IFERROR(INDEX(RIEP_VENDITA!$N$3:$N$230,MATCH($A148,RIEP_VENDITA!$A$3:$A$230,0)),0)</f>
        <v>0</v>
      </c>
      <c r="I148" s="134">
        <f t="shared" si="24"/>
        <v>7</v>
      </c>
      <c r="J148" s="191">
        <f>IFERROR(INDEX(RIEP_VENDITA!$H$3:$H$230,MATCH($A148,RIEP_VENDITA!$A$3:$A$230,0)),0)</f>
        <v>9</v>
      </c>
      <c r="K148" s="191">
        <f t="shared" si="25"/>
        <v>180</v>
      </c>
      <c r="L148" s="191">
        <f t="shared" si="26"/>
        <v>117</v>
      </c>
      <c r="M148" s="191">
        <f t="shared" si="27"/>
        <v>63</v>
      </c>
      <c r="N148" t="str">
        <f t="shared" ca="1" si="28"/>
        <v>LENTO</v>
      </c>
      <c r="O148" t="str">
        <f t="shared" ca="1" si="29"/>
        <v>RIDUCI ACQUISTI</v>
      </c>
      <c r="P148" s="97">
        <f t="shared" ca="1" si="30"/>
        <v>1.0833333333333333</v>
      </c>
      <c r="Q148" s="97">
        <f t="shared" ca="1" si="31"/>
        <v>6.4615384615384617</v>
      </c>
      <c r="R148">
        <f t="shared" ca="1" si="32"/>
        <v>0</v>
      </c>
    </row>
    <row r="149" spans="1:18" ht="15.95" customHeight="1" x14ac:dyDescent="0.25">
      <c r="A149" s="132" t="s">
        <v>102</v>
      </c>
      <c r="B149" s="133" t="str">
        <f>IFERROR(INDEX(RIEP_VENDITA!$B$3:$B$230,MATCH($A149,RIEP_VENDITA!$A$3:$A$230,0)),0)</f>
        <v>KIWI GO + WATERMELON ICE</v>
      </c>
      <c r="C149" s="134">
        <f>IFERROR(INDEX(RIEP_VENDITA!$C$3:$C$230,MATCH($A149,RIEP_VENDITA!$A$3:$A$230,0)),0)</f>
        <v>20</v>
      </c>
      <c r="D149" s="134">
        <f>IFERROR(INDEX(RIEP_VENDITA!$D$3:$D$230,MATCH($A149,RIEP_VENDITA!$A$3:$A$230,0)),0)</f>
        <v>7</v>
      </c>
      <c r="E149" s="134">
        <f>IFERROR(INDEX(RIEP_VENDITA!$R$3:$R$230,MATCH($A149,RIEP_VENDITA!$A$3:$A$230,0)),0)</f>
        <v>0</v>
      </c>
      <c r="F149" s="134">
        <f t="shared" si="22"/>
        <v>7</v>
      </c>
      <c r="G149" s="134">
        <f t="shared" si="23"/>
        <v>13</v>
      </c>
      <c r="H149" s="134">
        <f>IFERROR(INDEX(RIEP_VENDITA!$N$3:$N$230,MATCH($A149,RIEP_VENDITA!$A$3:$A$230,0)),0)</f>
        <v>0</v>
      </c>
      <c r="I149" s="134">
        <f t="shared" si="24"/>
        <v>13</v>
      </c>
      <c r="J149" s="191">
        <f>IFERROR(INDEX(RIEP_VENDITA!$H$3:$H$230,MATCH($A149,RIEP_VENDITA!$A$3:$A$230,0)),0)</f>
        <v>10</v>
      </c>
      <c r="K149" s="191">
        <f t="shared" si="25"/>
        <v>200</v>
      </c>
      <c r="L149" s="191">
        <f t="shared" si="26"/>
        <v>70</v>
      </c>
      <c r="M149" s="191">
        <f t="shared" si="27"/>
        <v>130</v>
      </c>
      <c r="N149" t="str">
        <f t="shared" ca="1" si="28"/>
        <v>LENTO</v>
      </c>
      <c r="O149" t="str">
        <f t="shared" ca="1" si="29"/>
        <v>RIDUCI ACQUISTI</v>
      </c>
      <c r="P149" s="97">
        <f t="shared" ca="1" si="30"/>
        <v>0.58333333333333337</v>
      </c>
      <c r="Q149" s="97">
        <f t="shared" ca="1" si="31"/>
        <v>22.285714285714285</v>
      </c>
      <c r="R149">
        <f t="shared" ca="1" si="32"/>
        <v>0</v>
      </c>
    </row>
    <row r="150" spans="1:18" ht="15.95" customHeight="1" x14ac:dyDescent="0.25">
      <c r="A150" s="132" t="s">
        <v>101</v>
      </c>
      <c r="B150" s="133" t="str">
        <f>IFERROR(INDEX(RIEP_VENDITA!$B$3:$B$230,MATCH($A150,RIEP_VENDITA!$A$3:$A$230,0)),0)</f>
        <v>KIWI GO + STRAWBERRY ICE</v>
      </c>
      <c r="C150" s="134">
        <f>IFERROR(INDEX(RIEP_VENDITA!$C$3:$C$230,MATCH($A150,RIEP_VENDITA!$A$3:$A$230,0)),0)</f>
        <v>20</v>
      </c>
      <c r="D150" s="134">
        <f>IFERROR(INDEX(RIEP_VENDITA!$D$3:$D$230,MATCH($A150,RIEP_VENDITA!$A$3:$A$230,0)),0)</f>
        <v>10</v>
      </c>
      <c r="E150" s="134">
        <f>IFERROR(INDEX(RIEP_VENDITA!$R$3:$R$230,MATCH($A150,RIEP_VENDITA!$A$3:$A$230,0)),0)</f>
        <v>0</v>
      </c>
      <c r="F150" s="134">
        <f t="shared" si="22"/>
        <v>10</v>
      </c>
      <c r="G150" s="134">
        <f t="shared" si="23"/>
        <v>10</v>
      </c>
      <c r="H150" s="134">
        <f>IFERROR(INDEX(RIEP_VENDITA!$N$3:$N$230,MATCH($A150,RIEP_VENDITA!$A$3:$A$230,0)),0)</f>
        <v>0</v>
      </c>
      <c r="I150" s="134">
        <f t="shared" si="24"/>
        <v>10</v>
      </c>
      <c r="J150" s="191">
        <f>IFERROR(INDEX(RIEP_VENDITA!$H$3:$H$230,MATCH($A150,RIEP_VENDITA!$A$3:$A$230,0)),0)</f>
        <v>10</v>
      </c>
      <c r="K150" s="191">
        <f t="shared" si="25"/>
        <v>200</v>
      </c>
      <c r="L150" s="191">
        <f t="shared" si="26"/>
        <v>100</v>
      </c>
      <c r="M150" s="191">
        <f t="shared" si="27"/>
        <v>100</v>
      </c>
      <c r="N150" t="str">
        <f t="shared" ca="1" si="28"/>
        <v>LENTO</v>
      </c>
      <c r="O150" t="str">
        <f t="shared" ca="1" si="29"/>
        <v>RIDUCI ACQUISTI</v>
      </c>
      <c r="P150" s="97">
        <f t="shared" ca="1" si="30"/>
        <v>0.83333333333333337</v>
      </c>
      <c r="Q150" s="97">
        <f t="shared" ca="1" si="31"/>
        <v>12</v>
      </c>
      <c r="R150">
        <f t="shared" ca="1" si="32"/>
        <v>0</v>
      </c>
    </row>
    <row r="151" spans="1:18" ht="15.95" customHeight="1" x14ac:dyDescent="0.25">
      <c r="A151" s="132" t="s">
        <v>99</v>
      </c>
      <c r="B151" s="133" t="str">
        <f>IFERROR(INDEX(RIEP_VENDITA!$B$3:$B$230,MATCH($A151,RIEP_VENDITA!$A$3:$A$230,0)),0)</f>
        <v>KIWI GO + MANGO ICE</v>
      </c>
      <c r="C151" s="134">
        <f>IFERROR(INDEX(RIEP_VENDITA!$C$3:$C$230,MATCH($A151,RIEP_VENDITA!$A$3:$A$230,0)),0)</f>
        <v>10</v>
      </c>
      <c r="D151" s="134">
        <f>IFERROR(INDEX(RIEP_VENDITA!$D$3:$D$230,MATCH($A151,RIEP_VENDITA!$A$3:$A$230,0)),0)</f>
        <v>4</v>
      </c>
      <c r="E151" s="134">
        <f>IFERROR(INDEX(RIEP_VENDITA!$R$3:$R$230,MATCH($A151,RIEP_VENDITA!$A$3:$A$230,0)),0)</f>
        <v>0</v>
      </c>
      <c r="F151" s="134">
        <f t="shared" si="22"/>
        <v>4</v>
      </c>
      <c r="G151" s="134">
        <f t="shared" si="23"/>
        <v>6</v>
      </c>
      <c r="H151" s="134">
        <f>IFERROR(INDEX(RIEP_VENDITA!$N$3:$N$230,MATCH($A151,RIEP_VENDITA!$A$3:$A$230,0)),0)</f>
        <v>0</v>
      </c>
      <c r="I151" s="134">
        <f t="shared" si="24"/>
        <v>6</v>
      </c>
      <c r="J151" s="191">
        <f>IFERROR(INDEX(RIEP_VENDITA!$H$3:$H$230,MATCH($A151,RIEP_VENDITA!$A$3:$A$230,0)),0)</f>
        <v>10</v>
      </c>
      <c r="K151" s="191">
        <f t="shared" si="25"/>
        <v>100</v>
      </c>
      <c r="L151" s="191">
        <f t="shared" si="26"/>
        <v>40</v>
      </c>
      <c r="M151" s="191">
        <f t="shared" si="27"/>
        <v>60</v>
      </c>
      <c r="N151" t="str">
        <f t="shared" ca="1" si="28"/>
        <v>LENTO</v>
      </c>
      <c r="O151" t="str">
        <f t="shared" ca="1" si="29"/>
        <v>RIDUCI ACQUISTI</v>
      </c>
      <c r="P151" s="97">
        <f t="shared" ca="1" si="30"/>
        <v>0.33333333333333331</v>
      </c>
      <c r="Q151" s="97">
        <f t="shared" ca="1" si="31"/>
        <v>18</v>
      </c>
      <c r="R151">
        <f t="shared" ca="1" si="32"/>
        <v>0</v>
      </c>
    </row>
    <row r="152" spans="1:18" ht="15.95" customHeight="1" x14ac:dyDescent="0.25">
      <c r="A152" s="132" t="s">
        <v>100</v>
      </c>
      <c r="B152" s="133" t="str">
        <f>IFERROR(INDEX(RIEP_VENDITA!$B$3:$B$230,MATCH($A152,RIEP_VENDITA!$A$3:$A$230,0)),0)</f>
        <v>KIWI GO + BLUEBERRY ICE</v>
      </c>
      <c r="C152" s="134">
        <f>IFERROR(INDEX(RIEP_VENDITA!$C$3:$C$230,MATCH($A152,RIEP_VENDITA!$A$3:$A$230,0)),0)</f>
        <v>20</v>
      </c>
      <c r="D152" s="134">
        <f>IFERROR(INDEX(RIEP_VENDITA!$D$3:$D$230,MATCH($A152,RIEP_VENDITA!$A$3:$A$230,0)),0)</f>
        <v>10</v>
      </c>
      <c r="E152" s="134">
        <f>IFERROR(INDEX(RIEP_VENDITA!$R$3:$R$230,MATCH($A152,RIEP_VENDITA!$A$3:$A$230,0)),0)</f>
        <v>0</v>
      </c>
      <c r="F152" s="134">
        <f t="shared" si="22"/>
        <v>10</v>
      </c>
      <c r="G152" s="134">
        <f t="shared" si="23"/>
        <v>10</v>
      </c>
      <c r="H152" s="134">
        <f>IFERROR(INDEX(RIEP_VENDITA!$N$3:$N$230,MATCH($A152,RIEP_VENDITA!$A$3:$A$230,0)),0)</f>
        <v>0</v>
      </c>
      <c r="I152" s="134">
        <f t="shared" si="24"/>
        <v>10</v>
      </c>
      <c r="J152" s="191">
        <f>IFERROR(INDEX(RIEP_VENDITA!$H$3:$H$230,MATCH($A152,RIEP_VENDITA!$A$3:$A$230,0)),0)</f>
        <v>10</v>
      </c>
      <c r="K152" s="191">
        <f t="shared" si="25"/>
        <v>200</v>
      </c>
      <c r="L152" s="191">
        <f t="shared" si="26"/>
        <v>100</v>
      </c>
      <c r="M152" s="191">
        <f t="shared" si="27"/>
        <v>100</v>
      </c>
      <c r="N152" t="str">
        <f t="shared" ca="1" si="28"/>
        <v>LENTO</v>
      </c>
      <c r="O152" t="str">
        <f t="shared" ca="1" si="29"/>
        <v>RIDUCI ACQUISTI</v>
      </c>
      <c r="P152" s="97">
        <f t="shared" ca="1" si="30"/>
        <v>0.83333333333333337</v>
      </c>
      <c r="Q152" s="97">
        <f t="shared" ca="1" si="31"/>
        <v>12</v>
      </c>
      <c r="R152">
        <f t="shared" ca="1" si="32"/>
        <v>0</v>
      </c>
    </row>
    <row r="153" spans="1:18" ht="15.95" customHeight="1" x14ac:dyDescent="0.25">
      <c r="A153" s="132" t="s">
        <v>97</v>
      </c>
      <c r="B153" s="133" t="str">
        <f>IFERROR(INDEX(RIEP_VENDITA!$B$3:$B$230,MATCH($A153,RIEP_VENDITA!$A$3:$A$230,0)),0)</f>
        <v>KIWI DRY TOBACCO POD</v>
      </c>
      <c r="C153" s="134">
        <f>IFERROR(INDEX(RIEP_VENDITA!$C$3:$C$230,MATCH($A153,RIEP_VENDITA!$A$3:$A$230,0)),0)</f>
        <v>10</v>
      </c>
      <c r="D153" s="134">
        <f>IFERROR(INDEX(RIEP_VENDITA!$D$3:$D$230,MATCH($A153,RIEP_VENDITA!$A$3:$A$230,0)),0)</f>
        <v>0</v>
      </c>
      <c r="E153" s="134">
        <f>IFERROR(INDEX(RIEP_VENDITA!$R$3:$R$230,MATCH($A153,RIEP_VENDITA!$A$3:$A$230,0)),0)</f>
        <v>0</v>
      </c>
      <c r="F153" s="134">
        <f t="shared" si="22"/>
        <v>0</v>
      </c>
      <c r="G153" s="134">
        <f t="shared" si="23"/>
        <v>10</v>
      </c>
      <c r="H153" s="134">
        <f>IFERROR(INDEX(RIEP_VENDITA!$N$3:$N$230,MATCH($A153,RIEP_VENDITA!$A$3:$A$230,0)),0)</f>
        <v>0</v>
      </c>
      <c r="I153" s="134">
        <f t="shared" si="24"/>
        <v>10</v>
      </c>
      <c r="J153" s="191">
        <f>IFERROR(INDEX(RIEP_VENDITA!$H$3:$H$230,MATCH($A153,RIEP_VENDITA!$A$3:$A$230,0)),0)</f>
        <v>9</v>
      </c>
      <c r="K153" s="191">
        <f t="shared" si="25"/>
        <v>90</v>
      </c>
      <c r="L153" s="191">
        <f t="shared" si="26"/>
        <v>0</v>
      </c>
      <c r="M153" s="191">
        <f t="shared" si="27"/>
        <v>90</v>
      </c>
      <c r="N153" t="str">
        <f t="shared" si="28"/>
        <v>FERMO</v>
      </c>
      <c r="O153" t="str">
        <f t="shared" si="29"/>
        <v>PROMO/SMALTIRE</v>
      </c>
      <c r="P153" s="97">
        <f t="shared" ca="1" si="30"/>
        <v>0</v>
      </c>
      <c r="Q153" s="97">
        <f t="shared" ca="1" si="31"/>
        <v>0</v>
      </c>
      <c r="R153">
        <f t="shared" si="32"/>
        <v>0</v>
      </c>
    </row>
    <row r="154" spans="1:18" ht="15.95" customHeight="1" x14ac:dyDescent="0.25">
      <c r="A154" s="132" t="s">
        <v>95</v>
      </c>
      <c r="B154" s="133" t="str">
        <f>IFERROR(INDEX(RIEP_VENDITA!$B$3:$B$230,MATCH($A154,RIEP_VENDITA!$A$3:$A$230,0)),0)</f>
        <v>KIWI COCONUT MILK POD</v>
      </c>
      <c r="C154" s="134">
        <f>IFERROR(INDEX(RIEP_VENDITA!$C$3:$C$230,MATCH($A154,RIEP_VENDITA!$A$3:$A$230,0)),0)</f>
        <v>20</v>
      </c>
      <c r="D154" s="134">
        <f>IFERROR(INDEX(RIEP_VENDITA!$D$3:$D$230,MATCH($A154,RIEP_VENDITA!$A$3:$A$230,0)),0)</f>
        <v>10</v>
      </c>
      <c r="E154" s="134">
        <f>IFERROR(INDEX(RIEP_VENDITA!$R$3:$R$230,MATCH($A154,RIEP_VENDITA!$A$3:$A$230,0)),0)</f>
        <v>0</v>
      </c>
      <c r="F154" s="134">
        <f t="shared" si="22"/>
        <v>10</v>
      </c>
      <c r="G154" s="134">
        <f t="shared" si="23"/>
        <v>10</v>
      </c>
      <c r="H154" s="134">
        <f>IFERROR(INDEX(RIEP_VENDITA!$N$3:$N$230,MATCH($A154,RIEP_VENDITA!$A$3:$A$230,0)),0)</f>
        <v>0</v>
      </c>
      <c r="I154" s="134">
        <f t="shared" si="24"/>
        <v>10</v>
      </c>
      <c r="J154" s="191">
        <f>IFERROR(INDEX(RIEP_VENDITA!$H$3:$H$230,MATCH($A154,RIEP_VENDITA!$A$3:$A$230,0)),0)</f>
        <v>9</v>
      </c>
      <c r="K154" s="191">
        <f t="shared" si="25"/>
        <v>180</v>
      </c>
      <c r="L154" s="191">
        <f t="shared" si="26"/>
        <v>90</v>
      </c>
      <c r="M154" s="191">
        <f t="shared" si="27"/>
        <v>90</v>
      </c>
      <c r="N154" t="str">
        <f t="shared" ca="1" si="28"/>
        <v>LENTO</v>
      </c>
      <c r="O154" t="str">
        <f t="shared" ca="1" si="29"/>
        <v>RIDUCI ACQUISTI</v>
      </c>
      <c r="P154" s="97">
        <f t="shared" ca="1" si="30"/>
        <v>0.83333333333333337</v>
      </c>
      <c r="Q154" s="97">
        <f t="shared" ca="1" si="31"/>
        <v>12</v>
      </c>
      <c r="R154">
        <f t="shared" ca="1" si="32"/>
        <v>0</v>
      </c>
    </row>
    <row r="155" spans="1:18" ht="15.95" customHeight="1" x14ac:dyDescent="0.25">
      <c r="A155" s="132" t="s">
        <v>88</v>
      </c>
      <c r="B155" s="133" t="str">
        <f>IFERROR(INDEX(RIEP_VENDITA!$B$3:$B$230,MATCH($A155,RIEP_VENDITA!$A$3:$A$230,0)),0)</f>
        <v>KIWI CLASSIC TOBACCO</v>
      </c>
      <c r="C155" s="134">
        <f>IFERROR(INDEX(RIEP_VENDITA!$C$3:$C$230,MATCH($A155,RIEP_VENDITA!$A$3:$A$230,0)),0)</f>
        <v>10</v>
      </c>
      <c r="D155" s="134">
        <f>IFERROR(INDEX(RIEP_VENDITA!$D$3:$D$230,MATCH($A155,RIEP_VENDITA!$A$3:$A$230,0)),0)</f>
        <v>2</v>
      </c>
      <c r="E155" s="134">
        <f>IFERROR(INDEX(RIEP_VENDITA!$R$3:$R$230,MATCH($A155,RIEP_VENDITA!$A$3:$A$230,0)),0)</f>
        <v>0</v>
      </c>
      <c r="F155" s="134">
        <f t="shared" si="22"/>
        <v>2</v>
      </c>
      <c r="G155" s="134">
        <f t="shared" si="23"/>
        <v>8</v>
      </c>
      <c r="H155" s="134">
        <f>IFERROR(INDEX(RIEP_VENDITA!$N$3:$N$230,MATCH($A155,RIEP_VENDITA!$A$3:$A$230,0)),0)</f>
        <v>0</v>
      </c>
      <c r="I155" s="134">
        <f t="shared" si="24"/>
        <v>8</v>
      </c>
      <c r="J155" s="191">
        <f>IFERROR(INDEX(RIEP_VENDITA!$H$3:$H$230,MATCH($A155,RIEP_VENDITA!$A$3:$A$230,0)),0)</f>
        <v>9</v>
      </c>
      <c r="K155" s="191">
        <f t="shared" si="25"/>
        <v>90</v>
      </c>
      <c r="L155" s="191">
        <f t="shared" si="26"/>
        <v>18</v>
      </c>
      <c r="M155" s="191">
        <f t="shared" si="27"/>
        <v>72</v>
      </c>
      <c r="N155" t="str">
        <f t="shared" ca="1" si="28"/>
        <v>LENTO</v>
      </c>
      <c r="O155" t="str">
        <f t="shared" ca="1" si="29"/>
        <v>RIDUCI ACQUISTI</v>
      </c>
      <c r="P155" s="97">
        <f t="shared" ca="1" si="30"/>
        <v>0.16666666666666666</v>
      </c>
      <c r="Q155" s="97">
        <f t="shared" ca="1" si="31"/>
        <v>48</v>
      </c>
      <c r="R155">
        <f t="shared" ca="1" si="32"/>
        <v>0</v>
      </c>
    </row>
    <row r="156" spans="1:18" ht="15.95" customHeight="1" x14ac:dyDescent="0.25">
      <c r="A156" s="132" t="s">
        <v>87</v>
      </c>
      <c r="B156" s="133" t="str">
        <f>IFERROR(INDEX(RIEP_VENDITA!$B$3:$B$230,MATCH($A156,RIEP_VENDITA!$A$3:$A$230,0)),0)</f>
        <v>KIWI CARAMEL TOBACCO</v>
      </c>
      <c r="C156" s="134">
        <f>IFERROR(INDEX(RIEP_VENDITA!$C$3:$C$230,MATCH($A156,RIEP_VENDITA!$A$3:$A$230,0)),0)</f>
        <v>10</v>
      </c>
      <c r="D156" s="134">
        <f>IFERROR(INDEX(RIEP_VENDITA!$D$3:$D$230,MATCH($A156,RIEP_VENDITA!$A$3:$A$230,0)),0)</f>
        <v>1</v>
      </c>
      <c r="E156" s="134">
        <f>IFERROR(INDEX(RIEP_VENDITA!$R$3:$R$230,MATCH($A156,RIEP_VENDITA!$A$3:$A$230,0)),0)</f>
        <v>0</v>
      </c>
      <c r="F156" s="134">
        <f t="shared" si="22"/>
        <v>1</v>
      </c>
      <c r="G156" s="134">
        <f t="shared" si="23"/>
        <v>9</v>
      </c>
      <c r="H156" s="134">
        <f>IFERROR(INDEX(RIEP_VENDITA!$N$3:$N$230,MATCH($A156,RIEP_VENDITA!$A$3:$A$230,0)),0)</f>
        <v>0</v>
      </c>
      <c r="I156" s="134">
        <f t="shared" si="24"/>
        <v>9</v>
      </c>
      <c r="J156" s="191">
        <f>IFERROR(INDEX(RIEP_VENDITA!$H$3:$H$230,MATCH($A156,RIEP_VENDITA!$A$3:$A$230,0)),0)</f>
        <v>9</v>
      </c>
      <c r="K156" s="191">
        <f t="shared" si="25"/>
        <v>90</v>
      </c>
      <c r="L156" s="191">
        <f t="shared" si="26"/>
        <v>9</v>
      </c>
      <c r="M156" s="191">
        <f t="shared" si="27"/>
        <v>81</v>
      </c>
      <c r="N156" t="str">
        <f t="shared" ca="1" si="28"/>
        <v>LENTO</v>
      </c>
      <c r="O156" t="str">
        <f t="shared" ca="1" si="29"/>
        <v>RIDUCI ACQUISTI</v>
      </c>
      <c r="P156" s="97">
        <f t="shared" ca="1" si="30"/>
        <v>8.3333333333333329E-2</v>
      </c>
      <c r="Q156" s="97">
        <f t="shared" ca="1" si="31"/>
        <v>108</v>
      </c>
      <c r="R156">
        <f t="shared" ca="1" si="32"/>
        <v>0</v>
      </c>
    </row>
    <row r="157" spans="1:18" ht="15.95" customHeight="1" x14ac:dyDescent="0.25">
      <c r="A157" s="132" t="s">
        <v>89</v>
      </c>
      <c r="B157" s="133" t="str">
        <f>IFERROR(INDEX(RIEP_VENDITA!$B$3:$B$230,MATCH($A157,RIEP_VENDITA!$A$3:$A$230,0)),0)</f>
        <v>KIWI BLUEBERRY ICE POD</v>
      </c>
      <c r="C157" s="134">
        <f>IFERROR(INDEX(RIEP_VENDITA!$C$3:$C$230,MATCH($A157,RIEP_VENDITA!$A$3:$A$230,0)),0)</f>
        <v>30</v>
      </c>
      <c r="D157" s="134">
        <f>IFERROR(INDEX(RIEP_VENDITA!$D$3:$D$230,MATCH($A157,RIEP_VENDITA!$A$3:$A$230,0)),0)</f>
        <v>29</v>
      </c>
      <c r="E157" s="134">
        <f>IFERROR(INDEX(RIEP_VENDITA!$R$3:$R$230,MATCH($A157,RIEP_VENDITA!$A$3:$A$230,0)),0)</f>
        <v>0</v>
      </c>
      <c r="F157" s="134">
        <f t="shared" si="22"/>
        <v>29</v>
      </c>
      <c r="G157" s="134">
        <f t="shared" si="23"/>
        <v>1</v>
      </c>
      <c r="H157" s="134">
        <f>IFERROR(INDEX(RIEP_VENDITA!$N$3:$N$230,MATCH($A157,RIEP_VENDITA!$A$3:$A$230,0)),0)</f>
        <v>0</v>
      </c>
      <c r="I157" s="134">
        <f t="shared" si="24"/>
        <v>1</v>
      </c>
      <c r="J157" s="191">
        <f>IFERROR(INDEX(RIEP_VENDITA!$H$3:$H$230,MATCH($A157,RIEP_VENDITA!$A$3:$A$230,0)),0)</f>
        <v>9</v>
      </c>
      <c r="K157" s="191">
        <f t="shared" si="25"/>
        <v>270</v>
      </c>
      <c r="L157" s="191">
        <f t="shared" si="26"/>
        <v>261</v>
      </c>
      <c r="M157" s="191">
        <f t="shared" si="27"/>
        <v>9</v>
      </c>
      <c r="N157" t="str">
        <f t="shared" ca="1" si="28"/>
        <v>OK</v>
      </c>
      <c r="O157" t="str">
        <f t="shared" ca="1" si="29"/>
        <v>OK</v>
      </c>
      <c r="P157" s="97">
        <f t="shared" ca="1" si="30"/>
        <v>2.4166666666666665</v>
      </c>
      <c r="Q157" s="97">
        <f t="shared" ca="1" si="31"/>
        <v>0.41379310344827591</v>
      </c>
      <c r="R157">
        <f t="shared" ca="1" si="32"/>
        <v>0</v>
      </c>
    </row>
    <row r="158" spans="1:18" ht="15.95" customHeight="1" x14ac:dyDescent="0.25">
      <c r="A158" s="132" t="s">
        <v>181</v>
      </c>
      <c r="B158" s="133" t="str">
        <f>IFERROR(INDEX(RIEP_VENDITA!$B$3:$B$230,MATCH($A158,RIEP_VENDITA!$A$3:$A$230,0)),0)</f>
        <v>JPS RED *AST20</v>
      </c>
      <c r="C158" s="134">
        <f>IFERROR(INDEX(RIEP_VENDITA!$C$3:$C$230,MATCH($A158,RIEP_VENDITA!$A$3:$A$230,0)),0)</f>
        <v>50</v>
      </c>
      <c r="D158" s="134">
        <f>IFERROR(INDEX(RIEP_VENDITA!$D$3:$D$230,MATCH($A158,RIEP_VENDITA!$A$3:$A$230,0)),0)</f>
        <v>33</v>
      </c>
      <c r="E158" s="134">
        <f>IFERROR(INDEX(RIEP_VENDITA!$R$3:$R$230,MATCH($A158,RIEP_VENDITA!$A$3:$A$230,0)),0)</f>
        <v>0</v>
      </c>
      <c r="F158" s="134">
        <f t="shared" si="22"/>
        <v>33</v>
      </c>
      <c r="G158" s="134">
        <f t="shared" si="23"/>
        <v>17</v>
      </c>
      <c r="H158" s="134">
        <f>IFERROR(INDEX(RIEP_VENDITA!$N$3:$N$230,MATCH($A158,RIEP_VENDITA!$A$3:$A$230,0)),0)</f>
        <v>0</v>
      </c>
      <c r="I158" s="134">
        <f t="shared" si="24"/>
        <v>17</v>
      </c>
      <c r="J158" s="191">
        <f>IFERROR(INDEX(RIEP_VENDITA!$H$3:$H$230,MATCH($A158,RIEP_VENDITA!$A$3:$A$230,0)),0)</f>
        <v>5.5</v>
      </c>
      <c r="K158" s="191">
        <f t="shared" si="25"/>
        <v>275</v>
      </c>
      <c r="L158" s="191">
        <f t="shared" si="26"/>
        <v>181.5</v>
      </c>
      <c r="M158" s="191">
        <f t="shared" si="27"/>
        <v>93.5</v>
      </c>
      <c r="N158" t="str">
        <f t="shared" ca="1" si="28"/>
        <v>LENTO</v>
      </c>
      <c r="O158" t="str">
        <f t="shared" ca="1" si="29"/>
        <v>RIDUCI ACQUISTI</v>
      </c>
      <c r="P158" s="97">
        <f t="shared" ca="1" si="30"/>
        <v>2.75</v>
      </c>
      <c r="Q158" s="97">
        <f t="shared" ca="1" si="31"/>
        <v>6.1818181818181817</v>
      </c>
      <c r="R158">
        <f t="shared" ca="1" si="32"/>
        <v>0</v>
      </c>
    </row>
    <row r="159" spans="1:18" ht="15.95" customHeight="1" x14ac:dyDescent="0.25">
      <c r="A159" s="132" t="s">
        <v>182</v>
      </c>
      <c r="B159" s="133" t="str">
        <f>IFERROR(INDEX(RIEP_VENDITA!$B$3:$B$230,MATCH($A159,RIEP_VENDITA!$A$3:$A$230,0)),0)</f>
        <v>JPS BLU *CART20</v>
      </c>
      <c r="C159" s="134">
        <f>IFERROR(INDEX(RIEP_VENDITA!$C$3:$C$230,MATCH($A159,RIEP_VENDITA!$A$3:$A$230,0)),0)</f>
        <v>50</v>
      </c>
      <c r="D159" s="134">
        <f>IFERROR(INDEX(RIEP_VENDITA!$D$3:$D$230,MATCH($A159,RIEP_VENDITA!$A$3:$A$230,0)),0)</f>
        <v>40</v>
      </c>
      <c r="E159" s="134">
        <f>IFERROR(INDEX(RIEP_VENDITA!$R$3:$R$230,MATCH($A159,RIEP_VENDITA!$A$3:$A$230,0)),0)</f>
        <v>0</v>
      </c>
      <c r="F159" s="134">
        <f t="shared" si="22"/>
        <v>40</v>
      </c>
      <c r="G159" s="134">
        <f t="shared" si="23"/>
        <v>10</v>
      </c>
      <c r="H159" s="134">
        <f>IFERROR(INDEX(RIEP_VENDITA!$N$3:$N$230,MATCH($A159,RIEP_VENDITA!$A$3:$A$230,0)),0)</f>
        <v>0</v>
      </c>
      <c r="I159" s="134">
        <f t="shared" si="24"/>
        <v>10</v>
      </c>
      <c r="J159" s="191">
        <f>IFERROR(INDEX(RIEP_VENDITA!$H$3:$H$230,MATCH($A159,RIEP_VENDITA!$A$3:$A$230,0)),0)</f>
        <v>5.5</v>
      </c>
      <c r="K159" s="191">
        <f t="shared" si="25"/>
        <v>275</v>
      </c>
      <c r="L159" s="191">
        <f t="shared" si="26"/>
        <v>220</v>
      </c>
      <c r="M159" s="191">
        <f t="shared" si="27"/>
        <v>55</v>
      </c>
      <c r="N159" t="str">
        <f t="shared" ca="1" si="28"/>
        <v>OK</v>
      </c>
      <c r="O159" t="str">
        <f t="shared" ca="1" si="29"/>
        <v>OK</v>
      </c>
      <c r="P159" s="97">
        <f t="shared" ca="1" si="30"/>
        <v>3.3333333333333335</v>
      </c>
      <c r="Q159" s="97">
        <f t="shared" ca="1" si="31"/>
        <v>3</v>
      </c>
      <c r="R159">
        <f t="shared" ca="1" si="32"/>
        <v>0</v>
      </c>
    </row>
    <row r="160" spans="1:18" ht="15.95" customHeight="1" x14ac:dyDescent="0.25">
      <c r="A160" s="132" t="s">
        <v>137</v>
      </c>
      <c r="B160" s="133" t="str">
        <f>IFERROR(INDEX(RIEP_VENDITA!$B$3:$B$230,MATCH($A160,RIEP_VENDITA!$A$3:$A$230,0)),0)</f>
        <v>ISENZIA SUNSET CORAL CRUSH</v>
      </c>
      <c r="C160" s="134">
        <f>IFERROR(INDEX(RIEP_VENDITA!$C$3:$C$230,MATCH($A160,RIEP_VENDITA!$A$3:$A$230,0)),0)</f>
        <v>10</v>
      </c>
      <c r="D160" s="134">
        <f>IFERROR(INDEX(RIEP_VENDITA!$D$3:$D$230,MATCH($A160,RIEP_VENDITA!$A$3:$A$230,0)),0)</f>
        <v>2</v>
      </c>
      <c r="E160" s="134">
        <f>IFERROR(INDEX(RIEP_VENDITA!$R$3:$R$230,MATCH($A160,RIEP_VENDITA!$A$3:$A$230,0)),0)</f>
        <v>0</v>
      </c>
      <c r="F160" s="134">
        <f t="shared" si="22"/>
        <v>2</v>
      </c>
      <c r="G160" s="134">
        <f t="shared" si="23"/>
        <v>8</v>
      </c>
      <c r="H160" s="134">
        <f>IFERROR(INDEX(RIEP_VENDITA!$N$3:$N$230,MATCH($A160,RIEP_VENDITA!$A$3:$A$230,0)),0)</f>
        <v>0</v>
      </c>
      <c r="I160" s="134">
        <f t="shared" si="24"/>
        <v>8</v>
      </c>
      <c r="J160" s="191">
        <f>IFERROR(INDEX(RIEP_VENDITA!$H$3:$H$230,MATCH($A160,RIEP_VENDITA!$A$3:$A$230,0)),0)</f>
        <v>3.8</v>
      </c>
      <c r="K160" s="191">
        <f t="shared" si="25"/>
        <v>38</v>
      </c>
      <c r="L160" s="191">
        <f t="shared" si="26"/>
        <v>7.6</v>
      </c>
      <c r="M160" s="191">
        <f t="shared" si="27"/>
        <v>30.4</v>
      </c>
      <c r="N160" t="str">
        <f t="shared" ca="1" si="28"/>
        <v>LENTO</v>
      </c>
      <c r="O160" t="str">
        <f t="shared" ca="1" si="29"/>
        <v>RIDUCI ACQUISTI</v>
      </c>
      <c r="P160" s="97">
        <f t="shared" ca="1" si="30"/>
        <v>0.16666666666666666</v>
      </c>
      <c r="Q160" s="97">
        <f t="shared" ca="1" si="31"/>
        <v>48</v>
      </c>
      <c r="R160">
        <f t="shared" ca="1" si="32"/>
        <v>0</v>
      </c>
    </row>
    <row r="161" spans="1:18" ht="15.95" customHeight="1" x14ac:dyDescent="0.25">
      <c r="A161" s="132" t="s">
        <v>202</v>
      </c>
      <c r="B161" s="133" t="str">
        <f>IFERROR(INDEX(RIEP_VENDITA!$B$3:$B$230,MATCH($A161,RIEP_VENDITA!$A$3:$A$230,0)),0)</f>
        <v>GOLDEN VIRGINIA THE ORIGINAL TRINCIATO</v>
      </c>
      <c r="C161" s="134">
        <f>IFERROR(INDEX(RIEP_VENDITA!$C$3:$C$230,MATCH($A161,RIEP_VENDITA!$A$3:$A$230,0)),0)</f>
        <v>20</v>
      </c>
      <c r="D161" s="134">
        <f>IFERROR(INDEX(RIEP_VENDITA!$D$3:$D$230,MATCH($A161,RIEP_VENDITA!$A$3:$A$230,0)),0)</f>
        <v>15</v>
      </c>
      <c r="E161" s="134">
        <f>IFERROR(INDEX(RIEP_VENDITA!$R$3:$R$230,MATCH($A161,RIEP_VENDITA!$A$3:$A$230,0)),0)</f>
        <v>0</v>
      </c>
      <c r="F161" s="134">
        <f t="shared" si="22"/>
        <v>15</v>
      </c>
      <c r="G161" s="134">
        <f t="shared" si="23"/>
        <v>5</v>
      </c>
      <c r="H161" s="134">
        <f>IFERROR(INDEX(RIEP_VENDITA!$N$3:$N$230,MATCH($A161,RIEP_VENDITA!$A$3:$A$230,0)),0)</f>
        <v>0</v>
      </c>
      <c r="I161" s="134">
        <f t="shared" si="24"/>
        <v>5</v>
      </c>
      <c r="J161" s="191">
        <f>IFERROR(INDEX(RIEP_VENDITA!$H$3:$H$230,MATCH($A161,RIEP_VENDITA!$A$3:$A$230,0)),0)</f>
        <v>8.3000000000000007</v>
      </c>
      <c r="K161" s="191">
        <f t="shared" si="25"/>
        <v>166</v>
      </c>
      <c r="L161" s="191">
        <f t="shared" si="26"/>
        <v>124.50000000000001</v>
      </c>
      <c r="M161" s="191">
        <f t="shared" si="27"/>
        <v>41.5</v>
      </c>
      <c r="N161" t="str">
        <f t="shared" ca="1" si="28"/>
        <v>OK</v>
      </c>
      <c r="O161" t="str">
        <f t="shared" ca="1" si="29"/>
        <v>OK</v>
      </c>
      <c r="P161" s="97">
        <f t="shared" ca="1" si="30"/>
        <v>1.25</v>
      </c>
      <c r="Q161" s="97">
        <f t="shared" ca="1" si="31"/>
        <v>4</v>
      </c>
      <c r="R161">
        <f t="shared" ca="1" si="32"/>
        <v>0</v>
      </c>
    </row>
    <row r="162" spans="1:18" ht="15.95" customHeight="1" x14ac:dyDescent="0.25">
      <c r="A162" s="132" t="s">
        <v>105</v>
      </c>
      <c r="B162" s="133" t="str">
        <f>IFERROR(INDEX(RIEP_VENDITA!$B$3:$B$230,MATCH($A162,RIEP_VENDITA!$A$3:$A$230,0)),0)</f>
        <v>GOLDEN BLENDS VIRGINIA TRINCIATO</v>
      </c>
      <c r="C162" s="134">
        <f>IFERROR(INDEX(RIEP_VENDITA!$C$3:$C$230,MATCH($A162,RIEP_VENDITA!$A$3:$A$230,0)),0)</f>
        <v>20</v>
      </c>
      <c r="D162" s="134">
        <f>IFERROR(INDEX(RIEP_VENDITA!$D$3:$D$230,MATCH($A162,RIEP_VENDITA!$A$3:$A$230,0)),0)</f>
        <v>17</v>
      </c>
      <c r="E162" s="134">
        <f>IFERROR(INDEX(RIEP_VENDITA!$R$3:$R$230,MATCH($A162,RIEP_VENDITA!$A$3:$A$230,0)),0)</f>
        <v>0</v>
      </c>
      <c r="F162" s="134">
        <f t="shared" si="22"/>
        <v>17</v>
      </c>
      <c r="G162" s="134">
        <f t="shared" si="23"/>
        <v>3</v>
      </c>
      <c r="H162" s="134">
        <f>IFERROR(INDEX(RIEP_VENDITA!$N$3:$N$230,MATCH($A162,RIEP_VENDITA!$A$3:$A$230,0)),0)</f>
        <v>0</v>
      </c>
      <c r="I162" s="134">
        <f t="shared" si="24"/>
        <v>3</v>
      </c>
      <c r="J162" s="191">
        <f>IFERROR(INDEX(RIEP_VENDITA!$H$3:$H$230,MATCH($A162,RIEP_VENDITA!$A$3:$A$230,0)),0)</f>
        <v>10.7</v>
      </c>
      <c r="K162" s="191">
        <f t="shared" si="25"/>
        <v>214</v>
      </c>
      <c r="L162" s="191">
        <f t="shared" si="26"/>
        <v>181.89999999999998</v>
      </c>
      <c r="M162" s="191">
        <f t="shared" si="27"/>
        <v>32.099999999999994</v>
      </c>
      <c r="N162" t="str">
        <f t="shared" ca="1" si="28"/>
        <v>OK</v>
      </c>
      <c r="O162" t="str">
        <f t="shared" ca="1" si="29"/>
        <v>OK</v>
      </c>
      <c r="P162" s="97">
        <f t="shared" ca="1" si="30"/>
        <v>1.4166666666666667</v>
      </c>
      <c r="Q162" s="97">
        <f t="shared" ca="1" si="31"/>
        <v>2.1176470588235294</v>
      </c>
      <c r="R162">
        <f t="shared" ca="1" si="32"/>
        <v>0</v>
      </c>
    </row>
    <row r="163" spans="1:18" ht="15.95" customHeight="1" x14ac:dyDescent="0.25">
      <c r="A163" s="132" t="s">
        <v>224</v>
      </c>
      <c r="B163" s="133" t="str">
        <f>IFERROR(INDEX(RIEP_VENDITA!$B$3:$B$230,MATCH($A163,RIEP_VENDITA!$A$3:$A$230,0)),0)</f>
        <v xml:space="preserve">GAULOISES BLONDES BLU*AST20 </v>
      </c>
      <c r="C163" s="134">
        <f>IFERROR(INDEX(RIEP_VENDITA!$C$3:$C$230,MATCH($A163,RIEP_VENDITA!$A$3:$A$230,0)),0)</f>
        <v>10</v>
      </c>
      <c r="D163" s="134">
        <f>IFERROR(INDEX(RIEP_VENDITA!$D$3:$D$230,MATCH($A163,RIEP_VENDITA!$A$3:$A$230,0)),0)</f>
        <v>2</v>
      </c>
      <c r="E163" s="134">
        <f>IFERROR(INDEX(RIEP_VENDITA!$R$3:$R$230,MATCH($A163,RIEP_VENDITA!$A$3:$A$230,0)),0)</f>
        <v>0</v>
      </c>
      <c r="F163" s="134">
        <f t="shared" si="22"/>
        <v>2</v>
      </c>
      <c r="G163" s="134">
        <f t="shared" si="23"/>
        <v>8</v>
      </c>
      <c r="H163" s="134">
        <f>IFERROR(INDEX(RIEP_VENDITA!$N$3:$N$230,MATCH($A163,RIEP_VENDITA!$A$3:$A$230,0)),0)</f>
        <v>0</v>
      </c>
      <c r="I163" s="134">
        <f t="shared" si="24"/>
        <v>8</v>
      </c>
      <c r="J163" s="191">
        <f>IFERROR(INDEX(RIEP_VENDITA!$H$3:$H$230,MATCH($A163,RIEP_VENDITA!$A$3:$A$230,0)),0)</f>
        <v>5.5</v>
      </c>
      <c r="K163" s="191">
        <f t="shared" si="25"/>
        <v>55</v>
      </c>
      <c r="L163" s="191">
        <f t="shared" si="26"/>
        <v>11</v>
      </c>
      <c r="M163" s="191">
        <f t="shared" si="27"/>
        <v>44</v>
      </c>
      <c r="N163" t="str">
        <f t="shared" ca="1" si="28"/>
        <v>LENTO</v>
      </c>
      <c r="O163" t="str">
        <f t="shared" ca="1" si="29"/>
        <v>RIDUCI ACQUISTI</v>
      </c>
      <c r="P163" s="97">
        <f t="shared" ca="1" si="30"/>
        <v>0.16666666666666666</v>
      </c>
      <c r="Q163" s="97">
        <f t="shared" ca="1" si="31"/>
        <v>48</v>
      </c>
      <c r="R163">
        <f t="shared" ca="1" si="32"/>
        <v>0</v>
      </c>
    </row>
    <row r="164" spans="1:18" ht="15.95" customHeight="1" x14ac:dyDescent="0.25">
      <c r="A164" s="132" t="s">
        <v>153</v>
      </c>
      <c r="B164" s="133" t="str">
        <f>IFERROR(INDEX(RIEP_VENDITA!$B$3:$B$230,MATCH($A164,RIEP_VENDITA!$A$3:$A$230,0)),0)</f>
        <v>EVO AMBER STICKS</v>
      </c>
      <c r="C164" s="134">
        <f>IFERROR(INDEX(RIEP_VENDITA!$C$3:$C$230,MATCH($A164,RIEP_VENDITA!$A$3:$A$230,0)),0)</f>
        <v>90</v>
      </c>
      <c r="D164" s="134">
        <f>IFERROR(INDEX(RIEP_VENDITA!$D$3:$D$230,MATCH($A164,RIEP_VENDITA!$A$3:$A$230,0)),0)</f>
        <v>68</v>
      </c>
      <c r="E164" s="134">
        <f>IFERROR(INDEX(RIEP_VENDITA!$R$3:$R$230,MATCH($A164,RIEP_VENDITA!$A$3:$A$230,0)),0)</f>
        <v>0</v>
      </c>
      <c r="F164" s="134">
        <f t="shared" si="22"/>
        <v>68</v>
      </c>
      <c r="G164" s="134">
        <f t="shared" si="23"/>
        <v>22</v>
      </c>
      <c r="H164" s="134">
        <f>IFERROR(INDEX(RIEP_VENDITA!$N$3:$N$230,MATCH($A164,RIEP_VENDITA!$A$3:$A$230,0)),0)</f>
        <v>0</v>
      </c>
      <c r="I164" s="134">
        <f t="shared" si="24"/>
        <v>22</v>
      </c>
      <c r="J164" s="191">
        <f>IFERROR(INDEX(RIEP_VENDITA!$H$3:$H$230,MATCH($A164,RIEP_VENDITA!$A$3:$A$230,0)),0)</f>
        <v>4.5</v>
      </c>
      <c r="K164" s="191">
        <f t="shared" si="25"/>
        <v>405</v>
      </c>
      <c r="L164" s="191">
        <f t="shared" si="26"/>
        <v>306</v>
      </c>
      <c r="M164" s="191">
        <f t="shared" si="27"/>
        <v>99</v>
      </c>
      <c r="N164" t="str">
        <f t="shared" ca="1" si="28"/>
        <v>OK</v>
      </c>
      <c r="O164" t="str">
        <f t="shared" ca="1" si="29"/>
        <v>OK</v>
      </c>
      <c r="P164" s="97">
        <f t="shared" ca="1" si="30"/>
        <v>5.666666666666667</v>
      </c>
      <c r="Q164" s="97">
        <f t="shared" ca="1" si="31"/>
        <v>3.8823529411764706</v>
      </c>
      <c r="R164">
        <f t="shared" ca="1" si="32"/>
        <v>0</v>
      </c>
    </row>
    <row r="165" spans="1:18" ht="15.95" customHeight="1" x14ac:dyDescent="0.25">
      <c r="A165" s="132" t="s">
        <v>62</v>
      </c>
      <c r="B165" s="133" t="str">
        <f>IFERROR(INDEX(RIEP_VENDITA!$B$3:$B$230,MATCH($A165,RIEP_VENDITA!$A$3:$A$230,0)),0)</f>
        <v>ELFLIQ EB6000 - SHAKING MANGO - 10 ml - 20 mg/ml</v>
      </c>
      <c r="C165" s="134">
        <f>IFERROR(INDEX(RIEP_VENDITA!$C$3:$C$230,MATCH($A165,RIEP_VENDITA!$A$3:$A$230,0)),0)</f>
        <v>5</v>
      </c>
      <c r="D165" s="134">
        <f>IFERROR(INDEX(RIEP_VENDITA!$D$3:$D$230,MATCH($A165,RIEP_VENDITA!$A$3:$A$230,0)),0)</f>
        <v>1</v>
      </c>
      <c r="E165" s="134">
        <f>IFERROR(INDEX(RIEP_VENDITA!$R$3:$R$230,MATCH($A165,RIEP_VENDITA!$A$3:$A$230,0)),0)</f>
        <v>0</v>
      </c>
      <c r="F165" s="134">
        <f t="shared" si="22"/>
        <v>1</v>
      </c>
      <c r="G165" s="134">
        <f t="shared" si="23"/>
        <v>4</v>
      </c>
      <c r="H165" s="134">
        <f>IFERROR(INDEX(RIEP_VENDITA!$N$3:$N$230,MATCH($A165,RIEP_VENDITA!$A$3:$A$230,0)),0)</f>
        <v>0</v>
      </c>
      <c r="I165" s="134">
        <f t="shared" si="24"/>
        <v>4</v>
      </c>
      <c r="J165" s="191">
        <f>IFERROR(INDEX(RIEP_VENDITA!$H$3:$H$230,MATCH($A165,RIEP_VENDITA!$A$3:$A$230,0)),0)</f>
        <v>4.9000000000000004</v>
      </c>
      <c r="K165" s="191">
        <f t="shared" si="25"/>
        <v>24.5</v>
      </c>
      <c r="L165" s="191">
        <f t="shared" si="26"/>
        <v>4.9000000000000004</v>
      </c>
      <c r="M165" s="191">
        <f t="shared" si="27"/>
        <v>19.600000000000001</v>
      </c>
      <c r="N165" t="str">
        <f t="shared" ca="1" si="28"/>
        <v>LENTO</v>
      </c>
      <c r="O165" t="str">
        <f t="shared" ca="1" si="29"/>
        <v>RIDUCI ACQUISTI</v>
      </c>
      <c r="P165" s="97">
        <f t="shared" ca="1" si="30"/>
        <v>8.3333333333333329E-2</v>
      </c>
      <c r="Q165" s="97">
        <f t="shared" ca="1" si="31"/>
        <v>48</v>
      </c>
      <c r="R165">
        <f t="shared" ca="1" si="32"/>
        <v>0</v>
      </c>
    </row>
    <row r="166" spans="1:18" ht="15.95" customHeight="1" x14ac:dyDescent="0.25">
      <c r="A166" s="132" t="s">
        <v>32</v>
      </c>
      <c r="B166" s="133" t="str">
        <f>IFERROR(INDEX(RIEP_VENDITA!$B$3:$B$230,MATCH($A166,RIEP_VENDITA!$A$3:$A$230,0)),0)</f>
        <v>ELFLIQ EB6000 - SHAKING COLA - 10 ml - 20 mg/ml</v>
      </c>
      <c r="C166" s="134">
        <f>IFERROR(INDEX(RIEP_VENDITA!$C$3:$C$230,MATCH($A166,RIEP_VENDITA!$A$3:$A$230,0)),0)</f>
        <v>5</v>
      </c>
      <c r="D166" s="134">
        <f>IFERROR(INDEX(RIEP_VENDITA!$D$3:$D$230,MATCH($A166,RIEP_VENDITA!$A$3:$A$230,0)),0)</f>
        <v>3</v>
      </c>
      <c r="E166" s="134">
        <f>IFERROR(INDEX(RIEP_VENDITA!$R$3:$R$230,MATCH($A166,RIEP_VENDITA!$A$3:$A$230,0)),0)</f>
        <v>0</v>
      </c>
      <c r="F166" s="134">
        <f t="shared" si="22"/>
        <v>3</v>
      </c>
      <c r="G166" s="134">
        <f t="shared" si="23"/>
        <v>2</v>
      </c>
      <c r="H166" s="134">
        <f>IFERROR(INDEX(RIEP_VENDITA!$N$3:$N$230,MATCH($A166,RIEP_VENDITA!$A$3:$A$230,0)),0)</f>
        <v>0</v>
      </c>
      <c r="I166" s="134">
        <f t="shared" si="24"/>
        <v>2</v>
      </c>
      <c r="J166" s="191">
        <f>IFERROR(INDEX(RIEP_VENDITA!$H$3:$H$230,MATCH($A166,RIEP_VENDITA!$A$3:$A$230,0)),0)</f>
        <v>4.9000000000000004</v>
      </c>
      <c r="K166" s="191">
        <f t="shared" si="25"/>
        <v>24.5</v>
      </c>
      <c r="L166" s="191">
        <f t="shared" si="26"/>
        <v>14.700000000000001</v>
      </c>
      <c r="M166" s="191">
        <f t="shared" si="27"/>
        <v>9.8000000000000007</v>
      </c>
      <c r="N166" t="str">
        <f t="shared" ca="1" si="28"/>
        <v>LENTO</v>
      </c>
      <c r="O166" t="str">
        <f t="shared" ca="1" si="29"/>
        <v>RIDUCI ACQUISTI</v>
      </c>
      <c r="P166" s="97">
        <f t="shared" ca="1" si="30"/>
        <v>0.25</v>
      </c>
      <c r="Q166" s="97">
        <f t="shared" ca="1" si="31"/>
        <v>8</v>
      </c>
      <c r="R166">
        <f t="shared" ca="1" si="32"/>
        <v>0</v>
      </c>
    </row>
    <row r="167" spans="1:18" ht="15.95" customHeight="1" x14ac:dyDescent="0.25">
      <c r="A167" s="132" t="s">
        <v>61</v>
      </c>
      <c r="B167" s="133" t="str">
        <f>IFERROR(INDEX(RIEP_VENDITA!$B$3:$B$230,MATCH($A167,RIEP_VENDITA!$A$3:$A$230,0)),0)</f>
        <v>ELFLIQ EB6000 - SHAKING BLUEBERRY SOUR RASPBERRY - 10 ml - 20 mg/ml</v>
      </c>
      <c r="C167" s="134">
        <f>IFERROR(INDEX(RIEP_VENDITA!$C$3:$C$230,MATCH($A167,RIEP_VENDITA!$A$3:$A$230,0)),0)</f>
        <v>5</v>
      </c>
      <c r="D167" s="134">
        <f>IFERROR(INDEX(RIEP_VENDITA!$D$3:$D$230,MATCH($A167,RIEP_VENDITA!$A$3:$A$230,0)),0)</f>
        <v>2</v>
      </c>
      <c r="E167" s="134">
        <f>IFERROR(INDEX(RIEP_VENDITA!$R$3:$R$230,MATCH($A167,RIEP_VENDITA!$A$3:$A$230,0)),0)</f>
        <v>0</v>
      </c>
      <c r="F167" s="134">
        <f t="shared" si="22"/>
        <v>2</v>
      </c>
      <c r="G167" s="134">
        <f t="shared" si="23"/>
        <v>3</v>
      </c>
      <c r="H167" s="134">
        <f>IFERROR(INDEX(RIEP_VENDITA!$N$3:$N$230,MATCH($A167,RIEP_VENDITA!$A$3:$A$230,0)),0)</f>
        <v>0</v>
      </c>
      <c r="I167" s="134">
        <f t="shared" si="24"/>
        <v>3</v>
      </c>
      <c r="J167" s="191">
        <f>IFERROR(INDEX(RIEP_VENDITA!$H$3:$H$230,MATCH($A167,RIEP_VENDITA!$A$3:$A$230,0)),0)</f>
        <v>4.9000000000000004</v>
      </c>
      <c r="K167" s="191">
        <f t="shared" si="25"/>
        <v>24.5</v>
      </c>
      <c r="L167" s="191">
        <f t="shared" si="26"/>
        <v>9.8000000000000007</v>
      </c>
      <c r="M167" s="191">
        <f t="shared" si="27"/>
        <v>14.700000000000001</v>
      </c>
      <c r="N167" t="str">
        <f t="shared" ca="1" si="28"/>
        <v>LENTO</v>
      </c>
      <c r="O167" t="str">
        <f t="shared" ca="1" si="29"/>
        <v>RIDUCI ACQUISTI</v>
      </c>
      <c r="P167" s="97">
        <f t="shared" ca="1" si="30"/>
        <v>0.16666666666666666</v>
      </c>
      <c r="Q167" s="97">
        <f t="shared" ca="1" si="31"/>
        <v>18</v>
      </c>
      <c r="R167">
        <f t="shared" ca="1" si="32"/>
        <v>0</v>
      </c>
    </row>
    <row r="168" spans="1:18" ht="15.95" customHeight="1" x14ac:dyDescent="0.25">
      <c r="A168" s="132" t="s">
        <v>36</v>
      </c>
      <c r="B168" s="133" t="str">
        <f>IFERROR(INDEX(RIEP_VENDITA!$B$3:$B$230,MATCH($A168,RIEP_VENDITA!$A$3:$A$230,0)),0)</f>
        <v>ELFBAR ELFA DEVICE + POD KIWI PASSION FRUIT GUAVA - 20 mg/ml</v>
      </c>
      <c r="C168" s="134">
        <f>IFERROR(INDEX(RIEP_VENDITA!$C$3:$C$230,MATCH($A168,RIEP_VENDITA!$A$3:$A$230,0)),0)</f>
        <v>8</v>
      </c>
      <c r="D168" s="134">
        <f>IFERROR(INDEX(RIEP_VENDITA!$D$3:$D$230,MATCH($A168,RIEP_VENDITA!$A$3:$A$230,0)),0)</f>
        <v>6</v>
      </c>
      <c r="E168" s="134">
        <f>IFERROR(INDEX(RIEP_VENDITA!$R$3:$R$230,MATCH($A168,RIEP_VENDITA!$A$3:$A$230,0)),0)</f>
        <v>0</v>
      </c>
      <c r="F168" s="134">
        <f t="shared" si="22"/>
        <v>6</v>
      </c>
      <c r="G168" s="134">
        <f t="shared" si="23"/>
        <v>2</v>
      </c>
      <c r="H168" s="134">
        <f>IFERROR(INDEX(RIEP_VENDITA!$N$3:$N$230,MATCH($A168,RIEP_VENDITA!$A$3:$A$230,0)),0)</f>
        <v>0</v>
      </c>
      <c r="I168" s="134">
        <f t="shared" si="24"/>
        <v>2</v>
      </c>
      <c r="J168" s="191">
        <f>IFERROR(INDEX(RIEP_VENDITA!$H$3:$H$230,MATCH($A168,RIEP_VENDITA!$A$3:$A$230,0)),0)</f>
        <v>9.4</v>
      </c>
      <c r="K168" s="191">
        <f t="shared" si="25"/>
        <v>75.2</v>
      </c>
      <c r="L168" s="191">
        <f t="shared" si="26"/>
        <v>56.400000000000006</v>
      </c>
      <c r="M168" s="191">
        <f t="shared" si="27"/>
        <v>18.8</v>
      </c>
      <c r="N168" t="str">
        <f t="shared" ca="1" si="28"/>
        <v>OK</v>
      </c>
      <c r="O168" t="str">
        <f t="shared" ca="1" si="29"/>
        <v>OK</v>
      </c>
      <c r="P168" s="97">
        <f t="shared" ca="1" si="30"/>
        <v>0.5</v>
      </c>
      <c r="Q168" s="97">
        <f t="shared" ca="1" si="31"/>
        <v>4</v>
      </c>
      <c r="R168">
        <f t="shared" ca="1" si="32"/>
        <v>0</v>
      </c>
    </row>
    <row r="169" spans="1:18" ht="15.95" customHeight="1" x14ac:dyDescent="0.25">
      <c r="A169" s="132" t="s">
        <v>38</v>
      </c>
      <c r="B169" s="133" t="str">
        <f>IFERROR(INDEX(RIEP_VENDITA!$B$3:$B$230,MATCH($A169,RIEP_VENDITA!$A$3:$A$230,0)),0)</f>
        <v>ELFBAR ELFA DEVICE + POD CREAM TOBACCO - 20 mg/ml</v>
      </c>
      <c r="C169" s="134">
        <f>IFERROR(INDEX(RIEP_VENDITA!$C$3:$C$230,MATCH($A169,RIEP_VENDITA!$A$3:$A$230,0)),0)</f>
        <v>12</v>
      </c>
      <c r="D169" s="134">
        <f>IFERROR(INDEX(RIEP_VENDITA!$D$3:$D$230,MATCH($A169,RIEP_VENDITA!$A$3:$A$230,0)),0)</f>
        <v>7</v>
      </c>
      <c r="E169" s="134">
        <f>IFERROR(INDEX(RIEP_VENDITA!$R$3:$R$230,MATCH($A169,RIEP_VENDITA!$A$3:$A$230,0)),0)</f>
        <v>0</v>
      </c>
      <c r="F169" s="134">
        <f t="shared" si="22"/>
        <v>7</v>
      </c>
      <c r="G169" s="134">
        <f t="shared" si="23"/>
        <v>5</v>
      </c>
      <c r="H169" s="134">
        <f>IFERROR(INDEX(RIEP_VENDITA!$N$3:$N$230,MATCH($A169,RIEP_VENDITA!$A$3:$A$230,0)),0)</f>
        <v>0</v>
      </c>
      <c r="I169" s="134">
        <f t="shared" si="24"/>
        <v>5</v>
      </c>
      <c r="J169" s="191">
        <f>IFERROR(INDEX(RIEP_VENDITA!$H$3:$H$230,MATCH($A169,RIEP_VENDITA!$A$3:$A$230,0)),0)</f>
        <v>9.4</v>
      </c>
      <c r="K169" s="191">
        <f t="shared" si="25"/>
        <v>112.80000000000001</v>
      </c>
      <c r="L169" s="191">
        <f t="shared" si="26"/>
        <v>65.8</v>
      </c>
      <c r="M169" s="191">
        <f t="shared" si="27"/>
        <v>47</v>
      </c>
      <c r="N169" t="str">
        <f t="shared" ca="1" si="28"/>
        <v>LENTO</v>
      </c>
      <c r="O169" t="str">
        <f t="shared" ca="1" si="29"/>
        <v>RIDUCI ACQUISTI</v>
      </c>
      <c r="P169" s="97">
        <f t="shared" ca="1" si="30"/>
        <v>0.58333333333333337</v>
      </c>
      <c r="Q169" s="97">
        <f t="shared" ca="1" si="31"/>
        <v>8.5714285714285712</v>
      </c>
      <c r="R169">
        <f t="shared" ca="1" si="32"/>
        <v>0</v>
      </c>
    </row>
    <row r="170" spans="1:18" ht="15.95" customHeight="1" x14ac:dyDescent="0.25">
      <c r="A170" s="132" t="s">
        <v>65</v>
      </c>
      <c r="B170" s="133" t="str">
        <f>IFERROR(INDEX(RIEP_VENDITA!$B$3:$B$230,MATCH($A170,RIEP_VENDITA!$A$3:$A$230,0)),0)</f>
        <v>ELFBAR ELFA DEVICE + POD BLUEBERRY COTTON CANDY - 20 mg/ml</v>
      </c>
      <c r="C170" s="134">
        <f>IFERROR(INDEX(RIEP_VENDITA!$C$3:$C$230,MATCH($A170,RIEP_VENDITA!$A$3:$A$230,0)),0)</f>
        <v>22</v>
      </c>
      <c r="D170" s="134">
        <f>IFERROR(INDEX(RIEP_VENDITA!$D$3:$D$230,MATCH($A170,RIEP_VENDITA!$A$3:$A$230,0)),0)</f>
        <v>12</v>
      </c>
      <c r="E170" s="134">
        <f>IFERROR(INDEX(RIEP_VENDITA!$R$3:$R$230,MATCH($A170,RIEP_VENDITA!$A$3:$A$230,0)),0)</f>
        <v>0</v>
      </c>
      <c r="F170" s="134">
        <f t="shared" si="22"/>
        <v>12</v>
      </c>
      <c r="G170" s="134">
        <f t="shared" si="23"/>
        <v>10</v>
      </c>
      <c r="H170" s="134">
        <f>IFERROR(INDEX(RIEP_VENDITA!$N$3:$N$230,MATCH($A170,RIEP_VENDITA!$A$3:$A$230,0)),0)</f>
        <v>0</v>
      </c>
      <c r="I170" s="134">
        <f t="shared" si="24"/>
        <v>10</v>
      </c>
      <c r="J170" s="191">
        <f>IFERROR(INDEX(RIEP_VENDITA!$H$3:$H$230,MATCH($A170,RIEP_VENDITA!$A$3:$A$230,0)),0)</f>
        <v>9.4</v>
      </c>
      <c r="K170" s="191">
        <f t="shared" si="25"/>
        <v>206.8</v>
      </c>
      <c r="L170" s="191">
        <f t="shared" si="26"/>
        <v>112.80000000000001</v>
      </c>
      <c r="M170" s="191">
        <f t="shared" si="27"/>
        <v>94</v>
      </c>
      <c r="N170" t="str">
        <f t="shared" ca="1" si="28"/>
        <v>LENTO</v>
      </c>
      <c r="O170" t="str">
        <f t="shared" ca="1" si="29"/>
        <v>RIDUCI ACQUISTI</v>
      </c>
      <c r="P170" s="97">
        <f t="shared" ca="1" si="30"/>
        <v>1</v>
      </c>
      <c r="Q170" s="97">
        <f t="shared" ca="1" si="31"/>
        <v>10</v>
      </c>
      <c r="R170">
        <f t="shared" ca="1" si="32"/>
        <v>0</v>
      </c>
    </row>
    <row r="171" spans="1:18" ht="15.95" customHeight="1" x14ac:dyDescent="0.25">
      <c r="A171" s="132" t="s">
        <v>37</v>
      </c>
      <c r="B171" s="133" t="str">
        <f>IFERROR(INDEX(RIEP_VENDITA!$B$3:$B$230,MATCH($A171,RIEP_VENDITA!$A$3:$A$230,0)),0)</f>
        <v>ELFBAR ELFA DEVICE + POD BLUE RAZZ LEMONADE - 20 mg/ml</v>
      </c>
      <c r="C171" s="134">
        <f>IFERROR(INDEX(RIEP_VENDITA!$C$3:$C$230,MATCH($A171,RIEP_VENDITA!$A$3:$A$230,0)),0)</f>
        <v>12</v>
      </c>
      <c r="D171" s="134">
        <f>IFERROR(INDEX(RIEP_VENDITA!$D$3:$D$230,MATCH($A171,RIEP_VENDITA!$A$3:$A$230,0)),0)</f>
        <v>8</v>
      </c>
      <c r="E171" s="134">
        <f>IFERROR(INDEX(RIEP_VENDITA!$R$3:$R$230,MATCH($A171,RIEP_VENDITA!$A$3:$A$230,0)),0)</f>
        <v>0</v>
      </c>
      <c r="F171" s="134">
        <f t="shared" si="22"/>
        <v>8</v>
      </c>
      <c r="G171" s="134">
        <f t="shared" si="23"/>
        <v>4</v>
      </c>
      <c r="H171" s="134">
        <f>IFERROR(INDEX(RIEP_VENDITA!$N$3:$N$230,MATCH($A171,RIEP_VENDITA!$A$3:$A$230,0)),0)</f>
        <v>0</v>
      </c>
      <c r="I171" s="134">
        <f t="shared" si="24"/>
        <v>4</v>
      </c>
      <c r="J171" s="191">
        <f>IFERROR(INDEX(RIEP_VENDITA!$H$3:$H$230,MATCH($A171,RIEP_VENDITA!$A$3:$A$230,0)),0)</f>
        <v>9.4</v>
      </c>
      <c r="K171" s="191">
        <f t="shared" si="25"/>
        <v>112.80000000000001</v>
      </c>
      <c r="L171" s="191">
        <f t="shared" si="26"/>
        <v>75.2</v>
      </c>
      <c r="M171" s="191">
        <f t="shared" si="27"/>
        <v>37.6</v>
      </c>
      <c r="N171" t="str">
        <f t="shared" ca="1" si="28"/>
        <v>OK</v>
      </c>
      <c r="O171" t="str">
        <f t="shared" ca="1" si="29"/>
        <v>OK</v>
      </c>
      <c r="P171" s="97">
        <f t="shared" ca="1" si="30"/>
        <v>0.66666666666666663</v>
      </c>
      <c r="Q171" s="97">
        <f t="shared" ca="1" si="31"/>
        <v>6</v>
      </c>
      <c r="R171">
        <f t="shared" ca="1" si="32"/>
        <v>0</v>
      </c>
    </row>
    <row r="172" spans="1:18" ht="15.95" customHeight="1" x14ac:dyDescent="0.25">
      <c r="A172" s="132" t="s">
        <v>43</v>
      </c>
      <c r="B172" s="133" t="str">
        <f>IFERROR(INDEX(RIEP_VENDITA!$B$3:$B$230,MATCH($A172,RIEP_VENDITA!$A$3:$A$230,0)),0)</f>
        <v xml:space="preserve">ELFBAR ELFA 2ML PREFILLED POD WATERMELON (2 PEZZI) - 20 mg/ml </v>
      </c>
      <c r="C172" s="134">
        <f>IFERROR(INDEX(RIEP_VENDITA!$C$3:$C$230,MATCH($A172,RIEP_VENDITA!$A$3:$A$230,0)),0)</f>
        <v>25</v>
      </c>
      <c r="D172" s="134">
        <f>IFERROR(INDEX(RIEP_VENDITA!$D$3:$D$230,MATCH($A172,RIEP_VENDITA!$A$3:$A$230,0)),0)</f>
        <v>18</v>
      </c>
      <c r="E172" s="134">
        <f>IFERROR(INDEX(RIEP_VENDITA!$R$3:$R$230,MATCH($A172,RIEP_VENDITA!$A$3:$A$230,0)),0)</f>
        <v>0</v>
      </c>
      <c r="F172" s="134">
        <f t="shared" si="22"/>
        <v>18</v>
      </c>
      <c r="G172" s="134">
        <f t="shared" si="23"/>
        <v>7</v>
      </c>
      <c r="H172" s="134">
        <f>IFERROR(INDEX(RIEP_VENDITA!$N$3:$N$230,MATCH($A172,RIEP_VENDITA!$A$3:$A$230,0)),0)</f>
        <v>0</v>
      </c>
      <c r="I172" s="134">
        <f t="shared" si="24"/>
        <v>7</v>
      </c>
      <c r="J172" s="191">
        <f>IFERROR(INDEX(RIEP_VENDITA!$H$3:$H$230,MATCH($A172,RIEP_VENDITA!$A$3:$A$230,0)),0)</f>
        <v>8.9</v>
      </c>
      <c r="K172" s="191">
        <f t="shared" si="25"/>
        <v>222.5</v>
      </c>
      <c r="L172" s="191">
        <f t="shared" si="26"/>
        <v>160.20000000000002</v>
      </c>
      <c r="M172" s="191">
        <f t="shared" si="27"/>
        <v>62.300000000000004</v>
      </c>
      <c r="N172" t="str">
        <f t="shared" ca="1" si="28"/>
        <v>OK</v>
      </c>
      <c r="O172" t="str">
        <f t="shared" ca="1" si="29"/>
        <v>OK</v>
      </c>
      <c r="P172" s="97">
        <f t="shared" ca="1" si="30"/>
        <v>1.5</v>
      </c>
      <c r="Q172" s="97">
        <f t="shared" ca="1" si="31"/>
        <v>4.666666666666667</v>
      </c>
      <c r="R172">
        <f t="shared" ca="1" si="32"/>
        <v>0</v>
      </c>
    </row>
    <row r="173" spans="1:18" ht="15.95" customHeight="1" x14ac:dyDescent="0.25">
      <c r="A173" s="132" t="s">
        <v>41</v>
      </c>
      <c r="B173" s="133" t="str">
        <f>IFERROR(INDEX(RIEP_VENDITA!$B$3:$B$230,MATCH($A173,RIEP_VENDITA!$A$3:$A$230,0)),0)</f>
        <v xml:space="preserve">ELFBAR ELFA 2ML PREFILLED POD PINK LEMONADE (2 PEZZI) - 20 mg/ml </v>
      </c>
      <c r="C173" s="134">
        <f>IFERROR(INDEX(RIEP_VENDITA!$C$3:$C$230,MATCH($A173,RIEP_VENDITA!$A$3:$A$230,0)),0)</f>
        <v>20</v>
      </c>
      <c r="D173" s="134">
        <f>IFERROR(INDEX(RIEP_VENDITA!$D$3:$D$230,MATCH($A173,RIEP_VENDITA!$A$3:$A$230,0)),0)</f>
        <v>11</v>
      </c>
      <c r="E173" s="134">
        <f>IFERROR(INDEX(RIEP_VENDITA!$R$3:$R$230,MATCH($A173,RIEP_VENDITA!$A$3:$A$230,0)),0)</f>
        <v>0</v>
      </c>
      <c r="F173" s="134">
        <f t="shared" si="22"/>
        <v>11</v>
      </c>
      <c r="G173" s="134">
        <f t="shared" si="23"/>
        <v>9</v>
      </c>
      <c r="H173" s="134">
        <f>IFERROR(INDEX(RIEP_VENDITA!$N$3:$N$230,MATCH($A173,RIEP_VENDITA!$A$3:$A$230,0)),0)</f>
        <v>0</v>
      </c>
      <c r="I173" s="134">
        <f t="shared" si="24"/>
        <v>9</v>
      </c>
      <c r="J173" s="191">
        <f>IFERROR(INDEX(RIEP_VENDITA!$H$3:$H$230,MATCH($A173,RIEP_VENDITA!$A$3:$A$230,0)),0)</f>
        <v>8.9</v>
      </c>
      <c r="K173" s="191">
        <f t="shared" si="25"/>
        <v>178</v>
      </c>
      <c r="L173" s="191">
        <f t="shared" si="26"/>
        <v>97.9</v>
      </c>
      <c r="M173" s="191">
        <f t="shared" si="27"/>
        <v>80.100000000000009</v>
      </c>
      <c r="N173" t="str">
        <f t="shared" ca="1" si="28"/>
        <v>LENTO</v>
      </c>
      <c r="O173" t="str">
        <f t="shared" ca="1" si="29"/>
        <v>RIDUCI ACQUISTI</v>
      </c>
      <c r="P173" s="97">
        <f t="shared" ca="1" si="30"/>
        <v>0.91666666666666663</v>
      </c>
      <c r="Q173" s="97">
        <f t="shared" ca="1" si="31"/>
        <v>9.8181818181818183</v>
      </c>
      <c r="R173">
        <f t="shared" ca="1" si="32"/>
        <v>0</v>
      </c>
    </row>
    <row r="174" spans="1:18" ht="15.95" customHeight="1" x14ac:dyDescent="0.25">
      <c r="A174" s="132" t="s">
        <v>40</v>
      </c>
      <c r="B174" s="133" t="str">
        <f>IFERROR(INDEX(RIEP_VENDITA!$B$3:$B$230,MATCH($A174,RIEP_VENDITA!$A$3:$A$230,0)),0)</f>
        <v xml:space="preserve">ELFBAR ELFA 2ML PREFILLED POD KIWI PASSION FRUIT GUAVA (2 PEZZI) - 20 mg/ml </v>
      </c>
      <c r="C174" s="134">
        <f>IFERROR(INDEX(RIEP_VENDITA!$C$3:$C$230,MATCH($A174,RIEP_VENDITA!$A$3:$A$230,0)),0)</f>
        <v>15</v>
      </c>
      <c r="D174" s="134">
        <f>IFERROR(INDEX(RIEP_VENDITA!$D$3:$D$230,MATCH($A174,RIEP_VENDITA!$A$3:$A$230,0)),0)</f>
        <v>5</v>
      </c>
      <c r="E174" s="134">
        <f>IFERROR(INDEX(RIEP_VENDITA!$R$3:$R$230,MATCH($A174,RIEP_VENDITA!$A$3:$A$230,0)),0)</f>
        <v>0</v>
      </c>
      <c r="F174" s="134">
        <f t="shared" si="22"/>
        <v>5</v>
      </c>
      <c r="G174" s="134">
        <f t="shared" si="23"/>
        <v>10</v>
      </c>
      <c r="H174" s="134">
        <f>IFERROR(INDEX(RIEP_VENDITA!$N$3:$N$230,MATCH($A174,RIEP_VENDITA!$A$3:$A$230,0)),0)</f>
        <v>0</v>
      </c>
      <c r="I174" s="134">
        <f t="shared" si="24"/>
        <v>10</v>
      </c>
      <c r="J174" s="191">
        <f>IFERROR(INDEX(RIEP_VENDITA!$H$3:$H$230,MATCH($A174,RIEP_VENDITA!$A$3:$A$230,0)),0)</f>
        <v>8.9</v>
      </c>
      <c r="K174" s="191">
        <f t="shared" si="25"/>
        <v>133.5</v>
      </c>
      <c r="L174" s="191">
        <f t="shared" si="26"/>
        <v>44.5</v>
      </c>
      <c r="M174" s="191">
        <f t="shared" si="27"/>
        <v>89</v>
      </c>
      <c r="N174" t="str">
        <f t="shared" ca="1" si="28"/>
        <v>LENTO</v>
      </c>
      <c r="O174" t="str">
        <f t="shared" ca="1" si="29"/>
        <v>RIDUCI ACQUISTI</v>
      </c>
      <c r="P174" s="97">
        <f t="shared" ca="1" si="30"/>
        <v>0.41666666666666669</v>
      </c>
      <c r="Q174" s="97">
        <f t="shared" ca="1" si="31"/>
        <v>24</v>
      </c>
      <c r="R174">
        <f t="shared" ca="1" si="32"/>
        <v>0</v>
      </c>
    </row>
    <row r="175" spans="1:18" ht="15.95" customHeight="1" x14ac:dyDescent="0.25">
      <c r="A175" s="132" t="s">
        <v>57</v>
      </c>
      <c r="B175" s="133" t="str">
        <f>IFERROR(INDEX(RIEP_VENDITA!$B$3:$B$230,MATCH($A175,RIEP_VENDITA!$A$3:$A$230,0)),0)</f>
        <v>ELFBAR ELFA 2ML PREFILLED POD JUICY PEACH</v>
      </c>
      <c r="C175" s="134">
        <f>IFERROR(INDEX(RIEP_VENDITA!$C$3:$C$230,MATCH($A175,RIEP_VENDITA!$A$3:$A$230,0)),0)</f>
        <v>15</v>
      </c>
      <c r="D175" s="134">
        <f>IFERROR(INDEX(RIEP_VENDITA!$D$3:$D$230,MATCH($A175,RIEP_VENDITA!$A$3:$A$230,0)),0)</f>
        <v>6</v>
      </c>
      <c r="E175" s="134">
        <f>IFERROR(INDEX(RIEP_VENDITA!$R$3:$R$230,MATCH($A175,RIEP_VENDITA!$A$3:$A$230,0)),0)</f>
        <v>0</v>
      </c>
      <c r="F175" s="134">
        <f t="shared" si="22"/>
        <v>6</v>
      </c>
      <c r="G175" s="134">
        <f t="shared" si="23"/>
        <v>9</v>
      </c>
      <c r="H175" s="134">
        <f>IFERROR(INDEX(RIEP_VENDITA!$N$3:$N$230,MATCH($A175,RIEP_VENDITA!$A$3:$A$230,0)),0)</f>
        <v>0</v>
      </c>
      <c r="I175" s="134">
        <f t="shared" si="24"/>
        <v>9</v>
      </c>
      <c r="J175" s="191">
        <f>IFERROR(INDEX(RIEP_VENDITA!$H$3:$H$230,MATCH($A175,RIEP_VENDITA!$A$3:$A$230,0)),0)</f>
        <v>8.9</v>
      </c>
      <c r="K175" s="191">
        <f t="shared" si="25"/>
        <v>133.5</v>
      </c>
      <c r="L175" s="191">
        <f t="shared" si="26"/>
        <v>53.400000000000006</v>
      </c>
      <c r="M175" s="191">
        <f t="shared" si="27"/>
        <v>80.100000000000009</v>
      </c>
      <c r="N175" t="str">
        <f t="shared" ca="1" si="28"/>
        <v>LENTO</v>
      </c>
      <c r="O175" t="str">
        <f t="shared" ca="1" si="29"/>
        <v>RIDUCI ACQUISTI</v>
      </c>
      <c r="P175" s="97">
        <f t="shared" ca="1" si="30"/>
        <v>0.5</v>
      </c>
      <c r="Q175" s="97">
        <f t="shared" ca="1" si="31"/>
        <v>18</v>
      </c>
      <c r="R175">
        <f t="shared" ca="1" si="32"/>
        <v>0</v>
      </c>
    </row>
    <row r="176" spans="1:18" ht="15.95" customHeight="1" x14ac:dyDescent="0.25">
      <c r="A176" s="132" t="s">
        <v>42</v>
      </c>
      <c r="B176" s="133" t="str">
        <f>IFERROR(INDEX(RIEP_VENDITA!$B$3:$B$230,MATCH($A176,RIEP_VENDITA!$A$3:$A$230,0)),0)</f>
        <v xml:space="preserve">ELFBAR ELFA 2ML PREFILLED POD CREAM TOBACCO (2 PEZZI) - 20 mg/ml </v>
      </c>
      <c r="C176" s="134">
        <f>IFERROR(INDEX(RIEP_VENDITA!$C$3:$C$230,MATCH($A176,RIEP_VENDITA!$A$3:$A$230,0)),0)</f>
        <v>15</v>
      </c>
      <c r="D176" s="134">
        <f>IFERROR(INDEX(RIEP_VENDITA!$D$3:$D$230,MATCH($A176,RIEP_VENDITA!$A$3:$A$230,0)),0)</f>
        <v>9</v>
      </c>
      <c r="E176" s="134">
        <f>IFERROR(INDEX(RIEP_VENDITA!$R$3:$R$230,MATCH($A176,RIEP_VENDITA!$A$3:$A$230,0)),0)</f>
        <v>0</v>
      </c>
      <c r="F176" s="134">
        <f t="shared" si="22"/>
        <v>9</v>
      </c>
      <c r="G176" s="134">
        <f t="shared" si="23"/>
        <v>6</v>
      </c>
      <c r="H176" s="134">
        <f>IFERROR(INDEX(RIEP_VENDITA!$N$3:$N$230,MATCH($A176,RIEP_VENDITA!$A$3:$A$230,0)),0)</f>
        <v>0</v>
      </c>
      <c r="I176" s="134">
        <f t="shared" si="24"/>
        <v>6</v>
      </c>
      <c r="J176" s="191">
        <f>IFERROR(INDEX(RIEP_VENDITA!$H$3:$H$230,MATCH($A176,RIEP_VENDITA!$A$3:$A$230,0)),0)</f>
        <v>8.9</v>
      </c>
      <c r="K176" s="191">
        <f t="shared" si="25"/>
        <v>133.5</v>
      </c>
      <c r="L176" s="191">
        <f t="shared" si="26"/>
        <v>80.100000000000009</v>
      </c>
      <c r="M176" s="191">
        <f t="shared" si="27"/>
        <v>53.400000000000006</v>
      </c>
      <c r="N176" t="str">
        <f t="shared" ca="1" si="28"/>
        <v>LENTO</v>
      </c>
      <c r="O176" t="str">
        <f t="shared" ca="1" si="29"/>
        <v>RIDUCI ACQUISTI</v>
      </c>
      <c r="P176" s="97">
        <f t="shared" ca="1" si="30"/>
        <v>0.75</v>
      </c>
      <c r="Q176" s="97">
        <f t="shared" ca="1" si="31"/>
        <v>8</v>
      </c>
      <c r="R176">
        <f t="shared" ca="1" si="32"/>
        <v>0</v>
      </c>
    </row>
    <row r="177" spans="1:18" ht="15.95" customHeight="1" x14ac:dyDescent="0.25">
      <c r="A177" s="132" t="s">
        <v>60</v>
      </c>
      <c r="B177" s="133" t="str">
        <f>IFERROR(INDEX(RIEP_VENDITA!$B$3:$B$230,MATCH($A177,RIEP_VENDITA!$A$3:$A$230,0)),0)</f>
        <v>ELFBAR ELFA 2ML PREFILLED POD COLA</v>
      </c>
      <c r="C177" s="134">
        <f>IFERROR(INDEX(RIEP_VENDITA!$C$3:$C$230,MATCH($A177,RIEP_VENDITA!$A$3:$A$230,0)),0)</f>
        <v>5</v>
      </c>
      <c r="D177" s="134">
        <f>IFERROR(INDEX(RIEP_VENDITA!$D$3:$D$230,MATCH($A177,RIEP_VENDITA!$A$3:$A$230,0)),0)</f>
        <v>3</v>
      </c>
      <c r="E177" s="134">
        <f>IFERROR(INDEX(RIEP_VENDITA!$R$3:$R$230,MATCH($A177,RIEP_VENDITA!$A$3:$A$230,0)),0)</f>
        <v>0</v>
      </c>
      <c r="F177" s="134">
        <f t="shared" si="22"/>
        <v>3</v>
      </c>
      <c r="G177" s="134">
        <f t="shared" si="23"/>
        <v>2</v>
      </c>
      <c r="H177" s="134">
        <f>IFERROR(INDEX(RIEP_VENDITA!$N$3:$N$230,MATCH($A177,RIEP_VENDITA!$A$3:$A$230,0)),0)</f>
        <v>0</v>
      </c>
      <c r="I177" s="134">
        <f t="shared" si="24"/>
        <v>2</v>
      </c>
      <c r="J177" s="191">
        <f>IFERROR(INDEX(RIEP_VENDITA!$H$3:$H$230,MATCH($A177,RIEP_VENDITA!$A$3:$A$230,0)),0)</f>
        <v>8.9</v>
      </c>
      <c r="K177" s="191">
        <f t="shared" si="25"/>
        <v>44.5</v>
      </c>
      <c r="L177" s="191">
        <f t="shared" si="26"/>
        <v>26.700000000000003</v>
      </c>
      <c r="M177" s="191">
        <f t="shared" si="27"/>
        <v>17.8</v>
      </c>
      <c r="N177" t="str">
        <f t="shared" ca="1" si="28"/>
        <v>LENTO</v>
      </c>
      <c r="O177" t="str">
        <f t="shared" ca="1" si="29"/>
        <v>RIDUCI ACQUISTI</v>
      </c>
      <c r="P177" s="97">
        <f t="shared" ca="1" si="30"/>
        <v>0.25</v>
      </c>
      <c r="Q177" s="97">
        <f t="shared" ca="1" si="31"/>
        <v>8</v>
      </c>
      <c r="R177">
        <f t="shared" ca="1" si="32"/>
        <v>0</v>
      </c>
    </row>
    <row r="178" spans="1:18" ht="15.95" customHeight="1" x14ac:dyDescent="0.25">
      <c r="A178" s="132" t="s">
        <v>39</v>
      </c>
      <c r="B178" s="133" t="str">
        <f>IFERROR(INDEX(RIEP_VENDITA!$B$3:$B$230,MATCH($A178,RIEP_VENDITA!$A$3:$A$230,0)),0)</f>
        <v xml:space="preserve">ELFBAR ELFA 2ML PREFILLED POD BLUEBERRY COTTON CANDY (2 PEZZI) - 20 mg/ml </v>
      </c>
      <c r="C178" s="134">
        <f>IFERROR(INDEX(RIEP_VENDITA!$C$3:$C$230,MATCH($A178,RIEP_VENDITA!$A$3:$A$230,0)),0)</f>
        <v>30</v>
      </c>
      <c r="D178" s="134">
        <f>IFERROR(INDEX(RIEP_VENDITA!$D$3:$D$230,MATCH($A178,RIEP_VENDITA!$A$3:$A$230,0)),0)</f>
        <v>20</v>
      </c>
      <c r="E178" s="134">
        <f>IFERROR(INDEX(RIEP_VENDITA!$R$3:$R$230,MATCH($A178,RIEP_VENDITA!$A$3:$A$230,0)),0)</f>
        <v>0</v>
      </c>
      <c r="F178" s="134">
        <f t="shared" si="22"/>
        <v>20</v>
      </c>
      <c r="G178" s="134">
        <f t="shared" si="23"/>
        <v>10</v>
      </c>
      <c r="H178" s="134">
        <f>IFERROR(INDEX(RIEP_VENDITA!$N$3:$N$230,MATCH($A178,RIEP_VENDITA!$A$3:$A$230,0)),0)</f>
        <v>0</v>
      </c>
      <c r="I178" s="134">
        <f t="shared" si="24"/>
        <v>10</v>
      </c>
      <c r="J178" s="191">
        <f>IFERROR(INDEX(RIEP_VENDITA!$H$3:$H$230,MATCH($A178,RIEP_VENDITA!$A$3:$A$230,0)),0)</f>
        <v>8.9</v>
      </c>
      <c r="K178" s="191">
        <f t="shared" si="25"/>
        <v>267</v>
      </c>
      <c r="L178" s="191">
        <f t="shared" si="26"/>
        <v>178</v>
      </c>
      <c r="M178" s="191">
        <f t="shared" si="27"/>
        <v>89</v>
      </c>
      <c r="N178" t="str">
        <f t="shared" ca="1" si="28"/>
        <v>OK</v>
      </c>
      <c r="O178" t="str">
        <f t="shared" ca="1" si="29"/>
        <v>OK</v>
      </c>
      <c r="P178" s="97">
        <f t="shared" ca="1" si="30"/>
        <v>1.6666666666666667</v>
      </c>
      <c r="Q178" s="97">
        <f t="shared" ca="1" si="31"/>
        <v>6</v>
      </c>
      <c r="R178">
        <f t="shared" ca="1" si="32"/>
        <v>0</v>
      </c>
    </row>
    <row r="179" spans="1:18" ht="15.95" customHeight="1" x14ac:dyDescent="0.25">
      <c r="A179" s="132" t="s">
        <v>58</v>
      </c>
      <c r="B179" s="133" t="str">
        <f>IFERROR(INDEX(RIEP_VENDITA!$B$3:$B$230,MATCH($A179,RIEP_VENDITA!$A$3:$A$230,0)),0)</f>
        <v>ELFBAR ELFA 2ML PREFILLED POD BLUE RAZZ LEMONADE</v>
      </c>
      <c r="C179" s="134">
        <f>IFERROR(INDEX(RIEP_VENDITA!$C$3:$C$230,MATCH($A179,RIEP_VENDITA!$A$3:$A$230,0)),0)</f>
        <v>10</v>
      </c>
      <c r="D179" s="134">
        <f>IFERROR(INDEX(RIEP_VENDITA!$D$3:$D$230,MATCH($A179,RIEP_VENDITA!$A$3:$A$230,0)),0)</f>
        <v>6</v>
      </c>
      <c r="E179" s="134">
        <f>IFERROR(INDEX(RIEP_VENDITA!$R$3:$R$230,MATCH($A179,RIEP_VENDITA!$A$3:$A$230,0)),0)</f>
        <v>0</v>
      </c>
      <c r="F179" s="134">
        <f t="shared" si="22"/>
        <v>6</v>
      </c>
      <c r="G179" s="134">
        <f t="shared" si="23"/>
        <v>4</v>
      </c>
      <c r="H179" s="134">
        <f>IFERROR(INDEX(RIEP_VENDITA!$N$3:$N$230,MATCH($A179,RIEP_VENDITA!$A$3:$A$230,0)),0)</f>
        <v>0</v>
      </c>
      <c r="I179" s="134">
        <f t="shared" si="24"/>
        <v>4</v>
      </c>
      <c r="J179" s="191">
        <f>IFERROR(INDEX(RIEP_VENDITA!$H$3:$H$230,MATCH($A179,RIEP_VENDITA!$A$3:$A$230,0)),0)</f>
        <v>8.9</v>
      </c>
      <c r="K179" s="191">
        <f t="shared" si="25"/>
        <v>89</v>
      </c>
      <c r="L179" s="191">
        <f t="shared" si="26"/>
        <v>53.400000000000006</v>
      </c>
      <c r="M179" s="191">
        <f t="shared" si="27"/>
        <v>35.6</v>
      </c>
      <c r="N179" t="str">
        <f t="shared" ca="1" si="28"/>
        <v>LENTO</v>
      </c>
      <c r="O179" t="str">
        <f t="shared" ca="1" si="29"/>
        <v>RIDUCI ACQUISTI</v>
      </c>
      <c r="P179" s="97">
        <f t="shared" ca="1" si="30"/>
        <v>0.5</v>
      </c>
      <c r="Q179" s="97">
        <f t="shared" ca="1" si="31"/>
        <v>8</v>
      </c>
      <c r="R179">
        <f t="shared" ca="1" si="32"/>
        <v>0</v>
      </c>
    </row>
    <row r="180" spans="1:18" ht="15.95" customHeight="1" x14ac:dyDescent="0.25">
      <c r="A180" s="132" t="s">
        <v>68</v>
      </c>
      <c r="B180" s="133" t="str">
        <f>IFERROR(INDEX(RIEP_VENDITA!$B$3:$B$230,MATCH($A180,RIEP_VENDITA!$A$3:$A$230,0)),0)</f>
        <v>ELFBAR ELFA 2ML PREFILLED POD APPLE PEACH</v>
      </c>
      <c r="C180" s="134">
        <f>IFERROR(INDEX(RIEP_VENDITA!$C$3:$C$230,MATCH($A180,RIEP_VENDITA!$A$3:$A$230,0)),0)</f>
        <v>15</v>
      </c>
      <c r="D180" s="134">
        <f>IFERROR(INDEX(RIEP_VENDITA!$D$3:$D$230,MATCH($A180,RIEP_VENDITA!$A$3:$A$230,0)),0)</f>
        <v>6</v>
      </c>
      <c r="E180" s="134">
        <f>IFERROR(INDEX(RIEP_VENDITA!$R$3:$R$230,MATCH($A180,RIEP_VENDITA!$A$3:$A$230,0)),0)</f>
        <v>0</v>
      </c>
      <c r="F180" s="134">
        <f t="shared" si="22"/>
        <v>6</v>
      </c>
      <c r="G180" s="134">
        <f t="shared" si="23"/>
        <v>9</v>
      </c>
      <c r="H180" s="134">
        <f>IFERROR(INDEX(RIEP_VENDITA!$N$3:$N$230,MATCH($A180,RIEP_VENDITA!$A$3:$A$230,0)),0)</f>
        <v>0</v>
      </c>
      <c r="I180" s="134">
        <f t="shared" si="24"/>
        <v>9</v>
      </c>
      <c r="J180" s="191">
        <f>IFERROR(INDEX(RIEP_VENDITA!$H$3:$H$230,MATCH($A180,RIEP_VENDITA!$A$3:$A$230,0)),0)</f>
        <v>8.9</v>
      </c>
      <c r="K180" s="191">
        <f t="shared" si="25"/>
        <v>133.5</v>
      </c>
      <c r="L180" s="191">
        <f t="shared" si="26"/>
        <v>53.400000000000006</v>
      </c>
      <c r="M180" s="191">
        <f t="shared" si="27"/>
        <v>80.100000000000009</v>
      </c>
      <c r="N180" t="str">
        <f t="shared" ca="1" si="28"/>
        <v>LENTO</v>
      </c>
      <c r="O180" t="str">
        <f t="shared" ca="1" si="29"/>
        <v>RIDUCI ACQUISTI</v>
      </c>
      <c r="P180" s="97">
        <f t="shared" ca="1" si="30"/>
        <v>0.5</v>
      </c>
      <c r="Q180" s="97">
        <f t="shared" ca="1" si="31"/>
        <v>18</v>
      </c>
      <c r="R180">
        <f t="shared" ca="1" si="32"/>
        <v>0</v>
      </c>
    </row>
    <row r="181" spans="1:18" ht="15.95" customHeight="1" x14ac:dyDescent="0.25">
      <c r="A181" s="132" t="s">
        <v>59</v>
      </c>
      <c r="B181" s="133" t="str">
        <f>IFERROR(INDEX(RIEP_VENDITA!$B$3:$B$230,MATCH($A181,RIEP_VENDITA!$A$3:$A$230,0)),0)</f>
        <v>ELFBAR EB6000 - SHAKING ELFLIQ KIT WATERMELON - 20 mg/ml</v>
      </c>
      <c r="C181" s="134">
        <f>IFERROR(INDEX(RIEP_VENDITA!$C$3:$C$230,MATCH($A181,RIEP_VENDITA!$A$3:$A$230,0)),0)</f>
        <v>5</v>
      </c>
      <c r="D181" s="134">
        <f>IFERROR(INDEX(RIEP_VENDITA!$D$3:$D$230,MATCH($A181,RIEP_VENDITA!$A$3:$A$230,0)),0)</f>
        <v>4</v>
      </c>
      <c r="E181" s="134">
        <f>IFERROR(INDEX(RIEP_VENDITA!$R$3:$R$230,MATCH($A181,RIEP_VENDITA!$A$3:$A$230,0)),0)</f>
        <v>0</v>
      </c>
      <c r="F181" s="134">
        <f t="shared" si="22"/>
        <v>4</v>
      </c>
      <c r="G181" s="134">
        <f t="shared" si="23"/>
        <v>1</v>
      </c>
      <c r="H181" s="134">
        <f>IFERROR(INDEX(RIEP_VENDITA!$N$3:$N$230,MATCH($A181,RIEP_VENDITA!$A$3:$A$230,0)),0)</f>
        <v>0</v>
      </c>
      <c r="I181" s="134">
        <f t="shared" si="24"/>
        <v>1</v>
      </c>
      <c r="J181" s="191">
        <f>IFERROR(INDEX(RIEP_VENDITA!$H$3:$H$230,MATCH($A181,RIEP_VENDITA!$A$3:$A$230,0)),0)</f>
        <v>17.899999999999999</v>
      </c>
      <c r="K181" s="191">
        <f t="shared" si="25"/>
        <v>89.5</v>
      </c>
      <c r="L181" s="191">
        <f t="shared" si="26"/>
        <v>71.599999999999994</v>
      </c>
      <c r="M181" s="191">
        <f t="shared" si="27"/>
        <v>17.899999999999999</v>
      </c>
      <c r="N181" t="str">
        <f t="shared" ca="1" si="28"/>
        <v>OK</v>
      </c>
      <c r="O181" t="str">
        <f t="shared" ca="1" si="29"/>
        <v>OK</v>
      </c>
      <c r="P181" s="97">
        <f t="shared" ca="1" si="30"/>
        <v>0.33333333333333331</v>
      </c>
      <c r="Q181" s="97">
        <f t="shared" ca="1" si="31"/>
        <v>3</v>
      </c>
      <c r="R181">
        <f t="shared" ca="1" si="32"/>
        <v>0</v>
      </c>
    </row>
    <row r="182" spans="1:18" ht="15.95" customHeight="1" x14ac:dyDescent="0.25">
      <c r="A182" s="132" t="s">
        <v>66</v>
      </c>
      <c r="B182" s="133" t="str">
        <f>IFERROR(INDEX(RIEP_VENDITA!$B$3:$B$230,MATCH($A182,RIEP_VENDITA!$A$3:$A$230,0)),0)</f>
        <v>ELFBAR EB1000 STRAWBERRY ICE 20 mg/ml</v>
      </c>
      <c r="C182" s="134">
        <f>IFERROR(INDEX(RIEP_VENDITA!$C$3:$C$230,MATCH($A182,RIEP_VENDITA!$A$3:$A$230,0)),0)</f>
        <v>10</v>
      </c>
      <c r="D182" s="134">
        <f>IFERROR(INDEX(RIEP_VENDITA!$D$3:$D$230,MATCH($A182,RIEP_VENDITA!$A$3:$A$230,0)),0)</f>
        <v>9</v>
      </c>
      <c r="E182" s="134">
        <f>IFERROR(INDEX(RIEP_VENDITA!$R$3:$R$230,MATCH($A182,RIEP_VENDITA!$A$3:$A$230,0)),0)</f>
        <v>0</v>
      </c>
      <c r="F182" s="134">
        <f t="shared" si="22"/>
        <v>9</v>
      </c>
      <c r="G182" s="134">
        <f t="shared" si="23"/>
        <v>1</v>
      </c>
      <c r="H182" s="134">
        <f>IFERROR(INDEX(RIEP_VENDITA!$N$3:$N$230,MATCH($A182,RIEP_VENDITA!$A$3:$A$230,0)),0)</f>
        <v>0</v>
      </c>
      <c r="I182" s="134">
        <f t="shared" si="24"/>
        <v>1</v>
      </c>
      <c r="J182" s="191">
        <f>IFERROR(INDEX(RIEP_VENDITA!$H$3:$H$230,MATCH($A182,RIEP_VENDITA!$A$3:$A$230,0)),0)</f>
        <v>7.9</v>
      </c>
      <c r="K182" s="191">
        <f t="shared" si="25"/>
        <v>79</v>
      </c>
      <c r="L182" s="191">
        <f t="shared" si="26"/>
        <v>71.100000000000009</v>
      </c>
      <c r="M182" s="191">
        <f t="shared" si="27"/>
        <v>7.9</v>
      </c>
      <c r="N182" t="str">
        <f t="shared" ca="1" si="28"/>
        <v>OK</v>
      </c>
      <c r="O182" t="str">
        <f t="shared" ca="1" si="29"/>
        <v>OK</v>
      </c>
      <c r="P182" s="97">
        <f t="shared" ca="1" si="30"/>
        <v>0.75</v>
      </c>
      <c r="Q182" s="97">
        <f t="shared" ca="1" si="31"/>
        <v>1.3333333333333333</v>
      </c>
      <c r="R182">
        <f t="shared" ca="1" si="32"/>
        <v>0</v>
      </c>
    </row>
    <row r="183" spans="1:18" ht="15.95" customHeight="1" x14ac:dyDescent="0.25">
      <c r="A183" s="132" t="s">
        <v>45</v>
      </c>
      <c r="B183" s="133" t="str">
        <f>IFERROR(INDEX(RIEP_VENDITA!$B$3:$B$230,MATCH($A183,RIEP_VENDITA!$A$3:$A$230,0)),0)</f>
        <v>ELFBAR EB1000 MENTHOL 20 mg/ml</v>
      </c>
      <c r="C183" s="134">
        <f>IFERROR(INDEX(RIEP_VENDITA!$C$3:$C$230,MATCH($A183,RIEP_VENDITA!$A$3:$A$230,0)),0)</f>
        <v>10</v>
      </c>
      <c r="D183" s="134">
        <f>IFERROR(INDEX(RIEP_VENDITA!$D$3:$D$230,MATCH($A183,RIEP_VENDITA!$A$3:$A$230,0)),0)</f>
        <v>7</v>
      </c>
      <c r="E183" s="134">
        <f>IFERROR(INDEX(RIEP_VENDITA!$R$3:$R$230,MATCH($A183,RIEP_VENDITA!$A$3:$A$230,0)),0)</f>
        <v>0</v>
      </c>
      <c r="F183" s="134">
        <f t="shared" si="22"/>
        <v>7</v>
      </c>
      <c r="G183" s="134">
        <f t="shared" si="23"/>
        <v>3</v>
      </c>
      <c r="H183" s="134">
        <f>IFERROR(INDEX(RIEP_VENDITA!$N$3:$N$230,MATCH($A183,RIEP_VENDITA!$A$3:$A$230,0)),0)</f>
        <v>0</v>
      </c>
      <c r="I183" s="134">
        <f t="shared" si="24"/>
        <v>3</v>
      </c>
      <c r="J183" s="191">
        <f>IFERROR(INDEX(RIEP_VENDITA!$H$3:$H$230,MATCH($A183,RIEP_VENDITA!$A$3:$A$230,0)),0)</f>
        <v>7.9</v>
      </c>
      <c r="K183" s="191">
        <f t="shared" si="25"/>
        <v>79</v>
      </c>
      <c r="L183" s="191">
        <f t="shared" si="26"/>
        <v>55.300000000000004</v>
      </c>
      <c r="M183" s="191">
        <f t="shared" si="27"/>
        <v>23.700000000000003</v>
      </c>
      <c r="N183" t="str">
        <f t="shared" ca="1" si="28"/>
        <v>OK</v>
      </c>
      <c r="O183" t="str">
        <f t="shared" ca="1" si="29"/>
        <v>OK</v>
      </c>
      <c r="P183" s="97">
        <f t="shared" ca="1" si="30"/>
        <v>0.58333333333333337</v>
      </c>
      <c r="Q183" s="97">
        <f t="shared" ca="1" si="31"/>
        <v>5.1428571428571423</v>
      </c>
      <c r="R183">
        <f t="shared" ca="1" si="32"/>
        <v>0</v>
      </c>
    </row>
    <row r="184" spans="1:18" ht="15.95" customHeight="1" x14ac:dyDescent="0.25">
      <c r="A184" s="132" t="s">
        <v>46</v>
      </c>
      <c r="B184" s="133" t="str">
        <f>IFERROR(INDEX(RIEP_VENDITA!$B$3:$B$230,MATCH($A184,RIEP_VENDITA!$A$3:$A$230,0)),0)</f>
        <v>ELFBAR EB1000 KIWI PASSION FRUIT GUAVA 20 mg/ml</v>
      </c>
      <c r="C184" s="134">
        <f>IFERROR(INDEX(RIEP_VENDITA!$C$3:$C$230,MATCH($A184,RIEP_VENDITA!$A$3:$A$230,0)),0)</f>
        <v>11</v>
      </c>
      <c r="D184" s="134">
        <f>IFERROR(INDEX(RIEP_VENDITA!$D$3:$D$230,MATCH($A184,RIEP_VENDITA!$A$3:$A$230,0)),0)</f>
        <v>10</v>
      </c>
      <c r="E184" s="134">
        <f>IFERROR(INDEX(RIEP_VENDITA!$R$3:$R$230,MATCH($A184,RIEP_VENDITA!$A$3:$A$230,0)),0)</f>
        <v>0</v>
      </c>
      <c r="F184" s="134">
        <f t="shared" si="22"/>
        <v>10</v>
      </c>
      <c r="G184" s="134">
        <f t="shared" si="23"/>
        <v>1</v>
      </c>
      <c r="H184" s="134">
        <f>IFERROR(INDEX(RIEP_VENDITA!$N$3:$N$230,MATCH($A184,RIEP_VENDITA!$A$3:$A$230,0)),0)</f>
        <v>0</v>
      </c>
      <c r="I184" s="134">
        <f t="shared" si="24"/>
        <v>1</v>
      </c>
      <c r="J184" s="191">
        <f>IFERROR(INDEX(RIEP_VENDITA!$H$3:$H$230,MATCH($A184,RIEP_VENDITA!$A$3:$A$230,0)),0)</f>
        <v>7.9</v>
      </c>
      <c r="K184" s="191">
        <f t="shared" si="25"/>
        <v>86.9</v>
      </c>
      <c r="L184" s="191">
        <f t="shared" si="26"/>
        <v>79</v>
      </c>
      <c r="M184" s="191">
        <f t="shared" si="27"/>
        <v>7.9</v>
      </c>
      <c r="N184" t="str">
        <f t="shared" ca="1" si="28"/>
        <v>OK</v>
      </c>
      <c r="O184" t="str">
        <f t="shared" ca="1" si="29"/>
        <v>OK</v>
      </c>
      <c r="P184" s="97">
        <f t="shared" ca="1" si="30"/>
        <v>0.83333333333333337</v>
      </c>
      <c r="Q184" s="97">
        <f t="shared" ca="1" si="31"/>
        <v>1.2</v>
      </c>
      <c r="R184">
        <f t="shared" ca="1" si="32"/>
        <v>0</v>
      </c>
    </row>
    <row r="185" spans="1:18" ht="15.95" customHeight="1" x14ac:dyDescent="0.25">
      <c r="A185" s="132" t="s">
        <v>44</v>
      </c>
      <c r="B185" s="133" t="str">
        <f>IFERROR(INDEX(RIEP_VENDITA!$B$3:$B$230,MATCH($A185,RIEP_VENDITA!$A$3:$A$230,0)),0)</f>
        <v>ELFBAR EB1000 GRAPE 20 mg/ml</v>
      </c>
      <c r="C185" s="134">
        <f>IFERROR(INDEX(RIEP_VENDITA!$C$3:$C$230,MATCH($A185,RIEP_VENDITA!$A$3:$A$230,0)),0)</f>
        <v>10</v>
      </c>
      <c r="D185" s="134">
        <f>IFERROR(INDEX(RIEP_VENDITA!$D$3:$D$230,MATCH($A185,RIEP_VENDITA!$A$3:$A$230,0)),0)</f>
        <v>7</v>
      </c>
      <c r="E185" s="134">
        <f>IFERROR(INDEX(RIEP_VENDITA!$R$3:$R$230,MATCH($A185,RIEP_VENDITA!$A$3:$A$230,0)),0)</f>
        <v>0</v>
      </c>
      <c r="F185" s="134">
        <f t="shared" si="22"/>
        <v>7</v>
      </c>
      <c r="G185" s="134">
        <f t="shared" si="23"/>
        <v>3</v>
      </c>
      <c r="H185" s="134">
        <f>IFERROR(INDEX(RIEP_VENDITA!$N$3:$N$230,MATCH($A185,RIEP_VENDITA!$A$3:$A$230,0)),0)</f>
        <v>0</v>
      </c>
      <c r="I185" s="134">
        <f t="shared" si="24"/>
        <v>3</v>
      </c>
      <c r="J185" s="191">
        <f>IFERROR(INDEX(RIEP_VENDITA!$H$3:$H$230,MATCH($A185,RIEP_VENDITA!$A$3:$A$230,0)),0)</f>
        <v>7.9</v>
      </c>
      <c r="K185" s="191">
        <f t="shared" si="25"/>
        <v>79</v>
      </c>
      <c r="L185" s="191">
        <f t="shared" si="26"/>
        <v>55.300000000000004</v>
      </c>
      <c r="M185" s="191">
        <f t="shared" si="27"/>
        <v>23.700000000000003</v>
      </c>
      <c r="N185" t="str">
        <f t="shared" ca="1" si="28"/>
        <v>OK</v>
      </c>
      <c r="O185" t="str">
        <f t="shared" ca="1" si="29"/>
        <v>OK</v>
      </c>
      <c r="P185" s="97">
        <f t="shared" ca="1" si="30"/>
        <v>0.58333333333333337</v>
      </c>
      <c r="Q185" s="97">
        <f t="shared" ca="1" si="31"/>
        <v>5.1428571428571423</v>
      </c>
      <c r="R185">
        <f t="shared" ca="1" si="32"/>
        <v>0</v>
      </c>
    </row>
    <row r="186" spans="1:18" ht="15.95" customHeight="1" x14ac:dyDescent="0.25">
      <c r="A186" s="132" t="s">
        <v>49</v>
      </c>
      <c r="B186" s="133" t="str">
        <f>IFERROR(INDEX(RIEP_VENDITA!$B$3:$B$230,MATCH($A186,RIEP_VENDITA!$A$3:$A$230,0)),0)</f>
        <v>ELFBAR EB1000 BLUE RAZZ LEMONADE 20MG</v>
      </c>
      <c r="C186" s="134">
        <f>IFERROR(INDEX(RIEP_VENDITA!$C$3:$C$230,MATCH($A186,RIEP_VENDITA!$A$3:$A$230,0)),0)</f>
        <v>5</v>
      </c>
      <c r="D186" s="134">
        <f>IFERROR(INDEX(RIEP_VENDITA!$D$3:$D$230,MATCH($A186,RIEP_VENDITA!$A$3:$A$230,0)),0)</f>
        <v>2</v>
      </c>
      <c r="E186" s="134">
        <f>IFERROR(INDEX(RIEP_VENDITA!$R$3:$R$230,MATCH($A186,RIEP_VENDITA!$A$3:$A$230,0)),0)</f>
        <v>0</v>
      </c>
      <c r="F186" s="134">
        <f t="shared" si="22"/>
        <v>2</v>
      </c>
      <c r="G186" s="134">
        <f t="shared" si="23"/>
        <v>3</v>
      </c>
      <c r="H186" s="134">
        <f>IFERROR(INDEX(RIEP_VENDITA!$N$3:$N$230,MATCH($A186,RIEP_VENDITA!$A$3:$A$230,0)),0)</f>
        <v>0</v>
      </c>
      <c r="I186" s="134">
        <f t="shared" si="24"/>
        <v>3</v>
      </c>
      <c r="J186" s="191">
        <f>IFERROR(INDEX(RIEP_VENDITA!$H$3:$H$230,MATCH($A186,RIEP_VENDITA!$A$3:$A$230,0)),0)</f>
        <v>7.9</v>
      </c>
      <c r="K186" s="191">
        <f t="shared" si="25"/>
        <v>39.5</v>
      </c>
      <c r="L186" s="191">
        <f t="shared" si="26"/>
        <v>15.8</v>
      </c>
      <c r="M186" s="191">
        <f t="shared" si="27"/>
        <v>23.700000000000003</v>
      </c>
      <c r="N186" t="str">
        <f t="shared" ca="1" si="28"/>
        <v>LENTO</v>
      </c>
      <c r="O186" t="str">
        <f t="shared" ca="1" si="29"/>
        <v>RIDUCI ACQUISTI</v>
      </c>
      <c r="P186" s="97">
        <f t="shared" ca="1" si="30"/>
        <v>0.16666666666666666</v>
      </c>
      <c r="Q186" s="97">
        <f t="shared" ca="1" si="31"/>
        <v>18</v>
      </c>
      <c r="R186">
        <f t="shared" ca="1" si="32"/>
        <v>0</v>
      </c>
    </row>
    <row r="187" spans="1:18" ht="15.95" customHeight="1" x14ac:dyDescent="0.25">
      <c r="A187" s="132" t="s">
        <v>35</v>
      </c>
      <c r="B187" s="133" t="str">
        <f>IFERROR(INDEX(RIEP_VENDITA!$B$3:$B$230,MATCH($A187,RIEP_VENDITA!$A$3:$A$230,0)),0)</f>
        <v>EB1000 BLUEBERRY 20 mg/ml</v>
      </c>
      <c r="C187" s="134">
        <f>IFERROR(INDEX(RIEP_VENDITA!$C$3:$C$230,MATCH($A187,RIEP_VENDITA!$A$3:$A$230,0)),0)</f>
        <v>10</v>
      </c>
      <c r="D187" s="134">
        <f>IFERROR(INDEX(RIEP_VENDITA!$D$3:$D$230,MATCH($A187,RIEP_VENDITA!$A$3:$A$230,0)),0)</f>
        <v>9</v>
      </c>
      <c r="E187" s="134">
        <f>IFERROR(INDEX(RIEP_VENDITA!$R$3:$R$230,MATCH($A187,RIEP_VENDITA!$A$3:$A$230,0)),0)</f>
        <v>0</v>
      </c>
      <c r="F187" s="134">
        <f t="shared" si="22"/>
        <v>9</v>
      </c>
      <c r="G187" s="134">
        <f t="shared" si="23"/>
        <v>1</v>
      </c>
      <c r="H187" s="134">
        <f>IFERROR(INDEX(RIEP_VENDITA!$N$3:$N$230,MATCH($A187,RIEP_VENDITA!$A$3:$A$230,0)),0)</f>
        <v>0</v>
      </c>
      <c r="I187" s="134">
        <f t="shared" si="24"/>
        <v>1</v>
      </c>
      <c r="J187" s="191">
        <f>IFERROR(INDEX(RIEP_VENDITA!$H$3:$H$230,MATCH($A187,RIEP_VENDITA!$A$3:$A$230,0)),0)</f>
        <v>7.9</v>
      </c>
      <c r="K187" s="191">
        <f t="shared" si="25"/>
        <v>79</v>
      </c>
      <c r="L187" s="191">
        <f t="shared" si="26"/>
        <v>71.100000000000009</v>
      </c>
      <c r="M187" s="191">
        <f t="shared" si="27"/>
        <v>7.9</v>
      </c>
      <c r="N187" t="str">
        <f t="shared" ca="1" si="28"/>
        <v>OK</v>
      </c>
      <c r="O187" t="str">
        <f t="shared" ca="1" si="29"/>
        <v>OK</v>
      </c>
      <c r="P187" s="97">
        <f t="shared" ca="1" si="30"/>
        <v>0.75</v>
      </c>
      <c r="Q187" s="97">
        <f t="shared" ca="1" si="31"/>
        <v>1.3333333333333333</v>
      </c>
      <c r="R187">
        <f t="shared" ca="1" si="32"/>
        <v>0</v>
      </c>
    </row>
    <row r="188" spans="1:18" ht="15.95" customHeight="1" x14ac:dyDescent="0.25">
      <c r="A188" s="132" t="s">
        <v>109</v>
      </c>
      <c r="B188" s="133" t="str">
        <f>IFERROR(INDEX(RIEP_VENDITA!$B$3:$B$230,MATCH($A188,RIEP_VENDITA!$A$3:$A$230,0)),0)</f>
        <v>DUNHILL MS BIONDE AST</v>
      </c>
      <c r="C188" s="134">
        <f>IFERROR(INDEX(RIEP_VENDITA!$C$3:$C$230,MATCH($A188,RIEP_VENDITA!$A$3:$A$230,0)),0)</f>
        <v>100</v>
      </c>
      <c r="D188" s="134">
        <f>IFERROR(INDEX(RIEP_VENDITA!$D$3:$D$230,MATCH($A188,RIEP_VENDITA!$A$3:$A$230,0)),0)</f>
        <v>87</v>
      </c>
      <c r="E188" s="134">
        <f>IFERROR(INDEX(RIEP_VENDITA!$R$3:$R$230,MATCH($A188,RIEP_VENDITA!$A$3:$A$230,0)),0)</f>
        <v>0</v>
      </c>
      <c r="F188" s="134">
        <f t="shared" si="22"/>
        <v>87</v>
      </c>
      <c r="G188" s="134">
        <f t="shared" si="23"/>
        <v>13</v>
      </c>
      <c r="H188" s="134">
        <f>IFERROR(INDEX(RIEP_VENDITA!$N$3:$N$230,MATCH($A188,RIEP_VENDITA!$A$3:$A$230,0)),0)</f>
        <v>4</v>
      </c>
      <c r="I188" s="134">
        <f t="shared" si="24"/>
        <v>17</v>
      </c>
      <c r="J188" s="191">
        <f>IFERROR(INDEX(RIEP_VENDITA!$H$3:$H$230,MATCH($A188,RIEP_VENDITA!$A$3:$A$230,0)),0)</f>
        <v>5.8</v>
      </c>
      <c r="K188" s="191">
        <f t="shared" si="25"/>
        <v>580</v>
      </c>
      <c r="L188" s="191">
        <f t="shared" si="26"/>
        <v>504.59999999999997</v>
      </c>
      <c r="M188" s="191">
        <f t="shared" si="27"/>
        <v>98.6</v>
      </c>
      <c r="N188" t="str">
        <f t="shared" ca="1" si="28"/>
        <v>OK</v>
      </c>
      <c r="O188" t="str">
        <f t="shared" ca="1" si="29"/>
        <v>OK</v>
      </c>
      <c r="P188" s="97">
        <f t="shared" ca="1" si="30"/>
        <v>7.25</v>
      </c>
      <c r="Q188" s="97">
        <f t="shared" ca="1" si="31"/>
        <v>2.3448275862068964</v>
      </c>
      <c r="R188">
        <f t="shared" ca="1" si="32"/>
        <v>0</v>
      </c>
    </row>
    <row r="189" spans="1:18" ht="15.95" customHeight="1" x14ac:dyDescent="0.25">
      <c r="A189" s="132" t="s">
        <v>161</v>
      </c>
      <c r="B189" s="133" t="str">
        <f>IFERROR(INDEX(RIEP_VENDITA!$B$3:$B$230,MATCH($A189,RIEP_VENDITA!$A$3:$A$230,0)),0)</f>
        <v>DIANA ROSSA KS*AST20</v>
      </c>
      <c r="C189" s="134">
        <f>IFERROR(INDEX(RIEP_VENDITA!$C$3:$C$230,MATCH($A189,RIEP_VENDITA!$A$3:$A$230,0)),0)</f>
        <v>100</v>
      </c>
      <c r="D189" s="134">
        <f>IFERROR(INDEX(RIEP_VENDITA!$D$3:$D$230,MATCH($A189,RIEP_VENDITA!$A$3:$A$230,0)),0)</f>
        <v>15</v>
      </c>
      <c r="E189" s="134">
        <f>IFERROR(INDEX(RIEP_VENDITA!$R$3:$R$230,MATCH($A189,RIEP_VENDITA!$A$3:$A$230,0)),0)</f>
        <v>0</v>
      </c>
      <c r="F189" s="134">
        <f t="shared" si="22"/>
        <v>15</v>
      </c>
      <c r="G189" s="134">
        <f t="shared" si="23"/>
        <v>85</v>
      </c>
      <c r="H189" s="134">
        <f>IFERROR(INDEX(RIEP_VENDITA!$N$3:$N$230,MATCH($A189,RIEP_VENDITA!$A$3:$A$230,0)),0)</f>
        <v>4</v>
      </c>
      <c r="I189" s="134">
        <f t="shared" si="24"/>
        <v>89</v>
      </c>
      <c r="J189" s="191">
        <f>IFERROR(INDEX(RIEP_VENDITA!$H$3:$H$230,MATCH($A189,RIEP_VENDITA!$A$3:$A$230,0)),0)</f>
        <v>5.5</v>
      </c>
      <c r="K189" s="191">
        <f t="shared" si="25"/>
        <v>550</v>
      </c>
      <c r="L189" s="191">
        <f t="shared" si="26"/>
        <v>82.5</v>
      </c>
      <c r="M189" s="191">
        <f t="shared" si="27"/>
        <v>489.5</v>
      </c>
      <c r="N189" t="str">
        <f t="shared" ca="1" si="28"/>
        <v>LENTO</v>
      </c>
      <c r="O189" t="str">
        <f t="shared" ca="1" si="29"/>
        <v>RIDUCI ACQUISTI</v>
      </c>
      <c r="P189" s="97">
        <f t="shared" ca="1" si="30"/>
        <v>1.25</v>
      </c>
      <c r="Q189" s="97">
        <f t="shared" ca="1" si="31"/>
        <v>71.2</v>
      </c>
      <c r="R189">
        <f t="shared" ca="1" si="32"/>
        <v>0</v>
      </c>
    </row>
    <row r="190" spans="1:18" ht="15.95" customHeight="1" x14ac:dyDescent="0.25">
      <c r="A190" s="132" t="s">
        <v>233</v>
      </c>
      <c r="B190" s="133" t="str">
        <f>IFERROR(INDEX(RIEP_VENDITA!$B$3:$B$230,MATCH($A190,RIEP_VENDITA!$A$3:$A$230,0)),0)</f>
        <v>DIANA BLU SSL*AST20</v>
      </c>
      <c r="C190" s="134">
        <f>IFERROR(INDEX(RIEP_VENDITA!$C$3:$C$230,MATCH($A190,RIEP_VENDITA!$A$3:$A$230,0)),0)</f>
        <v>80</v>
      </c>
      <c r="D190" s="134">
        <f>IFERROR(INDEX(RIEP_VENDITA!$D$3:$D$230,MATCH($A190,RIEP_VENDITA!$A$3:$A$230,0)),0)</f>
        <v>71</v>
      </c>
      <c r="E190" s="134">
        <f>IFERROR(INDEX(RIEP_VENDITA!$R$3:$R$230,MATCH($A190,RIEP_VENDITA!$A$3:$A$230,0)),0)</f>
        <v>0</v>
      </c>
      <c r="F190" s="134">
        <f t="shared" si="22"/>
        <v>71</v>
      </c>
      <c r="G190" s="134">
        <f t="shared" si="23"/>
        <v>9</v>
      </c>
      <c r="H190" s="134">
        <f>IFERROR(INDEX(RIEP_VENDITA!$N$3:$N$230,MATCH($A190,RIEP_VENDITA!$A$3:$A$230,0)),0)</f>
        <v>0</v>
      </c>
      <c r="I190" s="134">
        <f t="shared" si="24"/>
        <v>9</v>
      </c>
      <c r="J190" s="191">
        <f>IFERROR(INDEX(RIEP_VENDITA!$H$3:$H$230,MATCH($A190,RIEP_VENDITA!$A$3:$A$230,0)),0)</f>
        <v>5.5</v>
      </c>
      <c r="K190" s="191">
        <f t="shared" si="25"/>
        <v>440</v>
      </c>
      <c r="L190" s="191">
        <f t="shared" si="26"/>
        <v>390.5</v>
      </c>
      <c r="M190" s="191">
        <f t="shared" si="27"/>
        <v>49.5</v>
      </c>
      <c r="N190" t="str">
        <f t="shared" ca="1" si="28"/>
        <v>OK</v>
      </c>
      <c r="O190" t="str">
        <f t="shared" ca="1" si="29"/>
        <v>OK</v>
      </c>
      <c r="P190" s="97">
        <f t="shared" ca="1" si="30"/>
        <v>5.916666666666667</v>
      </c>
      <c r="Q190" s="97">
        <f t="shared" ca="1" si="31"/>
        <v>1.5211267605633803</v>
      </c>
      <c r="R190">
        <f t="shared" ca="1" si="32"/>
        <v>0</v>
      </c>
    </row>
    <row r="191" spans="1:18" ht="15.95" customHeight="1" x14ac:dyDescent="0.25">
      <c r="A191" s="132" t="s">
        <v>217</v>
      </c>
      <c r="B191" s="133" t="str">
        <f>IFERROR(INDEX(RIEP_VENDITA!$B$3:$B$230,MATCH($A191,RIEP_VENDITA!$A$3:$A$230,0)),0)</f>
        <v>DIANA BLU KS*CART20</v>
      </c>
      <c r="C191" s="134">
        <f>IFERROR(INDEX(RIEP_VENDITA!$C$3:$C$230,MATCH($A191,RIEP_VENDITA!$A$3:$A$230,0)),0)</f>
        <v>60</v>
      </c>
      <c r="D191" s="134">
        <f>IFERROR(INDEX(RIEP_VENDITA!$D$3:$D$230,MATCH($A191,RIEP_VENDITA!$A$3:$A$230,0)),0)</f>
        <v>6</v>
      </c>
      <c r="E191" s="134">
        <f>IFERROR(INDEX(RIEP_VENDITA!$R$3:$R$230,MATCH($A191,RIEP_VENDITA!$A$3:$A$230,0)),0)</f>
        <v>0</v>
      </c>
      <c r="F191" s="134">
        <f t="shared" si="22"/>
        <v>6</v>
      </c>
      <c r="G191" s="134">
        <f t="shared" si="23"/>
        <v>54</v>
      </c>
      <c r="H191" s="134">
        <f>IFERROR(INDEX(RIEP_VENDITA!$N$3:$N$230,MATCH($A191,RIEP_VENDITA!$A$3:$A$230,0)),0)</f>
        <v>0</v>
      </c>
      <c r="I191" s="134">
        <f t="shared" si="24"/>
        <v>54</v>
      </c>
      <c r="J191" s="191">
        <f>IFERROR(INDEX(RIEP_VENDITA!$H$3:$H$230,MATCH($A191,RIEP_VENDITA!$A$3:$A$230,0)),0)</f>
        <v>5.5</v>
      </c>
      <c r="K191" s="191">
        <f t="shared" si="25"/>
        <v>330</v>
      </c>
      <c r="L191" s="191">
        <f t="shared" si="26"/>
        <v>33</v>
      </c>
      <c r="M191" s="191">
        <f t="shared" si="27"/>
        <v>297</v>
      </c>
      <c r="N191" t="str">
        <f t="shared" ca="1" si="28"/>
        <v>LENTO</v>
      </c>
      <c r="O191" t="str">
        <f t="shared" ca="1" si="29"/>
        <v>RIDUCI ACQUISTI</v>
      </c>
      <c r="P191" s="97">
        <f t="shared" ca="1" si="30"/>
        <v>0.5</v>
      </c>
      <c r="Q191" s="97">
        <f t="shared" ca="1" si="31"/>
        <v>108</v>
      </c>
      <c r="R191">
        <f t="shared" ca="1" si="32"/>
        <v>0</v>
      </c>
    </row>
    <row r="192" spans="1:18" ht="15.95" customHeight="1" x14ac:dyDescent="0.25">
      <c r="A192" s="132" t="s">
        <v>148</v>
      </c>
      <c r="B192" s="133" t="str">
        <f>IFERROR(INDEX(RIEP_VENDITA!$B$3:$B$230,MATCH($A192,RIEP_VENDITA!$A$3:$A$230,0)),0)</f>
        <v>DELIA CLASSIC SILVER</v>
      </c>
      <c r="C192" s="134">
        <f>IFERROR(INDEX(RIEP_VENDITA!$C$3:$C$230,MATCH($A192,RIEP_VENDITA!$A$3:$A$230,0)),0)</f>
        <v>70</v>
      </c>
      <c r="D192" s="134">
        <f>IFERROR(INDEX(RIEP_VENDITA!$D$3:$D$230,MATCH($A192,RIEP_VENDITA!$A$3:$A$230,0)),0)</f>
        <v>44</v>
      </c>
      <c r="E192" s="134">
        <f>IFERROR(INDEX(RIEP_VENDITA!$R$3:$R$230,MATCH($A192,RIEP_VENDITA!$A$3:$A$230,0)),0)</f>
        <v>1</v>
      </c>
      <c r="F192" s="134">
        <f t="shared" si="22"/>
        <v>45</v>
      </c>
      <c r="G192" s="134">
        <f t="shared" si="23"/>
        <v>26</v>
      </c>
      <c r="H192" s="134">
        <f>IFERROR(INDEX(RIEP_VENDITA!$N$3:$N$230,MATCH($A192,RIEP_VENDITA!$A$3:$A$230,0)),0)</f>
        <v>4</v>
      </c>
      <c r="I192" s="134">
        <f t="shared" si="24"/>
        <v>30</v>
      </c>
      <c r="J192" s="191">
        <f>IFERROR(INDEX(RIEP_VENDITA!$H$3:$H$230,MATCH($A192,RIEP_VENDITA!$A$3:$A$230,0)),0)</f>
        <v>5</v>
      </c>
      <c r="K192" s="191">
        <f t="shared" si="25"/>
        <v>350</v>
      </c>
      <c r="L192" s="191">
        <f t="shared" si="26"/>
        <v>225</v>
      </c>
      <c r="M192" s="191">
        <f t="shared" si="27"/>
        <v>150</v>
      </c>
      <c r="N192" t="str">
        <f t="shared" ca="1" si="28"/>
        <v>LENTO</v>
      </c>
      <c r="O192" t="str">
        <f t="shared" ca="1" si="29"/>
        <v>RIDUCI ACQUISTI</v>
      </c>
      <c r="P192" s="97">
        <f t="shared" ca="1" si="30"/>
        <v>3.75</v>
      </c>
      <c r="Q192" s="97">
        <f t="shared" ca="1" si="31"/>
        <v>8</v>
      </c>
      <c r="R192">
        <f t="shared" ca="1" si="32"/>
        <v>0</v>
      </c>
    </row>
    <row r="193" spans="1:18" ht="15.95" customHeight="1" x14ac:dyDescent="0.25">
      <c r="A193" s="132" t="s">
        <v>141</v>
      </c>
      <c r="B193" s="133" t="str">
        <f>IFERROR(INDEX(RIEP_VENDITA!$B$3:$B$230,MATCH($A193,RIEP_VENDITA!$A$3:$A$230,0)),0)</f>
        <v>DELIA CLASSIC RED</v>
      </c>
      <c r="C193" s="134">
        <f>IFERROR(INDEX(RIEP_VENDITA!$C$3:$C$230,MATCH($A193,RIEP_VENDITA!$A$3:$A$230,0)),0)</f>
        <v>20</v>
      </c>
      <c r="D193" s="134">
        <f>IFERROR(INDEX(RIEP_VENDITA!$D$3:$D$230,MATCH($A193,RIEP_VENDITA!$A$3:$A$230,0)),0)</f>
        <v>8</v>
      </c>
      <c r="E193" s="134">
        <f>IFERROR(INDEX(RIEP_VENDITA!$R$3:$R$230,MATCH($A193,RIEP_VENDITA!$A$3:$A$230,0)),0)</f>
        <v>1</v>
      </c>
      <c r="F193" s="134">
        <f t="shared" si="22"/>
        <v>9</v>
      </c>
      <c r="G193" s="134">
        <f t="shared" si="23"/>
        <v>12</v>
      </c>
      <c r="H193" s="134">
        <f>IFERROR(INDEX(RIEP_VENDITA!$N$3:$N$230,MATCH($A193,RIEP_VENDITA!$A$3:$A$230,0)),0)</f>
        <v>5</v>
      </c>
      <c r="I193" s="134">
        <f t="shared" si="24"/>
        <v>17</v>
      </c>
      <c r="J193" s="191">
        <f>IFERROR(INDEX(RIEP_VENDITA!$H$3:$H$230,MATCH($A193,RIEP_VENDITA!$A$3:$A$230,0)),0)</f>
        <v>5</v>
      </c>
      <c r="K193" s="191">
        <f t="shared" si="25"/>
        <v>100</v>
      </c>
      <c r="L193" s="191">
        <f t="shared" si="26"/>
        <v>45</v>
      </c>
      <c r="M193" s="191">
        <f t="shared" si="27"/>
        <v>85</v>
      </c>
      <c r="N193" t="str">
        <f t="shared" ca="1" si="28"/>
        <v>LENTO</v>
      </c>
      <c r="O193" t="str">
        <f t="shared" ca="1" si="29"/>
        <v>RIDUCI ACQUISTI</v>
      </c>
      <c r="P193" s="97">
        <f t="shared" ca="1" si="30"/>
        <v>0.75</v>
      </c>
      <c r="Q193" s="97">
        <f t="shared" ca="1" si="31"/>
        <v>22.666666666666668</v>
      </c>
      <c r="R193">
        <f t="shared" ca="1" si="32"/>
        <v>0</v>
      </c>
    </row>
    <row r="194" spans="1:18" ht="15.95" customHeight="1" x14ac:dyDescent="0.25">
      <c r="A194" s="132" t="s">
        <v>144</v>
      </c>
      <c r="B194" s="133" t="str">
        <f>IFERROR(INDEX(RIEP_VENDITA!$B$3:$B$230,MATCH($A194,RIEP_VENDITA!$A$3:$A$230,0)),0)</f>
        <v>DELIA CLASSIC GREEN</v>
      </c>
      <c r="C194" s="134">
        <f>IFERROR(INDEX(RIEP_VENDITA!$C$3:$C$230,MATCH($A194,RIEP_VENDITA!$A$3:$A$230,0)),0)</f>
        <v>60</v>
      </c>
      <c r="D194" s="134">
        <f>IFERROR(INDEX(RIEP_VENDITA!$D$3:$D$230,MATCH($A194,RIEP_VENDITA!$A$3:$A$230,0)),0)</f>
        <v>47</v>
      </c>
      <c r="E194" s="134">
        <f>IFERROR(INDEX(RIEP_VENDITA!$R$3:$R$230,MATCH($A194,RIEP_VENDITA!$A$3:$A$230,0)),0)</f>
        <v>9</v>
      </c>
      <c r="F194" s="134">
        <f t="shared" si="22"/>
        <v>56</v>
      </c>
      <c r="G194" s="134">
        <f t="shared" si="23"/>
        <v>13</v>
      </c>
      <c r="H194" s="134">
        <f>IFERROR(INDEX(RIEP_VENDITA!$N$3:$N$230,MATCH($A194,RIEP_VENDITA!$A$3:$A$230,0)),0)</f>
        <v>4</v>
      </c>
      <c r="I194" s="134">
        <f t="shared" si="24"/>
        <v>17</v>
      </c>
      <c r="J194" s="191">
        <f>IFERROR(INDEX(RIEP_VENDITA!$H$3:$H$230,MATCH($A194,RIEP_VENDITA!$A$3:$A$230,0)),0)</f>
        <v>5</v>
      </c>
      <c r="K194" s="191">
        <f t="shared" si="25"/>
        <v>300</v>
      </c>
      <c r="L194" s="191">
        <f t="shared" si="26"/>
        <v>280</v>
      </c>
      <c r="M194" s="191">
        <f t="shared" si="27"/>
        <v>85</v>
      </c>
      <c r="N194" t="str">
        <f t="shared" ca="1" si="28"/>
        <v>OK</v>
      </c>
      <c r="O194" t="str">
        <f t="shared" ca="1" si="29"/>
        <v>OK</v>
      </c>
      <c r="P194" s="97">
        <f t="shared" ca="1" si="30"/>
        <v>4.666666666666667</v>
      </c>
      <c r="Q194" s="97">
        <f t="shared" ca="1" si="31"/>
        <v>3.6428571428571428</v>
      </c>
      <c r="R194">
        <f t="shared" ca="1" si="32"/>
        <v>0</v>
      </c>
    </row>
    <row r="195" spans="1:18" ht="15.95" customHeight="1" x14ac:dyDescent="0.25">
      <c r="A195" s="132" t="s">
        <v>140</v>
      </c>
      <c r="B195" s="133" t="str">
        <f>IFERROR(INDEX(RIEP_VENDITA!$B$3:$B$230,MATCH($A195,RIEP_VENDITA!$A$3:$A$230,0)),0)</f>
        <v>DELIA CLASSIC GOLD</v>
      </c>
      <c r="C195" s="134">
        <f>IFERROR(INDEX(RIEP_VENDITA!$C$3:$C$230,MATCH($A195,RIEP_VENDITA!$A$3:$A$230,0)),0)</f>
        <v>290</v>
      </c>
      <c r="D195" s="134">
        <f>IFERROR(INDEX(RIEP_VENDITA!$D$3:$D$230,MATCH($A195,RIEP_VENDITA!$A$3:$A$230,0)),0)</f>
        <v>267</v>
      </c>
      <c r="E195" s="134">
        <f>IFERROR(INDEX(RIEP_VENDITA!$R$3:$R$230,MATCH($A195,RIEP_VENDITA!$A$3:$A$230,0)),0)</f>
        <v>13</v>
      </c>
      <c r="F195" s="134">
        <f t="shared" si="22"/>
        <v>280</v>
      </c>
      <c r="G195" s="134">
        <f t="shared" si="23"/>
        <v>23</v>
      </c>
      <c r="H195" s="134">
        <f>IFERROR(INDEX(RIEP_VENDITA!$N$3:$N$230,MATCH($A195,RIEP_VENDITA!$A$3:$A$230,0)),0)</f>
        <v>3</v>
      </c>
      <c r="I195" s="134">
        <f t="shared" si="24"/>
        <v>26</v>
      </c>
      <c r="J195" s="191">
        <f>IFERROR(INDEX(RIEP_VENDITA!$H$3:$H$230,MATCH($A195,RIEP_VENDITA!$A$3:$A$230,0)),0)</f>
        <v>5</v>
      </c>
      <c r="K195" s="191">
        <f t="shared" si="25"/>
        <v>1450</v>
      </c>
      <c r="L195" s="191">
        <f t="shared" si="26"/>
        <v>1400</v>
      </c>
      <c r="M195" s="191">
        <f t="shared" si="27"/>
        <v>130</v>
      </c>
      <c r="N195" t="str">
        <f t="shared" ca="1" si="28"/>
        <v>OK</v>
      </c>
      <c r="O195" t="str">
        <f t="shared" ca="1" si="29"/>
        <v>OK</v>
      </c>
      <c r="P195" s="97">
        <f t="shared" ca="1" si="30"/>
        <v>23.333333333333332</v>
      </c>
      <c r="Q195" s="97">
        <f t="shared" ca="1" si="31"/>
        <v>1.1142857142857143</v>
      </c>
      <c r="R195">
        <f t="shared" ca="1" si="32"/>
        <v>0</v>
      </c>
    </row>
    <row r="196" spans="1:18" ht="15.95" customHeight="1" x14ac:dyDescent="0.25">
      <c r="A196" s="132" t="s">
        <v>228</v>
      </c>
      <c r="B196" s="133" t="str">
        <f>IFERROR(INDEX(RIEP_VENDITA!$B$3:$B$230,MATCH($A196,RIEP_VENDITA!$A$3:$A$230,0)),0)</f>
        <v>DAVIDOFF CLASSIC*AST20</v>
      </c>
      <c r="C196" s="134">
        <f>IFERROR(INDEX(RIEP_VENDITA!$C$3:$C$230,MATCH($A196,RIEP_VENDITA!$A$3:$A$230,0)),0)</f>
        <v>40</v>
      </c>
      <c r="D196" s="134">
        <f>IFERROR(INDEX(RIEP_VENDITA!$D$3:$D$230,MATCH($A196,RIEP_VENDITA!$A$3:$A$230,0)),0)</f>
        <v>8</v>
      </c>
      <c r="E196" s="134">
        <f>IFERROR(INDEX(RIEP_VENDITA!$R$3:$R$230,MATCH($A196,RIEP_VENDITA!$A$3:$A$230,0)),0)</f>
        <v>2</v>
      </c>
      <c r="F196" s="134">
        <f t="shared" si="22"/>
        <v>10</v>
      </c>
      <c r="G196" s="134">
        <f t="shared" si="23"/>
        <v>32</v>
      </c>
      <c r="H196" s="134">
        <f>IFERROR(INDEX(RIEP_VENDITA!$N$3:$N$230,MATCH($A196,RIEP_VENDITA!$A$3:$A$230,0)),0)</f>
        <v>6</v>
      </c>
      <c r="I196" s="134">
        <f t="shared" si="24"/>
        <v>38</v>
      </c>
      <c r="J196" s="191">
        <f>IFERROR(INDEX(RIEP_VENDITA!$H$3:$H$230,MATCH($A196,RIEP_VENDITA!$A$3:$A$230,0)),0)</f>
        <v>6.8</v>
      </c>
      <c r="K196" s="191">
        <f t="shared" si="25"/>
        <v>272</v>
      </c>
      <c r="L196" s="191">
        <f t="shared" si="26"/>
        <v>68</v>
      </c>
      <c r="M196" s="191">
        <f t="shared" si="27"/>
        <v>258.39999999999998</v>
      </c>
      <c r="N196" t="str">
        <f t="shared" ca="1" si="28"/>
        <v>LENTO</v>
      </c>
      <c r="O196" t="str">
        <f t="shared" ca="1" si="29"/>
        <v>RIDUCI ACQUISTI</v>
      </c>
      <c r="P196" s="97">
        <f t="shared" ca="1" si="30"/>
        <v>0.83333333333333337</v>
      </c>
      <c r="Q196" s="97">
        <f t="shared" ca="1" si="31"/>
        <v>45.6</v>
      </c>
      <c r="R196">
        <f t="shared" ca="1" si="32"/>
        <v>0</v>
      </c>
    </row>
    <row r="197" spans="1:18" ht="15.95" customHeight="1" x14ac:dyDescent="0.25">
      <c r="A197" s="132" t="s">
        <v>210</v>
      </c>
      <c r="B197" s="133" t="str">
        <f>IFERROR(INDEX(RIEP_VENDITA!$B$3:$B$230,MATCH($A197,RIEP_VENDITA!$A$3:$A$230,0)),0)</f>
        <v>CHESTERFIELD REMIX</v>
      </c>
      <c r="C197" s="134">
        <f>IFERROR(INDEX(RIEP_VENDITA!$C$3:$C$230,MATCH($A197,RIEP_VENDITA!$A$3:$A$230,0)),0)</f>
        <v>60</v>
      </c>
      <c r="D197" s="134">
        <f>IFERROR(INDEX(RIEP_VENDITA!$D$3:$D$230,MATCH($A197,RIEP_VENDITA!$A$3:$A$230,0)),0)</f>
        <v>54</v>
      </c>
      <c r="E197" s="134">
        <f>IFERROR(INDEX(RIEP_VENDITA!$R$3:$R$230,MATCH($A197,RIEP_VENDITA!$A$3:$A$230,0)),0)</f>
        <v>2</v>
      </c>
      <c r="F197" s="134">
        <f t="shared" si="22"/>
        <v>56</v>
      </c>
      <c r="G197" s="134">
        <f t="shared" si="23"/>
        <v>6</v>
      </c>
      <c r="H197" s="134">
        <f>IFERROR(INDEX(RIEP_VENDITA!$N$3:$N$230,MATCH($A197,RIEP_VENDITA!$A$3:$A$230,0)),0)</f>
        <v>4</v>
      </c>
      <c r="I197" s="134">
        <f t="shared" si="24"/>
        <v>10</v>
      </c>
      <c r="J197" s="191">
        <f>IFERROR(INDEX(RIEP_VENDITA!$H$3:$H$230,MATCH($A197,RIEP_VENDITA!$A$3:$A$230,0)),0)</f>
        <v>2.8</v>
      </c>
      <c r="K197" s="191">
        <f t="shared" si="25"/>
        <v>168</v>
      </c>
      <c r="L197" s="191">
        <f t="shared" si="26"/>
        <v>156.79999999999998</v>
      </c>
      <c r="M197" s="191">
        <f t="shared" si="27"/>
        <v>28</v>
      </c>
      <c r="N197" t="str">
        <f t="shared" ca="1" si="28"/>
        <v>OK</v>
      </c>
      <c r="O197" t="str">
        <f t="shared" ca="1" si="29"/>
        <v>OK</v>
      </c>
      <c r="P197" s="97">
        <f t="shared" ca="1" si="30"/>
        <v>4.666666666666667</v>
      </c>
      <c r="Q197" s="97">
        <f t="shared" ca="1" si="31"/>
        <v>2.1428571428571428</v>
      </c>
      <c r="R197">
        <f t="shared" ca="1" si="32"/>
        <v>0</v>
      </c>
    </row>
    <row r="198" spans="1:18" ht="15.95" customHeight="1" x14ac:dyDescent="0.25">
      <c r="A198" s="132" t="s">
        <v>235</v>
      </c>
      <c r="B198" s="133" t="str">
        <f>IFERROR(INDEX(RIEP_VENDITA!$B$3:$B$230,MATCH($A198,RIEP_VENDITA!$A$3:$A$230,0)),0)</f>
        <v>CHESTERFIELD ORIGINAL KS *AST20</v>
      </c>
      <c r="C198" s="134">
        <f>IFERROR(INDEX(RIEP_VENDITA!$C$3:$C$230,MATCH($A198,RIEP_VENDITA!$A$3:$A$230,0)),0)</f>
        <v>150</v>
      </c>
      <c r="D198" s="134">
        <f>IFERROR(INDEX(RIEP_VENDITA!$D$3:$D$230,MATCH($A198,RIEP_VENDITA!$A$3:$A$230,0)),0)</f>
        <v>136</v>
      </c>
      <c r="E198" s="134">
        <f>IFERROR(INDEX(RIEP_VENDITA!$R$3:$R$230,MATCH($A198,RIEP_VENDITA!$A$3:$A$230,0)),0)</f>
        <v>5</v>
      </c>
      <c r="F198" s="134">
        <f t="shared" si="22"/>
        <v>141</v>
      </c>
      <c r="G198" s="134">
        <f t="shared" si="23"/>
        <v>14</v>
      </c>
      <c r="H198" s="134">
        <f>IFERROR(INDEX(RIEP_VENDITA!$N$3:$N$230,MATCH($A198,RIEP_VENDITA!$A$3:$A$230,0)),0)</f>
        <v>9</v>
      </c>
      <c r="I198" s="134">
        <f t="shared" si="24"/>
        <v>23</v>
      </c>
      <c r="J198" s="191">
        <f>IFERROR(INDEX(RIEP_VENDITA!$H$3:$H$230,MATCH($A198,RIEP_VENDITA!$A$3:$A$230,0)),0)</f>
        <v>5.8</v>
      </c>
      <c r="K198" s="191">
        <f t="shared" si="25"/>
        <v>870</v>
      </c>
      <c r="L198" s="191">
        <f t="shared" si="26"/>
        <v>817.8</v>
      </c>
      <c r="M198" s="191">
        <f t="shared" si="27"/>
        <v>133.4</v>
      </c>
      <c r="N198" t="str">
        <f t="shared" ca="1" si="28"/>
        <v>OK</v>
      </c>
      <c r="O198" t="str">
        <f t="shared" ca="1" si="29"/>
        <v>OK</v>
      </c>
      <c r="P198" s="97">
        <f t="shared" ca="1" si="30"/>
        <v>11.75</v>
      </c>
      <c r="Q198" s="97">
        <f t="shared" ca="1" si="31"/>
        <v>1.9574468085106382</v>
      </c>
      <c r="R198">
        <f t="shared" ca="1" si="32"/>
        <v>0</v>
      </c>
    </row>
    <row r="199" spans="1:18" ht="15.95" customHeight="1" x14ac:dyDescent="0.25">
      <c r="A199" s="132" t="s">
        <v>208</v>
      </c>
      <c r="B199" s="133" t="str">
        <f>IFERROR(INDEX(RIEP_VENDITA!$B$3:$B$230,MATCH($A199,RIEP_VENDITA!$A$3:$A$230,0)),0)</f>
        <v>CHESTERFIELD LEAF</v>
      </c>
      <c r="C199" s="134">
        <f>IFERROR(INDEX(RIEP_VENDITA!$C$3:$C$230,MATCH($A199,RIEP_VENDITA!$A$3:$A$230,0)),0)</f>
        <v>60</v>
      </c>
      <c r="D199" s="134">
        <f>IFERROR(INDEX(RIEP_VENDITA!$D$3:$D$230,MATCH($A199,RIEP_VENDITA!$A$3:$A$230,0)),0)</f>
        <v>45</v>
      </c>
      <c r="E199" s="134">
        <f>IFERROR(INDEX(RIEP_VENDITA!$R$3:$R$230,MATCH($A199,RIEP_VENDITA!$A$3:$A$230,0)),0)</f>
        <v>0</v>
      </c>
      <c r="F199" s="134">
        <f t="shared" si="22"/>
        <v>45</v>
      </c>
      <c r="G199" s="134">
        <f t="shared" si="23"/>
        <v>15</v>
      </c>
      <c r="H199" s="134">
        <f>IFERROR(INDEX(RIEP_VENDITA!$N$3:$N$230,MATCH($A199,RIEP_VENDITA!$A$3:$A$230,0)),0)</f>
        <v>0</v>
      </c>
      <c r="I199" s="134">
        <f t="shared" si="24"/>
        <v>15</v>
      </c>
      <c r="J199" s="191">
        <f>IFERROR(INDEX(RIEP_VENDITA!$H$3:$H$230,MATCH($A199,RIEP_VENDITA!$A$3:$A$230,0)),0)</f>
        <v>2.8</v>
      </c>
      <c r="K199" s="191">
        <f t="shared" si="25"/>
        <v>168</v>
      </c>
      <c r="L199" s="191">
        <f t="shared" si="26"/>
        <v>125.99999999999999</v>
      </c>
      <c r="M199" s="191">
        <f t="shared" si="27"/>
        <v>42</v>
      </c>
      <c r="N199" t="str">
        <f t="shared" ca="1" si="28"/>
        <v>OK</v>
      </c>
      <c r="O199" t="str">
        <f t="shared" ca="1" si="29"/>
        <v>OK</v>
      </c>
      <c r="P199" s="97">
        <f t="shared" ca="1" si="30"/>
        <v>3.75</v>
      </c>
      <c r="Q199" s="97">
        <f t="shared" ca="1" si="31"/>
        <v>4</v>
      </c>
      <c r="R199">
        <f t="shared" ca="1" si="32"/>
        <v>0</v>
      </c>
    </row>
    <row r="200" spans="1:18" ht="15.95" customHeight="1" x14ac:dyDescent="0.25">
      <c r="A200" s="132" t="s">
        <v>150</v>
      </c>
      <c r="B200" s="133" t="str">
        <f>IFERROR(INDEX(RIEP_VENDITA!$B$3:$B$230,MATCH($A200,RIEP_VENDITA!$A$3:$A$230,0)),0)</f>
        <v>CHESTERFIELD LABEL ORIGINAL KS*AST20</v>
      </c>
      <c r="C200" s="134">
        <f>IFERROR(INDEX(RIEP_VENDITA!$C$3:$C$230,MATCH($A200,RIEP_VENDITA!$A$3:$A$230,0)),0)</f>
        <v>150</v>
      </c>
      <c r="D200" s="134">
        <f>IFERROR(INDEX(RIEP_VENDITA!$D$3:$D$230,MATCH($A200,RIEP_VENDITA!$A$3:$A$230,0)),0)</f>
        <v>140</v>
      </c>
      <c r="E200" s="134">
        <f>IFERROR(INDEX(RIEP_VENDITA!$R$3:$R$230,MATCH($A200,RIEP_VENDITA!$A$3:$A$230,0)),0)</f>
        <v>5</v>
      </c>
      <c r="F200" s="134">
        <f t="shared" si="22"/>
        <v>145</v>
      </c>
      <c r="G200" s="134">
        <f t="shared" si="23"/>
        <v>10</v>
      </c>
      <c r="H200" s="134">
        <f>IFERROR(INDEX(RIEP_VENDITA!$N$3:$N$230,MATCH($A200,RIEP_VENDITA!$A$3:$A$230,0)),0)</f>
        <v>3</v>
      </c>
      <c r="I200" s="134">
        <f t="shared" si="24"/>
        <v>13</v>
      </c>
      <c r="J200" s="191">
        <f>IFERROR(INDEX(RIEP_VENDITA!$H$3:$H$230,MATCH($A200,RIEP_VENDITA!$A$3:$A$230,0)),0)</f>
        <v>5.5</v>
      </c>
      <c r="K200" s="191">
        <f t="shared" si="25"/>
        <v>825</v>
      </c>
      <c r="L200" s="191">
        <f t="shared" si="26"/>
        <v>797.5</v>
      </c>
      <c r="M200" s="191">
        <f t="shared" si="27"/>
        <v>71.5</v>
      </c>
      <c r="N200" t="str">
        <f t="shared" ca="1" si="28"/>
        <v>OK</v>
      </c>
      <c r="O200" t="str">
        <f t="shared" ca="1" si="29"/>
        <v>OK</v>
      </c>
      <c r="P200" s="97">
        <f t="shared" ca="1" si="30"/>
        <v>12.083333333333334</v>
      </c>
      <c r="Q200" s="97">
        <f t="shared" ca="1" si="31"/>
        <v>1.0758620689655172</v>
      </c>
      <c r="R200">
        <f t="shared" ca="1" si="32"/>
        <v>0</v>
      </c>
    </row>
    <row r="201" spans="1:18" ht="15.95" customHeight="1" x14ac:dyDescent="0.25">
      <c r="A201" s="132" t="s">
        <v>149</v>
      </c>
      <c r="B201" s="133" t="str">
        <f>IFERROR(INDEX(RIEP_VENDITA!$B$3:$B$230,MATCH($A201,RIEP_VENDITA!$A$3:$A$230,0)),0)</f>
        <v>CHESTERFIELD LABEL BLU KS *AST20</v>
      </c>
      <c r="C201" s="134">
        <f>IFERROR(INDEX(RIEP_VENDITA!$C$3:$C$230,MATCH($A201,RIEP_VENDITA!$A$3:$A$230,0)),0)</f>
        <v>130</v>
      </c>
      <c r="D201" s="134">
        <f>IFERROR(INDEX(RIEP_VENDITA!$D$3:$D$230,MATCH($A201,RIEP_VENDITA!$A$3:$A$230,0)),0)</f>
        <v>96</v>
      </c>
      <c r="E201" s="134">
        <f>IFERROR(INDEX(RIEP_VENDITA!$R$3:$R$230,MATCH($A201,RIEP_VENDITA!$A$3:$A$230,0)),0)</f>
        <v>4</v>
      </c>
      <c r="F201" s="134">
        <f t="shared" si="22"/>
        <v>100</v>
      </c>
      <c r="G201" s="134">
        <f t="shared" si="23"/>
        <v>34</v>
      </c>
      <c r="H201" s="134">
        <f>IFERROR(INDEX(RIEP_VENDITA!$N$3:$N$230,MATCH($A201,RIEP_VENDITA!$A$3:$A$230,0)),0)</f>
        <v>3</v>
      </c>
      <c r="I201" s="134">
        <f t="shared" si="24"/>
        <v>37</v>
      </c>
      <c r="J201" s="191">
        <f>IFERROR(INDEX(RIEP_VENDITA!$H$3:$H$230,MATCH($A201,RIEP_VENDITA!$A$3:$A$230,0)),0)</f>
        <v>5.5</v>
      </c>
      <c r="K201" s="191">
        <f t="shared" si="25"/>
        <v>715</v>
      </c>
      <c r="L201" s="191">
        <f t="shared" si="26"/>
        <v>550</v>
      </c>
      <c r="M201" s="191">
        <f t="shared" si="27"/>
        <v>203.5</v>
      </c>
      <c r="N201" t="str">
        <f t="shared" ca="1" si="28"/>
        <v>OK</v>
      </c>
      <c r="O201" t="str">
        <f t="shared" ca="1" si="29"/>
        <v>OK</v>
      </c>
      <c r="P201" s="97">
        <f t="shared" ca="1" si="30"/>
        <v>8.3333333333333339</v>
      </c>
      <c r="Q201" s="97">
        <f t="shared" ca="1" si="31"/>
        <v>4.4399999999999995</v>
      </c>
      <c r="R201">
        <f t="shared" ca="1" si="32"/>
        <v>0</v>
      </c>
    </row>
    <row r="202" spans="1:18" ht="15.95" customHeight="1" x14ac:dyDescent="0.25">
      <c r="A202" s="132" t="s">
        <v>115</v>
      </c>
      <c r="B202" s="133" t="str">
        <f>IFERROR(INDEX(RIEP_VENDITA!$B$3:$B$230,MATCH($A202,RIEP_VENDITA!$A$3:$A$230,0)),0)</f>
        <v>CHESTERFIELD BLU KS*AST20</v>
      </c>
      <c r="C202" s="134">
        <f>IFERROR(INDEX(RIEP_VENDITA!$C$3:$C$230,MATCH($A202,RIEP_VENDITA!$A$3:$A$230,0)),0)</f>
        <v>340</v>
      </c>
      <c r="D202" s="134">
        <f>IFERROR(INDEX(RIEP_VENDITA!$D$3:$D$230,MATCH($A202,RIEP_VENDITA!$A$3:$A$230,0)),0)</f>
        <v>319</v>
      </c>
      <c r="E202" s="134">
        <f>IFERROR(INDEX(RIEP_VENDITA!$R$3:$R$230,MATCH($A202,RIEP_VENDITA!$A$3:$A$230,0)),0)</f>
        <v>15</v>
      </c>
      <c r="F202" s="134">
        <f t="shared" ref="F202:F265" si="33">D202+E202</f>
        <v>334</v>
      </c>
      <c r="G202" s="134">
        <f t="shared" ref="G202:G220" si="34">MAX(0,C202-D202)</f>
        <v>21</v>
      </c>
      <c r="H202" s="134">
        <f>IFERROR(INDEX(RIEP_VENDITA!$N$3:$N$230,MATCH($A202,RIEP_VENDITA!$A$3:$A$230,0)),0)</f>
        <v>5</v>
      </c>
      <c r="I202" s="134">
        <f t="shared" ref="I202:I265" si="35">G202+H202</f>
        <v>26</v>
      </c>
      <c r="J202" s="191">
        <f>IFERROR(INDEX(RIEP_VENDITA!$H$3:$H$230,MATCH($A202,RIEP_VENDITA!$A$3:$A$230,0)),0)</f>
        <v>5.8</v>
      </c>
      <c r="K202" s="191">
        <f t="shared" ref="K202:K265" si="36">C202*J202</f>
        <v>1972</v>
      </c>
      <c r="L202" s="191">
        <f t="shared" ref="L202:L220" si="37">F202*J202</f>
        <v>1937.2</v>
      </c>
      <c r="M202" s="191">
        <f t="shared" ref="M202:M220" si="38">I202*J202</f>
        <v>150.79999999999998</v>
      </c>
      <c r="N202" t="str">
        <f t="shared" ref="N202:N220" ca="1" si="39">IF(A202="","",IF(I202&lt;0,"NEGATIVO",IF(AND(F202=0,I202&gt;0),"FERMO",IF(AND(P202&gt;0,Q202&gt;6),"LENTO",IF(I202=0,"ESAURITO","OK")))))</f>
        <v>OK</v>
      </c>
      <c r="O202" t="str">
        <f t="shared" ref="O202:O265" ca="1" si="40">IF(A202="","",IF(I202&lt;0,"VERIFICA + RIORDINO",IF(R202&gt;0,"RIORDINO",IF(N202="FERMO","PROMO/SMALTIRE",IF(N202="LENTO","RIDUCI ACQUISTI","OK")))))</f>
        <v>OK</v>
      </c>
      <c r="P202" s="97">
        <f t="shared" ref="P202:P220" ca="1" si="41">IFERROR(F202/$B$6,0)</f>
        <v>27.833333333333332</v>
      </c>
      <c r="Q202" s="97">
        <f t="shared" ref="Q202:Q265" ca="1" si="42">IFERROR(I202/P202,0)</f>
        <v>0.93413173652694614</v>
      </c>
      <c r="R202">
        <f t="shared" ref="R202:R220" ca="1" si="43">IF(A202="","",IF(OR(N202="FERMO",N202="LENTO"),0,MAX(0,_xlfn.CEILING.MATH(P202*$N$4-I202,$R$4))))</f>
        <v>0</v>
      </c>
    </row>
    <row r="203" spans="1:18" ht="15.95" customHeight="1" x14ac:dyDescent="0.25">
      <c r="A203" s="132" t="s">
        <v>176</v>
      </c>
      <c r="B203" s="133" t="str">
        <f>IFERROR(INDEX(RIEP_VENDITA!$B$3:$B$230,MATCH($A203,RIEP_VENDITA!$A$3:$A$230,0)),0)</f>
        <v>CAMEL YELLOW*CART20</v>
      </c>
      <c r="C203" s="134">
        <f>IFERROR(INDEX(RIEP_VENDITA!$C$3:$C$230,MATCH($A203,RIEP_VENDITA!$A$3:$A$230,0)),0)</f>
        <v>140</v>
      </c>
      <c r="D203" s="134">
        <f>IFERROR(INDEX(RIEP_VENDITA!$D$3:$D$230,MATCH($A203,RIEP_VENDITA!$A$3:$A$230,0)),0)</f>
        <v>114</v>
      </c>
      <c r="E203" s="134">
        <f>IFERROR(INDEX(RIEP_VENDITA!$R$3:$R$230,MATCH($A203,RIEP_VENDITA!$A$3:$A$230,0)),0)</f>
        <v>0</v>
      </c>
      <c r="F203" s="134">
        <f t="shared" si="33"/>
        <v>114</v>
      </c>
      <c r="G203" s="134">
        <f t="shared" si="34"/>
        <v>26</v>
      </c>
      <c r="H203" s="134">
        <f>IFERROR(INDEX(RIEP_VENDITA!$N$3:$N$230,MATCH($A203,RIEP_VENDITA!$A$3:$A$230,0)),0)</f>
        <v>0</v>
      </c>
      <c r="I203" s="134">
        <f t="shared" si="35"/>
        <v>26</v>
      </c>
      <c r="J203" s="191">
        <f>IFERROR(INDEX(RIEP_VENDITA!$H$3:$H$230,MATCH($A203,RIEP_VENDITA!$A$3:$A$230,0)),0)</f>
        <v>5.8</v>
      </c>
      <c r="K203" s="191">
        <f t="shared" si="36"/>
        <v>812</v>
      </c>
      <c r="L203" s="191">
        <f t="shared" si="37"/>
        <v>661.19999999999993</v>
      </c>
      <c r="M203" s="191">
        <f t="shared" si="38"/>
        <v>150.79999999999998</v>
      </c>
      <c r="N203" t="str">
        <f t="shared" ca="1" si="39"/>
        <v>OK</v>
      </c>
      <c r="O203" t="str">
        <f t="shared" ca="1" si="40"/>
        <v>OK</v>
      </c>
      <c r="P203" s="97">
        <f t="shared" ca="1" si="41"/>
        <v>9.5</v>
      </c>
      <c r="Q203" s="97">
        <f t="shared" ca="1" si="42"/>
        <v>2.736842105263158</v>
      </c>
      <c r="R203">
        <f t="shared" ca="1" si="43"/>
        <v>0</v>
      </c>
    </row>
    <row r="204" spans="1:18" ht="15.95" customHeight="1" x14ac:dyDescent="0.25">
      <c r="A204" s="132" t="s">
        <v>169</v>
      </c>
      <c r="B204" s="133" t="str">
        <f>IFERROR(INDEX(RIEP_VENDITA!$B$3:$B$230,MATCH($A204,RIEP_VENDITA!$A$3:$A$230,0)),0)</f>
        <v>CAMEL YELLOW*AST20</v>
      </c>
      <c r="C204" s="134">
        <f>IFERROR(INDEX(RIEP_VENDITA!$C$3:$C$230,MATCH($A204,RIEP_VENDITA!$A$3:$A$230,0)),0)</f>
        <v>190</v>
      </c>
      <c r="D204" s="134">
        <f>IFERROR(INDEX(RIEP_VENDITA!$D$3:$D$230,MATCH($A204,RIEP_VENDITA!$A$3:$A$230,0)),0)</f>
        <v>176</v>
      </c>
      <c r="E204" s="134">
        <f>IFERROR(INDEX(RIEP_VENDITA!$R$3:$R$230,MATCH($A204,RIEP_VENDITA!$A$3:$A$230,0)),0)</f>
        <v>7</v>
      </c>
      <c r="F204" s="134">
        <f t="shared" si="33"/>
        <v>183</v>
      </c>
      <c r="G204" s="134">
        <f t="shared" si="34"/>
        <v>14</v>
      </c>
      <c r="H204" s="134">
        <f>IFERROR(INDEX(RIEP_VENDITA!$N$3:$N$230,MATCH($A204,RIEP_VENDITA!$A$3:$A$230,0)),0)</f>
        <v>5</v>
      </c>
      <c r="I204" s="134">
        <f t="shared" si="35"/>
        <v>19</v>
      </c>
      <c r="J204" s="191">
        <f>IFERROR(INDEX(RIEP_VENDITA!$H$3:$H$230,MATCH($A204,RIEP_VENDITA!$A$3:$A$230,0)),0)</f>
        <v>6.3</v>
      </c>
      <c r="K204" s="191">
        <f t="shared" si="36"/>
        <v>1197</v>
      </c>
      <c r="L204" s="191">
        <f t="shared" si="37"/>
        <v>1152.8999999999999</v>
      </c>
      <c r="M204" s="191">
        <f t="shared" si="38"/>
        <v>119.7</v>
      </c>
      <c r="N204" t="str">
        <f t="shared" ca="1" si="39"/>
        <v>OK</v>
      </c>
      <c r="O204" t="str">
        <f t="shared" ca="1" si="40"/>
        <v>OK</v>
      </c>
      <c r="P204" s="97">
        <f t="shared" ca="1" si="41"/>
        <v>15.25</v>
      </c>
      <c r="Q204" s="97">
        <f t="shared" ca="1" si="42"/>
        <v>1.2459016393442623</v>
      </c>
      <c r="R204">
        <f t="shared" ca="1" si="43"/>
        <v>0</v>
      </c>
    </row>
    <row r="205" spans="1:18" ht="15.95" customHeight="1" x14ac:dyDescent="0.25">
      <c r="A205" s="132" t="s">
        <v>126</v>
      </c>
      <c r="B205" s="133" t="str">
        <f>IFERROR(INDEX(RIEP_VENDITA!$B$3:$B$230,MATCH($A205,RIEP_VENDITA!$A$3:$A$230,0)),0)</f>
        <v>CAMEL PURPLE OPTION STICK</v>
      </c>
      <c r="C205" s="134">
        <f>IFERROR(INDEX(RIEP_VENDITA!$C$3:$C$230,MATCH($A205,RIEP_VENDITA!$A$3:$A$230,0)),0)</f>
        <v>0</v>
      </c>
      <c r="D205" s="134">
        <f>IFERROR(INDEX(RIEP_VENDITA!$D$3:$D$230,MATCH($A205,RIEP_VENDITA!$A$3:$A$230,0)),0)</f>
        <v>0</v>
      </c>
      <c r="E205" s="134">
        <f>IFERROR(INDEX(RIEP_VENDITA!$R$3:$R$230,MATCH($A205,RIEP_VENDITA!$A$3:$A$230,0)),0)</f>
        <v>0</v>
      </c>
      <c r="F205" s="134">
        <f t="shared" si="33"/>
        <v>0</v>
      </c>
      <c r="G205" s="134">
        <f t="shared" si="34"/>
        <v>0</v>
      </c>
      <c r="H205" s="134">
        <f>IFERROR(INDEX(RIEP_VENDITA!$N$3:$N$230,MATCH($A205,RIEP_VENDITA!$A$3:$A$230,0)),0)</f>
        <v>0</v>
      </c>
      <c r="I205" s="134">
        <f t="shared" si="35"/>
        <v>0</v>
      </c>
      <c r="J205" s="191">
        <f>IFERROR(INDEX(RIEP_VENDITA!$H$3:$H$230,MATCH($A205,RIEP_VENDITA!$A$3:$A$230,0)),0)</f>
        <v>4.5</v>
      </c>
      <c r="K205" s="191">
        <f t="shared" si="36"/>
        <v>0</v>
      </c>
      <c r="L205" s="191">
        <f t="shared" si="37"/>
        <v>0</v>
      </c>
      <c r="M205" s="191">
        <f t="shared" si="38"/>
        <v>0</v>
      </c>
      <c r="N205" t="str">
        <f t="shared" ca="1" si="39"/>
        <v>ESAURITO</v>
      </c>
      <c r="O205" t="str">
        <f t="shared" ca="1" si="40"/>
        <v>OK</v>
      </c>
      <c r="P205" s="97">
        <f t="shared" ca="1" si="41"/>
        <v>0</v>
      </c>
      <c r="Q205" s="97">
        <f t="shared" ca="1" si="42"/>
        <v>0</v>
      </c>
      <c r="R205">
        <f t="shared" ca="1" si="43"/>
        <v>0</v>
      </c>
    </row>
    <row r="206" spans="1:18" ht="15.95" customHeight="1" x14ac:dyDescent="0.25">
      <c r="A206" s="132" t="s">
        <v>158</v>
      </c>
      <c r="B206" s="133" t="str">
        <f>IFERROR(INDEX(RIEP_VENDITA!$B$3:$B$230,MATCH($A206,RIEP_VENDITA!$A$3:$A$230,0)),0)</f>
        <v>CAMEL ESSENTIAL BLUE AST*20</v>
      </c>
      <c r="C206" s="134">
        <f>IFERROR(INDEX(RIEP_VENDITA!$C$3:$C$230,MATCH($A206,RIEP_VENDITA!$A$3:$A$230,0)),0)</f>
        <v>30</v>
      </c>
      <c r="D206" s="134">
        <f>IFERROR(INDEX(RIEP_VENDITA!$D$3:$D$230,MATCH($A206,RIEP_VENDITA!$A$3:$A$230,0)),0)</f>
        <v>25</v>
      </c>
      <c r="E206" s="134">
        <f>IFERROR(INDEX(RIEP_VENDITA!$R$3:$R$230,MATCH($A206,RIEP_VENDITA!$A$3:$A$230,0)),0)</f>
        <v>0</v>
      </c>
      <c r="F206" s="134">
        <f t="shared" si="33"/>
        <v>25</v>
      </c>
      <c r="G206" s="134">
        <f t="shared" si="34"/>
        <v>5</v>
      </c>
      <c r="H206" s="134">
        <f>IFERROR(INDEX(RIEP_VENDITA!$N$3:$N$230,MATCH($A206,RIEP_VENDITA!$A$3:$A$230,0)),0)</f>
        <v>4</v>
      </c>
      <c r="I206" s="134">
        <f t="shared" si="35"/>
        <v>9</v>
      </c>
      <c r="J206" s="191">
        <f>IFERROR(INDEX(RIEP_VENDITA!$H$3:$H$230,MATCH($A206,RIEP_VENDITA!$A$3:$A$230,0)),0)</f>
        <v>6</v>
      </c>
      <c r="K206" s="191">
        <f t="shared" si="36"/>
        <v>180</v>
      </c>
      <c r="L206" s="191">
        <f t="shared" si="37"/>
        <v>150</v>
      </c>
      <c r="M206" s="191">
        <f t="shared" si="38"/>
        <v>54</v>
      </c>
      <c r="N206" t="str">
        <f t="shared" ca="1" si="39"/>
        <v>OK</v>
      </c>
      <c r="O206" t="str">
        <f t="shared" ca="1" si="40"/>
        <v>OK</v>
      </c>
      <c r="P206" s="97">
        <f t="shared" ca="1" si="41"/>
        <v>2.0833333333333335</v>
      </c>
      <c r="Q206" s="97">
        <f t="shared" ca="1" si="42"/>
        <v>4.3199999999999994</v>
      </c>
      <c r="R206">
        <f t="shared" ca="1" si="43"/>
        <v>0</v>
      </c>
    </row>
    <row r="207" spans="1:18" ht="15.95" customHeight="1" x14ac:dyDescent="0.25">
      <c r="A207" s="132" t="s">
        <v>127</v>
      </c>
      <c r="B207" s="133" t="str">
        <f>IFERROR(INDEX(RIEP_VENDITA!$B$3:$B$230,MATCH($A207,RIEP_VENDITA!$A$3:$A$230,0)),0)</f>
        <v xml:space="preserve">CAMEL COMPACT*AST20 </v>
      </c>
      <c r="C207" s="134">
        <f>IFERROR(INDEX(RIEP_VENDITA!$C$3:$C$230,MATCH($A207,RIEP_VENDITA!$A$3:$A$230,0)),0)</f>
        <v>80</v>
      </c>
      <c r="D207" s="134">
        <f>IFERROR(INDEX(RIEP_VENDITA!$D$3:$D$230,MATCH($A207,RIEP_VENDITA!$A$3:$A$230,0)),0)</f>
        <v>19</v>
      </c>
      <c r="E207" s="134">
        <f>IFERROR(INDEX(RIEP_VENDITA!$R$3:$R$230,MATCH($A207,RIEP_VENDITA!$A$3:$A$230,0)),0)</f>
        <v>0</v>
      </c>
      <c r="F207" s="134">
        <f t="shared" si="33"/>
        <v>19</v>
      </c>
      <c r="G207" s="134">
        <f t="shared" si="34"/>
        <v>61</v>
      </c>
      <c r="H207" s="134">
        <f>IFERROR(INDEX(RIEP_VENDITA!$N$3:$N$230,MATCH($A207,RIEP_VENDITA!$A$3:$A$230,0)),0)</f>
        <v>4</v>
      </c>
      <c r="I207" s="134">
        <f t="shared" si="35"/>
        <v>65</v>
      </c>
      <c r="J207" s="191">
        <f>IFERROR(INDEX(RIEP_VENDITA!$H$3:$H$230,MATCH($A207,RIEP_VENDITA!$A$3:$A$230,0)),0)</f>
        <v>6</v>
      </c>
      <c r="K207" s="191">
        <f t="shared" si="36"/>
        <v>480</v>
      </c>
      <c r="L207" s="191">
        <f t="shared" si="37"/>
        <v>114</v>
      </c>
      <c r="M207" s="191">
        <f t="shared" si="38"/>
        <v>390</v>
      </c>
      <c r="N207" t="str">
        <f t="shared" ca="1" si="39"/>
        <v>LENTO</v>
      </c>
      <c r="O207" t="str">
        <f t="shared" ca="1" si="40"/>
        <v>RIDUCI ACQUISTI</v>
      </c>
      <c r="P207" s="97">
        <f t="shared" ca="1" si="41"/>
        <v>1.5833333333333333</v>
      </c>
      <c r="Q207" s="97">
        <f t="shared" ca="1" si="42"/>
        <v>41.05263157894737</v>
      </c>
      <c r="R207">
        <f t="shared" ca="1" si="43"/>
        <v>0</v>
      </c>
    </row>
    <row r="208" spans="1:18" ht="15.95" customHeight="1" x14ac:dyDescent="0.25">
      <c r="A208" s="132" t="s">
        <v>226</v>
      </c>
      <c r="B208" s="133" t="str">
        <f>IFERROR(INDEX(RIEP_VENDITA!$B$3:$B$230,MATCH($A208,RIEP_VENDITA!$A$3:$A$230,0)),0)</f>
        <v>CAMEL BLUE*CART20</v>
      </c>
      <c r="C208" s="134">
        <f>IFERROR(INDEX(RIEP_VENDITA!$C$3:$C$230,MATCH($A208,RIEP_VENDITA!$A$3:$A$230,0)),0)</f>
        <v>463</v>
      </c>
      <c r="D208" s="134">
        <f>IFERROR(INDEX(RIEP_VENDITA!$D$3:$D$230,MATCH($A208,RIEP_VENDITA!$A$3:$A$230,0)),0)</f>
        <v>384</v>
      </c>
      <c r="E208" s="134">
        <f>IFERROR(INDEX(RIEP_VENDITA!$R$3:$R$230,MATCH($A208,RIEP_VENDITA!$A$3:$A$230,0)),0)</f>
        <v>31</v>
      </c>
      <c r="F208" s="134">
        <f t="shared" si="33"/>
        <v>415</v>
      </c>
      <c r="G208" s="134">
        <f t="shared" si="34"/>
        <v>79</v>
      </c>
      <c r="H208" s="134">
        <f>IFERROR(INDEX(RIEP_VENDITA!$N$3:$N$230,MATCH($A208,RIEP_VENDITA!$A$3:$A$230,0)),0)</f>
        <v>3</v>
      </c>
      <c r="I208" s="134">
        <f t="shared" si="35"/>
        <v>82</v>
      </c>
      <c r="J208" s="191">
        <f>IFERROR(INDEX(RIEP_VENDITA!$H$3:$H$230,MATCH($A208,RIEP_VENDITA!$A$3:$A$230,0)),0)</f>
        <v>5.8</v>
      </c>
      <c r="K208" s="191">
        <f t="shared" si="36"/>
        <v>2685.4</v>
      </c>
      <c r="L208" s="191">
        <f t="shared" si="37"/>
        <v>2407</v>
      </c>
      <c r="M208" s="191">
        <f t="shared" si="38"/>
        <v>475.59999999999997</v>
      </c>
      <c r="N208" t="str">
        <f t="shared" ca="1" si="39"/>
        <v>OK</v>
      </c>
      <c r="O208" t="str">
        <f t="shared" ca="1" si="40"/>
        <v>OK</v>
      </c>
      <c r="P208" s="97">
        <f t="shared" ca="1" si="41"/>
        <v>34.583333333333336</v>
      </c>
      <c r="Q208" s="97">
        <f t="shared" ca="1" si="42"/>
        <v>2.3710843373493975</v>
      </c>
      <c r="R208">
        <f t="shared" ca="1" si="43"/>
        <v>0</v>
      </c>
    </row>
    <row r="209" spans="1:18" ht="15.95" customHeight="1" x14ac:dyDescent="0.25">
      <c r="A209" s="132" t="s">
        <v>199</v>
      </c>
      <c r="B209" s="133" t="str">
        <f>IFERROR(INDEX(RIEP_VENDITA!$B$3:$B$230,MATCH($A209,RIEP_VENDITA!$A$3:$A$230,0)),0)</f>
        <v>CAMEL BLUE TRINCIATO</v>
      </c>
      <c r="C209" s="134">
        <f>IFERROR(INDEX(RIEP_VENDITA!$C$3:$C$230,MATCH($A209,RIEP_VENDITA!$A$3:$A$230,0)),0)</f>
        <v>100</v>
      </c>
      <c r="D209" s="134">
        <f>IFERROR(INDEX(RIEP_VENDITA!$D$3:$D$230,MATCH($A209,RIEP_VENDITA!$A$3:$A$230,0)),0)</f>
        <v>91</v>
      </c>
      <c r="E209" s="134">
        <f>IFERROR(INDEX(RIEP_VENDITA!$R$3:$R$230,MATCH($A209,RIEP_VENDITA!$A$3:$A$230,0)),0)</f>
        <v>2</v>
      </c>
      <c r="F209" s="134">
        <f t="shared" si="33"/>
        <v>93</v>
      </c>
      <c r="G209" s="134">
        <f t="shared" si="34"/>
        <v>9</v>
      </c>
      <c r="H209" s="134">
        <f>IFERROR(INDEX(RIEP_VENDITA!$N$3:$N$230,MATCH($A209,RIEP_VENDITA!$A$3:$A$230,0)),0)</f>
        <v>3</v>
      </c>
      <c r="I209" s="134">
        <f t="shared" si="35"/>
        <v>12</v>
      </c>
      <c r="J209" s="191">
        <f>IFERROR(INDEX(RIEP_VENDITA!$H$3:$H$230,MATCH($A209,RIEP_VENDITA!$A$3:$A$230,0)),0)</f>
        <v>8.3000000000000007</v>
      </c>
      <c r="K209" s="191">
        <f t="shared" si="36"/>
        <v>830.00000000000011</v>
      </c>
      <c r="L209" s="191">
        <f t="shared" si="37"/>
        <v>771.90000000000009</v>
      </c>
      <c r="M209" s="191">
        <f t="shared" si="38"/>
        <v>99.600000000000009</v>
      </c>
      <c r="N209" t="str">
        <f t="shared" ca="1" si="39"/>
        <v>OK</v>
      </c>
      <c r="O209" t="str">
        <f t="shared" ca="1" si="40"/>
        <v>OK</v>
      </c>
      <c r="P209" s="97">
        <f t="shared" ca="1" si="41"/>
        <v>7.75</v>
      </c>
      <c r="Q209" s="97">
        <f t="shared" ca="1" si="42"/>
        <v>1.5483870967741935</v>
      </c>
      <c r="R209">
        <f t="shared" ca="1" si="43"/>
        <v>0</v>
      </c>
    </row>
    <row r="210" spans="1:18" ht="15.95" customHeight="1" x14ac:dyDescent="0.25">
      <c r="A210" s="132" t="s">
        <v>221</v>
      </c>
      <c r="B210" s="133" t="str">
        <f>IFERROR(INDEX(RIEP_VENDITA!$B$3:$B$230,MATCH($A210,RIEP_VENDITA!$A$3:$A$230,0)),0)</f>
        <v>CAMEL BLUE 100S*AST20</v>
      </c>
      <c r="C210" s="134">
        <f>IFERROR(INDEX(RIEP_VENDITA!$C$3:$C$230,MATCH($A210,RIEP_VENDITA!$A$3:$A$230,0)),0)</f>
        <v>70</v>
      </c>
      <c r="D210" s="134">
        <f>IFERROR(INDEX(RIEP_VENDITA!$D$3:$D$230,MATCH($A210,RIEP_VENDITA!$A$3:$A$230,0)),0)</f>
        <v>64</v>
      </c>
      <c r="E210" s="134">
        <f>IFERROR(INDEX(RIEP_VENDITA!$R$3:$R$230,MATCH($A210,RIEP_VENDITA!$A$3:$A$230,0)),0)</f>
        <v>0</v>
      </c>
      <c r="F210" s="134">
        <f t="shared" si="33"/>
        <v>64</v>
      </c>
      <c r="G210" s="134">
        <f t="shared" si="34"/>
        <v>6</v>
      </c>
      <c r="H210" s="134">
        <f>IFERROR(INDEX(RIEP_VENDITA!$N$3:$N$230,MATCH($A210,RIEP_VENDITA!$A$3:$A$230,0)),0)</f>
        <v>0</v>
      </c>
      <c r="I210" s="134">
        <f t="shared" si="35"/>
        <v>6</v>
      </c>
      <c r="J210" s="191">
        <f>IFERROR(INDEX(RIEP_VENDITA!$H$3:$H$230,MATCH($A210,RIEP_VENDITA!$A$3:$A$230,0)),0)</f>
        <v>6</v>
      </c>
      <c r="K210" s="191">
        <f t="shared" si="36"/>
        <v>420</v>
      </c>
      <c r="L210" s="191">
        <f t="shared" si="37"/>
        <v>384</v>
      </c>
      <c r="M210" s="191">
        <f t="shared" si="38"/>
        <v>36</v>
      </c>
      <c r="N210" t="str">
        <f t="shared" ca="1" si="39"/>
        <v>OK</v>
      </c>
      <c r="O210" t="str">
        <f t="shared" ca="1" si="40"/>
        <v>OK</v>
      </c>
      <c r="P210" s="97">
        <f t="shared" ca="1" si="41"/>
        <v>5.333333333333333</v>
      </c>
      <c r="Q210" s="97">
        <f t="shared" ca="1" si="42"/>
        <v>1.125</v>
      </c>
      <c r="R210">
        <f t="shared" ca="1" si="43"/>
        <v>0</v>
      </c>
    </row>
    <row r="211" spans="1:18" ht="15.95" customHeight="1" x14ac:dyDescent="0.25">
      <c r="A211" s="132" t="s">
        <v>124</v>
      </c>
      <c r="B211" s="133" t="str">
        <f>IFERROR(INDEX(RIEP_VENDITA!$B$3:$B$230,MATCH($A211,RIEP_VENDITA!$A$3:$A$230,0)),0)</f>
        <v>CAMEL ACTIVATE</v>
      </c>
      <c r="C211" s="134">
        <f>IFERROR(INDEX(RIEP_VENDITA!$C$3:$C$230,MATCH($A211,RIEP_VENDITA!$A$3:$A$230,0)),0)</f>
        <v>30</v>
      </c>
      <c r="D211" s="134">
        <f>IFERROR(INDEX(RIEP_VENDITA!$D$3:$D$230,MATCH($A211,RIEP_VENDITA!$A$3:$A$230,0)),0)</f>
        <v>19</v>
      </c>
      <c r="E211" s="134">
        <f>IFERROR(INDEX(RIEP_VENDITA!$R$3:$R$230,MATCH($A211,RIEP_VENDITA!$A$3:$A$230,0)),0)</f>
        <v>0</v>
      </c>
      <c r="F211" s="134">
        <f t="shared" si="33"/>
        <v>19</v>
      </c>
      <c r="G211" s="134">
        <f t="shared" si="34"/>
        <v>11</v>
      </c>
      <c r="H211" s="134">
        <f>IFERROR(INDEX(RIEP_VENDITA!$N$3:$N$230,MATCH($A211,RIEP_VENDITA!$A$3:$A$230,0)),0)</f>
        <v>5</v>
      </c>
      <c r="I211" s="134">
        <f t="shared" si="35"/>
        <v>16</v>
      </c>
      <c r="J211" s="191">
        <f>IFERROR(INDEX(RIEP_VENDITA!$H$3:$H$230,MATCH($A211,RIEP_VENDITA!$A$3:$A$230,0)),0)</f>
        <v>6</v>
      </c>
      <c r="K211" s="191">
        <f t="shared" si="36"/>
        <v>180</v>
      </c>
      <c r="L211" s="191">
        <f t="shared" si="37"/>
        <v>114</v>
      </c>
      <c r="M211" s="191">
        <f t="shared" si="38"/>
        <v>96</v>
      </c>
      <c r="N211" t="str">
        <f t="shared" ca="1" si="39"/>
        <v>LENTO</v>
      </c>
      <c r="O211" t="str">
        <f t="shared" ca="1" si="40"/>
        <v>RIDUCI ACQUISTI</v>
      </c>
      <c r="P211" s="97">
        <f t="shared" ca="1" si="41"/>
        <v>1.5833333333333333</v>
      </c>
      <c r="Q211" s="97">
        <f t="shared" ca="1" si="42"/>
        <v>10.105263157894738</v>
      </c>
      <c r="R211">
        <f t="shared" ca="1" si="43"/>
        <v>0</v>
      </c>
    </row>
    <row r="212" spans="1:18" ht="15.95" customHeight="1" x14ac:dyDescent="0.25">
      <c r="A212" s="132" t="s">
        <v>186</v>
      </c>
      <c r="B212" s="133" t="str">
        <f>IFERROR(INDEX(RIEP_VENDITA!$B$3:$B$230,MATCH($A212,RIEP_VENDITA!$A$3:$A$230,0)),0)</f>
        <v>BENSON&amp;HEDGES RED*CART20</v>
      </c>
      <c r="C212" s="134">
        <f>IFERROR(INDEX(RIEP_VENDITA!$C$3:$C$230,MATCH($A212,RIEP_VENDITA!$A$3:$A$230,0)),0)</f>
        <v>40</v>
      </c>
      <c r="D212" s="134">
        <f>IFERROR(INDEX(RIEP_VENDITA!$D$3:$D$230,MATCH($A212,RIEP_VENDITA!$A$3:$A$230,0)),0)</f>
        <v>31</v>
      </c>
      <c r="E212" s="134">
        <f>IFERROR(INDEX(RIEP_VENDITA!$R$3:$R$230,MATCH($A212,RIEP_VENDITA!$A$3:$A$230,0)),0)</f>
        <v>0</v>
      </c>
      <c r="F212" s="134">
        <f t="shared" si="33"/>
        <v>31</v>
      </c>
      <c r="G212" s="134">
        <f t="shared" si="34"/>
        <v>9</v>
      </c>
      <c r="H212" s="134">
        <f>IFERROR(INDEX(RIEP_VENDITA!$N$3:$N$230,MATCH($A212,RIEP_VENDITA!$A$3:$A$230,0)),0)</f>
        <v>0</v>
      </c>
      <c r="I212" s="134">
        <f t="shared" si="35"/>
        <v>9</v>
      </c>
      <c r="J212" s="191">
        <f>IFERROR(INDEX(RIEP_VENDITA!$H$3:$H$230,MATCH($A212,RIEP_VENDITA!$A$3:$A$230,0)),0)</f>
        <v>5.5</v>
      </c>
      <c r="K212" s="191">
        <f t="shared" si="36"/>
        <v>220</v>
      </c>
      <c r="L212" s="191">
        <f t="shared" si="37"/>
        <v>170.5</v>
      </c>
      <c r="M212" s="191">
        <f t="shared" si="38"/>
        <v>49.5</v>
      </c>
      <c r="N212" t="str">
        <f t="shared" ca="1" si="39"/>
        <v>OK</v>
      </c>
      <c r="O212" t="str">
        <f t="shared" ca="1" si="40"/>
        <v>OK</v>
      </c>
      <c r="P212" s="97">
        <f t="shared" ca="1" si="41"/>
        <v>2.5833333333333335</v>
      </c>
      <c r="Q212" s="97">
        <f t="shared" ca="1" si="42"/>
        <v>3.4838709677419355</v>
      </c>
      <c r="R212">
        <f t="shared" ca="1" si="43"/>
        <v>0</v>
      </c>
    </row>
    <row r="213" spans="1:18" ht="15.95" customHeight="1" x14ac:dyDescent="0.25">
      <c r="A213" s="132" t="s">
        <v>183</v>
      </c>
      <c r="B213" s="133" t="str">
        <f>IFERROR(INDEX(RIEP_VENDITA!$B$3:$B$230,MATCH($A213,RIEP_VENDITA!$A$3:$A$230,0)),0)</f>
        <v>BENSON&amp;HEDGES RED*AST20</v>
      </c>
      <c r="C213" s="134">
        <f>IFERROR(INDEX(RIEP_VENDITA!$C$3:$C$230,MATCH($A213,RIEP_VENDITA!$A$3:$A$230,0)),0)</f>
        <v>240</v>
      </c>
      <c r="D213" s="134">
        <f>IFERROR(INDEX(RIEP_VENDITA!$D$3:$D$230,MATCH($A213,RIEP_VENDITA!$A$3:$A$230,0)),0)</f>
        <v>198</v>
      </c>
      <c r="E213" s="134">
        <f>IFERROR(INDEX(RIEP_VENDITA!$R$3:$R$230,MATCH($A213,RIEP_VENDITA!$A$3:$A$230,0)),0)</f>
        <v>14</v>
      </c>
      <c r="F213" s="134">
        <f t="shared" si="33"/>
        <v>212</v>
      </c>
      <c r="G213" s="134">
        <f t="shared" si="34"/>
        <v>42</v>
      </c>
      <c r="H213" s="134">
        <f>IFERROR(INDEX(RIEP_VENDITA!$N$3:$N$230,MATCH($A213,RIEP_VENDITA!$A$3:$A$230,0)),0)</f>
        <v>5</v>
      </c>
      <c r="I213" s="134">
        <f t="shared" si="35"/>
        <v>47</v>
      </c>
      <c r="J213" s="191">
        <f>IFERROR(INDEX(RIEP_VENDITA!$H$3:$H$230,MATCH($A213,RIEP_VENDITA!$A$3:$A$230,0)),0)</f>
        <v>5.5</v>
      </c>
      <c r="K213" s="191">
        <f t="shared" si="36"/>
        <v>1320</v>
      </c>
      <c r="L213" s="191">
        <f t="shared" si="37"/>
        <v>1166</v>
      </c>
      <c r="M213" s="191">
        <f t="shared" si="38"/>
        <v>258.5</v>
      </c>
      <c r="N213" t="str">
        <f t="shared" ca="1" si="39"/>
        <v>OK</v>
      </c>
      <c r="O213" t="str">
        <f t="shared" ca="1" si="40"/>
        <v>OK</v>
      </c>
      <c r="P213" s="97">
        <f t="shared" ca="1" si="41"/>
        <v>17.666666666666668</v>
      </c>
      <c r="Q213" s="97">
        <f t="shared" ca="1" si="42"/>
        <v>2.6603773584905657</v>
      </c>
      <c r="R213">
        <f t="shared" ca="1" si="43"/>
        <v>0</v>
      </c>
    </row>
    <row r="214" spans="1:18" ht="15.95" customHeight="1" x14ac:dyDescent="0.25">
      <c r="A214" s="132" t="s">
        <v>187</v>
      </c>
      <c r="B214" s="133" t="str">
        <f>IFERROR(INDEX(RIEP_VENDITA!$B$3:$B$230,MATCH($A214,RIEP_VENDITA!$A$3:$A$230,0)),0)</f>
        <v>BENSON&amp;HEDGES BLUE*CART20</v>
      </c>
      <c r="C214" s="134">
        <f>IFERROR(INDEX(RIEP_VENDITA!$C$3:$C$230,MATCH($A214,RIEP_VENDITA!$A$3:$A$230,0)),0)</f>
        <v>70</v>
      </c>
      <c r="D214" s="134">
        <f>IFERROR(INDEX(RIEP_VENDITA!$D$3:$D$230,MATCH($A214,RIEP_VENDITA!$A$3:$A$230,0)),0)</f>
        <v>58</v>
      </c>
      <c r="E214" s="134">
        <f>IFERROR(INDEX(RIEP_VENDITA!$R$3:$R$230,MATCH($A214,RIEP_VENDITA!$A$3:$A$230,0)),0)</f>
        <v>0</v>
      </c>
      <c r="F214" s="134">
        <f t="shared" si="33"/>
        <v>58</v>
      </c>
      <c r="G214" s="134">
        <f t="shared" si="34"/>
        <v>12</v>
      </c>
      <c r="H214" s="134">
        <f>IFERROR(INDEX(RIEP_VENDITA!$N$3:$N$230,MATCH($A214,RIEP_VENDITA!$A$3:$A$230,0)),0)</f>
        <v>0</v>
      </c>
      <c r="I214" s="134">
        <f t="shared" si="35"/>
        <v>12</v>
      </c>
      <c r="J214" s="191">
        <f>IFERROR(INDEX(RIEP_VENDITA!$H$3:$H$230,MATCH($A214,RIEP_VENDITA!$A$3:$A$230,0)),0)</f>
        <v>5.5</v>
      </c>
      <c r="K214" s="191">
        <f t="shared" si="36"/>
        <v>385</v>
      </c>
      <c r="L214" s="191">
        <f t="shared" si="37"/>
        <v>319</v>
      </c>
      <c r="M214" s="191">
        <f t="shared" si="38"/>
        <v>66</v>
      </c>
      <c r="N214" t="str">
        <f t="shared" ca="1" si="39"/>
        <v>OK</v>
      </c>
      <c r="O214" t="str">
        <f t="shared" ca="1" si="40"/>
        <v>OK</v>
      </c>
      <c r="P214" s="97">
        <f t="shared" ca="1" si="41"/>
        <v>4.833333333333333</v>
      </c>
      <c r="Q214" s="97">
        <f t="shared" ca="1" si="42"/>
        <v>2.4827586206896552</v>
      </c>
      <c r="R214">
        <f t="shared" ca="1" si="43"/>
        <v>0</v>
      </c>
    </row>
    <row r="215" spans="1:18" ht="15.95" customHeight="1" x14ac:dyDescent="0.25">
      <c r="A215" s="132" t="s">
        <v>184</v>
      </c>
      <c r="B215" s="133" t="str">
        <f>IFERROR(INDEX(RIEP_VENDITA!$B$3:$B$230,MATCH($A215,RIEP_VENDITA!$A$3:$A$230,0)),0)</f>
        <v>BENSON&amp;HEDGES BLUE*AST20</v>
      </c>
      <c r="C215" s="134">
        <f>IFERROR(INDEX(RIEP_VENDITA!$C$3:$C$230,MATCH($A215,RIEP_VENDITA!$A$3:$A$230,0)),0)</f>
        <v>434</v>
      </c>
      <c r="D215" s="134">
        <f>IFERROR(INDEX(RIEP_VENDITA!$D$3:$D$230,MATCH($A215,RIEP_VENDITA!$A$3:$A$230,0)),0)</f>
        <v>410</v>
      </c>
      <c r="E215" s="134">
        <f>IFERROR(INDEX(RIEP_VENDITA!$R$3:$R$230,MATCH($A215,RIEP_VENDITA!$A$3:$A$230,0)),0)</f>
        <v>4</v>
      </c>
      <c r="F215" s="134">
        <f t="shared" si="33"/>
        <v>414</v>
      </c>
      <c r="G215" s="134">
        <f t="shared" si="34"/>
        <v>24</v>
      </c>
      <c r="H215" s="134">
        <f>IFERROR(INDEX(RIEP_VENDITA!$N$3:$N$230,MATCH($A215,RIEP_VENDITA!$A$3:$A$230,0)),0)</f>
        <v>4</v>
      </c>
      <c r="I215" s="134">
        <f t="shared" si="35"/>
        <v>28</v>
      </c>
      <c r="J215" s="191">
        <f>IFERROR(INDEX(RIEP_VENDITA!$H$3:$H$230,MATCH($A215,RIEP_VENDITA!$A$3:$A$230,0)),0)</f>
        <v>5.5</v>
      </c>
      <c r="K215" s="191">
        <f t="shared" si="36"/>
        <v>2387</v>
      </c>
      <c r="L215" s="191">
        <f t="shared" si="37"/>
        <v>2277</v>
      </c>
      <c r="M215" s="191">
        <f t="shared" si="38"/>
        <v>154</v>
      </c>
      <c r="N215" t="str">
        <f t="shared" ca="1" si="39"/>
        <v>OK</v>
      </c>
      <c r="O215" t="str">
        <f t="shared" ca="1" si="40"/>
        <v>OK</v>
      </c>
      <c r="P215" s="97">
        <f t="shared" ca="1" si="41"/>
        <v>34.5</v>
      </c>
      <c r="Q215" s="97">
        <f t="shared" ca="1" si="42"/>
        <v>0.81159420289855078</v>
      </c>
      <c r="R215">
        <f t="shared" ca="1" si="43"/>
        <v>0</v>
      </c>
    </row>
    <row r="216" spans="1:18" ht="15.95" customHeight="1" x14ac:dyDescent="0.25">
      <c r="A216" s="132" t="s">
        <v>222</v>
      </c>
      <c r="B216" s="133" t="str">
        <f>IFERROR(INDEX(RIEP_VENDITA!$B$3:$B$230,MATCH($A216,RIEP_VENDITA!$A$3:$A$230,0)),0)</f>
        <v xml:space="preserve">BENSON &amp; HEDGES GOLD*AST20 </v>
      </c>
      <c r="C216" s="134">
        <f>IFERROR(INDEX(RIEP_VENDITA!$C$3:$C$230,MATCH($A216,RIEP_VENDITA!$A$3:$A$230,0)),0)</f>
        <v>10</v>
      </c>
      <c r="D216" s="134">
        <f>IFERROR(INDEX(RIEP_VENDITA!$D$3:$D$230,MATCH($A216,RIEP_VENDITA!$A$3:$A$230,0)),0)</f>
        <v>0</v>
      </c>
      <c r="E216" s="134">
        <f>IFERROR(INDEX(RIEP_VENDITA!$R$3:$R$230,MATCH($A216,RIEP_VENDITA!$A$3:$A$230,0)),0)</f>
        <v>0</v>
      </c>
      <c r="F216" s="134">
        <f t="shared" si="33"/>
        <v>0</v>
      </c>
      <c r="G216" s="134">
        <f t="shared" si="34"/>
        <v>10</v>
      </c>
      <c r="H216" s="134">
        <f>IFERROR(INDEX(RIEP_VENDITA!$N$3:$N$230,MATCH($A216,RIEP_VENDITA!$A$3:$A$230,0)),0)</f>
        <v>0</v>
      </c>
      <c r="I216" s="134">
        <f t="shared" si="35"/>
        <v>10</v>
      </c>
      <c r="J216" s="191">
        <f>IFERROR(INDEX(RIEP_VENDITA!$H$3:$H$230,MATCH($A216,RIEP_VENDITA!$A$3:$A$230,0)),0)</f>
        <v>6.8</v>
      </c>
      <c r="K216" s="191">
        <f t="shared" si="36"/>
        <v>68</v>
      </c>
      <c r="L216" s="191">
        <f t="shared" si="37"/>
        <v>0</v>
      </c>
      <c r="M216" s="191">
        <f t="shared" si="38"/>
        <v>68</v>
      </c>
      <c r="N216" t="str">
        <f t="shared" si="39"/>
        <v>FERMO</v>
      </c>
      <c r="O216" t="str">
        <f t="shared" si="40"/>
        <v>PROMO/SMALTIRE</v>
      </c>
      <c r="P216" s="97">
        <f t="shared" ca="1" si="41"/>
        <v>0</v>
      </c>
      <c r="Q216" s="97">
        <f t="shared" ca="1" si="42"/>
        <v>0</v>
      </c>
      <c r="R216">
        <f t="shared" si="43"/>
        <v>0</v>
      </c>
    </row>
    <row r="217" spans="1:18" ht="15.95" customHeight="1" x14ac:dyDescent="0.25">
      <c r="A217" s="132" t="s">
        <v>28</v>
      </c>
      <c r="B217" s="133" t="str">
        <f>IFERROR(INDEX(RIEP_VENDITA!$B$3:$B$230,MATCH($A217,RIEP_VENDITA!$A$3:$A$230,0)),0)</f>
        <v>ACCENDINI</v>
      </c>
      <c r="C217" s="134">
        <f>IFERROR(INDEX(RIEP_VENDITA!$C$3:$C$230,MATCH($A217,RIEP_VENDITA!$A$3:$A$230,0)),0)</f>
        <v>450</v>
      </c>
      <c r="D217" s="134">
        <f>IFERROR(INDEX(RIEP_VENDITA!$D$3:$D$230,MATCH($A217,RIEP_VENDITA!$A$3:$A$230,0)),0)</f>
        <v>378</v>
      </c>
      <c r="E217" s="134">
        <f>IFERROR(INDEX(RIEP_VENDITA!$R$3:$R$230,MATCH($A217,RIEP_VENDITA!$A$3:$A$230,0)),0)</f>
        <v>0</v>
      </c>
      <c r="F217" s="134">
        <f t="shared" si="33"/>
        <v>378</v>
      </c>
      <c r="G217" s="134">
        <f t="shared" si="34"/>
        <v>72</v>
      </c>
      <c r="H217" s="134">
        <f>IFERROR(INDEX(RIEP_VENDITA!$N$3:$N$230,MATCH($A217,RIEP_VENDITA!$A$3:$A$230,0)),0)</f>
        <v>0</v>
      </c>
      <c r="I217" s="134">
        <f t="shared" si="35"/>
        <v>72</v>
      </c>
      <c r="J217" s="191">
        <f>IFERROR(INDEX(RIEP_VENDITA!$H$3:$H$230,MATCH($A217,RIEP_VENDITA!$A$3:$A$230,0)),0)</f>
        <v>1</v>
      </c>
      <c r="K217" s="191">
        <f t="shared" si="36"/>
        <v>450</v>
      </c>
      <c r="L217" s="191">
        <f t="shared" si="37"/>
        <v>378</v>
      </c>
      <c r="M217" s="191">
        <f t="shared" si="38"/>
        <v>72</v>
      </c>
      <c r="N217" t="str">
        <f t="shared" ca="1" si="39"/>
        <v>OK</v>
      </c>
      <c r="O217" t="str">
        <f t="shared" ca="1" si="40"/>
        <v>OK</v>
      </c>
      <c r="P217" s="97">
        <f t="shared" ca="1" si="41"/>
        <v>31.5</v>
      </c>
      <c r="Q217" s="97">
        <f t="shared" ca="1" si="42"/>
        <v>2.2857142857142856</v>
      </c>
      <c r="R217">
        <f t="shared" ca="1" si="43"/>
        <v>0</v>
      </c>
    </row>
    <row r="218" spans="1:18" ht="15.95" customHeight="1" x14ac:dyDescent="0.25">
      <c r="A218" s="132" t="s">
        <v>120</v>
      </c>
      <c r="B218" s="133" t="str">
        <f>IFERROR(INDEX(RIEP_VENDITA!$B$3:$B$230,MATCH($A218,RIEP_VENDITA!$A$3:$A$230,0)),0)</f>
        <v xml:space="preserve"> TEREA SILVER</v>
      </c>
      <c r="C218" s="134">
        <f>IFERROR(INDEX(RIEP_VENDITA!$C$3:$C$230,MATCH($A218,RIEP_VENDITA!$A$3:$A$230,0)),0)</f>
        <v>140</v>
      </c>
      <c r="D218" s="134">
        <f>IFERROR(INDEX(RIEP_VENDITA!$D$3:$D$230,MATCH($A218,RIEP_VENDITA!$A$3:$A$230,0)),0)</f>
        <v>93</v>
      </c>
      <c r="E218" s="134">
        <f>IFERROR(INDEX(RIEP_VENDITA!$R$3:$R$230,MATCH($A218,RIEP_VENDITA!$A$3:$A$230,0)),0)</f>
        <v>9</v>
      </c>
      <c r="F218" s="134">
        <f t="shared" si="33"/>
        <v>102</v>
      </c>
      <c r="G218" s="134">
        <f t="shared" si="34"/>
        <v>47</v>
      </c>
      <c r="H218" s="134">
        <f>IFERROR(INDEX(RIEP_VENDITA!$N$3:$N$230,MATCH($A218,RIEP_VENDITA!$A$3:$A$230,0)),0)</f>
        <v>3</v>
      </c>
      <c r="I218" s="134">
        <f t="shared" si="35"/>
        <v>50</v>
      </c>
      <c r="J218" s="191">
        <f>IFERROR(INDEX(RIEP_VENDITA!$H$3:$H$230,MATCH($A218,RIEP_VENDITA!$A$3:$A$230,0)),0)</f>
        <v>5.5</v>
      </c>
      <c r="K218" s="191">
        <f t="shared" si="36"/>
        <v>770</v>
      </c>
      <c r="L218" s="191">
        <f t="shared" si="37"/>
        <v>561</v>
      </c>
      <c r="M218" s="191">
        <f t="shared" si="38"/>
        <v>275</v>
      </c>
      <c r="N218" t="str">
        <f t="shared" ca="1" si="39"/>
        <v>OK</v>
      </c>
      <c r="O218" t="str">
        <f t="shared" ca="1" si="40"/>
        <v>OK</v>
      </c>
      <c r="P218" s="97">
        <f t="shared" ca="1" si="41"/>
        <v>8.5</v>
      </c>
      <c r="Q218" s="97">
        <f t="shared" ca="1" si="42"/>
        <v>5.882352941176471</v>
      </c>
      <c r="R218">
        <f t="shared" ca="1" si="43"/>
        <v>0</v>
      </c>
    </row>
    <row r="219" spans="1:18" ht="15.95" customHeight="1" x14ac:dyDescent="0.25">
      <c r="A219" s="132" t="s">
        <v>50</v>
      </c>
      <c r="B219" s="133">
        <f>IFERROR(INDEX(RIEP_VENDITA!$B$3:$B$230,MATCH($A219,RIEP_VENDITA!$A$3:$A$230,0)),0)</f>
        <v>0</v>
      </c>
      <c r="C219" s="134">
        <f>IFERROR(INDEX(RIEP_VENDITA!$C$3:$C$230,MATCH($A219,RIEP_VENDITA!$A$3:$A$230,0)),0)</f>
        <v>0</v>
      </c>
      <c r="D219" s="134">
        <f>IFERROR(INDEX(RIEP_VENDITA!$D$3:$D$230,MATCH($A219,RIEP_VENDITA!$A$3:$A$230,0)),0)</f>
        <v>0</v>
      </c>
      <c r="E219" s="134">
        <f>IFERROR(INDEX(RIEP_VENDITA!$R$3:$R$230,MATCH($A219,RIEP_VENDITA!$A$3:$A$230,0)),0)</f>
        <v>0</v>
      </c>
      <c r="F219" s="134">
        <f t="shared" si="33"/>
        <v>0</v>
      </c>
      <c r="G219" s="134">
        <f t="shared" si="34"/>
        <v>0</v>
      </c>
      <c r="H219" s="134">
        <f>IFERROR(INDEX(RIEP_VENDITA!$N$3:$N$230,MATCH($A219,RIEP_VENDITA!$A$3:$A$230,0)),0)</f>
        <v>0</v>
      </c>
      <c r="I219" s="134">
        <f t="shared" si="35"/>
        <v>0</v>
      </c>
      <c r="J219" s="191">
        <f>IFERROR(INDEX(RIEP_VENDITA!$H$3:$H$230,MATCH($A219,RIEP_VENDITA!$A$3:$A$230,0)),0)</f>
        <v>0</v>
      </c>
      <c r="K219" s="191">
        <f t="shared" si="36"/>
        <v>0</v>
      </c>
      <c r="L219" s="191">
        <f t="shared" si="37"/>
        <v>0</v>
      </c>
      <c r="M219" s="191">
        <f t="shared" si="38"/>
        <v>0</v>
      </c>
      <c r="N219" t="str">
        <f t="shared" ca="1" si="39"/>
        <v>ESAURITO</v>
      </c>
      <c r="O219" t="str">
        <f t="shared" ca="1" si="40"/>
        <v>OK</v>
      </c>
      <c r="P219" s="97">
        <f t="shared" ca="1" si="41"/>
        <v>0</v>
      </c>
      <c r="Q219" s="97">
        <f t="shared" ca="1" si="42"/>
        <v>0</v>
      </c>
      <c r="R219">
        <f t="shared" ca="1" si="43"/>
        <v>0</v>
      </c>
    </row>
    <row r="220" spans="1:18" ht="15.95" customHeight="1" x14ac:dyDescent="0.25">
      <c r="A220" s="132" t="s">
        <v>73</v>
      </c>
      <c r="B220" s="133">
        <f>IFERROR(INDEX(RIEP_VENDITA!$B$3:$B$230,MATCH($A220,RIEP_VENDITA!$A$3:$A$230,0)),0)</f>
        <v>0</v>
      </c>
      <c r="C220" s="134">
        <f>IFERROR(INDEX(RIEP_VENDITA!$C$3:$C$230,MATCH($A220,RIEP_VENDITA!$A$3:$A$230,0)),0)</f>
        <v>0</v>
      </c>
      <c r="D220" s="134">
        <f>IFERROR(INDEX(RIEP_VENDITA!$D$3:$D$230,MATCH($A220,RIEP_VENDITA!$A$3:$A$230,0)),0)</f>
        <v>0</v>
      </c>
      <c r="E220" s="134">
        <f>IFERROR(INDEX(RIEP_VENDITA!$R$3:$R$230,MATCH($A220,RIEP_VENDITA!$A$3:$A$230,0)),0)</f>
        <v>0</v>
      </c>
      <c r="F220" s="134">
        <f t="shared" si="33"/>
        <v>0</v>
      </c>
      <c r="G220" s="134">
        <f t="shared" si="34"/>
        <v>0</v>
      </c>
      <c r="H220" s="134">
        <f>IFERROR(INDEX(RIEP_VENDITA!$N$3:$N$230,MATCH($A220,RIEP_VENDITA!$A$3:$A$230,0)),0)</f>
        <v>0</v>
      </c>
      <c r="I220" s="134">
        <f t="shared" si="35"/>
        <v>0</v>
      </c>
      <c r="J220" s="191">
        <f>IFERROR(INDEX(RIEP_VENDITA!$H$3:$H$230,MATCH($A220,RIEP_VENDITA!$A$3:$A$230,0)),0)</f>
        <v>0</v>
      </c>
      <c r="K220" s="191">
        <f t="shared" si="36"/>
        <v>0</v>
      </c>
      <c r="L220" s="191">
        <f t="shared" si="37"/>
        <v>0</v>
      </c>
      <c r="M220" s="191">
        <f t="shared" si="38"/>
        <v>0</v>
      </c>
      <c r="N220" t="str">
        <f t="shared" ca="1" si="39"/>
        <v>ESAURITO</v>
      </c>
      <c r="O220" t="str">
        <f t="shared" ca="1" si="40"/>
        <v>OK</v>
      </c>
      <c r="P220" s="97">
        <f t="shared" ca="1" si="41"/>
        <v>0</v>
      </c>
      <c r="Q220" s="97">
        <f t="shared" ca="1" si="42"/>
        <v>0</v>
      </c>
      <c r="R220">
        <f t="shared" ca="1" si="43"/>
        <v>0</v>
      </c>
    </row>
    <row r="223" spans="1:18" x14ac:dyDescent="0.25">
      <c r="A223" s="368" t="s">
        <v>237</v>
      </c>
      <c r="B223" s="356"/>
      <c r="C223" s="356"/>
      <c r="D223" s="356"/>
      <c r="E223" s="356"/>
      <c r="F223" s="356"/>
      <c r="G223" s="356"/>
      <c r="H223" s="356"/>
      <c r="I223" s="356"/>
      <c r="J223" s="356"/>
      <c r="K223" s="356"/>
      <c r="L223" s="356"/>
      <c r="M223" s="356"/>
    </row>
  </sheetData>
  <mergeCells count="3">
    <mergeCell ref="A223:M223"/>
    <mergeCell ref="A8:M8"/>
    <mergeCell ref="A1:M1"/>
  </mergeCells>
  <phoneticPr fontId="35" type="noConversion"/>
  <conditionalFormatting sqref="E10:E220">
    <cfRule type="cellIs" dxfId="82" priority="1" operator="lessThan">
      <formula>0</formula>
    </cfRule>
  </conditionalFormatting>
  <conditionalFormatting sqref="I10:I220">
    <cfRule type="cellIs" dxfId="81" priority="2" operator="greaterThan">
      <formula>300</formula>
    </cfRule>
  </conditionalFormatting>
  <conditionalFormatting sqref="M10:M220">
    <cfRule type="cellIs" dxfId="80" priority="3" operator="greaterThan">
      <formula>6</formula>
    </cfRule>
  </conditionalFormatting>
  <conditionalFormatting sqref="J10:J220">
    <cfRule type="expression" dxfId="79" priority="4">
      <formula>J10="OK"</formula>
    </cfRule>
    <cfRule type="expression" dxfId="78" priority="5">
      <formula>J10="RIORDINO"</formula>
    </cfRule>
    <cfRule type="expression" dxfId="77" priority="6">
      <formula>J10="LENTO"</formula>
    </cfRule>
    <cfRule type="expression" dxfId="76" priority="7">
      <formula>J10="ERRORE GIACENZA"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"/>
  <dimension ref="A1:F4"/>
  <sheetViews>
    <sheetView workbookViewId="0">
      <selection activeCell="B3" sqref="B3"/>
    </sheetView>
  </sheetViews>
  <sheetFormatPr defaultColWidth="8.85546875" defaultRowHeight="15" x14ac:dyDescent="0.25"/>
  <sheetData>
    <row r="1" spans="1:6" x14ac:dyDescent="0.25">
      <c r="A1" t="s">
        <v>8821</v>
      </c>
      <c r="B1" t="s">
        <v>240</v>
      </c>
      <c r="C1" t="s">
        <v>8822</v>
      </c>
      <c r="D1" t="s">
        <v>17</v>
      </c>
      <c r="E1" t="s">
        <v>8823</v>
      </c>
      <c r="F1" t="s">
        <v>8824</v>
      </c>
    </row>
    <row r="2" spans="1:6" x14ac:dyDescent="0.25">
      <c r="A2">
        <v>45894</v>
      </c>
      <c r="B2">
        <f>2121.76+6.8</f>
        <v>2128.5600000000004</v>
      </c>
      <c r="C2" t="s">
        <v>8825</v>
      </c>
      <c r="D2" t="s">
        <v>8826</v>
      </c>
      <c r="E2" t="s">
        <v>8827</v>
      </c>
      <c r="F2" t="s">
        <v>8830</v>
      </c>
    </row>
    <row r="3" spans="1:6" x14ac:dyDescent="0.25">
      <c r="A3" s="175">
        <v>46209</v>
      </c>
      <c r="B3">
        <v>0.5</v>
      </c>
    </row>
    <row r="4" spans="1:6" x14ac:dyDescent="0.25">
      <c r="A4" s="175">
        <v>46217</v>
      </c>
    </row>
  </sheetData>
  <phoneticPr fontId="3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/>
  <dimension ref="B1:AK379"/>
  <sheetViews>
    <sheetView workbookViewId="0">
      <selection activeCell="B185" sqref="B185"/>
    </sheetView>
  </sheetViews>
  <sheetFormatPr defaultColWidth="9.140625" defaultRowHeight="15" x14ac:dyDescent="0.25"/>
  <cols>
    <col min="1" max="1" width="9.140625" style="1" customWidth="1"/>
    <col min="2" max="2" width="17.28515625" style="1" bestFit="1" customWidth="1"/>
    <col min="3" max="3" width="11.85546875" style="1" bestFit="1" customWidth="1"/>
    <col min="4" max="4" width="64.28515625" style="1" bestFit="1" customWidth="1"/>
    <col min="5" max="5" width="9.7109375" style="1" bestFit="1" customWidth="1"/>
    <col min="6" max="6" width="7.28515625" style="1" bestFit="1" customWidth="1"/>
    <col min="7" max="7" width="7.140625" style="1" bestFit="1" customWidth="1"/>
    <col min="8" max="8" width="7.140625" style="5" bestFit="1" customWidth="1"/>
    <col min="9" max="25" width="9.140625" style="1" customWidth="1"/>
    <col min="26" max="26" width="20.42578125" bestFit="1" customWidth="1"/>
    <col min="27" max="27" width="17.42578125" bestFit="1" customWidth="1"/>
    <col min="28" max="28" width="18.42578125" bestFit="1" customWidth="1"/>
    <col min="29" max="29" width="17.28515625" bestFit="1" customWidth="1"/>
    <col min="30" max="30" width="13.28515625" bestFit="1" customWidth="1"/>
    <col min="31" max="31" width="20.85546875" bestFit="1" customWidth="1"/>
    <col min="32" max="32" width="22.7109375" bestFit="1" customWidth="1"/>
    <col min="33" max="33" width="17.7109375" bestFit="1" customWidth="1"/>
    <col min="34" max="34" width="15.42578125" bestFit="1" customWidth="1"/>
    <col min="35" max="35" width="20.85546875" bestFit="1" customWidth="1"/>
    <col min="36" max="36" width="19.140625" bestFit="1" customWidth="1"/>
    <col min="37" max="45" width="9.140625" style="1" customWidth="1"/>
    <col min="46" max="16384" width="9.140625" style="1"/>
  </cols>
  <sheetData>
    <row r="1" spans="2:37" x14ac:dyDescent="0.25">
      <c r="B1" s="1" t="s">
        <v>770</v>
      </c>
      <c r="C1" s="1" t="s">
        <v>771</v>
      </c>
      <c r="D1" s="1" t="s">
        <v>772</v>
      </c>
      <c r="E1" s="1" t="s">
        <v>18</v>
      </c>
      <c r="F1" s="1" t="s">
        <v>773</v>
      </c>
      <c r="G1" s="1" t="s">
        <v>774</v>
      </c>
      <c r="H1" s="5" t="s">
        <v>775</v>
      </c>
      <c r="AA1" t="s">
        <v>776</v>
      </c>
      <c r="AB1" t="s">
        <v>777</v>
      </c>
      <c r="AC1" t="s">
        <v>778</v>
      </c>
      <c r="AD1" t="s">
        <v>779</v>
      </c>
      <c r="AE1" t="s">
        <v>780</v>
      </c>
      <c r="AF1" t="s">
        <v>781</v>
      </c>
      <c r="AG1" t="s">
        <v>782</v>
      </c>
      <c r="AH1" t="s">
        <v>783</v>
      </c>
      <c r="AI1" t="s">
        <v>784</v>
      </c>
      <c r="AJ1" t="s">
        <v>785</v>
      </c>
      <c r="AK1" s="1" t="s">
        <v>10373</v>
      </c>
    </row>
    <row r="2" spans="2:37" x14ac:dyDescent="0.25">
      <c r="B2" s="123">
        <f>+RIEP_VENDITA!T3</f>
        <v>0.16</v>
      </c>
      <c r="C2" s="29" t="str">
        <f>+RIEP_VENDITA!A3</f>
        <v>10</v>
      </c>
      <c r="D2" t="str">
        <f>+RIEP_VENDITA!B3</f>
        <v>ACCENDINI</v>
      </c>
      <c r="E2">
        <f>+RIEP_VENDITA!C3</f>
        <v>450</v>
      </c>
      <c r="F2">
        <f>+RIEP_VENDITA!D3</f>
        <v>378</v>
      </c>
      <c r="G2">
        <f>+RIEP_VENDITA!G3</f>
        <v>72</v>
      </c>
      <c r="H2">
        <f>+RIEP_VENDITA!H3</f>
        <v>1</v>
      </c>
      <c r="Z2" t="str">
        <f t="array" ref="Z2">IF(C2="","",IFERROR(INDEX(LOOKUP!$B$2:$B$8,MATCH(1,COUNTIF(D2,"*"&amp;LOOKUP!$A$2:$A$8&amp;"*"),0)),IF(LEFT(C2,4)="AMMS","SIGARETTE","ACCESSORI")))</f>
        <v>ACCESSORI</v>
      </c>
      <c r="AA2">
        <f>IF(C2="","",IF(SUMIFS('AUTO-ORDER'!$T$2:$T$1000,'AUTO-ORDER'!$S$2:$S$1000,C2)&gt;0,SUMIFS('AUTO-ORDER'!$T$2:$T$1000,'AUTO-ORDER'!$S$2:$S$1000,C2),IF(Z2="SIGARETTE",LOTTO_SIGARETTE,IF(Z2="SIGARETTE ELETTRONICHE",LOTTO_ELETTRONICHE,LOTTO_ACCESSORI))))</f>
        <v>1</v>
      </c>
      <c r="AB2">
        <f>IF(C2="","",SUMIFS(DB_STORICO_VEND!$E$2:$E$30000,DB_STORICO_VEND!$C$2:$C$30000,C2,DB_STORICO_VEND!$B$2:$B$30000,"&gt;="&amp;MAX(DB_STORICO_VEND!$B$2:$B$30000)-GIORNI_STORICO_VEND,DB_STORICO_VEND!$B$2:$B$30000,"&lt;="&amp;MAX(DB_STORICO_VEND!$B$2:$B$30000)))</f>
        <v>51</v>
      </c>
      <c r="AC2">
        <f>IF(C2="","",IFERROR(AVERAGEIFS(STORICO_ORDINI!$E$2:$E$20000,STORICO_ORDINI!$C$2:$C$20000,C2,STORICO_ORDINI!$E$2:$E$20000,"&gt;0"),0))</f>
        <v>0</v>
      </c>
      <c r="AD2">
        <f>IF(C2="","",COUNTIFS(STORICO_ORDINI!$C$2:$C$20000,C2,STORICO_ORDINI!$E$2:$E$20000,"&gt;0"))</f>
        <v>0</v>
      </c>
      <c r="AE2">
        <f>IF(C2="","",ROUND(IF(AND(AB2&lt;='AUTO-ORDER'!$V$4,AD2&lt;='AUTO-ORDER'!$V$5),MAX(0,AB2*'AUTO-ORDER'!$V$6),MAX(AB2*GIORNI_SETTIMANA/GIORNI_STORICO_VEND*'AUTO-ORDER'!$V$3,IF(AD2&gt;='AUTO-ORDER'!$V$8,AC2*'AUTO-ORDER'!$V$9,0))),0))</f>
        <v>14</v>
      </c>
      <c r="AF2">
        <f t="shared" ref="AF2:AF65" si="0">IF(C2="","",MAX(0,AE2-G2))</f>
        <v>0</v>
      </c>
      <c r="AG2">
        <f>IF(C2="","",IF(OR(AA2&lt;=0,AE2&lt;=0),0,IF(AND(AB2&lt;='AUTO-ORDER'!$V$4,AD2&lt;='AUTO-ORDER'!$V$5),IF(AND(G2&lt;='AUTO-ORDER'!$V$10,AB2&gt;0),AA2,0),IF(G2&gt;=AE2,0,MAX(ROUNDUP((AE2-G2)/AA2,0)*AA2,IF(AND(AB2&gt;='AUTO-ORDER'!$V$7,G2&lt;=AA2),AA2,0))))))</f>
        <v>0</v>
      </c>
      <c r="AH2" t="str">
        <f>IF(C2="","",IF(AND(AJ2&lt;'AUTO-ORDER'!$V$2,AG2&gt;0),COUNTIFS($AJ$2:AJ2,"&lt;"&amp;'AUTO-ORDER'!$V$2,$AG$2:AG2,"&gt;0"),""))</f>
        <v/>
      </c>
      <c r="AI2" t="str">
        <f>IF(C2="","",IF(AND(AJ2&lt;'AUTO-ORDER'!$V$2,AG2=0),COUNTIFS($AJ$2:AJ2,"&lt;"&amp;'AUTO-ORDER'!$V$2,$AG$2:AG2,"=0"),""))</f>
        <v/>
      </c>
      <c r="AJ2">
        <f t="shared" ref="AJ2:AJ65" si="1">IF(C2="","",IFERROR(G2/MAX(1,AE2),1))</f>
        <v>5.1428571428571432</v>
      </c>
    </row>
    <row r="3" spans="2:37" x14ac:dyDescent="0.25">
      <c r="B3" s="123">
        <f>+RIEP_VENDITA!T4</f>
        <v>-0.41176470588235292</v>
      </c>
      <c r="C3" s="29" t="str">
        <f>+RIEP_VENDITA!A4</f>
        <v>10008</v>
      </c>
      <c r="D3" t="str">
        <f>+RIEP_VENDITA!B4</f>
        <v>OCB FILTRI</v>
      </c>
      <c r="E3">
        <f>+RIEP_VENDITA!C4</f>
        <v>102</v>
      </c>
      <c r="F3">
        <f>+RIEP_VENDITA!D4</f>
        <v>144</v>
      </c>
      <c r="G3">
        <f>+RIEP_VENDITA!G4</f>
        <v>-42</v>
      </c>
      <c r="H3">
        <f>+RIEP_VENDITA!H4</f>
        <v>2.2000000000000002</v>
      </c>
      <c r="Z3" t="str">
        <f t="array" ref="Z3">IF(C3="","",IFERROR(INDEX(LOOKUP!$B$2:$B$8,MATCH(1,COUNTIF(D3,"*"&amp;LOOKUP!$A$2:$A$8&amp;"*"),0)),IF(LEFT(C3,4)="AMMS","SIGARETTE","ACCESSORI")))</f>
        <v>ACCESSORI</v>
      </c>
      <c r="AA3">
        <f>IF(C3="","",IF(SUMIFS('AUTO-ORDER'!$T$2:$T$1000,'AUTO-ORDER'!$S$2:$S$1000,C3)&gt;0,SUMIFS('AUTO-ORDER'!$T$2:$T$1000,'AUTO-ORDER'!$S$2:$S$1000,C3),IF(Z3="SIGARETTE",LOTTO_SIGARETTE,IF(Z3="SIGARETTE ELETTRONICHE",LOTTO_ELETTRONICHE,LOTTO_ACCESSORI))))</f>
        <v>34</v>
      </c>
      <c r="AB3">
        <f>IF(C3="","",SUMIFS(DB_STORICO_VEND!$E$2:$E$30000,DB_STORICO_VEND!$C$2:$C$30000,C3,DB_STORICO_VEND!$B$2:$B$30000,"&gt;="&amp;MAX(DB_STORICO_VEND!$B$2:$B$30000)-GIORNI_STORICO_VEND,DB_STORICO_VEND!$B$2:$B$30000,"&lt;="&amp;MAX(DB_STORICO_VEND!$B$2:$B$30000)))</f>
        <v>82</v>
      </c>
      <c r="AC3">
        <f>IF(C3="","",IFERROR(AVERAGEIFS(STORICO_ORDINI!$E$2:$E$20000,STORICO_ORDINI!$C$2:$C$20000,C3,STORICO_ORDINI!$E$2:$E$20000,"&gt;0"),0))</f>
        <v>1</v>
      </c>
      <c r="AD3">
        <f>IF(C3="","",COUNTIFS(STORICO_ORDINI!$C$2:$C$20000,C3,STORICO_ORDINI!$E$2:$E$20000,"&gt;0"))</f>
        <v>1</v>
      </c>
      <c r="AE3">
        <f>IF(C3="","",ROUND(IF(AND(AB3&lt;='AUTO-ORDER'!$V$4,AD3&lt;='AUTO-ORDER'!$V$5),MAX(0,AB3*'AUTO-ORDER'!$V$6),MAX(AB3*GIORNI_SETTIMANA/GIORNI_STORICO_VEND*'AUTO-ORDER'!$V$3,IF(AD3&gt;='AUTO-ORDER'!$V$8,AC3*'AUTO-ORDER'!$V$9,0))),0))</f>
        <v>22</v>
      </c>
      <c r="AF3">
        <f t="shared" si="0"/>
        <v>64</v>
      </c>
      <c r="AG3">
        <f>IF(C3="","",IF(OR(AA3&lt;=0,AE3&lt;=0),0,IF(AND(AB3&lt;='AUTO-ORDER'!$V$4,AD3&lt;='AUTO-ORDER'!$V$5),IF(AND(G3&lt;='AUTO-ORDER'!$V$10,AB3&gt;0),AA3,0),IF(G3&gt;=AE3,0,MAX(ROUNDUP((AE3-G3)/AA3,0)*AA3,IF(AND(AB3&gt;='AUTO-ORDER'!$V$7,G3&lt;=AA3),AA3,0))))))</f>
        <v>68</v>
      </c>
      <c r="AH3">
        <f>IF(C3="","",IF(AND(AJ3&lt;'AUTO-ORDER'!$V$2,AG3&gt;0),COUNTIFS($AJ$2:AJ3,"&lt;"&amp;'AUTO-ORDER'!$V$2,$AG$2:AG3,"&gt;0"),""))</f>
        <v>1</v>
      </c>
      <c r="AI3" t="str">
        <f>IF(C3="","",IF(AND(AJ3&lt;'AUTO-ORDER'!$V$2,AG3=0),COUNTIFS($AJ$2:AJ3,"&lt;"&amp;'AUTO-ORDER'!$V$2,$AG$2:AG3,"=0"),""))</f>
        <v/>
      </c>
      <c r="AJ3">
        <f t="shared" si="1"/>
        <v>-1.9090909090909092</v>
      </c>
    </row>
    <row r="4" spans="2:37" x14ac:dyDescent="0.25">
      <c r="B4" s="123">
        <f>+RIEP_VENDITA!T5</f>
        <v>0.60666666666666669</v>
      </c>
      <c r="C4" s="29" t="str">
        <f>+RIEP_VENDITA!A5</f>
        <v>10009</v>
      </c>
      <c r="D4" t="str">
        <f>+RIEP_VENDITA!B5</f>
        <v>SMOKING CARTINE</v>
      </c>
      <c r="E4">
        <f>+RIEP_VENDITA!C5</f>
        <v>600</v>
      </c>
      <c r="F4">
        <f>+RIEP_VENDITA!D5</f>
        <v>236</v>
      </c>
      <c r="G4">
        <f>+RIEP_VENDITA!G5</f>
        <v>364</v>
      </c>
      <c r="H4">
        <f>+RIEP_VENDITA!H5</f>
        <v>1.5</v>
      </c>
      <c r="Z4" t="str">
        <f t="array" ref="Z4">IF(C4="","",IFERROR(INDEX(LOOKUP!$B$2:$B$8,MATCH(1,COUNTIF(D4,"*"&amp;LOOKUP!$A$2:$A$8&amp;"*"),0)),IF(LEFT(C4,4)="AMMS","SIGARETTE","ACCESSORI")))</f>
        <v>ACCESSORI</v>
      </c>
      <c r="AA4">
        <f>IF(C4="","",IF(SUMIFS('AUTO-ORDER'!$T$2:$T$1000,'AUTO-ORDER'!$S$2:$S$1000,C4)&gt;0,SUMIFS('AUTO-ORDER'!$T$2:$T$1000,'AUTO-ORDER'!$S$2:$S$1000,C4),IF(Z4="SIGARETTE",LOTTO_SIGARETTE,IF(Z4="SIGARETTE ELETTRONICHE",LOTTO_ELETTRONICHE,LOTTO_ACCESSORI))))</f>
        <v>1</v>
      </c>
      <c r="AB4">
        <f>IF(C4="","",SUMIFS(DB_STORICO_VEND!$E$2:$E$30000,DB_STORICO_VEND!$C$2:$C$30000,C4,DB_STORICO_VEND!$B$2:$B$30000,"&gt;="&amp;MAX(DB_STORICO_VEND!$B$2:$B$30000)-GIORNI_STORICO_VEND,DB_STORICO_VEND!$B$2:$B$30000,"&lt;="&amp;MAX(DB_STORICO_VEND!$B$2:$B$30000)))</f>
        <v>35</v>
      </c>
      <c r="AC4">
        <f>IF(C4="","",IFERROR(AVERAGEIFS(STORICO_ORDINI!$E$2:$E$20000,STORICO_ORDINI!$C$2:$C$20000,C4,STORICO_ORDINI!$E$2:$E$20000,"&gt;0"),0))</f>
        <v>0</v>
      </c>
      <c r="AD4">
        <f>IF(C4="","",COUNTIFS(STORICO_ORDINI!$C$2:$C$20000,C4,STORICO_ORDINI!$E$2:$E$20000,"&gt;0"))</f>
        <v>0</v>
      </c>
      <c r="AE4">
        <f>IF(C4="","",ROUND(IF(AND(AB4&lt;='AUTO-ORDER'!$V$4,AD4&lt;='AUTO-ORDER'!$V$5),MAX(0,AB4*'AUTO-ORDER'!$V$6),MAX(AB4*GIORNI_SETTIMANA/GIORNI_STORICO_VEND*'AUTO-ORDER'!$V$3,IF(AD4&gt;='AUTO-ORDER'!$V$8,AC4*'AUTO-ORDER'!$V$9,0))),0))</f>
        <v>9</v>
      </c>
      <c r="AF4">
        <f t="shared" si="0"/>
        <v>0</v>
      </c>
      <c r="AG4">
        <f>IF(C4="","",IF(OR(AA4&lt;=0,AE4&lt;=0),0,IF(AND(AB4&lt;='AUTO-ORDER'!$V$4,AD4&lt;='AUTO-ORDER'!$V$5),IF(AND(G4&lt;='AUTO-ORDER'!$V$10,AB4&gt;0),AA4,0),IF(G4&gt;=AE4,0,MAX(ROUNDUP((AE4-G4)/AA4,0)*AA4,IF(AND(AB4&gt;='AUTO-ORDER'!$V$7,G4&lt;=AA4),AA4,0))))))</f>
        <v>0</v>
      </c>
      <c r="AH4" t="str">
        <f>IF(C4="","",IF(AND(AJ4&lt;'AUTO-ORDER'!$V$2,AG4&gt;0),COUNTIFS($AJ$2:AJ4,"&lt;"&amp;'AUTO-ORDER'!$V$2,$AG$2:AG4,"&gt;0"),""))</f>
        <v/>
      </c>
      <c r="AI4" t="str">
        <f>IF(C4="","",IF(AND(AJ4&lt;'AUTO-ORDER'!$V$2,AG4=0),COUNTIFS($AJ$2:AJ4,"&lt;"&amp;'AUTO-ORDER'!$V$2,$AG$2:AG4,"=0"),""))</f>
        <v/>
      </c>
      <c r="AJ4">
        <f t="shared" si="1"/>
        <v>40.444444444444443</v>
      </c>
    </row>
    <row r="5" spans="2:37" x14ac:dyDescent="0.25">
      <c r="B5" s="123">
        <f>+RIEP_VENDITA!T6</f>
        <v>0.3</v>
      </c>
      <c r="C5" s="29" t="str">
        <f>+RIEP_VENDITA!A6</f>
        <v>10010</v>
      </c>
      <c r="D5" t="str">
        <f>+RIEP_VENDITA!B6</f>
        <v>LOST MARY TP800 LEMON LIME 20 mg/ml</v>
      </c>
      <c r="E5">
        <f>+RIEP_VENDITA!C6</f>
        <v>10</v>
      </c>
      <c r="F5">
        <f>+RIEP_VENDITA!D6</f>
        <v>7</v>
      </c>
      <c r="G5">
        <f>+RIEP_VENDITA!G6</f>
        <v>3</v>
      </c>
      <c r="H5">
        <f>+RIEP_VENDITA!H6</f>
        <v>8.9</v>
      </c>
      <c r="Z5" t="str">
        <f t="array" ref="Z5">IF(C5="","",IFERROR(INDEX(LOOKUP!$B$2:$B$8,MATCH(1,COUNTIF(D5,"*"&amp;LOOKUP!$A$2:$A$8&amp;"*"),0)),IF(LEFT(C5,4)="AMMS","SIGARETTE","ACCESSORI")))</f>
        <v>SIGARETTE ELETTRONICHE</v>
      </c>
      <c r="AA5">
        <f>IF(C5="","",IF(SUMIFS('AUTO-ORDER'!$T$2:$T$1000,'AUTO-ORDER'!$S$2:$S$1000,C5)&gt;0,SUMIFS('AUTO-ORDER'!$T$2:$T$1000,'AUTO-ORDER'!$S$2:$S$1000,C5),IF(Z5="SIGARETTE",LOTTO_SIGARETTE,IF(Z5="SIGARETTE ELETTRONICHE",LOTTO_ELETTRONICHE,LOTTO_ACCESSORI))))</f>
        <v>5</v>
      </c>
      <c r="AB5">
        <f>IF(C5="","",SUMIFS(DB_STORICO_VEND!$E$2:$E$30000,DB_STORICO_VEND!$C$2:$C$30000,C5,DB_STORICO_VEND!$B$2:$B$30000,"&gt;="&amp;MAX(DB_STORICO_VEND!$B$2:$B$30000)-GIORNI_STORICO_VEND,DB_STORICO_VEND!$B$2:$B$30000,"&lt;="&amp;MAX(DB_STORICO_VEND!$B$2:$B$30000)))</f>
        <v>0</v>
      </c>
      <c r="AC5">
        <f>IF(C5="","",IFERROR(AVERAGEIFS(STORICO_ORDINI!$E$2:$E$20000,STORICO_ORDINI!$C$2:$C$20000,C5,STORICO_ORDINI!$E$2:$E$20000,"&gt;0"),0))</f>
        <v>0</v>
      </c>
      <c r="AD5">
        <f>IF(C5="","",COUNTIFS(STORICO_ORDINI!$C$2:$C$20000,C5,STORICO_ORDINI!$E$2:$E$20000,"&gt;0"))</f>
        <v>0</v>
      </c>
      <c r="AE5">
        <f>IF(C5="","",ROUND(IF(AND(AB5&lt;='AUTO-ORDER'!$V$4,AD5&lt;='AUTO-ORDER'!$V$5),MAX(0,AB5*'AUTO-ORDER'!$V$6),MAX(AB5*GIORNI_SETTIMANA/GIORNI_STORICO_VEND*'AUTO-ORDER'!$V$3,IF(AD5&gt;='AUTO-ORDER'!$V$8,AC5*'AUTO-ORDER'!$V$9,0))),0))</f>
        <v>0</v>
      </c>
      <c r="AF5">
        <f t="shared" si="0"/>
        <v>0</v>
      </c>
      <c r="AG5">
        <f>IF(C5="","",IF(OR(AA5&lt;=0,AE5&lt;=0),0,IF(AND(AB5&lt;='AUTO-ORDER'!$V$4,AD5&lt;='AUTO-ORDER'!$V$5),IF(AND(G5&lt;='AUTO-ORDER'!$V$10,AB5&gt;0),AA5,0),IF(G5&gt;=AE5,0,MAX(ROUNDUP((AE5-G5)/AA5,0)*AA5,IF(AND(AB5&gt;='AUTO-ORDER'!$V$7,G5&lt;=AA5),AA5,0))))))</f>
        <v>0</v>
      </c>
      <c r="AH5" t="str">
        <f>IF(C5="","",IF(AND(AJ5&lt;'AUTO-ORDER'!$V$2,AG5&gt;0),COUNTIFS($AJ$2:AJ5,"&lt;"&amp;'AUTO-ORDER'!$V$2,$AG$2:AG5,"&gt;0"),""))</f>
        <v/>
      </c>
      <c r="AI5" t="str">
        <f>IF(C5="","",IF(AND(AJ5&lt;'AUTO-ORDER'!$V$2,AG5=0),COUNTIFS($AJ$2:AJ5,"&lt;"&amp;'AUTO-ORDER'!$V$2,$AG$2:AG5,"=0"),""))</f>
        <v/>
      </c>
      <c r="AJ5">
        <f t="shared" si="1"/>
        <v>3</v>
      </c>
    </row>
    <row r="6" spans="2:37" x14ac:dyDescent="0.25">
      <c r="B6" s="123">
        <f>+RIEP_VENDITA!T7</f>
        <v>0.4</v>
      </c>
      <c r="C6" s="29" t="str">
        <f>+RIEP_VENDITA!A7</f>
        <v>10011</v>
      </c>
      <c r="D6" t="str">
        <f>+RIEP_VENDITA!B7</f>
        <v>ELFLIQ EB6000 - SHAKING COLA - 10 ml - 20 mg/ml</v>
      </c>
      <c r="E6">
        <f>+RIEP_VENDITA!C7</f>
        <v>5</v>
      </c>
      <c r="F6">
        <f>+RIEP_VENDITA!D7</f>
        <v>3</v>
      </c>
      <c r="G6">
        <f>+RIEP_VENDITA!G7</f>
        <v>2</v>
      </c>
      <c r="H6">
        <f>+RIEP_VENDITA!H7</f>
        <v>4.9000000000000004</v>
      </c>
      <c r="Z6" t="str">
        <f t="array" ref="Z6">IF(C6="","",IFERROR(INDEX(LOOKUP!$B$2:$B$8,MATCH(1,COUNTIF(D6,"*"&amp;LOOKUP!$A$2:$A$8&amp;"*"),0)),IF(LEFT(C6,4)="AMMS","SIGARETTE","ACCESSORI")))</f>
        <v>SIGARETTE ELETTRONICHE</v>
      </c>
      <c r="AA6">
        <f>IF(C6="","",IF(SUMIFS('AUTO-ORDER'!$T$2:$T$1000,'AUTO-ORDER'!$S$2:$S$1000,C6)&gt;0,SUMIFS('AUTO-ORDER'!$T$2:$T$1000,'AUTO-ORDER'!$S$2:$S$1000,C6),IF(Z6="SIGARETTE",LOTTO_SIGARETTE,IF(Z6="SIGARETTE ELETTRONICHE",LOTTO_ELETTRONICHE,LOTTO_ACCESSORI))))</f>
        <v>5</v>
      </c>
      <c r="AB6">
        <f>IF(C6="","",SUMIFS(DB_STORICO_VEND!$E$2:$E$30000,DB_STORICO_VEND!$C$2:$C$30000,C6,DB_STORICO_VEND!$B$2:$B$30000,"&gt;="&amp;MAX(DB_STORICO_VEND!$B$2:$B$30000)-GIORNI_STORICO_VEND,DB_STORICO_VEND!$B$2:$B$30000,"&lt;="&amp;MAX(DB_STORICO_VEND!$B$2:$B$30000)))</f>
        <v>0</v>
      </c>
      <c r="AC6">
        <f>IF(C6="","",IFERROR(AVERAGEIFS(STORICO_ORDINI!$E$2:$E$20000,STORICO_ORDINI!$C$2:$C$20000,C6,STORICO_ORDINI!$E$2:$E$20000,"&gt;0"),0))</f>
        <v>0</v>
      </c>
      <c r="AD6">
        <f>IF(C6="","",COUNTIFS(STORICO_ORDINI!$C$2:$C$20000,C6,STORICO_ORDINI!$E$2:$E$20000,"&gt;0"))</f>
        <v>0</v>
      </c>
      <c r="AE6">
        <f>IF(C6="","",ROUND(IF(AND(AB6&lt;='AUTO-ORDER'!$V$4,AD6&lt;='AUTO-ORDER'!$V$5),MAX(0,AB6*'AUTO-ORDER'!$V$6),MAX(AB6*GIORNI_SETTIMANA/GIORNI_STORICO_VEND*'AUTO-ORDER'!$V$3,IF(AD6&gt;='AUTO-ORDER'!$V$8,AC6*'AUTO-ORDER'!$V$9,0))),0))</f>
        <v>0</v>
      </c>
      <c r="AF6">
        <f t="shared" si="0"/>
        <v>0</v>
      </c>
      <c r="AG6">
        <f>IF(C6="","",IF(OR(AA6&lt;=0,AE6&lt;=0),0,IF(AND(AB6&lt;='AUTO-ORDER'!$V$4,AD6&lt;='AUTO-ORDER'!$V$5),IF(AND(G6&lt;='AUTO-ORDER'!$V$10,AB6&gt;0),AA6,0),IF(G6&gt;=AE6,0,MAX(ROUNDUP((AE6-G6)/AA6,0)*AA6,IF(AND(AB6&gt;='AUTO-ORDER'!$V$7,G6&lt;=AA6),AA6,0))))))</f>
        <v>0</v>
      </c>
      <c r="AH6" t="str">
        <f>IF(C6="","",IF(AND(AJ6&lt;'AUTO-ORDER'!$V$2,AG6&gt;0),COUNTIFS($AJ$2:AJ6,"&lt;"&amp;'AUTO-ORDER'!$V$2,$AG$2:AG6,"&gt;0"),""))</f>
        <v/>
      </c>
      <c r="AI6" t="str">
        <f>IF(C6="","",IF(AND(AJ6&lt;'AUTO-ORDER'!$V$2,AG6=0),COUNTIFS($AJ$2:AJ6,"&lt;"&amp;'AUTO-ORDER'!$V$2,$AG$2:AG6,"=0"),""))</f>
        <v/>
      </c>
      <c r="AJ6">
        <f t="shared" si="1"/>
        <v>2</v>
      </c>
    </row>
    <row r="7" spans="2:37" x14ac:dyDescent="0.25">
      <c r="B7" s="123">
        <f>+RIEP_VENDITA!T8</f>
        <v>0</v>
      </c>
      <c r="C7" s="29" t="str">
        <f>+RIEP_VENDITA!A8</f>
        <v>10013</v>
      </c>
      <c r="D7" t="str">
        <f>+RIEP_VENDITA!B8</f>
        <v>ELFBAR EB1000 PINK LEMONADE</v>
      </c>
      <c r="E7">
        <f>+RIEP_VENDITA!C8</f>
        <v>1</v>
      </c>
      <c r="F7">
        <f>+RIEP_VENDITA!D8</f>
        <v>1</v>
      </c>
      <c r="G7">
        <f>+RIEP_VENDITA!G8</f>
        <v>0</v>
      </c>
      <c r="H7">
        <f>+RIEP_VENDITA!H8</f>
        <v>7.9</v>
      </c>
      <c r="Z7" t="str">
        <f t="array" ref="Z7">IF(C7="","",IFERROR(INDEX(LOOKUP!$B$2:$B$8,MATCH(1,COUNTIF(D7,"*"&amp;LOOKUP!$A$2:$A$8&amp;"*"),0)),IF(LEFT(C7,4)="AMMS","SIGARETTE","ACCESSORI")))</f>
        <v>SIGARETTE ELETTRONICHE</v>
      </c>
      <c r="AA7">
        <f>IF(C7="","",IF(SUMIFS('AUTO-ORDER'!$T$2:$T$1000,'AUTO-ORDER'!$S$2:$S$1000,C7)&gt;0,SUMIFS('AUTO-ORDER'!$T$2:$T$1000,'AUTO-ORDER'!$S$2:$S$1000,C7),IF(Z7="SIGARETTE",LOTTO_SIGARETTE,IF(Z7="SIGARETTE ELETTRONICHE",LOTTO_ELETTRONICHE,LOTTO_ACCESSORI))))</f>
        <v>5</v>
      </c>
      <c r="AB7">
        <f>IF(C7="","",SUMIFS(DB_STORICO_VEND!$E$2:$E$30000,DB_STORICO_VEND!$C$2:$C$30000,C7,DB_STORICO_VEND!$B$2:$B$30000,"&gt;="&amp;MAX(DB_STORICO_VEND!$B$2:$B$30000)-GIORNI_STORICO_VEND,DB_STORICO_VEND!$B$2:$B$30000,"&lt;="&amp;MAX(DB_STORICO_VEND!$B$2:$B$30000)))</f>
        <v>0</v>
      </c>
      <c r="AC7">
        <f>IF(C7="","",IFERROR(AVERAGEIFS(STORICO_ORDINI!$E$2:$E$20000,STORICO_ORDINI!$C$2:$C$20000,C7,STORICO_ORDINI!$E$2:$E$20000,"&gt;0"),0))</f>
        <v>0</v>
      </c>
      <c r="AD7">
        <f>IF(C7="","",COUNTIFS(STORICO_ORDINI!$C$2:$C$20000,C7,STORICO_ORDINI!$E$2:$E$20000,"&gt;0"))</f>
        <v>0</v>
      </c>
      <c r="AE7">
        <f>IF(C7="","",ROUND(IF(AND(AB7&lt;='AUTO-ORDER'!$V$4,AD7&lt;='AUTO-ORDER'!$V$5),MAX(0,AB7*'AUTO-ORDER'!$V$6),MAX(AB7*GIORNI_SETTIMANA/GIORNI_STORICO_VEND*'AUTO-ORDER'!$V$3,IF(AD7&gt;='AUTO-ORDER'!$V$8,AC7*'AUTO-ORDER'!$V$9,0))),0))</f>
        <v>0</v>
      </c>
      <c r="AF7">
        <f t="shared" si="0"/>
        <v>0</v>
      </c>
      <c r="AG7">
        <f>IF(C7="","",IF(OR(AA7&lt;=0,AE7&lt;=0),0,IF(AND(AB7&lt;='AUTO-ORDER'!$V$4,AD7&lt;='AUTO-ORDER'!$V$5),IF(AND(G7&lt;='AUTO-ORDER'!$V$10,AB7&gt;0),AA7,0),IF(G7&gt;=AE7,0,MAX(ROUNDUP((AE7-G7)/AA7,0)*AA7,IF(AND(AB7&gt;='AUTO-ORDER'!$V$7,G7&lt;=AA7),AA7,0))))))</f>
        <v>0</v>
      </c>
      <c r="AH7" t="str">
        <f>IF(C7="","",IF(AND(AJ7&lt;'AUTO-ORDER'!$V$2,AG7&gt;0),COUNTIFS($AJ$2:AJ7,"&lt;"&amp;'AUTO-ORDER'!$V$2,$AG$2:AG7,"&gt;0"),""))</f>
        <v/>
      </c>
      <c r="AI7">
        <f>IF(C7="","",IF(AND(AJ7&lt;'AUTO-ORDER'!$V$2,AG7=0),COUNTIFS($AJ$2:AJ7,"&lt;"&amp;'AUTO-ORDER'!$V$2,$AG$2:AG7,"=0"),""))</f>
        <v>1</v>
      </c>
      <c r="AJ7">
        <f t="shared" si="1"/>
        <v>0</v>
      </c>
    </row>
    <row r="8" spans="2:37" x14ac:dyDescent="0.25">
      <c r="B8" s="123">
        <f>+RIEP_VENDITA!T9</f>
        <v>0</v>
      </c>
      <c r="C8" s="29" t="str">
        <f>+RIEP_VENDITA!A9</f>
        <v>10014</v>
      </c>
      <c r="D8" t="str">
        <f>+RIEP_VENDITA!B9</f>
        <v>ELFBAR EB1000 PINAPPLE ICE</v>
      </c>
      <c r="E8">
        <f>+RIEP_VENDITA!C9</f>
        <v>1</v>
      </c>
      <c r="F8">
        <f>+RIEP_VENDITA!D9</f>
        <v>1</v>
      </c>
      <c r="G8">
        <f>+RIEP_VENDITA!G9</f>
        <v>0</v>
      </c>
      <c r="H8">
        <f>+RIEP_VENDITA!H9</f>
        <v>7.9</v>
      </c>
      <c r="Z8" t="str">
        <f t="array" ref="Z8">IF(C8="","",IFERROR(INDEX(LOOKUP!$B$2:$B$8,MATCH(1,COUNTIF(D8,"*"&amp;LOOKUP!$A$2:$A$8&amp;"*"),0)),IF(LEFT(C8,4)="AMMS","SIGARETTE","ACCESSORI")))</f>
        <v>SIGARETTE ELETTRONICHE</v>
      </c>
      <c r="AA8">
        <f>IF(C8="","",IF(SUMIFS('AUTO-ORDER'!$T$2:$T$1000,'AUTO-ORDER'!$S$2:$S$1000,C8)&gt;0,SUMIFS('AUTO-ORDER'!$T$2:$T$1000,'AUTO-ORDER'!$S$2:$S$1000,C8),IF(Z8="SIGARETTE",LOTTO_SIGARETTE,IF(Z8="SIGARETTE ELETTRONICHE",LOTTO_ELETTRONICHE,LOTTO_ACCESSORI))))</f>
        <v>5</v>
      </c>
      <c r="AB8">
        <f>IF(C8="","",SUMIFS(DB_STORICO_VEND!$E$2:$E$30000,DB_STORICO_VEND!$C$2:$C$30000,C8,DB_STORICO_VEND!$B$2:$B$30000,"&gt;="&amp;MAX(DB_STORICO_VEND!$B$2:$B$30000)-GIORNI_STORICO_VEND,DB_STORICO_VEND!$B$2:$B$30000,"&lt;="&amp;MAX(DB_STORICO_VEND!$B$2:$B$30000)))</f>
        <v>0</v>
      </c>
      <c r="AC8">
        <f>IF(C8="","",IFERROR(AVERAGEIFS(STORICO_ORDINI!$E$2:$E$20000,STORICO_ORDINI!$C$2:$C$20000,C8,STORICO_ORDINI!$E$2:$E$20000,"&gt;0"),0))</f>
        <v>0</v>
      </c>
      <c r="AD8">
        <f>IF(C8="","",COUNTIFS(STORICO_ORDINI!$C$2:$C$20000,C8,STORICO_ORDINI!$E$2:$E$20000,"&gt;0"))</f>
        <v>0</v>
      </c>
      <c r="AE8">
        <f>IF(C8="","",ROUND(IF(AND(AB8&lt;='AUTO-ORDER'!$V$4,AD8&lt;='AUTO-ORDER'!$V$5),MAX(0,AB8*'AUTO-ORDER'!$V$6),MAX(AB8*GIORNI_SETTIMANA/GIORNI_STORICO_VEND*'AUTO-ORDER'!$V$3,IF(AD8&gt;='AUTO-ORDER'!$V$8,AC8*'AUTO-ORDER'!$V$9,0))),0))</f>
        <v>0</v>
      </c>
      <c r="AF8">
        <f t="shared" si="0"/>
        <v>0</v>
      </c>
      <c r="AG8">
        <f>IF(C8="","",IF(OR(AA8&lt;=0,AE8&lt;=0),0,IF(AND(AB8&lt;='AUTO-ORDER'!$V$4,AD8&lt;='AUTO-ORDER'!$V$5),IF(AND(G8&lt;='AUTO-ORDER'!$V$10,AB8&gt;0),AA8,0),IF(G8&gt;=AE8,0,MAX(ROUNDUP((AE8-G8)/AA8,0)*AA8,IF(AND(AB8&gt;='AUTO-ORDER'!$V$7,G8&lt;=AA8),AA8,0))))))</f>
        <v>0</v>
      </c>
      <c r="AH8" t="str">
        <f>IF(C8="","",IF(AND(AJ8&lt;'AUTO-ORDER'!$V$2,AG8&gt;0),COUNTIFS($AJ$2:AJ8,"&lt;"&amp;'AUTO-ORDER'!$V$2,$AG$2:AG8,"&gt;0"),""))</f>
        <v/>
      </c>
      <c r="AI8">
        <f>IF(C8="","",IF(AND(AJ8&lt;'AUTO-ORDER'!$V$2,AG8=0),COUNTIFS($AJ$2:AJ8,"&lt;"&amp;'AUTO-ORDER'!$V$2,$AG$2:AG8,"=0"),""))</f>
        <v>2</v>
      </c>
      <c r="AJ8">
        <f t="shared" si="1"/>
        <v>0</v>
      </c>
    </row>
    <row r="9" spans="2:37" x14ac:dyDescent="0.25">
      <c r="B9" s="123">
        <f>+RIEP_VENDITA!T10</f>
        <v>0.1</v>
      </c>
      <c r="C9" s="29" t="str">
        <f>+RIEP_VENDITA!A10</f>
        <v>10015</v>
      </c>
      <c r="D9" t="str">
        <f>+RIEP_VENDITA!B10</f>
        <v>EB1000 BLUEBERRY 20 mg/ml</v>
      </c>
      <c r="E9">
        <f>+RIEP_VENDITA!C10</f>
        <v>10</v>
      </c>
      <c r="F9">
        <f>+RIEP_VENDITA!D10</f>
        <v>9</v>
      </c>
      <c r="G9">
        <f>+RIEP_VENDITA!G10</f>
        <v>1</v>
      </c>
      <c r="H9">
        <f>+RIEP_VENDITA!H10</f>
        <v>7.9</v>
      </c>
      <c r="Z9" t="str">
        <f t="array" ref="Z9">IF(C9="","",IFERROR(INDEX(LOOKUP!$B$2:$B$8,MATCH(1,COUNTIF(D9,"*"&amp;LOOKUP!$A$2:$A$8&amp;"*"),0)),IF(LEFT(C9,4)="AMMS","SIGARETTE","ACCESSORI")))</f>
        <v>SIGARETTE ELETTRONICHE</v>
      </c>
      <c r="AA9">
        <f>IF(C9="","",IF(SUMIFS('AUTO-ORDER'!$T$2:$T$1000,'AUTO-ORDER'!$S$2:$S$1000,C9)&gt;0,SUMIFS('AUTO-ORDER'!$T$2:$T$1000,'AUTO-ORDER'!$S$2:$S$1000,C9),IF(Z9="SIGARETTE",LOTTO_SIGARETTE,IF(Z9="SIGARETTE ELETTRONICHE",LOTTO_ELETTRONICHE,LOTTO_ACCESSORI))))</f>
        <v>5</v>
      </c>
      <c r="AB9">
        <f>IF(C9="","",SUMIFS(DB_STORICO_VEND!$E$2:$E$30000,DB_STORICO_VEND!$C$2:$C$30000,C9,DB_STORICO_VEND!$B$2:$B$30000,"&gt;="&amp;MAX(DB_STORICO_VEND!$B$2:$B$30000)-GIORNI_STORICO_VEND,DB_STORICO_VEND!$B$2:$B$30000,"&lt;="&amp;MAX(DB_STORICO_VEND!$B$2:$B$30000)))</f>
        <v>1</v>
      </c>
      <c r="AC9">
        <f>IF(C9="","",IFERROR(AVERAGEIFS(STORICO_ORDINI!$E$2:$E$20000,STORICO_ORDINI!$C$2:$C$20000,C9,STORICO_ORDINI!$E$2:$E$20000,"&gt;0"),0))</f>
        <v>0</v>
      </c>
      <c r="AD9">
        <f>IF(C9="","",COUNTIFS(STORICO_ORDINI!$C$2:$C$20000,C9,STORICO_ORDINI!$E$2:$E$20000,"&gt;0"))</f>
        <v>0</v>
      </c>
      <c r="AE9">
        <f>IF(C9="","",ROUND(IF(AND(AB9&lt;='AUTO-ORDER'!$V$4,AD9&lt;='AUTO-ORDER'!$V$5),MAX(0,AB9*'AUTO-ORDER'!$V$6),MAX(AB9*GIORNI_SETTIMANA/GIORNI_STORICO_VEND*'AUTO-ORDER'!$V$3,IF(AD9&gt;='AUTO-ORDER'!$V$8,AC9*'AUTO-ORDER'!$V$9,0))),0))</f>
        <v>1</v>
      </c>
      <c r="AF9">
        <f t="shared" si="0"/>
        <v>0</v>
      </c>
      <c r="AG9">
        <f>IF(C9="","",IF(OR(AA9&lt;=0,AE9&lt;=0),0,IF(AND(AB9&lt;='AUTO-ORDER'!$V$4,AD9&lt;='AUTO-ORDER'!$V$5),IF(AND(G9&lt;='AUTO-ORDER'!$V$10,AB9&gt;0),AA9,0),IF(G9&gt;=AE9,0,MAX(ROUNDUP((AE9-G9)/AA9,0)*AA9,IF(AND(AB9&gt;='AUTO-ORDER'!$V$7,G9&lt;=AA9),AA9,0))))))</f>
        <v>0</v>
      </c>
      <c r="AH9" t="str">
        <f>IF(C9="","",IF(AND(AJ9&lt;'AUTO-ORDER'!$V$2,AG9&gt;0),COUNTIFS($AJ$2:AJ9,"&lt;"&amp;'AUTO-ORDER'!$V$2,$AG$2:AG9,"&gt;0"),""))</f>
        <v/>
      </c>
      <c r="AI9" t="str">
        <f>IF(C9="","",IF(AND(AJ9&lt;'AUTO-ORDER'!$V$2,AG9=0),COUNTIFS($AJ$2:AJ9,"&lt;"&amp;'AUTO-ORDER'!$V$2,$AG$2:AG9,"=0"),""))</f>
        <v/>
      </c>
      <c r="AJ9">
        <f t="shared" si="1"/>
        <v>1</v>
      </c>
    </row>
    <row r="10" spans="2:37" x14ac:dyDescent="0.25">
      <c r="B10" s="123">
        <f>+RIEP_VENDITA!T11</f>
        <v>0.25</v>
      </c>
      <c r="C10" s="29" t="str">
        <f>+RIEP_VENDITA!A11</f>
        <v>10016</v>
      </c>
      <c r="D10" t="str">
        <f>+RIEP_VENDITA!B11</f>
        <v>ELFBAR ELFA DEVICE + POD KIWI PASSION FRUIT GUAVA - 20 mg/ml</v>
      </c>
      <c r="E10">
        <f>+RIEP_VENDITA!C11</f>
        <v>8</v>
      </c>
      <c r="F10">
        <f>+RIEP_VENDITA!D11</f>
        <v>6</v>
      </c>
      <c r="G10">
        <f>+RIEP_VENDITA!G11</f>
        <v>2</v>
      </c>
      <c r="H10">
        <f>+RIEP_VENDITA!H11</f>
        <v>9.4</v>
      </c>
      <c r="Z10" t="str">
        <f t="array" ref="Z10">IF(C10="","",IFERROR(INDEX(LOOKUP!$B$2:$B$8,MATCH(1,COUNTIF(D10,"*"&amp;LOOKUP!$A$2:$A$8&amp;"*"),0)),IF(LEFT(C10,4)="AMMS","SIGARETTE","ACCESSORI")))</f>
        <v>SIGARETTE ELETTRONICHE</v>
      </c>
      <c r="AA10">
        <f>IF(C10="","",IF(SUMIFS('AUTO-ORDER'!$T$2:$T$1000,'AUTO-ORDER'!$S$2:$S$1000,C10)&gt;0,SUMIFS('AUTO-ORDER'!$T$2:$T$1000,'AUTO-ORDER'!$S$2:$S$1000,C10),IF(Z10="SIGARETTE",LOTTO_SIGARETTE,IF(Z10="SIGARETTE ELETTRONICHE",LOTTO_ELETTRONICHE,LOTTO_ACCESSORI))))</f>
        <v>5</v>
      </c>
      <c r="AB10">
        <f>IF(C10="","",SUMIFS(DB_STORICO_VEND!$E$2:$E$30000,DB_STORICO_VEND!$C$2:$C$30000,C10,DB_STORICO_VEND!$B$2:$B$30000,"&gt;="&amp;MAX(DB_STORICO_VEND!$B$2:$B$30000)-GIORNI_STORICO_VEND,DB_STORICO_VEND!$B$2:$B$30000,"&lt;="&amp;MAX(DB_STORICO_VEND!$B$2:$B$30000)))</f>
        <v>1</v>
      </c>
      <c r="AC10">
        <f>IF(C10="","",IFERROR(AVERAGEIFS(STORICO_ORDINI!$E$2:$E$20000,STORICO_ORDINI!$C$2:$C$20000,C10,STORICO_ORDINI!$E$2:$E$20000,"&gt;0"),0))</f>
        <v>0</v>
      </c>
      <c r="AD10">
        <f>IF(C10="","",COUNTIFS(STORICO_ORDINI!$C$2:$C$20000,C10,STORICO_ORDINI!$E$2:$E$20000,"&gt;0"))</f>
        <v>0</v>
      </c>
      <c r="AE10">
        <f>IF(C10="","",ROUND(IF(AND(AB10&lt;='AUTO-ORDER'!$V$4,AD10&lt;='AUTO-ORDER'!$V$5),MAX(0,AB10*'AUTO-ORDER'!$V$6),MAX(AB10*GIORNI_SETTIMANA/GIORNI_STORICO_VEND*'AUTO-ORDER'!$V$3,IF(AD10&gt;='AUTO-ORDER'!$V$8,AC10*'AUTO-ORDER'!$V$9,0))),0))</f>
        <v>1</v>
      </c>
      <c r="AF10">
        <f t="shared" si="0"/>
        <v>0</v>
      </c>
      <c r="AG10">
        <f>IF(C10="","",IF(OR(AA10&lt;=0,AE10&lt;=0),0,IF(AND(AB10&lt;='AUTO-ORDER'!$V$4,AD10&lt;='AUTO-ORDER'!$V$5),IF(AND(G10&lt;='AUTO-ORDER'!$V$10,AB10&gt;0),AA10,0),IF(G10&gt;=AE10,0,MAX(ROUNDUP((AE10-G10)/AA10,0)*AA10,IF(AND(AB10&gt;='AUTO-ORDER'!$V$7,G10&lt;=AA10),AA10,0))))))</f>
        <v>0</v>
      </c>
      <c r="AH10" t="str">
        <f>IF(C10="","",IF(AND(AJ10&lt;'AUTO-ORDER'!$V$2,AG10&gt;0),COUNTIFS($AJ$2:AJ10,"&lt;"&amp;'AUTO-ORDER'!$V$2,$AG$2:AG10,"&gt;0"),""))</f>
        <v/>
      </c>
      <c r="AI10" t="str">
        <f>IF(C10="","",IF(AND(AJ10&lt;'AUTO-ORDER'!$V$2,AG10=0),COUNTIFS($AJ$2:AJ10,"&lt;"&amp;'AUTO-ORDER'!$V$2,$AG$2:AG10,"=0"),""))</f>
        <v/>
      </c>
      <c r="AJ10">
        <f t="shared" si="1"/>
        <v>2</v>
      </c>
    </row>
    <row r="11" spans="2:37" x14ac:dyDescent="0.25">
      <c r="B11" s="123">
        <f>+RIEP_VENDITA!T12</f>
        <v>0.33333333333333331</v>
      </c>
      <c r="C11" s="29" t="str">
        <f>+RIEP_VENDITA!A12</f>
        <v>10017</v>
      </c>
      <c r="D11" t="str">
        <f>+RIEP_VENDITA!B12</f>
        <v>ELFBAR ELFA DEVICE + POD BLUE RAZZ LEMONADE - 20 mg/ml</v>
      </c>
      <c r="E11">
        <f>+RIEP_VENDITA!C12</f>
        <v>12</v>
      </c>
      <c r="F11">
        <f>+RIEP_VENDITA!D12</f>
        <v>8</v>
      </c>
      <c r="G11">
        <f>+RIEP_VENDITA!G12</f>
        <v>4</v>
      </c>
      <c r="H11">
        <f>+RIEP_VENDITA!H12</f>
        <v>9.4</v>
      </c>
      <c r="Z11" t="str">
        <f t="array" ref="Z11">IF(C11="","",IFERROR(INDEX(LOOKUP!$B$2:$B$8,MATCH(1,COUNTIF(D11,"*"&amp;LOOKUP!$A$2:$A$8&amp;"*"),0)),IF(LEFT(C11,4)="AMMS","SIGARETTE","ACCESSORI")))</f>
        <v>SIGARETTE ELETTRONICHE</v>
      </c>
      <c r="AA11">
        <f>IF(C11="","",IF(SUMIFS('AUTO-ORDER'!$T$2:$T$1000,'AUTO-ORDER'!$S$2:$S$1000,C11)&gt;0,SUMIFS('AUTO-ORDER'!$T$2:$T$1000,'AUTO-ORDER'!$S$2:$S$1000,C11),IF(Z11="SIGARETTE",LOTTO_SIGARETTE,IF(Z11="SIGARETTE ELETTRONICHE",LOTTO_ELETTRONICHE,LOTTO_ACCESSORI))))</f>
        <v>5</v>
      </c>
      <c r="AB11">
        <f>IF(C11="","",SUMIFS(DB_STORICO_VEND!$E$2:$E$30000,DB_STORICO_VEND!$C$2:$C$30000,C11,DB_STORICO_VEND!$B$2:$B$30000,"&gt;="&amp;MAX(DB_STORICO_VEND!$B$2:$B$30000)-GIORNI_STORICO_VEND,DB_STORICO_VEND!$B$2:$B$30000,"&lt;="&amp;MAX(DB_STORICO_VEND!$B$2:$B$30000)))</f>
        <v>0</v>
      </c>
      <c r="AC11">
        <f>IF(C11="","",IFERROR(AVERAGEIFS(STORICO_ORDINI!$E$2:$E$20000,STORICO_ORDINI!$C$2:$C$20000,C11,STORICO_ORDINI!$E$2:$E$20000,"&gt;0"),0))</f>
        <v>0</v>
      </c>
      <c r="AD11">
        <f>IF(C11="","",COUNTIFS(STORICO_ORDINI!$C$2:$C$20000,C11,STORICO_ORDINI!$E$2:$E$20000,"&gt;0"))</f>
        <v>0</v>
      </c>
      <c r="AE11">
        <f>IF(C11="","",ROUND(IF(AND(AB11&lt;='AUTO-ORDER'!$V$4,AD11&lt;='AUTO-ORDER'!$V$5),MAX(0,AB11*'AUTO-ORDER'!$V$6),MAX(AB11*GIORNI_SETTIMANA/GIORNI_STORICO_VEND*'AUTO-ORDER'!$V$3,IF(AD11&gt;='AUTO-ORDER'!$V$8,AC11*'AUTO-ORDER'!$V$9,0))),0))</f>
        <v>0</v>
      </c>
      <c r="AF11">
        <f t="shared" si="0"/>
        <v>0</v>
      </c>
      <c r="AG11">
        <f>IF(C11="","",IF(OR(AA11&lt;=0,AE11&lt;=0),0,IF(AND(AB11&lt;='AUTO-ORDER'!$V$4,AD11&lt;='AUTO-ORDER'!$V$5),IF(AND(G11&lt;='AUTO-ORDER'!$V$10,AB11&gt;0),AA11,0),IF(G11&gt;=AE11,0,MAX(ROUNDUP((AE11-G11)/AA11,0)*AA11,IF(AND(AB11&gt;='AUTO-ORDER'!$V$7,G11&lt;=AA11),AA11,0))))))</f>
        <v>0</v>
      </c>
      <c r="AH11" t="str">
        <f>IF(C11="","",IF(AND(AJ11&lt;'AUTO-ORDER'!$V$2,AG11&gt;0),COUNTIFS($AJ$2:AJ11,"&lt;"&amp;'AUTO-ORDER'!$V$2,$AG$2:AG11,"&gt;0"),""))</f>
        <v/>
      </c>
      <c r="AI11" t="str">
        <f>IF(C11="","",IF(AND(AJ11&lt;'AUTO-ORDER'!$V$2,AG11=0),COUNTIFS($AJ$2:AJ11,"&lt;"&amp;'AUTO-ORDER'!$V$2,$AG$2:AG11,"=0"),""))</f>
        <v/>
      </c>
      <c r="AJ11">
        <f t="shared" si="1"/>
        <v>4</v>
      </c>
    </row>
    <row r="12" spans="2:37" x14ac:dyDescent="0.25">
      <c r="B12" s="123">
        <f>+RIEP_VENDITA!T13</f>
        <v>0.41666666666666669</v>
      </c>
      <c r="C12" s="29" t="str">
        <f>+RIEP_VENDITA!A13</f>
        <v>10018</v>
      </c>
      <c r="D12" t="str">
        <f>+RIEP_VENDITA!B13</f>
        <v>ELFBAR ELFA DEVICE + POD CREAM TOBACCO - 20 mg/ml</v>
      </c>
      <c r="E12">
        <f>+RIEP_VENDITA!C13</f>
        <v>12</v>
      </c>
      <c r="F12">
        <f>+RIEP_VENDITA!D13</f>
        <v>7</v>
      </c>
      <c r="G12">
        <f>+RIEP_VENDITA!G13</f>
        <v>5</v>
      </c>
      <c r="H12">
        <f>+RIEP_VENDITA!H13</f>
        <v>9.4</v>
      </c>
      <c r="Z12" t="str">
        <f t="array" ref="Z12">IF(C12="","",IFERROR(INDEX(LOOKUP!$B$2:$B$8,MATCH(1,COUNTIF(D12,"*"&amp;LOOKUP!$A$2:$A$8&amp;"*"),0)),IF(LEFT(C12,4)="AMMS","SIGARETTE","ACCESSORI")))</f>
        <v>SIGARETTE ELETTRONICHE</v>
      </c>
      <c r="AA12">
        <f>IF(C12="","",IF(SUMIFS('AUTO-ORDER'!$T$2:$T$1000,'AUTO-ORDER'!$S$2:$S$1000,C12)&gt;0,SUMIFS('AUTO-ORDER'!$T$2:$T$1000,'AUTO-ORDER'!$S$2:$S$1000,C12),IF(Z12="SIGARETTE",LOTTO_SIGARETTE,IF(Z12="SIGARETTE ELETTRONICHE",LOTTO_ELETTRONICHE,LOTTO_ACCESSORI))))</f>
        <v>5</v>
      </c>
      <c r="AB12">
        <f>IF(C12="","",SUMIFS(DB_STORICO_VEND!$E$2:$E$30000,DB_STORICO_VEND!$C$2:$C$30000,C12,DB_STORICO_VEND!$B$2:$B$30000,"&gt;="&amp;MAX(DB_STORICO_VEND!$B$2:$B$30000)-GIORNI_STORICO_VEND,DB_STORICO_VEND!$B$2:$B$30000,"&lt;="&amp;MAX(DB_STORICO_VEND!$B$2:$B$30000)))</f>
        <v>0</v>
      </c>
      <c r="AC12">
        <f>IF(C12="","",IFERROR(AVERAGEIFS(STORICO_ORDINI!$E$2:$E$20000,STORICO_ORDINI!$C$2:$C$20000,C12,STORICO_ORDINI!$E$2:$E$20000,"&gt;0"),0))</f>
        <v>0</v>
      </c>
      <c r="AD12">
        <f>IF(C12="","",COUNTIFS(STORICO_ORDINI!$C$2:$C$20000,C12,STORICO_ORDINI!$E$2:$E$20000,"&gt;0"))</f>
        <v>0</v>
      </c>
      <c r="AE12">
        <f>IF(C12="","",ROUND(IF(AND(AB12&lt;='AUTO-ORDER'!$V$4,AD12&lt;='AUTO-ORDER'!$V$5),MAX(0,AB12*'AUTO-ORDER'!$V$6),MAX(AB12*GIORNI_SETTIMANA/GIORNI_STORICO_VEND*'AUTO-ORDER'!$V$3,IF(AD12&gt;='AUTO-ORDER'!$V$8,AC12*'AUTO-ORDER'!$V$9,0))),0))</f>
        <v>0</v>
      </c>
      <c r="AF12">
        <f t="shared" si="0"/>
        <v>0</v>
      </c>
      <c r="AG12">
        <f>IF(C12="","",IF(OR(AA12&lt;=0,AE12&lt;=0),0,IF(AND(AB12&lt;='AUTO-ORDER'!$V$4,AD12&lt;='AUTO-ORDER'!$V$5),IF(AND(G12&lt;='AUTO-ORDER'!$V$10,AB12&gt;0),AA12,0),IF(G12&gt;=AE12,0,MAX(ROUNDUP((AE12-G12)/AA12,0)*AA12,IF(AND(AB12&gt;='AUTO-ORDER'!$V$7,G12&lt;=AA12),AA12,0))))))</f>
        <v>0</v>
      </c>
      <c r="AH12" t="str">
        <f>IF(C12="","",IF(AND(AJ12&lt;'AUTO-ORDER'!$V$2,AG12&gt;0),COUNTIFS($AJ$2:AJ12,"&lt;"&amp;'AUTO-ORDER'!$V$2,$AG$2:AG12,"&gt;0"),""))</f>
        <v/>
      </c>
      <c r="AI12" t="str">
        <f>IF(C12="","",IF(AND(AJ12&lt;'AUTO-ORDER'!$V$2,AG12=0),COUNTIFS($AJ$2:AJ12,"&lt;"&amp;'AUTO-ORDER'!$V$2,$AG$2:AG12,"=0"),""))</f>
        <v/>
      </c>
      <c r="AJ12">
        <f t="shared" si="1"/>
        <v>5</v>
      </c>
    </row>
    <row r="13" spans="2:37" x14ac:dyDescent="0.25">
      <c r="B13" s="123">
        <f>+RIEP_VENDITA!T14</f>
        <v>0.33333333333333331</v>
      </c>
      <c r="C13" s="29" t="str">
        <f>+RIEP_VENDITA!A14</f>
        <v>10019</v>
      </c>
      <c r="D13" t="str">
        <f>+RIEP_VENDITA!B14</f>
        <v xml:space="preserve">ELFBAR ELFA 2ML PREFILLED POD BLUEBERRY COTTON CANDY (2 PEZZI) - 20 mg/ml </v>
      </c>
      <c r="E13">
        <f>+RIEP_VENDITA!C14</f>
        <v>30</v>
      </c>
      <c r="F13">
        <f>+RIEP_VENDITA!D14</f>
        <v>20</v>
      </c>
      <c r="G13">
        <f>+RIEP_VENDITA!G14</f>
        <v>10</v>
      </c>
      <c r="H13">
        <f>+RIEP_VENDITA!H14</f>
        <v>8.9</v>
      </c>
      <c r="Z13" t="str">
        <f t="array" ref="Z13">IF(C13="","",IFERROR(INDEX(LOOKUP!$B$2:$B$8,MATCH(1,COUNTIF(D13,"*"&amp;LOOKUP!$A$2:$A$8&amp;"*"),0)),IF(LEFT(C13,4)="AMMS","SIGARETTE","ACCESSORI")))</f>
        <v>SIGARETTE ELETTRONICHE</v>
      </c>
      <c r="AA13">
        <f>IF(C13="","",IF(SUMIFS('AUTO-ORDER'!$T$2:$T$1000,'AUTO-ORDER'!$S$2:$S$1000,C13)&gt;0,SUMIFS('AUTO-ORDER'!$T$2:$T$1000,'AUTO-ORDER'!$S$2:$S$1000,C13),IF(Z13="SIGARETTE",LOTTO_SIGARETTE,IF(Z13="SIGARETTE ELETTRONICHE",LOTTO_ELETTRONICHE,LOTTO_ACCESSORI))))</f>
        <v>5</v>
      </c>
      <c r="AB13">
        <f>IF(C13="","",SUMIFS(DB_STORICO_VEND!$E$2:$E$30000,DB_STORICO_VEND!$C$2:$C$30000,C13,DB_STORICO_VEND!$B$2:$B$30000,"&gt;="&amp;MAX(DB_STORICO_VEND!$B$2:$B$30000)-GIORNI_STORICO_VEND,DB_STORICO_VEND!$B$2:$B$30000,"&lt;="&amp;MAX(DB_STORICO_VEND!$B$2:$B$30000)))</f>
        <v>0</v>
      </c>
      <c r="AC13">
        <f>IF(C13="","",IFERROR(AVERAGEIFS(STORICO_ORDINI!$E$2:$E$20000,STORICO_ORDINI!$C$2:$C$20000,C13,STORICO_ORDINI!$E$2:$E$20000,"&gt;0"),0))</f>
        <v>0</v>
      </c>
      <c r="AD13">
        <f>IF(C13="","",COUNTIFS(STORICO_ORDINI!$C$2:$C$20000,C13,STORICO_ORDINI!$E$2:$E$20000,"&gt;0"))</f>
        <v>0</v>
      </c>
      <c r="AE13">
        <f>IF(C13="","",ROUND(IF(AND(AB13&lt;='AUTO-ORDER'!$V$4,AD13&lt;='AUTO-ORDER'!$V$5),MAX(0,AB13*'AUTO-ORDER'!$V$6),MAX(AB13*GIORNI_SETTIMANA/GIORNI_STORICO_VEND*'AUTO-ORDER'!$V$3,IF(AD13&gt;='AUTO-ORDER'!$V$8,AC13*'AUTO-ORDER'!$V$9,0))),0))</f>
        <v>0</v>
      </c>
      <c r="AF13">
        <f t="shared" si="0"/>
        <v>0</v>
      </c>
      <c r="AG13">
        <f>IF(C13="","",IF(OR(AA13&lt;=0,AE13&lt;=0),0,IF(AND(AB13&lt;='AUTO-ORDER'!$V$4,AD13&lt;='AUTO-ORDER'!$V$5),IF(AND(G13&lt;='AUTO-ORDER'!$V$10,AB13&gt;0),AA13,0),IF(G13&gt;=AE13,0,MAX(ROUNDUP((AE13-G13)/AA13,0)*AA13,IF(AND(AB13&gt;='AUTO-ORDER'!$V$7,G13&lt;=AA13),AA13,0))))))</f>
        <v>0</v>
      </c>
      <c r="AH13" t="str">
        <f>IF(C13="","",IF(AND(AJ13&lt;'AUTO-ORDER'!$V$2,AG13&gt;0),COUNTIFS($AJ$2:AJ13,"&lt;"&amp;'AUTO-ORDER'!$V$2,$AG$2:AG13,"&gt;0"),""))</f>
        <v/>
      </c>
      <c r="AI13" t="str">
        <f>IF(C13="","",IF(AND(AJ13&lt;'AUTO-ORDER'!$V$2,AG13=0),COUNTIFS($AJ$2:AJ13,"&lt;"&amp;'AUTO-ORDER'!$V$2,$AG$2:AG13,"=0"),""))</f>
        <v/>
      </c>
      <c r="AJ13">
        <f t="shared" si="1"/>
        <v>10</v>
      </c>
    </row>
    <row r="14" spans="2:37" x14ac:dyDescent="0.25">
      <c r="B14" s="123">
        <f>+RIEP_VENDITA!T15</f>
        <v>0.66666666666666663</v>
      </c>
      <c r="C14" s="29" t="str">
        <f>+RIEP_VENDITA!A15</f>
        <v>10020</v>
      </c>
      <c r="D14" t="str">
        <f>+RIEP_VENDITA!B15</f>
        <v xml:space="preserve">ELFBAR ELFA 2ML PREFILLED POD KIWI PASSION FRUIT GUAVA (2 PEZZI) - 20 mg/ml </v>
      </c>
      <c r="E14">
        <f>+RIEP_VENDITA!C15</f>
        <v>15</v>
      </c>
      <c r="F14">
        <f>+RIEP_VENDITA!D15</f>
        <v>5</v>
      </c>
      <c r="G14">
        <f>+RIEP_VENDITA!G15</f>
        <v>10</v>
      </c>
      <c r="H14">
        <f>+RIEP_VENDITA!H15</f>
        <v>8.9</v>
      </c>
      <c r="Z14" t="str">
        <f t="array" ref="Z14">IF(C14="","",IFERROR(INDEX(LOOKUP!$B$2:$B$8,MATCH(1,COUNTIF(D14,"*"&amp;LOOKUP!$A$2:$A$8&amp;"*"),0)),IF(LEFT(C14,4)="AMMS","SIGARETTE","ACCESSORI")))</f>
        <v>SIGARETTE ELETTRONICHE</v>
      </c>
      <c r="AA14">
        <f>IF(C14="","",IF(SUMIFS('AUTO-ORDER'!$T$2:$T$1000,'AUTO-ORDER'!$S$2:$S$1000,C14)&gt;0,SUMIFS('AUTO-ORDER'!$T$2:$T$1000,'AUTO-ORDER'!$S$2:$S$1000,C14),IF(Z14="SIGARETTE",LOTTO_SIGARETTE,IF(Z14="SIGARETTE ELETTRONICHE",LOTTO_ELETTRONICHE,LOTTO_ACCESSORI))))</f>
        <v>5</v>
      </c>
      <c r="AB14">
        <f>IF(C14="","",SUMIFS(DB_STORICO_VEND!$E$2:$E$30000,DB_STORICO_VEND!$C$2:$C$30000,C14,DB_STORICO_VEND!$B$2:$B$30000,"&gt;="&amp;MAX(DB_STORICO_VEND!$B$2:$B$30000)-GIORNI_STORICO_VEND,DB_STORICO_VEND!$B$2:$B$30000,"&lt;="&amp;MAX(DB_STORICO_VEND!$B$2:$B$30000)))</f>
        <v>0</v>
      </c>
      <c r="AC14">
        <f>IF(C14="","",IFERROR(AVERAGEIFS(STORICO_ORDINI!$E$2:$E$20000,STORICO_ORDINI!$C$2:$C$20000,C14,STORICO_ORDINI!$E$2:$E$20000,"&gt;0"),0))</f>
        <v>0</v>
      </c>
      <c r="AD14">
        <f>IF(C14="","",COUNTIFS(STORICO_ORDINI!$C$2:$C$20000,C14,STORICO_ORDINI!$E$2:$E$20000,"&gt;0"))</f>
        <v>0</v>
      </c>
      <c r="AE14">
        <f>IF(C14="","",ROUND(IF(AND(AB14&lt;='AUTO-ORDER'!$V$4,AD14&lt;='AUTO-ORDER'!$V$5),MAX(0,AB14*'AUTO-ORDER'!$V$6),MAX(AB14*GIORNI_SETTIMANA/GIORNI_STORICO_VEND*'AUTO-ORDER'!$V$3,IF(AD14&gt;='AUTO-ORDER'!$V$8,AC14*'AUTO-ORDER'!$V$9,0))),0))</f>
        <v>0</v>
      </c>
      <c r="AF14">
        <f t="shared" si="0"/>
        <v>0</v>
      </c>
      <c r="AG14">
        <f>IF(C14="","",IF(OR(AA14&lt;=0,AE14&lt;=0),0,IF(AND(AB14&lt;='AUTO-ORDER'!$V$4,AD14&lt;='AUTO-ORDER'!$V$5),IF(AND(G14&lt;='AUTO-ORDER'!$V$10,AB14&gt;0),AA14,0),IF(G14&gt;=AE14,0,MAX(ROUNDUP((AE14-G14)/AA14,0)*AA14,IF(AND(AB14&gt;='AUTO-ORDER'!$V$7,G14&lt;=AA14),AA14,0))))))</f>
        <v>0</v>
      </c>
      <c r="AH14" t="str">
        <f>IF(C14="","",IF(AND(AJ14&lt;'AUTO-ORDER'!$V$2,AG14&gt;0),COUNTIFS($AJ$2:AJ14,"&lt;"&amp;'AUTO-ORDER'!$V$2,$AG$2:AG14,"&gt;0"),""))</f>
        <v/>
      </c>
      <c r="AI14" t="str">
        <f>IF(C14="","",IF(AND(AJ14&lt;'AUTO-ORDER'!$V$2,AG14=0),COUNTIFS($AJ$2:AJ14,"&lt;"&amp;'AUTO-ORDER'!$V$2,$AG$2:AG14,"=0"),""))</f>
        <v/>
      </c>
      <c r="AJ14">
        <f t="shared" si="1"/>
        <v>10</v>
      </c>
    </row>
    <row r="15" spans="2:37" x14ac:dyDescent="0.25">
      <c r="B15" s="123">
        <f>+RIEP_VENDITA!T16</f>
        <v>0.45</v>
      </c>
      <c r="C15" s="29" t="str">
        <f>+RIEP_VENDITA!A16</f>
        <v>10021</v>
      </c>
      <c r="D15" t="str">
        <f>+RIEP_VENDITA!B16</f>
        <v xml:space="preserve">ELFBAR ELFA 2ML PREFILLED POD PINK LEMONADE (2 PEZZI) - 20 mg/ml </v>
      </c>
      <c r="E15">
        <f>+RIEP_VENDITA!C16</f>
        <v>20</v>
      </c>
      <c r="F15">
        <f>+RIEP_VENDITA!D16</f>
        <v>11</v>
      </c>
      <c r="G15">
        <f>+RIEP_VENDITA!G16</f>
        <v>9</v>
      </c>
      <c r="H15">
        <f>+RIEP_VENDITA!H16</f>
        <v>8.9</v>
      </c>
      <c r="Z15" t="str">
        <f t="array" ref="Z15">IF(C15="","",IFERROR(INDEX(LOOKUP!$B$2:$B$8,MATCH(1,COUNTIF(D15,"*"&amp;LOOKUP!$A$2:$A$8&amp;"*"),0)),IF(LEFT(C15,4)="AMMS","SIGARETTE","ACCESSORI")))</f>
        <v>SIGARETTE ELETTRONICHE</v>
      </c>
      <c r="AA15">
        <f>IF(C15="","",IF(SUMIFS('AUTO-ORDER'!$T$2:$T$1000,'AUTO-ORDER'!$S$2:$S$1000,C15)&gt;0,SUMIFS('AUTO-ORDER'!$T$2:$T$1000,'AUTO-ORDER'!$S$2:$S$1000,C15),IF(Z15="SIGARETTE",LOTTO_SIGARETTE,IF(Z15="SIGARETTE ELETTRONICHE",LOTTO_ELETTRONICHE,LOTTO_ACCESSORI))))</f>
        <v>5</v>
      </c>
      <c r="AB15">
        <f>IF(C15="","",SUMIFS(DB_STORICO_VEND!$E$2:$E$30000,DB_STORICO_VEND!$C$2:$C$30000,C15,DB_STORICO_VEND!$B$2:$B$30000,"&gt;="&amp;MAX(DB_STORICO_VEND!$B$2:$B$30000)-GIORNI_STORICO_VEND,DB_STORICO_VEND!$B$2:$B$30000,"&lt;="&amp;MAX(DB_STORICO_VEND!$B$2:$B$30000)))</f>
        <v>1</v>
      </c>
      <c r="AC15">
        <f>IF(C15="","",IFERROR(AVERAGEIFS(STORICO_ORDINI!$E$2:$E$20000,STORICO_ORDINI!$C$2:$C$20000,C15,STORICO_ORDINI!$E$2:$E$20000,"&gt;0"),0))</f>
        <v>0</v>
      </c>
      <c r="AD15">
        <f>IF(C15="","",COUNTIFS(STORICO_ORDINI!$C$2:$C$20000,C15,STORICO_ORDINI!$E$2:$E$20000,"&gt;0"))</f>
        <v>0</v>
      </c>
      <c r="AE15">
        <f>IF(C15="","",ROUND(IF(AND(AB15&lt;='AUTO-ORDER'!$V$4,AD15&lt;='AUTO-ORDER'!$V$5),MAX(0,AB15*'AUTO-ORDER'!$V$6),MAX(AB15*GIORNI_SETTIMANA/GIORNI_STORICO_VEND*'AUTO-ORDER'!$V$3,IF(AD15&gt;='AUTO-ORDER'!$V$8,AC15*'AUTO-ORDER'!$V$9,0))),0))</f>
        <v>1</v>
      </c>
      <c r="AF15">
        <f t="shared" si="0"/>
        <v>0</v>
      </c>
      <c r="AG15">
        <f>IF(C15="","",IF(OR(AA15&lt;=0,AE15&lt;=0),0,IF(AND(AB15&lt;='AUTO-ORDER'!$V$4,AD15&lt;='AUTO-ORDER'!$V$5),IF(AND(G15&lt;='AUTO-ORDER'!$V$10,AB15&gt;0),AA15,0),IF(G15&gt;=AE15,0,MAX(ROUNDUP((AE15-G15)/AA15,0)*AA15,IF(AND(AB15&gt;='AUTO-ORDER'!$V$7,G15&lt;=AA15),AA15,0))))))</f>
        <v>0</v>
      </c>
      <c r="AH15" t="str">
        <f>IF(C15="","",IF(AND(AJ15&lt;'AUTO-ORDER'!$V$2,AG15&gt;0),COUNTIFS($AJ$2:AJ15,"&lt;"&amp;'AUTO-ORDER'!$V$2,$AG$2:AG15,"&gt;0"),""))</f>
        <v/>
      </c>
      <c r="AI15" t="str">
        <f>IF(C15="","",IF(AND(AJ15&lt;'AUTO-ORDER'!$V$2,AG15=0),COUNTIFS($AJ$2:AJ15,"&lt;"&amp;'AUTO-ORDER'!$V$2,$AG$2:AG15,"=0"),""))</f>
        <v/>
      </c>
      <c r="AJ15">
        <f t="shared" si="1"/>
        <v>9</v>
      </c>
    </row>
    <row r="16" spans="2:37" x14ac:dyDescent="0.25">
      <c r="B16" s="123">
        <f>+RIEP_VENDITA!T17</f>
        <v>0.4</v>
      </c>
      <c r="C16" s="29" t="str">
        <f>+RIEP_VENDITA!A17</f>
        <v>10022</v>
      </c>
      <c r="D16" t="str">
        <f>+RIEP_VENDITA!B17</f>
        <v xml:space="preserve">ELFBAR ELFA 2ML PREFILLED POD CREAM TOBACCO (2 PEZZI) - 20 mg/ml </v>
      </c>
      <c r="E16">
        <f>+RIEP_VENDITA!C17</f>
        <v>15</v>
      </c>
      <c r="F16">
        <f>+RIEP_VENDITA!D17</f>
        <v>9</v>
      </c>
      <c r="G16">
        <f>+RIEP_VENDITA!G17</f>
        <v>6</v>
      </c>
      <c r="H16">
        <f>+RIEP_VENDITA!H17</f>
        <v>8.9</v>
      </c>
      <c r="Z16" t="str">
        <f t="array" ref="Z16">IF(C16="","",IFERROR(INDEX(LOOKUP!$B$2:$B$8,MATCH(1,COUNTIF(D16,"*"&amp;LOOKUP!$A$2:$A$8&amp;"*"),0)),IF(LEFT(C16,4)="AMMS","SIGARETTE","ACCESSORI")))</f>
        <v>SIGARETTE ELETTRONICHE</v>
      </c>
      <c r="AA16">
        <f>IF(C16="","",IF(SUMIFS('AUTO-ORDER'!$T$2:$T$1000,'AUTO-ORDER'!$S$2:$S$1000,C16)&gt;0,SUMIFS('AUTO-ORDER'!$T$2:$T$1000,'AUTO-ORDER'!$S$2:$S$1000,C16),IF(Z16="SIGARETTE",LOTTO_SIGARETTE,IF(Z16="SIGARETTE ELETTRONICHE",LOTTO_ELETTRONICHE,LOTTO_ACCESSORI))))</f>
        <v>5</v>
      </c>
      <c r="AB16">
        <f>IF(C16="","",SUMIFS(DB_STORICO_VEND!$E$2:$E$30000,DB_STORICO_VEND!$C$2:$C$30000,C16,DB_STORICO_VEND!$B$2:$B$30000,"&gt;="&amp;MAX(DB_STORICO_VEND!$B$2:$B$30000)-GIORNI_STORICO_VEND,DB_STORICO_VEND!$B$2:$B$30000,"&lt;="&amp;MAX(DB_STORICO_VEND!$B$2:$B$30000)))</f>
        <v>0</v>
      </c>
      <c r="AC16">
        <f>IF(C16="","",IFERROR(AVERAGEIFS(STORICO_ORDINI!$E$2:$E$20000,STORICO_ORDINI!$C$2:$C$20000,C16,STORICO_ORDINI!$E$2:$E$20000,"&gt;0"),0))</f>
        <v>0</v>
      </c>
      <c r="AD16">
        <f>IF(C16="","",COUNTIFS(STORICO_ORDINI!$C$2:$C$20000,C16,STORICO_ORDINI!$E$2:$E$20000,"&gt;0"))</f>
        <v>0</v>
      </c>
      <c r="AE16">
        <f>IF(C16="","",ROUND(IF(AND(AB16&lt;='AUTO-ORDER'!$V$4,AD16&lt;='AUTO-ORDER'!$V$5),MAX(0,AB16*'AUTO-ORDER'!$V$6),MAX(AB16*GIORNI_SETTIMANA/GIORNI_STORICO_VEND*'AUTO-ORDER'!$V$3,IF(AD16&gt;='AUTO-ORDER'!$V$8,AC16*'AUTO-ORDER'!$V$9,0))),0))</f>
        <v>0</v>
      </c>
      <c r="AF16">
        <f t="shared" si="0"/>
        <v>0</v>
      </c>
      <c r="AG16">
        <f>IF(C16="","",IF(OR(AA16&lt;=0,AE16&lt;=0),0,IF(AND(AB16&lt;='AUTO-ORDER'!$V$4,AD16&lt;='AUTO-ORDER'!$V$5),IF(AND(G16&lt;='AUTO-ORDER'!$V$10,AB16&gt;0),AA16,0),IF(G16&gt;=AE16,0,MAX(ROUNDUP((AE16-G16)/AA16,0)*AA16,IF(AND(AB16&gt;='AUTO-ORDER'!$V$7,G16&lt;=AA16),AA16,0))))))</f>
        <v>0</v>
      </c>
      <c r="AH16" t="str">
        <f>IF(C16="","",IF(AND(AJ16&lt;'AUTO-ORDER'!$V$2,AG16&gt;0),COUNTIFS($AJ$2:AJ16,"&lt;"&amp;'AUTO-ORDER'!$V$2,$AG$2:AG16,"&gt;0"),""))</f>
        <v/>
      </c>
      <c r="AI16" t="str">
        <f>IF(C16="","",IF(AND(AJ16&lt;'AUTO-ORDER'!$V$2,AG16=0),COUNTIFS($AJ$2:AJ16,"&lt;"&amp;'AUTO-ORDER'!$V$2,$AG$2:AG16,"=0"),""))</f>
        <v/>
      </c>
      <c r="AJ16">
        <f t="shared" si="1"/>
        <v>6</v>
      </c>
    </row>
    <row r="17" spans="2:36" x14ac:dyDescent="0.25">
      <c r="B17" s="123">
        <f>+RIEP_VENDITA!T18</f>
        <v>0.28000000000000003</v>
      </c>
      <c r="C17" s="29" t="str">
        <f>+RIEP_VENDITA!A18</f>
        <v>10023</v>
      </c>
      <c r="D17" t="str">
        <f>+RIEP_VENDITA!B18</f>
        <v xml:space="preserve">ELFBAR ELFA 2ML PREFILLED POD WATERMELON (2 PEZZI) - 20 mg/ml </v>
      </c>
      <c r="E17">
        <f>+RIEP_VENDITA!C18</f>
        <v>25</v>
      </c>
      <c r="F17">
        <f>+RIEP_VENDITA!D18</f>
        <v>18</v>
      </c>
      <c r="G17">
        <f>+RIEP_VENDITA!G18</f>
        <v>7</v>
      </c>
      <c r="H17">
        <f>+RIEP_VENDITA!H18</f>
        <v>8.9</v>
      </c>
      <c r="Z17" t="str">
        <f t="array" ref="Z17">IF(C17="","",IFERROR(INDEX(LOOKUP!$B$2:$B$8,MATCH(1,COUNTIF(D17,"*"&amp;LOOKUP!$A$2:$A$8&amp;"*"),0)),IF(LEFT(C17,4)="AMMS","SIGARETTE","ACCESSORI")))</f>
        <v>SIGARETTE ELETTRONICHE</v>
      </c>
      <c r="AA17">
        <f>IF(C17="","",IF(SUMIFS('AUTO-ORDER'!$T$2:$T$1000,'AUTO-ORDER'!$S$2:$S$1000,C17)&gt;0,SUMIFS('AUTO-ORDER'!$T$2:$T$1000,'AUTO-ORDER'!$S$2:$S$1000,C17),IF(Z17="SIGARETTE",LOTTO_SIGARETTE,IF(Z17="SIGARETTE ELETTRONICHE",LOTTO_ELETTRONICHE,LOTTO_ACCESSORI))))</f>
        <v>5</v>
      </c>
      <c r="AB17">
        <f>IF(C17="","",SUMIFS(DB_STORICO_VEND!$E$2:$E$30000,DB_STORICO_VEND!$C$2:$C$30000,C17,DB_STORICO_VEND!$B$2:$B$30000,"&gt;="&amp;MAX(DB_STORICO_VEND!$B$2:$B$30000)-GIORNI_STORICO_VEND,DB_STORICO_VEND!$B$2:$B$30000,"&lt;="&amp;MAX(DB_STORICO_VEND!$B$2:$B$30000)))</f>
        <v>5</v>
      </c>
      <c r="AC17">
        <f>IF(C17="","",IFERROR(AVERAGEIFS(STORICO_ORDINI!$E$2:$E$20000,STORICO_ORDINI!$C$2:$C$20000,C17,STORICO_ORDINI!$E$2:$E$20000,"&gt;0"),0))</f>
        <v>0</v>
      </c>
      <c r="AD17">
        <f>IF(C17="","",COUNTIFS(STORICO_ORDINI!$C$2:$C$20000,C17,STORICO_ORDINI!$E$2:$E$20000,"&gt;0"))</f>
        <v>0</v>
      </c>
      <c r="AE17">
        <f>IF(C17="","",ROUND(IF(AND(AB17&lt;='AUTO-ORDER'!$V$4,AD17&lt;='AUTO-ORDER'!$V$5),MAX(0,AB17*'AUTO-ORDER'!$V$6),MAX(AB17*GIORNI_SETTIMANA/GIORNI_STORICO_VEND*'AUTO-ORDER'!$V$3,IF(AD17&gt;='AUTO-ORDER'!$V$8,AC17*'AUTO-ORDER'!$V$9,0))),0))</f>
        <v>1</v>
      </c>
      <c r="AF17">
        <f t="shared" si="0"/>
        <v>0</v>
      </c>
      <c r="AG17">
        <f>IF(C17="","",IF(OR(AA17&lt;=0,AE17&lt;=0),0,IF(AND(AB17&lt;='AUTO-ORDER'!$V$4,AD17&lt;='AUTO-ORDER'!$V$5),IF(AND(G17&lt;='AUTO-ORDER'!$V$10,AB17&gt;0),AA17,0),IF(G17&gt;=AE17,0,MAX(ROUNDUP((AE17-G17)/AA17,0)*AA17,IF(AND(AB17&gt;='AUTO-ORDER'!$V$7,G17&lt;=AA17),AA17,0))))))</f>
        <v>0</v>
      </c>
      <c r="AH17" t="str">
        <f>IF(C17="","",IF(AND(AJ17&lt;'AUTO-ORDER'!$V$2,AG17&gt;0),COUNTIFS($AJ$2:AJ17,"&lt;"&amp;'AUTO-ORDER'!$V$2,$AG$2:AG17,"&gt;0"),""))</f>
        <v/>
      </c>
      <c r="AI17" t="str">
        <f>IF(C17="","",IF(AND(AJ17&lt;'AUTO-ORDER'!$V$2,AG17=0),COUNTIFS($AJ$2:AJ17,"&lt;"&amp;'AUTO-ORDER'!$V$2,$AG$2:AG17,"=0"),""))</f>
        <v/>
      </c>
      <c r="AJ17">
        <f t="shared" si="1"/>
        <v>7</v>
      </c>
    </row>
    <row r="18" spans="2:36" x14ac:dyDescent="0.25">
      <c r="B18" s="123">
        <f>+RIEP_VENDITA!T19</f>
        <v>0.3</v>
      </c>
      <c r="C18" s="29" t="str">
        <f>+RIEP_VENDITA!A19</f>
        <v>10024</v>
      </c>
      <c r="D18" t="str">
        <f>+RIEP_VENDITA!B19</f>
        <v>ELFBAR EB1000 GRAPE 20 mg/ml</v>
      </c>
      <c r="E18">
        <f>+RIEP_VENDITA!C19</f>
        <v>10</v>
      </c>
      <c r="F18">
        <f>+RIEP_VENDITA!D19</f>
        <v>7</v>
      </c>
      <c r="G18">
        <f>+RIEP_VENDITA!G19</f>
        <v>3</v>
      </c>
      <c r="H18">
        <f>+RIEP_VENDITA!H19</f>
        <v>7.9</v>
      </c>
      <c r="Z18" t="str">
        <f t="array" ref="Z18">IF(C18="","",IFERROR(INDEX(LOOKUP!$B$2:$B$8,MATCH(1,COUNTIF(D18,"*"&amp;LOOKUP!$A$2:$A$8&amp;"*"),0)),IF(LEFT(C18,4)="AMMS","SIGARETTE","ACCESSORI")))</f>
        <v>SIGARETTE ELETTRONICHE</v>
      </c>
      <c r="AA18">
        <f>IF(C18="","",IF(SUMIFS('AUTO-ORDER'!$T$2:$T$1000,'AUTO-ORDER'!$S$2:$S$1000,C18)&gt;0,SUMIFS('AUTO-ORDER'!$T$2:$T$1000,'AUTO-ORDER'!$S$2:$S$1000,C18),IF(Z18="SIGARETTE",LOTTO_SIGARETTE,IF(Z18="SIGARETTE ELETTRONICHE",LOTTO_ELETTRONICHE,LOTTO_ACCESSORI))))</f>
        <v>5</v>
      </c>
      <c r="AB18">
        <f>IF(C18="","",SUMIFS(DB_STORICO_VEND!$E$2:$E$30000,DB_STORICO_VEND!$C$2:$C$30000,C18,DB_STORICO_VEND!$B$2:$B$30000,"&gt;="&amp;MAX(DB_STORICO_VEND!$B$2:$B$30000)-GIORNI_STORICO_VEND,DB_STORICO_VEND!$B$2:$B$30000,"&lt;="&amp;MAX(DB_STORICO_VEND!$B$2:$B$30000)))</f>
        <v>1</v>
      </c>
      <c r="AC18">
        <f>IF(C18="","",IFERROR(AVERAGEIFS(STORICO_ORDINI!$E$2:$E$20000,STORICO_ORDINI!$C$2:$C$20000,C18,STORICO_ORDINI!$E$2:$E$20000,"&gt;0"),0))</f>
        <v>0</v>
      </c>
      <c r="AD18">
        <f>IF(C18="","",COUNTIFS(STORICO_ORDINI!$C$2:$C$20000,C18,STORICO_ORDINI!$E$2:$E$20000,"&gt;0"))</f>
        <v>0</v>
      </c>
      <c r="AE18">
        <f>IF(C18="","",ROUND(IF(AND(AB18&lt;='AUTO-ORDER'!$V$4,AD18&lt;='AUTO-ORDER'!$V$5),MAX(0,AB18*'AUTO-ORDER'!$V$6),MAX(AB18*GIORNI_SETTIMANA/GIORNI_STORICO_VEND*'AUTO-ORDER'!$V$3,IF(AD18&gt;='AUTO-ORDER'!$V$8,AC18*'AUTO-ORDER'!$V$9,0))),0))</f>
        <v>1</v>
      </c>
      <c r="AF18">
        <f t="shared" si="0"/>
        <v>0</v>
      </c>
      <c r="AG18">
        <f>IF(C18="","",IF(OR(AA18&lt;=0,AE18&lt;=0),0,IF(AND(AB18&lt;='AUTO-ORDER'!$V$4,AD18&lt;='AUTO-ORDER'!$V$5),IF(AND(G18&lt;='AUTO-ORDER'!$V$10,AB18&gt;0),AA18,0),IF(G18&gt;=AE18,0,MAX(ROUNDUP((AE18-G18)/AA18,0)*AA18,IF(AND(AB18&gt;='AUTO-ORDER'!$V$7,G18&lt;=AA18),AA18,0))))))</f>
        <v>0</v>
      </c>
      <c r="AH18" t="str">
        <f>IF(C18="","",IF(AND(AJ18&lt;'AUTO-ORDER'!$V$2,AG18&gt;0),COUNTIFS($AJ$2:AJ18,"&lt;"&amp;'AUTO-ORDER'!$V$2,$AG$2:AG18,"&gt;0"),""))</f>
        <v/>
      </c>
      <c r="AI18" t="str">
        <f>IF(C18="","",IF(AND(AJ18&lt;'AUTO-ORDER'!$V$2,AG18=0),COUNTIFS($AJ$2:AJ18,"&lt;"&amp;'AUTO-ORDER'!$V$2,$AG$2:AG18,"=0"),""))</f>
        <v/>
      </c>
      <c r="AJ18">
        <f t="shared" si="1"/>
        <v>3</v>
      </c>
    </row>
    <row r="19" spans="2:36" x14ac:dyDescent="0.25">
      <c r="B19" s="123">
        <f>+RIEP_VENDITA!T20</f>
        <v>0.3</v>
      </c>
      <c r="C19" s="29" t="str">
        <f>+RIEP_VENDITA!A20</f>
        <v>10025</v>
      </c>
      <c r="D19" t="str">
        <f>+RIEP_VENDITA!B20</f>
        <v>ELFBAR EB1000 MENTHOL 20 mg/ml</v>
      </c>
      <c r="E19">
        <f>+RIEP_VENDITA!C20</f>
        <v>10</v>
      </c>
      <c r="F19">
        <f>+RIEP_VENDITA!D20</f>
        <v>7</v>
      </c>
      <c r="G19">
        <f>+RIEP_VENDITA!G20</f>
        <v>3</v>
      </c>
      <c r="H19">
        <f>+RIEP_VENDITA!H20</f>
        <v>7.9</v>
      </c>
      <c r="Z19" t="str">
        <f t="array" ref="Z19">IF(C19="","",IFERROR(INDEX(LOOKUP!$B$2:$B$8,MATCH(1,COUNTIF(D19,"*"&amp;LOOKUP!$A$2:$A$8&amp;"*"),0)),IF(LEFT(C19,4)="AMMS","SIGARETTE","ACCESSORI")))</f>
        <v>SIGARETTE ELETTRONICHE</v>
      </c>
      <c r="AA19">
        <f>IF(C19="","",IF(SUMIFS('AUTO-ORDER'!$T$2:$T$1000,'AUTO-ORDER'!$S$2:$S$1000,C19)&gt;0,SUMIFS('AUTO-ORDER'!$T$2:$T$1000,'AUTO-ORDER'!$S$2:$S$1000,C19),IF(Z19="SIGARETTE",LOTTO_SIGARETTE,IF(Z19="SIGARETTE ELETTRONICHE",LOTTO_ELETTRONICHE,LOTTO_ACCESSORI))))</f>
        <v>5</v>
      </c>
      <c r="AB19">
        <f>IF(C19="","",SUMIFS(DB_STORICO_VEND!$E$2:$E$30000,DB_STORICO_VEND!$C$2:$C$30000,C19,DB_STORICO_VEND!$B$2:$B$30000,"&gt;="&amp;MAX(DB_STORICO_VEND!$B$2:$B$30000)-GIORNI_STORICO_VEND,DB_STORICO_VEND!$B$2:$B$30000,"&lt;="&amp;MAX(DB_STORICO_VEND!$B$2:$B$30000)))</f>
        <v>0</v>
      </c>
      <c r="AC19">
        <f>IF(C19="","",IFERROR(AVERAGEIFS(STORICO_ORDINI!$E$2:$E$20000,STORICO_ORDINI!$C$2:$C$20000,C19,STORICO_ORDINI!$E$2:$E$20000,"&gt;0"),0))</f>
        <v>0</v>
      </c>
      <c r="AD19">
        <f>IF(C19="","",COUNTIFS(STORICO_ORDINI!$C$2:$C$20000,C19,STORICO_ORDINI!$E$2:$E$20000,"&gt;0"))</f>
        <v>0</v>
      </c>
      <c r="AE19">
        <f>IF(C19="","",ROUND(IF(AND(AB19&lt;='AUTO-ORDER'!$V$4,AD19&lt;='AUTO-ORDER'!$V$5),MAX(0,AB19*'AUTO-ORDER'!$V$6),MAX(AB19*GIORNI_SETTIMANA/GIORNI_STORICO_VEND*'AUTO-ORDER'!$V$3,IF(AD19&gt;='AUTO-ORDER'!$V$8,AC19*'AUTO-ORDER'!$V$9,0))),0))</f>
        <v>0</v>
      </c>
      <c r="AF19">
        <f t="shared" si="0"/>
        <v>0</v>
      </c>
      <c r="AG19">
        <f>IF(C19="","",IF(OR(AA19&lt;=0,AE19&lt;=0),0,IF(AND(AB19&lt;='AUTO-ORDER'!$V$4,AD19&lt;='AUTO-ORDER'!$V$5),IF(AND(G19&lt;='AUTO-ORDER'!$V$10,AB19&gt;0),AA19,0),IF(G19&gt;=AE19,0,MAX(ROUNDUP((AE19-G19)/AA19,0)*AA19,IF(AND(AB19&gt;='AUTO-ORDER'!$V$7,G19&lt;=AA19),AA19,0))))))</f>
        <v>0</v>
      </c>
      <c r="AH19" t="str">
        <f>IF(C19="","",IF(AND(AJ19&lt;'AUTO-ORDER'!$V$2,AG19&gt;0),COUNTIFS($AJ$2:AJ19,"&lt;"&amp;'AUTO-ORDER'!$V$2,$AG$2:AG19,"&gt;0"),""))</f>
        <v/>
      </c>
      <c r="AI19" t="str">
        <f>IF(C19="","",IF(AND(AJ19&lt;'AUTO-ORDER'!$V$2,AG19=0),COUNTIFS($AJ$2:AJ19,"&lt;"&amp;'AUTO-ORDER'!$V$2,$AG$2:AG19,"=0"),""))</f>
        <v/>
      </c>
      <c r="AJ19">
        <f t="shared" si="1"/>
        <v>3</v>
      </c>
    </row>
    <row r="20" spans="2:36" x14ac:dyDescent="0.25">
      <c r="B20" s="123">
        <f>+RIEP_VENDITA!T21</f>
        <v>9.0909090909090912E-2</v>
      </c>
      <c r="C20" s="29" t="str">
        <f>+RIEP_VENDITA!A21</f>
        <v>10026</v>
      </c>
      <c r="D20" t="str">
        <f>+RIEP_VENDITA!B21</f>
        <v>ELFBAR EB1000 KIWI PASSION FRUIT GUAVA 20 mg/ml</v>
      </c>
      <c r="E20">
        <f>+RIEP_VENDITA!C21</f>
        <v>11</v>
      </c>
      <c r="F20">
        <f>+RIEP_VENDITA!D21</f>
        <v>10</v>
      </c>
      <c r="G20">
        <f>+RIEP_VENDITA!G21</f>
        <v>1</v>
      </c>
      <c r="H20">
        <f>+RIEP_VENDITA!H21</f>
        <v>7.9</v>
      </c>
      <c r="Z20" t="str">
        <f t="array" ref="Z20">IF(C20="","",IFERROR(INDEX(LOOKUP!$B$2:$B$8,MATCH(1,COUNTIF(D20,"*"&amp;LOOKUP!$A$2:$A$8&amp;"*"),0)),IF(LEFT(C20,4)="AMMS","SIGARETTE","ACCESSORI")))</f>
        <v>SIGARETTE ELETTRONICHE</v>
      </c>
      <c r="AA20">
        <f>IF(C20="","",IF(SUMIFS('AUTO-ORDER'!$T$2:$T$1000,'AUTO-ORDER'!$S$2:$S$1000,C20)&gt;0,SUMIFS('AUTO-ORDER'!$T$2:$T$1000,'AUTO-ORDER'!$S$2:$S$1000,C20),IF(Z20="SIGARETTE",LOTTO_SIGARETTE,IF(Z20="SIGARETTE ELETTRONICHE",LOTTO_ELETTRONICHE,LOTTO_ACCESSORI))))</f>
        <v>5</v>
      </c>
      <c r="AB20">
        <f>IF(C20="","",SUMIFS(DB_STORICO_VEND!$E$2:$E$30000,DB_STORICO_VEND!$C$2:$C$30000,C20,DB_STORICO_VEND!$B$2:$B$30000,"&gt;="&amp;MAX(DB_STORICO_VEND!$B$2:$B$30000)-GIORNI_STORICO_VEND,DB_STORICO_VEND!$B$2:$B$30000,"&lt;="&amp;MAX(DB_STORICO_VEND!$B$2:$B$30000)))</f>
        <v>1</v>
      </c>
      <c r="AC20">
        <f>IF(C20="","",IFERROR(AVERAGEIFS(STORICO_ORDINI!$E$2:$E$20000,STORICO_ORDINI!$C$2:$C$20000,C20,STORICO_ORDINI!$E$2:$E$20000,"&gt;0"),0))</f>
        <v>0</v>
      </c>
      <c r="AD20">
        <f>IF(C20="","",COUNTIFS(STORICO_ORDINI!$C$2:$C$20000,C20,STORICO_ORDINI!$E$2:$E$20000,"&gt;0"))</f>
        <v>0</v>
      </c>
      <c r="AE20">
        <f>IF(C20="","",ROUND(IF(AND(AB20&lt;='AUTO-ORDER'!$V$4,AD20&lt;='AUTO-ORDER'!$V$5),MAX(0,AB20*'AUTO-ORDER'!$V$6),MAX(AB20*GIORNI_SETTIMANA/GIORNI_STORICO_VEND*'AUTO-ORDER'!$V$3,IF(AD20&gt;='AUTO-ORDER'!$V$8,AC20*'AUTO-ORDER'!$V$9,0))),0))</f>
        <v>1</v>
      </c>
      <c r="AF20">
        <f t="shared" si="0"/>
        <v>0</v>
      </c>
      <c r="AG20">
        <f>IF(C20="","",IF(OR(AA20&lt;=0,AE20&lt;=0),0,IF(AND(AB20&lt;='AUTO-ORDER'!$V$4,AD20&lt;='AUTO-ORDER'!$V$5),IF(AND(G20&lt;='AUTO-ORDER'!$V$10,AB20&gt;0),AA20,0),IF(G20&gt;=AE20,0,MAX(ROUNDUP((AE20-G20)/AA20,0)*AA20,IF(AND(AB20&gt;='AUTO-ORDER'!$V$7,G20&lt;=AA20),AA20,0))))))</f>
        <v>0</v>
      </c>
      <c r="AH20" t="str">
        <f>IF(C20="","",IF(AND(AJ20&lt;'AUTO-ORDER'!$V$2,AG20&gt;0),COUNTIFS($AJ$2:AJ20,"&lt;"&amp;'AUTO-ORDER'!$V$2,$AG$2:AG20,"&gt;0"),""))</f>
        <v/>
      </c>
      <c r="AI20" t="str">
        <f>IF(C20="","",IF(AND(AJ20&lt;'AUTO-ORDER'!$V$2,AG20=0),COUNTIFS($AJ$2:AJ20,"&lt;"&amp;'AUTO-ORDER'!$V$2,$AG$2:AG20,"=0"),""))</f>
        <v/>
      </c>
      <c r="AJ20">
        <f t="shared" si="1"/>
        <v>1</v>
      </c>
    </row>
    <row r="21" spans="2:36" x14ac:dyDescent="0.25">
      <c r="B21" s="123">
        <f>+RIEP_VENDITA!T22</f>
        <v>0.625</v>
      </c>
      <c r="C21" s="29" t="str">
        <f>+RIEP_VENDITA!A22</f>
        <v>10027</v>
      </c>
      <c r="D21" t="str">
        <f>+RIEP_VENDITA!B22</f>
        <v>LOST MARY TOCA AIR KIT BLACK 20MG CON VIRGINIA TOBACCO</v>
      </c>
      <c r="E21">
        <f>+RIEP_VENDITA!C22</f>
        <v>16</v>
      </c>
      <c r="F21">
        <f>+RIEP_VENDITA!D22</f>
        <v>6</v>
      </c>
      <c r="G21">
        <f>+RIEP_VENDITA!G22</f>
        <v>10</v>
      </c>
      <c r="H21">
        <f>+RIEP_VENDITA!H22</f>
        <v>7.9</v>
      </c>
      <c r="Z21" t="str">
        <f t="array" ref="Z21">IF(C21="","",IFERROR(INDEX(LOOKUP!$B$2:$B$8,MATCH(1,COUNTIF(D21,"*"&amp;LOOKUP!$A$2:$A$8&amp;"*"),0)),IF(LEFT(C21,4)="AMMS","SIGARETTE","ACCESSORI")))</f>
        <v>SIGARETTE ELETTRONICHE</v>
      </c>
      <c r="AA21">
        <f>IF(C21="","",IF(SUMIFS('AUTO-ORDER'!$T$2:$T$1000,'AUTO-ORDER'!$S$2:$S$1000,C21)&gt;0,SUMIFS('AUTO-ORDER'!$T$2:$T$1000,'AUTO-ORDER'!$S$2:$S$1000,C21),IF(Z21="SIGARETTE",LOTTO_SIGARETTE,IF(Z21="SIGARETTE ELETTRONICHE",LOTTO_ELETTRONICHE,LOTTO_ACCESSORI))))</f>
        <v>5</v>
      </c>
      <c r="AB21">
        <f>IF(C21="","",SUMIFS(DB_STORICO_VEND!$E$2:$E$30000,DB_STORICO_VEND!$C$2:$C$30000,C21,DB_STORICO_VEND!$B$2:$B$30000,"&gt;="&amp;MAX(DB_STORICO_VEND!$B$2:$B$30000)-GIORNI_STORICO_VEND,DB_STORICO_VEND!$B$2:$B$30000,"&lt;="&amp;MAX(DB_STORICO_VEND!$B$2:$B$30000)))</f>
        <v>0</v>
      </c>
      <c r="AC21">
        <f>IF(C21="","",IFERROR(AVERAGEIFS(STORICO_ORDINI!$E$2:$E$20000,STORICO_ORDINI!$C$2:$C$20000,C21,STORICO_ORDINI!$E$2:$E$20000,"&gt;0"),0))</f>
        <v>0</v>
      </c>
      <c r="AD21">
        <f>IF(C21="","",COUNTIFS(STORICO_ORDINI!$C$2:$C$20000,C21,STORICO_ORDINI!$E$2:$E$20000,"&gt;0"))</f>
        <v>0</v>
      </c>
      <c r="AE21">
        <f>IF(C21="","",ROUND(IF(AND(AB21&lt;='AUTO-ORDER'!$V$4,AD21&lt;='AUTO-ORDER'!$V$5),MAX(0,AB21*'AUTO-ORDER'!$V$6),MAX(AB21*GIORNI_SETTIMANA/GIORNI_STORICO_VEND*'AUTO-ORDER'!$V$3,IF(AD21&gt;='AUTO-ORDER'!$V$8,AC21*'AUTO-ORDER'!$V$9,0))),0))</f>
        <v>0</v>
      </c>
      <c r="AF21">
        <f t="shared" si="0"/>
        <v>0</v>
      </c>
      <c r="AG21">
        <f>IF(C21="","",IF(OR(AA21&lt;=0,AE21&lt;=0),0,IF(AND(AB21&lt;='AUTO-ORDER'!$V$4,AD21&lt;='AUTO-ORDER'!$V$5),IF(AND(G21&lt;='AUTO-ORDER'!$V$10,AB21&gt;0),AA21,0),IF(G21&gt;=AE21,0,MAX(ROUNDUP((AE21-G21)/AA21,0)*AA21,IF(AND(AB21&gt;='AUTO-ORDER'!$V$7,G21&lt;=AA21),AA21,0))))))</f>
        <v>0</v>
      </c>
      <c r="AH21" t="str">
        <f>IF(C21="","",IF(AND(AJ21&lt;'AUTO-ORDER'!$V$2,AG21&gt;0),COUNTIFS($AJ$2:AJ21,"&lt;"&amp;'AUTO-ORDER'!$V$2,$AG$2:AG21,"&gt;0"),""))</f>
        <v/>
      </c>
      <c r="AI21" t="str">
        <f>IF(C21="","",IF(AND(AJ21&lt;'AUTO-ORDER'!$V$2,AG21=0),COUNTIFS($AJ$2:AJ21,"&lt;"&amp;'AUTO-ORDER'!$V$2,$AG$2:AG21,"=0"),""))</f>
        <v/>
      </c>
      <c r="AJ21">
        <f t="shared" si="1"/>
        <v>10</v>
      </c>
    </row>
    <row r="22" spans="2:36" x14ac:dyDescent="0.25">
      <c r="B22" s="123">
        <f>+RIEP_VENDITA!T23</f>
        <v>0.47619047619047616</v>
      </c>
      <c r="C22" s="29" t="str">
        <f>+RIEP_VENDITA!A23</f>
        <v>10028</v>
      </c>
      <c r="D22" t="str">
        <f>+RIEP_VENDITA!B23</f>
        <v>LOST MARY TOCA AIR KIT ICE BLUE 20MG CON BLUEBERRY SOUR RASPBERRY</v>
      </c>
      <c r="E22">
        <f>+RIEP_VENDITA!C23</f>
        <v>21</v>
      </c>
      <c r="F22">
        <f>+RIEP_VENDITA!D23</f>
        <v>11</v>
      </c>
      <c r="G22">
        <f>+RIEP_VENDITA!G23</f>
        <v>10</v>
      </c>
      <c r="H22">
        <f>+RIEP_VENDITA!H23</f>
        <v>7.9</v>
      </c>
      <c r="Z22" t="str">
        <f t="array" ref="Z22">IF(C22="","",IFERROR(INDEX(LOOKUP!$B$2:$B$8,MATCH(1,COUNTIF(D22,"*"&amp;LOOKUP!$A$2:$A$8&amp;"*"),0)),IF(LEFT(C22,4)="AMMS","SIGARETTE","ACCESSORI")))</f>
        <v>SIGARETTE ELETTRONICHE</v>
      </c>
      <c r="AA22">
        <f>IF(C22="","",IF(SUMIFS('AUTO-ORDER'!$T$2:$T$1000,'AUTO-ORDER'!$S$2:$S$1000,C22)&gt;0,SUMIFS('AUTO-ORDER'!$T$2:$T$1000,'AUTO-ORDER'!$S$2:$S$1000,C22),IF(Z22="SIGARETTE",LOTTO_SIGARETTE,IF(Z22="SIGARETTE ELETTRONICHE",LOTTO_ELETTRONICHE,LOTTO_ACCESSORI))))</f>
        <v>5</v>
      </c>
      <c r="AB22">
        <f>IF(C22="","",SUMIFS(DB_STORICO_VEND!$E$2:$E$30000,DB_STORICO_VEND!$C$2:$C$30000,C22,DB_STORICO_VEND!$B$2:$B$30000,"&gt;="&amp;MAX(DB_STORICO_VEND!$B$2:$B$30000)-GIORNI_STORICO_VEND,DB_STORICO_VEND!$B$2:$B$30000,"&lt;="&amp;MAX(DB_STORICO_VEND!$B$2:$B$30000)))</f>
        <v>0</v>
      </c>
      <c r="AC22">
        <f>IF(C22="","",IFERROR(AVERAGEIFS(STORICO_ORDINI!$E$2:$E$20000,STORICO_ORDINI!$C$2:$C$20000,C22,STORICO_ORDINI!$E$2:$E$20000,"&gt;0"),0))</f>
        <v>0</v>
      </c>
      <c r="AD22">
        <f>IF(C22="","",COUNTIFS(STORICO_ORDINI!$C$2:$C$20000,C22,STORICO_ORDINI!$E$2:$E$20000,"&gt;0"))</f>
        <v>0</v>
      </c>
      <c r="AE22">
        <f>IF(C22="","",ROUND(IF(AND(AB22&lt;='AUTO-ORDER'!$V$4,AD22&lt;='AUTO-ORDER'!$V$5),MAX(0,AB22*'AUTO-ORDER'!$V$6),MAX(AB22*GIORNI_SETTIMANA/GIORNI_STORICO_VEND*'AUTO-ORDER'!$V$3,IF(AD22&gt;='AUTO-ORDER'!$V$8,AC22*'AUTO-ORDER'!$V$9,0))),0))</f>
        <v>0</v>
      </c>
      <c r="AF22">
        <f t="shared" si="0"/>
        <v>0</v>
      </c>
      <c r="AG22">
        <f>IF(C22="","",IF(OR(AA22&lt;=0,AE22&lt;=0),0,IF(AND(AB22&lt;='AUTO-ORDER'!$V$4,AD22&lt;='AUTO-ORDER'!$V$5),IF(AND(G22&lt;='AUTO-ORDER'!$V$10,AB22&gt;0),AA22,0),IF(G22&gt;=AE22,0,MAX(ROUNDUP((AE22-G22)/AA22,0)*AA22,IF(AND(AB22&gt;='AUTO-ORDER'!$V$7,G22&lt;=AA22),AA22,0))))))</f>
        <v>0</v>
      </c>
      <c r="AH22" t="str">
        <f>IF(C22="","",IF(AND(AJ22&lt;'AUTO-ORDER'!$V$2,AG22&gt;0),COUNTIFS($AJ$2:AJ22,"&lt;"&amp;'AUTO-ORDER'!$V$2,$AG$2:AG22,"&gt;0"),""))</f>
        <v/>
      </c>
      <c r="AI22" t="str">
        <f>IF(C22="","",IF(AND(AJ22&lt;'AUTO-ORDER'!$V$2,AG22=0),COUNTIFS($AJ$2:AJ22,"&lt;"&amp;'AUTO-ORDER'!$V$2,$AG$2:AG22,"=0"),""))</f>
        <v/>
      </c>
      <c r="AJ22">
        <f t="shared" si="1"/>
        <v>10</v>
      </c>
    </row>
    <row r="23" spans="2:36" x14ac:dyDescent="0.25">
      <c r="B23" s="123">
        <f>+RIEP_VENDITA!T24</f>
        <v>0.6</v>
      </c>
      <c r="C23" s="29" t="str">
        <f>+RIEP_VENDITA!A24</f>
        <v>10029</v>
      </c>
      <c r="D23" t="str">
        <f>+RIEP_VENDITA!B24</f>
        <v>ELFBAR EB1000 BLUE RAZZ LEMONADE 20MG</v>
      </c>
      <c r="E23">
        <f>+RIEP_VENDITA!C24</f>
        <v>5</v>
      </c>
      <c r="F23">
        <f>+RIEP_VENDITA!D24</f>
        <v>2</v>
      </c>
      <c r="G23">
        <f>+RIEP_VENDITA!G24</f>
        <v>3</v>
      </c>
      <c r="H23">
        <f>+RIEP_VENDITA!H24</f>
        <v>7.9</v>
      </c>
      <c r="Z23" t="str">
        <f t="array" ref="Z23">IF(C23="","",IFERROR(INDEX(LOOKUP!$B$2:$B$8,MATCH(1,COUNTIF(D23,"*"&amp;LOOKUP!$A$2:$A$8&amp;"*"),0)),IF(LEFT(C23,4)="AMMS","SIGARETTE","ACCESSORI")))</f>
        <v>SIGARETTE ELETTRONICHE</v>
      </c>
      <c r="AA23">
        <f>IF(C23="","",IF(SUMIFS('AUTO-ORDER'!$T$2:$T$1000,'AUTO-ORDER'!$S$2:$S$1000,C23)&gt;0,SUMIFS('AUTO-ORDER'!$T$2:$T$1000,'AUTO-ORDER'!$S$2:$S$1000,C23),IF(Z23="SIGARETTE",LOTTO_SIGARETTE,IF(Z23="SIGARETTE ELETTRONICHE",LOTTO_ELETTRONICHE,LOTTO_ACCESSORI))))</f>
        <v>5</v>
      </c>
      <c r="AB23">
        <f>IF(C23="","",SUMIFS(DB_STORICO_VEND!$E$2:$E$30000,DB_STORICO_VEND!$C$2:$C$30000,C23,DB_STORICO_VEND!$B$2:$B$30000,"&gt;="&amp;MAX(DB_STORICO_VEND!$B$2:$B$30000)-GIORNI_STORICO_VEND,DB_STORICO_VEND!$B$2:$B$30000,"&lt;="&amp;MAX(DB_STORICO_VEND!$B$2:$B$30000)))</f>
        <v>0</v>
      </c>
      <c r="AC23">
        <f>IF(C23="","",IFERROR(AVERAGEIFS(STORICO_ORDINI!$E$2:$E$20000,STORICO_ORDINI!$C$2:$C$20000,C23,STORICO_ORDINI!$E$2:$E$20000,"&gt;0"),0))</f>
        <v>0</v>
      </c>
      <c r="AD23">
        <f>IF(C23="","",COUNTIFS(STORICO_ORDINI!$C$2:$C$20000,C23,STORICO_ORDINI!$E$2:$E$20000,"&gt;0"))</f>
        <v>0</v>
      </c>
      <c r="AE23">
        <f>IF(C23="","",ROUND(IF(AND(AB23&lt;='AUTO-ORDER'!$V$4,AD23&lt;='AUTO-ORDER'!$V$5),MAX(0,AB23*'AUTO-ORDER'!$V$6),MAX(AB23*GIORNI_SETTIMANA/GIORNI_STORICO_VEND*'AUTO-ORDER'!$V$3,IF(AD23&gt;='AUTO-ORDER'!$V$8,AC23*'AUTO-ORDER'!$V$9,0))),0))</f>
        <v>0</v>
      </c>
      <c r="AF23">
        <f t="shared" si="0"/>
        <v>0</v>
      </c>
      <c r="AG23">
        <f>IF(C23="","",IF(OR(AA23&lt;=0,AE23&lt;=0),0,IF(AND(AB23&lt;='AUTO-ORDER'!$V$4,AD23&lt;='AUTO-ORDER'!$V$5),IF(AND(G23&lt;='AUTO-ORDER'!$V$10,AB23&gt;0),AA23,0),IF(G23&gt;=AE23,0,MAX(ROUNDUP((AE23-G23)/AA23,0)*AA23,IF(AND(AB23&gt;='AUTO-ORDER'!$V$7,G23&lt;=AA23),AA23,0))))))</f>
        <v>0</v>
      </c>
      <c r="AH23" t="str">
        <f>IF(C23="","",IF(AND(AJ23&lt;'AUTO-ORDER'!$V$2,AG23&gt;0),COUNTIFS($AJ$2:AJ23,"&lt;"&amp;'AUTO-ORDER'!$V$2,$AG$2:AG23,"&gt;0"),""))</f>
        <v/>
      </c>
      <c r="AI23" t="str">
        <f>IF(C23="","",IF(AND(AJ23&lt;'AUTO-ORDER'!$V$2,AG23=0),COUNTIFS($AJ$2:AJ23,"&lt;"&amp;'AUTO-ORDER'!$V$2,$AG$2:AG23,"=0"),""))</f>
        <v/>
      </c>
      <c r="AJ23">
        <f t="shared" si="1"/>
        <v>3</v>
      </c>
    </row>
    <row r="24" spans="2:36" x14ac:dyDescent="0.25">
      <c r="B24" s="123">
        <f>+RIEP_VENDITA!T25</f>
        <v>0.625</v>
      </c>
      <c r="C24" s="29" t="str">
        <f>+RIEP_VENDITA!A25</f>
        <v>920</v>
      </c>
      <c r="D24" t="str">
        <f>+RIEP_VENDITA!B25</f>
        <v>LOST MARY TOCA AIR KIT PINK 20MG CON STRAWBERRY ICE</v>
      </c>
      <c r="E24">
        <f>+RIEP_VENDITA!C25</f>
        <v>16</v>
      </c>
      <c r="F24">
        <f>+RIEP_VENDITA!D25</f>
        <v>6</v>
      </c>
      <c r="G24">
        <f>+RIEP_VENDITA!G25</f>
        <v>10</v>
      </c>
      <c r="H24">
        <f>+RIEP_VENDITA!H25</f>
        <v>7.9</v>
      </c>
      <c r="Z24" t="str">
        <f t="array" ref="Z24">IF(C24="","",IFERROR(INDEX(LOOKUP!$B$2:$B$8,MATCH(1,COUNTIF(D24,"*"&amp;LOOKUP!$A$2:$A$8&amp;"*"),0)),IF(LEFT(C24,4)="AMMS","SIGARETTE","ACCESSORI")))</f>
        <v>SIGARETTE ELETTRONICHE</v>
      </c>
      <c r="AA24">
        <f>IF(C24="","",IF(SUMIFS('AUTO-ORDER'!$T$2:$T$1000,'AUTO-ORDER'!$S$2:$S$1000,C24)&gt;0,SUMIFS('AUTO-ORDER'!$T$2:$T$1000,'AUTO-ORDER'!$S$2:$S$1000,C24),IF(Z24="SIGARETTE",LOTTO_SIGARETTE,IF(Z24="SIGARETTE ELETTRONICHE",LOTTO_ELETTRONICHE,LOTTO_ACCESSORI))))</f>
        <v>5</v>
      </c>
      <c r="AB24">
        <f>IF(C24="","",SUMIFS(DB_STORICO_VEND!$E$2:$E$30000,DB_STORICO_VEND!$C$2:$C$30000,C24,DB_STORICO_VEND!$B$2:$B$30000,"&gt;="&amp;MAX(DB_STORICO_VEND!$B$2:$B$30000)-GIORNI_STORICO_VEND,DB_STORICO_VEND!$B$2:$B$30000,"&lt;="&amp;MAX(DB_STORICO_VEND!$B$2:$B$30000)))</f>
        <v>0</v>
      </c>
      <c r="AC24">
        <f>IF(C24="","",IFERROR(AVERAGEIFS(STORICO_ORDINI!$E$2:$E$20000,STORICO_ORDINI!$C$2:$C$20000,C24,STORICO_ORDINI!$E$2:$E$20000,"&gt;0"),0))</f>
        <v>0</v>
      </c>
      <c r="AD24">
        <f>IF(C24="","",COUNTIFS(STORICO_ORDINI!$C$2:$C$20000,C24,STORICO_ORDINI!$E$2:$E$20000,"&gt;0"))</f>
        <v>0</v>
      </c>
      <c r="AE24">
        <f>IF(C24="","",ROUND(IF(AND(AB24&lt;='AUTO-ORDER'!$V$4,AD24&lt;='AUTO-ORDER'!$V$5),MAX(0,AB24*'AUTO-ORDER'!$V$6),MAX(AB24*GIORNI_SETTIMANA/GIORNI_STORICO_VEND*'AUTO-ORDER'!$V$3,IF(AD24&gt;='AUTO-ORDER'!$V$8,AC24*'AUTO-ORDER'!$V$9,0))),0))</f>
        <v>0</v>
      </c>
      <c r="AF24">
        <f t="shared" si="0"/>
        <v>0</v>
      </c>
      <c r="AG24">
        <f>IF(C24="","",IF(OR(AA24&lt;=0,AE24&lt;=0),0,IF(AND(AB24&lt;='AUTO-ORDER'!$V$4,AD24&lt;='AUTO-ORDER'!$V$5),IF(AND(G24&lt;='AUTO-ORDER'!$V$10,AB24&gt;0),AA24,0),IF(G24&gt;=AE24,0,MAX(ROUNDUP((AE24-G24)/AA24,0)*AA24,IF(AND(AB24&gt;='AUTO-ORDER'!$V$7,G24&lt;=AA24),AA24,0))))))</f>
        <v>0</v>
      </c>
      <c r="AH24" t="str">
        <f>IF(C24="","",IF(AND(AJ24&lt;'AUTO-ORDER'!$V$2,AG24&gt;0),COUNTIFS($AJ$2:AJ24,"&lt;"&amp;'AUTO-ORDER'!$V$2,$AG$2:AG24,"&gt;0"),""))</f>
        <v/>
      </c>
      <c r="AI24" t="str">
        <f>IF(C24="","",IF(AND(AJ24&lt;'AUTO-ORDER'!$V$2,AG24=0),COUNTIFS($AJ$2:AJ24,"&lt;"&amp;'AUTO-ORDER'!$V$2,$AG$2:AG24,"=0"),""))</f>
        <v/>
      </c>
      <c r="AJ24">
        <f t="shared" si="1"/>
        <v>10</v>
      </c>
    </row>
    <row r="25" spans="2:36" x14ac:dyDescent="0.25">
      <c r="B25" s="123">
        <f>+RIEP_VENDITA!T26</f>
        <v>0</v>
      </c>
      <c r="C25" s="29" t="str">
        <f>+RIEP_VENDITA!A26</f>
        <v>10031</v>
      </c>
      <c r="D25" t="str">
        <f>+RIEP_VENDITA!B26</f>
        <v>LOST MARY TOCA AIR KIT RED 20MG CON WATERMELON</v>
      </c>
      <c r="E25">
        <f>+RIEP_VENDITA!C26</f>
        <v>6</v>
      </c>
      <c r="F25">
        <f>+RIEP_VENDITA!D26</f>
        <v>6</v>
      </c>
      <c r="G25">
        <f>+RIEP_VENDITA!G26</f>
        <v>0</v>
      </c>
      <c r="H25">
        <f>+RIEP_VENDITA!H26</f>
        <v>7.9</v>
      </c>
      <c r="Z25" t="str">
        <f t="array" ref="Z25">IF(C25="","",IFERROR(INDEX(LOOKUP!$B$2:$B$8,MATCH(1,COUNTIF(D25,"*"&amp;LOOKUP!$A$2:$A$8&amp;"*"),0)),IF(LEFT(C25,4)="AMMS","SIGARETTE","ACCESSORI")))</f>
        <v>SIGARETTE ELETTRONICHE</v>
      </c>
      <c r="AA25">
        <f>IF(C25="","",IF(SUMIFS('AUTO-ORDER'!$T$2:$T$1000,'AUTO-ORDER'!$S$2:$S$1000,C25)&gt;0,SUMIFS('AUTO-ORDER'!$T$2:$T$1000,'AUTO-ORDER'!$S$2:$S$1000,C25),IF(Z25="SIGARETTE",LOTTO_SIGARETTE,IF(Z25="SIGARETTE ELETTRONICHE",LOTTO_ELETTRONICHE,LOTTO_ACCESSORI))))</f>
        <v>5</v>
      </c>
      <c r="AB25">
        <f>IF(C25="","",SUMIFS(DB_STORICO_VEND!$E$2:$E$30000,DB_STORICO_VEND!$C$2:$C$30000,C25,DB_STORICO_VEND!$B$2:$B$30000,"&gt;="&amp;MAX(DB_STORICO_VEND!$B$2:$B$30000)-GIORNI_STORICO_VEND,DB_STORICO_VEND!$B$2:$B$30000,"&lt;="&amp;MAX(DB_STORICO_VEND!$B$2:$B$30000)))</f>
        <v>0</v>
      </c>
      <c r="AC25">
        <f>IF(C25="","",IFERROR(AVERAGEIFS(STORICO_ORDINI!$E$2:$E$20000,STORICO_ORDINI!$C$2:$C$20000,C25,STORICO_ORDINI!$E$2:$E$20000,"&gt;0"),0))</f>
        <v>0</v>
      </c>
      <c r="AD25">
        <f>IF(C25="","",COUNTIFS(STORICO_ORDINI!$C$2:$C$20000,C25,STORICO_ORDINI!$E$2:$E$20000,"&gt;0"))</f>
        <v>0</v>
      </c>
      <c r="AE25">
        <f>IF(C25="","",ROUND(IF(AND(AB25&lt;='AUTO-ORDER'!$V$4,AD25&lt;='AUTO-ORDER'!$V$5),MAX(0,AB25*'AUTO-ORDER'!$V$6),MAX(AB25*GIORNI_SETTIMANA/GIORNI_STORICO_VEND*'AUTO-ORDER'!$V$3,IF(AD25&gt;='AUTO-ORDER'!$V$8,AC25*'AUTO-ORDER'!$V$9,0))),0))</f>
        <v>0</v>
      </c>
      <c r="AF25">
        <f t="shared" si="0"/>
        <v>0</v>
      </c>
      <c r="AG25">
        <f>IF(C25="","",IF(OR(AA25&lt;=0,AE25&lt;=0),0,IF(AND(AB25&lt;='AUTO-ORDER'!$V$4,AD25&lt;='AUTO-ORDER'!$V$5),IF(AND(G25&lt;='AUTO-ORDER'!$V$10,AB25&gt;0),AA25,0),IF(G25&gt;=AE25,0,MAX(ROUNDUP((AE25-G25)/AA25,0)*AA25,IF(AND(AB25&gt;='AUTO-ORDER'!$V$7,G25&lt;=AA25),AA25,0))))))</f>
        <v>0</v>
      </c>
      <c r="AH25" t="str">
        <f>IF(C25="","",IF(AND(AJ25&lt;'AUTO-ORDER'!$V$2,AG25&gt;0),COUNTIFS($AJ$2:AJ25,"&lt;"&amp;'AUTO-ORDER'!$V$2,$AG$2:AG25,"&gt;0"),""))</f>
        <v/>
      </c>
      <c r="AI25">
        <f>IF(C25="","",IF(AND(AJ25&lt;'AUTO-ORDER'!$V$2,AG25=0),COUNTIFS($AJ$2:AJ25,"&lt;"&amp;'AUTO-ORDER'!$V$2,$AG$2:AG25,"=0"),""))</f>
        <v>3</v>
      </c>
      <c r="AJ25">
        <f t="shared" si="1"/>
        <v>0</v>
      </c>
    </row>
    <row r="26" spans="2:36" x14ac:dyDescent="0.25">
      <c r="B26" s="123">
        <f>+RIEP_VENDITA!T27</f>
        <v>0</v>
      </c>
      <c r="C26" s="29" t="str">
        <f>+RIEP_VENDITA!A27</f>
        <v>10032</v>
      </c>
      <c r="D26" t="str">
        <f>+RIEP_VENDITA!B27</f>
        <v>LOST MARY TOCA AIR POD 20MG BLUE RAZZ LEMONADE</v>
      </c>
      <c r="E26">
        <f>+RIEP_VENDITA!C27</f>
        <v>15</v>
      </c>
      <c r="F26">
        <f>+RIEP_VENDITA!D27</f>
        <v>15</v>
      </c>
      <c r="G26">
        <f>+RIEP_VENDITA!G27</f>
        <v>0</v>
      </c>
      <c r="H26">
        <f>+RIEP_VENDITA!H27</f>
        <v>8.9</v>
      </c>
      <c r="Z26" t="str">
        <f t="array" ref="Z26">IF(C26="","",IFERROR(INDEX(LOOKUP!$B$2:$B$8,MATCH(1,COUNTIF(D26,"*"&amp;LOOKUP!$A$2:$A$8&amp;"*"),0)),IF(LEFT(C26,4)="AMMS","SIGARETTE","ACCESSORI")))</f>
        <v>SIGARETTE ELETTRONICHE</v>
      </c>
      <c r="AA26">
        <f>IF(C26="","",IF(SUMIFS('AUTO-ORDER'!$T$2:$T$1000,'AUTO-ORDER'!$S$2:$S$1000,C26)&gt;0,SUMIFS('AUTO-ORDER'!$T$2:$T$1000,'AUTO-ORDER'!$S$2:$S$1000,C26),IF(Z26="SIGARETTE",LOTTO_SIGARETTE,IF(Z26="SIGARETTE ELETTRONICHE",LOTTO_ELETTRONICHE,LOTTO_ACCESSORI))))</f>
        <v>5</v>
      </c>
      <c r="AB26">
        <f>IF(C26="","",SUMIFS(DB_STORICO_VEND!$E$2:$E$30000,DB_STORICO_VEND!$C$2:$C$30000,C26,DB_STORICO_VEND!$B$2:$B$30000,"&gt;="&amp;MAX(DB_STORICO_VEND!$B$2:$B$30000)-GIORNI_STORICO_VEND,DB_STORICO_VEND!$B$2:$B$30000,"&lt;="&amp;MAX(DB_STORICO_VEND!$B$2:$B$30000)))</f>
        <v>0</v>
      </c>
      <c r="AC26">
        <f>IF(C26="","",IFERROR(AVERAGEIFS(STORICO_ORDINI!$E$2:$E$20000,STORICO_ORDINI!$C$2:$C$20000,C26,STORICO_ORDINI!$E$2:$E$20000,"&gt;0"),0))</f>
        <v>0</v>
      </c>
      <c r="AD26">
        <f>IF(C26="","",COUNTIFS(STORICO_ORDINI!$C$2:$C$20000,C26,STORICO_ORDINI!$E$2:$E$20000,"&gt;0"))</f>
        <v>0</v>
      </c>
      <c r="AE26">
        <f>IF(C26="","",ROUND(IF(AND(AB26&lt;='AUTO-ORDER'!$V$4,AD26&lt;='AUTO-ORDER'!$V$5),MAX(0,AB26*'AUTO-ORDER'!$V$6),MAX(AB26*GIORNI_SETTIMANA/GIORNI_STORICO_VEND*'AUTO-ORDER'!$V$3,IF(AD26&gt;='AUTO-ORDER'!$V$8,AC26*'AUTO-ORDER'!$V$9,0))),0))</f>
        <v>0</v>
      </c>
      <c r="AF26">
        <f t="shared" si="0"/>
        <v>0</v>
      </c>
      <c r="AG26">
        <f>IF(C26="","",IF(OR(AA26&lt;=0,AE26&lt;=0),0,IF(AND(AB26&lt;='AUTO-ORDER'!$V$4,AD26&lt;='AUTO-ORDER'!$V$5),IF(AND(G26&lt;='AUTO-ORDER'!$V$10,AB26&gt;0),AA26,0),IF(G26&gt;=AE26,0,MAX(ROUNDUP((AE26-G26)/AA26,0)*AA26,IF(AND(AB26&gt;='AUTO-ORDER'!$V$7,G26&lt;=AA26),AA26,0))))))</f>
        <v>0</v>
      </c>
      <c r="AH26" t="str">
        <f>IF(C26="","",IF(AND(AJ26&lt;'AUTO-ORDER'!$V$2,AG26&gt;0),COUNTIFS($AJ$2:AJ26,"&lt;"&amp;'AUTO-ORDER'!$V$2,$AG$2:AG26,"&gt;0"),""))</f>
        <v/>
      </c>
      <c r="AI26">
        <f>IF(C26="","",IF(AND(AJ26&lt;'AUTO-ORDER'!$V$2,AG26=0),COUNTIFS($AJ$2:AJ26,"&lt;"&amp;'AUTO-ORDER'!$V$2,$AG$2:AG26,"=0"),""))</f>
        <v>4</v>
      </c>
      <c r="AJ26">
        <f t="shared" si="1"/>
        <v>0</v>
      </c>
    </row>
    <row r="27" spans="2:36" x14ac:dyDescent="0.25">
      <c r="B27" s="123">
        <f>+RIEP_VENDITA!T28</f>
        <v>0.2</v>
      </c>
      <c r="C27" s="29" t="str">
        <f>+RIEP_VENDITA!A28</f>
        <v>10033</v>
      </c>
      <c r="D27" t="str">
        <f>+RIEP_VENDITA!B28</f>
        <v>LOST MARY TOCA AIR POD 20MG LEMON LIME</v>
      </c>
      <c r="E27">
        <f>+RIEP_VENDITA!C28</f>
        <v>5</v>
      </c>
      <c r="F27">
        <f>+RIEP_VENDITA!D28</f>
        <v>4</v>
      </c>
      <c r="G27">
        <f>+RIEP_VENDITA!G28</f>
        <v>1</v>
      </c>
      <c r="H27">
        <f>+RIEP_VENDITA!H28</f>
        <v>8.9</v>
      </c>
      <c r="Z27" t="str">
        <f t="array" ref="Z27">IF(C27="","",IFERROR(INDEX(LOOKUP!$B$2:$B$8,MATCH(1,COUNTIF(D27,"*"&amp;LOOKUP!$A$2:$A$8&amp;"*"),0)),IF(LEFT(C27,4)="AMMS","SIGARETTE","ACCESSORI")))</f>
        <v>SIGARETTE ELETTRONICHE</v>
      </c>
      <c r="AA27">
        <f>IF(C27="","",IF(SUMIFS('AUTO-ORDER'!$T$2:$T$1000,'AUTO-ORDER'!$S$2:$S$1000,C27)&gt;0,SUMIFS('AUTO-ORDER'!$T$2:$T$1000,'AUTO-ORDER'!$S$2:$S$1000,C27),IF(Z27="SIGARETTE",LOTTO_SIGARETTE,IF(Z27="SIGARETTE ELETTRONICHE",LOTTO_ELETTRONICHE,LOTTO_ACCESSORI))))</f>
        <v>5</v>
      </c>
      <c r="AB27">
        <f>IF(C27="","",SUMIFS(DB_STORICO_VEND!$E$2:$E$30000,DB_STORICO_VEND!$C$2:$C$30000,C27,DB_STORICO_VEND!$B$2:$B$30000,"&gt;="&amp;MAX(DB_STORICO_VEND!$B$2:$B$30000)-GIORNI_STORICO_VEND,DB_STORICO_VEND!$B$2:$B$30000,"&lt;="&amp;MAX(DB_STORICO_VEND!$B$2:$B$30000)))</f>
        <v>0</v>
      </c>
      <c r="AC27">
        <f>IF(C27="","",IFERROR(AVERAGEIFS(STORICO_ORDINI!$E$2:$E$20000,STORICO_ORDINI!$C$2:$C$20000,C27,STORICO_ORDINI!$E$2:$E$20000,"&gt;0"),0))</f>
        <v>0</v>
      </c>
      <c r="AD27">
        <f>IF(C27="","",COUNTIFS(STORICO_ORDINI!$C$2:$C$20000,C27,STORICO_ORDINI!$E$2:$E$20000,"&gt;0"))</f>
        <v>0</v>
      </c>
      <c r="AE27">
        <f>IF(C27="","",ROUND(IF(AND(AB27&lt;='AUTO-ORDER'!$V$4,AD27&lt;='AUTO-ORDER'!$V$5),MAX(0,AB27*'AUTO-ORDER'!$V$6),MAX(AB27*GIORNI_SETTIMANA/GIORNI_STORICO_VEND*'AUTO-ORDER'!$V$3,IF(AD27&gt;='AUTO-ORDER'!$V$8,AC27*'AUTO-ORDER'!$V$9,0))),0))</f>
        <v>0</v>
      </c>
      <c r="AF27">
        <f t="shared" si="0"/>
        <v>0</v>
      </c>
      <c r="AG27">
        <f>IF(C27="","",IF(OR(AA27&lt;=0,AE27&lt;=0),0,IF(AND(AB27&lt;='AUTO-ORDER'!$V$4,AD27&lt;='AUTO-ORDER'!$V$5),IF(AND(G27&lt;='AUTO-ORDER'!$V$10,AB27&gt;0),AA27,0),IF(G27&gt;=AE27,0,MAX(ROUNDUP((AE27-G27)/AA27,0)*AA27,IF(AND(AB27&gt;='AUTO-ORDER'!$V$7,G27&lt;=AA27),AA27,0))))))</f>
        <v>0</v>
      </c>
      <c r="AH27" t="str">
        <f>IF(C27="","",IF(AND(AJ27&lt;'AUTO-ORDER'!$V$2,AG27&gt;0),COUNTIFS($AJ$2:AJ27,"&lt;"&amp;'AUTO-ORDER'!$V$2,$AG$2:AG27,"&gt;0"),""))</f>
        <v/>
      </c>
      <c r="AI27" t="str">
        <f>IF(C27="","",IF(AND(AJ27&lt;'AUTO-ORDER'!$V$2,AG27=0),COUNTIFS($AJ$2:AJ27,"&lt;"&amp;'AUTO-ORDER'!$V$2,$AG$2:AG27,"=0"),""))</f>
        <v/>
      </c>
      <c r="AJ27">
        <f t="shared" si="1"/>
        <v>1</v>
      </c>
    </row>
    <row r="28" spans="2:36" x14ac:dyDescent="0.25">
      <c r="B28" s="123">
        <f>+RIEP_VENDITA!T29</f>
        <v>0.6</v>
      </c>
      <c r="C28" s="29" t="str">
        <f>+RIEP_VENDITA!A29</f>
        <v>10034</v>
      </c>
      <c r="D28" t="str">
        <f>+RIEP_VENDITA!B29</f>
        <v>LOST MARY TOCA AIR POD 20MG VIRGINIA TOBACCO</v>
      </c>
      <c r="E28">
        <f>+RIEP_VENDITA!C29</f>
        <v>10</v>
      </c>
      <c r="F28">
        <f>+RIEP_VENDITA!D29</f>
        <v>4</v>
      </c>
      <c r="G28">
        <f>+RIEP_VENDITA!G29</f>
        <v>6</v>
      </c>
      <c r="H28">
        <f>+RIEP_VENDITA!H29</f>
        <v>8.9</v>
      </c>
      <c r="Z28" t="str">
        <f t="array" ref="Z28">IF(C28="","",IFERROR(INDEX(LOOKUP!$B$2:$B$8,MATCH(1,COUNTIF(D28,"*"&amp;LOOKUP!$A$2:$A$8&amp;"*"),0)),IF(LEFT(C28,4)="AMMS","SIGARETTE","ACCESSORI")))</f>
        <v>SIGARETTE ELETTRONICHE</v>
      </c>
      <c r="AA28">
        <f>IF(C28="","",IF(SUMIFS('AUTO-ORDER'!$T$2:$T$1000,'AUTO-ORDER'!$S$2:$S$1000,C28)&gt;0,SUMIFS('AUTO-ORDER'!$T$2:$T$1000,'AUTO-ORDER'!$S$2:$S$1000,C28),IF(Z28="SIGARETTE",LOTTO_SIGARETTE,IF(Z28="SIGARETTE ELETTRONICHE",LOTTO_ELETTRONICHE,LOTTO_ACCESSORI))))</f>
        <v>5</v>
      </c>
      <c r="AB28">
        <f>IF(C28="","",SUMIFS(DB_STORICO_VEND!$E$2:$E$30000,DB_STORICO_VEND!$C$2:$C$30000,C28,DB_STORICO_VEND!$B$2:$B$30000,"&gt;="&amp;MAX(DB_STORICO_VEND!$B$2:$B$30000)-GIORNI_STORICO_VEND,DB_STORICO_VEND!$B$2:$B$30000,"&lt;="&amp;MAX(DB_STORICO_VEND!$B$2:$B$30000)))</f>
        <v>0</v>
      </c>
      <c r="AC28">
        <f>IF(C28="","",IFERROR(AVERAGEIFS(STORICO_ORDINI!$E$2:$E$20000,STORICO_ORDINI!$C$2:$C$20000,C28,STORICO_ORDINI!$E$2:$E$20000,"&gt;0"),0))</f>
        <v>0</v>
      </c>
      <c r="AD28">
        <f>IF(C28="","",COUNTIFS(STORICO_ORDINI!$C$2:$C$20000,C28,STORICO_ORDINI!$E$2:$E$20000,"&gt;0"))</f>
        <v>0</v>
      </c>
      <c r="AE28">
        <f>IF(C28="","",ROUND(IF(AND(AB28&lt;='AUTO-ORDER'!$V$4,AD28&lt;='AUTO-ORDER'!$V$5),MAX(0,AB28*'AUTO-ORDER'!$V$6),MAX(AB28*GIORNI_SETTIMANA/GIORNI_STORICO_VEND*'AUTO-ORDER'!$V$3,IF(AD28&gt;='AUTO-ORDER'!$V$8,AC28*'AUTO-ORDER'!$V$9,0))),0))</f>
        <v>0</v>
      </c>
      <c r="AF28">
        <f t="shared" si="0"/>
        <v>0</v>
      </c>
      <c r="AG28">
        <f>IF(C28="","",IF(OR(AA28&lt;=0,AE28&lt;=0),0,IF(AND(AB28&lt;='AUTO-ORDER'!$V$4,AD28&lt;='AUTO-ORDER'!$V$5),IF(AND(G28&lt;='AUTO-ORDER'!$V$10,AB28&gt;0),AA28,0),IF(G28&gt;=AE28,0,MAX(ROUNDUP((AE28-G28)/AA28,0)*AA28,IF(AND(AB28&gt;='AUTO-ORDER'!$V$7,G28&lt;=AA28),AA28,0))))))</f>
        <v>0</v>
      </c>
      <c r="AH28" t="str">
        <f>IF(C28="","",IF(AND(AJ28&lt;'AUTO-ORDER'!$V$2,AG28&gt;0),COUNTIFS($AJ$2:AJ28,"&lt;"&amp;'AUTO-ORDER'!$V$2,$AG$2:AG28,"&gt;0"),""))</f>
        <v/>
      </c>
      <c r="AI28" t="str">
        <f>IF(C28="","",IF(AND(AJ28&lt;'AUTO-ORDER'!$V$2,AG28=0),COUNTIFS($AJ$2:AJ28,"&lt;"&amp;'AUTO-ORDER'!$V$2,$AG$2:AG28,"=0"),""))</f>
        <v/>
      </c>
      <c r="AJ28">
        <f t="shared" si="1"/>
        <v>6</v>
      </c>
    </row>
    <row r="29" spans="2:36" x14ac:dyDescent="0.25">
      <c r="B29" s="123">
        <f>+RIEP_VENDITA!T30</f>
        <v>0.4</v>
      </c>
      <c r="C29" s="29" t="str">
        <f>+RIEP_VENDITA!A30</f>
        <v>10035</v>
      </c>
      <c r="D29" t="str">
        <f>+RIEP_VENDITA!B30</f>
        <v>LOST MARY TOCA AIR POD 20MG WATERMELON</v>
      </c>
      <c r="E29">
        <f>+RIEP_VENDITA!C30</f>
        <v>25</v>
      </c>
      <c r="F29">
        <f>+RIEP_VENDITA!D30</f>
        <v>15</v>
      </c>
      <c r="G29">
        <f>+RIEP_VENDITA!G30</f>
        <v>10</v>
      </c>
      <c r="H29">
        <f>+RIEP_VENDITA!H30</f>
        <v>8.9</v>
      </c>
      <c r="Z29" t="str">
        <f t="array" ref="Z29">IF(C29="","",IFERROR(INDEX(LOOKUP!$B$2:$B$8,MATCH(1,COUNTIF(D29,"*"&amp;LOOKUP!$A$2:$A$8&amp;"*"),0)),IF(LEFT(C29,4)="AMMS","SIGARETTE","ACCESSORI")))</f>
        <v>SIGARETTE ELETTRONICHE</v>
      </c>
      <c r="AA29">
        <f>IF(C29="","",IF(SUMIFS('AUTO-ORDER'!$T$2:$T$1000,'AUTO-ORDER'!$S$2:$S$1000,C29)&gt;0,SUMIFS('AUTO-ORDER'!$T$2:$T$1000,'AUTO-ORDER'!$S$2:$S$1000,C29),IF(Z29="SIGARETTE",LOTTO_SIGARETTE,IF(Z29="SIGARETTE ELETTRONICHE",LOTTO_ELETTRONICHE,LOTTO_ACCESSORI))))</f>
        <v>5</v>
      </c>
      <c r="AB29">
        <f>IF(C29="","",SUMIFS(DB_STORICO_VEND!$E$2:$E$30000,DB_STORICO_VEND!$C$2:$C$30000,C29,DB_STORICO_VEND!$B$2:$B$30000,"&gt;="&amp;MAX(DB_STORICO_VEND!$B$2:$B$30000)-GIORNI_STORICO_VEND,DB_STORICO_VEND!$B$2:$B$30000,"&lt;="&amp;MAX(DB_STORICO_VEND!$B$2:$B$30000)))</f>
        <v>0</v>
      </c>
      <c r="AC29">
        <f>IF(C29="","",IFERROR(AVERAGEIFS(STORICO_ORDINI!$E$2:$E$20000,STORICO_ORDINI!$C$2:$C$20000,C29,STORICO_ORDINI!$E$2:$E$20000,"&gt;0"),0))</f>
        <v>0</v>
      </c>
      <c r="AD29">
        <f>IF(C29="","",COUNTIFS(STORICO_ORDINI!$C$2:$C$20000,C29,STORICO_ORDINI!$E$2:$E$20000,"&gt;0"))</f>
        <v>0</v>
      </c>
      <c r="AE29">
        <f>IF(C29="","",ROUND(IF(AND(AB29&lt;='AUTO-ORDER'!$V$4,AD29&lt;='AUTO-ORDER'!$V$5),MAX(0,AB29*'AUTO-ORDER'!$V$6),MAX(AB29*GIORNI_SETTIMANA/GIORNI_STORICO_VEND*'AUTO-ORDER'!$V$3,IF(AD29&gt;='AUTO-ORDER'!$V$8,AC29*'AUTO-ORDER'!$V$9,0))),0))</f>
        <v>0</v>
      </c>
      <c r="AF29">
        <f t="shared" si="0"/>
        <v>0</v>
      </c>
      <c r="AG29">
        <f>IF(C29="","",IF(OR(AA29&lt;=0,AE29&lt;=0),0,IF(AND(AB29&lt;='AUTO-ORDER'!$V$4,AD29&lt;='AUTO-ORDER'!$V$5),IF(AND(G29&lt;='AUTO-ORDER'!$V$10,AB29&gt;0),AA29,0),IF(G29&gt;=AE29,0,MAX(ROUNDUP((AE29-G29)/AA29,0)*AA29,IF(AND(AB29&gt;='AUTO-ORDER'!$V$7,G29&lt;=AA29),AA29,0))))))</f>
        <v>0</v>
      </c>
      <c r="AH29" t="str">
        <f>IF(C29="","",IF(AND(AJ29&lt;'AUTO-ORDER'!$V$2,AG29&gt;0),COUNTIFS($AJ$2:AJ29,"&lt;"&amp;'AUTO-ORDER'!$V$2,$AG$2:AG29,"&gt;0"),""))</f>
        <v/>
      </c>
      <c r="AI29" t="str">
        <f>IF(C29="","",IF(AND(AJ29&lt;'AUTO-ORDER'!$V$2,AG29=0),COUNTIFS($AJ$2:AJ29,"&lt;"&amp;'AUTO-ORDER'!$V$2,$AG$2:AG29,"=0"),""))</f>
        <v/>
      </c>
      <c r="AJ29">
        <f t="shared" si="1"/>
        <v>10</v>
      </c>
    </row>
    <row r="30" spans="2:36" x14ac:dyDescent="0.25">
      <c r="B30" s="123">
        <f>+RIEP_VENDITA!T31</f>
        <v>0.8</v>
      </c>
      <c r="C30" s="29" t="str">
        <f>+RIEP_VENDITA!A31</f>
        <v>10036</v>
      </c>
      <c r="D30" t="str">
        <f>+RIEP_VENDITA!B31</f>
        <v>LOST MARY TOCA AIR POD 20MG WILD ORANGE</v>
      </c>
      <c r="E30">
        <f>+RIEP_VENDITA!C31</f>
        <v>10</v>
      </c>
      <c r="F30">
        <f>+RIEP_VENDITA!D31</f>
        <v>2</v>
      </c>
      <c r="G30">
        <f>+RIEP_VENDITA!G31</f>
        <v>8</v>
      </c>
      <c r="H30">
        <f>+RIEP_VENDITA!H31</f>
        <v>8.9</v>
      </c>
      <c r="Z30" t="str">
        <f t="array" ref="Z30">IF(C30="","",IFERROR(INDEX(LOOKUP!$B$2:$B$8,MATCH(1,COUNTIF(D30,"*"&amp;LOOKUP!$A$2:$A$8&amp;"*"),0)),IF(LEFT(C30,4)="AMMS","SIGARETTE","ACCESSORI")))</f>
        <v>SIGARETTE ELETTRONICHE</v>
      </c>
      <c r="AA30">
        <f>IF(C30="","",IF(SUMIFS('AUTO-ORDER'!$T$2:$T$1000,'AUTO-ORDER'!$S$2:$S$1000,C30)&gt;0,SUMIFS('AUTO-ORDER'!$T$2:$T$1000,'AUTO-ORDER'!$S$2:$S$1000,C30),IF(Z30="SIGARETTE",LOTTO_SIGARETTE,IF(Z30="SIGARETTE ELETTRONICHE",LOTTO_ELETTRONICHE,LOTTO_ACCESSORI))))</f>
        <v>5</v>
      </c>
      <c r="AB30">
        <f>IF(C30="","",SUMIFS(DB_STORICO_VEND!$E$2:$E$30000,DB_STORICO_VEND!$C$2:$C$30000,C30,DB_STORICO_VEND!$B$2:$B$30000,"&gt;="&amp;MAX(DB_STORICO_VEND!$B$2:$B$30000)-GIORNI_STORICO_VEND,DB_STORICO_VEND!$B$2:$B$30000,"&lt;="&amp;MAX(DB_STORICO_VEND!$B$2:$B$30000)))</f>
        <v>0</v>
      </c>
      <c r="AC30">
        <f>IF(C30="","",IFERROR(AVERAGEIFS(STORICO_ORDINI!$E$2:$E$20000,STORICO_ORDINI!$C$2:$C$20000,C30,STORICO_ORDINI!$E$2:$E$20000,"&gt;0"),0))</f>
        <v>0</v>
      </c>
      <c r="AD30">
        <f>IF(C30="","",COUNTIFS(STORICO_ORDINI!$C$2:$C$20000,C30,STORICO_ORDINI!$E$2:$E$20000,"&gt;0"))</f>
        <v>0</v>
      </c>
      <c r="AE30">
        <f>IF(C30="","",ROUND(IF(AND(AB30&lt;='AUTO-ORDER'!$V$4,AD30&lt;='AUTO-ORDER'!$V$5),MAX(0,AB30*'AUTO-ORDER'!$V$6),MAX(AB30*GIORNI_SETTIMANA/GIORNI_STORICO_VEND*'AUTO-ORDER'!$V$3,IF(AD30&gt;='AUTO-ORDER'!$V$8,AC30*'AUTO-ORDER'!$V$9,0))),0))</f>
        <v>0</v>
      </c>
      <c r="AF30">
        <f t="shared" si="0"/>
        <v>0</v>
      </c>
      <c r="AG30">
        <f>IF(C30="","",IF(OR(AA30&lt;=0,AE30&lt;=0),0,IF(AND(AB30&lt;='AUTO-ORDER'!$V$4,AD30&lt;='AUTO-ORDER'!$V$5),IF(AND(G30&lt;='AUTO-ORDER'!$V$10,AB30&gt;0),AA30,0),IF(G30&gt;=AE30,0,MAX(ROUNDUP((AE30-G30)/AA30,0)*AA30,IF(AND(AB30&gt;='AUTO-ORDER'!$V$7,G30&lt;=AA30),AA30,0))))))</f>
        <v>0</v>
      </c>
      <c r="AH30" t="str">
        <f>IF(C30="","",IF(AND(AJ30&lt;'AUTO-ORDER'!$V$2,AG30&gt;0),COUNTIFS($AJ$2:AJ30,"&lt;"&amp;'AUTO-ORDER'!$V$2,$AG$2:AG30,"&gt;0"),""))</f>
        <v/>
      </c>
      <c r="AI30" t="str">
        <f>IF(C30="","",IF(AND(AJ30&lt;'AUTO-ORDER'!$V$2,AG30=0),COUNTIFS($AJ$2:AJ30,"&lt;"&amp;'AUTO-ORDER'!$V$2,$AG$2:AG30,"=0"),""))</f>
        <v/>
      </c>
      <c r="AJ30">
        <f t="shared" si="1"/>
        <v>8</v>
      </c>
    </row>
    <row r="31" spans="2:36" x14ac:dyDescent="0.25">
      <c r="B31" s="123">
        <f>+RIEP_VENDITA!T32</f>
        <v>0.6</v>
      </c>
      <c r="C31" s="29" t="str">
        <f>+RIEP_VENDITA!A32</f>
        <v>10037</v>
      </c>
      <c r="D31" t="str">
        <f>+RIEP_VENDITA!B32</f>
        <v>ELFBAR ELFA 2ML PREFILLED POD JUICY PEACH</v>
      </c>
      <c r="E31">
        <f>+RIEP_VENDITA!C32</f>
        <v>15</v>
      </c>
      <c r="F31">
        <f>+RIEP_VENDITA!D32</f>
        <v>6</v>
      </c>
      <c r="G31">
        <f>+RIEP_VENDITA!G32</f>
        <v>9</v>
      </c>
      <c r="H31">
        <f>+RIEP_VENDITA!H32</f>
        <v>8.9</v>
      </c>
      <c r="Z31" t="str">
        <f t="array" ref="Z31">IF(C31="","",IFERROR(INDEX(LOOKUP!$B$2:$B$8,MATCH(1,COUNTIF(D31,"*"&amp;LOOKUP!$A$2:$A$8&amp;"*"),0)),IF(LEFT(C31,4)="AMMS","SIGARETTE","ACCESSORI")))</f>
        <v>SIGARETTE ELETTRONICHE</v>
      </c>
      <c r="AA31">
        <f>IF(C31="","",IF(SUMIFS('AUTO-ORDER'!$T$2:$T$1000,'AUTO-ORDER'!$S$2:$S$1000,C31)&gt;0,SUMIFS('AUTO-ORDER'!$T$2:$T$1000,'AUTO-ORDER'!$S$2:$S$1000,C31),IF(Z31="SIGARETTE",LOTTO_SIGARETTE,IF(Z31="SIGARETTE ELETTRONICHE",LOTTO_ELETTRONICHE,LOTTO_ACCESSORI))))</f>
        <v>5</v>
      </c>
      <c r="AB31">
        <f>IF(C31="","",SUMIFS(DB_STORICO_VEND!$E$2:$E$30000,DB_STORICO_VEND!$C$2:$C$30000,C31,DB_STORICO_VEND!$B$2:$B$30000,"&gt;="&amp;MAX(DB_STORICO_VEND!$B$2:$B$30000)-GIORNI_STORICO_VEND,DB_STORICO_VEND!$B$2:$B$30000,"&lt;="&amp;MAX(DB_STORICO_VEND!$B$2:$B$30000)))</f>
        <v>1</v>
      </c>
      <c r="AC31">
        <f>IF(C31="","",IFERROR(AVERAGEIFS(STORICO_ORDINI!$E$2:$E$20000,STORICO_ORDINI!$C$2:$C$20000,C31,STORICO_ORDINI!$E$2:$E$20000,"&gt;0"),0))</f>
        <v>0</v>
      </c>
      <c r="AD31">
        <f>IF(C31="","",COUNTIFS(STORICO_ORDINI!$C$2:$C$20000,C31,STORICO_ORDINI!$E$2:$E$20000,"&gt;0"))</f>
        <v>0</v>
      </c>
      <c r="AE31">
        <f>IF(C31="","",ROUND(IF(AND(AB31&lt;='AUTO-ORDER'!$V$4,AD31&lt;='AUTO-ORDER'!$V$5),MAX(0,AB31*'AUTO-ORDER'!$V$6),MAX(AB31*GIORNI_SETTIMANA/GIORNI_STORICO_VEND*'AUTO-ORDER'!$V$3,IF(AD31&gt;='AUTO-ORDER'!$V$8,AC31*'AUTO-ORDER'!$V$9,0))),0))</f>
        <v>1</v>
      </c>
      <c r="AF31">
        <f t="shared" si="0"/>
        <v>0</v>
      </c>
      <c r="AG31">
        <f>IF(C31="","",IF(OR(AA31&lt;=0,AE31&lt;=0),0,IF(AND(AB31&lt;='AUTO-ORDER'!$V$4,AD31&lt;='AUTO-ORDER'!$V$5),IF(AND(G31&lt;='AUTO-ORDER'!$V$10,AB31&gt;0),AA31,0),IF(G31&gt;=AE31,0,MAX(ROUNDUP((AE31-G31)/AA31,0)*AA31,IF(AND(AB31&gt;='AUTO-ORDER'!$V$7,G31&lt;=AA31),AA31,0))))))</f>
        <v>0</v>
      </c>
      <c r="AH31" t="str">
        <f>IF(C31="","",IF(AND(AJ31&lt;'AUTO-ORDER'!$V$2,AG31&gt;0),COUNTIFS($AJ$2:AJ31,"&lt;"&amp;'AUTO-ORDER'!$V$2,$AG$2:AG31,"&gt;0"),""))</f>
        <v/>
      </c>
      <c r="AI31" t="str">
        <f>IF(C31="","",IF(AND(AJ31&lt;'AUTO-ORDER'!$V$2,AG31=0),COUNTIFS($AJ$2:AJ31,"&lt;"&amp;'AUTO-ORDER'!$V$2,$AG$2:AG31,"=0"),""))</f>
        <v/>
      </c>
      <c r="AJ31">
        <f t="shared" si="1"/>
        <v>9</v>
      </c>
    </row>
    <row r="32" spans="2:36" x14ac:dyDescent="0.25">
      <c r="B32" s="123">
        <f>+RIEP_VENDITA!T33</f>
        <v>0.4</v>
      </c>
      <c r="C32" s="29" t="str">
        <f>+RIEP_VENDITA!A33</f>
        <v>10038</v>
      </c>
      <c r="D32" t="str">
        <f>+RIEP_VENDITA!B33</f>
        <v>ELFBAR ELFA 2ML PREFILLED POD BLUE RAZZ LEMONADE</v>
      </c>
      <c r="E32">
        <f>+RIEP_VENDITA!C33</f>
        <v>10</v>
      </c>
      <c r="F32">
        <f>+RIEP_VENDITA!D33</f>
        <v>6</v>
      </c>
      <c r="G32">
        <f>+RIEP_VENDITA!G33</f>
        <v>4</v>
      </c>
      <c r="H32">
        <f>+RIEP_VENDITA!H33</f>
        <v>8.9</v>
      </c>
      <c r="Z32" t="str">
        <f t="array" ref="Z32">IF(C32="","",IFERROR(INDEX(LOOKUP!$B$2:$B$8,MATCH(1,COUNTIF(D32,"*"&amp;LOOKUP!$A$2:$A$8&amp;"*"),0)),IF(LEFT(C32,4)="AMMS","SIGARETTE","ACCESSORI")))</f>
        <v>SIGARETTE ELETTRONICHE</v>
      </c>
      <c r="AA32">
        <f>IF(C32="","",IF(SUMIFS('AUTO-ORDER'!$T$2:$T$1000,'AUTO-ORDER'!$S$2:$S$1000,C32)&gt;0,SUMIFS('AUTO-ORDER'!$T$2:$T$1000,'AUTO-ORDER'!$S$2:$S$1000,C32),IF(Z32="SIGARETTE",LOTTO_SIGARETTE,IF(Z32="SIGARETTE ELETTRONICHE",LOTTO_ELETTRONICHE,LOTTO_ACCESSORI))))</f>
        <v>5</v>
      </c>
      <c r="AB32">
        <f>IF(C32="","",SUMIFS(DB_STORICO_VEND!$E$2:$E$30000,DB_STORICO_VEND!$C$2:$C$30000,C32,DB_STORICO_VEND!$B$2:$B$30000,"&gt;="&amp;MAX(DB_STORICO_VEND!$B$2:$B$30000)-GIORNI_STORICO_VEND,DB_STORICO_VEND!$B$2:$B$30000,"&lt;="&amp;MAX(DB_STORICO_VEND!$B$2:$B$30000)))</f>
        <v>1</v>
      </c>
      <c r="AC32">
        <f>IF(C32="","",IFERROR(AVERAGEIFS(STORICO_ORDINI!$E$2:$E$20000,STORICO_ORDINI!$C$2:$C$20000,C32,STORICO_ORDINI!$E$2:$E$20000,"&gt;0"),0))</f>
        <v>0</v>
      </c>
      <c r="AD32">
        <f>IF(C32="","",COUNTIFS(STORICO_ORDINI!$C$2:$C$20000,C32,STORICO_ORDINI!$E$2:$E$20000,"&gt;0"))</f>
        <v>0</v>
      </c>
      <c r="AE32">
        <f>IF(C32="","",ROUND(IF(AND(AB32&lt;='AUTO-ORDER'!$V$4,AD32&lt;='AUTO-ORDER'!$V$5),MAX(0,AB32*'AUTO-ORDER'!$V$6),MAX(AB32*GIORNI_SETTIMANA/GIORNI_STORICO_VEND*'AUTO-ORDER'!$V$3,IF(AD32&gt;='AUTO-ORDER'!$V$8,AC32*'AUTO-ORDER'!$V$9,0))),0))</f>
        <v>1</v>
      </c>
      <c r="AF32">
        <f t="shared" si="0"/>
        <v>0</v>
      </c>
      <c r="AG32">
        <f>IF(C32="","",IF(OR(AA32&lt;=0,AE32&lt;=0),0,IF(AND(AB32&lt;='AUTO-ORDER'!$V$4,AD32&lt;='AUTO-ORDER'!$V$5),IF(AND(G32&lt;='AUTO-ORDER'!$V$10,AB32&gt;0),AA32,0),IF(G32&gt;=AE32,0,MAX(ROUNDUP((AE32-G32)/AA32,0)*AA32,IF(AND(AB32&gt;='AUTO-ORDER'!$V$7,G32&lt;=AA32),AA32,0))))))</f>
        <v>0</v>
      </c>
      <c r="AH32" t="str">
        <f>IF(C32="","",IF(AND(AJ32&lt;'AUTO-ORDER'!$V$2,AG32&gt;0),COUNTIFS($AJ$2:AJ32,"&lt;"&amp;'AUTO-ORDER'!$V$2,$AG$2:AG32,"&gt;0"),""))</f>
        <v/>
      </c>
      <c r="AI32" t="str">
        <f>IF(C32="","",IF(AND(AJ32&lt;'AUTO-ORDER'!$V$2,AG32=0),COUNTIFS($AJ$2:AJ32,"&lt;"&amp;'AUTO-ORDER'!$V$2,$AG$2:AG32,"=0"),""))</f>
        <v/>
      </c>
      <c r="AJ32">
        <f t="shared" si="1"/>
        <v>4</v>
      </c>
    </row>
    <row r="33" spans="2:36" x14ac:dyDescent="0.25">
      <c r="B33" s="123">
        <f>+RIEP_VENDITA!T34</f>
        <v>0.2</v>
      </c>
      <c r="C33" s="29" t="str">
        <f>+RIEP_VENDITA!A34</f>
        <v>10039</v>
      </c>
      <c r="D33" t="str">
        <f>+RIEP_VENDITA!B34</f>
        <v>ELFBAR EB6000 - SHAKING ELFLIQ KIT WATERMELON - 20 mg/ml</v>
      </c>
      <c r="E33">
        <f>+RIEP_VENDITA!C34</f>
        <v>5</v>
      </c>
      <c r="F33">
        <f>+RIEP_VENDITA!D34</f>
        <v>4</v>
      </c>
      <c r="G33">
        <f>+RIEP_VENDITA!G34</f>
        <v>1</v>
      </c>
      <c r="H33">
        <f>+RIEP_VENDITA!H34</f>
        <v>17.899999999999999</v>
      </c>
      <c r="Z33" t="str">
        <f t="array" ref="Z33">IF(C33="","",IFERROR(INDEX(LOOKUP!$B$2:$B$8,MATCH(1,COUNTIF(D33,"*"&amp;LOOKUP!$A$2:$A$8&amp;"*"),0)),IF(LEFT(C33,4)="AMMS","SIGARETTE","ACCESSORI")))</f>
        <v>SIGARETTE ELETTRONICHE</v>
      </c>
      <c r="AA33">
        <f>IF(C33="","",IF(SUMIFS('AUTO-ORDER'!$T$2:$T$1000,'AUTO-ORDER'!$S$2:$S$1000,C33)&gt;0,SUMIFS('AUTO-ORDER'!$T$2:$T$1000,'AUTO-ORDER'!$S$2:$S$1000,C33),IF(Z33="SIGARETTE",LOTTO_SIGARETTE,IF(Z33="SIGARETTE ELETTRONICHE",LOTTO_ELETTRONICHE,LOTTO_ACCESSORI))))</f>
        <v>5</v>
      </c>
      <c r="AB33">
        <f>IF(C33="","",SUMIFS(DB_STORICO_VEND!$E$2:$E$30000,DB_STORICO_VEND!$C$2:$C$30000,C33,DB_STORICO_VEND!$B$2:$B$30000,"&gt;="&amp;MAX(DB_STORICO_VEND!$B$2:$B$30000)-GIORNI_STORICO_VEND,DB_STORICO_VEND!$B$2:$B$30000,"&lt;="&amp;MAX(DB_STORICO_VEND!$B$2:$B$30000)))</f>
        <v>0</v>
      </c>
      <c r="AC33">
        <f>IF(C33="","",IFERROR(AVERAGEIFS(STORICO_ORDINI!$E$2:$E$20000,STORICO_ORDINI!$C$2:$C$20000,C33,STORICO_ORDINI!$E$2:$E$20000,"&gt;0"),0))</f>
        <v>0</v>
      </c>
      <c r="AD33">
        <f>IF(C33="","",COUNTIFS(STORICO_ORDINI!$C$2:$C$20000,C33,STORICO_ORDINI!$E$2:$E$20000,"&gt;0"))</f>
        <v>0</v>
      </c>
      <c r="AE33">
        <f>IF(C33="","",ROUND(IF(AND(AB33&lt;='AUTO-ORDER'!$V$4,AD33&lt;='AUTO-ORDER'!$V$5),MAX(0,AB33*'AUTO-ORDER'!$V$6),MAX(AB33*GIORNI_SETTIMANA/GIORNI_STORICO_VEND*'AUTO-ORDER'!$V$3,IF(AD33&gt;='AUTO-ORDER'!$V$8,AC33*'AUTO-ORDER'!$V$9,0))),0))</f>
        <v>0</v>
      </c>
      <c r="AF33">
        <f t="shared" si="0"/>
        <v>0</v>
      </c>
      <c r="AG33">
        <f>IF(C33="","",IF(OR(AA33&lt;=0,AE33&lt;=0),0,IF(AND(AB33&lt;='AUTO-ORDER'!$V$4,AD33&lt;='AUTO-ORDER'!$V$5),IF(AND(G33&lt;='AUTO-ORDER'!$V$10,AB33&gt;0),AA33,0),IF(G33&gt;=AE33,0,MAX(ROUNDUP((AE33-G33)/AA33,0)*AA33,IF(AND(AB33&gt;='AUTO-ORDER'!$V$7,G33&lt;=AA33),AA33,0))))))</f>
        <v>0</v>
      </c>
      <c r="AH33" t="str">
        <f>IF(C33="","",IF(AND(AJ33&lt;'AUTO-ORDER'!$V$2,AG33&gt;0),COUNTIFS($AJ$2:AJ33,"&lt;"&amp;'AUTO-ORDER'!$V$2,$AG$2:AG33,"&gt;0"),""))</f>
        <v/>
      </c>
      <c r="AI33" t="str">
        <f>IF(C33="","",IF(AND(AJ33&lt;'AUTO-ORDER'!$V$2,AG33=0),COUNTIFS($AJ$2:AJ33,"&lt;"&amp;'AUTO-ORDER'!$V$2,$AG$2:AG33,"=0"),""))</f>
        <v/>
      </c>
      <c r="AJ33">
        <f t="shared" si="1"/>
        <v>1</v>
      </c>
    </row>
    <row r="34" spans="2:36" x14ac:dyDescent="0.25">
      <c r="B34" s="123">
        <f>+RIEP_VENDITA!T35</f>
        <v>0.4</v>
      </c>
      <c r="C34" s="29" t="str">
        <f>+RIEP_VENDITA!A35</f>
        <v>10041</v>
      </c>
      <c r="D34" t="str">
        <f>+RIEP_VENDITA!B35</f>
        <v>ELFBAR ELFA 2ML PREFILLED POD COLA</v>
      </c>
      <c r="E34">
        <f>+RIEP_VENDITA!C35</f>
        <v>5</v>
      </c>
      <c r="F34">
        <f>+RIEP_VENDITA!D35</f>
        <v>3</v>
      </c>
      <c r="G34">
        <f>+RIEP_VENDITA!G35</f>
        <v>2</v>
      </c>
      <c r="H34">
        <f>+RIEP_VENDITA!H35</f>
        <v>8.9</v>
      </c>
      <c r="Z34" t="str">
        <f t="array" ref="Z34">IF(C34="","",IFERROR(INDEX(LOOKUP!$B$2:$B$8,MATCH(1,COUNTIF(D34,"*"&amp;LOOKUP!$A$2:$A$8&amp;"*"),0)),IF(LEFT(C34,4)="AMMS","SIGARETTE","ACCESSORI")))</f>
        <v>SIGARETTE ELETTRONICHE</v>
      </c>
      <c r="AA34">
        <f>IF(C34="","",IF(SUMIFS('AUTO-ORDER'!$T$2:$T$1000,'AUTO-ORDER'!$S$2:$S$1000,C34)&gt;0,SUMIFS('AUTO-ORDER'!$T$2:$T$1000,'AUTO-ORDER'!$S$2:$S$1000,C34),IF(Z34="SIGARETTE",LOTTO_SIGARETTE,IF(Z34="SIGARETTE ELETTRONICHE",LOTTO_ELETTRONICHE,LOTTO_ACCESSORI))))</f>
        <v>5</v>
      </c>
      <c r="AB34">
        <f>IF(C34="","",SUMIFS(DB_STORICO_VEND!$E$2:$E$30000,DB_STORICO_VEND!$C$2:$C$30000,C34,DB_STORICO_VEND!$B$2:$B$30000,"&gt;="&amp;MAX(DB_STORICO_VEND!$B$2:$B$30000)-GIORNI_STORICO_VEND,DB_STORICO_VEND!$B$2:$B$30000,"&lt;="&amp;MAX(DB_STORICO_VEND!$B$2:$B$30000)))</f>
        <v>1</v>
      </c>
      <c r="AC34">
        <f>IF(C34="","",IFERROR(AVERAGEIFS(STORICO_ORDINI!$E$2:$E$20000,STORICO_ORDINI!$C$2:$C$20000,C34,STORICO_ORDINI!$E$2:$E$20000,"&gt;0"),0))</f>
        <v>0</v>
      </c>
      <c r="AD34">
        <f>IF(C34="","",COUNTIFS(STORICO_ORDINI!$C$2:$C$20000,C34,STORICO_ORDINI!$E$2:$E$20000,"&gt;0"))</f>
        <v>0</v>
      </c>
      <c r="AE34">
        <f>IF(C34="","",ROUND(IF(AND(AB34&lt;='AUTO-ORDER'!$V$4,AD34&lt;='AUTO-ORDER'!$V$5),MAX(0,AB34*'AUTO-ORDER'!$V$6),MAX(AB34*GIORNI_SETTIMANA/GIORNI_STORICO_VEND*'AUTO-ORDER'!$V$3,IF(AD34&gt;='AUTO-ORDER'!$V$8,AC34*'AUTO-ORDER'!$V$9,0))),0))</f>
        <v>1</v>
      </c>
      <c r="AF34">
        <f t="shared" si="0"/>
        <v>0</v>
      </c>
      <c r="AG34">
        <f>IF(C34="","",IF(OR(AA34&lt;=0,AE34&lt;=0),0,IF(AND(AB34&lt;='AUTO-ORDER'!$V$4,AD34&lt;='AUTO-ORDER'!$V$5),IF(AND(G34&lt;='AUTO-ORDER'!$V$10,AB34&gt;0),AA34,0),IF(G34&gt;=AE34,0,MAX(ROUNDUP((AE34-G34)/AA34,0)*AA34,IF(AND(AB34&gt;='AUTO-ORDER'!$V$7,G34&lt;=AA34),AA34,0))))))</f>
        <v>0</v>
      </c>
      <c r="AH34" t="str">
        <f>IF(C34="","",IF(AND(AJ34&lt;'AUTO-ORDER'!$V$2,AG34&gt;0),COUNTIFS($AJ$2:AJ34,"&lt;"&amp;'AUTO-ORDER'!$V$2,$AG$2:AG34,"&gt;0"),""))</f>
        <v/>
      </c>
      <c r="AI34" t="str">
        <f>IF(C34="","",IF(AND(AJ34&lt;'AUTO-ORDER'!$V$2,AG34=0),COUNTIFS($AJ$2:AJ34,"&lt;"&amp;'AUTO-ORDER'!$V$2,$AG$2:AG34,"=0"),""))</f>
        <v/>
      </c>
      <c r="AJ34">
        <f t="shared" si="1"/>
        <v>2</v>
      </c>
    </row>
    <row r="35" spans="2:36" x14ac:dyDescent="0.25">
      <c r="B35" s="123">
        <f>+RIEP_VENDITA!T36</f>
        <v>0.6</v>
      </c>
      <c r="C35" s="29" t="str">
        <f>+RIEP_VENDITA!A36</f>
        <v>10042</v>
      </c>
      <c r="D35" t="str">
        <f>+RIEP_VENDITA!B36</f>
        <v>ELFLIQ EB6000 - SHAKING BLUEBERRY SOUR RASPBERRY - 10 ml - 20 mg/ml</v>
      </c>
      <c r="E35">
        <f>+RIEP_VENDITA!C36</f>
        <v>5</v>
      </c>
      <c r="F35">
        <f>+RIEP_VENDITA!D36</f>
        <v>2</v>
      </c>
      <c r="G35">
        <f>+RIEP_VENDITA!G36</f>
        <v>3</v>
      </c>
      <c r="H35">
        <f>+RIEP_VENDITA!H36</f>
        <v>4.9000000000000004</v>
      </c>
      <c r="Z35" t="str">
        <f t="array" ref="Z35">IF(C35="","",IFERROR(INDEX(LOOKUP!$B$2:$B$8,MATCH(1,COUNTIF(D35,"*"&amp;LOOKUP!$A$2:$A$8&amp;"*"),0)),IF(LEFT(C35,4)="AMMS","SIGARETTE","ACCESSORI")))</f>
        <v>SIGARETTE ELETTRONICHE</v>
      </c>
      <c r="AA35">
        <f>IF(C35="","",IF(SUMIFS('AUTO-ORDER'!$T$2:$T$1000,'AUTO-ORDER'!$S$2:$S$1000,C35)&gt;0,SUMIFS('AUTO-ORDER'!$T$2:$T$1000,'AUTO-ORDER'!$S$2:$S$1000,C35),IF(Z35="SIGARETTE",LOTTO_SIGARETTE,IF(Z35="SIGARETTE ELETTRONICHE",LOTTO_ELETTRONICHE,LOTTO_ACCESSORI))))</f>
        <v>5</v>
      </c>
      <c r="AB35">
        <f>IF(C35="","",SUMIFS(DB_STORICO_VEND!$E$2:$E$30000,DB_STORICO_VEND!$C$2:$C$30000,C35,DB_STORICO_VEND!$B$2:$B$30000,"&gt;="&amp;MAX(DB_STORICO_VEND!$B$2:$B$30000)-GIORNI_STORICO_VEND,DB_STORICO_VEND!$B$2:$B$30000,"&lt;="&amp;MAX(DB_STORICO_VEND!$B$2:$B$30000)))</f>
        <v>0</v>
      </c>
      <c r="AC35">
        <f>IF(C35="","",IFERROR(AVERAGEIFS(STORICO_ORDINI!$E$2:$E$20000,STORICO_ORDINI!$C$2:$C$20000,C35,STORICO_ORDINI!$E$2:$E$20000,"&gt;0"),0))</f>
        <v>0</v>
      </c>
      <c r="AD35">
        <f>IF(C35="","",COUNTIFS(STORICO_ORDINI!$C$2:$C$20000,C35,STORICO_ORDINI!$E$2:$E$20000,"&gt;0"))</f>
        <v>0</v>
      </c>
      <c r="AE35">
        <f>IF(C35="","",ROUND(IF(AND(AB35&lt;='AUTO-ORDER'!$V$4,AD35&lt;='AUTO-ORDER'!$V$5),MAX(0,AB35*'AUTO-ORDER'!$V$6),MAX(AB35*GIORNI_SETTIMANA/GIORNI_STORICO_VEND*'AUTO-ORDER'!$V$3,IF(AD35&gt;='AUTO-ORDER'!$V$8,AC35*'AUTO-ORDER'!$V$9,0))),0))</f>
        <v>0</v>
      </c>
      <c r="AF35">
        <f t="shared" si="0"/>
        <v>0</v>
      </c>
      <c r="AG35">
        <f>IF(C35="","",IF(OR(AA35&lt;=0,AE35&lt;=0),0,IF(AND(AB35&lt;='AUTO-ORDER'!$V$4,AD35&lt;='AUTO-ORDER'!$V$5),IF(AND(G35&lt;='AUTO-ORDER'!$V$10,AB35&gt;0),AA35,0),IF(G35&gt;=AE35,0,MAX(ROUNDUP((AE35-G35)/AA35,0)*AA35,IF(AND(AB35&gt;='AUTO-ORDER'!$V$7,G35&lt;=AA35),AA35,0))))))</f>
        <v>0</v>
      </c>
      <c r="AH35" t="str">
        <f>IF(C35="","",IF(AND(AJ35&lt;'AUTO-ORDER'!$V$2,AG35&gt;0),COUNTIFS($AJ$2:AJ35,"&lt;"&amp;'AUTO-ORDER'!$V$2,$AG$2:AG35,"&gt;0"),""))</f>
        <v/>
      </c>
      <c r="AI35" t="str">
        <f>IF(C35="","",IF(AND(AJ35&lt;'AUTO-ORDER'!$V$2,AG35=0),COUNTIFS($AJ$2:AJ35,"&lt;"&amp;'AUTO-ORDER'!$V$2,$AG$2:AG35,"=0"),""))</f>
        <v/>
      </c>
      <c r="AJ35">
        <f t="shared" si="1"/>
        <v>3</v>
      </c>
    </row>
    <row r="36" spans="2:36" x14ac:dyDescent="0.25">
      <c r="B36" s="123">
        <f>+RIEP_VENDITA!T37</f>
        <v>0.8</v>
      </c>
      <c r="C36" s="29" t="str">
        <f>+RIEP_VENDITA!A37</f>
        <v>10043</v>
      </c>
      <c r="D36" t="str">
        <f>+RIEP_VENDITA!B37</f>
        <v>ELFLIQ EB6000 - SHAKING MANGO - 10 ml - 20 mg/ml</v>
      </c>
      <c r="E36">
        <f>+RIEP_VENDITA!C37</f>
        <v>5</v>
      </c>
      <c r="F36">
        <f>+RIEP_VENDITA!D37</f>
        <v>1</v>
      </c>
      <c r="G36">
        <f>+RIEP_VENDITA!G37</f>
        <v>4</v>
      </c>
      <c r="H36">
        <f>+RIEP_VENDITA!H37</f>
        <v>4.9000000000000004</v>
      </c>
      <c r="Z36" t="str">
        <f t="array" ref="Z36">IF(C36="","",IFERROR(INDEX(LOOKUP!$B$2:$B$8,MATCH(1,COUNTIF(D36,"*"&amp;LOOKUP!$A$2:$A$8&amp;"*"),0)),IF(LEFT(C36,4)="AMMS","SIGARETTE","ACCESSORI")))</f>
        <v>SIGARETTE ELETTRONICHE</v>
      </c>
      <c r="AA36">
        <f>IF(C36="","",IF(SUMIFS('AUTO-ORDER'!$T$2:$T$1000,'AUTO-ORDER'!$S$2:$S$1000,C36)&gt;0,SUMIFS('AUTO-ORDER'!$T$2:$T$1000,'AUTO-ORDER'!$S$2:$S$1000,C36),IF(Z36="SIGARETTE",LOTTO_SIGARETTE,IF(Z36="SIGARETTE ELETTRONICHE",LOTTO_ELETTRONICHE,LOTTO_ACCESSORI))))</f>
        <v>5</v>
      </c>
      <c r="AB36">
        <f>IF(C36="","",SUMIFS(DB_STORICO_VEND!$E$2:$E$30000,DB_STORICO_VEND!$C$2:$C$30000,C36,DB_STORICO_VEND!$B$2:$B$30000,"&gt;="&amp;MAX(DB_STORICO_VEND!$B$2:$B$30000)-GIORNI_STORICO_VEND,DB_STORICO_VEND!$B$2:$B$30000,"&lt;="&amp;MAX(DB_STORICO_VEND!$B$2:$B$30000)))</f>
        <v>0</v>
      </c>
      <c r="AC36">
        <f>IF(C36="","",IFERROR(AVERAGEIFS(STORICO_ORDINI!$E$2:$E$20000,STORICO_ORDINI!$C$2:$C$20000,C36,STORICO_ORDINI!$E$2:$E$20000,"&gt;0"),0))</f>
        <v>0</v>
      </c>
      <c r="AD36">
        <f>IF(C36="","",COUNTIFS(STORICO_ORDINI!$C$2:$C$20000,C36,STORICO_ORDINI!$E$2:$E$20000,"&gt;0"))</f>
        <v>0</v>
      </c>
      <c r="AE36">
        <f>IF(C36="","",ROUND(IF(AND(AB36&lt;='AUTO-ORDER'!$V$4,AD36&lt;='AUTO-ORDER'!$V$5),MAX(0,AB36*'AUTO-ORDER'!$V$6),MAX(AB36*GIORNI_SETTIMANA/GIORNI_STORICO_VEND*'AUTO-ORDER'!$V$3,IF(AD36&gt;='AUTO-ORDER'!$V$8,AC36*'AUTO-ORDER'!$V$9,0))),0))</f>
        <v>0</v>
      </c>
      <c r="AF36">
        <f t="shared" si="0"/>
        <v>0</v>
      </c>
      <c r="AG36">
        <f>IF(C36="","",IF(OR(AA36&lt;=0,AE36&lt;=0),0,IF(AND(AB36&lt;='AUTO-ORDER'!$V$4,AD36&lt;='AUTO-ORDER'!$V$5),IF(AND(G36&lt;='AUTO-ORDER'!$V$10,AB36&gt;0),AA36,0),IF(G36&gt;=AE36,0,MAX(ROUNDUP((AE36-G36)/AA36,0)*AA36,IF(AND(AB36&gt;='AUTO-ORDER'!$V$7,G36&lt;=AA36),AA36,0))))))</f>
        <v>0</v>
      </c>
      <c r="AH36" t="str">
        <f>IF(C36="","",IF(AND(AJ36&lt;'AUTO-ORDER'!$V$2,AG36&gt;0),COUNTIFS($AJ$2:AJ36,"&lt;"&amp;'AUTO-ORDER'!$V$2,$AG$2:AG36,"&gt;0"),""))</f>
        <v/>
      </c>
      <c r="AI36" t="str">
        <f>IF(C36="","",IF(AND(AJ36&lt;'AUTO-ORDER'!$V$2,AG36=0),COUNTIFS($AJ$2:AJ36,"&lt;"&amp;'AUTO-ORDER'!$V$2,$AG$2:AG36,"=0"),""))</f>
        <v/>
      </c>
      <c r="AJ36">
        <f t="shared" si="1"/>
        <v>4</v>
      </c>
    </row>
    <row r="37" spans="2:36" x14ac:dyDescent="0.25">
      <c r="B37" s="123">
        <f>+RIEP_VENDITA!T38</f>
        <v>0.33333333333333331</v>
      </c>
      <c r="C37" s="29" t="str">
        <f>+RIEP_VENDITA!A38</f>
        <v>10044</v>
      </c>
      <c r="D37" t="str">
        <f>+RIEP_VENDITA!B38</f>
        <v>LOST MARY TOCA AIR KIT OCEAN BLUE 20MG CON LEMON LIME</v>
      </c>
      <c r="E37">
        <f>+RIEP_VENDITA!C38</f>
        <v>6</v>
      </c>
      <c r="F37">
        <f>+RIEP_VENDITA!D38</f>
        <v>4</v>
      </c>
      <c r="G37">
        <f>+RIEP_VENDITA!G38</f>
        <v>2</v>
      </c>
      <c r="H37">
        <f>+RIEP_VENDITA!H38</f>
        <v>7.9</v>
      </c>
      <c r="Z37" t="str">
        <f t="array" ref="Z37">IF(C37="","",IFERROR(INDEX(LOOKUP!$B$2:$B$8,MATCH(1,COUNTIF(D37,"*"&amp;LOOKUP!$A$2:$A$8&amp;"*"),0)),IF(LEFT(C37,4)="AMMS","SIGARETTE","ACCESSORI")))</f>
        <v>SIGARETTE ELETTRONICHE</v>
      </c>
      <c r="AA37">
        <f>IF(C37="","",IF(SUMIFS('AUTO-ORDER'!$T$2:$T$1000,'AUTO-ORDER'!$S$2:$S$1000,C37)&gt;0,SUMIFS('AUTO-ORDER'!$T$2:$T$1000,'AUTO-ORDER'!$S$2:$S$1000,C37),IF(Z37="SIGARETTE",LOTTO_SIGARETTE,IF(Z37="SIGARETTE ELETTRONICHE",LOTTO_ELETTRONICHE,LOTTO_ACCESSORI))))</f>
        <v>5</v>
      </c>
      <c r="AB37">
        <f>IF(C37="","",SUMIFS(DB_STORICO_VEND!$E$2:$E$30000,DB_STORICO_VEND!$C$2:$C$30000,C37,DB_STORICO_VEND!$B$2:$B$30000,"&gt;="&amp;MAX(DB_STORICO_VEND!$B$2:$B$30000)-GIORNI_STORICO_VEND,DB_STORICO_VEND!$B$2:$B$30000,"&lt;="&amp;MAX(DB_STORICO_VEND!$B$2:$B$30000)))</f>
        <v>2</v>
      </c>
      <c r="AC37">
        <f>IF(C37="","",IFERROR(AVERAGEIFS(STORICO_ORDINI!$E$2:$E$20000,STORICO_ORDINI!$C$2:$C$20000,C37,STORICO_ORDINI!$E$2:$E$20000,"&gt;0"),0))</f>
        <v>0</v>
      </c>
      <c r="AD37">
        <f>IF(C37="","",COUNTIFS(STORICO_ORDINI!$C$2:$C$20000,C37,STORICO_ORDINI!$E$2:$E$20000,"&gt;0"))</f>
        <v>0</v>
      </c>
      <c r="AE37">
        <f>IF(C37="","",ROUND(IF(AND(AB37&lt;='AUTO-ORDER'!$V$4,AD37&lt;='AUTO-ORDER'!$V$5),MAX(0,AB37*'AUTO-ORDER'!$V$6),MAX(AB37*GIORNI_SETTIMANA/GIORNI_STORICO_VEND*'AUTO-ORDER'!$V$3,IF(AD37&gt;='AUTO-ORDER'!$V$8,AC37*'AUTO-ORDER'!$V$9,0))),0))</f>
        <v>1</v>
      </c>
      <c r="AF37">
        <f t="shared" si="0"/>
        <v>0</v>
      </c>
      <c r="AG37">
        <f>IF(C37="","",IF(OR(AA37&lt;=0,AE37&lt;=0),0,IF(AND(AB37&lt;='AUTO-ORDER'!$V$4,AD37&lt;='AUTO-ORDER'!$V$5),IF(AND(G37&lt;='AUTO-ORDER'!$V$10,AB37&gt;0),AA37,0),IF(G37&gt;=AE37,0,MAX(ROUNDUP((AE37-G37)/AA37,0)*AA37,IF(AND(AB37&gt;='AUTO-ORDER'!$V$7,G37&lt;=AA37),AA37,0))))))</f>
        <v>0</v>
      </c>
      <c r="AH37" t="str">
        <f>IF(C37="","",IF(AND(AJ37&lt;'AUTO-ORDER'!$V$2,AG37&gt;0),COUNTIFS($AJ$2:AJ37,"&lt;"&amp;'AUTO-ORDER'!$V$2,$AG$2:AG37,"&gt;0"),""))</f>
        <v/>
      </c>
      <c r="AI37" t="str">
        <f>IF(C37="","",IF(AND(AJ37&lt;'AUTO-ORDER'!$V$2,AG37=0),COUNTIFS($AJ$2:AJ37,"&lt;"&amp;'AUTO-ORDER'!$V$2,$AG$2:AG37,"=0"),""))</f>
        <v/>
      </c>
      <c r="AJ37">
        <f t="shared" si="1"/>
        <v>2</v>
      </c>
    </row>
    <row r="38" spans="2:36" x14ac:dyDescent="0.25">
      <c r="B38" s="123">
        <f>+RIEP_VENDITA!T39</f>
        <v>0</v>
      </c>
      <c r="C38" s="29" t="str">
        <f>+RIEP_VENDITA!A39</f>
        <v>10045</v>
      </c>
      <c r="D38" t="str">
        <f>+RIEP_VENDITA!B39</f>
        <v>ELFBAR EB1000 WATERMELON 20 mg/ml</v>
      </c>
      <c r="E38">
        <f>+RIEP_VENDITA!C39</f>
        <v>10</v>
      </c>
      <c r="F38">
        <f>+RIEP_VENDITA!D39</f>
        <v>10</v>
      </c>
      <c r="G38">
        <f>+RIEP_VENDITA!G39</f>
        <v>0</v>
      </c>
      <c r="H38">
        <f>+RIEP_VENDITA!H39</f>
        <v>7.9</v>
      </c>
      <c r="Z38" t="str">
        <f t="array" ref="Z38">IF(C38="","",IFERROR(INDEX(LOOKUP!$B$2:$B$8,MATCH(1,COUNTIF(D38,"*"&amp;LOOKUP!$A$2:$A$8&amp;"*"),0)),IF(LEFT(C38,4)="AMMS","SIGARETTE","ACCESSORI")))</f>
        <v>SIGARETTE ELETTRONICHE</v>
      </c>
      <c r="AA38">
        <f>IF(C38="","",IF(SUMIFS('AUTO-ORDER'!$T$2:$T$1000,'AUTO-ORDER'!$S$2:$S$1000,C38)&gt;0,SUMIFS('AUTO-ORDER'!$T$2:$T$1000,'AUTO-ORDER'!$S$2:$S$1000,C38),IF(Z38="SIGARETTE",LOTTO_SIGARETTE,IF(Z38="SIGARETTE ELETTRONICHE",LOTTO_ELETTRONICHE,LOTTO_ACCESSORI))))</f>
        <v>5</v>
      </c>
      <c r="AB38">
        <f>IF(C38="","",SUMIFS(DB_STORICO_VEND!$E$2:$E$30000,DB_STORICO_VEND!$C$2:$C$30000,C38,DB_STORICO_VEND!$B$2:$B$30000,"&gt;="&amp;MAX(DB_STORICO_VEND!$B$2:$B$30000)-GIORNI_STORICO_VEND,DB_STORICO_VEND!$B$2:$B$30000,"&lt;="&amp;MAX(DB_STORICO_VEND!$B$2:$B$30000)))</f>
        <v>0</v>
      </c>
      <c r="AC38">
        <f>IF(C38="","",IFERROR(AVERAGEIFS(STORICO_ORDINI!$E$2:$E$20000,STORICO_ORDINI!$C$2:$C$20000,C38,STORICO_ORDINI!$E$2:$E$20000,"&gt;0"),0))</f>
        <v>0</v>
      </c>
      <c r="AD38">
        <f>IF(C38="","",COUNTIFS(STORICO_ORDINI!$C$2:$C$20000,C38,STORICO_ORDINI!$E$2:$E$20000,"&gt;0"))</f>
        <v>0</v>
      </c>
      <c r="AE38">
        <f>IF(C38="","",ROUND(IF(AND(AB38&lt;='AUTO-ORDER'!$V$4,AD38&lt;='AUTO-ORDER'!$V$5),MAX(0,AB38*'AUTO-ORDER'!$V$6),MAX(AB38*GIORNI_SETTIMANA/GIORNI_STORICO_VEND*'AUTO-ORDER'!$V$3,IF(AD38&gt;='AUTO-ORDER'!$V$8,AC38*'AUTO-ORDER'!$V$9,0))),0))</f>
        <v>0</v>
      </c>
      <c r="AF38">
        <f t="shared" si="0"/>
        <v>0</v>
      </c>
      <c r="AG38">
        <f>IF(C38="","",IF(OR(AA38&lt;=0,AE38&lt;=0),0,IF(AND(AB38&lt;='AUTO-ORDER'!$V$4,AD38&lt;='AUTO-ORDER'!$V$5),IF(AND(G38&lt;='AUTO-ORDER'!$V$10,AB38&gt;0),AA38,0),IF(G38&gt;=AE38,0,MAX(ROUNDUP((AE38-G38)/AA38,0)*AA38,IF(AND(AB38&gt;='AUTO-ORDER'!$V$7,G38&lt;=AA38),AA38,0))))))</f>
        <v>0</v>
      </c>
      <c r="AH38" t="str">
        <f>IF(C38="","",IF(AND(AJ38&lt;'AUTO-ORDER'!$V$2,AG38&gt;0),COUNTIFS($AJ$2:AJ38,"&lt;"&amp;'AUTO-ORDER'!$V$2,$AG$2:AG38,"&gt;0"),""))</f>
        <v/>
      </c>
      <c r="AI38">
        <f>IF(C38="","",IF(AND(AJ38&lt;'AUTO-ORDER'!$V$2,AG38=0),COUNTIFS($AJ$2:AJ38,"&lt;"&amp;'AUTO-ORDER'!$V$2,$AG$2:AG38,"=0"),""))</f>
        <v>5</v>
      </c>
      <c r="AJ38">
        <f t="shared" si="1"/>
        <v>0</v>
      </c>
    </row>
    <row r="39" spans="2:36" x14ac:dyDescent="0.25">
      <c r="B39" s="123">
        <f>+RIEP_VENDITA!T40</f>
        <v>0.45454545454545453</v>
      </c>
      <c r="C39" s="29" t="str">
        <f>+RIEP_VENDITA!A40</f>
        <v>10046</v>
      </c>
      <c r="D39" t="str">
        <f>+RIEP_VENDITA!B40</f>
        <v>ELFBAR ELFA DEVICE + POD BLUEBERRY COTTON CANDY - 20 mg/ml</v>
      </c>
      <c r="E39">
        <f>+RIEP_VENDITA!C40</f>
        <v>22</v>
      </c>
      <c r="F39">
        <f>+RIEP_VENDITA!D40</f>
        <v>12</v>
      </c>
      <c r="G39">
        <f>+RIEP_VENDITA!G40</f>
        <v>10</v>
      </c>
      <c r="H39">
        <f>+RIEP_VENDITA!H40</f>
        <v>9.4</v>
      </c>
      <c r="Z39" t="str">
        <f t="array" ref="Z39">IF(C39="","",IFERROR(INDEX(LOOKUP!$B$2:$B$8,MATCH(1,COUNTIF(D39,"*"&amp;LOOKUP!$A$2:$A$8&amp;"*"),0)),IF(LEFT(C39,4)="AMMS","SIGARETTE","ACCESSORI")))</f>
        <v>SIGARETTE ELETTRONICHE</v>
      </c>
      <c r="AA39">
        <f>IF(C39="","",IF(SUMIFS('AUTO-ORDER'!$T$2:$T$1000,'AUTO-ORDER'!$S$2:$S$1000,C39)&gt;0,SUMIFS('AUTO-ORDER'!$T$2:$T$1000,'AUTO-ORDER'!$S$2:$S$1000,C39),IF(Z39="SIGARETTE",LOTTO_SIGARETTE,IF(Z39="SIGARETTE ELETTRONICHE",LOTTO_ELETTRONICHE,LOTTO_ACCESSORI))))</f>
        <v>5</v>
      </c>
      <c r="AB39">
        <f>IF(C39="","",SUMIFS(DB_STORICO_VEND!$E$2:$E$30000,DB_STORICO_VEND!$C$2:$C$30000,C39,DB_STORICO_VEND!$B$2:$B$30000,"&gt;="&amp;MAX(DB_STORICO_VEND!$B$2:$B$30000)-GIORNI_STORICO_VEND,DB_STORICO_VEND!$B$2:$B$30000,"&lt;="&amp;MAX(DB_STORICO_VEND!$B$2:$B$30000)))</f>
        <v>1</v>
      </c>
      <c r="AC39">
        <f>IF(C39="","",IFERROR(AVERAGEIFS(STORICO_ORDINI!$E$2:$E$20000,STORICO_ORDINI!$C$2:$C$20000,C39,STORICO_ORDINI!$E$2:$E$20000,"&gt;0"),0))</f>
        <v>0</v>
      </c>
      <c r="AD39">
        <f>IF(C39="","",COUNTIFS(STORICO_ORDINI!$C$2:$C$20000,C39,STORICO_ORDINI!$E$2:$E$20000,"&gt;0"))</f>
        <v>0</v>
      </c>
      <c r="AE39">
        <f>IF(C39="","",ROUND(IF(AND(AB39&lt;='AUTO-ORDER'!$V$4,AD39&lt;='AUTO-ORDER'!$V$5),MAX(0,AB39*'AUTO-ORDER'!$V$6),MAX(AB39*GIORNI_SETTIMANA/GIORNI_STORICO_VEND*'AUTO-ORDER'!$V$3,IF(AD39&gt;='AUTO-ORDER'!$V$8,AC39*'AUTO-ORDER'!$V$9,0))),0))</f>
        <v>1</v>
      </c>
      <c r="AF39">
        <f t="shared" si="0"/>
        <v>0</v>
      </c>
      <c r="AG39">
        <f>IF(C39="","",IF(OR(AA39&lt;=0,AE39&lt;=0),0,IF(AND(AB39&lt;='AUTO-ORDER'!$V$4,AD39&lt;='AUTO-ORDER'!$V$5),IF(AND(G39&lt;='AUTO-ORDER'!$V$10,AB39&gt;0),AA39,0),IF(G39&gt;=AE39,0,MAX(ROUNDUP((AE39-G39)/AA39,0)*AA39,IF(AND(AB39&gt;='AUTO-ORDER'!$V$7,G39&lt;=AA39),AA39,0))))))</f>
        <v>0</v>
      </c>
      <c r="AH39" t="str">
        <f>IF(C39="","",IF(AND(AJ39&lt;'AUTO-ORDER'!$V$2,AG39&gt;0),COUNTIFS($AJ$2:AJ39,"&lt;"&amp;'AUTO-ORDER'!$V$2,$AG$2:AG39,"&gt;0"),""))</f>
        <v/>
      </c>
      <c r="AI39" t="str">
        <f>IF(C39="","",IF(AND(AJ39&lt;'AUTO-ORDER'!$V$2,AG39=0),COUNTIFS($AJ$2:AJ39,"&lt;"&amp;'AUTO-ORDER'!$V$2,$AG$2:AG39,"=0"),""))</f>
        <v/>
      </c>
      <c r="AJ39">
        <f t="shared" si="1"/>
        <v>10</v>
      </c>
    </row>
    <row r="40" spans="2:36" x14ac:dyDescent="0.25">
      <c r="B40" s="123">
        <f>+RIEP_VENDITA!T41</f>
        <v>0.1</v>
      </c>
      <c r="C40" s="29" t="str">
        <f>+RIEP_VENDITA!A41</f>
        <v>10047</v>
      </c>
      <c r="D40" t="str">
        <f>+RIEP_VENDITA!B41</f>
        <v>ELFBAR EB1000 STRAWBERRY ICE 20 mg/ml</v>
      </c>
      <c r="E40">
        <f>+RIEP_VENDITA!C41</f>
        <v>10</v>
      </c>
      <c r="F40">
        <f>+RIEP_VENDITA!D41</f>
        <v>9</v>
      </c>
      <c r="G40">
        <f>+RIEP_VENDITA!G41</f>
        <v>1</v>
      </c>
      <c r="H40">
        <f>+RIEP_VENDITA!H41</f>
        <v>7.9</v>
      </c>
      <c r="Z40" t="str">
        <f t="array" ref="Z40">IF(C40="","",IFERROR(INDEX(LOOKUP!$B$2:$B$8,MATCH(1,COUNTIF(D40,"*"&amp;LOOKUP!$A$2:$A$8&amp;"*"),0)),IF(LEFT(C40,4)="AMMS","SIGARETTE","ACCESSORI")))</f>
        <v>SIGARETTE ELETTRONICHE</v>
      </c>
      <c r="AA40">
        <f>IF(C40="","",IF(SUMIFS('AUTO-ORDER'!$T$2:$T$1000,'AUTO-ORDER'!$S$2:$S$1000,C40)&gt;0,SUMIFS('AUTO-ORDER'!$T$2:$T$1000,'AUTO-ORDER'!$S$2:$S$1000,C40),IF(Z40="SIGARETTE",LOTTO_SIGARETTE,IF(Z40="SIGARETTE ELETTRONICHE",LOTTO_ELETTRONICHE,LOTTO_ACCESSORI))))</f>
        <v>5</v>
      </c>
      <c r="AB40">
        <f>IF(C40="","",SUMIFS(DB_STORICO_VEND!$E$2:$E$30000,DB_STORICO_VEND!$C$2:$C$30000,C40,DB_STORICO_VEND!$B$2:$B$30000,"&gt;="&amp;MAX(DB_STORICO_VEND!$B$2:$B$30000)-GIORNI_STORICO_VEND,DB_STORICO_VEND!$B$2:$B$30000,"&lt;="&amp;MAX(DB_STORICO_VEND!$B$2:$B$30000)))</f>
        <v>1</v>
      </c>
      <c r="AC40">
        <f>IF(C40="","",IFERROR(AVERAGEIFS(STORICO_ORDINI!$E$2:$E$20000,STORICO_ORDINI!$C$2:$C$20000,C40,STORICO_ORDINI!$E$2:$E$20000,"&gt;0"),0))</f>
        <v>0</v>
      </c>
      <c r="AD40">
        <f>IF(C40="","",COUNTIFS(STORICO_ORDINI!$C$2:$C$20000,C40,STORICO_ORDINI!$E$2:$E$20000,"&gt;0"))</f>
        <v>0</v>
      </c>
      <c r="AE40">
        <f>IF(C40="","",ROUND(IF(AND(AB40&lt;='AUTO-ORDER'!$V$4,AD40&lt;='AUTO-ORDER'!$V$5),MAX(0,AB40*'AUTO-ORDER'!$V$6),MAX(AB40*GIORNI_SETTIMANA/GIORNI_STORICO_VEND*'AUTO-ORDER'!$V$3,IF(AD40&gt;='AUTO-ORDER'!$V$8,AC40*'AUTO-ORDER'!$V$9,0))),0))</f>
        <v>1</v>
      </c>
      <c r="AF40">
        <f t="shared" si="0"/>
        <v>0</v>
      </c>
      <c r="AG40">
        <f>IF(C40="","",IF(OR(AA40&lt;=0,AE40&lt;=0),0,IF(AND(AB40&lt;='AUTO-ORDER'!$V$4,AD40&lt;='AUTO-ORDER'!$V$5),IF(AND(G40&lt;='AUTO-ORDER'!$V$10,AB40&gt;0),AA40,0),IF(G40&gt;=AE40,0,MAX(ROUNDUP((AE40-G40)/AA40,0)*AA40,IF(AND(AB40&gt;='AUTO-ORDER'!$V$7,G40&lt;=AA40),AA40,0))))))</f>
        <v>0</v>
      </c>
      <c r="AH40" t="str">
        <f>IF(C40="","",IF(AND(AJ40&lt;'AUTO-ORDER'!$V$2,AG40&gt;0),COUNTIFS($AJ$2:AJ40,"&lt;"&amp;'AUTO-ORDER'!$V$2,$AG$2:AG40,"&gt;0"),""))</f>
        <v/>
      </c>
      <c r="AI40" t="str">
        <f>IF(C40="","",IF(AND(AJ40&lt;'AUTO-ORDER'!$V$2,AG40=0),COUNTIFS($AJ$2:AJ40,"&lt;"&amp;'AUTO-ORDER'!$V$2,$AG$2:AG40,"=0"),""))</f>
        <v/>
      </c>
      <c r="AJ40">
        <f t="shared" si="1"/>
        <v>1</v>
      </c>
    </row>
    <row r="41" spans="2:36" x14ac:dyDescent="0.25">
      <c r="B41" s="123">
        <f>+RIEP_VENDITA!T42</f>
        <v>0</v>
      </c>
      <c r="C41" s="29" t="str">
        <f>+RIEP_VENDITA!A42</f>
        <v>10155</v>
      </c>
      <c r="D41" t="str">
        <f>+RIEP_VENDITA!B42</f>
        <v>Rizla Cartina KS Slim Silver + Filtri Carta</v>
      </c>
      <c r="E41">
        <f>+RIEP_VENDITA!C42</f>
        <v>96</v>
      </c>
      <c r="F41">
        <f>+RIEP_VENDITA!D42</f>
        <v>96</v>
      </c>
      <c r="G41">
        <f>+RIEP_VENDITA!G42</f>
        <v>0</v>
      </c>
      <c r="H41">
        <f>+RIEP_VENDITA!H42</f>
        <v>1.7</v>
      </c>
      <c r="Z41" t="str">
        <f t="array" ref="Z41">IF(C41="","",IFERROR(INDEX(LOOKUP!$B$2:$B$8,MATCH(1,COUNTIF(D41,"*"&amp;LOOKUP!$A$2:$A$8&amp;"*"),0)),IF(LEFT(C41,4)="AMMS","SIGARETTE","ACCESSORI")))</f>
        <v>ACCESSORI</v>
      </c>
      <c r="AA41">
        <f>IF(C41="","",IF(SUMIFS('AUTO-ORDER'!$T$2:$T$1000,'AUTO-ORDER'!$S$2:$S$1000,C41)&gt;0,SUMIFS('AUTO-ORDER'!$T$2:$T$1000,'AUTO-ORDER'!$S$2:$S$1000,C41),IF(Z41="SIGARETTE",LOTTO_SIGARETTE,IF(Z41="SIGARETTE ELETTRONICHE",LOTTO_ELETTRONICHE,LOTTO_ACCESSORI))))</f>
        <v>1</v>
      </c>
      <c r="AB41">
        <f>IF(C41="","",SUMIFS(DB_STORICO_VEND!$E$2:$E$30000,DB_STORICO_VEND!$C$2:$C$30000,C41,DB_STORICO_VEND!$B$2:$B$30000,"&gt;="&amp;MAX(DB_STORICO_VEND!$B$2:$B$30000)-GIORNI_STORICO_VEND,DB_STORICO_VEND!$B$2:$B$30000,"&lt;="&amp;MAX(DB_STORICO_VEND!$B$2:$B$30000)))</f>
        <v>0</v>
      </c>
      <c r="AC41">
        <f>IF(C41="","",IFERROR(AVERAGEIFS(STORICO_ORDINI!$E$2:$E$20000,STORICO_ORDINI!$C$2:$C$20000,C41,STORICO_ORDINI!$E$2:$E$20000,"&gt;0"),0))</f>
        <v>10</v>
      </c>
      <c r="AD41">
        <f>IF(C41="","",COUNTIFS(STORICO_ORDINI!$C$2:$C$20000,C41,STORICO_ORDINI!$E$2:$E$20000,"&gt;0"))</f>
        <v>1</v>
      </c>
      <c r="AE41">
        <f>IF(C41="","",ROUND(IF(AND(AB41&lt;='AUTO-ORDER'!$V$4,AD41&lt;='AUTO-ORDER'!$V$5),MAX(0,AB41*'AUTO-ORDER'!$V$6),MAX(AB41*GIORNI_SETTIMANA/GIORNI_STORICO_VEND*'AUTO-ORDER'!$V$3,IF(AD41&gt;='AUTO-ORDER'!$V$8,AC41*'AUTO-ORDER'!$V$9,0))),0))</f>
        <v>0</v>
      </c>
      <c r="AF41">
        <f t="shared" si="0"/>
        <v>0</v>
      </c>
      <c r="AG41">
        <f>IF(C41="","",IF(OR(AA41&lt;=0,AE41&lt;=0),0,IF(AND(AB41&lt;='AUTO-ORDER'!$V$4,AD41&lt;='AUTO-ORDER'!$V$5),IF(AND(G41&lt;='AUTO-ORDER'!$V$10,AB41&gt;0),AA41,0),IF(G41&gt;=AE41,0,MAX(ROUNDUP((AE41-G41)/AA41,0)*AA41,IF(AND(AB41&gt;='AUTO-ORDER'!$V$7,G41&lt;=AA41),AA41,0))))))</f>
        <v>0</v>
      </c>
      <c r="AH41" t="str">
        <f>IF(C41="","",IF(AND(AJ41&lt;'AUTO-ORDER'!$V$2,AG41&gt;0),COUNTIFS($AJ$2:AJ41,"&lt;"&amp;'AUTO-ORDER'!$V$2,$AG$2:AG41,"&gt;0"),""))</f>
        <v/>
      </c>
      <c r="AI41">
        <f>IF(C41="","",IF(AND(AJ41&lt;'AUTO-ORDER'!$V$2,AG41=0),COUNTIFS($AJ$2:AJ41,"&lt;"&amp;'AUTO-ORDER'!$V$2,$AG$2:AG41,"=0"),""))</f>
        <v>6</v>
      </c>
      <c r="AJ41">
        <f t="shared" si="1"/>
        <v>0</v>
      </c>
    </row>
    <row r="42" spans="2:36" x14ac:dyDescent="0.25">
      <c r="B42" s="123">
        <f>+RIEP_VENDITA!T43</f>
        <v>0</v>
      </c>
      <c r="C42" s="29">
        <f>+RIEP_VENDITA!A43</f>
        <v>10193</v>
      </c>
      <c r="D42" t="str">
        <f>+RIEP_VENDITA!B43</f>
        <v>OCB CARTINE KS SLIM+FILTRO</v>
      </c>
      <c r="E42">
        <f>+RIEP_VENDITA!C43</f>
        <v>60</v>
      </c>
      <c r="F42">
        <f>+RIEP_VENDITA!D43</f>
        <v>60</v>
      </c>
      <c r="G42">
        <f>+RIEP_VENDITA!G43</f>
        <v>0</v>
      </c>
      <c r="H42">
        <f>+RIEP_VENDITA!H43</f>
        <v>2.5</v>
      </c>
      <c r="Z42" t="str">
        <f t="array" ref="Z42">IF(C42="","",IFERROR(INDEX(LOOKUP!$B$2:$B$8,MATCH(1,COUNTIF(D42,"*"&amp;LOOKUP!$A$2:$A$8&amp;"*"),0)),IF(LEFT(C42,4)="AMMS","SIGARETTE","ACCESSORI")))</f>
        <v>ACCESSORI</v>
      </c>
      <c r="AA42">
        <f>IF(C42="","",IF(SUMIFS('AUTO-ORDER'!$T$2:$T$1000,'AUTO-ORDER'!$S$2:$S$1000,C42)&gt;0,SUMIFS('AUTO-ORDER'!$T$2:$T$1000,'AUTO-ORDER'!$S$2:$S$1000,C42),IF(Z42="SIGARETTE",LOTTO_SIGARETTE,IF(Z42="SIGARETTE ELETTRONICHE",LOTTO_ELETTRONICHE,LOTTO_ACCESSORI))))</f>
        <v>1</v>
      </c>
      <c r="AB42">
        <f>IF(C42="","",SUMIFS(DB_STORICO_VEND!$E$2:$E$30000,DB_STORICO_VEND!$C$2:$C$30000,C42,DB_STORICO_VEND!$B$2:$B$30000,"&gt;="&amp;MAX(DB_STORICO_VEND!$B$2:$B$30000)-GIORNI_STORICO_VEND,DB_STORICO_VEND!$B$2:$B$30000,"&lt;="&amp;MAX(DB_STORICO_VEND!$B$2:$B$30000)))</f>
        <v>0</v>
      </c>
      <c r="AC42">
        <f>IF(C42="","",IFERROR(AVERAGEIFS(STORICO_ORDINI!$E$2:$E$20000,STORICO_ORDINI!$C$2:$C$20000,C42,STORICO_ORDINI!$E$2:$E$20000,"&gt;0"),0))</f>
        <v>1</v>
      </c>
      <c r="AD42">
        <f>IF(C42="","",COUNTIFS(STORICO_ORDINI!$C$2:$C$20000,C42,STORICO_ORDINI!$E$2:$E$20000,"&gt;0"))</f>
        <v>1</v>
      </c>
      <c r="AE42">
        <f>IF(C42="","",ROUND(IF(AND(AB42&lt;='AUTO-ORDER'!$V$4,AD42&lt;='AUTO-ORDER'!$V$5),MAX(0,AB42*'AUTO-ORDER'!$V$6),MAX(AB42*GIORNI_SETTIMANA/GIORNI_STORICO_VEND*'AUTO-ORDER'!$V$3,IF(AD42&gt;='AUTO-ORDER'!$V$8,AC42*'AUTO-ORDER'!$V$9,0))),0))</f>
        <v>0</v>
      </c>
      <c r="AF42">
        <f t="shared" si="0"/>
        <v>0</v>
      </c>
      <c r="AG42">
        <f>IF(C42="","",IF(OR(AA42&lt;=0,AE42&lt;=0),0,IF(AND(AB42&lt;='AUTO-ORDER'!$V$4,AD42&lt;='AUTO-ORDER'!$V$5),IF(AND(G42&lt;='AUTO-ORDER'!$V$10,AB42&gt;0),AA42,0),IF(G42&gt;=AE42,0,MAX(ROUNDUP((AE42-G42)/AA42,0)*AA42,IF(AND(AB42&gt;='AUTO-ORDER'!$V$7,G42&lt;=AA42),AA42,0))))))</f>
        <v>0</v>
      </c>
      <c r="AH42" t="str">
        <f>IF(C42="","",IF(AND(AJ42&lt;'AUTO-ORDER'!$V$2,AG42&gt;0),COUNTIFS($AJ$2:AJ42,"&lt;"&amp;'AUTO-ORDER'!$V$2,$AG$2:AG42,"&gt;0"),""))</f>
        <v/>
      </c>
      <c r="AI42">
        <f>IF(C42="","",IF(AND(AJ42&lt;'AUTO-ORDER'!$V$2,AG42=0),COUNTIFS($AJ$2:AJ42,"&lt;"&amp;'AUTO-ORDER'!$V$2,$AG$2:AG42,"=0"),""))</f>
        <v>7</v>
      </c>
      <c r="AJ42">
        <f t="shared" si="1"/>
        <v>0</v>
      </c>
    </row>
    <row r="43" spans="2:36" x14ac:dyDescent="0.25">
      <c r="B43" s="123">
        <f>+RIEP_VENDITA!T44</f>
        <v>0.30666666666666664</v>
      </c>
      <c r="C43" s="29">
        <f>+RIEP_VENDITA!A44</f>
        <v>10194</v>
      </c>
      <c r="D43" t="str">
        <f>+RIEP_VENDITA!B44</f>
        <v>OCB CARTINE CORTA SINGOLA</v>
      </c>
      <c r="E43">
        <f>+RIEP_VENDITA!C44</f>
        <v>150</v>
      </c>
      <c r="F43">
        <f>+RIEP_VENDITA!D44</f>
        <v>104</v>
      </c>
      <c r="G43">
        <f>+RIEP_VENDITA!G44</f>
        <v>46</v>
      </c>
      <c r="H43">
        <f>+RIEP_VENDITA!H44</f>
        <v>1.7</v>
      </c>
      <c r="Z43" t="str">
        <f t="array" ref="Z43">IF(C43="","",IFERROR(INDEX(LOOKUP!$B$2:$B$8,MATCH(1,COUNTIF(D43,"*"&amp;LOOKUP!$A$2:$A$8&amp;"*"),0)),IF(LEFT(C43,4)="AMMS","SIGARETTE","ACCESSORI")))</f>
        <v>ACCESSORI</v>
      </c>
      <c r="AA43">
        <f>IF(C43="","",IF(SUMIFS('AUTO-ORDER'!$T$2:$T$1000,'AUTO-ORDER'!$S$2:$S$1000,C43)&gt;0,SUMIFS('AUTO-ORDER'!$T$2:$T$1000,'AUTO-ORDER'!$S$2:$S$1000,C43),IF(Z43="SIGARETTE",LOTTO_SIGARETTE,IF(Z43="SIGARETTE ELETTRONICHE",LOTTO_ELETTRONICHE,LOTTO_ACCESSORI))))</f>
        <v>1</v>
      </c>
      <c r="AB43">
        <f>IF(C43="","",SUMIFS(DB_STORICO_VEND!$E$2:$E$30000,DB_STORICO_VEND!$C$2:$C$30000,C43,DB_STORICO_VEND!$B$2:$B$30000,"&gt;="&amp;MAX(DB_STORICO_VEND!$B$2:$B$30000)-GIORNI_STORICO_VEND,DB_STORICO_VEND!$B$2:$B$30000,"&lt;="&amp;MAX(DB_STORICO_VEND!$B$2:$B$30000)))</f>
        <v>21</v>
      </c>
      <c r="AC43">
        <f>IF(C43="","",IFERROR(AVERAGEIFS(STORICO_ORDINI!$E$2:$E$20000,STORICO_ORDINI!$C$2:$C$20000,C43,STORICO_ORDINI!$E$2:$E$20000,"&gt;0"),0))</f>
        <v>2</v>
      </c>
      <c r="AD43">
        <f>IF(C43="","",COUNTIFS(STORICO_ORDINI!$C$2:$C$20000,C43,STORICO_ORDINI!$E$2:$E$20000,"&gt;0"))</f>
        <v>1</v>
      </c>
      <c r="AE43">
        <f>IF(C43="","",ROUND(IF(AND(AB43&lt;='AUTO-ORDER'!$V$4,AD43&lt;='AUTO-ORDER'!$V$5),MAX(0,AB43*'AUTO-ORDER'!$V$6),MAX(AB43*GIORNI_SETTIMANA/GIORNI_STORICO_VEND*'AUTO-ORDER'!$V$3,IF(AD43&gt;='AUTO-ORDER'!$V$8,AC43*'AUTO-ORDER'!$V$9,0))),0))</f>
        <v>6</v>
      </c>
      <c r="AF43">
        <f t="shared" si="0"/>
        <v>0</v>
      </c>
      <c r="AG43">
        <f>IF(C43="","",IF(OR(AA43&lt;=0,AE43&lt;=0),0,IF(AND(AB43&lt;='AUTO-ORDER'!$V$4,AD43&lt;='AUTO-ORDER'!$V$5),IF(AND(G43&lt;='AUTO-ORDER'!$V$10,AB43&gt;0),AA43,0),IF(G43&gt;=AE43,0,MAX(ROUNDUP((AE43-G43)/AA43,0)*AA43,IF(AND(AB43&gt;='AUTO-ORDER'!$V$7,G43&lt;=AA43),AA43,0))))))</f>
        <v>0</v>
      </c>
      <c r="AH43" t="str">
        <f>IF(C43="","",IF(AND(AJ43&lt;'AUTO-ORDER'!$V$2,AG43&gt;0),COUNTIFS($AJ$2:AJ43,"&lt;"&amp;'AUTO-ORDER'!$V$2,$AG$2:AG43,"&gt;0"),""))</f>
        <v/>
      </c>
      <c r="AI43" t="str">
        <f>IF(C43="","",IF(AND(AJ43&lt;'AUTO-ORDER'!$V$2,AG43=0),COUNTIFS($AJ$2:AJ43,"&lt;"&amp;'AUTO-ORDER'!$V$2,$AG$2:AG43,"=0"),""))</f>
        <v/>
      </c>
      <c r="AJ43">
        <f t="shared" si="1"/>
        <v>7.666666666666667</v>
      </c>
    </row>
    <row r="44" spans="2:36" x14ac:dyDescent="0.25">
      <c r="B44" s="123">
        <f>+RIEP_VENDITA!T45</f>
        <v>0.6</v>
      </c>
      <c r="C44" s="29" t="str">
        <f>+RIEP_VENDITA!A45</f>
        <v>10197</v>
      </c>
      <c r="D44" t="str">
        <f>+RIEP_VENDITA!B45</f>
        <v>ELFBAR ELFA 2ML PREFILLED POD APPLE PEACH</v>
      </c>
      <c r="E44">
        <f>+RIEP_VENDITA!C45</f>
        <v>15</v>
      </c>
      <c r="F44">
        <f>+RIEP_VENDITA!D45</f>
        <v>6</v>
      </c>
      <c r="G44">
        <f>+RIEP_VENDITA!G45</f>
        <v>9</v>
      </c>
      <c r="H44">
        <f>+RIEP_VENDITA!H45</f>
        <v>8.9</v>
      </c>
      <c r="Z44" t="str">
        <f t="array" ref="Z44">IF(C44="","",IFERROR(INDEX(LOOKUP!$B$2:$B$8,MATCH(1,COUNTIF(D44,"*"&amp;LOOKUP!$A$2:$A$8&amp;"*"),0)),IF(LEFT(C44,4)="AMMS","SIGARETTE","ACCESSORI")))</f>
        <v>SIGARETTE ELETTRONICHE</v>
      </c>
      <c r="AA44">
        <f>IF(C44="","",IF(SUMIFS('AUTO-ORDER'!$T$2:$T$1000,'AUTO-ORDER'!$S$2:$S$1000,C44)&gt;0,SUMIFS('AUTO-ORDER'!$T$2:$T$1000,'AUTO-ORDER'!$S$2:$S$1000,C44),IF(Z44="SIGARETTE",LOTTO_SIGARETTE,IF(Z44="SIGARETTE ELETTRONICHE",LOTTO_ELETTRONICHE,LOTTO_ACCESSORI))))</f>
        <v>5</v>
      </c>
      <c r="AB44">
        <f>IF(C44="","",SUMIFS(DB_STORICO_VEND!$E$2:$E$30000,DB_STORICO_VEND!$C$2:$C$30000,C44,DB_STORICO_VEND!$B$2:$B$30000,"&gt;="&amp;MAX(DB_STORICO_VEND!$B$2:$B$30000)-GIORNI_STORICO_VEND,DB_STORICO_VEND!$B$2:$B$30000,"&lt;="&amp;MAX(DB_STORICO_VEND!$B$2:$B$30000)))</f>
        <v>1</v>
      </c>
      <c r="AC44">
        <f>IF(C44="","",IFERROR(AVERAGEIFS(STORICO_ORDINI!$E$2:$E$20000,STORICO_ORDINI!$C$2:$C$20000,C44,STORICO_ORDINI!$E$2:$E$20000,"&gt;0"),0))</f>
        <v>0</v>
      </c>
      <c r="AD44">
        <f>IF(C44="","",COUNTIFS(STORICO_ORDINI!$C$2:$C$20000,C44,STORICO_ORDINI!$E$2:$E$20000,"&gt;0"))</f>
        <v>0</v>
      </c>
      <c r="AE44">
        <f>IF(C44="","",ROUND(IF(AND(AB44&lt;='AUTO-ORDER'!$V$4,AD44&lt;='AUTO-ORDER'!$V$5),MAX(0,AB44*'AUTO-ORDER'!$V$6),MAX(AB44*GIORNI_SETTIMANA/GIORNI_STORICO_VEND*'AUTO-ORDER'!$V$3,IF(AD44&gt;='AUTO-ORDER'!$V$8,AC44*'AUTO-ORDER'!$V$9,0))),0))</f>
        <v>1</v>
      </c>
      <c r="AF44">
        <f t="shared" si="0"/>
        <v>0</v>
      </c>
      <c r="AG44">
        <f>IF(C44="","",IF(OR(AA44&lt;=0,AE44&lt;=0),0,IF(AND(AB44&lt;='AUTO-ORDER'!$V$4,AD44&lt;='AUTO-ORDER'!$V$5),IF(AND(G44&lt;='AUTO-ORDER'!$V$10,AB44&gt;0),AA44,0),IF(G44&gt;=AE44,0,MAX(ROUNDUP((AE44-G44)/AA44,0)*AA44,IF(AND(AB44&gt;='AUTO-ORDER'!$V$7,G44&lt;=AA44),AA44,0))))))</f>
        <v>0</v>
      </c>
      <c r="AH44" t="str">
        <f>IF(C44="","",IF(AND(AJ44&lt;'AUTO-ORDER'!$V$2,AG44&gt;0),COUNTIFS($AJ$2:AJ44,"&lt;"&amp;'AUTO-ORDER'!$V$2,$AG$2:AG44,"&gt;0"),""))</f>
        <v/>
      </c>
      <c r="AI44" t="str">
        <f>IF(C44="","",IF(AND(AJ44&lt;'AUTO-ORDER'!$V$2,AG44=0),COUNTIFS($AJ$2:AJ44,"&lt;"&amp;'AUTO-ORDER'!$V$2,$AG$2:AG44,"=0"),""))</f>
        <v/>
      </c>
      <c r="AJ44">
        <f t="shared" si="1"/>
        <v>9</v>
      </c>
    </row>
    <row r="45" spans="2:36" x14ac:dyDescent="0.25">
      <c r="B45" s="123">
        <f>+RIEP_VENDITA!T46</f>
        <v>0.6</v>
      </c>
      <c r="C45" s="29" t="str">
        <f>+RIEP_VENDITA!A46</f>
        <v>10198</v>
      </c>
      <c r="D45" t="str">
        <f>+RIEP_VENDITA!B46</f>
        <v>LOST MARY TOCA POD 20MG BLUEBERRY SOUR RASPBERRY</v>
      </c>
      <c r="E45">
        <f>+RIEP_VENDITA!C46</f>
        <v>15</v>
      </c>
      <c r="F45">
        <f>+RIEP_VENDITA!D46</f>
        <v>6</v>
      </c>
      <c r="G45">
        <f>+RIEP_VENDITA!G46</f>
        <v>9</v>
      </c>
      <c r="H45">
        <f>+RIEP_VENDITA!H46</f>
        <v>8.9</v>
      </c>
      <c r="Z45" t="str">
        <f t="array" ref="Z45">IF(C45="","",IFERROR(INDEX(LOOKUP!$B$2:$B$8,MATCH(1,COUNTIF(D45,"*"&amp;LOOKUP!$A$2:$A$8&amp;"*"),0)),IF(LEFT(C45,4)="AMMS","SIGARETTE","ACCESSORI")))</f>
        <v>SIGARETTE ELETTRONICHE</v>
      </c>
      <c r="AA45">
        <f>IF(C45="","",IF(SUMIFS('AUTO-ORDER'!$T$2:$T$1000,'AUTO-ORDER'!$S$2:$S$1000,C45)&gt;0,SUMIFS('AUTO-ORDER'!$T$2:$T$1000,'AUTO-ORDER'!$S$2:$S$1000,C45),IF(Z45="SIGARETTE",LOTTO_SIGARETTE,IF(Z45="SIGARETTE ELETTRONICHE",LOTTO_ELETTRONICHE,LOTTO_ACCESSORI))))</f>
        <v>5</v>
      </c>
      <c r="AB45">
        <f>IF(C45="","",SUMIFS(DB_STORICO_VEND!$E$2:$E$30000,DB_STORICO_VEND!$C$2:$C$30000,C45,DB_STORICO_VEND!$B$2:$B$30000,"&gt;="&amp;MAX(DB_STORICO_VEND!$B$2:$B$30000)-GIORNI_STORICO_VEND,DB_STORICO_VEND!$B$2:$B$30000,"&lt;="&amp;MAX(DB_STORICO_VEND!$B$2:$B$30000)))</f>
        <v>1</v>
      </c>
      <c r="AC45">
        <f>IF(C45="","",IFERROR(AVERAGEIFS(STORICO_ORDINI!$E$2:$E$20000,STORICO_ORDINI!$C$2:$C$20000,C45,STORICO_ORDINI!$E$2:$E$20000,"&gt;0"),0))</f>
        <v>0</v>
      </c>
      <c r="AD45">
        <f>IF(C45="","",COUNTIFS(STORICO_ORDINI!$C$2:$C$20000,C45,STORICO_ORDINI!$E$2:$E$20000,"&gt;0"))</f>
        <v>0</v>
      </c>
      <c r="AE45">
        <f>IF(C45="","",ROUND(IF(AND(AB45&lt;='AUTO-ORDER'!$V$4,AD45&lt;='AUTO-ORDER'!$V$5),MAX(0,AB45*'AUTO-ORDER'!$V$6),MAX(AB45*GIORNI_SETTIMANA/GIORNI_STORICO_VEND*'AUTO-ORDER'!$V$3,IF(AD45&gt;='AUTO-ORDER'!$V$8,AC45*'AUTO-ORDER'!$V$9,0))),0))</f>
        <v>1</v>
      </c>
      <c r="AF45">
        <f t="shared" si="0"/>
        <v>0</v>
      </c>
      <c r="AG45">
        <f>IF(C45="","",IF(OR(AA45&lt;=0,AE45&lt;=0),0,IF(AND(AB45&lt;='AUTO-ORDER'!$V$4,AD45&lt;='AUTO-ORDER'!$V$5),IF(AND(G45&lt;='AUTO-ORDER'!$V$10,AB45&gt;0),AA45,0),IF(G45&gt;=AE45,0,MAX(ROUNDUP((AE45-G45)/AA45,0)*AA45,IF(AND(AB45&gt;='AUTO-ORDER'!$V$7,G45&lt;=AA45),AA45,0))))))</f>
        <v>0</v>
      </c>
      <c r="AH45" t="str">
        <f>IF(C45="","",IF(AND(AJ45&lt;'AUTO-ORDER'!$V$2,AG45&gt;0),COUNTIFS($AJ$2:AJ45,"&lt;"&amp;'AUTO-ORDER'!$V$2,$AG$2:AG45,"&gt;0"),""))</f>
        <v/>
      </c>
      <c r="AI45" t="str">
        <f>IF(C45="","",IF(AND(AJ45&lt;'AUTO-ORDER'!$V$2,AG45=0),COUNTIFS($AJ$2:AJ45,"&lt;"&amp;'AUTO-ORDER'!$V$2,$AG$2:AG45,"=0"),""))</f>
        <v/>
      </c>
      <c r="AJ45">
        <f t="shared" si="1"/>
        <v>9</v>
      </c>
    </row>
    <row r="46" spans="2:36" x14ac:dyDescent="0.25">
      <c r="B46" s="123">
        <f>+RIEP_VENDITA!T47</f>
        <v>0.5</v>
      </c>
      <c r="C46" s="29" t="str">
        <f>+RIEP_VENDITA!A47</f>
        <v>10199</v>
      </c>
      <c r="D46" t="str">
        <f>+RIEP_VENDITA!B47</f>
        <v>LOST MARY TOCA POD 20MG KIWI PASSION FRUIT GUAVA</v>
      </c>
      <c r="E46">
        <f>+RIEP_VENDITA!C47</f>
        <v>20</v>
      </c>
      <c r="F46">
        <f>+RIEP_VENDITA!D47</f>
        <v>10</v>
      </c>
      <c r="G46">
        <f>+RIEP_VENDITA!G47</f>
        <v>10</v>
      </c>
      <c r="H46">
        <f>+RIEP_VENDITA!H47</f>
        <v>8.9</v>
      </c>
      <c r="Z46" t="str">
        <f t="array" ref="Z46">IF(C46="","",IFERROR(INDEX(LOOKUP!$B$2:$B$8,MATCH(1,COUNTIF(D46,"*"&amp;LOOKUP!$A$2:$A$8&amp;"*"),0)),IF(LEFT(C46,4)="AMMS","SIGARETTE","ACCESSORI")))</f>
        <v>SIGARETTE ELETTRONICHE</v>
      </c>
      <c r="AA46">
        <f>IF(C46="","",IF(SUMIFS('AUTO-ORDER'!$T$2:$T$1000,'AUTO-ORDER'!$S$2:$S$1000,C46)&gt;0,SUMIFS('AUTO-ORDER'!$T$2:$T$1000,'AUTO-ORDER'!$S$2:$S$1000,C46),IF(Z46="SIGARETTE",LOTTO_SIGARETTE,IF(Z46="SIGARETTE ELETTRONICHE",LOTTO_ELETTRONICHE,LOTTO_ACCESSORI))))</f>
        <v>5</v>
      </c>
      <c r="AB46">
        <f>IF(C46="","",SUMIFS(DB_STORICO_VEND!$E$2:$E$30000,DB_STORICO_VEND!$C$2:$C$30000,C46,DB_STORICO_VEND!$B$2:$B$30000,"&gt;="&amp;MAX(DB_STORICO_VEND!$B$2:$B$30000)-GIORNI_STORICO_VEND,DB_STORICO_VEND!$B$2:$B$30000,"&lt;="&amp;MAX(DB_STORICO_VEND!$B$2:$B$30000)))</f>
        <v>0</v>
      </c>
      <c r="AC46">
        <f>IF(C46="","",IFERROR(AVERAGEIFS(STORICO_ORDINI!$E$2:$E$20000,STORICO_ORDINI!$C$2:$C$20000,C46,STORICO_ORDINI!$E$2:$E$20000,"&gt;0"),0))</f>
        <v>0</v>
      </c>
      <c r="AD46">
        <f>IF(C46="","",COUNTIFS(STORICO_ORDINI!$C$2:$C$20000,C46,STORICO_ORDINI!$E$2:$E$20000,"&gt;0"))</f>
        <v>0</v>
      </c>
      <c r="AE46">
        <f>IF(C46="","",ROUND(IF(AND(AB46&lt;='AUTO-ORDER'!$V$4,AD46&lt;='AUTO-ORDER'!$V$5),MAX(0,AB46*'AUTO-ORDER'!$V$6),MAX(AB46*GIORNI_SETTIMANA/GIORNI_STORICO_VEND*'AUTO-ORDER'!$V$3,IF(AD46&gt;='AUTO-ORDER'!$V$8,AC46*'AUTO-ORDER'!$V$9,0))),0))</f>
        <v>0</v>
      </c>
      <c r="AF46">
        <f t="shared" si="0"/>
        <v>0</v>
      </c>
      <c r="AG46">
        <f>IF(C46="","",IF(OR(AA46&lt;=0,AE46&lt;=0),0,IF(AND(AB46&lt;='AUTO-ORDER'!$V$4,AD46&lt;='AUTO-ORDER'!$V$5),IF(AND(G46&lt;='AUTO-ORDER'!$V$10,AB46&gt;0),AA46,0),IF(G46&gt;=AE46,0,MAX(ROUNDUP((AE46-G46)/AA46,0)*AA46,IF(AND(AB46&gt;='AUTO-ORDER'!$V$7,G46&lt;=AA46),AA46,0))))))</f>
        <v>0</v>
      </c>
      <c r="AH46" t="str">
        <f>IF(C46="","",IF(AND(AJ46&lt;'AUTO-ORDER'!$V$2,AG46&gt;0),COUNTIFS($AJ$2:AJ46,"&lt;"&amp;'AUTO-ORDER'!$V$2,$AG$2:AG46,"&gt;0"),""))</f>
        <v/>
      </c>
      <c r="AI46" t="str">
        <f>IF(C46="","",IF(AND(AJ46&lt;'AUTO-ORDER'!$V$2,AG46=0),COUNTIFS($AJ$2:AJ46,"&lt;"&amp;'AUTO-ORDER'!$V$2,$AG$2:AG46,"=0"),""))</f>
        <v/>
      </c>
      <c r="AJ46">
        <f t="shared" si="1"/>
        <v>10</v>
      </c>
    </row>
    <row r="47" spans="2:36" x14ac:dyDescent="0.25">
      <c r="B47" s="123">
        <f>+RIEP_VENDITA!T48</f>
        <v>0</v>
      </c>
      <c r="C47" s="29" t="str">
        <f>+RIEP_VENDITA!A48</f>
        <v>10200</v>
      </c>
      <c r="D47" t="str">
        <f>+RIEP_VENDITA!B48</f>
        <v>LOST MARY TOCA POD 20MG LEMON ICE TEA</v>
      </c>
      <c r="E47">
        <f>+RIEP_VENDITA!C48</f>
        <v>5</v>
      </c>
      <c r="F47">
        <f>+RIEP_VENDITA!D48</f>
        <v>5</v>
      </c>
      <c r="G47">
        <f>+RIEP_VENDITA!G48</f>
        <v>0</v>
      </c>
      <c r="H47">
        <f>+RIEP_VENDITA!H48</f>
        <v>8.9</v>
      </c>
      <c r="Z47" t="str">
        <f t="array" ref="Z47">IF(C47="","",IFERROR(INDEX(LOOKUP!$B$2:$B$8,MATCH(1,COUNTIF(D47,"*"&amp;LOOKUP!$A$2:$A$8&amp;"*"),0)),IF(LEFT(C47,4)="AMMS","SIGARETTE","ACCESSORI")))</f>
        <v>SIGARETTE ELETTRONICHE</v>
      </c>
      <c r="AA47">
        <f>IF(C47="","",IF(SUMIFS('AUTO-ORDER'!$T$2:$T$1000,'AUTO-ORDER'!$S$2:$S$1000,C47)&gt;0,SUMIFS('AUTO-ORDER'!$T$2:$T$1000,'AUTO-ORDER'!$S$2:$S$1000,C47),IF(Z47="SIGARETTE",LOTTO_SIGARETTE,IF(Z47="SIGARETTE ELETTRONICHE",LOTTO_ELETTRONICHE,LOTTO_ACCESSORI))))</f>
        <v>5</v>
      </c>
      <c r="AB47">
        <f>IF(C47="","",SUMIFS(DB_STORICO_VEND!$E$2:$E$30000,DB_STORICO_VEND!$C$2:$C$30000,C47,DB_STORICO_VEND!$B$2:$B$30000,"&gt;="&amp;MAX(DB_STORICO_VEND!$B$2:$B$30000)-GIORNI_STORICO_VEND,DB_STORICO_VEND!$B$2:$B$30000,"&lt;="&amp;MAX(DB_STORICO_VEND!$B$2:$B$30000)))</f>
        <v>1</v>
      </c>
      <c r="AC47">
        <f>IF(C47="","",IFERROR(AVERAGEIFS(STORICO_ORDINI!$E$2:$E$20000,STORICO_ORDINI!$C$2:$C$20000,C47,STORICO_ORDINI!$E$2:$E$20000,"&gt;0"),0))</f>
        <v>0</v>
      </c>
      <c r="AD47">
        <f>IF(C47="","",COUNTIFS(STORICO_ORDINI!$C$2:$C$20000,C47,STORICO_ORDINI!$E$2:$E$20000,"&gt;0"))</f>
        <v>0</v>
      </c>
      <c r="AE47">
        <f>IF(C47="","",ROUND(IF(AND(AB47&lt;='AUTO-ORDER'!$V$4,AD47&lt;='AUTO-ORDER'!$V$5),MAX(0,AB47*'AUTO-ORDER'!$V$6),MAX(AB47*GIORNI_SETTIMANA/GIORNI_STORICO_VEND*'AUTO-ORDER'!$V$3,IF(AD47&gt;='AUTO-ORDER'!$V$8,AC47*'AUTO-ORDER'!$V$9,0))),0))</f>
        <v>1</v>
      </c>
      <c r="AF47">
        <f t="shared" si="0"/>
        <v>1</v>
      </c>
      <c r="AG47">
        <f>IF(C47="","",IF(OR(AA47&lt;=0,AE47&lt;=0),0,IF(AND(AB47&lt;='AUTO-ORDER'!$V$4,AD47&lt;='AUTO-ORDER'!$V$5),IF(AND(G47&lt;='AUTO-ORDER'!$V$10,AB47&gt;0),AA47,0),IF(G47&gt;=AE47,0,MAX(ROUNDUP((AE47-G47)/AA47,0)*AA47,IF(AND(AB47&gt;='AUTO-ORDER'!$V$7,G47&lt;=AA47),AA47,0))))))</f>
        <v>5</v>
      </c>
      <c r="AH47">
        <f>IF(C47="","",IF(AND(AJ47&lt;'AUTO-ORDER'!$V$2,AG47&gt;0),COUNTIFS($AJ$2:AJ47,"&lt;"&amp;'AUTO-ORDER'!$V$2,$AG$2:AG47,"&gt;0"),""))</f>
        <v>2</v>
      </c>
      <c r="AI47" t="str">
        <f>IF(C47="","",IF(AND(AJ47&lt;'AUTO-ORDER'!$V$2,AG47=0),COUNTIFS($AJ$2:AJ47,"&lt;"&amp;'AUTO-ORDER'!$V$2,$AG$2:AG47,"=0"),""))</f>
        <v/>
      </c>
      <c r="AJ47">
        <f t="shared" si="1"/>
        <v>0</v>
      </c>
    </row>
    <row r="48" spans="2:36" x14ac:dyDescent="0.25">
      <c r="B48" s="123">
        <f>+RIEP_VENDITA!T49</f>
        <v>0.66666666666666663</v>
      </c>
      <c r="C48" s="29" t="str">
        <f>+RIEP_VENDITA!A49</f>
        <v>10201</v>
      </c>
      <c r="D48" t="str">
        <f>+RIEP_VENDITA!B49</f>
        <v>LOST MARY TOCA POD 20MG TROPICAL FRUIT</v>
      </c>
      <c r="E48">
        <f>+RIEP_VENDITA!C49</f>
        <v>15</v>
      </c>
      <c r="F48">
        <f>+RIEP_VENDITA!D49</f>
        <v>5</v>
      </c>
      <c r="G48">
        <f>+RIEP_VENDITA!G49</f>
        <v>10</v>
      </c>
      <c r="H48">
        <f>+RIEP_VENDITA!H49</f>
        <v>8.9</v>
      </c>
      <c r="Z48" t="str">
        <f t="array" ref="Z48">IF(C48="","",IFERROR(INDEX(LOOKUP!$B$2:$B$8,MATCH(1,COUNTIF(D48,"*"&amp;LOOKUP!$A$2:$A$8&amp;"*"),0)),IF(LEFT(C48,4)="AMMS","SIGARETTE","ACCESSORI")))</f>
        <v>SIGARETTE ELETTRONICHE</v>
      </c>
      <c r="AA48">
        <f>IF(C48="","",IF(SUMIFS('AUTO-ORDER'!$T$2:$T$1000,'AUTO-ORDER'!$S$2:$S$1000,C48)&gt;0,SUMIFS('AUTO-ORDER'!$T$2:$T$1000,'AUTO-ORDER'!$S$2:$S$1000,C48),IF(Z48="SIGARETTE",LOTTO_SIGARETTE,IF(Z48="SIGARETTE ELETTRONICHE",LOTTO_ELETTRONICHE,LOTTO_ACCESSORI))))</f>
        <v>5</v>
      </c>
      <c r="AB48">
        <f>IF(C48="","",SUMIFS(DB_STORICO_VEND!$E$2:$E$30000,DB_STORICO_VEND!$C$2:$C$30000,C48,DB_STORICO_VEND!$B$2:$B$30000,"&gt;="&amp;MAX(DB_STORICO_VEND!$B$2:$B$30000)-GIORNI_STORICO_VEND,DB_STORICO_VEND!$B$2:$B$30000,"&lt;="&amp;MAX(DB_STORICO_VEND!$B$2:$B$30000)))</f>
        <v>0</v>
      </c>
      <c r="AC48">
        <f>IF(C48="","",IFERROR(AVERAGEIFS(STORICO_ORDINI!$E$2:$E$20000,STORICO_ORDINI!$C$2:$C$20000,C48,STORICO_ORDINI!$E$2:$E$20000,"&gt;0"),0))</f>
        <v>0</v>
      </c>
      <c r="AD48">
        <f>IF(C48="","",COUNTIFS(STORICO_ORDINI!$C$2:$C$20000,C48,STORICO_ORDINI!$E$2:$E$20000,"&gt;0"))</f>
        <v>0</v>
      </c>
      <c r="AE48">
        <f>IF(C48="","",ROUND(IF(AND(AB48&lt;='AUTO-ORDER'!$V$4,AD48&lt;='AUTO-ORDER'!$V$5),MAX(0,AB48*'AUTO-ORDER'!$V$6),MAX(AB48*GIORNI_SETTIMANA/GIORNI_STORICO_VEND*'AUTO-ORDER'!$V$3,IF(AD48&gt;='AUTO-ORDER'!$V$8,AC48*'AUTO-ORDER'!$V$9,0))),0))</f>
        <v>0</v>
      </c>
      <c r="AF48">
        <f t="shared" si="0"/>
        <v>0</v>
      </c>
      <c r="AG48">
        <f>IF(C48="","",IF(OR(AA48&lt;=0,AE48&lt;=0),0,IF(AND(AB48&lt;='AUTO-ORDER'!$V$4,AD48&lt;='AUTO-ORDER'!$V$5),IF(AND(G48&lt;='AUTO-ORDER'!$V$10,AB48&gt;0),AA48,0),IF(G48&gt;=AE48,0,MAX(ROUNDUP((AE48-G48)/AA48,0)*AA48,IF(AND(AB48&gt;='AUTO-ORDER'!$V$7,G48&lt;=AA48),AA48,0))))))</f>
        <v>0</v>
      </c>
      <c r="AH48" t="str">
        <f>IF(C48="","",IF(AND(AJ48&lt;'AUTO-ORDER'!$V$2,AG48&gt;0),COUNTIFS($AJ$2:AJ48,"&lt;"&amp;'AUTO-ORDER'!$V$2,$AG$2:AG48,"&gt;0"),""))</f>
        <v/>
      </c>
      <c r="AI48" t="str">
        <f>IF(C48="","",IF(AND(AJ48&lt;'AUTO-ORDER'!$V$2,AG48=0),COUNTIFS($AJ$2:AJ48,"&lt;"&amp;'AUTO-ORDER'!$V$2,$AG$2:AG48,"=0"),""))</f>
        <v/>
      </c>
      <c r="AJ48">
        <f t="shared" si="1"/>
        <v>10</v>
      </c>
    </row>
    <row r="49" spans="2:36" x14ac:dyDescent="0.25">
      <c r="B49" s="123">
        <f>+RIEP_VENDITA!T50</f>
        <v>0.6</v>
      </c>
      <c r="C49" s="29" t="str">
        <f>+RIEP_VENDITA!A50</f>
        <v>930</v>
      </c>
      <c r="D49" t="str">
        <f>+RIEP_VENDITA!B50</f>
        <v>LOST MARY TOCA POD 20MG MANGO</v>
      </c>
      <c r="E49">
        <f>+RIEP_VENDITA!C50</f>
        <v>15</v>
      </c>
      <c r="F49">
        <f>+RIEP_VENDITA!D50</f>
        <v>6</v>
      </c>
      <c r="G49">
        <f>+RIEP_VENDITA!G50</f>
        <v>9</v>
      </c>
      <c r="H49">
        <f>+RIEP_VENDITA!H50</f>
        <v>8.9</v>
      </c>
      <c r="Z49" t="str">
        <f t="array" ref="Z49">IF(C49="","",IFERROR(INDEX(LOOKUP!$B$2:$B$8,MATCH(1,COUNTIF(D49,"*"&amp;LOOKUP!$A$2:$A$8&amp;"*"),0)),IF(LEFT(C49,4)="AMMS","SIGARETTE","ACCESSORI")))</f>
        <v>SIGARETTE ELETTRONICHE</v>
      </c>
      <c r="AA49">
        <f>IF(C49="","",IF(SUMIFS('AUTO-ORDER'!$T$2:$T$1000,'AUTO-ORDER'!$S$2:$S$1000,C49)&gt;0,SUMIFS('AUTO-ORDER'!$T$2:$T$1000,'AUTO-ORDER'!$S$2:$S$1000,C49),IF(Z49="SIGARETTE",LOTTO_SIGARETTE,IF(Z49="SIGARETTE ELETTRONICHE",LOTTO_ELETTRONICHE,LOTTO_ACCESSORI))))</f>
        <v>5</v>
      </c>
      <c r="AB49">
        <f>IF(C49="","",SUMIFS(DB_STORICO_VEND!$E$2:$E$30000,DB_STORICO_VEND!$C$2:$C$30000,C49,DB_STORICO_VEND!$B$2:$B$30000,"&gt;="&amp;MAX(DB_STORICO_VEND!$B$2:$B$30000)-GIORNI_STORICO_VEND,DB_STORICO_VEND!$B$2:$B$30000,"&lt;="&amp;MAX(DB_STORICO_VEND!$B$2:$B$30000)))</f>
        <v>1</v>
      </c>
      <c r="AC49">
        <f>IF(C49="","",IFERROR(AVERAGEIFS(STORICO_ORDINI!$E$2:$E$20000,STORICO_ORDINI!$C$2:$C$20000,C49,STORICO_ORDINI!$E$2:$E$20000,"&gt;0"),0))</f>
        <v>0</v>
      </c>
      <c r="AD49">
        <f>IF(C49="","",COUNTIFS(STORICO_ORDINI!$C$2:$C$20000,C49,STORICO_ORDINI!$E$2:$E$20000,"&gt;0"))</f>
        <v>0</v>
      </c>
      <c r="AE49">
        <f>IF(C49="","",ROUND(IF(AND(AB49&lt;='AUTO-ORDER'!$V$4,AD49&lt;='AUTO-ORDER'!$V$5),MAX(0,AB49*'AUTO-ORDER'!$V$6),MAX(AB49*GIORNI_SETTIMANA/GIORNI_STORICO_VEND*'AUTO-ORDER'!$V$3,IF(AD49&gt;='AUTO-ORDER'!$V$8,AC49*'AUTO-ORDER'!$V$9,0))),0))</f>
        <v>1</v>
      </c>
      <c r="AF49">
        <f t="shared" si="0"/>
        <v>0</v>
      </c>
      <c r="AG49">
        <f>IF(C49="","",IF(OR(AA49&lt;=0,AE49&lt;=0),0,IF(AND(AB49&lt;='AUTO-ORDER'!$V$4,AD49&lt;='AUTO-ORDER'!$V$5),IF(AND(G49&lt;='AUTO-ORDER'!$V$10,AB49&gt;0),AA49,0),IF(G49&gt;=AE49,0,MAX(ROUNDUP((AE49-G49)/AA49,0)*AA49,IF(AND(AB49&gt;='AUTO-ORDER'!$V$7,G49&lt;=AA49),AA49,0))))))</f>
        <v>0</v>
      </c>
      <c r="AH49" t="str">
        <f>IF(C49="","",IF(AND(AJ49&lt;'AUTO-ORDER'!$V$2,AG49&gt;0),COUNTIFS($AJ$2:AJ49,"&lt;"&amp;'AUTO-ORDER'!$V$2,$AG$2:AG49,"&gt;0"),""))</f>
        <v/>
      </c>
      <c r="AI49" t="str">
        <f>IF(C49="","",IF(AND(AJ49&lt;'AUTO-ORDER'!$V$2,AG49=0),COUNTIFS($AJ$2:AJ49,"&lt;"&amp;'AUTO-ORDER'!$V$2,$AG$2:AG49,"=0"),""))</f>
        <v/>
      </c>
      <c r="AJ49">
        <f t="shared" si="1"/>
        <v>9</v>
      </c>
    </row>
    <row r="50" spans="2:36" x14ac:dyDescent="0.25">
      <c r="B50" s="123">
        <f>+RIEP_VENDITA!T51</f>
        <v>0.2</v>
      </c>
      <c r="C50" s="29" t="str">
        <f>+RIEP_VENDITA!A51</f>
        <v>10203</v>
      </c>
      <c r="D50" t="str">
        <f>+RIEP_VENDITA!B51</f>
        <v>LOST MARY TOCA POD 20MG PINEAPPLE LEMON QI</v>
      </c>
      <c r="E50">
        <f>+RIEP_VENDITA!C51</f>
        <v>5</v>
      </c>
      <c r="F50">
        <f>+RIEP_VENDITA!D51</f>
        <v>4</v>
      </c>
      <c r="G50">
        <f>+RIEP_VENDITA!G51</f>
        <v>1</v>
      </c>
      <c r="H50">
        <f>+RIEP_VENDITA!H51</f>
        <v>8.9</v>
      </c>
      <c r="Z50" t="str">
        <f t="array" ref="Z50">IF(C50="","",IFERROR(INDEX(LOOKUP!$B$2:$B$8,MATCH(1,COUNTIF(D50,"*"&amp;LOOKUP!$A$2:$A$8&amp;"*"),0)),IF(LEFT(C50,4)="AMMS","SIGARETTE","ACCESSORI")))</f>
        <v>SIGARETTE ELETTRONICHE</v>
      </c>
      <c r="AA50">
        <f>IF(C50="","",IF(SUMIFS('AUTO-ORDER'!$T$2:$T$1000,'AUTO-ORDER'!$S$2:$S$1000,C50)&gt;0,SUMIFS('AUTO-ORDER'!$T$2:$T$1000,'AUTO-ORDER'!$S$2:$S$1000,C50),IF(Z50="SIGARETTE",LOTTO_SIGARETTE,IF(Z50="SIGARETTE ELETTRONICHE",LOTTO_ELETTRONICHE,LOTTO_ACCESSORI))))</f>
        <v>5</v>
      </c>
      <c r="AB50">
        <f>IF(C50="","",SUMIFS(DB_STORICO_VEND!$E$2:$E$30000,DB_STORICO_VEND!$C$2:$C$30000,C50,DB_STORICO_VEND!$B$2:$B$30000,"&gt;="&amp;MAX(DB_STORICO_VEND!$B$2:$B$30000)-GIORNI_STORICO_VEND,DB_STORICO_VEND!$B$2:$B$30000,"&lt;="&amp;MAX(DB_STORICO_VEND!$B$2:$B$30000)))</f>
        <v>0</v>
      </c>
      <c r="AC50">
        <f>IF(C50="","",IFERROR(AVERAGEIFS(STORICO_ORDINI!$E$2:$E$20000,STORICO_ORDINI!$C$2:$C$20000,C50,STORICO_ORDINI!$E$2:$E$20000,"&gt;0"),0))</f>
        <v>0</v>
      </c>
      <c r="AD50">
        <f>IF(C50="","",COUNTIFS(STORICO_ORDINI!$C$2:$C$20000,C50,STORICO_ORDINI!$E$2:$E$20000,"&gt;0"))</f>
        <v>0</v>
      </c>
      <c r="AE50">
        <f>IF(C50="","",ROUND(IF(AND(AB50&lt;='AUTO-ORDER'!$V$4,AD50&lt;='AUTO-ORDER'!$V$5),MAX(0,AB50*'AUTO-ORDER'!$V$6),MAX(AB50*GIORNI_SETTIMANA/GIORNI_STORICO_VEND*'AUTO-ORDER'!$V$3,IF(AD50&gt;='AUTO-ORDER'!$V$8,AC50*'AUTO-ORDER'!$V$9,0))),0))</f>
        <v>0</v>
      </c>
      <c r="AF50">
        <f t="shared" si="0"/>
        <v>0</v>
      </c>
      <c r="AG50">
        <f>IF(C50="","",IF(OR(AA50&lt;=0,AE50&lt;=0),0,IF(AND(AB50&lt;='AUTO-ORDER'!$V$4,AD50&lt;='AUTO-ORDER'!$V$5),IF(AND(G50&lt;='AUTO-ORDER'!$V$10,AB50&gt;0),AA50,0),IF(G50&gt;=AE50,0,MAX(ROUNDUP((AE50-G50)/AA50,0)*AA50,IF(AND(AB50&gt;='AUTO-ORDER'!$V$7,G50&lt;=AA50),AA50,0))))))</f>
        <v>0</v>
      </c>
      <c r="AH50" t="str">
        <f>IF(C50="","",IF(AND(AJ50&lt;'AUTO-ORDER'!$V$2,AG50&gt;0),COUNTIFS($AJ$2:AJ50,"&lt;"&amp;'AUTO-ORDER'!$V$2,$AG$2:AG50,"&gt;0"),""))</f>
        <v/>
      </c>
      <c r="AI50" t="str">
        <f>IF(C50="","",IF(AND(AJ50&lt;'AUTO-ORDER'!$V$2,AG50=0),COUNTIFS($AJ$2:AJ50,"&lt;"&amp;'AUTO-ORDER'!$V$2,$AG$2:AG50,"=0"),""))</f>
        <v/>
      </c>
      <c r="AJ50">
        <f t="shared" si="1"/>
        <v>1</v>
      </c>
    </row>
    <row r="51" spans="2:36" x14ac:dyDescent="0.25">
      <c r="B51" s="123">
        <f>+RIEP_VENDITA!T52</f>
        <v>0.66666666666666663</v>
      </c>
      <c r="C51" s="29" t="str">
        <f>+RIEP_VENDITA!A52</f>
        <v>10204</v>
      </c>
      <c r="D51" t="str">
        <f>+RIEP_VENDITA!B52</f>
        <v>LOST MARY TOCA POD 20MG SPEARMINT</v>
      </c>
      <c r="E51">
        <f>+RIEP_VENDITA!C52</f>
        <v>15</v>
      </c>
      <c r="F51">
        <f>+RIEP_VENDITA!D52</f>
        <v>5</v>
      </c>
      <c r="G51">
        <f>+RIEP_VENDITA!G52</f>
        <v>10</v>
      </c>
      <c r="H51">
        <f>+RIEP_VENDITA!H52</f>
        <v>8.9</v>
      </c>
      <c r="Z51" t="str">
        <f t="array" ref="Z51">IF(C51="","",IFERROR(INDEX(LOOKUP!$B$2:$B$8,MATCH(1,COUNTIF(D51,"*"&amp;LOOKUP!$A$2:$A$8&amp;"*"),0)),IF(LEFT(C51,4)="AMMS","SIGARETTE","ACCESSORI")))</f>
        <v>SIGARETTE ELETTRONICHE</v>
      </c>
      <c r="AA51">
        <f>IF(C51="","",IF(SUMIFS('AUTO-ORDER'!$T$2:$T$1000,'AUTO-ORDER'!$S$2:$S$1000,C51)&gt;0,SUMIFS('AUTO-ORDER'!$T$2:$T$1000,'AUTO-ORDER'!$S$2:$S$1000,C51),IF(Z51="SIGARETTE",LOTTO_SIGARETTE,IF(Z51="SIGARETTE ELETTRONICHE",LOTTO_ELETTRONICHE,LOTTO_ACCESSORI))))</f>
        <v>5</v>
      </c>
      <c r="AB51">
        <f>IF(C51="","",SUMIFS(DB_STORICO_VEND!$E$2:$E$30000,DB_STORICO_VEND!$C$2:$C$30000,C51,DB_STORICO_VEND!$B$2:$B$30000,"&gt;="&amp;MAX(DB_STORICO_VEND!$B$2:$B$30000)-GIORNI_STORICO_VEND,DB_STORICO_VEND!$B$2:$B$30000,"&lt;="&amp;MAX(DB_STORICO_VEND!$B$2:$B$30000)))</f>
        <v>0</v>
      </c>
      <c r="AC51">
        <f>IF(C51="","",IFERROR(AVERAGEIFS(STORICO_ORDINI!$E$2:$E$20000,STORICO_ORDINI!$C$2:$C$20000,C51,STORICO_ORDINI!$E$2:$E$20000,"&gt;0"),0))</f>
        <v>0</v>
      </c>
      <c r="AD51">
        <f>IF(C51="","",COUNTIFS(STORICO_ORDINI!$C$2:$C$20000,C51,STORICO_ORDINI!$E$2:$E$20000,"&gt;0"))</f>
        <v>0</v>
      </c>
      <c r="AE51">
        <f>IF(C51="","",ROUND(IF(AND(AB51&lt;='AUTO-ORDER'!$V$4,AD51&lt;='AUTO-ORDER'!$V$5),MAX(0,AB51*'AUTO-ORDER'!$V$6),MAX(AB51*GIORNI_SETTIMANA/GIORNI_STORICO_VEND*'AUTO-ORDER'!$V$3,IF(AD51&gt;='AUTO-ORDER'!$V$8,AC51*'AUTO-ORDER'!$V$9,0))),0))</f>
        <v>0</v>
      </c>
      <c r="AF51">
        <f t="shared" si="0"/>
        <v>0</v>
      </c>
      <c r="AG51">
        <f>IF(C51="","",IF(OR(AA51&lt;=0,AE51&lt;=0),0,IF(AND(AB51&lt;='AUTO-ORDER'!$V$4,AD51&lt;='AUTO-ORDER'!$V$5),IF(AND(G51&lt;='AUTO-ORDER'!$V$10,AB51&gt;0),AA51,0),IF(G51&gt;=AE51,0,MAX(ROUNDUP((AE51-G51)/AA51,0)*AA51,IF(AND(AB51&gt;='AUTO-ORDER'!$V$7,G51&lt;=AA51),AA51,0))))))</f>
        <v>0</v>
      </c>
      <c r="AH51" t="str">
        <f>IF(C51="","",IF(AND(AJ51&lt;'AUTO-ORDER'!$V$2,AG51&gt;0),COUNTIFS($AJ$2:AJ51,"&lt;"&amp;'AUTO-ORDER'!$V$2,$AG$2:AG51,"&gt;0"),""))</f>
        <v/>
      </c>
      <c r="AI51" t="str">
        <f>IF(C51="","",IF(AND(AJ51&lt;'AUTO-ORDER'!$V$2,AG51=0),COUNTIFS($AJ$2:AJ51,"&lt;"&amp;'AUTO-ORDER'!$V$2,$AG$2:AG51,"=0"),""))</f>
        <v/>
      </c>
      <c r="AJ51">
        <f t="shared" si="1"/>
        <v>10</v>
      </c>
    </row>
    <row r="52" spans="2:36" x14ac:dyDescent="0.25">
      <c r="B52" s="123">
        <f>+RIEP_VENDITA!T53</f>
        <v>0.4</v>
      </c>
      <c r="C52" s="29" t="str">
        <f>+RIEP_VENDITA!A53</f>
        <v>10205</v>
      </c>
      <c r="D52" t="str">
        <f>+RIEP_VENDITA!B53</f>
        <v>LOST MARY TOCA POD 20MG CREAM TOBACCO</v>
      </c>
      <c r="E52">
        <f>+RIEP_VENDITA!C53</f>
        <v>5</v>
      </c>
      <c r="F52">
        <f>+RIEP_VENDITA!D53</f>
        <v>3</v>
      </c>
      <c r="G52">
        <f>+RIEP_VENDITA!G53</f>
        <v>2</v>
      </c>
      <c r="H52">
        <f>+RIEP_VENDITA!H53</f>
        <v>8.9</v>
      </c>
      <c r="Z52" t="str">
        <f t="array" ref="Z52">IF(C52="","",IFERROR(INDEX(LOOKUP!$B$2:$B$8,MATCH(1,COUNTIF(D52,"*"&amp;LOOKUP!$A$2:$A$8&amp;"*"),0)),IF(LEFT(C52,4)="AMMS","SIGARETTE","ACCESSORI")))</f>
        <v>SIGARETTE ELETTRONICHE</v>
      </c>
      <c r="AA52">
        <f>IF(C52="","",IF(SUMIFS('AUTO-ORDER'!$T$2:$T$1000,'AUTO-ORDER'!$S$2:$S$1000,C52)&gt;0,SUMIFS('AUTO-ORDER'!$T$2:$T$1000,'AUTO-ORDER'!$S$2:$S$1000,C52),IF(Z52="SIGARETTE",LOTTO_SIGARETTE,IF(Z52="SIGARETTE ELETTRONICHE",LOTTO_ELETTRONICHE,LOTTO_ACCESSORI))))</f>
        <v>5</v>
      </c>
      <c r="AB52">
        <f>IF(C52="","",SUMIFS(DB_STORICO_VEND!$E$2:$E$30000,DB_STORICO_VEND!$C$2:$C$30000,C52,DB_STORICO_VEND!$B$2:$B$30000,"&gt;="&amp;MAX(DB_STORICO_VEND!$B$2:$B$30000)-GIORNI_STORICO_VEND,DB_STORICO_VEND!$B$2:$B$30000,"&lt;="&amp;MAX(DB_STORICO_VEND!$B$2:$B$30000)))</f>
        <v>0</v>
      </c>
      <c r="AC52">
        <f>IF(C52="","",IFERROR(AVERAGEIFS(STORICO_ORDINI!$E$2:$E$20000,STORICO_ORDINI!$C$2:$C$20000,C52,STORICO_ORDINI!$E$2:$E$20000,"&gt;0"),0))</f>
        <v>0</v>
      </c>
      <c r="AD52">
        <f>IF(C52="","",COUNTIFS(STORICO_ORDINI!$C$2:$C$20000,C52,STORICO_ORDINI!$E$2:$E$20000,"&gt;0"))</f>
        <v>0</v>
      </c>
      <c r="AE52">
        <f>IF(C52="","",ROUND(IF(AND(AB52&lt;='AUTO-ORDER'!$V$4,AD52&lt;='AUTO-ORDER'!$V$5),MAX(0,AB52*'AUTO-ORDER'!$V$6),MAX(AB52*GIORNI_SETTIMANA/GIORNI_STORICO_VEND*'AUTO-ORDER'!$V$3,IF(AD52&gt;='AUTO-ORDER'!$V$8,AC52*'AUTO-ORDER'!$V$9,0))),0))</f>
        <v>0</v>
      </c>
      <c r="AF52">
        <f t="shared" si="0"/>
        <v>0</v>
      </c>
      <c r="AG52">
        <f>IF(C52="","",IF(OR(AA52&lt;=0,AE52&lt;=0),0,IF(AND(AB52&lt;='AUTO-ORDER'!$V$4,AD52&lt;='AUTO-ORDER'!$V$5),IF(AND(G52&lt;='AUTO-ORDER'!$V$10,AB52&gt;0),AA52,0),IF(G52&gt;=AE52,0,MAX(ROUNDUP((AE52-G52)/AA52,0)*AA52,IF(AND(AB52&gt;='AUTO-ORDER'!$V$7,G52&lt;=AA52),AA52,0))))))</f>
        <v>0</v>
      </c>
      <c r="AH52" t="str">
        <f>IF(C52="","",IF(AND(AJ52&lt;'AUTO-ORDER'!$V$2,AG52&gt;0),COUNTIFS($AJ$2:AJ52,"&lt;"&amp;'AUTO-ORDER'!$V$2,$AG$2:AG52,"&gt;0"),""))</f>
        <v/>
      </c>
      <c r="AI52" t="str">
        <f>IF(C52="","",IF(AND(AJ52&lt;'AUTO-ORDER'!$V$2,AG52=0),COUNTIFS($AJ$2:AJ52,"&lt;"&amp;'AUTO-ORDER'!$V$2,$AG$2:AG52,"=0"),""))</f>
        <v/>
      </c>
      <c r="AJ52">
        <f t="shared" si="1"/>
        <v>2</v>
      </c>
    </row>
    <row r="53" spans="2:36" x14ac:dyDescent="0.25">
      <c r="B53" s="123">
        <f>+RIEP_VENDITA!T54</f>
        <v>0.4</v>
      </c>
      <c r="C53" s="29" t="str">
        <f>+RIEP_VENDITA!A54</f>
        <v>10206</v>
      </c>
      <c r="D53" t="str">
        <f>+RIEP_VENDITA!B54</f>
        <v>LOST MARY TOCA POD 20MG STRAWBERRY ICE</v>
      </c>
      <c r="E53">
        <f>+RIEP_VENDITA!C54</f>
        <v>5</v>
      </c>
      <c r="F53">
        <f>+RIEP_VENDITA!D54</f>
        <v>3</v>
      </c>
      <c r="G53">
        <f>+RIEP_VENDITA!G54</f>
        <v>2</v>
      </c>
      <c r="H53">
        <f>+RIEP_VENDITA!H54</f>
        <v>8.9</v>
      </c>
      <c r="Z53" t="str">
        <f t="array" ref="Z53">IF(C53="","",IFERROR(INDEX(LOOKUP!$B$2:$B$8,MATCH(1,COUNTIF(D53,"*"&amp;LOOKUP!$A$2:$A$8&amp;"*"),0)),IF(LEFT(C53,4)="AMMS","SIGARETTE","ACCESSORI")))</f>
        <v>SIGARETTE ELETTRONICHE</v>
      </c>
      <c r="AA53">
        <f>IF(C53="","",IF(SUMIFS('AUTO-ORDER'!$T$2:$T$1000,'AUTO-ORDER'!$S$2:$S$1000,C53)&gt;0,SUMIFS('AUTO-ORDER'!$T$2:$T$1000,'AUTO-ORDER'!$S$2:$S$1000,C53),IF(Z53="SIGARETTE",LOTTO_SIGARETTE,IF(Z53="SIGARETTE ELETTRONICHE",LOTTO_ELETTRONICHE,LOTTO_ACCESSORI))))</f>
        <v>5</v>
      </c>
      <c r="AB53">
        <f>IF(C53="","",SUMIFS(DB_STORICO_VEND!$E$2:$E$30000,DB_STORICO_VEND!$C$2:$C$30000,C53,DB_STORICO_VEND!$B$2:$B$30000,"&gt;="&amp;MAX(DB_STORICO_VEND!$B$2:$B$30000)-GIORNI_STORICO_VEND,DB_STORICO_VEND!$B$2:$B$30000,"&lt;="&amp;MAX(DB_STORICO_VEND!$B$2:$B$30000)))</f>
        <v>0</v>
      </c>
      <c r="AC53">
        <f>IF(C53="","",IFERROR(AVERAGEIFS(STORICO_ORDINI!$E$2:$E$20000,STORICO_ORDINI!$C$2:$C$20000,C53,STORICO_ORDINI!$E$2:$E$20000,"&gt;0"),0))</f>
        <v>0</v>
      </c>
      <c r="AD53">
        <f>IF(C53="","",COUNTIFS(STORICO_ORDINI!$C$2:$C$20000,C53,STORICO_ORDINI!$E$2:$E$20000,"&gt;0"))</f>
        <v>0</v>
      </c>
      <c r="AE53">
        <f>IF(C53="","",ROUND(IF(AND(AB53&lt;='AUTO-ORDER'!$V$4,AD53&lt;='AUTO-ORDER'!$V$5),MAX(0,AB53*'AUTO-ORDER'!$V$6),MAX(AB53*GIORNI_SETTIMANA/GIORNI_STORICO_VEND*'AUTO-ORDER'!$V$3,IF(AD53&gt;='AUTO-ORDER'!$V$8,AC53*'AUTO-ORDER'!$V$9,0))),0))</f>
        <v>0</v>
      </c>
      <c r="AF53">
        <f t="shared" si="0"/>
        <v>0</v>
      </c>
      <c r="AG53">
        <f>IF(C53="","",IF(OR(AA53&lt;=0,AE53&lt;=0),0,IF(AND(AB53&lt;='AUTO-ORDER'!$V$4,AD53&lt;='AUTO-ORDER'!$V$5),IF(AND(G53&lt;='AUTO-ORDER'!$V$10,AB53&gt;0),AA53,0),IF(G53&gt;=AE53,0,MAX(ROUNDUP((AE53-G53)/AA53,0)*AA53,IF(AND(AB53&gt;='AUTO-ORDER'!$V$7,G53&lt;=AA53),AA53,0))))))</f>
        <v>0</v>
      </c>
      <c r="AH53" t="str">
        <f>IF(C53="","",IF(AND(AJ53&lt;'AUTO-ORDER'!$V$2,AG53&gt;0),COUNTIFS($AJ$2:AJ53,"&lt;"&amp;'AUTO-ORDER'!$V$2,$AG$2:AG53,"&gt;0"),""))</f>
        <v/>
      </c>
      <c r="AI53" t="str">
        <f>IF(C53="","",IF(AND(AJ53&lt;'AUTO-ORDER'!$V$2,AG53=0),COUNTIFS($AJ$2:AJ53,"&lt;"&amp;'AUTO-ORDER'!$V$2,$AG$2:AG53,"=0"),""))</f>
        <v/>
      </c>
      <c r="AJ53">
        <f t="shared" si="1"/>
        <v>2</v>
      </c>
    </row>
    <row r="54" spans="2:36" x14ac:dyDescent="0.25">
      <c r="B54" s="123">
        <f>+RIEP_VENDITA!T55</f>
        <v>0.6</v>
      </c>
      <c r="C54" s="29" t="str">
        <f>+RIEP_VENDITA!A55</f>
        <v>10207</v>
      </c>
      <c r="D54" t="str">
        <f>+RIEP_VENDITA!B55</f>
        <v>LOST MARY TOCA POD 20MG PEACH ICE</v>
      </c>
      <c r="E54">
        <f>+RIEP_VENDITA!C55</f>
        <v>15</v>
      </c>
      <c r="F54">
        <f>+RIEP_VENDITA!D55</f>
        <v>6</v>
      </c>
      <c r="G54">
        <f>+RIEP_VENDITA!G55</f>
        <v>9</v>
      </c>
      <c r="H54">
        <f>+RIEP_VENDITA!H55</f>
        <v>8.9</v>
      </c>
      <c r="Z54" t="str">
        <f t="array" ref="Z54">IF(C54="","",IFERROR(INDEX(LOOKUP!$B$2:$B$8,MATCH(1,COUNTIF(D54,"*"&amp;LOOKUP!$A$2:$A$8&amp;"*"),0)),IF(LEFT(C54,4)="AMMS","SIGARETTE","ACCESSORI")))</f>
        <v>SIGARETTE ELETTRONICHE</v>
      </c>
      <c r="AA54">
        <f>IF(C54="","",IF(SUMIFS('AUTO-ORDER'!$T$2:$T$1000,'AUTO-ORDER'!$S$2:$S$1000,C54)&gt;0,SUMIFS('AUTO-ORDER'!$T$2:$T$1000,'AUTO-ORDER'!$S$2:$S$1000,C54),IF(Z54="SIGARETTE",LOTTO_SIGARETTE,IF(Z54="SIGARETTE ELETTRONICHE",LOTTO_ELETTRONICHE,LOTTO_ACCESSORI))))</f>
        <v>5</v>
      </c>
      <c r="AB54">
        <f>IF(C54="","",SUMIFS(DB_STORICO_VEND!$E$2:$E$30000,DB_STORICO_VEND!$C$2:$C$30000,C54,DB_STORICO_VEND!$B$2:$B$30000,"&gt;="&amp;MAX(DB_STORICO_VEND!$B$2:$B$30000)-GIORNI_STORICO_VEND,DB_STORICO_VEND!$B$2:$B$30000,"&lt;="&amp;MAX(DB_STORICO_VEND!$B$2:$B$30000)))</f>
        <v>1</v>
      </c>
      <c r="AC54">
        <f>IF(C54="","",IFERROR(AVERAGEIFS(STORICO_ORDINI!$E$2:$E$20000,STORICO_ORDINI!$C$2:$C$20000,C54,STORICO_ORDINI!$E$2:$E$20000,"&gt;0"),0))</f>
        <v>0</v>
      </c>
      <c r="AD54">
        <f>IF(C54="","",COUNTIFS(STORICO_ORDINI!$C$2:$C$20000,C54,STORICO_ORDINI!$E$2:$E$20000,"&gt;0"))</f>
        <v>0</v>
      </c>
      <c r="AE54">
        <f>IF(C54="","",ROUND(IF(AND(AB54&lt;='AUTO-ORDER'!$V$4,AD54&lt;='AUTO-ORDER'!$V$5),MAX(0,AB54*'AUTO-ORDER'!$V$6),MAX(AB54*GIORNI_SETTIMANA/GIORNI_STORICO_VEND*'AUTO-ORDER'!$V$3,IF(AD54&gt;='AUTO-ORDER'!$V$8,AC54*'AUTO-ORDER'!$V$9,0))),0))</f>
        <v>1</v>
      </c>
      <c r="AF54">
        <f t="shared" si="0"/>
        <v>0</v>
      </c>
      <c r="AG54">
        <f>IF(C54="","",IF(OR(AA54&lt;=0,AE54&lt;=0),0,IF(AND(AB54&lt;='AUTO-ORDER'!$V$4,AD54&lt;='AUTO-ORDER'!$V$5),IF(AND(G54&lt;='AUTO-ORDER'!$V$10,AB54&gt;0),AA54,0),IF(G54&gt;=AE54,0,MAX(ROUNDUP((AE54-G54)/AA54,0)*AA54,IF(AND(AB54&gt;='AUTO-ORDER'!$V$7,G54&lt;=AA54),AA54,0))))))</f>
        <v>0</v>
      </c>
      <c r="AH54" t="str">
        <f>IF(C54="","",IF(AND(AJ54&lt;'AUTO-ORDER'!$V$2,AG54&gt;0),COUNTIFS($AJ$2:AJ54,"&lt;"&amp;'AUTO-ORDER'!$V$2,$AG$2:AG54,"&gt;0"),""))</f>
        <v/>
      </c>
      <c r="AI54" t="str">
        <f>IF(C54="","",IF(AND(AJ54&lt;'AUTO-ORDER'!$V$2,AG54=0),COUNTIFS($AJ$2:AJ54,"&lt;"&amp;'AUTO-ORDER'!$V$2,$AG$2:AG54,"=0"),""))</f>
        <v/>
      </c>
      <c r="AJ54">
        <f t="shared" si="1"/>
        <v>9</v>
      </c>
    </row>
    <row r="55" spans="2:36" x14ac:dyDescent="0.25">
      <c r="B55" s="123">
        <f>+RIEP_VENDITA!T56</f>
        <v>0.66666666666666663</v>
      </c>
      <c r="C55" s="29" t="str">
        <f>+RIEP_VENDITA!A56</f>
        <v>10208</v>
      </c>
      <c r="D55" t="str">
        <f>+RIEP_VENDITA!B56</f>
        <v>LOST MARY TOCA POD 20MG LEMON LIME</v>
      </c>
      <c r="E55">
        <f>+RIEP_VENDITA!C56</f>
        <v>15</v>
      </c>
      <c r="F55">
        <f>+RIEP_VENDITA!D56</f>
        <v>5</v>
      </c>
      <c r="G55">
        <f>+RIEP_VENDITA!G56</f>
        <v>10</v>
      </c>
      <c r="H55">
        <f>+RIEP_VENDITA!H56</f>
        <v>8.9</v>
      </c>
      <c r="Z55" t="str">
        <f t="array" ref="Z55">IF(C55="","",IFERROR(INDEX(LOOKUP!$B$2:$B$8,MATCH(1,COUNTIF(D55,"*"&amp;LOOKUP!$A$2:$A$8&amp;"*"),0)),IF(LEFT(C55,4)="AMMS","SIGARETTE","ACCESSORI")))</f>
        <v>SIGARETTE ELETTRONICHE</v>
      </c>
      <c r="AA55">
        <f>IF(C55="","",IF(SUMIFS('AUTO-ORDER'!$T$2:$T$1000,'AUTO-ORDER'!$S$2:$S$1000,C55)&gt;0,SUMIFS('AUTO-ORDER'!$T$2:$T$1000,'AUTO-ORDER'!$S$2:$S$1000,C55),IF(Z55="SIGARETTE",LOTTO_SIGARETTE,IF(Z55="SIGARETTE ELETTRONICHE",LOTTO_ELETTRONICHE,LOTTO_ACCESSORI))))</f>
        <v>5</v>
      </c>
      <c r="AB55">
        <f>IF(C55="","",SUMIFS(DB_STORICO_VEND!$E$2:$E$30000,DB_STORICO_VEND!$C$2:$C$30000,C55,DB_STORICO_VEND!$B$2:$B$30000,"&gt;="&amp;MAX(DB_STORICO_VEND!$B$2:$B$30000)-GIORNI_STORICO_VEND,DB_STORICO_VEND!$B$2:$B$30000,"&lt;="&amp;MAX(DB_STORICO_VEND!$B$2:$B$30000)))</f>
        <v>0</v>
      </c>
      <c r="AC55">
        <f>IF(C55="","",IFERROR(AVERAGEIFS(STORICO_ORDINI!$E$2:$E$20000,STORICO_ORDINI!$C$2:$C$20000,C55,STORICO_ORDINI!$E$2:$E$20000,"&gt;0"),0))</f>
        <v>0</v>
      </c>
      <c r="AD55">
        <f>IF(C55="","",COUNTIFS(STORICO_ORDINI!$C$2:$C$20000,C55,STORICO_ORDINI!$E$2:$E$20000,"&gt;0"))</f>
        <v>0</v>
      </c>
      <c r="AE55">
        <f>IF(C55="","",ROUND(IF(AND(AB55&lt;='AUTO-ORDER'!$V$4,AD55&lt;='AUTO-ORDER'!$V$5),MAX(0,AB55*'AUTO-ORDER'!$V$6),MAX(AB55*GIORNI_SETTIMANA/GIORNI_STORICO_VEND*'AUTO-ORDER'!$V$3,IF(AD55&gt;='AUTO-ORDER'!$V$8,AC55*'AUTO-ORDER'!$V$9,0))),0))</f>
        <v>0</v>
      </c>
      <c r="AF55">
        <f t="shared" si="0"/>
        <v>0</v>
      </c>
      <c r="AG55">
        <f>IF(C55="","",IF(OR(AA55&lt;=0,AE55&lt;=0),0,IF(AND(AB55&lt;='AUTO-ORDER'!$V$4,AD55&lt;='AUTO-ORDER'!$V$5),IF(AND(G55&lt;='AUTO-ORDER'!$V$10,AB55&gt;0),AA55,0),IF(G55&gt;=AE55,0,MAX(ROUNDUP((AE55-G55)/AA55,0)*AA55,IF(AND(AB55&gt;='AUTO-ORDER'!$V$7,G55&lt;=AA55),AA55,0))))))</f>
        <v>0</v>
      </c>
      <c r="AH55" t="str">
        <f>IF(C55="","",IF(AND(AJ55&lt;'AUTO-ORDER'!$V$2,AG55&gt;0),COUNTIFS($AJ$2:AJ55,"&lt;"&amp;'AUTO-ORDER'!$V$2,$AG$2:AG55,"&gt;0"),""))</f>
        <v/>
      </c>
      <c r="AI55" t="str">
        <f>IF(C55="","",IF(AND(AJ55&lt;'AUTO-ORDER'!$V$2,AG55=0),COUNTIFS($AJ$2:AJ55,"&lt;"&amp;'AUTO-ORDER'!$V$2,$AG$2:AG55,"=0"),""))</f>
        <v/>
      </c>
      <c r="AJ55">
        <f t="shared" si="1"/>
        <v>10</v>
      </c>
    </row>
    <row r="56" spans="2:36" x14ac:dyDescent="0.25">
      <c r="B56" s="123">
        <f>+RIEP_VENDITA!T57</f>
        <v>-2</v>
      </c>
      <c r="C56" s="29" t="str">
        <f>+RIEP_VENDITA!A57</f>
        <v>10209</v>
      </c>
      <c r="D56" t="str">
        <f>+RIEP_VENDITA!B57</f>
        <v>LOST MARY TOCA POD 20MG CHERRY CLOUDD</v>
      </c>
      <c r="E56">
        <f>+RIEP_VENDITA!C57</f>
        <v>5</v>
      </c>
      <c r="F56">
        <f>+RIEP_VENDITA!D57</f>
        <v>15</v>
      </c>
      <c r="G56">
        <f>+RIEP_VENDITA!G57</f>
        <v>-10</v>
      </c>
      <c r="H56">
        <f>+RIEP_VENDITA!H57</f>
        <v>8.9</v>
      </c>
      <c r="Z56" t="str">
        <f t="array" ref="Z56">IF(C56="","",IFERROR(INDEX(LOOKUP!$B$2:$B$8,MATCH(1,COUNTIF(D56,"*"&amp;LOOKUP!$A$2:$A$8&amp;"*"),0)),IF(LEFT(C56,4)="AMMS","SIGARETTE","ACCESSORI")))</f>
        <v>SIGARETTE ELETTRONICHE</v>
      </c>
      <c r="AA56">
        <f>IF(C56="","",IF(SUMIFS('AUTO-ORDER'!$T$2:$T$1000,'AUTO-ORDER'!$S$2:$S$1000,C56)&gt;0,SUMIFS('AUTO-ORDER'!$T$2:$T$1000,'AUTO-ORDER'!$S$2:$S$1000,C56),IF(Z56="SIGARETTE",LOTTO_SIGARETTE,IF(Z56="SIGARETTE ELETTRONICHE",LOTTO_ELETTRONICHE,LOTTO_ACCESSORI))))</f>
        <v>5</v>
      </c>
      <c r="AB56">
        <f>IF(C56="","",SUMIFS(DB_STORICO_VEND!$E$2:$E$30000,DB_STORICO_VEND!$C$2:$C$30000,C56,DB_STORICO_VEND!$B$2:$B$30000,"&gt;="&amp;MAX(DB_STORICO_VEND!$B$2:$B$30000)-GIORNI_STORICO_VEND,DB_STORICO_VEND!$B$2:$B$30000,"&lt;="&amp;MAX(DB_STORICO_VEND!$B$2:$B$30000)))</f>
        <v>36</v>
      </c>
      <c r="AC56">
        <f>IF(C56="","",IFERROR(AVERAGEIFS(STORICO_ORDINI!$E$2:$E$20000,STORICO_ORDINI!$C$2:$C$20000,C56,STORICO_ORDINI!$E$2:$E$20000,"&gt;0"),0))</f>
        <v>0</v>
      </c>
      <c r="AD56">
        <f>IF(C56="","",COUNTIFS(STORICO_ORDINI!$C$2:$C$20000,C56,STORICO_ORDINI!$E$2:$E$20000,"&gt;0"))</f>
        <v>0</v>
      </c>
      <c r="AE56">
        <f>IF(C56="","",ROUND(IF(AND(AB56&lt;='AUTO-ORDER'!$V$4,AD56&lt;='AUTO-ORDER'!$V$5),MAX(0,AB56*'AUTO-ORDER'!$V$6),MAX(AB56*GIORNI_SETTIMANA/GIORNI_STORICO_VEND*'AUTO-ORDER'!$V$3,IF(AD56&gt;='AUTO-ORDER'!$V$8,AC56*'AUTO-ORDER'!$V$9,0))),0))</f>
        <v>10</v>
      </c>
      <c r="AF56">
        <f t="shared" si="0"/>
        <v>20</v>
      </c>
      <c r="AG56">
        <f>IF(C56="","",IF(OR(AA56&lt;=0,AE56&lt;=0),0,IF(AND(AB56&lt;='AUTO-ORDER'!$V$4,AD56&lt;='AUTO-ORDER'!$V$5),IF(AND(G56&lt;='AUTO-ORDER'!$V$10,AB56&gt;0),AA56,0),IF(G56&gt;=AE56,0,MAX(ROUNDUP((AE56-G56)/AA56,0)*AA56,IF(AND(AB56&gt;='AUTO-ORDER'!$V$7,G56&lt;=AA56),AA56,0))))))</f>
        <v>20</v>
      </c>
      <c r="AH56">
        <f>IF(C56="","",IF(AND(AJ56&lt;'AUTO-ORDER'!$V$2,AG56&gt;0),COUNTIFS($AJ$2:AJ56,"&lt;"&amp;'AUTO-ORDER'!$V$2,$AG$2:AG56,"&gt;0"),""))</f>
        <v>3</v>
      </c>
      <c r="AI56" t="str">
        <f>IF(C56="","",IF(AND(AJ56&lt;'AUTO-ORDER'!$V$2,AG56=0),COUNTIFS($AJ$2:AJ56,"&lt;"&amp;'AUTO-ORDER'!$V$2,$AG$2:AG56,"=0"),""))</f>
        <v/>
      </c>
      <c r="AJ56">
        <f t="shared" si="1"/>
        <v>-1</v>
      </c>
    </row>
    <row r="57" spans="2:36" x14ac:dyDescent="0.25">
      <c r="B57" s="123">
        <f>+RIEP_VENDITA!T58</f>
        <v>0.6</v>
      </c>
      <c r="C57" s="29" t="str">
        <f>+RIEP_VENDITA!A58</f>
        <v>10210</v>
      </c>
      <c r="D57" t="str">
        <f>+RIEP_VENDITA!B58</f>
        <v>LOST MARY TOCA POD 20MG MIX BERRIES</v>
      </c>
      <c r="E57">
        <f>+RIEP_VENDITA!C58</f>
        <v>15</v>
      </c>
      <c r="F57">
        <f>+RIEP_VENDITA!D58</f>
        <v>6</v>
      </c>
      <c r="G57">
        <f>+RIEP_VENDITA!G58</f>
        <v>9</v>
      </c>
      <c r="H57">
        <f>+RIEP_VENDITA!H58</f>
        <v>8.9</v>
      </c>
      <c r="Z57" t="str">
        <f t="array" ref="Z57">IF(C57="","",IFERROR(INDEX(LOOKUP!$B$2:$B$8,MATCH(1,COUNTIF(D57,"*"&amp;LOOKUP!$A$2:$A$8&amp;"*"),0)),IF(LEFT(C57,4)="AMMS","SIGARETTE","ACCESSORI")))</f>
        <v>SIGARETTE ELETTRONICHE</v>
      </c>
      <c r="AA57">
        <f>IF(C57="","",IF(SUMIFS('AUTO-ORDER'!$T$2:$T$1000,'AUTO-ORDER'!$S$2:$S$1000,C57)&gt;0,SUMIFS('AUTO-ORDER'!$T$2:$T$1000,'AUTO-ORDER'!$S$2:$S$1000,C57),IF(Z57="SIGARETTE",LOTTO_SIGARETTE,IF(Z57="SIGARETTE ELETTRONICHE",LOTTO_ELETTRONICHE,LOTTO_ACCESSORI))))</f>
        <v>5</v>
      </c>
      <c r="AB57">
        <f>IF(C57="","",SUMIFS(DB_STORICO_VEND!$E$2:$E$30000,DB_STORICO_VEND!$C$2:$C$30000,C57,DB_STORICO_VEND!$B$2:$B$30000,"&gt;="&amp;MAX(DB_STORICO_VEND!$B$2:$B$30000)-GIORNI_STORICO_VEND,DB_STORICO_VEND!$B$2:$B$30000,"&lt;="&amp;MAX(DB_STORICO_VEND!$B$2:$B$30000)))</f>
        <v>2</v>
      </c>
      <c r="AC57">
        <f>IF(C57="","",IFERROR(AVERAGEIFS(STORICO_ORDINI!$E$2:$E$20000,STORICO_ORDINI!$C$2:$C$20000,C57,STORICO_ORDINI!$E$2:$E$20000,"&gt;0"),0))</f>
        <v>0</v>
      </c>
      <c r="AD57">
        <f>IF(C57="","",COUNTIFS(STORICO_ORDINI!$C$2:$C$20000,C57,STORICO_ORDINI!$E$2:$E$20000,"&gt;0"))</f>
        <v>0</v>
      </c>
      <c r="AE57">
        <f>IF(C57="","",ROUND(IF(AND(AB57&lt;='AUTO-ORDER'!$V$4,AD57&lt;='AUTO-ORDER'!$V$5),MAX(0,AB57*'AUTO-ORDER'!$V$6),MAX(AB57*GIORNI_SETTIMANA/GIORNI_STORICO_VEND*'AUTO-ORDER'!$V$3,IF(AD57&gt;='AUTO-ORDER'!$V$8,AC57*'AUTO-ORDER'!$V$9,0))),0))</f>
        <v>1</v>
      </c>
      <c r="AF57">
        <f t="shared" si="0"/>
        <v>0</v>
      </c>
      <c r="AG57">
        <f>IF(C57="","",IF(OR(AA57&lt;=0,AE57&lt;=0),0,IF(AND(AB57&lt;='AUTO-ORDER'!$V$4,AD57&lt;='AUTO-ORDER'!$V$5),IF(AND(G57&lt;='AUTO-ORDER'!$V$10,AB57&gt;0),AA57,0),IF(G57&gt;=AE57,0,MAX(ROUNDUP((AE57-G57)/AA57,0)*AA57,IF(AND(AB57&gt;='AUTO-ORDER'!$V$7,G57&lt;=AA57),AA57,0))))))</f>
        <v>0</v>
      </c>
      <c r="AH57" t="str">
        <f>IF(C57="","",IF(AND(AJ57&lt;'AUTO-ORDER'!$V$2,AG57&gt;0),COUNTIFS($AJ$2:AJ57,"&lt;"&amp;'AUTO-ORDER'!$V$2,$AG$2:AG57,"&gt;0"),""))</f>
        <v/>
      </c>
      <c r="AI57" t="str">
        <f>IF(C57="","",IF(AND(AJ57&lt;'AUTO-ORDER'!$V$2,AG57=0),COUNTIFS($AJ$2:AJ57,"&lt;"&amp;'AUTO-ORDER'!$V$2,$AG$2:AG57,"=0"),""))</f>
        <v/>
      </c>
      <c r="AJ57">
        <f t="shared" si="1"/>
        <v>9</v>
      </c>
    </row>
    <row r="58" spans="2:36" x14ac:dyDescent="0.25">
      <c r="B58" s="123">
        <f>+RIEP_VENDITA!T59</f>
        <v>0.2</v>
      </c>
      <c r="C58" s="29" t="str">
        <f>+RIEP_VENDITA!A59</f>
        <v>10211</v>
      </c>
      <c r="D58" t="str">
        <f>+RIEP_VENDITA!B59</f>
        <v>LOST MARY TOCA METAL KIT CHAMPAGNE GOLD + MANGO</v>
      </c>
      <c r="E58">
        <f>+RIEP_VENDITA!C59</f>
        <v>5</v>
      </c>
      <c r="F58">
        <f>+RIEP_VENDITA!D59</f>
        <v>4</v>
      </c>
      <c r="G58">
        <f>+RIEP_VENDITA!G59</f>
        <v>1</v>
      </c>
      <c r="H58">
        <f>+RIEP_VENDITA!H59</f>
        <v>9.9</v>
      </c>
      <c r="Z58" t="str">
        <f t="array" ref="Z58">IF(C58="","",IFERROR(INDEX(LOOKUP!$B$2:$B$8,MATCH(1,COUNTIF(D58,"*"&amp;LOOKUP!$A$2:$A$8&amp;"*"),0)),IF(LEFT(C58,4)="AMMS","SIGARETTE","ACCESSORI")))</f>
        <v>SIGARETTE ELETTRONICHE</v>
      </c>
      <c r="AA58">
        <f>IF(C58="","",IF(SUMIFS('AUTO-ORDER'!$T$2:$T$1000,'AUTO-ORDER'!$S$2:$S$1000,C58)&gt;0,SUMIFS('AUTO-ORDER'!$T$2:$T$1000,'AUTO-ORDER'!$S$2:$S$1000,C58),IF(Z58="SIGARETTE",LOTTO_SIGARETTE,IF(Z58="SIGARETTE ELETTRONICHE",LOTTO_ELETTRONICHE,LOTTO_ACCESSORI))))</f>
        <v>5</v>
      </c>
      <c r="AB58">
        <f>IF(C58="","",SUMIFS(DB_STORICO_VEND!$E$2:$E$30000,DB_STORICO_VEND!$C$2:$C$30000,C58,DB_STORICO_VEND!$B$2:$B$30000,"&gt;="&amp;MAX(DB_STORICO_VEND!$B$2:$B$30000)-GIORNI_STORICO_VEND,DB_STORICO_VEND!$B$2:$B$30000,"&lt;="&amp;MAX(DB_STORICO_VEND!$B$2:$B$30000)))</f>
        <v>0</v>
      </c>
      <c r="AC58">
        <f>IF(C58="","",IFERROR(AVERAGEIFS(STORICO_ORDINI!$E$2:$E$20000,STORICO_ORDINI!$C$2:$C$20000,C58,STORICO_ORDINI!$E$2:$E$20000,"&gt;0"),0))</f>
        <v>0</v>
      </c>
      <c r="AD58">
        <f>IF(C58="","",COUNTIFS(STORICO_ORDINI!$C$2:$C$20000,C58,STORICO_ORDINI!$E$2:$E$20000,"&gt;0"))</f>
        <v>0</v>
      </c>
      <c r="AE58">
        <f>IF(C58="","",ROUND(IF(AND(AB58&lt;='AUTO-ORDER'!$V$4,AD58&lt;='AUTO-ORDER'!$V$5),MAX(0,AB58*'AUTO-ORDER'!$V$6),MAX(AB58*GIORNI_SETTIMANA/GIORNI_STORICO_VEND*'AUTO-ORDER'!$V$3,IF(AD58&gt;='AUTO-ORDER'!$V$8,AC58*'AUTO-ORDER'!$V$9,0))),0))</f>
        <v>0</v>
      </c>
      <c r="AF58">
        <f t="shared" si="0"/>
        <v>0</v>
      </c>
      <c r="AG58">
        <f>IF(C58="","",IF(OR(AA58&lt;=0,AE58&lt;=0),0,IF(AND(AB58&lt;='AUTO-ORDER'!$V$4,AD58&lt;='AUTO-ORDER'!$V$5),IF(AND(G58&lt;='AUTO-ORDER'!$V$10,AB58&gt;0),AA58,0),IF(G58&gt;=AE58,0,MAX(ROUNDUP((AE58-G58)/AA58,0)*AA58,IF(AND(AB58&gt;='AUTO-ORDER'!$V$7,G58&lt;=AA58),AA58,0))))))</f>
        <v>0</v>
      </c>
      <c r="AH58" t="str">
        <f>IF(C58="","",IF(AND(AJ58&lt;'AUTO-ORDER'!$V$2,AG58&gt;0),COUNTIFS($AJ$2:AJ58,"&lt;"&amp;'AUTO-ORDER'!$V$2,$AG$2:AG58,"&gt;0"),""))</f>
        <v/>
      </c>
      <c r="AI58" t="str">
        <f>IF(C58="","",IF(AND(AJ58&lt;'AUTO-ORDER'!$V$2,AG58=0),COUNTIFS($AJ$2:AJ58,"&lt;"&amp;'AUTO-ORDER'!$V$2,$AG$2:AG58,"=0"),""))</f>
        <v/>
      </c>
      <c r="AJ58">
        <f t="shared" si="1"/>
        <v>1</v>
      </c>
    </row>
    <row r="59" spans="2:36" x14ac:dyDescent="0.25">
      <c r="B59" s="123">
        <f>+RIEP_VENDITA!T60</f>
        <v>1</v>
      </c>
      <c r="C59" s="29" t="str">
        <f>+RIEP_VENDITA!A60</f>
        <v>10212</v>
      </c>
      <c r="D59" t="str">
        <f>+RIEP_VENDITA!B60</f>
        <v>LOST MARY TOCA METAL DARK BRONZE + SPEARMINT</v>
      </c>
      <c r="E59">
        <f>+RIEP_VENDITA!C60</f>
        <v>5</v>
      </c>
      <c r="F59">
        <f>+RIEP_VENDITA!D60</f>
        <v>0</v>
      </c>
      <c r="G59">
        <f>+RIEP_VENDITA!G60</f>
        <v>5</v>
      </c>
      <c r="H59">
        <f>+RIEP_VENDITA!H60</f>
        <v>9.9</v>
      </c>
      <c r="Z59" t="str">
        <f t="array" ref="Z59">IF(C59="","",IFERROR(INDEX(LOOKUP!$B$2:$B$8,MATCH(1,COUNTIF(D59,"*"&amp;LOOKUP!$A$2:$A$8&amp;"*"),0)),IF(LEFT(C59,4)="AMMS","SIGARETTE","ACCESSORI")))</f>
        <v>SIGARETTE ELETTRONICHE</v>
      </c>
      <c r="AA59">
        <f>IF(C59="","",IF(SUMIFS('AUTO-ORDER'!$T$2:$T$1000,'AUTO-ORDER'!$S$2:$S$1000,C59)&gt;0,SUMIFS('AUTO-ORDER'!$T$2:$T$1000,'AUTO-ORDER'!$S$2:$S$1000,C59),IF(Z59="SIGARETTE",LOTTO_SIGARETTE,IF(Z59="SIGARETTE ELETTRONICHE",LOTTO_ELETTRONICHE,LOTTO_ACCESSORI))))</f>
        <v>5</v>
      </c>
      <c r="AB59">
        <f>IF(C59="","",SUMIFS(DB_STORICO_VEND!$E$2:$E$30000,DB_STORICO_VEND!$C$2:$C$30000,C59,DB_STORICO_VEND!$B$2:$B$30000,"&gt;="&amp;MAX(DB_STORICO_VEND!$B$2:$B$30000)-GIORNI_STORICO_VEND,DB_STORICO_VEND!$B$2:$B$30000,"&lt;="&amp;MAX(DB_STORICO_VEND!$B$2:$B$30000)))</f>
        <v>0</v>
      </c>
      <c r="AC59">
        <f>IF(C59="","",IFERROR(AVERAGEIFS(STORICO_ORDINI!$E$2:$E$20000,STORICO_ORDINI!$C$2:$C$20000,C59,STORICO_ORDINI!$E$2:$E$20000,"&gt;0"),0))</f>
        <v>0</v>
      </c>
      <c r="AD59">
        <f>IF(C59="","",COUNTIFS(STORICO_ORDINI!$C$2:$C$20000,C59,STORICO_ORDINI!$E$2:$E$20000,"&gt;0"))</f>
        <v>0</v>
      </c>
      <c r="AE59">
        <f>IF(C59="","",ROUND(IF(AND(AB59&lt;='AUTO-ORDER'!$V$4,AD59&lt;='AUTO-ORDER'!$V$5),MAX(0,AB59*'AUTO-ORDER'!$V$6),MAX(AB59*GIORNI_SETTIMANA/GIORNI_STORICO_VEND*'AUTO-ORDER'!$V$3,IF(AD59&gt;='AUTO-ORDER'!$V$8,AC59*'AUTO-ORDER'!$V$9,0))),0))</f>
        <v>0</v>
      </c>
      <c r="AF59">
        <f t="shared" si="0"/>
        <v>0</v>
      </c>
      <c r="AG59">
        <f>IF(C59="","",IF(OR(AA59&lt;=0,AE59&lt;=0),0,IF(AND(AB59&lt;='AUTO-ORDER'!$V$4,AD59&lt;='AUTO-ORDER'!$V$5),IF(AND(G59&lt;='AUTO-ORDER'!$V$10,AB59&gt;0),AA59,0),IF(G59&gt;=AE59,0,MAX(ROUNDUP((AE59-G59)/AA59,0)*AA59,IF(AND(AB59&gt;='AUTO-ORDER'!$V$7,G59&lt;=AA59),AA59,0))))))</f>
        <v>0</v>
      </c>
      <c r="AH59" t="str">
        <f>IF(C59="","",IF(AND(AJ59&lt;'AUTO-ORDER'!$V$2,AG59&gt;0),COUNTIFS($AJ$2:AJ59,"&lt;"&amp;'AUTO-ORDER'!$V$2,$AG$2:AG59,"&gt;0"),""))</f>
        <v/>
      </c>
      <c r="AI59" t="str">
        <f>IF(C59="","",IF(AND(AJ59&lt;'AUTO-ORDER'!$V$2,AG59=0),COUNTIFS($AJ$2:AJ59,"&lt;"&amp;'AUTO-ORDER'!$V$2,$AG$2:AG59,"=0"),""))</f>
        <v/>
      </c>
      <c r="AJ59">
        <f t="shared" si="1"/>
        <v>5</v>
      </c>
    </row>
    <row r="60" spans="2:36" x14ac:dyDescent="0.25">
      <c r="B60" s="123">
        <f>+RIEP_VENDITA!T61</f>
        <v>0.4</v>
      </c>
      <c r="C60" s="29" t="str">
        <f>+RIEP_VENDITA!A61</f>
        <v>10213</v>
      </c>
      <c r="D60" t="str">
        <f>+RIEP_VENDITA!B61</f>
        <v>LOST MARY TOCA METAL KIT BLUE GREEN + KIWI PASSION FRUIT GUAVA</v>
      </c>
      <c r="E60">
        <f>+RIEP_VENDITA!C61</f>
        <v>5</v>
      </c>
      <c r="F60">
        <f>+RIEP_VENDITA!D61</f>
        <v>3</v>
      </c>
      <c r="G60">
        <f>+RIEP_VENDITA!G61</f>
        <v>2</v>
      </c>
      <c r="H60">
        <f>+RIEP_VENDITA!H61</f>
        <v>9.9</v>
      </c>
      <c r="Z60" t="str">
        <f t="array" ref="Z60">IF(C60="","",IFERROR(INDEX(LOOKUP!$B$2:$B$8,MATCH(1,COUNTIF(D60,"*"&amp;LOOKUP!$A$2:$A$8&amp;"*"),0)),IF(LEFT(C60,4)="AMMS","SIGARETTE","ACCESSORI")))</f>
        <v>SIGARETTE ELETTRONICHE</v>
      </c>
      <c r="AA60">
        <f>IF(C60="","",IF(SUMIFS('AUTO-ORDER'!$T$2:$T$1000,'AUTO-ORDER'!$S$2:$S$1000,C60)&gt;0,SUMIFS('AUTO-ORDER'!$T$2:$T$1000,'AUTO-ORDER'!$S$2:$S$1000,C60),IF(Z60="SIGARETTE",LOTTO_SIGARETTE,IF(Z60="SIGARETTE ELETTRONICHE",LOTTO_ELETTRONICHE,LOTTO_ACCESSORI))))</f>
        <v>5</v>
      </c>
      <c r="AB60">
        <f>IF(C60="","",SUMIFS(DB_STORICO_VEND!$E$2:$E$30000,DB_STORICO_VEND!$C$2:$C$30000,C60,DB_STORICO_VEND!$B$2:$B$30000,"&gt;="&amp;MAX(DB_STORICO_VEND!$B$2:$B$30000)-GIORNI_STORICO_VEND,DB_STORICO_VEND!$B$2:$B$30000,"&lt;="&amp;MAX(DB_STORICO_VEND!$B$2:$B$30000)))</f>
        <v>0</v>
      </c>
      <c r="AC60">
        <f>IF(C60="","",IFERROR(AVERAGEIFS(STORICO_ORDINI!$E$2:$E$20000,STORICO_ORDINI!$C$2:$C$20000,C60,STORICO_ORDINI!$E$2:$E$20000,"&gt;0"),0))</f>
        <v>0</v>
      </c>
      <c r="AD60">
        <f>IF(C60="","",COUNTIFS(STORICO_ORDINI!$C$2:$C$20000,C60,STORICO_ORDINI!$E$2:$E$20000,"&gt;0"))</f>
        <v>0</v>
      </c>
      <c r="AE60">
        <f>IF(C60="","",ROUND(IF(AND(AB60&lt;='AUTO-ORDER'!$V$4,AD60&lt;='AUTO-ORDER'!$V$5),MAX(0,AB60*'AUTO-ORDER'!$V$6),MAX(AB60*GIORNI_SETTIMANA/GIORNI_STORICO_VEND*'AUTO-ORDER'!$V$3,IF(AD60&gt;='AUTO-ORDER'!$V$8,AC60*'AUTO-ORDER'!$V$9,0))),0))</f>
        <v>0</v>
      </c>
      <c r="AF60">
        <f t="shared" si="0"/>
        <v>0</v>
      </c>
      <c r="AG60">
        <f>IF(C60="","",IF(OR(AA60&lt;=0,AE60&lt;=0),0,IF(AND(AB60&lt;='AUTO-ORDER'!$V$4,AD60&lt;='AUTO-ORDER'!$V$5),IF(AND(G60&lt;='AUTO-ORDER'!$V$10,AB60&gt;0),AA60,0),IF(G60&gt;=AE60,0,MAX(ROUNDUP((AE60-G60)/AA60,0)*AA60,IF(AND(AB60&gt;='AUTO-ORDER'!$V$7,G60&lt;=AA60),AA60,0))))))</f>
        <v>0</v>
      </c>
      <c r="AH60" t="str">
        <f>IF(C60="","",IF(AND(AJ60&lt;'AUTO-ORDER'!$V$2,AG60&gt;0),COUNTIFS($AJ$2:AJ60,"&lt;"&amp;'AUTO-ORDER'!$V$2,$AG$2:AG60,"&gt;0"),""))</f>
        <v/>
      </c>
      <c r="AI60" t="str">
        <f>IF(C60="","",IF(AND(AJ60&lt;'AUTO-ORDER'!$V$2,AG60=0),COUNTIFS($AJ$2:AJ60,"&lt;"&amp;'AUTO-ORDER'!$V$2,$AG$2:AG60,"=0"),""))</f>
        <v/>
      </c>
      <c r="AJ60">
        <f t="shared" si="1"/>
        <v>2</v>
      </c>
    </row>
    <row r="61" spans="2:36" x14ac:dyDescent="0.25">
      <c r="B61" s="123">
        <f>+RIEP_VENDITA!T62</f>
        <v>0.8</v>
      </c>
      <c r="C61" s="29" t="str">
        <f>+RIEP_VENDITA!A62</f>
        <v>10214</v>
      </c>
      <c r="D61" t="str">
        <f>+RIEP_VENDITA!B62</f>
        <v>LOST MARY TOCA METAL KIT BRUSHED STAINLESS + PINAPPLE LEMON</v>
      </c>
      <c r="E61">
        <f>+RIEP_VENDITA!C62</f>
        <v>5</v>
      </c>
      <c r="F61">
        <f>+RIEP_VENDITA!D62</f>
        <v>1</v>
      </c>
      <c r="G61">
        <f>+RIEP_VENDITA!G62</f>
        <v>4</v>
      </c>
      <c r="H61">
        <f>+RIEP_VENDITA!H62</f>
        <v>9.9</v>
      </c>
      <c r="Z61" t="str">
        <f t="array" ref="Z61">IF(C61="","",IFERROR(INDEX(LOOKUP!$B$2:$B$8,MATCH(1,COUNTIF(D61,"*"&amp;LOOKUP!$A$2:$A$8&amp;"*"),0)),IF(LEFT(C61,4)="AMMS","SIGARETTE","ACCESSORI")))</f>
        <v>SIGARETTE ELETTRONICHE</v>
      </c>
      <c r="AA61">
        <f>IF(C61="","",IF(SUMIFS('AUTO-ORDER'!$T$2:$T$1000,'AUTO-ORDER'!$S$2:$S$1000,C61)&gt;0,SUMIFS('AUTO-ORDER'!$T$2:$T$1000,'AUTO-ORDER'!$S$2:$S$1000,C61),IF(Z61="SIGARETTE",LOTTO_SIGARETTE,IF(Z61="SIGARETTE ELETTRONICHE",LOTTO_ELETTRONICHE,LOTTO_ACCESSORI))))</f>
        <v>5</v>
      </c>
      <c r="AB61">
        <f>IF(C61="","",SUMIFS(DB_STORICO_VEND!$E$2:$E$30000,DB_STORICO_VEND!$C$2:$C$30000,C61,DB_STORICO_VEND!$B$2:$B$30000,"&gt;="&amp;MAX(DB_STORICO_VEND!$B$2:$B$30000)-GIORNI_STORICO_VEND,DB_STORICO_VEND!$B$2:$B$30000,"&lt;="&amp;MAX(DB_STORICO_VEND!$B$2:$B$30000)))</f>
        <v>0</v>
      </c>
      <c r="AC61">
        <f>IF(C61="","",IFERROR(AVERAGEIFS(STORICO_ORDINI!$E$2:$E$20000,STORICO_ORDINI!$C$2:$C$20000,C61,STORICO_ORDINI!$E$2:$E$20000,"&gt;0"),0))</f>
        <v>0</v>
      </c>
      <c r="AD61">
        <f>IF(C61="","",COUNTIFS(STORICO_ORDINI!$C$2:$C$20000,C61,STORICO_ORDINI!$E$2:$E$20000,"&gt;0"))</f>
        <v>0</v>
      </c>
      <c r="AE61">
        <f>IF(C61="","",ROUND(IF(AND(AB61&lt;='AUTO-ORDER'!$V$4,AD61&lt;='AUTO-ORDER'!$V$5),MAX(0,AB61*'AUTO-ORDER'!$V$6),MAX(AB61*GIORNI_SETTIMANA/GIORNI_STORICO_VEND*'AUTO-ORDER'!$V$3,IF(AD61&gt;='AUTO-ORDER'!$V$8,AC61*'AUTO-ORDER'!$V$9,0))),0))</f>
        <v>0</v>
      </c>
      <c r="AF61">
        <f t="shared" si="0"/>
        <v>0</v>
      </c>
      <c r="AG61">
        <f>IF(C61="","",IF(OR(AA61&lt;=0,AE61&lt;=0),0,IF(AND(AB61&lt;='AUTO-ORDER'!$V$4,AD61&lt;='AUTO-ORDER'!$V$5),IF(AND(G61&lt;='AUTO-ORDER'!$V$10,AB61&gt;0),AA61,0),IF(G61&gt;=AE61,0,MAX(ROUNDUP((AE61-G61)/AA61,0)*AA61,IF(AND(AB61&gt;='AUTO-ORDER'!$V$7,G61&lt;=AA61),AA61,0))))))</f>
        <v>0</v>
      </c>
      <c r="AH61" t="str">
        <f>IF(C61="","",IF(AND(AJ61&lt;'AUTO-ORDER'!$V$2,AG61&gt;0),COUNTIFS($AJ$2:AJ61,"&lt;"&amp;'AUTO-ORDER'!$V$2,$AG$2:AG61,"&gt;0"),""))</f>
        <v/>
      </c>
      <c r="AI61" t="str">
        <f>IF(C61="","",IF(AND(AJ61&lt;'AUTO-ORDER'!$V$2,AG61=0),COUNTIFS($AJ$2:AJ61,"&lt;"&amp;'AUTO-ORDER'!$V$2,$AG$2:AG61,"=0"),""))</f>
        <v/>
      </c>
      <c r="AJ61">
        <f t="shared" si="1"/>
        <v>4</v>
      </c>
    </row>
    <row r="62" spans="2:36" x14ac:dyDescent="0.25">
      <c r="B62" s="123">
        <f>+RIEP_VENDITA!T63</f>
        <v>0</v>
      </c>
      <c r="C62" s="29" t="str">
        <f>+RIEP_VENDITA!A63</f>
        <v>10224</v>
      </c>
      <c r="D62" t="str">
        <f>+RIEP_VENDITA!B63</f>
        <v>CARTINE BRAVO (REX GOMMATE)</v>
      </c>
      <c r="E62">
        <f>+RIEP_VENDITA!C63</f>
        <v>50</v>
      </c>
      <c r="F62">
        <f>+RIEP_VENDITA!D63</f>
        <v>50</v>
      </c>
      <c r="G62">
        <f>+RIEP_VENDITA!G63</f>
        <v>0</v>
      </c>
      <c r="H62">
        <f>+RIEP_VENDITA!H63</f>
        <v>1.2</v>
      </c>
      <c r="Z62" t="str">
        <f t="array" ref="Z62">IF(C62="","",IFERROR(INDEX(LOOKUP!$B$2:$B$8,MATCH(1,COUNTIF(D62,"*"&amp;LOOKUP!$A$2:$A$8&amp;"*"),0)),IF(LEFT(C62,4)="AMMS","SIGARETTE","ACCESSORI")))</f>
        <v>ACCESSORI</v>
      </c>
      <c r="AA62">
        <f>IF(C62="","",IF(SUMIFS('AUTO-ORDER'!$T$2:$T$1000,'AUTO-ORDER'!$S$2:$S$1000,C62)&gt;0,SUMIFS('AUTO-ORDER'!$T$2:$T$1000,'AUTO-ORDER'!$S$2:$S$1000,C62),IF(Z62="SIGARETTE",LOTTO_SIGARETTE,IF(Z62="SIGARETTE ELETTRONICHE",LOTTO_ELETTRONICHE,LOTTO_ACCESSORI))))</f>
        <v>1</v>
      </c>
      <c r="AB62">
        <f>IF(C62="","",SUMIFS(DB_STORICO_VEND!$E$2:$E$30000,DB_STORICO_VEND!$C$2:$C$30000,C62,DB_STORICO_VEND!$B$2:$B$30000,"&gt;="&amp;MAX(DB_STORICO_VEND!$B$2:$B$30000)-GIORNI_STORICO_VEND,DB_STORICO_VEND!$B$2:$B$30000,"&lt;="&amp;MAX(DB_STORICO_VEND!$B$2:$B$30000)))</f>
        <v>0</v>
      </c>
      <c r="AC62">
        <f>IF(C62="","",IFERROR(AVERAGEIFS(STORICO_ORDINI!$E$2:$E$20000,STORICO_ORDINI!$C$2:$C$20000,C62,STORICO_ORDINI!$E$2:$E$20000,"&gt;0"),0))</f>
        <v>0</v>
      </c>
      <c r="AD62">
        <f>IF(C62="","",COUNTIFS(STORICO_ORDINI!$C$2:$C$20000,C62,STORICO_ORDINI!$E$2:$E$20000,"&gt;0"))</f>
        <v>0</v>
      </c>
      <c r="AE62">
        <f>IF(C62="","",ROUND(IF(AND(AB62&lt;='AUTO-ORDER'!$V$4,AD62&lt;='AUTO-ORDER'!$V$5),MAX(0,AB62*'AUTO-ORDER'!$V$6),MAX(AB62*GIORNI_SETTIMANA/GIORNI_STORICO_VEND*'AUTO-ORDER'!$V$3,IF(AD62&gt;='AUTO-ORDER'!$V$8,AC62*'AUTO-ORDER'!$V$9,0))),0))</f>
        <v>0</v>
      </c>
      <c r="AF62">
        <f t="shared" si="0"/>
        <v>0</v>
      </c>
      <c r="AG62">
        <f>IF(C62="","",IF(OR(AA62&lt;=0,AE62&lt;=0),0,IF(AND(AB62&lt;='AUTO-ORDER'!$V$4,AD62&lt;='AUTO-ORDER'!$V$5),IF(AND(G62&lt;='AUTO-ORDER'!$V$10,AB62&gt;0),AA62,0),IF(G62&gt;=AE62,0,MAX(ROUNDUP((AE62-G62)/AA62,0)*AA62,IF(AND(AB62&gt;='AUTO-ORDER'!$V$7,G62&lt;=AA62),AA62,0))))))</f>
        <v>0</v>
      </c>
      <c r="AH62" t="str">
        <f>IF(C62="","",IF(AND(AJ62&lt;'AUTO-ORDER'!$V$2,AG62&gt;0),COUNTIFS($AJ$2:AJ62,"&lt;"&amp;'AUTO-ORDER'!$V$2,$AG$2:AG62,"&gt;0"),""))</f>
        <v/>
      </c>
      <c r="AI62">
        <f>IF(C62="","",IF(AND(AJ62&lt;'AUTO-ORDER'!$V$2,AG62=0),COUNTIFS($AJ$2:AJ62,"&lt;"&amp;'AUTO-ORDER'!$V$2,$AG$2:AG62,"=0"),""))</f>
        <v>8</v>
      </c>
      <c r="AJ62">
        <f t="shared" si="1"/>
        <v>0</v>
      </c>
    </row>
    <row r="63" spans="2:36" x14ac:dyDescent="0.25">
      <c r="B63" s="123">
        <f>+RIEP_VENDITA!T64</f>
        <v>0.9</v>
      </c>
      <c r="C63" s="29" t="str">
        <f>+RIEP_VENDITA!A64</f>
        <v>10225</v>
      </c>
      <c r="D63" t="str">
        <f>+RIEP_VENDITA!B64</f>
        <v>KIWI CARAMEL TOBACCO</v>
      </c>
      <c r="E63">
        <f>+RIEP_VENDITA!C64</f>
        <v>10</v>
      </c>
      <c r="F63">
        <f>+RIEP_VENDITA!D64</f>
        <v>1</v>
      </c>
      <c r="G63">
        <f>+RIEP_VENDITA!G64</f>
        <v>9</v>
      </c>
      <c r="H63">
        <f>+RIEP_VENDITA!H64</f>
        <v>9</v>
      </c>
      <c r="Z63" t="str">
        <f t="array" ref="Z63">IF(C63="","",IFERROR(INDEX(LOOKUP!$B$2:$B$8,MATCH(1,COUNTIF(D63,"*"&amp;LOOKUP!$A$2:$A$8&amp;"*"),0)),IF(LEFT(C63,4)="AMMS","SIGARETTE","ACCESSORI")))</f>
        <v>ACCESSORI</v>
      </c>
      <c r="AA63">
        <f>IF(C63="","",IF(SUMIFS('AUTO-ORDER'!$T$2:$T$1000,'AUTO-ORDER'!$S$2:$S$1000,C63)&gt;0,SUMIFS('AUTO-ORDER'!$T$2:$T$1000,'AUTO-ORDER'!$S$2:$S$1000,C63),IF(Z63="SIGARETTE",LOTTO_SIGARETTE,IF(Z63="SIGARETTE ELETTRONICHE",LOTTO_ELETTRONICHE,LOTTO_ACCESSORI))))</f>
        <v>1</v>
      </c>
      <c r="AB63">
        <f>IF(C63="","",SUMIFS(DB_STORICO_VEND!$E$2:$E$30000,DB_STORICO_VEND!$C$2:$C$30000,C63,DB_STORICO_VEND!$B$2:$B$30000,"&gt;="&amp;MAX(DB_STORICO_VEND!$B$2:$B$30000)-GIORNI_STORICO_VEND,DB_STORICO_VEND!$B$2:$B$30000,"&lt;="&amp;MAX(DB_STORICO_VEND!$B$2:$B$30000)))</f>
        <v>0</v>
      </c>
      <c r="AC63">
        <f>IF(C63="","",IFERROR(AVERAGEIFS(STORICO_ORDINI!$E$2:$E$20000,STORICO_ORDINI!$C$2:$C$20000,C63,STORICO_ORDINI!$E$2:$E$20000,"&gt;0"),0))</f>
        <v>0</v>
      </c>
      <c r="AD63">
        <f>IF(C63="","",COUNTIFS(STORICO_ORDINI!$C$2:$C$20000,C63,STORICO_ORDINI!$E$2:$E$20000,"&gt;0"))</f>
        <v>0</v>
      </c>
      <c r="AE63">
        <f>IF(C63="","",ROUND(IF(AND(AB63&lt;='AUTO-ORDER'!$V$4,AD63&lt;='AUTO-ORDER'!$V$5),MAX(0,AB63*'AUTO-ORDER'!$V$6),MAX(AB63*GIORNI_SETTIMANA/GIORNI_STORICO_VEND*'AUTO-ORDER'!$V$3,IF(AD63&gt;='AUTO-ORDER'!$V$8,AC63*'AUTO-ORDER'!$V$9,0))),0))</f>
        <v>0</v>
      </c>
      <c r="AF63">
        <f t="shared" si="0"/>
        <v>0</v>
      </c>
      <c r="AG63">
        <f>IF(C63="","",IF(OR(AA63&lt;=0,AE63&lt;=0),0,IF(AND(AB63&lt;='AUTO-ORDER'!$V$4,AD63&lt;='AUTO-ORDER'!$V$5),IF(AND(G63&lt;='AUTO-ORDER'!$V$10,AB63&gt;0),AA63,0),IF(G63&gt;=AE63,0,MAX(ROUNDUP((AE63-G63)/AA63,0)*AA63,IF(AND(AB63&gt;='AUTO-ORDER'!$V$7,G63&lt;=AA63),AA63,0))))))</f>
        <v>0</v>
      </c>
      <c r="AH63" t="str">
        <f>IF(C63="","",IF(AND(AJ63&lt;'AUTO-ORDER'!$V$2,AG63&gt;0),COUNTIFS($AJ$2:AJ63,"&lt;"&amp;'AUTO-ORDER'!$V$2,$AG$2:AG63,"&gt;0"),""))</f>
        <v/>
      </c>
      <c r="AI63" t="str">
        <f>IF(C63="","",IF(AND(AJ63&lt;'AUTO-ORDER'!$V$2,AG63=0),COUNTIFS($AJ$2:AJ63,"&lt;"&amp;'AUTO-ORDER'!$V$2,$AG$2:AG63,"=0"),""))</f>
        <v/>
      </c>
      <c r="AJ63">
        <f t="shared" si="1"/>
        <v>9</v>
      </c>
    </row>
    <row r="64" spans="2:36" x14ac:dyDescent="0.25">
      <c r="B64" s="123">
        <f>+RIEP_VENDITA!T65</f>
        <v>0.8</v>
      </c>
      <c r="C64" s="29" t="str">
        <f>+RIEP_VENDITA!A65</f>
        <v>10226</v>
      </c>
      <c r="D64" t="str">
        <f>+RIEP_VENDITA!B65</f>
        <v>KIWI CLASSIC TOBACCO</v>
      </c>
      <c r="E64">
        <f>+RIEP_VENDITA!C65</f>
        <v>10</v>
      </c>
      <c r="F64">
        <f>+RIEP_VENDITA!D65</f>
        <v>2</v>
      </c>
      <c r="G64">
        <f>+RIEP_VENDITA!G65</f>
        <v>8</v>
      </c>
      <c r="H64">
        <f>+RIEP_VENDITA!H65</f>
        <v>9</v>
      </c>
      <c r="Z64" t="str">
        <f t="array" ref="Z64">IF(C64="","",IFERROR(INDEX(LOOKUP!$B$2:$B$8,MATCH(1,COUNTIF(D64,"*"&amp;LOOKUP!$A$2:$A$8&amp;"*"),0)),IF(LEFT(C64,4)="AMMS","SIGARETTE","ACCESSORI")))</f>
        <v>ACCESSORI</v>
      </c>
      <c r="AA64">
        <f>IF(C64="","",IF(SUMIFS('AUTO-ORDER'!$T$2:$T$1000,'AUTO-ORDER'!$S$2:$S$1000,C64)&gt;0,SUMIFS('AUTO-ORDER'!$T$2:$T$1000,'AUTO-ORDER'!$S$2:$S$1000,C64),IF(Z64="SIGARETTE",LOTTO_SIGARETTE,IF(Z64="SIGARETTE ELETTRONICHE",LOTTO_ELETTRONICHE,LOTTO_ACCESSORI))))</f>
        <v>1</v>
      </c>
      <c r="AB64">
        <f>IF(C64="","",SUMIFS(DB_STORICO_VEND!$E$2:$E$30000,DB_STORICO_VEND!$C$2:$C$30000,C64,DB_STORICO_VEND!$B$2:$B$30000,"&gt;="&amp;MAX(DB_STORICO_VEND!$B$2:$B$30000)-GIORNI_STORICO_VEND,DB_STORICO_VEND!$B$2:$B$30000,"&lt;="&amp;MAX(DB_STORICO_VEND!$B$2:$B$30000)))</f>
        <v>0</v>
      </c>
      <c r="AC64">
        <f>IF(C64="","",IFERROR(AVERAGEIFS(STORICO_ORDINI!$E$2:$E$20000,STORICO_ORDINI!$C$2:$C$20000,C64,STORICO_ORDINI!$E$2:$E$20000,"&gt;0"),0))</f>
        <v>0</v>
      </c>
      <c r="AD64">
        <f>IF(C64="","",COUNTIFS(STORICO_ORDINI!$C$2:$C$20000,C64,STORICO_ORDINI!$E$2:$E$20000,"&gt;0"))</f>
        <v>0</v>
      </c>
      <c r="AE64">
        <f>IF(C64="","",ROUND(IF(AND(AB64&lt;='AUTO-ORDER'!$V$4,AD64&lt;='AUTO-ORDER'!$V$5),MAX(0,AB64*'AUTO-ORDER'!$V$6),MAX(AB64*GIORNI_SETTIMANA/GIORNI_STORICO_VEND*'AUTO-ORDER'!$V$3,IF(AD64&gt;='AUTO-ORDER'!$V$8,AC64*'AUTO-ORDER'!$V$9,0))),0))</f>
        <v>0</v>
      </c>
      <c r="AF64">
        <f t="shared" si="0"/>
        <v>0</v>
      </c>
      <c r="AG64">
        <f>IF(C64="","",IF(OR(AA64&lt;=0,AE64&lt;=0),0,IF(AND(AB64&lt;='AUTO-ORDER'!$V$4,AD64&lt;='AUTO-ORDER'!$V$5),IF(AND(G64&lt;='AUTO-ORDER'!$V$10,AB64&gt;0),AA64,0),IF(G64&gt;=AE64,0,MAX(ROUNDUP((AE64-G64)/AA64,0)*AA64,IF(AND(AB64&gt;='AUTO-ORDER'!$V$7,G64&lt;=AA64),AA64,0))))))</f>
        <v>0</v>
      </c>
      <c r="AH64" t="str">
        <f>IF(C64="","",IF(AND(AJ64&lt;'AUTO-ORDER'!$V$2,AG64&gt;0),COUNTIFS($AJ$2:AJ64,"&lt;"&amp;'AUTO-ORDER'!$V$2,$AG$2:AG64,"&gt;0"),""))</f>
        <v/>
      </c>
      <c r="AI64" t="str">
        <f>IF(C64="","",IF(AND(AJ64&lt;'AUTO-ORDER'!$V$2,AG64=0),COUNTIFS($AJ$2:AJ64,"&lt;"&amp;'AUTO-ORDER'!$V$2,$AG$2:AG64,"=0"),""))</f>
        <v/>
      </c>
      <c r="AJ64">
        <f t="shared" si="1"/>
        <v>8</v>
      </c>
    </row>
    <row r="65" spans="2:36" x14ac:dyDescent="0.25">
      <c r="B65" s="123">
        <f>+RIEP_VENDITA!T66</f>
        <v>3.3333333333333333E-2</v>
      </c>
      <c r="C65" s="29" t="str">
        <f>+RIEP_VENDITA!A66</f>
        <v>10227</v>
      </c>
      <c r="D65" t="str">
        <f>+RIEP_VENDITA!B66</f>
        <v>KIWI BLUEBERRY ICE POD</v>
      </c>
      <c r="E65">
        <f>+RIEP_VENDITA!C66</f>
        <v>30</v>
      </c>
      <c r="F65">
        <f>+RIEP_VENDITA!D66</f>
        <v>29</v>
      </c>
      <c r="G65">
        <f>+RIEP_VENDITA!G66</f>
        <v>1</v>
      </c>
      <c r="H65">
        <f>+RIEP_VENDITA!H66</f>
        <v>9</v>
      </c>
      <c r="Z65" t="str">
        <f t="array" ref="Z65">IF(C65="","",IFERROR(INDEX(LOOKUP!$B$2:$B$8,MATCH(1,COUNTIF(D65,"*"&amp;LOOKUP!$A$2:$A$8&amp;"*"),0)),IF(LEFT(C65,4)="AMMS","SIGARETTE","ACCESSORI")))</f>
        <v>SIGARETTE ELETTRONICHE</v>
      </c>
      <c r="AA65">
        <f>IF(C65="","",IF(SUMIFS('AUTO-ORDER'!$T$2:$T$1000,'AUTO-ORDER'!$S$2:$S$1000,C65)&gt;0,SUMIFS('AUTO-ORDER'!$T$2:$T$1000,'AUTO-ORDER'!$S$2:$S$1000,C65),IF(Z65="SIGARETTE",LOTTO_SIGARETTE,IF(Z65="SIGARETTE ELETTRONICHE",LOTTO_ELETTRONICHE,LOTTO_ACCESSORI))))</f>
        <v>5</v>
      </c>
      <c r="AB65">
        <f>IF(C65="","",SUMIFS(DB_STORICO_VEND!$E$2:$E$30000,DB_STORICO_VEND!$C$2:$C$30000,C65,DB_STORICO_VEND!$B$2:$B$30000,"&gt;="&amp;MAX(DB_STORICO_VEND!$B$2:$B$30000)-GIORNI_STORICO_VEND,DB_STORICO_VEND!$B$2:$B$30000,"&lt;="&amp;MAX(DB_STORICO_VEND!$B$2:$B$30000)))</f>
        <v>14</v>
      </c>
      <c r="AC65">
        <f>IF(C65="","",IFERROR(AVERAGEIFS(STORICO_ORDINI!$E$2:$E$20000,STORICO_ORDINI!$C$2:$C$20000,C65,STORICO_ORDINI!$E$2:$E$20000,"&gt;0"),0))</f>
        <v>0</v>
      </c>
      <c r="AD65">
        <f>IF(C65="","",COUNTIFS(STORICO_ORDINI!$C$2:$C$20000,C65,STORICO_ORDINI!$E$2:$E$20000,"&gt;0"))</f>
        <v>0</v>
      </c>
      <c r="AE65">
        <f>IF(C65="","",ROUND(IF(AND(AB65&lt;='AUTO-ORDER'!$V$4,AD65&lt;='AUTO-ORDER'!$V$5),MAX(0,AB65*'AUTO-ORDER'!$V$6),MAX(AB65*GIORNI_SETTIMANA/GIORNI_STORICO_VEND*'AUTO-ORDER'!$V$3,IF(AD65&gt;='AUTO-ORDER'!$V$8,AC65*'AUTO-ORDER'!$V$9,0))),0))</f>
        <v>4</v>
      </c>
      <c r="AF65">
        <f t="shared" si="0"/>
        <v>3</v>
      </c>
      <c r="AG65">
        <f>IF(C65="","",IF(OR(AA65&lt;=0,AE65&lt;=0),0,IF(AND(AB65&lt;='AUTO-ORDER'!$V$4,AD65&lt;='AUTO-ORDER'!$V$5),IF(AND(G65&lt;='AUTO-ORDER'!$V$10,AB65&gt;0),AA65,0),IF(G65&gt;=AE65,0,MAX(ROUNDUP((AE65-G65)/AA65,0)*AA65,IF(AND(AB65&gt;='AUTO-ORDER'!$V$7,G65&lt;=AA65),AA65,0))))))</f>
        <v>5</v>
      </c>
      <c r="AH65">
        <f>IF(C65="","",IF(AND(AJ65&lt;'AUTO-ORDER'!$V$2,AG65&gt;0),COUNTIFS($AJ$2:AJ65,"&lt;"&amp;'AUTO-ORDER'!$V$2,$AG$2:AG65,"&gt;0"),""))</f>
        <v>4</v>
      </c>
      <c r="AI65" t="str">
        <f>IF(C65="","",IF(AND(AJ65&lt;'AUTO-ORDER'!$V$2,AG65=0),COUNTIFS($AJ$2:AJ65,"&lt;"&amp;'AUTO-ORDER'!$V$2,$AG$2:AG65,"=0"),""))</f>
        <v/>
      </c>
      <c r="AJ65">
        <f t="shared" si="1"/>
        <v>0.25</v>
      </c>
    </row>
    <row r="66" spans="2:36" x14ac:dyDescent="0.25">
      <c r="B66" s="123">
        <f>+RIEP_VENDITA!T67</f>
        <v>0.23333333333333334</v>
      </c>
      <c r="C66" s="29" t="str">
        <f>+RIEP_VENDITA!A67</f>
        <v>10228</v>
      </c>
      <c r="D66" t="str">
        <f>+RIEP_VENDITA!B67</f>
        <v>KIWI STRAWBERRY ICE POD</v>
      </c>
      <c r="E66">
        <f>+RIEP_VENDITA!C67</f>
        <v>30</v>
      </c>
      <c r="F66">
        <f>+RIEP_VENDITA!D67</f>
        <v>23</v>
      </c>
      <c r="G66">
        <f>+RIEP_VENDITA!G67</f>
        <v>7</v>
      </c>
      <c r="H66">
        <f>+RIEP_VENDITA!H67</f>
        <v>9</v>
      </c>
      <c r="Z66" t="str">
        <f t="array" ref="Z66">IF(C66="","",IFERROR(INDEX(LOOKUP!$B$2:$B$8,MATCH(1,COUNTIF(D66,"*"&amp;LOOKUP!$A$2:$A$8&amp;"*"),0)),IF(LEFT(C66,4)="AMMS","SIGARETTE","ACCESSORI")))</f>
        <v>SIGARETTE ELETTRONICHE</v>
      </c>
      <c r="AA66">
        <f>IF(C66="","",IF(SUMIFS('AUTO-ORDER'!$T$2:$T$1000,'AUTO-ORDER'!$S$2:$S$1000,C66)&gt;0,SUMIFS('AUTO-ORDER'!$T$2:$T$1000,'AUTO-ORDER'!$S$2:$S$1000,C66),IF(Z66="SIGARETTE",LOTTO_SIGARETTE,IF(Z66="SIGARETTE ELETTRONICHE",LOTTO_ELETTRONICHE,LOTTO_ACCESSORI))))</f>
        <v>5</v>
      </c>
      <c r="AB66">
        <f>IF(C66="","",SUMIFS(DB_STORICO_VEND!$E$2:$E$30000,DB_STORICO_VEND!$C$2:$C$30000,C66,DB_STORICO_VEND!$B$2:$B$30000,"&gt;="&amp;MAX(DB_STORICO_VEND!$B$2:$B$30000)-GIORNI_STORICO_VEND,DB_STORICO_VEND!$B$2:$B$30000,"&lt;="&amp;MAX(DB_STORICO_VEND!$B$2:$B$30000)))</f>
        <v>3</v>
      </c>
      <c r="AC66">
        <f>IF(C66="","",IFERROR(AVERAGEIFS(STORICO_ORDINI!$E$2:$E$20000,STORICO_ORDINI!$C$2:$C$20000,C66,STORICO_ORDINI!$E$2:$E$20000,"&gt;0"),0))</f>
        <v>0</v>
      </c>
      <c r="AD66">
        <f>IF(C66="","",COUNTIFS(STORICO_ORDINI!$C$2:$C$20000,C66,STORICO_ORDINI!$E$2:$E$20000,"&gt;0"))</f>
        <v>0</v>
      </c>
      <c r="AE66">
        <f>IF(C66="","",ROUND(IF(AND(AB66&lt;='AUTO-ORDER'!$V$4,AD66&lt;='AUTO-ORDER'!$V$5),MAX(0,AB66*'AUTO-ORDER'!$V$6),MAX(AB66*GIORNI_SETTIMANA/GIORNI_STORICO_VEND*'AUTO-ORDER'!$V$3,IF(AD66&gt;='AUTO-ORDER'!$V$8,AC66*'AUTO-ORDER'!$V$9,0))),0))</f>
        <v>1</v>
      </c>
      <c r="AF66">
        <f t="shared" ref="AF66:AF129" si="2">IF(C66="","",MAX(0,AE66-G66))</f>
        <v>0</v>
      </c>
      <c r="AG66">
        <f>IF(C66="","",IF(OR(AA66&lt;=0,AE66&lt;=0),0,IF(AND(AB66&lt;='AUTO-ORDER'!$V$4,AD66&lt;='AUTO-ORDER'!$V$5),IF(AND(G66&lt;='AUTO-ORDER'!$V$10,AB66&gt;0),AA66,0),IF(G66&gt;=AE66,0,MAX(ROUNDUP((AE66-G66)/AA66,0)*AA66,IF(AND(AB66&gt;='AUTO-ORDER'!$V$7,G66&lt;=AA66),AA66,0))))))</f>
        <v>0</v>
      </c>
      <c r="AH66" t="str">
        <f>IF(C66="","",IF(AND(AJ66&lt;'AUTO-ORDER'!$V$2,AG66&gt;0),COUNTIFS($AJ$2:AJ66,"&lt;"&amp;'AUTO-ORDER'!$V$2,$AG$2:AG66,"&gt;0"),""))</f>
        <v/>
      </c>
      <c r="AI66" t="str">
        <f>IF(C66="","",IF(AND(AJ66&lt;'AUTO-ORDER'!$V$2,AG66=0),COUNTIFS($AJ$2:AJ66,"&lt;"&amp;'AUTO-ORDER'!$V$2,$AG$2:AG66,"=0"),""))</f>
        <v/>
      </c>
      <c r="AJ66">
        <f t="shared" ref="AJ66:AJ129" si="3">IF(C66="","",IFERROR(G66/MAX(1,AE66),1))</f>
        <v>7</v>
      </c>
    </row>
    <row r="67" spans="2:36" x14ac:dyDescent="0.25">
      <c r="B67" s="123">
        <f>+RIEP_VENDITA!T68</f>
        <v>0.5</v>
      </c>
      <c r="C67" s="29" t="str">
        <f>+RIEP_VENDITA!A68</f>
        <v>10229</v>
      </c>
      <c r="D67" t="str">
        <f>+RIEP_VENDITA!B68</f>
        <v>KIWI TANGERINE ICE POD</v>
      </c>
      <c r="E67">
        <f>+RIEP_VENDITA!C68</f>
        <v>20</v>
      </c>
      <c r="F67">
        <f>+RIEP_VENDITA!D68</f>
        <v>10</v>
      </c>
      <c r="G67">
        <f>+RIEP_VENDITA!G68</f>
        <v>10</v>
      </c>
      <c r="H67">
        <f>+RIEP_VENDITA!H68</f>
        <v>9</v>
      </c>
      <c r="Z67" t="str">
        <f t="array" ref="Z67">IF(C67="","",IFERROR(INDEX(LOOKUP!$B$2:$B$8,MATCH(1,COUNTIF(D67,"*"&amp;LOOKUP!$A$2:$A$8&amp;"*"),0)),IF(LEFT(C67,4)="AMMS","SIGARETTE","ACCESSORI")))</f>
        <v>SIGARETTE ELETTRONICHE</v>
      </c>
      <c r="AA67">
        <f>IF(C67="","",IF(SUMIFS('AUTO-ORDER'!$T$2:$T$1000,'AUTO-ORDER'!$S$2:$S$1000,C67)&gt;0,SUMIFS('AUTO-ORDER'!$T$2:$T$1000,'AUTO-ORDER'!$S$2:$S$1000,C67),IF(Z67="SIGARETTE",LOTTO_SIGARETTE,IF(Z67="SIGARETTE ELETTRONICHE",LOTTO_ELETTRONICHE,LOTTO_ACCESSORI))))</f>
        <v>5</v>
      </c>
      <c r="AB67">
        <f>IF(C67="","",SUMIFS(DB_STORICO_VEND!$E$2:$E$30000,DB_STORICO_VEND!$C$2:$C$30000,C67,DB_STORICO_VEND!$B$2:$B$30000,"&gt;="&amp;MAX(DB_STORICO_VEND!$B$2:$B$30000)-GIORNI_STORICO_VEND,DB_STORICO_VEND!$B$2:$B$30000,"&lt;="&amp;MAX(DB_STORICO_VEND!$B$2:$B$30000)))</f>
        <v>0</v>
      </c>
      <c r="AC67">
        <f>IF(C67="","",IFERROR(AVERAGEIFS(STORICO_ORDINI!$E$2:$E$20000,STORICO_ORDINI!$C$2:$C$20000,C67,STORICO_ORDINI!$E$2:$E$20000,"&gt;0"),0))</f>
        <v>0</v>
      </c>
      <c r="AD67">
        <f>IF(C67="","",COUNTIFS(STORICO_ORDINI!$C$2:$C$20000,C67,STORICO_ORDINI!$E$2:$E$20000,"&gt;0"))</f>
        <v>0</v>
      </c>
      <c r="AE67">
        <f>IF(C67="","",ROUND(IF(AND(AB67&lt;='AUTO-ORDER'!$V$4,AD67&lt;='AUTO-ORDER'!$V$5),MAX(0,AB67*'AUTO-ORDER'!$V$6),MAX(AB67*GIORNI_SETTIMANA/GIORNI_STORICO_VEND*'AUTO-ORDER'!$V$3,IF(AD67&gt;='AUTO-ORDER'!$V$8,AC67*'AUTO-ORDER'!$V$9,0))),0))</f>
        <v>0</v>
      </c>
      <c r="AF67">
        <f t="shared" si="2"/>
        <v>0</v>
      </c>
      <c r="AG67">
        <f>IF(C67="","",IF(OR(AA67&lt;=0,AE67&lt;=0),0,IF(AND(AB67&lt;='AUTO-ORDER'!$V$4,AD67&lt;='AUTO-ORDER'!$V$5),IF(AND(G67&lt;='AUTO-ORDER'!$V$10,AB67&gt;0),AA67,0),IF(G67&gt;=AE67,0,MAX(ROUNDUP((AE67-G67)/AA67,0)*AA67,IF(AND(AB67&gt;='AUTO-ORDER'!$V$7,G67&lt;=AA67),AA67,0))))))</f>
        <v>0</v>
      </c>
      <c r="AH67" t="str">
        <f>IF(C67="","",IF(AND(AJ67&lt;'AUTO-ORDER'!$V$2,AG67&gt;0),COUNTIFS($AJ$2:AJ67,"&lt;"&amp;'AUTO-ORDER'!$V$2,$AG$2:AG67,"&gt;0"),""))</f>
        <v/>
      </c>
      <c r="AI67" t="str">
        <f>IF(C67="","",IF(AND(AJ67&lt;'AUTO-ORDER'!$V$2,AG67=0),COUNTIFS($AJ$2:AJ67,"&lt;"&amp;'AUTO-ORDER'!$V$2,$AG$2:AG67,"=0"),""))</f>
        <v/>
      </c>
      <c r="AJ67">
        <f t="shared" si="3"/>
        <v>10</v>
      </c>
    </row>
    <row r="68" spans="2:36" x14ac:dyDescent="0.25">
      <c r="B68" s="123">
        <f>+RIEP_VENDITA!T69</f>
        <v>-0.1</v>
      </c>
      <c r="C68" s="29" t="str">
        <f>+RIEP_VENDITA!A69</f>
        <v>10230</v>
      </c>
      <c r="D68" t="str">
        <f>+RIEP_VENDITA!B69</f>
        <v>KIWI WATERMELON ICE POD</v>
      </c>
      <c r="E68">
        <f>+RIEP_VENDITA!C69</f>
        <v>10</v>
      </c>
      <c r="F68">
        <f>+RIEP_VENDITA!D69</f>
        <v>11</v>
      </c>
      <c r="G68">
        <f>+RIEP_VENDITA!G69</f>
        <v>-1</v>
      </c>
      <c r="H68">
        <f>+RIEP_VENDITA!H69</f>
        <v>9</v>
      </c>
      <c r="Z68" t="str">
        <f t="array" ref="Z68">IF(C68="","",IFERROR(INDEX(LOOKUP!$B$2:$B$8,MATCH(1,COUNTIF(D68,"*"&amp;LOOKUP!$A$2:$A$8&amp;"*"),0)),IF(LEFT(C68,4)="AMMS","SIGARETTE","ACCESSORI")))</f>
        <v>SIGARETTE ELETTRONICHE</v>
      </c>
      <c r="AA68">
        <f>IF(C68="","",IF(SUMIFS('AUTO-ORDER'!$T$2:$T$1000,'AUTO-ORDER'!$S$2:$S$1000,C68)&gt;0,SUMIFS('AUTO-ORDER'!$T$2:$T$1000,'AUTO-ORDER'!$S$2:$S$1000,C68),IF(Z68="SIGARETTE",LOTTO_SIGARETTE,IF(Z68="SIGARETTE ELETTRONICHE",LOTTO_ELETTRONICHE,LOTTO_ACCESSORI))))</f>
        <v>5</v>
      </c>
      <c r="AB68">
        <f>IF(C68="","",SUMIFS(DB_STORICO_VEND!$E$2:$E$30000,DB_STORICO_VEND!$C$2:$C$30000,C68,DB_STORICO_VEND!$B$2:$B$30000,"&gt;="&amp;MAX(DB_STORICO_VEND!$B$2:$B$30000)-GIORNI_STORICO_VEND,DB_STORICO_VEND!$B$2:$B$30000,"&lt;="&amp;MAX(DB_STORICO_VEND!$B$2:$B$30000)))</f>
        <v>1</v>
      </c>
      <c r="AC68">
        <f>IF(C68="","",IFERROR(AVERAGEIFS(STORICO_ORDINI!$E$2:$E$20000,STORICO_ORDINI!$C$2:$C$20000,C68,STORICO_ORDINI!$E$2:$E$20000,"&gt;0"),0))</f>
        <v>0</v>
      </c>
      <c r="AD68">
        <f>IF(C68="","",COUNTIFS(STORICO_ORDINI!$C$2:$C$20000,C68,STORICO_ORDINI!$E$2:$E$20000,"&gt;0"))</f>
        <v>0</v>
      </c>
      <c r="AE68">
        <f>IF(C68="","",ROUND(IF(AND(AB68&lt;='AUTO-ORDER'!$V$4,AD68&lt;='AUTO-ORDER'!$V$5),MAX(0,AB68*'AUTO-ORDER'!$V$6),MAX(AB68*GIORNI_SETTIMANA/GIORNI_STORICO_VEND*'AUTO-ORDER'!$V$3,IF(AD68&gt;='AUTO-ORDER'!$V$8,AC68*'AUTO-ORDER'!$V$9,0))),0))</f>
        <v>1</v>
      </c>
      <c r="AF68">
        <f t="shared" si="2"/>
        <v>2</v>
      </c>
      <c r="AG68">
        <f>IF(C68="","",IF(OR(AA68&lt;=0,AE68&lt;=0),0,IF(AND(AB68&lt;='AUTO-ORDER'!$V$4,AD68&lt;='AUTO-ORDER'!$V$5),IF(AND(G68&lt;='AUTO-ORDER'!$V$10,AB68&gt;0),AA68,0),IF(G68&gt;=AE68,0,MAX(ROUNDUP((AE68-G68)/AA68,0)*AA68,IF(AND(AB68&gt;='AUTO-ORDER'!$V$7,G68&lt;=AA68),AA68,0))))))</f>
        <v>5</v>
      </c>
      <c r="AH68">
        <f>IF(C68="","",IF(AND(AJ68&lt;'AUTO-ORDER'!$V$2,AG68&gt;0),COUNTIFS($AJ$2:AJ68,"&lt;"&amp;'AUTO-ORDER'!$V$2,$AG$2:AG68,"&gt;0"),""))</f>
        <v>5</v>
      </c>
      <c r="AI68" t="str">
        <f>IF(C68="","",IF(AND(AJ68&lt;'AUTO-ORDER'!$V$2,AG68=0),COUNTIFS($AJ$2:AJ68,"&lt;"&amp;'AUTO-ORDER'!$V$2,$AG$2:AG68,"=0"),""))</f>
        <v/>
      </c>
      <c r="AJ68">
        <f t="shared" si="3"/>
        <v>-1</v>
      </c>
    </row>
    <row r="69" spans="2:36" x14ac:dyDescent="0.25">
      <c r="B69" s="123">
        <f>+RIEP_VENDITA!T70</f>
        <v>0.35</v>
      </c>
      <c r="C69" s="29" t="str">
        <f>+RIEP_VENDITA!A70</f>
        <v>10231</v>
      </c>
      <c r="D69" t="str">
        <f>+RIEP_VENDITA!B70</f>
        <v>KIWI MINT CREAM POD</v>
      </c>
      <c r="E69">
        <f>+RIEP_VENDITA!C70</f>
        <v>20</v>
      </c>
      <c r="F69">
        <f>+RIEP_VENDITA!D70</f>
        <v>13</v>
      </c>
      <c r="G69">
        <f>+RIEP_VENDITA!G70</f>
        <v>7</v>
      </c>
      <c r="H69">
        <f>+RIEP_VENDITA!H70</f>
        <v>9</v>
      </c>
      <c r="Z69" t="str">
        <f t="array" ref="Z69">IF(C69="","",IFERROR(INDEX(LOOKUP!$B$2:$B$8,MATCH(1,COUNTIF(D69,"*"&amp;LOOKUP!$A$2:$A$8&amp;"*"),0)),IF(LEFT(C69,4)="AMMS","SIGARETTE","ACCESSORI")))</f>
        <v>SIGARETTE ELETTRONICHE</v>
      </c>
      <c r="AA69">
        <f>IF(C69="","",IF(SUMIFS('AUTO-ORDER'!$T$2:$T$1000,'AUTO-ORDER'!$S$2:$S$1000,C69)&gt;0,SUMIFS('AUTO-ORDER'!$T$2:$T$1000,'AUTO-ORDER'!$S$2:$S$1000,C69),IF(Z69="SIGARETTE",LOTTO_SIGARETTE,IF(Z69="SIGARETTE ELETTRONICHE",LOTTO_ELETTRONICHE,LOTTO_ACCESSORI))))</f>
        <v>5</v>
      </c>
      <c r="AB69">
        <f>IF(C69="","",SUMIFS(DB_STORICO_VEND!$E$2:$E$30000,DB_STORICO_VEND!$C$2:$C$30000,C69,DB_STORICO_VEND!$B$2:$B$30000,"&gt;="&amp;MAX(DB_STORICO_VEND!$B$2:$B$30000)-GIORNI_STORICO_VEND,DB_STORICO_VEND!$B$2:$B$30000,"&lt;="&amp;MAX(DB_STORICO_VEND!$B$2:$B$30000)))</f>
        <v>4</v>
      </c>
      <c r="AC69">
        <f>IF(C69="","",IFERROR(AVERAGEIFS(STORICO_ORDINI!$E$2:$E$20000,STORICO_ORDINI!$C$2:$C$20000,C69,STORICO_ORDINI!$E$2:$E$20000,"&gt;0"),0))</f>
        <v>0</v>
      </c>
      <c r="AD69">
        <f>IF(C69="","",COUNTIFS(STORICO_ORDINI!$C$2:$C$20000,C69,STORICO_ORDINI!$E$2:$E$20000,"&gt;0"))</f>
        <v>0</v>
      </c>
      <c r="AE69">
        <f>IF(C69="","",ROUND(IF(AND(AB69&lt;='AUTO-ORDER'!$V$4,AD69&lt;='AUTO-ORDER'!$V$5),MAX(0,AB69*'AUTO-ORDER'!$V$6),MAX(AB69*GIORNI_SETTIMANA/GIORNI_STORICO_VEND*'AUTO-ORDER'!$V$3,IF(AD69&gt;='AUTO-ORDER'!$V$8,AC69*'AUTO-ORDER'!$V$9,0))),0))</f>
        <v>1</v>
      </c>
      <c r="AF69">
        <f t="shared" si="2"/>
        <v>0</v>
      </c>
      <c r="AG69">
        <f>IF(C69="","",IF(OR(AA69&lt;=0,AE69&lt;=0),0,IF(AND(AB69&lt;='AUTO-ORDER'!$V$4,AD69&lt;='AUTO-ORDER'!$V$5),IF(AND(G69&lt;='AUTO-ORDER'!$V$10,AB69&gt;0),AA69,0),IF(G69&gt;=AE69,0,MAX(ROUNDUP((AE69-G69)/AA69,0)*AA69,IF(AND(AB69&gt;='AUTO-ORDER'!$V$7,G69&lt;=AA69),AA69,0))))))</f>
        <v>0</v>
      </c>
      <c r="AH69" t="str">
        <f>IF(C69="","",IF(AND(AJ69&lt;'AUTO-ORDER'!$V$2,AG69&gt;0),COUNTIFS($AJ$2:AJ69,"&lt;"&amp;'AUTO-ORDER'!$V$2,$AG$2:AG69,"&gt;0"),""))</f>
        <v/>
      </c>
      <c r="AI69" t="str">
        <f>IF(C69="","",IF(AND(AJ69&lt;'AUTO-ORDER'!$V$2,AG69=0),COUNTIFS($AJ$2:AJ69,"&lt;"&amp;'AUTO-ORDER'!$V$2,$AG$2:AG69,"=0"),""))</f>
        <v/>
      </c>
      <c r="AJ69">
        <f t="shared" si="3"/>
        <v>7</v>
      </c>
    </row>
    <row r="70" spans="2:36" x14ac:dyDescent="0.25">
      <c r="B70" s="123">
        <f>+RIEP_VENDITA!T71</f>
        <v>0</v>
      </c>
      <c r="C70" s="29" t="str">
        <f>+RIEP_VENDITA!A71</f>
        <v>10232</v>
      </c>
      <c r="D70" t="str">
        <f>+RIEP_VENDITA!B71</f>
        <v>KIWI MANGO ICE POD</v>
      </c>
      <c r="E70">
        <f>+RIEP_VENDITA!C71</f>
        <v>20</v>
      </c>
      <c r="F70">
        <f>+RIEP_VENDITA!D71</f>
        <v>20</v>
      </c>
      <c r="G70">
        <f>+RIEP_VENDITA!G71</f>
        <v>0</v>
      </c>
      <c r="H70">
        <f>+RIEP_VENDITA!H71</f>
        <v>9</v>
      </c>
      <c r="Z70" t="str">
        <f t="array" ref="Z70">IF(C70="","",IFERROR(INDEX(LOOKUP!$B$2:$B$8,MATCH(1,COUNTIF(D70,"*"&amp;LOOKUP!$A$2:$A$8&amp;"*"),0)),IF(LEFT(C70,4)="AMMS","SIGARETTE","ACCESSORI")))</f>
        <v>SIGARETTE ELETTRONICHE</v>
      </c>
      <c r="AA70">
        <f>IF(C70="","",IF(SUMIFS('AUTO-ORDER'!$T$2:$T$1000,'AUTO-ORDER'!$S$2:$S$1000,C70)&gt;0,SUMIFS('AUTO-ORDER'!$T$2:$T$1000,'AUTO-ORDER'!$S$2:$S$1000,C70),IF(Z70="SIGARETTE",LOTTO_SIGARETTE,IF(Z70="SIGARETTE ELETTRONICHE",LOTTO_ELETTRONICHE,LOTTO_ACCESSORI))))</f>
        <v>5</v>
      </c>
      <c r="AB70">
        <f>IF(C70="","",SUMIFS(DB_STORICO_VEND!$E$2:$E$30000,DB_STORICO_VEND!$C$2:$C$30000,C70,DB_STORICO_VEND!$B$2:$B$30000,"&gt;="&amp;MAX(DB_STORICO_VEND!$B$2:$B$30000)-GIORNI_STORICO_VEND,DB_STORICO_VEND!$B$2:$B$30000,"&lt;="&amp;MAX(DB_STORICO_VEND!$B$2:$B$30000)))</f>
        <v>9</v>
      </c>
      <c r="AC70">
        <f>IF(C70="","",IFERROR(AVERAGEIFS(STORICO_ORDINI!$E$2:$E$20000,STORICO_ORDINI!$C$2:$C$20000,C70,STORICO_ORDINI!$E$2:$E$20000,"&gt;0"),0))</f>
        <v>0</v>
      </c>
      <c r="AD70">
        <f>IF(C70="","",COUNTIFS(STORICO_ORDINI!$C$2:$C$20000,C70,STORICO_ORDINI!$E$2:$E$20000,"&gt;0"))</f>
        <v>0</v>
      </c>
      <c r="AE70">
        <f>IF(C70="","",ROUND(IF(AND(AB70&lt;='AUTO-ORDER'!$V$4,AD70&lt;='AUTO-ORDER'!$V$5),MAX(0,AB70*'AUTO-ORDER'!$V$6),MAX(AB70*GIORNI_SETTIMANA/GIORNI_STORICO_VEND*'AUTO-ORDER'!$V$3,IF(AD70&gt;='AUTO-ORDER'!$V$8,AC70*'AUTO-ORDER'!$V$9,0))),0))</f>
        <v>2</v>
      </c>
      <c r="AF70">
        <f t="shared" si="2"/>
        <v>2</v>
      </c>
      <c r="AG70">
        <f>IF(C70="","",IF(OR(AA70&lt;=0,AE70&lt;=0),0,IF(AND(AB70&lt;='AUTO-ORDER'!$V$4,AD70&lt;='AUTO-ORDER'!$V$5),IF(AND(G70&lt;='AUTO-ORDER'!$V$10,AB70&gt;0),AA70,0),IF(G70&gt;=AE70,0,MAX(ROUNDUP((AE70-G70)/AA70,0)*AA70,IF(AND(AB70&gt;='AUTO-ORDER'!$V$7,G70&lt;=AA70),AA70,0))))))</f>
        <v>5</v>
      </c>
      <c r="AH70">
        <f>IF(C70="","",IF(AND(AJ70&lt;'AUTO-ORDER'!$V$2,AG70&gt;0),COUNTIFS($AJ$2:AJ70,"&lt;"&amp;'AUTO-ORDER'!$V$2,$AG$2:AG70,"&gt;0"),""))</f>
        <v>6</v>
      </c>
      <c r="AI70" t="str">
        <f>IF(C70="","",IF(AND(AJ70&lt;'AUTO-ORDER'!$V$2,AG70=0),COUNTIFS($AJ$2:AJ70,"&lt;"&amp;'AUTO-ORDER'!$V$2,$AG$2:AG70,"=0"),""))</f>
        <v/>
      </c>
      <c r="AJ70">
        <f t="shared" si="3"/>
        <v>0</v>
      </c>
    </row>
    <row r="71" spans="2:36" x14ac:dyDescent="0.25">
      <c r="B71" s="123">
        <f>+RIEP_VENDITA!T72</f>
        <v>0.5</v>
      </c>
      <c r="C71" s="29" t="str">
        <f>+RIEP_VENDITA!A72</f>
        <v>10233</v>
      </c>
      <c r="D71" t="str">
        <f>+RIEP_VENDITA!B72</f>
        <v>KIWI COCONUT MILK POD</v>
      </c>
      <c r="E71">
        <f>+RIEP_VENDITA!C72</f>
        <v>20</v>
      </c>
      <c r="F71">
        <f>+RIEP_VENDITA!D72</f>
        <v>10</v>
      </c>
      <c r="G71">
        <f>+RIEP_VENDITA!G72</f>
        <v>10</v>
      </c>
      <c r="H71">
        <f>+RIEP_VENDITA!H72</f>
        <v>9</v>
      </c>
      <c r="Z71" t="str">
        <f t="array" ref="Z71">IF(C71="","",IFERROR(INDEX(LOOKUP!$B$2:$B$8,MATCH(1,COUNTIF(D71,"*"&amp;LOOKUP!$A$2:$A$8&amp;"*"),0)),IF(LEFT(C71,4)="AMMS","SIGARETTE","ACCESSORI")))</f>
        <v>SIGARETTE ELETTRONICHE</v>
      </c>
      <c r="AA71">
        <f>IF(C71="","",IF(SUMIFS('AUTO-ORDER'!$T$2:$T$1000,'AUTO-ORDER'!$S$2:$S$1000,C71)&gt;0,SUMIFS('AUTO-ORDER'!$T$2:$T$1000,'AUTO-ORDER'!$S$2:$S$1000,C71),IF(Z71="SIGARETTE",LOTTO_SIGARETTE,IF(Z71="SIGARETTE ELETTRONICHE",LOTTO_ELETTRONICHE,LOTTO_ACCESSORI))))</f>
        <v>5</v>
      </c>
      <c r="AB71">
        <f>IF(C71="","",SUMIFS(DB_STORICO_VEND!$E$2:$E$30000,DB_STORICO_VEND!$C$2:$C$30000,C71,DB_STORICO_VEND!$B$2:$B$30000,"&gt;="&amp;MAX(DB_STORICO_VEND!$B$2:$B$30000)-GIORNI_STORICO_VEND,DB_STORICO_VEND!$B$2:$B$30000,"&lt;="&amp;MAX(DB_STORICO_VEND!$B$2:$B$30000)))</f>
        <v>3</v>
      </c>
      <c r="AC71">
        <f>IF(C71="","",IFERROR(AVERAGEIFS(STORICO_ORDINI!$E$2:$E$20000,STORICO_ORDINI!$C$2:$C$20000,C71,STORICO_ORDINI!$E$2:$E$20000,"&gt;0"),0))</f>
        <v>0</v>
      </c>
      <c r="AD71">
        <f>IF(C71="","",COUNTIFS(STORICO_ORDINI!$C$2:$C$20000,C71,STORICO_ORDINI!$E$2:$E$20000,"&gt;0"))</f>
        <v>0</v>
      </c>
      <c r="AE71">
        <f>IF(C71="","",ROUND(IF(AND(AB71&lt;='AUTO-ORDER'!$V$4,AD71&lt;='AUTO-ORDER'!$V$5),MAX(0,AB71*'AUTO-ORDER'!$V$6),MAX(AB71*GIORNI_SETTIMANA/GIORNI_STORICO_VEND*'AUTO-ORDER'!$V$3,IF(AD71&gt;='AUTO-ORDER'!$V$8,AC71*'AUTO-ORDER'!$V$9,0))),0))</f>
        <v>1</v>
      </c>
      <c r="AF71">
        <f t="shared" si="2"/>
        <v>0</v>
      </c>
      <c r="AG71">
        <f>IF(C71="","",IF(OR(AA71&lt;=0,AE71&lt;=0),0,IF(AND(AB71&lt;='AUTO-ORDER'!$V$4,AD71&lt;='AUTO-ORDER'!$V$5),IF(AND(G71&lt;='AUTO-ORDER'!$V$10,AB71&gt;0),AA71,0),IF(G71&gt;=AE71,0,MAX(ROUNDUP((AE71-G71)/AA71,0)*AA71,IF(AND(AB71&gt;='AUTO-ORDER'!$V$7,G71&lt;=AA71),AA71,0))))))</f>
        <v>0</v>
      </c>
      <c r="AH71" t="str">
        <f>IF(C71="","",IF(AND(AJ71&lt;'AUTO-ORDER'!$V$2,AG71&gt;0),COUNTIFS($AJ$2:AJ71,"&lt;"&amp;'AUTO-ORDER'!$V$2,$AG$2:AG71,"&gt;0"),""))</f>
        <v/>
      </c>
      <c r="AI71" t="str">
        <f>IF(C71="","",IF(AND(AJ71&lt;'AUTO-ORDER'!$V$2,AG71=0),COUNTIFS($AJ$2:AJ71,"&lt;"&amp;'AUTO-ORDER'!$V$2,$AG$2:AG71,"=0"),""))</f>
        <v/>
      </c>
      <c r="AJ71">
        <f t="shared" si="3"/>
        <v>10</v>
      </c>
    </row>
    <row r="72" spans="2:36" x14ac:dyDescent="0.25">
      <c r="B72" s="123">
        <f>+RIEP_VENDITA!T73</f>
        <v>0</v>
      </c>
      <c r="C72" s="29" t="str">
        <f>+RIEP_VENDITA!A73</f>
        <v>10234</v>
      </c>
      <c r="D72" t="str">
        <f>+RIEP_VENDITA!B73</f>
        <v>KIWI BANANA ICE POD</v>
      </c>
      <c r="E72">
        <f>+RIEP_VENDITA!C73</f>
        <v>10</v>
      </c>
      <c r="F72">
        <f>+RIEP_VENDITA!D73</f>
        <v>10</v>
      </c>
      <c r="G72">
        <f>+RIEP_VENDITA!G73</f>
        <v>0</v>
      </c>
      <c r="H72">
        <f>+RIEP_VENDITA!H73</f>
        <v>9</v>
      </c>
      <c r="Z72" t="str">
        <f t="array" ref="Z72">IF(C72="","",IFERROR(INDEX(LOOKUP!$B$2:$B$8,MATCH(1,COUNTIF(D72,"*"&amp;LOOKUP!$A$2:$A$8&amp;"*"),0)),IF(LEFT(C72,4)="AMMS","SIGARETTE","ACCESSORI")))</f>
        <v>SIGARETTE ELETTRONICHE</v>
      </c>
      <c r="AA72">
        <f>IF(C72="","",IF(SUMIFS('AUTO-ORDER'!$T$2:$T$1000,'AUTO-ORDER'!$S$2:$S$1000,C72)&gt;0,SUMIFS('AUTO-ORDER'!$T$2:$T$1000,'AUTO-ORDER'!$S$2:$S$1000,C72),IF(Z72="SIGARETTE",LOTTO_SIGARETTE,IF(Z72="SIGARETTE ELETTRONICHE",LOTTO_ELETTRONICHE,LOTTO_ACCESSORI))))</f>
        <v>5</v>
      </c>
      <c r="AB72">
        <f>IF(C72="","",SUMIFS(DB_STORICO_VEND!$E$2:$E$30000,DB_STORICO_VEND!$C$2:$C$30000,C72,DB_STORICO_VEND!$B$2:$B$30000,"&gt;="&amp;MAX(DB_STORICO_VEND!$B$2:$B$30000)-GIORNI_STORICO_VEND,DB_STORICO_VEND!$B$2:$B$30000,"&lt;="&amp;MAX(DB_STORICO_VEND!$B$2:$B$30000)))</f>
        <v>0</v>
      </c>
      <c r="AC72">
        <f>IF(C72="","",IFERROR(AVERAGEIFS(STORICO_ORDINI!$E$2:$E$20000,STORICO_ORDINI!$C$2:$C$20000,C72,STORICO_ORDINI!$E$2:$E$20000,"&gt;0"),0))</f>
        <v>0</v>
      </c>
      <c r="AD72">
        <f>IF(C72="","",COUNTIFS(STORICO_ORDINI!$C$2:$C$20000,C72,STORICO_ORDINI!$E$2:$E$20000,"&gt;0"))</f>
        <v>0</v>
      </c>
      <c r="AE72">
        <f>IF(C72="","",ROUND(IF(AND(AB72&lt;='AUTO-ORDER'!$V$4,AD72&lt;='AUTO-ORDER'!$V$5),MAX(0,AB72*'AUTO-ORDER'!$V$6),MAX(AB72*GIORNI_SETTIMANA/GIORNI_STORICO_VEND*'AUTO-ORDER'!$V$3,IF(AD72&gt;='AUTO-ORDER'!$V$8,AC72*'AUTO-ORDER'!$V$9,0))),0))</f>
        <v>0</v>
      </c>
      <c r="AF72">
        <f t="shared" si="2"/>
        <v>0</v>
      </c>
      <c r="AG72">
        <f>IF(C72="","",IF(OR(AA72&lt;=0,AE72&lt;=0),0,IF(AND(AB72&lt;='AUTO-ORDER'!$V$4,AD72&lt;='AUTO-ORDER'!$V$5),IF(AND(G72&lt;='AUTO-ORDER'!$V$10,AB72&gt;0),AA72,0),IF(G72&gt;=AE72,0,MAX(ROUNDUP((AE72-G72)/AA72,0)*AA72,IF(AND(AB72&gt;='AUTO-ORDER'!$V$7,G72&lt;=AA72),AA72,0))))))</f>
        <v>0</v>
      </c>
      <c r="AH72" t="str">
        <f>IF(C72="","",IF(AND(AJ72&lt;'AUTO-ORDER'!$V$2,AG72&gt;0),COUNTIFS($AJ$2:AJ72,"&lt;"&amp;'AUTO-ORDER'!$V$2,$AG$2:AG72,"&gt;0"),""))</f>
        <v/>
      </c>
      <c r="AI72">
        <f>IF(C72="","",IF(AND(AJ72&lt;'AUTO-ORDER'!$V$2,AG72=0),COUNTIFS($AJ$2:AJ72,"&lt;"&amp;'AUTO-ORDER'!$V$2,$AG$2:AG72,"=0"),""))</f>
        <v>9</v>
      </c>
      <c r="AJ72">
        <f t="shared" si="3"/>
        <v>0</v>
      </c>
    </row>
    <row r="73" spans="2:36" x14ac:dyDescent="0.25">
      <c r="B73" s="123">
        <f>+RIEP_VENDITA!T74</f>
        <v>1</v>
      </c>
      <c r="C73" s="29" t="str">
        <f>+RIEP_VENDITA!A74</f>
        <v>10235</v>
      </c>
      <c r="D73" t="str">
        <f>+RIEP_VENDITA!B74</f>
        <v>KIWI DRY TOBACCO POD</v>
      </c>
      <c r="E73">
        <f>+RIEP_VENDITA!C74</f>
        <v>10</v>
      </c>
      <c r="F73">
        <f>+RIEP_VENDITA!D74</f>
        <v>0</v>
      </c>
      <c r="G73">
        <f>+RIEP_VENDITA!G74</f>
        <v>10</v>
      </c>
      <c r="H73">
        <f>+RIEP_VENDITA!H74</f>
        <v>9</v>
      </c>
      <c r="Z73" t="str">
        <f t="array" ref="Z73">IF(C73="","",IFERROR(INDEX(LOOKUP!$B$2:$B$8,MATCH(1,COUNTIF(D73,"*"&amp;LOOKUP!$A$2:$A$8&amp;"*"),0)),IF(LEFT(C73,4)="AMMS","SIGARETTE","ACCESSORI")))</f>
        <v>SIGARETTE ELETTRONICHE</v>
      </c>
      <c r="AA73">
        <f>IF(C73="","",IF(SUMIFS('AUTO-ORDER'!$T$2:$T$1000,'AUTO-ORDER'!$S$2:$S$1000,C73)&gt;0,SUMIFS('AUTO-ORDER'!$T$2:$T$1000,'AUTO-ORDER'!$S$2:$S$1000,C73),IF(Z73="SIGARETTE",LOTTO_SIGARETTE,IF(Z73="SIGARETTE ELETTRONICHE",LOTTO_ELETTRONICHE,LOTTO_ACCESSORI))))</f>
        <v>5</v>
      </c>
      <c r="AB73">
        <f>IF(C73="","",SUMIFS(DB_STORICO_VEND!$E$2:$E$30000,DB_STORICO_VEND!$C$2:$C$30000,C73,DB_STORICO_VEND!$B$2:$B$30000,"&gt;="&amp;MAX(DB_STORICO_VEND!$B$2:$B$30000)-GIORNI_STORICO_VEND,DB_STORICO_VEND!$B$2:$B$30000,"&lt;="&amp;MAX(DB_STORICO_VEND!$B$2:$B$30000)))</f>
        <v>0</v>
      </c>
      <c r="AC73">
        <f>IF(C73="","",IFERROR(AVERAGEIFS(STORICO_ORDINI!$E$2:$E$20000,STORICO_ORDINI!$C$2:$C$20000,C73,STORICO_ORDINI!$E$2:$E$20000,"&gt;0"),0))</f>
        <v>0</v>
      </c>
      <c r="AD73">
        <f>IF(C73="","",COUNTIFS(STORICO_ORDINI!$C$2:$C$20000,C73,STORICO_ORDINI!$E$2:$E$20000,"&gt;0"))</f>
        <v>0</v>
      </c>
      <c r="AE73">
        <f>IF(C73="","",ROUND(IF(AND(AB73&lt;='AUTO-ORDER'!$V$4,AD73&lt;='AUTO-ORDER'!$V$5),MAX(0,AB73*'AUTO-ORDER'!$V$6),MAX(AB73*GIORNI_SETTIMANA/GIORNI_STORICO_VEND*'AUTO-ORDER'!$V$3,IF(AD73&gt;='AUTO-ORDER'!$V$8,AC73*'AUTO-ORDER'!$V$9,0))),0))</f>
        <v>0</v>
      </c>
      <c r="AF73">
        <f t="shared" si="2"/>
        <v>0</v>
      </c>
      <c r="AG73">
        <f>IF(C73="","",IF(OR(AA73&lt;=0,AE73&lt;=0),0,IF(AND(AB73&lt;='AUTO-ORDER'!$V$4,AD73&lt;='AUTO-ORDER'!$V$5),IF(AND(G73&lt;='AUTO-ORDER'!$V$10,AB73&gt;0),AA73,0),IF(G73&gt;=AE73,0,MAX(ROUNDUP((AE73-G73)/AA73,0)*AA73,IF(AND(AB73&gt;='AUTO-ORDER'!$V$7,G73&lt;=AA73),AA73,0))))))</f>
        <v>0</v>
      </c>
      <c r="AH73" t="str">
        <f>IF(C73="","",IF(AND(AJ73&lt;'AUTO-ORDER'!$V$2,AG73&gt;0),COUNTIFS($AJ$2:AJ73,"&lt;"&amp;'AUTO-ORDER'!$V$2,$AG$2:AG73,"&gt;0"),""))</f>
        <v/>
      </c>
      <c r="AI73" t="str">
        <f>IF(C73="","",IF(AND(AJ73&lt;'AUTO-ORDER'!$V$2,AG73=0),COUNTIFS($AJ$2:AJ73,"&lt;"&amp;'AUTO-ORDER'!$V$2,$AG$2:AG73,"=0"),""))</f>
        <v/>
      </c>
      <c r="AJ73">
        <f t="shared" si="3"/>
        <v>10</v>
      </c>
    </row>
    <row r="74" spans="2:36" x14ac:dyDescent="0.25">
      <c r="B74" s="123">
        <f>+RIEP_VENDITA!T75</f>
        <v>1</v>
      </c>
      <c r="C74" s="29" t="str">
        <f>+RIEP_VENDITA!A75</f>
        <v>10236</v>
      </c>
      <c r="D74" t="str">
        <f>+RIEP_VENDITA!B75</f>
        <v>KIWI SMOOTH TOBACCO POD</v>
      </c>
      <c r="E74">
        <f>+RIEP_VENDITA!C75</f>
        <v>10</v>
      </c>
      <c r="F74">
        <f>+RIEP_VENDITA!D75</f>
        <v>0</v>
      </c>
      <c r="G74">
        <f>+RIEP_VENDITA!G75</f>
        <v>10</v>
      </c>
      <c r="H74">
        <f>+RIEP_VENDITA!H75</f>
        <v>9</v>
      </c>
      <c r="Z74" t="str">
        <f t="array" ref="Z74">IF(C74="","",IFERROR(INDEX(LOOKUP!$B$2:$B$8,MATCH(1,COUNTIF(D74,"*"&amp;LOOKUP!$A$2:$A$8&amp;"*"),0)),IF(LEFT(C74,4)="AMMS","SIGARETTE","ACCESSORI")))</f>
        <v>SIGARETTE ELETTRONICHE</v>
      </c>
      <c r="AA74">
        <f>IF(C74="","",IF(SUMIFS('AUTO-ORDER'!$T$2:$T$1000,'AUTO-ORDER'!$S$2:$S$1000,C74)&gt;0,SUMIFS('AUTO-ORDER'!$T$2:$T$1000,'AUTO-ORDER'!$S$2:$S$1000,C74),IF(Z74="SIGARETTE",LOTTO_SIGARETTE,IF(Z74="SIGARETTE ELETTRONICHE",LOTTO_ELETTRONICHE,LOTTO_ACCESSORI))))</f>
        <v>5</v>
      </c>
      <c r="AB74">
        <f>IF(C74="","",SUMIFS(DB_STORICO_VEND!$E$2:$E$30000,DB_STORICO_VEND!$C$2:$C$30000,C74,DB_STORICO_VEND!$B$2:$B$30000,"&gt;="&amp;MAX(DB_STORICO_VEND!$B$2:$B$30000)-GIORNI_STORICO_VEND,DB_STORICO_VEND!$B$2:$B$30000,"&lt;="&amp;MAX(DB_STORICO_VEND!$B$2:$B$30000)))</f>
        <v>0</v>
      </c>
      <c r="AC74">
        <f>IF(C74="","",IFERROR(AVERAGEIFS(STORICO_ORDINI!$E$2:$E$20000,STORICO_ORDINI!$C$2:$C$20000,C74,STORICO_ORDINI!$E$2:$E$20000,"&gt;0"),0))</f>
        <v>0</v>
      </c>
      <c r="AD74">
        <f>IF(C74="","",COUNTIFS(STORICO_ORDINI!$C$2:$C$20000,C74,STORICO_ORDINI!$E$2:$E$20000,"&gt;0"))</f>
        <v>0</v>
      </c>
      <c r="AE74">
        <f>IF(C74="","",ROUND(IF(AND(AB74&lt;='AUTO-ORDER'!$V$4,AD74&lt;='AUTO-ORDER'!$V$5),MAX(0,AB74*'AUTO-ORDER'!$V$6),MAX(AB74*GIORNI_SETTIMANA/GIORNI_STORICO_VEND*'AUTO-ORDER'!$V$3,IF(AD74&gt;='AUTO-ORDER'!$V$8,AC74*'AUTO-ORDER'!$V$9,0))),0))</f>
        <v>0</v>
      </c>
      <c r="AF74">
        <f t="shared" si="2"/>
        <v>0</v>
      </c>
      <c r="AG74">
        <f>IF(C74="","",IF(OR(AA74&lt;=0,AE74&lt;=0),0,IF(AND(AB74&lt;='AUTO-ORDER'!$V$4,AD74&lt;='AUTO-ORDER'!$V$5),IF(AND(G74&lt;='AUTO-ORDER'!$V$10,AB74&gt;0),AA74,0),IF(G74&gt;=AE74,0,MAX(ROUNDUP((AE74-G74)/AA74,0)*AA74,IF(AND(AB74&gt;='AUTO-ORDER'!$V$7,G74&lt;=AA74),AA74,0))))))</f>
        <v>0</v>
      </c>
      <c r="AH74" t="str">
        <f>IF(C74="","",IF(AND(AJ74&lt;'AUTO-ORDER'!$V$2,AG74&gt;0),COUNTIFS($AJ$2:AJ74,"&lt;"&amp;'AUTO-ORDER'!$V$2,$AG$2:AG74,"&gt;0"),""))</f>
        <v/>
      </c>
      <c r="AI74" t="str">
        <f>IF(C74="","",IF(AND(AJ74&lt;'AUTO-ORDER'!$V$2,AG74=0),COUNTIFS($AJ$2:AJ74,"&lt;"&amp;'AUTO-ORDER'!$V$2,$AG$2:AG74,"=0"),""))</f>
        <v/>
      </c>
      <c r="AJ74">
        <f t="shared" si="3"/>
        <v>10</v>
      </c>
    </row>
    <row r="75" spans="2:36" x14ac:dyDescent="0.25">
      <c r="B75" s="123">
        <f>+RIEP_VENDITA!T76</f>
        <v>0.6</v>
      </c>
      <c r="C75" s="29" t="str">
        <f>+RIEP_VENDITA!A76</f>
        <v>10237</v>
      </c>
      <c r="D75" t="str">
        <f>+RIEP_VENDITA!B76</f>
        <v>KIWI GO + MANGO ICE</v>
      </c>
      <c r="E75">
        <f>+RIEP_VENDITA!C76</f>
        <v>10</v>
      </c>
      <c r="F75">
        <f>+RIEP_VENDITA!D76</f>
        <v>4</v>
      </c>
      <c r="G75">
        <f>+RIEP_VENDITA!G76</f>
        <v>6</v>
      </c>
      <c r="H75">
        <f>+RIEP_VENDITA!H76</f>
        <v>10</v>
      </c>
      <c r="Z75" t="str">
        <f t="array" ref="Z75">IF(C75="","",IFERROR(INDEX(LOOKUP!$B$2:$B$8,MATCH(1,COUNTIF(D75,"*"&amp;LOOKUP!$A$2:$A$8&amp;"*"),0)),IF(LEFT(C75,4)="AMMS","SIGARETTE","ACCESSORI")))</f>
        <v>ACCESSORI</v>
      </c>
      <c r="AA75">
        <f>IF(C75="","",IF(SUMIFS('AUTO-ORDER'!$T$2:$T$1000,'AUTO-ORDER'!$S$2:$S$1000,C75)&gt;0,SUMIFS('AUTO-ORDER'!$T$2:$T$1000,'AUTO-ORDER'!$S$2:$S$1000,C75),IF(Z75="SIGARETTE",LOTTO_SIGARETTE,IF(Z75="SIGARETTE ELETTRONICHE",LOTTO_ELETTRONICHE,LOTTO_ACCESSORI))))</f>
        <v>1</v>
      </c>
      <c r="AB75">
        <f>IF(C75="","",SUMIFS(DB_STORICO_VEND!$E$2:$E$30000,DB_STORICO_VEND!$C$2:$C$30000,C75,DB_STORICO_VEND!$B$2:$B$30000,"&gt;="&amp;MAX(DB_STORICO_VEND!$B$2:$B$30000)-GIORNI_STORICO_VEND,DB_STORICO_VEND!$B$2:$B$30000,"&lt;="&amp;MAX(DB_STORICO_VEND!$B$2:$B$30000)))</f>
        <v>0</v>
      </c>
      <c r="AC75">
        <f>IF(C75="","",IFERROR(AVERAGEIFS(STORICO_ORDINI!$E$2:$E$20000,STORICO_ORDINI!$C$2:$C$20000,C75,STORICO_ORDINI!$E$2:$E$20000,"&gt;0"),0))</f>
        <v>0</v>
      </c>
      <c r="AD75">
        <f>IF(C75="","",COUNTIFS(STORICO_ORDINI!$C$2:$C$20000,C75,STORICO_ORDINI!$E$2:$E$20000,"&gt;0"))</f>
        <v>0</v>
      </c>
      <c r="AE75">
        <f>IF(C75="","",ROUND(IF(AND(AB75&lt;='AUTO-ORDER'!$V$4,AD75&lt;='AUTO-ORDER'!$V$5),MAX(0,AB75*'AUTO-ORDER'!$V$6),MAX(AB75*GIORNI_SETTIMANA/GIORNI_STORICO_VEND*'AUTO-ORDER'!$V$3,IF(AD75&gt;='AUTO-ORDER'!$V$8,AC75*'AUTO-ORDER'!$V$9,0))),0))</f>
        <v>0</v>
      </c>
      <c r="AF75">
        <f t="shared" si="2"/>
        <v>0</v>
      </c>
      <c r="AG75">
        <f>IF(C75="","",IF(OR(AA75&lt;=0,AE75&lt;=0),0,IF(AND(AB75&lt;='AUTO-ORDER'!$V$4,AD75&lt;='AUTO-ORDER'!$V$5),IF(AND(G75&lt;='AUTO-ORDER'!$V$10,AB75&gt;0),AA75,0),IF(G75&gt;=AE75,0,MAX(ROUNDUP((AE75-G75)/AA75,0)*AA75,IF(AND(AB75&gt;='AUTO-ORDER'!$V$7,G75&lt;=AA75),AA75,0))))))</f>
        <v>0</v>
      </c>
      <c r="AH75" t="str">
        <f>IF(C75="","",IF(AND(AJ75&lt;'AUTO-ORDER'!$V$2,AG75&gt;0),COUNTIFS($AJ$2:AJ75,"&lt;"&amp;'AUTO-ORDER'!$V$2,$AG$2:AG75,"&gt;0"),""))</f>
        <v/>
      </c>
      <c r="AI75" t="str">
        <f>IF(C75="","",IF(AND(AJ75&lt;'AUTO-ORDER'!$V$2,AG75=0),COUNTIFS($AJ$2:AJ75,"&lt;"&amp;'AUTO-ORDER'!$V$2,$AG$2:AG75,"=0"),""))</f>
        <v/>
      </c>
      <c r="AJ75">
        <f t="shared" si="3"/>
        <v>6</v>
      </c>
    </row>
    <row r="76" spans="2:36" x14ac:dyDescent="0.25">
      <c r="B76" s="123">
        <f>+RIEP_VENDITA!T77</f>
        <v>0.5</v>
      </c>
      <c r="C76" s="29" t="str">
        <f>+RIEP_VENDITA!A77</f>
        <v>10238</v>
      </c>
      <c r="D76" t="str">
        <f>+RIEP_VENDITA!B77</f>
        <v>KIWI GO + BLUEBERRY ICE</v>
      </c>
      <c r="E76">
        <f>+RIEP_VENDITA!C77</f>
        <v>20</v>
      </c>
      <c r="F76">
        <f>+RIEP_VENDITA!D77</f>
        <v>10</v>
      </c>
      <c r="G76">
        <f>+RIEP_VENDITA!G77</f>
        <v>10</v>
      </c>
      <c r="H76">
        <f>+RIEP_VENDITA!H77</f>
        <v>10</v>
      </c>
      <c r="Z76" t="str">
        <f t="array" ref="Z76">IF(C76="","",IFERROR(INDEX(LOOKUP!$B$2:$B$8,MATCH(1,COUNTIF(D76,"*"&amp;LOOKUP!$A$2:$A$8&amp;"*"),0)),IF(LEFT(C76,4)="AMMS","SIGARETTE","ACCESSORI")))</f>
        <v>ACCESSORI</v>
      </c>
      <c r="AA76">
        <f>IF(C76="","",IF(SUMIFS('AUTO-ORDER'!$T$2:$T$1000,'AUTO-ORDER'!$S$2:$S$1000,C76)&gt;0,SUMIFS('AUTO-ORDER'!$T$2:$T$1000,'AUTO-ORDER'!$S$2:$S$1000,C76),IF(Z76="SIGARETTE",LOTTO_SIGARETTE,IF(Z76="SIGARETTE ELETTRONICHE",LOTTO_ELETTRONICHE,LOTTO_ACCESSORI))))</f>
        <v>1</v>
      </c>
      <c r="AB76">
        <f>IF(C76="","",SUMIFS(DB_STORICO_VEND!$E$2:$E$30000,DB_STORICO_VEND!$C$2:$C$30000,C76,DB_STORICO_VEND!$B$2:$B$30000,"&gt;="&amp;MAX(DB_STORICO_VEND!$B$2:$B$30000)-GIORNI_STORICO_VEND,DB_STORICO_VEND!$B$2:$B$30000,"&lt;="&amp;MAX(DB_STORICO_VEND!$B$2:$B$30000)))</f>
        <v>0</v>
      </c>
      <c r="AC76">
        <f>IF(C76="","",IFERROR(AVERAGEIFS(STORICO_ORDINI!$E$2:$E$20000,STORICO_ORDINI!$C$2:$C$20000,C76,STORICO_ORDINI!$E$2:$E$20000,"&gt;0"),0))</f>
        <v>0</v>
      </c>
      <c r="AD76">
        <f>IF(C76="","",COUNTIFS(STORICO_ORDINI!$C$2:$C$20000,C76,STORICO_ORDINI!$E$2:$E$20000,"&gt;0"))</f>
        <v>0</v>
      </c>
      <c r="AE76">
        <f>IF(C76="","",ROUND(IF(AND(AB76&lt;='AUTO-ORDER'!$V$4,AD76&lt;='AUTO-ORDER'!$V$5),MAX(0,AB76*'AUTO-ORDER'!$V$6),MAX(AB76*GIORNI_SETTIMANA/GIORNI_STORICO_VEND*'AUTO-ORDER'!$V$3,IF(AD76&gt;='AUTO-ORDER'!$V$8,AC76*'AUTO-ORDER'!$V$9,0))),0))</f>
        <v>0</v>
      </c>
      <c r="AF76">
        <f t="shared" si="2"/>
        <v>0</v>
      </c>
      <c r="AG76">
        <f>IF(C76="","",IF(OR(AA76&lt;=0,AE76&lt;=0),0,IF(AND(AB76&lt;='AUTO-ORDER'!$V$4,AD76&lt;='AUTO-ORDER'!$V$5),IF(AND(G76&lt;='AUTO-ORDER'!$V$10,AB76&gt;0),AA76,0),IF(G76&gt;=AE76,0,MAX(ROUNDUP((AE76-G76)/AA76,0)*AA76,IF(AND(AB76&gt;='AUTO-ORDER'!$V$7,G76&lt;=AA76),AA76,0))))))</f>
        <v>0</v>
      </c>
      <c r="AH76" t="str">
        <f>IF(C76="","",IF(AND(AJ76&lt;'AUTO-ORDER'!$V$2,AG76&gt;0),COUNTIFS($AJ$2:AJ76,"&lt;"&amp;'AUTO-ORDER'!$V$2,$AG$2:AG76,"&gt;0"),""))</f>
        <v/>
      </c>
      <c r="AI76" t="str">
        <f>IF(C76="","",IF(AND(AJ76&lt;'AUTO-ORDER'!$V$2,AG76=0),COUNTIFS($AJ$2:AJ76,"&lt;"&amp;'AUTO-ORDER'!$V$2,$AG$2:AG76,"=0"),""))</f>
        <v/>
      </c>
      <c r="AJ76">
        <f t="shared" si="3"/>
        <v>10</v>
      </c>
    </row>
    <row r="77" spans="2:36" x14ac:dyDescent="0.25">
      <c r="B77" s="123">
        <f>+RIEP_VENDITA!T78</f>
        <v>0.5</v>
      </c>
      <c r="C77" s="29" t="str">
        <f>+RIEP_VENDITA!A78</f>
        <v>10239</v>
      </c>
      <c r="D77" t="str">
        <f>+RIEP_VENDITA!B78</f>
        <v>KIWI GO + STRAWBERRY ICE</v>
      </c>
      <c r="E77">
        <f>+RIEP_VENDITA!C78</f>
        <v>20</v>
      </c>
      <c r="F77">
        <f>+RIEP_VENDITA!D78</f>
        <v>10</v>
      </c>
      <c r="G77">
        <f>+RIEP_VENDITA!G78</f>
        <v>10</v>
      </c>
      <c r="H77">
        <f>+RIEP_VENDITA!H78</f>
        <v>10</v>
      </c>
      <c r="Z77" t="str">
        <f t="array" ref="Z77">IF(C77="","",IFERROR(INDEX(LOOKUP!$B$2:$B$8,MATCH(1,COUNTIF(D77,"*"&amp;LOOKUP!$A$2:$A$8&amp;"*"),0)),IF(LEFT(C77,4)="AMMS","SIGARETTE","ACCESSORI")))</f>
        <v>ACCESSORI</v>
      </c>
      <c r="AA77">
        <f>IF(C77="","",IF(SUMIFS('AUTO-ORDER'!$T$2:$T$1000,'AUTO-ORDER'!$S$2:$S$1000,C77)&gt;0,SUMIFS('AUTO-ORDER'!$T$2:$T$1000,'AUTO-ORDER'!$S$2:$S$1000,C77),IF(Z77="SIGARETTE",LOTTO_SIGARETTE,IF(Z77="SIGARETTE ELETTRONICHE",LOTTO_ELETTRONICHE,LOTTO_ACCESSORI))))</f>
        <v>1</v>
      </c>
      <c r="AB77">
        <f>IF(C77="","",SUMIFS(DB_STORICO_VEND!$E$2:$E$30000,DB_STORICO_VEND!$C$2:$C$30000,C77,DB_STORICO_VEND!$B$2:$B$30000,"&gt;="&amp;MAX(DB_STORICO_VEND!$B$2:$B$30000)-GIORNI_STORICO_VEND,DB_STORICO_VEND!$B$2:$B$30000,"&lt;="&amp;MAX(DB_STORICO_VEND!$B$2:$B$30000)))</f>
        <v>0</v>
      </c>
      <c r="AC77">
        <f>IF(C77="","",IFERROR(AVERAGEIFS(STORICO_ORDINI!$E$2:$E$20000,STORICO_ORDINI!$C$2:$C$20000,C77,STORICO_ORDINI!$E$2:$E$20000,"&gt;0"),0))</f>
        <v>0</v>
      </c>
      <c r="AD77">
        <f>IF(C77="","",COUNTIFS(STORICO_ORDINI!$C$2:$C$20000,C77,STORICO_ORDINI!$E$2:$E$20000,"&gt;0"))</f>
        <v>0</v>
      </c>
      <c r="AE77">
        <f>IF(C77="","",ROUND(IF(AND(AB77&lt;='AUTO-ORDER'!$V$4,AD77&lt;='AUTO-ORDER'!$V$5),MAX(0,AB77*'AUTO-ORDER'!$V$6),MAX(AB77*GIORNI_SETTIMANA/GIORNI_STORICO_VEND*'AUTO-ORDER'!$V$3,IF(AD77&gt;='AUTO-ORDER'!$V$8,AC77*'AUTO-ORDER'!$V$9,0))),0))</f>
        <v>0</v>
      </c>
      <c r="AF77">
        <f t="shared" si="2"/>
        <v>0</v>
      </c>
      <c r="AG77">
        <f>IF(C77="","",IF(OR(AA77&lt;=0,AE77&lt;=0),0,IF(AND(AB77&lt;='AUTO-ORDER'!$V$4,AD77&lt;='AUTO-ORDER'!$V$5),IF(AND(G77&lt;='AUTO-ORDER'!$V$10,AB77&gt;0),AA77,0),IF(G77&gt;=AE77,0,MAX(ROUNDUP((AE77-G77)/AA77,0)*AA77,IF(AND(AB77&gt;='AUTO-ORDER'!$V$7,G77&lt;=AA77),AA77,0))))))</f>
        <v>0</v>
      </c>
      <c r="AH77" t="str">
        <f>IF(C77="","",IF(AND(AJ77&lt;'AUTO-ORDER'!$V$2,AG77&gt;0),COUNTIFS($AJ$2:AJ77,"&lt;"&amp;'AUTO-ORDER'!$V$2,$AG$2:AG77,"&gt;0"),""))</f>
        <v/>
      </c>
      <c r="AI77" t="str">
        <f>IF(C77="","",IF(AND(AJ77&lt;'AUTO-ORDER'!$V$2,AG77=0),COUNTIFS($AJ$2:AJ77,"&lt;"&amp;'AUTO-ORDER'!$V$2,$AG$2:AG77,"=0"),""))</f>
        <v/>
      </c>
      <c r="AJ77">
        <f t="shared" si="3"/>
        <v>10</v>
      </c>
    </row>
    <row r="78" spans="2:36" x14ac:dyDescent="0.25">
      <c r="B78" s="123">
        <f>+RIEP_VENDITA!T79</f>
        <v>0.65</v>
      </c>
      <c r="C78" s="29" t="str">
        <f>+RIEP_VENDITA!A79</f>
        <v>10240</v>
      </c>
      <c r="D78" t="str">
        <f>+RIEP_VENDITA!B79</f>
        <v>KIWI GO + WATERMELON ICE</v>
      </c>
      <c r="E78">
        <f>+RIEP_VENDITA!C79</f>
        <v>20</v>
      </c>
      <c r="F78">
        <f>+RIEP_VENDITA!D79</f>
        <v>7</v>
      </c>
      <c r="G78">
        <f>+RIEP_VENDITA!G79</f>
        <v>13</v>
      </c>
      <c r="H78">
        <f>+RIEP_VENDITA!H79</f>
        <v>10</v>
      </c>
      <c r="Z78" t="str">
        <f t="array" ref="Z78">IF(C78="","",IFERROR(INDEX(LOOKUP!$B$2:$B$8,MATCH(1,COUNTIF(D78,"*"&amp;LOOKUP!$A$2:$A$8&amp;"*"),0)),IF(LEFT(C78,4)="AMMS","SIGARETTE","ACCESSORI")))</f>
        <v>ACCESSORI</v>
      </c>
      <c r="AA78">
        <f>IF(C78="","",IF(SUMIFS('AUTO-ORDER'!$T$2:$T$1000,'AUTO-ORDER'!$S$2:$S$1000,C78)&gt;0,SUMIFS('AUTO-ORDER'!$T$2:$T$1000,'AUTO-ORDER'!$S$2:$S$1000,C78),IF(Z78="SIGARETTE",LOTTO_SIGARETTE,IF(Z78="SIGARETTE ELETTRONICHE",LOTTO_ELETTRONICHE,LOTTO_ACCESSORI))))</f>
        <v>1</v>
      </c>
      <c r="AB78">
        <f>IF(C78="","",SUMIFS(DB_STORICO_VEND!$E$2:$E$30000,DB_STORICO_VEND!$C$2:$C$30000,C78,DB_STORICO_VEND!$B$2:$B$30000,"&gt;="&amp;MAX(DB_STORICO_VEND!$B$2:$B$30000)-GIORNI_STORICO_VEND,DB_STORICO_VEND!$B$2:$B$30000,"&lt;="&amp;MAX(DB_STORICO_VEND!$B$2:$B$30000)))</f>
        <v>2</v>
      </c>
      <c r="AC78">
        <f>IF(C78="","",IFERROR(AVERAGEIFS(STORICO_ORDINI!$E$2:$E$20000,STORICO_ORDINI!$C$2:$C$20000,C78,STORICO_ORDINI!$E$2:$E$20000,"&gt;0"),0))</f>
        <v>0</v>
      </c>
      <c r="AD78">
        <f>IF(C78="","",COUNTIFS(STORICO_ORDINI!$C$2:$C$20000,C78,STORICO_ORDINI!$E$2:$E$20000,"&gt;0"))</f>
        <v>0</v>
      </c>
      <c r="AE78">
        <f>IF(C78="","",ROUND(IF(AND(AB78&lt;='AUTO-ORDER'!$V$4,AD78&lt;='AUTO-ORDER'!$V$5),MAX(0,AB78*'AUTO-ORDER'!$V$6),MAX(AB78*GIORNI_SETTIMANA/GIORNI_STORICO_VEND*'AUTO-ORDER'!$V$3,IF(AD78&gt;='AUTO-ORDER'!$V$8,AC78*'AUTO-ORDER'!$V$9,0))),0))</f>
        <v>1</v>
      </c>
      <c r="AF78">
        <f t="shared" si="2"/>
        <v>0</v>
      </c>
      <c r="AG78">
        <f>IF(C78="","",IF(OR(AA78&lt;=0,AE78&lt;=0),0,IF(AND(AB78&lt;='AUTO-ORDER'!$V$4,AD78&lt;='AUTO-ORDER'!$V$5),IF(AND(G78&lt;='AUTO-ORDER'!$V$10,AB78&gt;0),AA78,0),IF(G78&gt;=AE78,0,MAX(ROUNDUP((AE78-G78)/AA78,0)*AA78,IF(AND(AB78&gt;='AUTO-ORDER'!$V$7,G78&lt;=AA78),AA78,0))))))</f>
        <v>0</v>
      </c>
      <c r="AH78" t="str">
        <f>IF(C78="","",IF(AND(AJ78&lt;'AUTO-ORDER'!$V$2,AG78&gt;0),COUNTIFS($AJ$2:AJ78,"&lt;"&amp;'AUTO-ORDER'!$V$2,$AG$2:AG78,"&gt;0"),""))</f>
        <v/>
      </c>
      <c r="AI78" t="str">
        <f>IF(C78="","",IF(AND(AJ78&lt;'AUTO-ORDER'!$V$2,AG78=0),COUNTIFS($AJ$2:AJ78,"&lt;"&amp;'AUTO-ORDER'!$V$2,$AG$2:AG78,"=0"),""))</f>
        <v/>
      </c>
      <c r="AJ78">
        <f t="shared" si="3"/>
        <v>13</v>
      </c>
    </row>
    <row r="79" spans="2:36" x14ac:dyDescent="0.25">
      <c r="B79" s="123">
        <f>+RIEP_VENDITA!T80</f>
        <v>0.13255813953488371</v>
      </c>
      <c r="C79" s="29" t="str">
        <f>+RIEP_VENDITA!A80</f>
        <v>AMMS1248</v>
      </c>
      <c r="D79" t="str">
        <f>+RIEP_VENDITA!B80</f>
        <v>WINSTON WHITE *AST20</v>
      </c>
      <c r="E79">
        <f>+RIEP_VENDITA!C80</f>
        <v>430</v>
      </c>
      <c r="F79">
        <f>+RIEP_VENDITA!D80</f>
        <v>373</v>
      </c>
      <c r="G79">
        <f>+RIEP_VENDITA!G80</f>
        <v>57</v>
      </c>
      <c r="H79">
        <f>+RIEP_VENDITA!H80</f>
        <v>5.8</v>
      </c>
      <c r="Z79" t="str">
        <f t="array" ref="Z79">IF(C79="","",IFERROR(INDEX(LOOKUP!$B$2:$B$8,MATCH(1,COUNTIF(D79,"*"&amp;LOOKUP!$A$2:$A$8&amp;"*"),0)),IF(LEFT(C79,4)="AMMS","SIGARETTE","ACCESSORI")))</f>
        <v>SIGARETTE</v>
      </c>
      <c r="AA79">
        <f>IF(C79="","",IF(SUMIFS('AUTO-ORDER'!$T$2:$T$1000,'AUTO-ORDER'!$S$2:$S$1000,C79)&gt;0,SUMIFS('AUTO-ORDER'!$T$2:$T$1000,'AUTO-ORDER'!$S$2:$S$1000,C79),IF(Z79="SIGARETTE",LOTTO_SIGARETTE,IF(Z79="SIGARETTE ELETTRONICHE",LOTTO_ELETTRONICHE,LOTTO_ACCESSORI))))</f>
        <v>10</v>
      </c>
      <c r="AB79">
        <f>IF(C79="","",SUMIFS(DB_STORICO_VEND!$E$2:$E$30000,DB_STORICO_VEND!$C$2:$C$30000,C79,DB_STORICO_VEND!$B$2:$B$30000,"&gt;="&amp;MAX(DB_STORICO_VEND!$B$2:$B$30000)-GIORNI_STORICO_VEND,DB_STORICO_VEND!$B$2:$B$30000,"&lt;="&amp;MAX(DB_STORICO_VEND!$B$2:$B$30000)))</f>
        <v>18</v>
      </c>
      <c r="AC79">
        <f>IF(C79="","",IFERROR(AVERAGEIFS(STORICO_ORDINI!$E$2:$E$20000,STORICO_ORDINI!$C$2:$C$20000,C79,STORICO_ORDINI!$E$2:$E$20000,"&gt;0"),0))</f>
        <v>35</v>
      </c>
      <c r="AD79">
        <f>IF(C79="","",COUNTIFS(STORICO_ORDINI!$C$2:$C$20000,C79,STORICO_ORDINI!$E$2:$E$20000,"&gt;0"))</f>
        <v>8</v>
      </c>
      <c r="AE79">
        <f>IF(C79="","",ROUND(IF(AND(AB79&lt;='AUTO-ORDER'!$V$4,AD79&lt;='AUTO-ORDER'!$V$5),MAX(0,AB79*'AUTO-ORDER'!$V$6),MAX(AB79*GIORNI_SETTIMANA/GIORNI_STORICO_VEND*'AUTO-ORDER'!$V$3,IF(AD79&gt;='AUTO-ORDER'!$V$8,AC79*'AUTO-ORDER'!$V$9,0))),0))</f>
        <v>12</v>
      </c>
      <c r="AF79">
        <f t="shared" si="2"/>
        <v>0</v>
      </c>
      <c r="AG79">
        <f>IF(C79="","",IF(OR(AA79&lt;=0,AE79&lt;=0),0,IF(AND(AB79&lt;='AUTO-ORDER'!$V$4,AD79&lt;='AUTO-ORDER'!$V$5),IF(AND(G79&lt;='AUTO-ORDER'!$V$10,AB79&gt;0),AA79,0),IF(G79&gt;=AE79,0,MAX(ROUNDUP((AE79-G79)/AA79,0)*AA79,IF(AND(AB79&gt;='AUTO-ORDER'!$V$7,G79&lt;=AA79),AA79,0))))))</f>
        <v>0</v>
      </c>
      <c r="AH79" t="str">
        <f>IF(C79="","",IF(AND(AJ79&lt;'AUTO-ORDER'!$V$2,AG79&gt;0),COUNTIFS($AJ$2:AJ79,"&lt;"&amp;'AUTO-ORDER'!$V$2,$AG$2:AG79,"&gt;0"),""))</f>
        <v/>
      </c>
      <c r="AI79" t="str">
        <f>IF(C79="","",IF(AND(AJ79&lt;'AUTO-ORDER'!$V$2,AG79=0),COUNTIFS($AJ$2:AJ79,"&lt;"&amp;'AUTO-ORDER'!$V$2,$AG$2:AG79,"=0"),""))</f>
        <v/>
      </c>
      <c r="AJ79">
        <f t="shared" si="3"/>
        <v>4.75</v>
      </c>
    </row>
    <row r="80" spans="2:36" x14ac:dyDescent="0.25">
      <c r="B80" s="123">
        <f>+RIEP_VENDITA!T81</f>
        <v>5.1587301587301584E-2</v>
      </c>
      <c r="C80" s="29" t="str">
        <f>+RIEP_VENDITA!A81</f>
        <v>AMMS134</v>
      </c>
      <c r="D80" t="str">
        <f>+RIEP_VENDITA!B81</f>
        <v>WINSTON SILVER*AST20</v>
      </c>
      <c r="E80">
        <f>+RIEP_VENDITA!C81</f>
        <v>252</v>
      </c>
      <c r="F80">
        <f>+RIEP_VENDITA!D81</f>
        <v>239</v>
      </c>
      <c r="G80">
        <f>+RIEP_VENDITA!G81</f>
        <v>13</v>
      </c>
      <c r="H80">
        <f>+RIEP_VENDITA!H81</f>
        <v>5.8</v>
      </c>
      <c r="Z80" t="str">
        <f t="array" ref="Z80">IF(C80="","",IFERROR(INDEX(LOOKUP!$B$2:$B$8,MATCH(1,COUNTIF(D80,"*"&amp;LOOKUP!$A$2:$A$8&amp;"*"),0)),IF(LEFT(C80,4)="AMMS","SIGARETTE","ACCESSORI")))</f>
        <v>SIGARETTE</v>
      </c>
      <c r="AA80">
        <f>IF(C80="","",IF(SUMIFS('AUTO-ORDER'!$T$2:$T$1000,'AUTO-ORDER'!$S$2:$S$1000,C80)&gt;0,SUMIFS('AUTO-ORDER'!$T$2:$T$1000,'AUTO-ORDER'!$S$2:$S$1000,C80),IF(Z80="SIGARETTE",LOTTO_SIGARETTE,IF(Z80="SIGARETTE ELETTRONICHE",LOTTO_ELETTRONICHE,LOTTO_ACCESSORI))))</f>
        <v>10</v>
      </c>
      <c r="AB80">
        <f>IF(C80="","",SUMIFS(DB_STORICO_VEND!$E$2:$E$30000,DB_STORICO_VEND!$C$2:$C$30000,C80,DB_STORICO_VEND!$B$2:$B$30000,"&gt;="&amp;MAX(DB_STORICO_VEND!$B$2:$B$30000)-GIORNI_STORICO_VEND,DB_STORICO_VEND!$B$2:$B$30000,"&lt;="&amp;MAX(DB_STORICO_VEND!$B$2:$B$30000)))</f>
        <v>13</v>
      </c>
      <c r="AC80">
        <f>IF(C80="","",IFERROR(AVERAGEIFS(STORICO_ORDINI!$E$2:$E$20000,STORICO_ORDINI!$C$2:$C$20000,C80,STORICO_ORDINI!$E$2:$E$20000,"&gt;0"),0))</f>
        <v>22.5</v>
      </c>
      <c r="AD80">
        <f>IF(C80="","",COUNTIFS(STORICO_ORDINI!$C$2:$C$20000,C80,STORICO_ORDINI!$E$2:$E$20000,"&gt;0"))</f>
        <v>4</v>
      </c>
      <c r="AE80">
        <f>IF(C80="","",ROUND(IF(AND(AB80&lt;='AUTO-ORDER'!$V$4,AD80&lt;='AUTO-ORDER'!$V$5),MAX(0,AB80*'AUTO-ORDER'!$V$6),MAX(AB80*GIORNI_SETTIMANA/GIORNI_STORICO_VEND*'AUTO-ORDER'!$V$3,IF(AD80&gt;='AUTO-ORDER'!$V$8,AC80*'AUTO-ORDER'!$V$9,0))),0))</f>
        <v>8</v>
      </c>
      <c r="AF80">
        <f t="shared" si="2"/>
        <v>0</v>
      </c>
      <c r="AG80">
        <f>IF(C80="","",IF(OR(AA80&lt;=0,AE80&lt;=0),0,IF(AND(AB80&lt;='AUTO-ORDER'!$V$4,AD80&lt;='AUTO-ORDER'!$V$5),IF(AND(G80&lt;='AUTO-ORDER'!$V$10,AB80&gt;0),AA80,0),IF(G80&gt;=AE80,0,MAX(ROUNDUP((AE80-G80)/AA80,0)*AA80,IF(AND(AB80&gt;='AUTO-ORDER'!$V$7,G80&lt;=AA80),AA80,0))))))</f>
        <v>0</v>
      </c>
      <c r="AH80" t="str">
        <f>IF(C80="","",IF(AND(AJ80&lt;'AUTO-ORDER'!$V$2,AG80&gt;0),COUNTIFS($AJ$2:AJ80,"&lt;"&amp;'AUTO-ORDER'!$V$2,$AG$2:AG80,"&gt;0"),""))</f>
        <v/>
      </c>
      <c r="AI80" t="str">
        <f>IF(C80="","",IF(AND(AJ80&lt;'AUTO-ORDER'!$V$2,AG80=0),COUNTIFS($AJ$2:AJ80,"&lt;"&amp;'AUTO-ORDER'!$V$2,$AG$2:AG80,"=0"),""))</f>
        <v/>
      </c>
      <c r="AJ80">
        <f t="shared" si="3"/>
        <v>1.625</v>
      </c>
    </row>
    <row r="81" spans="2:36" x14ac:dyDescent="0.25">
      <c r="B81" s="123">
        <f>+RIEP_VENDITA!T82</f>
        <v>0.15</v>
      </c>
      <c r="C81" s="29" t="str">
        <f>+RIEP_VENDITA!A82</f>
        <v>AMMS1538</v>
      </c>
      <c r="D81" t="str">
        <f>+RIEP_VENDITA!B82</f>
        <v>GOLDEN BLENDS VIRGINIA TRINCIATO</v>
      </c>
      <c r="E81">
        <f>+RIEP_VENDITA!C82</f>
        <v>20</v>
      </c>
      <c r="F81">
        <f>+RIEP_VENDITA!D82</f>
        <v>17</v>
      </c>
      <c r="G81">
        <f>+RIEP_VENDITA!G82</f>
        <v>3</v>
      </c>
      <c r="H81">
        <f>+RIEP_VENDITA!H82</f>
        <v>10.7</v>
      </c>
      <c r="Z81" t="str">
        <f t="array" ref="Z81">IF(C81="","",IFERROR(INDEX(LOOKUP!$B$2:$B$8,MATCH(1,COUNTIF(D81,"*"&amp;LOOKUP!$A$2:$A$8&amp;"*"),0)),IF(LEFT(C81,4)="AMMS","SIGARETTE","ACCESSORI")))</f>
        <v>SIGARETTE</v>
      </c>
      <c r="AA81">
        <f>IF(C81="","",IF(SUMIFS('AUTO-ORDER'!$T$2:$T$1000,'AUTO-ORDER'!$S$2:$S$1000,C81)&gt;0,SUMIFS('AUTO-ORDER'!$T$2:$T$1000,'AUTO-ORDER'!$S$2:$S$1000,C81),IF(Z81="SIGARETTE",LOTTO_SIGARETTE,IF(Z81="SIGARETTE ELETTRONICHE",LOTTO_ELETTRONICHE,LOTTO_ACCESSORI))))</f>
        <v>10</v>
      </c>
      <c r="AB81">
        <f>IF(C81="","",SUMIFS(DB_STORICO_VEND!$E$2:$E$30000,DB_STORICO_VEND!$C$2:$C$30000,C81,DB_STORICO_VEND!$B$2:$B$30000,"&gt;="&amp;MAX(DB_STORICO_VEND!$B$2:$B$30000)-GIORNI_STORICO_VEND,DB_STORICO_VEND!$B$2:$B$30000,"&lt;="&amp;MAX(DB_STORICO_VEND!$B$2:$B$30000)))</f>
        <v>2</v>
      </c>
      <c r="AC81">
        <f>IF(C81="","",IFERROR(AVERAGEIFS(STORICO_ORDINI!$E$2:$E$20000,STORICO_ORDINI!$C$2:$C$20000,C81,STORICO_ORDINI!$E$2:$E$20000,"&gt;0"),0))</f>
        <v>10</v>
      </c>
      <c r="AD81">
        <f>IF(C81="","",COUNTIFS(STORICO_ORDINI!$C$2:$C$20000,C81,STORICO_ORDINI!$E$2:$E$20000,"&gt;0"))</f>
        <v>2</v>
      </c>
      <c r="AE81">
        <f>IF(C81="","",ROUND(IF(AND(AB81&lt;='AUTO-ORDER'!$V$4,AD81&lt;='AUTO-ORDER'!$V$5),MAX(0,AB81*'AUTO-ORDER'!$V$6),MAX(AB81*GIORNI_SETTIMANA/GIORNI_STORICO_VEND*'AUTO-ORDER'!$V$3,IF(AD81&gt;='AUTO-ORDER'!$V$8,AC81*'AUTO-ORDER'!$V$9,0))),0))</f>
        <v>1</v>
      </c>
      <c r="AF81">
        <f t="shared" si="2"/>
        <v>0</v>
      </c>
      <c r="AG81">
        <f>IF(C81="","",IF(OR(AA81&lt;=0,AE81&lt;=0),0,IF(AND(AB81&lt;='AUTO-ORDER'!$V$4,AD81&lt;='AUTO-ORDER'!$V$5),IF(AND(G81&lt;='AUTO-ORDER'!$V$10,AB81&gt;0),AA81,0),IF(G81&gt;=AE81,0,MAX(ROUNDUP((AE81-G81)/AA81,0)*AA81,IF(AND(AB81&gt;='AUTO-ORDER'!$V$7,G81&lt;=AA81),AA81,0))))))</f>
        <v>0</v>
      </c>
      <c r="AH81" t="str">
        <f>IF(C81="","",IF(AND(AJ81&lt;'AUTO-ORDER'!$V$2,AG81&gt;0),COUNTIFS($AJ$2:AJ81,"&lt;"&amp;'AUTO-ORDER'!$V$2,$AG$2:AG81,"&gt;0"),""))</f>
        <v/>
      </c>
      <c r="AI81" t="str">
        <f>IF(C81="","",IF(AND(AJ81&lt;'AUTO-ORDER'!$V$2,AG81=0),COUNTIFS($AJ$2:AJ81,"&lt;"&amp;'AUTO-ORDER'!$V$2,$AG$2:AG81,"=0"),""))</f>
        <v/>
      </c>
      <c r="AJ81">
        <f t="shared" si="3"/>
        <v>3</v>
      </c>
    </row>
    <row r="82" spans="2:36" x14ac:dyDescent="0.25">
      <c r="B82" s="123">
        <f>+RIEP_VENDITA!T83</f>
        <v>9.3333333333333338E-2</v>
      </c>
      <c r="C82" s="29" t="str">
        <f>+RIEP_VENDITA!A83</f>
        <v>AMMS1634</v>
      </c>
      <c r="D82" t="str">
        <f>+RIEP_VENDITA!B83</f>
        <v>WEST ORIGINALS</v>
      </c>
      <c r="E82">
        <f>+RIEP_VENDITA!C83</f>
        <v>150</v>
      </c>
      <c r="F82">
        <f>+RIEP_VENDITA!D83</f>
        <v>136</v>
      </c>
      <c r="G82">
        <f>+RIEP_VENDITA!G83</f>
        <v>14</v>
      </c>
      <c r="H82">
        <f>+RIEP_VENDITA!H83</f>
        <v>5.2</v>
      </c>
      <c r="Z82" t="str">
        <f t="array" ref="Z82">IF(C82="","",IFERROR(INDEX(LOOKUP!$B$2:$B$8,MATCH(1,COUNTIF(D82,"*"&amp;LOOKUP!$A$2:$A$8&amp;"*"),0)),IF(LEFT(C82,4)="AMMS","SIGARETTE","ACCESSORI")))</f>
        <v>SIGARETTE</v>
      </c>
      <c r="AA82">
        <f>IF(C82="","",IF(SUMIFS('AUTO-ORDER'!$T$2:$T$1000,'AUTO-ORDER'!$S$2:$S$1000,C82)&gt;0,SUMIFS('AUTO-ORDER'!$T$2:$T$1000,'AUTO-ORDER'!$S$2:$S$1000,C82),IF(Z82="SIGARETTE",LOTTO_SIGARETTE,IF(Z82="SIGARETTE ELETTRONICHE",LOTTO_ELETTRONICHE,LOTTO_ACCESSORI))))</f>
        <v>10</v>
      </c>
      <c r="AB82">
        <f>IF(C82="","",SUMIFS(DB_STORICO_VEND!$E$2:$E$30000,DB_STORICO_VEND!$C$2:$C$30000,C82,DB_STORICO_VEND!$B$2:$B$30000,"&gt;="&amp;MAX(DB_STORICO_VEND!$B$2:$B$30000)-GIORNI_STORICO_VEND,DB_STORICO_VEND!$B$2:$B$30000,"&lt;="&amp;MAX(DB_STORICO_VEND!$B$2:$B$30000)))</f>
        <v>6</v>
      </c>
      <c r="AC82">
        <f>IF(C82="","",IFERROR(AVERAGEIFS(STORICO_ORDINI!$E$2:$E$20000,STORICO_ORDINI!$C$2:$C$20000,C82,STORICO_ORDINI!$E$2:$E$20000,"&gt;0"),0))</f>
        <v>30</v>
      </c>
      <c r="AD82">
        <f>IF(C82="","",COUNTIFS(STORICO_ORDINI!$C$2:$C$20000,C82,STORICO_ORDINI!$E$2:$E$20000,"&gt;0"))</f>
        <v>3</v>
      </c>
      <c r="AE82">
        <f>IF(C82="","",ROUND(IF(AND(AB82&lt;='AUTO-ORDER'!$V$4,AD82&lt;='AUTO-ORDER'!$V$5),MAX(0,AB82*'AUTO-ORDER'!$V$6),MAX(AB82*GIORNI_SETTIMANA/GIORNI_STORICO_VEND*'AUTO-ORDER'!$V$3,IF(AD82&gt;='AUTO-ORDER'!$V$8,AC82*'AUTO-ORDER'!$V$9,0))),0))</f>
        <v>2</v>
      </c>
      <c r="AF82">
        <f t="shared" si="2"/>
        <v>0</v>
      </c>
      <c r="AG82">
        <f>IF(C82="","",IF(OR(AA82&lt;=0,AE82&lt;=0),0,IF(AND(AB82&lt;='AUTO-ORDER'!$V$4,AD82&lt;='AUTO-ORDER'!$V$5),IF(AND(G82&lt;='AUTO-ORDER'!$V$10,AB82&gt;0),AA82,0),IF(G82&gt;=AE82,0,MAX(ROUNDUP((AE82-G82)/AA82,0)*AA82,IF(AND(AB82&gt;='AUTO-ORDER'!$V$7,G82&lt;=AA82),AA82,0))))))</f>
        <v>0</v>
      </c>
      <c r="AH82" t="str">
        <f>IF(C82="","",IF(AND(AJ82&lt;'AUTO-ORDER'!$V$2,AG82&gt;0),COUNTIFS($AJ$2:AJ82,"&lt;"&amp;'AUTO-ORDER'!$V$2,$AG$2:AG82,"&gt;0"),""))</f>
        <v/>
      </c>
      <c r="AI82" t="str">
        <f>IF(C82="","",IF(AND(AJ82&lt;'AUTO-ORDER'!$V$2,AG82=0),COUNTIFS($AJ$2:AJ82,"&lt;"&amp;'AUTO-ORDER'!$V$2,$AG$2:AG82,"=0"),""))</f>
        <v/>
      </c>
      <c r="AJ82">
        <f t="shared" si="3"/>
        <v>7</v>
      </c>
    </row>
    <row r="83" spans="2:36" x14ac:dyDescent="0.25">
      <c r="B83" s="123">
        <f>+RIEP_VENDITA!T84</f>
        <v>0.16923076923076924</v>
      </c>
      <c r="C83" s="29" t="str">
        <f>+RIEP_VENDITA!A84</f>
        <v>AMMS1635</v>
      </c>
      <c r="D83" t="str">
        <f>+RIEP_VENDITA!B84</f>
        <v>WEST BLUE</v>
      </c>
      <c r="E83">
        <f>+RIEP_VENDITA!C84</f>
        <v>130</v>
      </c>
      <c r="F83">
        <f>+RIEP_VENDITA!D84</f>
        <v>108</v>
      </c>
      <c r="G83">
        <f>+RIEP_VENDITA!G84</f>
        <v>22</v>
      </c>
      <c r="H83">
        <f>+RIEP_VENDITA!H84</f>
        <v>5.2</v>
      </c>
      <c r="Z83" t="str">
        <f t="array" ref="Z83">IF(C83="","",IFERROR(INDEX(LOOKUP!$B$2:$B$8,MATCH(1,COUNTIF(D83,"*"&amp;LOOKUP!$A$2:$A$8&amp;"*"),0)),IF(LEFT(C83,4)="AMMS","SIGARETTE","ACCESSORI")))</f>
        <v>SIGARETTE</v>
      </c>
      <c r="AA83">
        <f>IF(C83="","",IF(SUMIFS('AUTO-ORDER'!$T$2:$T$1000,'AUTO-ORDER'!$S$2:$S$1000,C83)&gt;0,SUMIFS('AUTO-ORDER'!$T$2:$T$1000,'AUTO-ORDER'!$S$2:$S$1000,C83),IF(Z83="SIGARETTE",LOTTO_SIGARETTE,IF(Z83="SIGARETTE ELETTRONICHE",LOTTO_ELETTRONICHE,LOTTO_ACCESSORI))))</f>
        <v>10</v>
      </c>
      <c r="AB83">
        <f>IF(C83="","",SUMIFS(DB_STORICO_VEND!$E$2:$E$30000,DB_STORICO_VEND!$C$2:$C$30000,C83,DB_STORICO_VEND!$B$2:$B$30000,"&gt;="&amp;MAX(DB_STORICO_VEND!$B$2:$B$30000)-GIORNI_STORICO_VEND,DB_STORICO_VEND!$B$2:$B$30000,"&lt;="&amp;MAX(DB_STORICO_VEND!$B$2:$B$30000)))</f>
        <v>11</v>
      </c>
      <c r="AC83">
        <f>IF(C83="","",IFERROR(AVERAGEIFS(STORICO_ORDINI!$E$2:$E$20000,STORICO_ORDINI!$C$2:$C$20000,C83,STORICO_ORDINI!$E$2:$E$20000,"&gt;0"),0))</f>
        <v>10</v>
      </c>
      <c r="AD83">
        <f>IF(C83="","",COUNTIFS(STORICO_ORDINI!$C$2:$C$20000,C83,STORICO_ORDINI!$E$2:$E$20000,"&gt;0"))</f>
        <v>2</v>
      </c>
      <c r="AE83">
        <f>IF(C83="","",ROUND(IF(AND(AB83&lt;='AUTO-ORDER'!$V$4,AD83&lt;='AUTO-ORDER'!$V$5),MAX(0,AB83*'AUTO-ORDER'!$V$6),MAX(AB83*GIORNI_SETTIMANA/GIORNI_STORICO_VEND*'AUTO-ORDER'!$V$3,IF(AD83&gt;='AUTO-ORDER'!$V$8,AC83*'AUTO-ORDER'!$V$9,0))),0))</f>
        <v>3</v>
      </c>
      <c r="AF83">
        <f t="shared" si="2"/>
        <v>0</v>
      </c>
      <c r="AG83">
        <f>IF(C83="","",IF(OR(AA83&lt;=0,AE83&lt;=0),0,IF(AND(AB83&lt;='AUTO-ORDER'!$V$4,AD83&lt;='AUTO-ORDER'!$V$5),IF(AND(G83&lt;='AUTO-ORDER'!$V$10,AB83&gt;0),AA83,0),IF(G83&gt;=AE83,0,MAX(ROUNDUP((AE83-G83)/AA83,0)*AA83,IF(AND(AB83&gt;='AUTO-ORDER'!$V$7,G83&lt;=AA83),AA83,0))))))</f>
        <v>0</v>
      </c>
      <c r="AH83" t="str">
        <f>IF(C83="","",IF(AND(AJ83&lt;'AUTO-ORDER'!$V$2,AG83&gt;0),COUNTIFS($AJ$2:AJ83,"&lt;"&amp;'AUTO-ORDER'!$V$2,$AG$2:AG83,"&gt;0"),""))</f>
        <v/>
      </c>
      <c r="AI83" t="str">
        <f>IF(C83="","",IF(AND(AJ83&lt;'AUTO-ORDER'!$V$2,AG83=0),COUNTIFS($AJ$2:AJ83,"&lt;"&amp;'AUTO-ORDER'!$V$2,$AG$2:AG83,"=0"),""))</f>
        <v/>
      </c>
      <c r="AJ83">
        <f t="shared" si="3"/>
        <v>7.333333333333333</v>
      </c>
    </row>
    <row r="84" spans="2:36" x14ac:dyDescent="0.25">
      <c r="B84" s="123">
        <f>+RIEP_VENDITA!T85</f>
        <v>0.13600000000000001</v>
      </c>
      <c r="C84" s="29" t="str">
        <f>+RIEP_VENDITA!A85</f>
        <v>AMMS1733</v>
      </c>
      <c r="D84" t="str">
        <f>+RIEP_VENDITA!B85</f>
        <v>WINSTON BLUE*CART20</v>
      </c>
      <c r="E84">
        <f>+RIEP_VENDITA!C85</f>
        <v>250</v>
      </c>
      <c r="F84">
        <f>+RIEP_VENDITA!D85</f>
        <v>216</v>
      </c>
      <c r="G84">
        <f>+RIEP_VENDITA!G85</f>
        <v>34</v>
      </c>
      <c r="H84">
        <f>+RIEP_VENDITA!H85</f>
        <v>5.5</v>
      </c>
      <c r="Z84" t="str">
        <f t="array" ref="Z84">IF(C84="","",IFERROR(INDEX(LOOKUP!$B$2:$B$8,MATCH(1,COUNTIF(D84,"*"&amp;LOOKUP!$A$2:$A$8&amp;"*"),0)),IF(LEFT(C84,4)="AMMS","SIGARETTE","ACCESSORI")))</f>
        <v>SIGARETTE</v>
      </c>
      <c r="AA84">
        <f>IF(C84="","",IF(SUMIFS('AUTO-ORDER'!$T$2:$T$1000,'AUTO-ORDER'!$S$2:$S$1000,C84)&gt;0,SUMIFS('AUTO-ORDER'!$T$2:$T$1000,'AUTO-ORDER'!$S$2:$S$1000,C84),IF(Z84="SIGARETTE",LOTTO_SIGARETTE,IF(Z84="SIGARETTE ELETTRONICHE",LOTTO_ELETTRONICHE,LOTTO_ACCESSORI))))</f>
        <v>10</v>
      </c>
      <c r="AB84">
        <f>IF(C84="","",SUMIFS(DB_STORICO_VEND!$E$2:$E$30000,DB_STORICO_VEND!$C$2:$C$30000,C84,DB_STORICO_VEND!$B$2:$B$30000,"&gt;="&amp;MAX(DB_STORICO_VEND!$B$2:$B$30000)-GIORNI_STORICO_VEND,DB_STORICO_VEND!$B$2:$B$30000,"&lt;="&amp;MAX(DB_STORICO_VEND!$B$2:$B$30000)))</f>
        <v>7</v>
      </c>
      <c r="AC84">
        <f>IF(C84="","",IFERROR(AVERAGEIFS(STORICO_ORDINI!$E$2:$E$20000,STORICO_ORDINI!$C$2:$C$20000,C84,STORICO_ORDINI!$E$2:$E$20000,"&gt;0"),0))</f>
        <v>35</v>
      </c>
      <c r="AD84">
        <f>IF(C84="","",COUNTIFS(STORICO_ORDINI!$C$2:$C$20000,C84,STORICO_ORDINI!$E$2:$E$20000,"&gt;0"))</f>
        <v>2</v>
      </c>
      <c r="AE84">
        <f>IF(C84="","",ROUND(IF(AND(AB84&lt;='AUTO-ORDER'!$V$4,AD84&lt;='AUTO-ORDER'!$V$5),MAX(0,AB84*'AUTO-ORDER'!$V$6),MAX(AB84*GIORNI_SETTIMANA/GIORNI_STORICO_VEND*'AUTO-ORDER'!$V$3,IF(AD84&gt;='AUTO-ORDER'!$V$8,AC84*'AUTO-ORDER'!$V$9,0))),0))</f>
        <v>2</v>
      </c>
      <c r="AF84">
        <f t="shared" si="2"/>
        <v>0</v>
      </c>
      <c r="AG84">
        <f>IF(C84="","",IF(OR(AA84&lt;=0,AE84&lt;=0),0,IF(AND(AB84&lt;='AUTO-ORDER'!$V$4,AD84&lt;='AUTO-ORDER'!$V$5),IF(AND(G84&lt;='AUTO-ORDER'!$V$10,AB84&gt;0),AA84,0),IF(G84&gt;=AE84,0,MAX(ROUNDUP((AE84-G84)/AA84,0)*AA84,IF(AND(AB84&gt;='AUTO-ORDER'!$V$7,G84&lt;=AA84),AA84,0))))))</f>
        <v>0</v>
      </c>
      <c r="AH84" t="str">
        <f>IF(C84="","",IF(AND(AJ84&lt;'AUTO-ORDER'!$V$2,AG84&gt;0),COUNTIFS($AJ$2:AJ84,"&lt;"&amp;'AUTO-ORDER'!$V$2,$AG$2:AG84,"&gt;0"),""))</f>
        <v/>
      </c>
      <c r="AI84" t="str">
        <f>IF(C84="","",IF(AND(AJ84&lt;'AUTO-ORDER'!$V$2,AG84=0),COUNTIFS($AJ$2:AJ84,"&lt;"&amp;'AUTO-ORDER'!$V$2,$AG$2:AG84,"=0"),""))</f>
        <v/>
      </c>
      <c r="AJ84">
        <f t="shared" si="3"/>
        <v>17</v>
      </c>
    </row>
    <row r="85" spans="2:36" x14ac:dyDescent="0.25">
      <c r="B85" s="123">
        <f>+RIEP_VENDITA!T86</f>
        <v>0.13</v>
      </c>
      <c r="C85" s="29" t="str">
        <f>+RIEP_VENDITA!A86</f>
        <v>AMMS177</v>
      </c>
      <c r="D85" t="str">
        <f>+RIEP_VENDITA!B86</f>
        <v>DUNHILL MS BIONDE AST</v>
      </c>
      <c r="E85">
        <f>+RIEP_VENDITA!C86</f>
        <v>100</v>
      </c>
      <c r="F85">
        <f>+RIEP_VENDITA!D86</f>
        <v>87</v>
      </c>
      <c r="G85">
        <f>+RIEP_VENDITA!G86</f>
        <v>13</v>
      </c>
      <c r="H85">
        <f>+RIEP_VENDITA!H86</f>
        <v>5.8</v>
      </c>
      <c r="Z85" t="str">
        <f t="array" ref="Z85">IF(C85="","",IFERROR(INDEX(LOOKUP!$B$2:$B$8,MATCH(1,COUNTIF(D85,"*"&amp;LOOKUP!$A$2:$A$8&amp;"*"),0)),IF(LEFT(C85,4)="AMMS","SIGARETTE","ACCESSORI")))</f>
        <v>SIGARETTE</v>
      </c>
      <c r="AA85">
        <f>IF(C85="","",IF(SUMIFS('AUTO-ORDER'!$T$2:$T$1000,'AUTO-ORDER'!$S$2:$S$1000,C85)&gt;0,SUMIFS('AUTO-ORDER'!$T$2:$T$1000,'AUTO-ORDER'!$S$2:$S$1000,C85),IF(Z85="SIGARETTE",LOTTO_SIGARETTE,IF(Z85="SIGARETTE ELETTRONICHE",LOTTO_ELETTRONICHE,LOTTO_ACCESSORI))))</f>
        <v>10</v>
      </c>
      <c r="AB85">
        <f>IF(C85="","",SUMIFS(DB_STORICO_VEND!$E$2:$E$30000,DB_STORICO_VEND!$C$2:$C$30000,C85,DB_STORICO_VEND!$B$2:$B$30000,"&gt;="&amp;MAX(DB_STORICO_VEND!$B$2:$B$30000)-GIORNI_STORICO_VEND,DB_STORICO_VEND!$B$2:$B$30000,"&lt;="&amp;MAX(DB_STORICO_VEND!$B$2:$B$30000)))</f>
        <v>17</v>
      </c>
      <c r="AC85">
        <f>IF(C85="","",IFERROR(AVERAGEIFS(STORICO_ORDINI!$E$2:$E$20000,STORICO_ORDINI!$C$2:$C$20000,C85,STORICO_ORDINI!$E$2:$E$20000,"&gt;0"),0))</f>
        <v>40</v>
      </c>
      <c r="AD85">
        <f>IF(C85="","",COUNTIFS(STORICO_ORDINI!$C$2:$C$20000,C85,STORICO_ORDINI!$E$2:$E$20000,"&gt;0"))</f>
        <v>1</v>
      </c>
      <c r="AE85">
        <f>IF(C85="","",ROUND(IF(AND(AB85&lt;='AUTO-ORDER'!$V$4,AD85&lt;='AUTO-ORDER'!$V$5),MAX(0,AB85*'AUTO-ORDER'!$V$6),MAX(AB85*GIORNI_SETTIMANA/GIORNI_STORICO_VEND*'AUTO-ORDER'!$V$3,IF(AD85&gt;='AUTO-ORDER'!$V$8,AC85*'AUTO-ORDER'!$V$9,0))),0))</f>
        <v>5</v>
      </c>
      <c r="AF85">
        <f t="shared" si="2"/>
        <v>0</v>
      </c>
      <c r="AG85">
        <f>IF(C85="","",IF(OR(AA85&lt;=0,AE85&lt;=0),0,IF(AND(AB85&lt;='AUTO-ORDER'!$V$4,AD85&lt;='AUTO-ORDER'!$V$5),IF(AND(G85&lt;='AUTO-ORDER'!$V$10,AB85&gt;0),AA85,0),IF(G85&gt;=AE85,0,MAX(ROUNDUP((AE85-G85)/AA85,0)*AA85,IF(AND(AB85&gt;='AUTO-ORDER'!$V$7,G85&lt;=AA85),AA85,0))))))</f>
        <v>0</v>
      </c>
      <c r="AH85" t="str">
        <f>IF(C85="","",IF(AND(AJ85&lt;'AUTO-ORDER'!$V$2,AG85&gt;0),COUNTIFS($AJ$2:AJ85,"&lt;"&amp;'AUTO-ORDER'!$V$2,$AG$2:AG85,"&gt;0"),""))</f>
        <v/>
      </c>
      <c r="AI85" t="str">
        <f>IF(C85="","",IF(AND(AJ85&lt;'AUTO-ORDER'!$V$2,AG85=0),COUNTIFS($AJ$2:AJ85,"&lt;"&amp;'AUTO-ORDER'!$V$2,$AG$2:AG85,"=0"),""))</f>
        <v/>
      </c>
      <c r="AJ85">
        <f t="shared" si="3"/>
        <v>2.6</v>
      </c>
    </row>
    <row r="86" spans="2:36" x14ac:dyDescent="0.25">
      <c r="B86" s="123">
        <f>+RIEP_VENDITA!T87</f>
        <v>0.109375</v>
      </c>
      <c r="C86" s="29" t="str">
        <f>+RIEP_VENDITA!A87</f>
        <v>AMMS1783</v>
      </c>
      <c r="D86" t="str">
        <f>+RIEP_VENDITA!B87</f>
        <v>WINSTON RED 100S* AST20</v>
      </c>
      <c r="E86">
        <f>+RIEP_VENDITA!C87</f>
        <v>320</v>
      </c>
      <c r="F86">
        <f>+RIEP_VENDITA!D87</f>
        <v>285</v>
      </c>
      <c r="G86">
        <f>+RIEP_VENDITA!G87</f>
        <v>35</v>
      </c>
      <c r="H86">
        <f>+RIEP_VENDITA!H87</f>
        <v>5.8</v>
      </c>
      <c r="Z86" t="str">
        <f t="array" ref="Z86">IF(C86="","",IFERROR(INDEX(LOOKUP!$B$2:$B$8,MATCH(1,COUNTIF(D86,"*"&amp;LOOKUP!$A$2:$A$8&amp;"*"),0)),IF(LEFT(C86,4)="AMMS","SIGARETTE","ACCESSORI")))</f>
        <v>SIGARETTE</v>
      </c>
      <c r="AA86">
        <f>IF(C86="","",IF(SUMIFS('AUTO-ORDER'!$T$2:$T$1000,'AUTO-ORDER'!$S$2:$S$1000,C86)&gt;0,SUMIFS('AUTO-ORDER'!$T$2:$T$1000,'AUTO-ORDER'!$S$2:$S$1000,C86),IF(Z86="SIGARETTE",LOTTO_SIGARETTE,IF(Z86="SIGARETTE ELETTRONICHE",LOTTO_ELETTRONICHE,LOTTO_ACCESSORI))))</f>
        <v>10</v>
      </c>
      <c r="AB86">
        <f>IF(C86="","",SUMIFS(DB_STORICO_VEND!$E$2:$E$30000,DB_STORICO_VEND!$C$2:$C$30000,C86,DB_STORICO_VEND!$B$2:$B$30000,"&gt;="&amp;MAX(DB_STORICO_VEND!$B$2:$B$30000)-GIORNI_STORICO_VEND,DB_STORICO_VEND!$B$2:$B$30000,"&lt;="&amp;MAX(DB_STORICO_VEND!$B$2:$B$30000)))</f>
        <v>14</v>
      </c>
      <c r="AC86">
        <f>IF(C86="","",IFERROR(AVERAGEIFS(STORICO_ORDINI!$E$2:$E$20000,STORICO_ORDINI!$C$2:$C$20000,C86,STORICO_ORDINI!$E$2:$E$20000,"&gt;0"),0))</f>
        <v>35</v>
      </c>
      <c r="AD86">
        <f>IF(C86="","",COUNTIFS(STORICO_ORDINI!$C$2:$C$20000,C86,STORICO_ORDINI!$E$2:$E$20000,"&gt;0"))</f>
        <v>6</v>
      </c>
      <c r="AE86">
        <f>IF(C86="","",ROUND(IF(AND(AB86&lt;='AUTO-ORDER'!$V$4,AD86&lt;='AUTO-ORDER'!$V$5),MAX(0,AB86*'AUTO-ORDER'!$V$6),MAX(AB86*GIORNI_SETTIMANA/GIORNI_STORICO_VEND*'AUTO-ORDER'!$V$3,IF(AD86&gt;='AUTO-ORDER'!$V$8,AC86*'AUTO-ORDER'!$V$9,0))),0))</f>
        <v>12</v>
      </c>
      <c r="AF86">
        <f t="shared" si="2"/>
        <v>0</v>
      </c>
      <c r="AG86">
        <f>IF(C86="","",IF(OR(AA86&lt;=0,AE86&lt;=0),0,IF(AND(AB86&lt;='AUTO-ORDER'!$V$4,AD86&lt;='AUTO-ORDER'!$V$5),IF(AND(G86&lt;='AUTO-ORDER'!$V$10,AB86&gt;0),AA86,0),IF(G86&gt;=AE86,0,MAX(ROUNDUP((AE86-G86)/AA86,0)*AA86,IF(AND(AB86&gt;='AUTO-ORDER'!$V$7,G86&lt;=AA86),AA86,0))))))</f>
        <v>0</v>
      </c>
      <c r="AH86" t="str">
        <f>IF(C86="","",IF(AND(AJ86&lt;'AUTO-ORDER'!$V$2,AG86&gt;0),COUNTIFS($AJ$2:AJ86,"&lt;"&amp;'AUTO-ORDER'!$V$2,$AG$2:AG86,"&gt;0"),""))</f>
        <v/>
      </c>
      <c r="AI86" t="str">
        <f>IF(C86="","",IF(AND(AJ86&lt;'AUTO-ORDER'!$V$2,AG86=0),COUNTIFS($AJ$2:AJ86,"&lt;"&amp;'AUTO-ORDER'!$V$2,$AG$2:AG86,"=0"),""))</f>
        <v/>
      </c>
      <c r="AJ86">
        <f t="shared" si="3"/>
        <v>2.9166666666666665</v>
      </c>
    </row>
    <row r="87" spans="2:36" x14ac:dyDescent="0.25">
      <c r="B87" s="123">
        <f>+RIEP_VENDITA!T88</f>
        <v>0.1883720930232558</v>
      </c>
      <c r="C87" s="29" t="str">
        <f>+RIEP_VENDITA!A88</f>
        <v>AMMS1784</v>
      </c>
      <c r="D87" t="str">
        <f>+RIEP_VENDITA!B88</f>
        <v>WINSTON BLUE 100S*AST20</v>
      </c>
      <c r="E87">
        <f>+RIEP_VENDITA!C88</f>
        <v>430</v>
      </c>
      <c r="F87">
        <f>+RIEP_VENDITA!D88</f>
        <v>349</v>
      </c>
      <c r="G87">
        <f>+RIEP_VENDITA!G88</f>
        <v>81</v>
      </c>
      <c r="H87">
        <f>+RIEP_VENDITA!H88</f>
        <v>5.8</v>
      </c>
      <c r="Z87" t="str">
        <f t="array" ref="Z87">IF(C87="","",IFERROR(INDEX(LOOKUP!$B$2:$B$8,MATCH(1,COUNTIF(D87,"*"&amp;LOOKUP!$A$2:$A$8&amp;"*"),0)),IF(LEFT(C87,4)="AMMS","SIGARETTE","ACCESSORI")))</f>
        <v>SIGARETTE</v>
      </c>
      <c r="AA87">
        <f>IF(C87="","",IF(SUMIFS('AUTO-ORDER'!$T$2:$T$1000,'AUTO-ORDER'!$S$2:$S$1000,C87)&gt;0,SUMIFS('AUTO-ORDER'!$T$2:$T$1000,'AUTO-ORDER'!$S$2:$S$1000,C87),IF(Z87="SIGARETTE",LOTTO_SIGARETTE,IF(Z87="SIGARETTE ELETTRONICHE",LOTTO_ELETTRONICHE,LOTTO_ACCESSORI))))</f>
        <v>10</v>
      </c>
      <c r="AB87">
        <f>IF(C87="","",SUMIFS(DB_STORICO_VEND!$E$2:$E$30000,DB_STORICO_VEND!$C$2:$C$30000,C87,DB_STORICO_VEND!$B$2:$B$30000,"&gt;="&amp;MAX(DB_STORICO_VEND!$B$2:$B$30000)-GIORNI_STORICO_VEND,DB_STORICO_VEND!$B$2:$B$30000,"&lt;="&amp;MAX(DB_STORICO_VEND!$B$2:$B$30000)))</f>
        <v>37</v>
      </c>
      <c r="AC87">
        <f>IF(C87="","",IFERROR(AVERAGEIFS(STORICO_ORDINI!$E$2:$E$20000,STORICO_ORDINI!$C$2:$C$20000,C87,STORICO_ORDINI!$E$2:$E$20000,"&gt;0"),0))</f>
        <v>26</v>
      </c>
      <c r="AD87">
        <f>IF(C87="","",COUNTIFS(STORICO_ORDINI!$C$2:$C$20000,C87,STORICO_ORDINI!$E$2:$E$20000,"&gt;0"))</f>
        <v>5</v>
      </c>
      <c r="AE87">
        <f>IF(C87="","",ROUND(IF(AND(AB87&lt;='AUTO-ORDER'!$V$4,AD87&lt;='AUTO-ORDER'!$V$5),MAX(0,AB87*'AUTO-ORDER'!$V$6),MAX(AB87*GIORNI_SETTIMANA/GIORNI_STORICO_VEND*'AUTO-ORDER'!$V$3,IF(AD87&gt;='AUTO-ORDER'!$V$8,AC87*'AUTO-ORDER'!$V$9,0))),0))</f>
        <v>10</v>
      </c>
      <c r="AF87">
        <f t="shared" si="2"/>
        <v>0</v>
      </c>
      <c r="AG87">
        <f>IF(C87="","",IF(OR(AA87&lt;=0,AE87&lt;=0),0,IF(AND(AB87&lt;='AUTO-ORDER'!$V$4,AD87&lt;='AUTO-ORDER'!$V$5),IF(AND(G87&lt;='AUTO-ORDER'!$V$10,AB87&gt;0),AA87,0),IF(G87&gt;=AE87,0,MAX(ROUNDUP((AE87-G87)/AA87,0)*AA87,IF(AND(AB87&gt;='AUTO-ORDER'!$V$7,G87&lt;=AA87),AA87,0))))))</f>
        <v>0</v>
      </c>
      <c r="AH87" t="str">
        <f>IF(C87="","",IF(AND(AJ87&lt;'AUTO-ORDER'!$V$2,AG87&gt;0),COUNTIFS($AJ$2:AJ87,"&lt;"&amp;'AUTO-ORDER'!$V$2,$AG$2:AG87,"&gt;0"),""))</f>
        <v/>
      </c>
      <c r="AI87" t="str">
        <f>IF(C87="","",IF(AND(AJ87&lt;'AUTO-ORDER'!$V$2,AG87=0),COUNTIFS($AJ$2:AJ87,"&lt;"&amp;'AUTO-ORDER'!$V$2,$AG$2:AG87,"=0"),""))</f>
        <v/>
      </c>
      <c r="AJ87">
        <f t="shared" si="3"/>
        <v>8.1</v>
      </c>
    </row>
    <row r="88" spans="2:36" x14ac:dyDescent="0.25">
      <c r="B88" s="123">
        <f>+RIEP_VENDITA!T89</f>
        <v>0.45</v>
      </c>
      <c r="C88" s="29" t="str">
        <f>+RIEP_VENDITA!A89</f>
        <v>AMMS18</v>
      </c>
      <c r="D88" t="str">
        <f>+RIEP_VENDITA!B89</f>
        <v>MS CLASSIC SOFT*CART20</v>
      </c>
      <c r="E88">
        <f>+RIEP_VENDITA!C89</f>
        <v>20</v>
      </c>
      <c r="F88">
        <f>+RIEP_VENDITA!D89</f>
        <v>11</v>
      </c>
      <c r="G88">
        <f>+RIEP_VENDITA!G89</f>
        <v>9</v>
      </c>
      <c r="H88">
        <f>+RIEP_VENDITA!H89</f>
        <v>5.8</v>
      </c>
      <c r="Z88" t="str">
        <f t="array" ref="Z88">IF(C88="","",IFERROR(INDEX(LOOKUP!$B$2:$B$8,MATCH(1,COUNTIF(D88,"*"&amp;LOOKUP!$A$2:$A$8&amp;"*"),0)),IF(LEFT(C88,4)="AMMS","SIGARETTE","ACCESSORI")))</f>
        <v>SIGARETTE</v>
      </c>
      <c r="AA88">
        <f>IF(C88="","",IF(SUMIFS('AUTO-ORDER'!$T$2:$T$1000,'AUTO-ORDER'!$S$2:$S$1000,C88)&gt;0,SUMIFS('AUTO-ORDER'!$T$2:$T$1000,'AUTO-ORDER'!$S$2:$S$1000,C88),IF(Z88="SIGARETTE",LOTTO_SIGARETTE,IF(Z88="SIGARETTE ELETTRONICHE",LOTTO_ELETTRONICHE,LOTTO_ACCESSORI))))</f>
        <v>10</v>
      </c>
      <c r="AB88">
        <f>IF(C88="","",SUMIFS(DB_STORICO_VEND!$E$2:$E$30000,DB_STORICO_VEND!$C$2:$C$30000,C88,DB_STORICO_VEND!$B$2:$B$30000,"&gt;="&amp;MAX(DB_STORICO_VEND!$B$2:$B$30000)-GIORNI_STORICO_VEND,DB_STORICO_VEND!$B$2:$B$30000,"&lt;="&amp;MAX(DB_STORICO_VEND!$B$2:$B$30000)))</f>
        <v>0</v>
      </c>
      <c r="AC88">
        <f>IF(C88="","",IFERROR(AVERAGEIFS(STORICO_ORDINI!$E$2:$E$20000,STORICO_ORDINI!$C$2:$C$20000,C88,STORICO_ORDINI!$E$2:$E$20000,"&gt;0"),0))</f>
        <v>10</v>
      </c>
      <c r="AD88">
        <f>IF(C88="","",COUNTIFS(STORICO_ORDINI!$C$2:$C$20000,C88,STORICO_ORDINI!$E$2:$E$20000,"&gt;0"))</f>
        <v>1</v>
      </c>
      <c r="AE88">
        <f>IF(C88="","",ROUND(IF(AND(AB88&lt;='AUTO-ORDER'!$V$4,AD88&lt;='AUTO-ORDER'!$V$5),MAX(0,AB88*'AUTO-ORDER'!$V$6),MAX(AB88*GIORNI_SETTIMANA/GIORNI_STORICO_VEND*'AUTO-ORDER'!$V$3,IF(AD88&gt;='AUTO-ORDER'!$V$8,AC88*'AUTO-ORDER'!$V$9,0))),0))</f>
        <v>0</v>
      </c>
      <c r="AF88">
        <f t="shared" si="2"/>
        <v>0</v>
      </c>
      <c r="AG88">
        <f>IF(C88="","",IF(OR(AA88&lt;=0,AE88&lt;=0),0,IF(AND(AB88&lt;='AUTO-ORDER'!$V$4,AD88&lt;='AUTO-ORDER'!$V$5),IF(AND(G88&lt;='AUTO-ORDER'!$V$10,AB88&gt;0),AA88,0),IF(G88&gt;=AE88,0,MAX(ROUNDUP((AE88-G88)/AA88,0)*AA88,IF(AND(AB88&gt;='AUTO-ORDER'!$V$7,G88&lt;=AA88),AA88,0))))))</f>
        <v>0</v>
      </c>
      <c r="AH88" t="str">
        <f>IF(C88="","",IF(AND(AJ88&lt;'AUTO-ORDER'!$V$2,AG88&gt;0),COUNTIFS($AJ$2:AJ88,"&lt;"&amp;'AUTO-ORDER'!$V$2,$AG$2:AG88,"&gt;0"),""))</f>
        <v/>
      </c>
      <c r="AI88" t="str">
        <f>IF(C88="","",IF(AND(AJ88&lt;'AUTO-ORDER'!$V$2,AG88=0),COUNTIFS($AJ$2:AJ88,"&lt;"&amp;'AUTO-ORDER'!$V$2,$AG$2:AG88,"=0"),""))</f>
        <v/>
      </c>
      <c r="AJ88">
        <f t="shared" si="3"/>
        <v>9</v>
      </c>
    </row>
    <row r="89" spans="2:36" x14ac:dyDescent="0.25">
      <c r="B89" s="123">
        <f>+RIEP_VENDITA!T90</f>
        <v>0.13333333333333333</v>
      </c>
      <c r="C89" s="29" t="str">
        <f>+RIEP_VENDITA!A90</f>
        <v>AMMS1927</v>
      </c>
      <c r="D89" t="str">
        <f>+RIEP_VENDITA!B90</f>
        <v>PUEBLO CLASSIC TRINCIATO</v>
      </c>
      <c r="E89">
        <f>+RIEP_VENDITA!C90</f>
        <v>60</v>
      </c>
      <c r="F89">
        <f>+RIEP_VENDITA!D90</f>
        <v>52</v>
      </c>
      <c r="G89">
        <f>+RIEP_VENDITA!G90</f>
        <v>8</v>
      </c>
      <c r="H89">
        <f>+RIEP_VENDITA!H90</f>
        <v>8</v>
      </c>
      <c r="Z89" t="str">
        <f t="array" ref="Z89">IF(C89="","",IFERROR(INDEX(LOOKUP!$B$2:$B$8,MATCH(1,COUNTIF(D89,"*"&amp;LOOKUP!$A$2:$A$8&amp;"*"),0)),IF(LEFT(C89,4)="AMMS","SIGARETTE","ACCESSORI")))</f>
        <v>SIGARETTE</v>
      </c>
      <c r="AA89">
        <f>IF(C89="","",IF(SUMIFS('AUTO-ORDER'!$T$2:$T$1000,'AUTO-ORDER'!$S$2:$S$1000,C89)&gt;0,SUMIFS('AUTO-ORDER'!$T$2:$T$1000,'AUTO-ORDER'!$S$2:$S$1000,C89),IF(Z89="SIGARETTE",LOTTO_SIGARETTE,IF(Z89="SIGARETTE ELETTRONICHE",LOTTO_ELETTRONICHE,LOTTO_ACCESSORI))))</f>
        <v>10</v>
      </c>
      <c r="AB89">
        <f>IF(C89="","",SUMIFS(DB_STORICO_VEND!$E$2:$E$30000,DB_STORICO_VEND!$C$2:$C$30000,C89,DB_STORICO_VEND!$B$2:$B$30000,"&gt;="&amp;MAX(DB_STORICO_VEND!$B$2:$B$30000)-GIORNI_STORICO_VEND,DB_STORICO_VEND!$B$2:$B$30000,"&lt;="&amp;MAX(DB_STORICO_VEND!$B$2:$B$30000)))</f>
        <v>7</v>
      </c>
      <c r="AC89">
        <f>IF(C89="","",IFERROR(AVERAGEIFS(STORICO_ORDINI!$E$2:$E$20000,STORICO_ORDINI!$C$2:$C$20000,C89,STORICO_ORDINI!$E$2:$E$20000,"&gt;0"),0))</f>
        <v>10</v>
      </c>
      <c r="AD89">
        <f>IF(C89="","",COUNTIFS(STORICO_ORDINI!$C$2:$C$20000,C89,STORICO_ORDINI!$E$2:$E$20000,"&gt;0"))</f>
        <v>4</v>
      </c>
      <c r="AE89">
        <f>IF(C89="","",ROUND(IF(AND(AB89&lt;='AUTO-ORDER'!$V$4,AD89&lt;='AUTO-ORDER'!$V$5),MAX(0,AB89*'AUTO-ORDER'!$V$6),MAX(AB89*GIORNI_SETTIMANA/GIORNI_STORICO_VEND*'AUTO-ORDER'!$V$3,IF(AD89&gt;='AUTO-ORDER'!$V$8,AC89*'AUTO-ORDER'!$V$9,0))),0))</f>
        <v>4</v>
      </c>
      <c r="AF89">
        <f t="shared" si="2"/>
        <v>0</v>
      </c>
      <c r="AG89">
        <f>IF(C89="","",IF(OR(AA89&lt;=0,AE89&lt;=0),0,IF(AND(AB89&lt;='AUTO-ORDER'!$V$4,AD89&lt;='AUTO-ORDER'!$V$5),IF(AND(G89&lt;='AUTO-ORDER'!$V$10,AB89&gt;0),AA89,0),IF(G89&gt;=AE89,0,MAX(ROUNDUP((AE89-G89)/AA89,0)*AA89,IF(AND(AB89&gt;='AUTO-ORDER'!$V$7,G89&lt;=AA89),AA89,0))))))</f>
        <v>0</v>
      </c>
      <c r="AH89" t="str">
        <f>IF(C89="","",IF(AND(AJ89&lt;'AUTO-ORDER'!$V$2,AG89&gt;0),COUNTIFS($AJ$2:AJ89,"&lt;"&amp;'AUTO-ORDER'!$V$2,$AG$2:AG89,"&gt;0"),""))</f>
        <v/>
      </c>
      <c r="AI89" t="str">
        <f>IF(C89="","",IF(AND(AJ89&lt;'AUTO-ORDER'!$V$2,AG89=0),COUNTIFS($AJ$2:AJ89,"&lt;"&amp;'AUTO-ORDER'!$V$2,$AG$2:AG89,"=0"),""))</f>
        <v/>
      </c>
      <c r="AJ89">
        <f t="shared" si="3"/>
        <v>2</v>
      </c>
    </row>
    <row r="90" spans="2:36" x14ac:dyDescent="0.25">
      <c r="B90" s="123">
        <f>+RIEP_VENDITA!T91</f>
        <v>0.10666666666666667</v>
      </c>
      <c r="C90" s="29" t="str">
        <f>+RIEP_VENDITA!A91</f>
        <v>AMMS20041</v>
      </c>
      <c r="D90" t="str">
        <f>+RIEP_VENDITA!B91</f>
        <v>WINSTON COMPACT*AST20</v>
      </c>
      <c r="E90">
        <f>+RIEP_VENDITA!C91</f>
        <v>150</v>
      </c>
      <c r="F90">
        <f>+RIEP_VENDITA!D91</f>
        <v>134</v>
      </c>
      <c r="G90">
        <f>+RIEP_VENDITA!G91</f>
        <v>16</v>
      </c>
      <c r="H90">
        <f>+RIEP_VENDITA!H91</f>
        <v>5.5</v>
      </c>
      <c r="Z90" t="str">
        <f t="array" ref="Z90">IF(C90="","",IFERROR(INDEX(LOOKUP!$B$2:$B$8,MATCH(1,COUNTIF(D90,"*"&amp;LOOKUP!$A$2:$A$8&amp;"*"),0)),IF(LEFT(C90,4)="AMMS","SIGARETTE","ACCESSORI")))</f>
        <v>SIGARETTE</v>
      </c>
      <c r="AA90">
        <f>IF(C90="","",IF(SUMIFS('AUTO-ORDER'!$T$2:$T$1000,'AUTO-ORDER'!$S$2:$S$1000,C90)&gt;0,SUMIFS('AUTO-ORDER'!$T$2:$T$1000,'AUTO-ORDER'!$S$2:$S$1000,C90),IF(Z90="SIGARETTE",LOTTO_SIGARETTE,IF(Z90="SIGARETTE ELETTRONICHE",LOTTO_ELETTRONICHE,LOTTO_ACCESSORI))))</f>
        <v>10</v>
      </c>
      <c r="AB90">
        <f>IF(C90="","",SUMIFS(DB_STORICO_VEND!$E$2:$E$30000,DB_STORICO_VEND!$C$2:$C$30000,C90,DB_STORICO_VEND!$B$2:$B$30000,"&gt;="&amp;MAX(DB_STORICO_VEND!$B$2:$B$30000)-GIORNI_STORICO_VEND,DB_STORICO_VEND!$B$2:$B$30000,"&lt;="&amp;MAX(DB_STORICO_VEND!$B$2:$B$30000)))</f>
        <v>5</v>
      </c>
      <c r="AC90">
        <f>IF(C90="","",IFERROR(AVERAGEIFS(STORICO_ORDINI!$E$2:$E$20000,STORICO_ORDINI!$C$2:$C$20000,C90,STORICO_ORDINI!$E$2:$E$20000,"&gt;0"),0))</f>
        <v>26.666666666666668</v>
      </c>
      <c r="AD90">
        <f>IF(C90="","",COUNTIFS(STORICO_ORDINI!$C$2:$C$20000,C90,STORICO_ORDINI!$E$2:$E$20000,"&gt;0"))</f>
        <v>3</v>
      </c>
      <c r="AE90">
        <f>IF(C90="","",ROUND(IF(AND(AB90&lt;='AUTO-ORDER'!$V$4,AD90&lt;='AUTO-ORDER'!$V$5),MAX(0,AB90*'AUTO-ORDER'!$V$6),MAX(AB90*GIORNI_SETTIMANA/GIORNI_STORICO_VEND*'AUTO-ORDER'!$V$3,IF(AD90&gt;='AUTO-ORDER'!$V$8,AC90*'AUTO-ORDER'!$V$9,0))),0))</f>
        <v>1</v>
      </c>
      <c r="AF90">
        <f t="shared" si="2"/>
        <v>0</v>
      </c>
      <c r="AG90">
        <f>IF(C90="","",IF(OR(AA90&lt;=0,AE90&lt;=0),0,IF(AND(AB90&lt;='AUTO-ORDER'!$V$4,AD90&lt;='AUTO-ORDER'!$V$5),IF(AND(G90&lt;='AUTO-ORDER'!$V$10,AB90&gt;0),AA90,0),IF(G90&gt;=AE90,0,MAX(ROUNDUP((AE90-G90)/AA90,0)*AA90,IF(AND(AB90&gt;='AUTO-ORDER'!$V$7,G90&lt;=AA90),AA90,0))))))</f>
        <v>0</v>
      </c>
      <c r="AH90" t="str">
        <f>IF(C90="","",IF(AND(AJ90&lt;'AUTO-ORDER'!$V$2,AG90&gt;0),COUNTIFS($AJ$2:AJ90,"&lt;"&amp;'AUTO-ORDER'!$V$2,$AG$2:AG90,"&gt;0"),""))</f>
        <v/>
      </c>
      <c r="AI90" t="str">
        <f>IF(C90="","",IF(AND(AJ90&lt;'AUTO-ORDER'!$V$2,AG90=0),COUNTIFS($AJ$2:AJ90,"&lt;"&amp;'AUTO-ORDER'!$V$2,$AG$2:AG90,"=0"),""))</f>
        <v/>
      </c>
      <c r="AJ90">
        <f t="shared" si="3"/>
        <v>16</v>
      </c>
    </row>
    <row r="91" spans="2:36" x14ac:dyDescent="0.25">
      <c r="B91" s="123">
        <f>+RIEP_VENDITA!T92</f>
        <v>6.1764705882352944E-2</v>
      </c>
      <c r="C91" s="29" t="str">
        <f>+RIEP_VENDITA!A92</f>
        <v>AMMS201</v>
      </c>
      <c r="D91" t="str">
        <f>+RIEP_VENDITA!B92</f>
        <v>CHESTERFIELD BLU KS*AST20</v>
      </c>
      <c r="E91">
        <f>+RIEP_VENDITA!C92</f>
        <v>340</v>
      </c>
      <c r="F91">
        <f>+RIEP_VENDITA!D92</f>
        <v>319</v>
      </c>
      <c r="G91">
        <f>+RIEP_VENDITA!G92</f>
        <v>21</v>
      </c>
      <c r="H91">
        <f>+RIEP_VENDITA!H92</f>
        <v>5.8</v>
      </c>
      <c r="Z91" t="str">
        <f t="array" ref="Z91">IF(C91="","",IFERROR(INDEX(LOOKUP!$B$2:$B$8,MATCH(1,COUNTIF(D91,"*"&amp;LOOKUP!$A$2:$A$8&amp;"*"),0)),IF(LEFT(C91,4)="AMMS","SIGARETTE","ACCESSORI")))</f>
        <v>SIGARETTE</v>
      </c>
      <c r="AA91">
        <f>IF(C91="","",IF(SUMIFS('AUTO-ORDER'!$T$2:$T$1000,'AUTO-ORDER'!$S$2:$S$1000,C91)&gt;0,SUMIFS('AUTO-ORDER'!$T$2:$T$1000,'AUTO-ORDER'!$S$2:$S$1000,C91),IF(Z91="SIGARETTE",LOTTO_SIGARETTE,IF(Z91="SIGARETTE ELETTRONICHE",LOTTO_ELETTRONICHE,LOTTO_ACCESSORI))))</f>
        <v>10</v>
      </c>
      <c r="AB91">
        <f>IF(C91="","",SUMIFS(DB_STORICO_VEND!$E$2:$E$30000,DB_STORICO_VEND!$C$2:$C$30000,C91,DB_STORICO_VEND!$B$2:$B$30000,"&gt;="&amp;MAX(DB_STORICO_VEND!$B$2:$B$30000)-GIORNI_STORICO_VEND,DB_STORICO_VEND!$B$2:$B$30000,"&lt;="&amp;MAX(DB_STORICO_VEND!$B$2:$B$30000)))</f>
        <v>28</v>
      </c>
      <c r="AC91">
        <f>IF(C91="","",IFERROR(AVERAGEIFS(STORICO_ORDINI!$E$2:$E$20000,STORICO_ORDINI!$C$2:$C$20000,C91,STORICO_ORDINI!$E$2:$E$20000,"&gt;0"),0))</f>
        <v>25.714285714285715</v>
      </c>
      <c r="AD91">
        <f>IF(C91="","",COUNTIFS(STORICO_ORDINI!$C$2:$C$20000,C91,STORICO_ORDINI!$E$2:$E$20000,"&gt;0"))</f>
        <v>7</v>
      </c>
      <c r="AE91">
        <f>IF(C91="","",ROUND(IF(AND(AB91&lt;='AUTO-ORDER'!$V$4,AD91&lt;='AUTO-ORDER'!$V$5),MAX(0,AB91*'AUTO-ORDER'!$V$6),MAX(AB91*GIORNI_SETTIMANA/GIORNI_STORICO_VEND*'AUTO-ORDER'!$V$3,IF(AD91&gt;='AUTO-ORDER'!$V$8,AC91*'AUTO-ORDER'!$V$9,0))),0))</f>
        <v>9</v>
      </c>
      <c r="AF91">
        <f t="shared" si="2"/>
        <v>0</v>
      </c>
      <c r="AG91">
        <f>IF(C91="","",IF(OR(AA91&lt;=0,AE91&lt;=0),0,IF(AND(AB91&lt;='AUTO-ORDER'!$V$4,AD91&lt;='AUTO-ORDER'!$V$5),IF(AND(G91&lt;='AUTO-ORDER'!$V$10,AB91&gt;0),AA91,0),IF(G91&gt;=AE91,0,MAX(ROUNDUP((AE91-G91)/AA91,0)*AA91,IF(AND(AB91&gt;='AUTO-ORDER'!$V$7,G91&lt;=AA91),AA91,0))))))</f>
        <v>0</v>
      </c>
      <c r="AH91" t="str">
        <f>IF(C91="","",IF(AND(AJ91&lt;'AUTO-ORDER'!$V$2,AG91&gt;0),COUNTIFS($AJ$2:AJ91,"&lt;"&amp;'AUTO-ORDER'!$V$2,$AG$2:AG91,"&gt;0"),""))</f>
        <v/>
      </c>
      <c r="AI91" t="str">
        <f>IF(C91="","",IF(AND(AJ91&lt;'AUTO-ORDER'!$V$2,AG91=0),COUNTIFS($AJ$2:AJ91,"&lt;"&amp;'AUTO-ORDER'!$V$2,$AG$2:AG91,"=0"),""))</f>
        <v/>
      </c>
      <c r="AJ91">
        <f t="shared" si="3"/>
        <v>2.3333333333333335</v>
      </c>
    </row>
    <row r="92" spans="2:36" x14ac:dyDescent="0.25">
      <c r="B92" s="123">
        <f>+RIEP_VENDITA!T93</f>
        <v>0.15555555555555556</v>
      </c>
      <c r="C92" s="29" t="str">
        <f>+RIEP_VENDITA!A93</f>
        <v>AMMS20146</v>
      </c>
      <c r="D92" t="str">
        <f>+RIEP_VENDITA!B93</f>
        <v>TEREA AMBER</v>
      </c>
      <c r="E92">
        <f>+RIEP_VENDITA!C93</f>
        <v>270</v>
      </c>
      <c r="F92">
        <f>+RIEP_VENDITA!D93</f>
        <v>228</v>
      </c>
      <c r="G92">
        <f>+RIEP_VENDITA!G93</f>
        <v>42</v>
      </c>
      <c r="H92">
        <f>+RIEP_VENDITA!H93</f>
        <v>5.5</v>
      </c>
      <c r="Z92" t="str">
        <f t="array" ref="Z92">IF(C92="","",IFERROR(INDEX(LOOKUP!$B$2:$B$8,MATCH(1,COUNTIF(D92,"*"&amp;LOOKUP!$A$2:$A$8&amp;"*"),0)),IF(LEFT(C92,4)="AMMS","SIGARETTE","ACCESSORI")))</f>
        <v>SIGARETTE</v>
      </c>
      <c r="AA92">
        <f>IF(C92="","",IF(SUMIFS('AUTO-ORDER'!$T$2:$T$1000,'AUTO-ORDER'!$S$2:$S$1000,C92)&gt;0,SUMIFS('AUTO-ORDER'!$T$2:$T$1000,'AUTO-ORDER'!$S$2:$S$1000,C92),IF(Z92="SIGARETTE",LOTTO_SIGARETTE,IF(Z92="SIGARETTE ELETTRONICHE",LOTTO_ELETTRONICHE,LOTTO_ACCESSORI))))</f>
        <v>10</v>
      </c>
      <c r="AB92">
        <f>IF(C92="","",SUMIFS(DB_STORICO_VEND!$E$2:$E$30000,DB_STORICO_VEND!$C$2:$C$30000,C92,DB_STORICO_VEND!$B$2:$B$30000,"&gt;="&amp;MAX(DB_STORICO_VEND!$B$2:$B$30000)-GIORNI_STORICO_VEND,DB_STORICO_VEND!$B$2:$B$30000,"&lt;="&amp;MAX(DB_STORICO_VEND!$B$2:$B$30000)))</f>
        <v>12</v>
      </c>
      <c r="AC92">
        <f>IF(C92="","",IFERROR(AVERAGEIFS(STORICO_ORDINI!$E$2:$E$20000,STORICO_ORDINI!$C$2:$C$20000,C92,STORICO_ORDINI!$E$2:$E$20000,"&gt;0"),0))</f>
        <v>31.666666666666668</v>
      </c>
      <c r="AD92">
        <f>IF(C92="","",COUNTIFS(STORICO_ORDINI!$C$2:$C$20000,C92,STORICO_ORDINI!$E$2:$E$20000,"&gt;0"))</f>
        <v>6</v>
      </c>
      <c r="AE92">
        <f>IF(C92="","",ROUND(IF(AND(AB92&lt;='AUTO-ORDER'!$V$4,AD92&lt;='AUTO-ORDER'!$V$5),MAX(0,AB92*'AUTO-ORDER'!$V$6),MAX(AB92*GIORNI_SETTIMANA/GIORNI_STORICO_VEND*'AUTO-ORDER'!$V$3,IF(AD92&gt;='AUTO-ORDER'!$V$8,AC92*'AUTO-ORDER'!$V$9,0))),0))</f>
        <v>11</v>
      </c>
      <c r="AF92">
        <f t="shared" si="2"/>
        <v>0</v>
      </c>
      <c r="AG92">
        <f>IF(C92="","",IF(OR(AA92&lt;=0,AE92&lt;=0),0,IF(AND(AB92&lt;='AUTO-ORDER'!$V$4,AD92&lt;='AUTO-ORDER'!$V$5),IF(AND(G92&lt;='AUTO-ORDER'!$V$10,AB92&gt;0),AA92,0),IF(G92&gt;=AE92,0,MAX(ROUNDUP((AE92-G92)/AA92,0)*AA92,IF(AND(AB92&gt;='AUTO-ORDER'!$V$7,G92&lt;=AA92),AA92,0))))))</f>
        <v>0</v>
      </c>
      <c r="AH92" t="str">
        <f>IF(C92="","",IF(AND(AJ92&lt;'AUTO-ORDER'!$V$2,AG92&gt;0),COUNTIFS($AJ$2:AJ92,"&lt;"&amp;'AUTO-ORDER'!$V$2,$AG$2:AG92,"&gt;0"),""))</f>
        <v/>
      </c>
      <c r="AI92" t="str">
        <f>IF(C92="","",IF(AND(AJ92&lt;'AUTO-ORDER'!$V$2,AG92=0),COUNTIFS($AJ$2:AJ92,"&lt;"&amp;'AUTO-ORDER'!$V$2,$AG$2:AG92,"=0"),""))</f>
        <v/>
      </c>
      <c r="AJ92">
        <f t="shared" si="3"/>
        <v>3.8181818181818183</v>
      </c>
    </row>
    <row r="93" spans="2:36" x14ac:dyDescent="0.25">
      <c r="B93" s="123">
        <f>+RIEP_VENDITA!T94</f>
        <v>0.47391304347826085</v>
      </c>
      <c r="C93" s="29" t="str">
        <f>+RIEP_VENDITA!A94</f>
        <v>AMMS20148</v>
      </c>
      <c r="D93" t="str">
        <f>+RIEP_VENDITA!B94</f>
        <v>TEREA BRONZE</v>
      </c>
      <c r="E93">
        <f>+RIEP_VENDITA!C94</f>
        <v>230</v>
      </c>
      <c r="F93">
        <f>+RIEP_VENDITA!D94</f>
        <v>121</v>
      </c>
      <c r="G93">
        <f>+RIEP_VENDITA!G94</f>
        <v>109</v>
      </c>
      <c r="H93">
        <f>+RIEP_VENDITA!H94</f>
        <v>5.5</v>
      </c>
      <c r="Z93" t="str">
        <f t="array" ref="Z93">IF(C93="","",IFERROR(INDEX(LOOKUP!$B$2:$B$8,MATCH(1,COUNTIF(D93,"*"&amp;LOOKUP!$A$2:$A$8&amp;"*"),0)),IF(LEFT(C93,4)="AMMS","SIGARETTE","ACCESSORI")))</f>
        <v>SIGARETTE</v>
      </c>
      <c r="AA93">
        <f>IF(C93="","",IF(SUMIFS('AUTO-ORDER'!$T$2:$T$1000,'AUTO-ORDER'!$S$2:$S$1000,C93)&gt;0,SUMIFS('AUTO-ORDER'!$T$2:$T$1000,'AUTO-ORDER'!$S$2:$S$1000,C93),IF(Z93="SIGARETTE",LOTTO_SIGARETTE,IF(Z93="SIGARETTE ELETTRONICHE",LOTTO_ELETTRONICHE,LOTTO_ACCESSORI))))</f>
        <v>10</v>
      </c>
      <c r="AB93">
        <f>IF(C93="","",SUMIFS(DB_STORICO_VEND!$E$2:$E$30000,DB_STORICO_VEND!$C$2:$C$30000,C93,DB_STORICO_VEND!$B$2:$B$30000,"&gt;="&amp;MAX(DB_STORICO_VEND!$B$2:$B$30000)-GIORNI_STORICO_VEND,DB_STORICO_VEND!$B$2:$B$30000,"&lt;="&amp;MAX(DB_STORICO_VEND!$B$2:$B$30000)))</f>
        <v>0</v>
      </c>
      <c r="AC93">
        <f>IF(C93="","",IFERROR(AVERAGEIFS(STORICO_ORDINI!$E$2:$E$20000,STORICO_ORDINI!$C$2:$C$20000,C93,STORICO_ORDINI!$E$2:$E$20000,"&gt;0"),0))</f>
        <v>35</v>
      </c>
      <c r="AD93">
        <f>IF(C93="","",COUNTIFS(STORICO_ORDINI!$C$2:$C$20000,C93,STORICO_ORDINI!$E$2:$E$20000,"&gt;0"))</f>
        <v>6</v>
      </c>
      <c r="AE93">
        <f>IF(C93="","",ROUND(IF(AND(AB93&lt;='AUTO-ORDER'!$V$4,AD93&lt;='AUTO-ORDER'!$V$5),MAX(0,AB93*'AUTO-ORDER'!$V$6),MAX(AB93*GIORNI_SETTIMANA/GIORNI_STORICO_VEND*'AUTO-ORDER'!$V$3,IF(AD93&gt;='AUTO-ORDER'!$V$8,AC93*'AUTO-ORDER'!$V$9,0))),0))</f>
        <v>12</v>
      </c>
      <c r="AF93">
        <f t="shared" si="2"/>
        <v>0</v>
      </c>
      <c r="AG93">
        <f>IF(C93="","",IF(OR(AA93&lt;=0,AE93&lt;=0),0,IF(AND(AB93&lt;='AUTO-ORDER'!$V$4,AD93&lt;='AUTO-ORDER'!$V$5),IF(AND(G93&lt;='AUTO-ORDER'!$V$10,AB93&gt;0),AA93,0),IF(G93&gt;=AE93,0,MAX(ROUNDUP((AE93-G93)/AA93,0)*AA93,IF(AND(AB93&gt;='AUTO-ORDER'!$V$7,G93&lt;=AA93),AA93,0))))))</f>
        <v>0</v>
      </c>
      <c r="AH93" t="str">
        <f>IF(C93="","",IF(AND(AJ93&lt;'AUTO-ORDER'!$V$2,AG93&gt;0),COUNTIFS($AJ$2:AJ93,"&lt;"&amp;'AUTO-ORDER'!$V$2,$AG$2:AG93,"&gt;0"),""))</f>
        <v/>
      </c>
      <c r="AI93" t="str">
        <f>IF(C93="","",IF(AND(AJ93&lt;'AUTO-ORDER'!$V$2,AG93=0),COUNTIFS($AJ$2:AJ93,"&lt;"&amp;'AUTO-ORDER'!$V$2,$AG$2:AG93,"=0"),""))</f>
        <v/>
      </c>
      <c r="AJ93">
        <f t="shared" si="3"/>
        <v>9.0833333333333339</v>
      </c>
    </row>
    <row r="94" spans="2:36" x14ac:dyDescent="0.25">
      <c r="B94" s="123">
        <f>+RIEP_VENDITA!T95</f>
        <v>7.3170731707317069E-2</v>
      </c>
      <c r="C94" s="29" t="str">
        <f>+RIEP_VENDITA!A95</f>
        <v>AMMS20150</v>
      </c>
      <c r="D94" t="str">
        <f>+RIEP_VENDITA!B95</f>
        <v>TEREA RUSSET</v>
      </c>
      <c r="E94">
        <f>+RIEP_VENDITA!C95</f>
        <v>410</v>
      </c>
      <c r="F94">
        <f>+RIEP_VENDITA!D95</f>
        <v>380</v>
      </c>
      <c r="G94">
        <f>+RIEP_VENDITA!G95</f>
        <v>30</v>
      </c>
      <c r="H94">
        <f>+RIEP_VENDITA!H95</f>
        <v>5.5</v>
      </c>
      <c r="Z94" t="str">
        <f t="array" ref="Z94">IF(C94="","",IFERROR(INDEX(LOOKUP!$B$2:$B$8,MATCH(1,COUNTIF(D94,"*"&amp;LOOKUP!$A$2:$A$8&amp;"*"),0)),IF(LEFT(C94,4)="AMMS","SIGARETTE","ACCESSORI")))</f>
        <v>SIGARETTE</v>
      </c>
      <c r="AA94">
        <f>IF(C94="","",IF(SUMIFS('AUTO-ORDER'!$T$2:$T$1000,'AUTO-ORDER'!$S$2:$S$1000,C94)&gt;0,SUMIFS('AUTO-ORDER'!$T$2:$T$1000,'AUTO-ORDER'!$S$2:$S$1000,C94),IF(Z94="SIGARETTE",LOTTO_SIGARETTE,IF(Z94="SIGARETTE ELETTRONICHE",LOTTO_ELETTRONICHE,LOTTO_ACCESSORI))))</f>
        <v>10</v>
      </c>
      <c r="AB94">
        <f>IF(C94="","",SUMIFS(DB_STORICO_VEND!$E$2:$E$30000,DB_STORICO_VEND!$C$2:$C$30000,C94,DB_STORICO_VEND!$B$2:$B$30000,"&gt;="&amp;MAX(DB_STORICO_VEND!$B$2:$B$30000)-GIORNI_STORICO_VEND,DB_STORICO_VEND!$B$2:$B$30000,"&lt;="&amp;MAX(DB_STORICO_VEND!$B$2:$B$30000)))</f>
        <v>32</v>
      </c>
      <c r="AC94">
        <f>IF(C94="","",IFERROR(AVERAGEIFS(STORICO_ORDINI!$E$2:$E$20000,STORICO_ORDINI!$C$2:$C$20000,C94,STORICO_ORDINI!$E$2:$E$20000,"&gt;0"),0))</f>
        <v>31</v>
      </c>
      <c r="AD94">
        <f>IF(C94="","",COUNTIFS(STORICO_ORDINI!$C$2:$C$20000,C94,STORICO_ORDINI!$E$2:$E$20000,"&gt;0"))</f>
        <v>10</v>
      </c>
      <c r="AE94">
        <f>IF(C94="","",ROUND(IF(AND(AB94&lt;='AUTO-ORDER'!$V$4,AD94&lt;='AUTO-ORDER'!$V$5),MAX(0,AB94*'AUTO-ORDER'!$V$6),MAX(AB94*GIORNI_SETTIMANA/GIORNI_STORICO_VEND*'AUTO-ORDER'!$V$3,IF(AD94&gt;='AUTO-ORDER'!$V$8,AC94*'AUTO-ORDER'!$V$9,0))),0))</f>
        <v>11</v>
      </c>
      <c r="AF94">
        <f t="shared" si="2"/>
        <v>0</v>
      </c>
      <c r="AG94">
        <f>IF(C94="","",IF(OR(AA94&lt;=0,AE94&lt;=0),0,IF(AND(AB94&lt;='AUTO-ORDER'!$V$4,AD94&lt;='AUTO-ORDER'!$V$5),IF(AND(G94&lt;='AUTO-ORDER'!$V$10,AB94&gt;0),AA94,0),IF(G94&gt;=AE94,0,MAX(ROUNDUP((AE94-G94)/AA94,0)*AA94,IF(AND(AB94&gt;='AUTO-ORDER'!$V$7,G94&lt;=AA94),AA94,0))))))</f>
        <v>0</v>
      </c>
      <c r="AH94" t="str">
        <f>IF(C94="","",IF(AND(AJ94&lt;'AUTO-ORDER'!$V$2,AG94&gt;0),COUNTIFS($AJ$2:AJ94,"&lt;"&amp;'AUTO-ORDER'!$V$2,$AG$2:AG94,"&gt;0"),""))</f>
        <v/>
      </c>
      <c r="AI94" t="str">
        <f>IF(C94="","",IF(AND(AJ94&lt;'AUTO-ORDER'!$V$2,AG94=0),COUNTIFS($AJ$2:AJ94,"&lt;"&amp;'AUTO-ORDER'!$V$2,$AG$2:AG94,"=0"),""))</f>
        <v/>
      </c>
      <c r="AJ94">
        <f t="shared" si="3"/>
        <v>2.7272727272727271</v>
      </c>
    </row>
    <row r="95" spans="2:36" x14ac:dyDescent="0.25">
      <c r="B95" s="123">
        <f>+RIEP_VENDITA!T96</f>
        <v>9.1176470588235289E-2</v>
      </c>
      <c r="C95" s="29" t="str">
        <f>+RIEP_VENDITA!A96</f>
        <v>AMMS20151</v>
      </c>
      <c r="D95" t="str">
        <f>+RIEP_VENDITA!B96</f>
        <v>TEREA SIENNA</v>
      </c>
      <c r="E95">
        <f>+RIEP_VENDITA!C96</f>
        <v>340</v>
      </c>
      <c r="F95">
        <f>+RIEP_VENDITA!D96</f>
        <v>309</v>
      </c>
      <c r="G95">
        <f>+RIEP_VENDITA!G96</f>
        <v>31</v>
      </c>
      <c r="H95">
        <f>+RIEP_VENDITA!H96</f>
        <v>5.5</v>
      </c>
      <c r="Z95" t="str">
        <f t="array" ref="Z95">IF(C95="","",IFERROR(INDEX(LOOKUP!$B$2:$B$8,MATCH(1,COUNTIF(D95,"*"&amp;LOOKUP!$A$2:$A$8&amp;"*"),0)),IF(LEFT(C95,4)="AMMS","SIGARETTE","ACCESSORI")))</f>
        <v>SIGARETTE</v>
      </c>
      <c r="AA95">
        <f>IF(C95="","",IF(SUMIFS('AUTO-ORDER'!$T$2:$T$1000,'AUTO-ORDER'!$S$2:$S$1000,C95)&gt;0,SUMIFS('AUTO-ORDER'!$T$2:$T$1000,'AUTO-ORDER'!$S$2:$S$1000,C95),IF(Z95="SIGARETTE",LOTTO_SIGARETTE,IF(Z95="SIGARETTE ELETTRONICHE",LOTTO_ELETTRONICHE,LOTTO_ACCESSORI))))</f>
        <v>10</v>
      </c>
      <c r="AB95">
        <f>IF(C95="","",SUMIFS(DB_STORICO_VEND!$E$2:$E$30000,DB_STORICO_VEND!$C$2:$C$30000,C95,DB_STORICO_VEND!$B$2:$B$30000,"&gt;="&amp;MAX(DB_STORICO_VEND!$B$2:$B$30000)-GIORNI_STORICO_VEND,DB_STORICO_VEND!$B$2:$B$30000,"&lt;="&amp;MAX(DB_STORICO_VEND!$B$2:$B$30000)))</f>
        <v>13</v>
      </c>
      <c r="AC95">
        <f>IF(C95="","",IFERROR(AVERAGEIFS(STORICO_ORDINI!$E$2:$E$20000,STORICO_ORDINI!$C$2:$C$20000,C95,STORICO_ORDINI!$E$2:$E$20000,"&gt;0"),0))</f>
        <v>38.571428571428569</v>
      </c>
      <c r="AD95">
        <f>IF(C95="","",COUNTIFS(STORICO_ORDINI!$C$2:$C$20000,C95,STORICO_ORDINI!$E$2:$E$20000,"&gt;0"))</f>
        <v>7</v>
      </c>
      <c r="AE95">
        <f>IF(C95="","",ROUND(IF(AND(AB95&lt;='AUTO-ORDER'!$V$4,AD95&lt;='AUTO-ORDER'!$V$5),MAX(0,AB95*'AUTO-ORDER'!$V$6),MAX(AB95*GIORNI_SETTIMANA/GIORNI_STORICO_VEND*'AUTO-ORDER'!$V$3,IF(AD95&gt;='AUTO-ORDER'!$V$8,AC95*'AUTO-ORDER'!$V$9,0))),0))</f>
        <v>14</v>
      </c>
      <c r="AF95">
        <f t="shared" si="2"/>
        <v>0</v>
      </c>
      <c r="AG95">
        <f>IF(C95="","",IF(OR(AA95&lt;=0,AE95&lt;=0),0,IF(AND(AB95&lt;='AUTO-ORDER'!$V$4,AD95&lt;='AUTO-ORDER'!$V$5),IF(AND(G95&lt;='AUTO-ORDER'!$V$10,AB95&gt;0),AA95,0),IF(G95&gt;=AE95,0,MAX(ROUNDUP((AE95-G95)/AA95,0)*AA95,IF(AND(AB95&gt;='AUTO-ORDER'!$V$7,G95&lt;=AA95),AA95,0))))))</f>
        <v>0</v>
      </c>
      <c r="AH95" t="str">
        <f>IF(C95="","",IF(AND(AJ95&lt;'AUTO-ORDER'!$V$2,AG95&gt;0),COUNTIFS($AJ$2:AJ95,"&lt;"&amp;'AUTO-ORDER'!$V$2,$AG$2:AG95,"&gt;0"),""))</f>
        <v/>
      </c>
      <c r="AI95" t="str">
        <f>IF(C95="","",IF(AND(AJ95&lt;'AUTO-ORDER'!$V$2,AG95=0),COUNTIFS($AJ$2:AJ95,"&lt;"&amp;'AUTO-ORDER'!$V$2,$AG$2:AG95,"=0"),""))</f>
        <v/>
      </c>
      <c r="AJ95">
        <f t="shared" si="3"/>
        <v>2.2142857142857144</v>
      </c>
    </row>
    <row r="96" spans="2:36" x14ac:dyDescent="0.25">
      <c r="B96" s="123">
        <f>+RIEP_VENDITA!T97</f>
        <v>0.33571428571428569</v>
      </c>
      <c r="C96" s="29" t="str">
        <f>+RIEP_VENDITA!A97</f>
        <v>AMMS20152</v>
      </c>
      <c r="D96" t="str">
        <f>+RIEP_VENDITA!B97</f>
        <v xml:space="preserve"> TEREA SILVER</v>
      </c>
      <c r="E96">
        <f>+RIEP_VENDITA!C97</f>
        <v>140</v>
      </c>
      <c r="F96">
        <f>+RIEP_VENDITA!D97</f>
        <v>93</v>
      </c>
      <c r="G96">
        <f>+RIEP_VENDITA!G97</f>
        <v>47</v>
      </c>
      <c r="H96">
        <f>+RIEP_VENDITA!H97</f>
        <v>5.5</v>
      </c>
      <c r="Z96" t="str">
        <f t="array" ref="Z96">IF(C96="","",IFERROR(INDEX(LOOKUP!$B$2:$B$8,MATCH(1,COUNTIF(D96,"*"&amp;LOOKUP!$A$2:$A$8&amp;"*"),0)),IF(LEFT(C96,4)="AMMS","SIGARETTE","ACCESSORI")))</f>
        <v>SIGARETTE</v>
      </c>
      <c r="AA96">
        <f>IF(C96="","",IF(SUMIFS('AUTO-ORDER'!$T$2:$T$1000,'AUTO-ORDER'!$S$2:$S$1000,C96)&gt;0,SUMIFS('AUTO-ORDER'!$T$2:$T$1000,'AUTO-ORDER'!$S$2:$S$1000,C96),IF(Z96="SIGARETTE",LOTTO_SIGARETTE,IF(Z96="SIGARETTE ELETTRONICHE",LOTTO_ELETTRONICHE,LOTTO_ACCESSORI))))</f>
        <v>10</v>
      </c>
      <c r="AB96">
        <f>IF(C96="","",SUMIFS(DB_STORICO_VEND!$E$2:$E$30000,DB_STORICO_VEND!$C$2:$C$30000,C96,DB_STORICO_VEND!$B$2:$B$30000,"&gt;="&amp;MAX(DB_STORICO_VEND!$B$2:$B$30000)-GIORNI_STORICO_VEND,DB_STORICO_VEND!$B$2:$B$30000,"&lt;="&amp;MAX(DB_STORICO_VEND!$B$2:$B$30000)))</f>
        <v>15</v>
      </c>
      <c r="AC96">
        <f>IF(C96="","",IFERROR(AVERAGEIFS(STORICO_ORDINI!$E$2:$E$20000,STORICO_ORDINI!$C$2:$C$20000,C96,STORICO_ORDINI!$E$2:$E$20000,"&gt;0"),0))</f>
        <v>23.333333333333332</v>
      </c>
      <c r="AD96">
        <f>IF(C96="","",COUNTIFS(STORICO_ORDINI!$C$2:$C$20000,C96,STORICO_ORDINI!$E$2:$E$20000,"&gt;0"))</f>
        <v>6</v>
      </c>
      <c r="AE96">
        <f>IF(C96="","",ROUND(IF(AND(AB96&lt;='AUTO-ORDER'!$V$4,AD96&lt;='AUTO-ORDER'!$V$5),MAX(0,AB96*'AUTO-ORDER'!$V$6),MAX(AB96*GIORNI_SETTIMANA/GIORNI_STORICO_VEND*'AUTO-ORDER'!$V$3,IF(AD96&gt;='AUTO-ORDER'!$V$8,AC96*'AUTO-ORDER'!$V$9,0))),0))</f>
        <v>8</v>
      </c>
      <c r="AF96">
        <f t="shared" si="2"/>
        <v>0</v>
      </c>
      <c r="AG96">
        <f>IF(C96="","",IF(OR(AA96&lt;=0,AE96&lt;=0),0,IF(AND(AB96&lt;='AUTO-ORDER'!$V$4,AD96&lt;='AUTO-ORDER'!$V$5),IF(AND(G96&lt;='AUTO-ORDER'!$V$10,AB96&gt;0),AA96,0),IF(G96&gt;=AE96,0,MAX(ROUNDUP((AE96-G96)/AA96,0)*AA96,IF(AND(AB96&gt;='AUTO-ORDER'!$V$7,G96&lt;=AA96),AA96,0))))))</f>
        <v>0</v>
      </c>
      <c r="AH96" t="str">
        <f>IF(C96="","",IF(AND(AJ96&lt;'AUTO-ORDER'!$V$2,AG96&gt;0),COUNTIFS($AJ$2:AJ96,"&lt;"&amp;'AUTO-ORDER'!$V$2,$AG$2:AG96,"&gt;0"),""))</f>
        <v/>
      </c>
      <c r="AI96" t="str">
        <f>IF(C96="","",IF(AND(AJ96&lt;'AUTO-ORDER'!$V$2,AG96=0),COUNTIFS($AJ$2:AJ96,"&lt;"&amp;'AUTO-ORDER'!$V$2,$AG$2:AG96,"=0"),""))</f>
        <v/>
      </c>
      <c r="AJ96">
        <f t="shared" si="3"/>
        <v>5.875</v>
      </c>
    </row>
    <row r="97" spans="2:36" x14ac:dyDescent="0.25">
      <c r="B97" s="123">
        <f>+RIEP_VENDITA!T98</f>
        <v>0.17916666666666667</v>
      </c>
      <c r="C97" s="29" t="str">
        <f>+RIEP_VENDITA!A98</f>
        <v>AMMS20153</v>
      </c>
      <c r="D97" t="str">
        <f>+RIEP_VENDITA!B98</f>
        <v>TEREA TEAK</v>
      </c>
      <c r="E97">
        <f>+RIEP_VENDITA!C98</f>
        <v>240</v>
      </c>
      <c r="F97">
        <f>+RIEP_VENDITA!D98</f>
        <v>197</v>
      </c>
      <c r="G97">
        <f>+RIEP_VENDITA!G98</f>
        <v>43</v>
      </c>
      <c r="H97">
        <f>+RIEP_VENDITA!H98</f>
        <v>5.5</v>
      </c>
      <c r="Z97" t="str">
        <f t="array" ref="Z97">IF(C97="","",IFERROR(INDEX(LOOKUP!$B$2:$B$8,MATCH(1,COUNTIF(D97,"*"&amp;LOOKUP!$A$2:$A$8&amp;"*"),0)),IF(LEFT(C97,4)="AMMS","SIGARETTE","ACCESSORI")))</f>
        <v>SIGARETTE</v>
      </c>
      <c r="AA97">
        <f>IF(C97="","",IF(SUMIFS('AUTO-ORDER'!$T$2:$T$1000,'AUTO-ORDER'!$S$2:$S$1000,C97)&gt;0,SUMIFS('AUTO-ORDER'!$T$2:$T$1000,'AUTO-ORDER'!$S$2:$S$1000,C97),IF(Z97="SIGARETTE",LOTTO_SIGARETTE,IF(Z97="SIGARETTE ELETTRONICHE",LOTTO_ELETTRONICHE,LOTTO_ACCESSORI))))</f>
        <v>10</v>
      </c>
      <c r="AB97">
        <f>IF(C97="","",SUMIFS(DB_STORICO_VEND!$E$2:$E$30000,DB_STORICO_VEND!$C$2:$C$30000,C97,DB_STORICO_VEND!$B$2:$B$30000,"&gt;="&amp;MAX(DB_STORICO_VEND!$B$2:$B$30000)-GIORNI_STORICO_VEND,DB_STORICO_VEND!$B$2:$B$30000,"&lt;="&amp;MAX(DB_STORICO_VEND!$B$2:$B$30000)))</f>
        <v>13</v>
      </c>
      <c r="AC97">
        <f>IF(C97="","",IFERROR(AVERAGEIFS(STORICO_ORDINI!$E$2:$E$20000,STORICO_ORDINI!$C$2:$C$20000,C97,STORICO_ORDINI!$E$2:$E$20000,"&gt;0"),0))</f>
        <v>31.25</v>
      </c>
      <c r="AD97">
        <f>IF(C97="","",COUNTIFS(STORICO_ORDINI!$C$2:$C$20000,C97,STORICO_ORDINI!$E$2:$E$20000,"&gt;0"))</f>
        <v>8</v>
      </c>
      <c r="AE97">
        <f>IF(C97="","",ROUND(IF(AND(AB97&lt;='AUTO-ORDER'!$V$4,AD97&lt;='AUTO-ORDER'!$V$5),MAX(0,AB97*'AUTO-ORDER'!$V$6),MAX(AB97*GIORNI_SETTIMANA/GIORNI_STORICO_VEND*'AUTO-ORDER'!$V$3,IF(AD97&gt;='AUTO-ORDER'!$V$8,AC97*'AUTO-ORDER'!$V$9,0))),0))</f>
        <v>11</v>
      </c>
      <c r="AF97">
        <f t="shared" si="2"/>
        <v>0</v>
      </c>
      <c r="AG97">
        <f>IF(C97="","",IF(OR(AA97&lt;=0,AE97&lt;=0),0,IF(AND(AB97&lt;='AUTO-ORDER'!$V$4,AD97&lt;='AUTO-ORDER'!$V$5),IF(AND(G97&lt;='AUTO-ORDER'!$V$10,AB97&gt;0),AA97,0),IF(G97&gt;=AE97,0,MAX(ROUNDUP((AE97-G97)/AA97,0)*AA97,IF(AND(AB97&gt;='AUTO-ORDER'!$V$7,G97&lt;=AA97),AA97,0))))))</f>
        <v>0</v>
      </c>
      <c r="AH97" t="str">
        <f>IF(C97="","",IF(AND(AJ97&lt;'AUTO-ORDER'!$V$2,AG97&gt;0),COUNTIFS($AJ$2:AJ97,"&lt;"&amp;'AUTO-ORDER'!$V$2,$AG$2:AG97,"&gt;0"),""))</f>
        <v/>
      </c>
      <c r="AI97" t="str">
        <f>IF(C97="","",IF(AND(AJ97&lt;'AUTO-ORDER'!$V$2,AG97=0),COUNTIFS($AJ$2:AJ97,"&lt;"&amp;'AUTO-ORDER'!$V$2,$AG$2:AG97,"=0"),""))</f>
        <v/>
      </c>
      <c r="AJ97">
        <f t="shared" si="3"/>
        <v>3.9090909090909092</v>
      </c>
    </row>
    <row r="98" spans="2:36" x14ac:dyDescent="0.25">
      <c r="B98" s="123">
        <f>+RIEP_VENDITA!T99</f>
        <v>0.14745762711864407</v>
      </c>
      <c r="C98" s="29" t="str">
        <f>+RIEP_VENDITA!A99</f>
        <v>AMMS20154</v>
      </c>
      <c r="D98" t="str">
        <f>+RIEP_VENDITA!B99</f>
        <v>TEREA TOURQUOISE</v>
      </c>
      <c r="E98">
        <f>+RIEP_VENDITA!C99</f>
        <v>590</v>
      </c>
      <c r="F98">
        <f>+RIEP_VENDITA!D99</f>
        <v>503</v>
      </c>
      <c r="G98">
        <f>+RIEP_VENDITA!G99</f>
        <v>87</v>
      </c>
      <c r="H98">
        <f>+RIEP_VENDITA!H99</f>
        <v>5.5</v>
      </c>
      <c r="Z98" t="str">
        <f t="array" ref="Z98">IF(C98="","",IFERROR(INDEX(LOOKUP!$B$2:$B$8,MATCH(1,COUNTIF(D98,"*"&amp;LOOKUP!$A$2:$A$8&amp;"*"),0)),IF(LEFT(C98,4)="AMMS","SIGARETTE","ACCESSORI")))</f>
        <v>SIGARETTE</v>
      </c>
      <c r="AA98">
        <f>IF(C98="","",IF(SUMIFS('AUTO-ORDER'!$T$2:$T$1000,'AUTO-ORDER'!$S$2:$S$1000,C98)&gt;0,SUMIFS('AUTO-ORDER'!$T$2:$T$1000,'AUTO-ORDER'!$S$2:$S$1000,C98),IF(Z98="SIGARETTE",LOTTO_SIGARETTE,IF(Z98="SIGARETTE ELETTRONICHE",LOTTO_ELETTRONICHE,LOTTO_ACCESSORI))))</f>
        <v>10</v>
      </c>
      <c r="AB98">
        <f>IF(C98="","",SUMIFS(DB_STORICO_VEND!$E$2:$E$30000,DB_STORICO_VEND!$C$2:$C$30000,C98,DB_STORICO_VEND!$B$2:$B$30000,"&gt;="&amp;MAX(DB_STORICO_VEND!$B$2:$B$30000)-GIORNI_STORICO_VEND,DB_STORICO_VEND!$B$2:$B$30000,"&lt;="&amp;MAX(DB_STORICO_VEND!$B$2:$B$30000)))</f>
        <v>44</v>
      </c>
      <c r="AC98">
        <f>IF(C98="","",IFERROR(AVERAGEIFS(STORICO_ORDINI!$E$2:$E$20000,STORICO_ORDINI!$C$2:$C$20000,C98,STORICO_ORDINI!$E$2:$E$20000,"&gt;0"),0))</f>
        <v>38.888888888888886</v>
      </c>
      <c r="AD98">
        <f>IF(C98="","",COUNTIFS(STORICO_ORDINI!$C$2:$C$20000,C98,STORICO_ORDINI!$E$2:$E$20000,"&gt;0"))</f>
        <v>9</v>
      </c>
      <c r="AE98">
        <f>IF(C98="","",ROUND(IF(AND(AB98&lt;='AUTO-ORDER'!$V$4,AD98&lt;='AUTO-ORDER'!$V$5),MAX(0,AB98*'AUTO-ORDER'!$V$6),MAX(AB98*GIORNI_SETTIMANA/GIORNI_STORICO_VEND*'AUTO-ORDER'!$V$3,IF(AD98&gt;='AUTO-ORDER'!$V$8,AC98*'AUTO-ORDER'!$V$9,0))),0))</f>
        <v>14</v>
      </c>
      <c r="AF98">
        <f t="shared" si="2"/>
        <v>0</v>
      </c>
      <c r="AG98">
        <f>IF(C98="","",IF(OR(AA98&lt;=0,AE98&lt;=0),0,IF(AND(AB98&lt;='AUTO-ORDER'!$V$4,AD98&lt;='AUTO-ORDER'!$V$5),IF(AND(G98&lt;='AUTO-ORDER'!$V$10,AB98&gt;0),AA98,0),IF(G98&gt;=AE98,0,MAX(ROUNDUP((AE98-G98)/AA98,0)*AA98,IF(AND(AB98&gt;='AUTO-ORDER'!$V$7,G98&lt;=AA98),AA98,0))))))</f>
        <v>0</v>
      </c>
      <c r="AH98" t="str">
        <f>IF(C98="","",IF(AND(AJ98&lt;'AUTO-ORDER'!$V$2,AG98&gt;0),COUNTIFS($AJ$2:AJ98,"&lt;"&amp;'AUTO-ORDER'!$V$2,$AG$2:AG98,"&gt;0"),""))</f>
        <v/>
      </c>
      <c r="AI98" t="str">
        <f>IF(C98="","",IF(AND(AJ98&lt;'AUTO-ORDER'!$V$2,AG98=0),COUNTIFS($AJ$2:AJ98,"&lt;"&amp;'AUTO-ORDER'!$V$2,$AG$2:AG98,"=0"),""))</f>
        <v/>
      </c>
      <c r="AJ98">
        <f t="shared" si="3"/>
        <v>6.2142857142857144</v>
      </c>
    </row>
    <row r="99" spans="2:36" x14ac:dyDescent="0.25">
      <c r="B99" s="123">
        <f>+RIEP_VENDITA!T100</f>
        <v>2.6027397260273973E-2</v>
      </c>
      <c r="C99" s="29" t="str">
        <f>+RIEP_VENDITA!A100</f>
        <v>AMMS20155</v>
      </c>
      <c r="D99" t="str">
        <f>+RIEP_VENDITA!B100</f>
        <v>TEREA YELLOW</v>
      </c>
      <c r="E99">
        <f>+RIEP_VENDITA!C100</f>
        <v>730</v>
      </c>
      <c r="F99">
        <f>+RIEP_VENDITA!D100</f>
        <v>711</v>
      </c>
      <c r="G99">
        <f>+RIEP_VENDITA!G100</f>
        <v>19</v>
      </c>
      <c r="H99">
        <f>+RIEP_VENDITA!H100</f>
        <v>5.5</v>
      </c>
      <c r="Z99" t="str">
        <f t="array" ref="Z99">IF(C99="","",IFERROR(INDEX(LOOKUP!$B$2:$B$8,MATCH(1,COUNTIF(D99,"*"&amp;LOOKUP!$A$2:$A$8&amp;"*"),0)),IF(LEFT(C99,4)="AMMS","SIGARETTE","ACCESSORI")))</f>
        <v>SIGARETTE</v>
      </c>
      <c r="AA99">
        <f>IF(C99="","",IF(SUMIFS('AUTO-ORDER'!$T$2:$T$1000,'AUTO-ORDER'!$S$2:$S$1000,C99)&gt;0,SUMIFS('AUTO-ORDER'!$T$2:$T$1000,'AUTO-ORDER'!$S$2:$S$1000,C99),IF(Z99="SIGARETTE",LOTTO_SIGARETTE,IF(Z99="SIGARETTE ELETTRONICHE",LOTTO_ELETTRONICHE,LOTTO_ACCESSORI))))</f>
        <v>10</v>
      </c>
      <c r="AB99">
        <f>IF(C99="","",SUMIFS(DB_STORICO_VEND!$E$2:$E$30000,DB_STORICO_VEND!$C$2:$C$30000,C99,DB_STORICO_VEND!$B$2:$B$30000,"&gt;="&amp;MAX(DB_STORICO_VEND!$B$2:$B$30000)-GIORNI_STORICO_VEND,DB_STORICO_VEND!$B$2:$B$30000,"&lt;="&amp;MAX(DB_STORICO_VEND!$B$2:$B$30000)))</f>
        <v>118</v>
      </c>
      <c r="AC99">
        <f>IF(C99="","",IFERROR(AVERAGEIFS(STORICO_ORDINI!$E$2:$E$20000,STORICO_ORDINI!$C$2:$C$20000,C99,STORICO_ORDINI!$E$2:$E$20000,"&gt;0"),0))</f>
        <v>41</v>
      </c>
      <c r="AD99">
        <f>IF(C99="","",COUNTIFS(STORICO_ORDINI!$C$2:$C$20000,C99,STORICO_ORDINI!$E$2:$E$20000,"&gt;0"))</f>
        <v>10</v>
      </c>
      <c r="AE99">
        <f>IF(C99="","",ROUND(IF(AND(AB99&lt;='AUTO-ORDER'!$V$4,AD99&lt;='AUTO-ORDER'!$V$5),MAX(0,AB99*'AUTO-ORDER'!$V$6),MAX(AB99*GIORNI_SETTIMANA/GIORNI_STORICO_VEND*'AUTO-ORDER'!$V$3,IF(AD99&gt;='AUTO-ORDER'!$V$8,AC99*'AUTO-ORDER'!$V$9,0))),0))</f>
        <v>32</v>
      </c>
      <c r="AF99">
        <f t="shared" si="2"/>
        <v>13</v>
      </c>
      <c r="AG99">
        <f>IF(C99="","",IF(OR(AA99&lt;=0,AE99&lt;=0),0,IF(AND(AB99&lt;='AUTO-ORDER'!$V$4,AD99&lt;='AUTO-ORDER'!$V$5),IF(AND(G99&lt;='AUTO-ORDER'!$V$10,AB99&gt;0),AA99,0),IF(G99&gt;=AE99,0,MAX(ROUNDUP((AE99-G99)/AA99,0)*AA99,IF(AND(AB99&gt;='AUTO-ORDER'!$V$7,G99&lt;=AA99),AA99,0))))))</f>
        <v>20</v>
      </c>
      <c r="AH99" t="str">
        <f>IF(C99="","",IF(AND(AJ99&lt;'AUTO-ORDER'!$V$2,AG99&gt;0),COUNTIFS($AJ$2:AJ99,"&lt;"&amp;'AUTO-ORDER'!$V$2,$AG$2:AG99,"&gt;0"),""))</f>
        <v/>
      </c>
      <c r="AI99" t="str">
        <f>IF(C99="","",IF(AND(AJ99&lt;'AUTO-ORDER'!$V$2,AG99=0),COUNTIFS($AJ$2:AJ99,"&lt;"&amp;'AUTO-ORDER'!$V$2,$AG$2:AG99,"=0"),""))</f>
        <v/>
      </c>
      <c r="AJ99">
        <f t="shared" si="3"/>
        <v>0.59375</v>
      </c>
    </row>
    <row r="100" spans="2:36" x14ac:dyDescent="0.25">
      <c r="B100" s="123">
        <f>+RIEP_VENDITA!T101</f>
        <v>0.36666666666666664</v>
      </c>
      <c r="C100" s="29" t="str">
        <f>+RIEP_VENDITA!A101</f>
        <v>AMMS20225</v>
      </c>
      <c r="D100" t="str">
        <f>+RIEP_VENDITA!B101</f>
        <v>CAMEL ACTIVATE</v>
      </c>
      <c r="E100">
        <f>+RIEP_VENDITA!C101</f>
        <v>30</v>
      </c>
      <c r="F100">
        <f>+RIEP_VENDITA!D101</f>
        <v>19</v>
      </c>
      <c r="G100">
        <f>+RIEP_VENDITA!G101</f>
        <v>11</v>
      </c>
      <c r="H100">
        <f>+RIEP_VENDITA!H101</f>
        <v>6</v>
      </c>
      <c r="Z100" t="str">
        <f t="array" ref="Z100">IF(C100="","",IFERROR(INDEX(LOOKUP!$B$2:$B$8,MATCH(1,COUNTIF(D100,"*"&amp;LOOKUP!$A$2:$A$8&amp;"*"),0)),IF(LEFT(C100,4)="AMMS","SIGARETTE","ACCESSORI")))</f>
        <v>SIGARETTE</v>
      </c>
      <c r="AA100">
        <f>IF(C100="","",IF(SUMIFS('AUTO-ORDER'!$T$2:$T$1000,'AUTO-ORDER'!$S$2:$S$1000,C100)&gt;0,SUMIFS('AUTO-ORDER'!$T$2:$T$1000,'AUTO-ORDER'!$S$2:$S$1000,C100),IF(Z100="SIGARETTE",LOTTO_SIGARETTE,IF(Z100="SIGARETTE ELETTRONICHE",LOTTO_ELETTRONICHE,LOTTO_ACCESSORI))))</f>
        <v>10</v>
      </c>
      <c r="AB100">
        <f>IF(C100="","",SUMIFS(DB_STORICO_VEND!$E$2:$E$30000,DB_STORICO_VEND!$C$2:$C$30000,C100,DB_STORICO_VEND!$B$2:$B$30000,"&gt;="&amp;MAX(DB_STORICO_VEND!$B$2:$B$30000)-GIORNI_STORICO_VEND,DB_STORICO_VEND!$B$2:$B$30000,"&lt;="&amp;MAX(DB_STORICO_VEND!$B$2:$B$30000)))</f>
        <v>0</v>
      </c>
      <c r="AC100">
        <f>IF(C100="","",IFERROR(AVERAGEIFS(STORICO_ORDINI!$E$2:$E$20000,STORICO_ORDINI!$C$2:$C$20000,C100,STORICO_ORDINI!$E$2:$E$20000,"&gt;0"),0))</f>
        <v>0</v>
      </c>
      <c r="AD100">
        <f>IF(C100="","",COUNTIFS(STORICO_ORDINI!$C$2:$C$20000,C100,STORICO_ORDINI!$E$2:$E$20000,"&gt;0"))</f>
        <v>0</v>
      </c>
      <c r="AE100">
        <f>IF(C100="","",ROUND(IF(AND(AB100&lt;='AUTO-ORDER'!$V$4,AD100&lt;='AUTO-ORDER'!$V$5),MAX(0,AB100*'AUTO-ORDER'!$V$6),MAX(AB100*GIORNI_SETTIMANA/GIORNI_STORICO_VEND*'AUTO-ORDER'!$V$3,IF(AD100&gt;='AUTO-ORDER'!$V$8,AC100*'AUTO-ORDER'!$V$9,0))),0))</f>
        <v>0</v>
      </c>
      <c r="AF100">
        <f t="shared" si="2"/>
        <v>0</v>
      </c>
      <c r="AG100">
        <f>IF(C100="","",IF(OR(AA100&lt;=0,AE100&lt;=0),0,IF(AND(AB100&lt;='AUTO-ORDER'!$V$4,AD100&lt;='AUTO-ORDER'!$V$5),IF(AND(G100&lt;='AUTO-ORDER'!$V$10,AB100&gt;0),AA100,0),IF(G100&gt;=AE100,0,MAX(ROUNDUP((AE100-G100)/AA100,0)*AA100,IF(AND(AB100&gt;='AUTO-ORDER'!$V$7,G100&lt;=AA100),AA100,0))))))</f>
        <v>0</v>
      </c>
      <c r="AH100" t="str">
        <f>IF(C100="","",IF(AND(AJ100&lt;'AUTO-ORDER'!$V$2,AG100&gt;0),COUNTIFS($AJ$2:AJ100,"&lt;"&amp;'AUTO-ORDER'!$V$2,$AG$2:AG100,"&gt;0"),""))</f>
        <v/>
      </c>
      <c r="AI100" t="str">
        <f>IF(C100="","",IF(AND(AJ100&lt;'AUTO-ORDER'!$V$2,AG100=0),COUNTIFS($AJ$2:AJ100,"&lt;"&amp;'AUTO-ORDER'!$V$2,$AG$2:AG100,"=0"),""))</f>
        <v/>
      </c>
      <c r="AJ100">
        <f t="shared" si="3"/>
        <v>11</v>
      </c>
    </row>
    <row r="101" spans="2:36" x14ac:dyDescent="0.25">
      <c r="B101" s="123">
        <f>+RIEP_VENDITA!T102</f>
        <v>0.05</v>
      </c>
      <c r="C101" s="29" t="str">
        <f>+RIEP_VENDITA!A102</f>
        <v>AMMS20226</v>
      </c>
      <c r="D101" t="str">
        <f>+RIEP_VENDITA!B102</f>
        <v>WINSTON EXPAND*AST20</v>
      </c>
      <c r="E101">
        <f>+RIEP_VENDITA!C102</f>
        <v>100</v>
      </c>
      <c r="F101">
        <f>+RIEP_VENDITA!D102</f>
        <v>95</v>
      </c>
      <c r="G101">
        <f>+RIEP_VENDITA!G102</f>
        <v>5</v>
      </c>
      <c r="H101">
        <f>+RIEP_VENDITA!H102</f>
        <v>5.5</v>
      </c>
      <c r="Z101" t="str">
        <f t="array" ref="Z101">IF(C101="","",IFERROR(INDEX(LOOKUP!$B$2:$B$8,MATCH(1,COUNTIF(D101,"*"&amp;LOOKUP!$A$2:$A$8&amp;"*"),0)),IF(LEFT(C101,4)="AMMS","SIGARETTE","ACCESSORI")))</f>
        <v>SIGARETTE</v>
      </c>
      <c r="AA101">
        <f>IF(C101="","",IF(SUMIFS('AUTO-ORDER'!$T$2:$T$1000,'AUTO-ORDER'!$S$2:$S$1000,C101)&gt;0,SUMIFS('AUTO-ORDER'!$T$2:$T$1000,'AUTO-ORDER'!$S$2:$S$1000,C101),IF(Z101="SIGARETTE",LOTTO_SIGARETTE,IF(Z101="SIGARETTE ELETTRONICHE",LOTTO_ELETTRONICHE,LOTTO_ACCESSORI))))</f>
        <v>10</v>
      </c>
      <c r="AB101">
        <f>IF(C101="","",SUMIFS(DB_STORICO_VEND!$E$2:$E$30000,DB_STORICO_VEND!$C$2:$C$30000,C101,DB_STORICO_VEND!$B$2:$B$30000,"&gt;="&amp;MAX(DB_STORICO_VEND!$B$2:$B$30000)-GIORNI_STORICO_VEND,DB_STORICO_VEND!$B$2:$B$30000,"&lt;="&amp;MAX(DB_STORICO_VEND!$B$2:$B$30000)))</f>
        <v>7</v>
      </c>
      <c r="AC101">
        <f>IF(C101="","",IFERROR(AVERAGEIFS(STORICO_ORDINI!$E$2:$E$20000,STORICO_ORDINI!$C$2:$C$20000,C101,STORICO_ORDINI!$E$2:$E$20000,"&gt;0"),0))</f>
        <v>22.5</v>
      </c>
      <c r="AD101">
        <f>IF(C101="","",COUNTIFS(STORICO_ORDINI!$C$2:$C$20000,C101,STORICO_ORDINI!$E$2:$E$20000,"&gt;0"))</f>
        <v>4</v>
      </c>
      <c r="AE101">
        <f>IF(C101="","",ROUND(IF(AND(AB101&lt;='AUTO-ORDER'!$V$4,AD101&lt;='AUTO-ORDER'!$V$5),MAX(0,AB101*'AUTO-ORDER'!$V$6),MAX(AB101*GIORNI_SETTIMANA/GIORNI_STORICO_VEND*'AUTO-ORDER'!$V$3,IF(AD101&gt;='AUTO-ORDER'!$V$8,AC101*'AUTO-ORDER'!$V$9,0))),0))</f>
        <v>8</v>
      </c>
      <c r="AF101">
        <f t="shared" si="2"/>
        <v>3</v>
      </c>
      <c r="AG101">
        <f>IF(C101="","",IF(OR(AA101&lt;=0,AE101&lt;=0),0,IF(AND(AB101&lt;='AUTO-ORDER'!$V$4,AD101&lt;='AUTO-ORDER'!$V$5),IF(AND(G101&lt;='AUTO-ORDER'!$V$10,AB101&gt;0),AA101,0),IF(G101&gt;=AE101,0,MAX(ROUNDUP((AE101-G101)/AA101,0)*AA101,IF(AND(AB101&gt;='AUTO-ORDER'!$V$7,G101&lt;=AA101),AA101,0))))))</f>
        <v>10</v>
      </c>
      <c r="AH101" t="str">
        <f>IF(C101="","",IF(AND(AJ101&lt;'AUTO-ORDER'!$V$2,AG101&gt;0),COUNTIFS($AJ$2:AJ101,"&lt;"&amp;'AUTO-ORDER'!$V$2,$AG$2:AG101,"&gt;0"),""))</f>
        <v/>
      </c>
      <c r="AI101" t="str">
        <f>IF(C101="","",IF(AND(AJ101&lt;'AUTO-ORDER'!$V$2,AG101=0),COUNTIFS($AJ$2:AJ101,"&lt;"&amp;'AUTO-ORDER'!$V$2,$AG$2:AG101,"=0"),""))</f>
        <v/>
      </c>
      <c r="AJ101">
        <f t="shared" si="3"/>
        <v>0.625</v>
      </c>
    </row>
    <row r="102" spans="2:36" x14ac:dyDescent="0.25">
      <c r="B102" s="123" t="str">
        <f>+RIEP_VENDITA!T103</f>
        <v/>
      </c>
      <c r="C102" s="29" t="str">
        <f>+RIEP_VENDITA!A103</f>
        <v>AMMS20234</v>
      </c>
      <c r="D102" t="str">
        <f>+RIEP_VENDITA!B103</f>
        <v>CAMEL PURPLE OPTION STICK</v>
      </c>
      <c r="E102">
        <f>+RIEP_VENDITA!C103</f>
        <v>0</v>
      </c>
      <c r="F102">
        <f>+RIEP_VENDITA!D103</f>
        <v>0</v>
      </c>
      <c r="G102">
        <f>+RIEP_VENDITA!G103</f>
        <v>0</v>
      </c>
      <c r="H102">
        <f>+RIEP_VENDITA!H103</f>
        <v>4.5</v>
      </c>
      <c r="Z102" t="str">
        <f t="array" ref="Z102">IF(C102="","",IFERROR(INDEX(LOOKUP!$B$2:$B$8,MATCH(1,COUNTIF(D102,"*"&amp;LOOKUP!$A$2:$A$8&amp;"*"),0)),IF(LEFT(C102,4)="AMMS","SIGARETTE","ACCESSORI")))</f>
        <v>SIGARETTE</v>
      </c>
      <c r="AA102">
        <f>IF(C102="","",IF(SUMIFS('AUTO-ORDER'!$T$2:$T$1000,'AUTO-ORDER'!$S$2:$S$1000,C102)&gt;0,SUMIFS('AUTO-ORDER'!$T$2:$T$1000,'AUTO-ORDER'!$S$2:$S$1000,C102),IF(Z102="SIGARETTE",LOTTO_SIGARETTE,IF(Z102="SIGARETTE ELETTRONICHE",LOTTO_ELETTRONICHE,LOTTO_ACCESSORI))))</f>
        <v>10</v>
      </c>
      <c r="AB102">
        <f>IF(C102="","",SUMIFS(DB_STORICO_VEND!$E$2:$E$30000,DB_STORICO_VEND!$C$2:$C$30000,C102,DB_STORICO_VEND!$B$2:$B$30000,"&gt;="&amp;MAX(DB_STORICO_VEND!$B$2:$B$30000)-GIORNI_STORICO_VEND,DB_STORICO_VEND!$B$2:$B$30000,"&lt;="&amp;MAX(DB_STORICO_VEND!$B$2:$B$30000)))</f>
        <v>0</v>
      </c>
      <c r="AC102">
        <f>IF(C102="","",IFERROR(AVERAGEIFS(STORICO_ORDINI!$E$2:$E$20000,STORICO_ORDINI!$C$2:$C$20000,C102,STORICO_ORDINI!$E$2:$E$20000,"&gt;0"),0))</f>
        <v>10</v>
      </c>
      <c r="AD102">
        <f>IF(C102="","",COUNTIFS(STORICO_ORDINI!$C$2:$C$20000,C102,STORICO_ORDINI!$E$2:$E$20000,"&gt;0"))</f>
        <v>1</v>
      </c>
      <c r="AE102">
        <f>IF(C102="","",ROUND(IF(AND(AB102&lt;='AUTO-ORDER'!$V$4,AD102&lt;='AUTO-ORDER'!$V$5),MAX(0,AB102*'AUTO-ORDER'!$V$6),MAX(AB102*GIORNI_SETTIMANA/GIORNI_STORICO_VEND*'AUTO-ORDER'!$V$3,IF(AD102&gt;='AUTO-ORDER'!$V$8,AC102*'AUTO-ORDER'!$V$9,0))),0))</f>
        <v>0</v>
      </c>
      <c r="AF102">
        <f t="shared" si="2"/>
        <v>0</v>
      </c>
      <c r="AG102">
        <f>IF(C102="","",IF(OR(AA102&lt;=0,AE102&lt;=0),0,IF(AND(AB102&lt;='AUTO-ORDER'!$V$4,AD102&lt;='AUTO-ORDER'!$V$5),IF(AND(G102&lt;='AUTO-ORDER'!$V$10,AB102&gt;0),AA102,0),IF(G102&gt;=AE102,0,MAX(ROUNDUP((AE102-G102)/AA102,0)*AA102,IF(AND(AB102&gt;='AUTO-ORDER'!$V$7,G102&lt;=AA102),AA102,0))))))</f>
        <v>0</v>
      </c>
      <c r="AH102" t="str">
        <f>IF(C102="","",IF(AND(AJ102&lt;'AUTO-ORDER'!$V$2,AG102&gt;0),COUNTIFS($AJ$2:AJ102,"&lt;"&amp;'AUTO-ORDER'!$V$2,$AG$2:AG102,"&gt;0"),""))</f>
        <v/>
      </c>
      <c r="AI102">
        <f>IF(C102="","",IF(AND(AJ102&lt;'AUTO-ORDER'!$V$2,AG102=0),COUNTIFS($AJ$2:AJ102,"&lt;"&amp;'AUTO-ORDER'!$V$2,$AG$2:AG102,"=0"),""))</f>
        <v>10</v>
      </c>
      <c r="AJ102">
        <f t="shared" si="3"/>
        <v>0</v>
      </c>
    </row>
    <row r="103" spans="2:36" x14ac:dyDescent="0.25">
      <c r="B103" s="123">
        <f>+RIEP_VENDITA!T104</f>
        <v>0.76249999999999996</v>
      </c>
      <c r="C103" s="29" t="str">
        <f>+RIEP_VENDITA!A104</f>
        <v>AMMS20462</v>
      </c>
      <c r="D103" t="str">
        <f>+RIEP_VENDITA!B104</f>
        <v xml:space="preserve">CAMEL COMPACT*AST20 </v>
      </c>
      <c r="E103">
        <f>+RIEP_VENDITA!C104</f>
        <v>80</v>
      </c>
      <c r="F103">
        <f>+RIEP_VENDITA!D104</f>
        <v>19</v>
      </c>
      <c r="G103">
        <f>+RIEP_VENDITA!G104</f>
        <v>61</v>
      </c>
      <c r="H103">
        <f>+RIEP_VENDITA!H104</f>
        <v>6</v>
      </c>
      <c r="Z103" t="str">
        <f t="array" ref="Z103">IF(C103="","",IFERROR(INDEX(LOOKUP!$B$2:$B$8,MATCH(1,COUNTIF(D103,"*"&amp;LOOKUP!$A$2:$A$8&amp;"*"),0)),IF(LEFT(C103,4)="AMMS","SIGARETTE","ACCESSORI")))</f>
        <v>SIGARETTE</v>
      </c>
      <c r="AA103">
        <f>IF(C103="","",IF(SUMIFS('AUTO-ORDER'!$T$2:$T$1000,'AUTO-ORDER'!$S$2:$S$1000,C103)&gt;0,SUMIFS('AUTO-ORDER'!$T$2:$T$1000,'AUTO-ORDER'!$S$2:$S$1000,C103),IF(Z103="SIGARETTE",LOTTO_SIGARETTE,IF(Z103="SIGARETTE ELETTRONICHE",LOTTO_ELETTRONICHE,LOTTO_ACCESSORI))))</f>
        <v>10</v>
      </c>
      <c r="AB103">
        <f>IF(C103="","",SUMIFS(DB_STORICO_VEND!$E$2:$E$30000,DB_STORICO_VEND!$C$2:$C$30000,C103,DB_STORICO_VEND!$B$2:$B$30000,"&gt;="&amp;MAX(DB_STORICO_VEND!$B$2:$B$30000)-GIORNI_STORICO_VEND,DB_STORICO_VEND!$B$2:$B$30000,"&lt;="&amp;MAX(DB_STORICO_VEND!$B$2:$B$30000)))</f>
        <v>3</v>
      </c>
      <c r="AC103">
        <f>IF(C103="","",IFERROR(AVERAGEIFS(STORICO_ORDINI!$E$2:$E$20000,STORICO_ORDINI!$C$2:$C$20000,C103,STORICO_ORDINI!$E$2:$E$20000,"&gt;0"),0))</f>
        <v>16.666666666666668</v>
      </c>
      <c r="AD103">
        <f>IF(C103="","",COUNTIFS(STORICO_ORDINI!$C$2:$C$20000,C103,STORICO_ORDINI!$E$2:$E$20000,"&gt;0"))</f>
        <v>3</v>
      </c>
      <c r="AE103">
        <f>IF(C103="","",ROUND(IF(AND(AB103&lt;='AUTO-ORDER'!$V$4,AD103&lt;='AUTO-ORDER'!$V$5),MAX(0,AB103*'AUTO-ORDER'!$V$6),MAX(AB103*GIORNI_SETTIMANA/GIORNI_STORICO_VEND*'AUTO-ORDER'!$V$3,IF(AD103&gt;='AUTO-ORDER'!$V$8,AC103*'AUTO-ORDER'!$V$9,0))),0))</f>
        <v>1</v>
      </c>
      <c r="AF103">
        <f t="shared" si="2"/>
        <v>0</v>
      </c>
      <c r="AG103">
        <f>IF(C103="","",IF(OR(AA103&lt;=0,AE103&lt;=0),0,IF(AND(AB103&lt;='AUTO-ORDER'!$V$4,AD103&lt;='AUTO-ORDER'!$V$5),IF(AND(G103&lt;='AUTO-ORDER'!$V$10,AB103&gt;0),AA103,0),IF(G103&gt;=AE103,0,MAX(ROUNDUP((AE103-G103)/AA103,0)*AA103,IF(AND(AB103&gt;='AUTO-ORDER'!$V$7,G103&lt;=AA103),AA103,0))))))</f>
        <v>0</v>
      </c>
      <c r="AH103" t="str">
        <f>IF(C103="","",IF(AND(AJ103&lt;'AUTO-ORDER'!$V$2,AG103&gt;0),COUNTIFS($AJ$2:AJ103,"&lt;"&amp;'AUTO-ORDER'!$V$2,$AG$2:AG103,"&gt;0"),""))</f>
        <v/>
      </c>
      <c r="AI103" t="str">
        <f>IF(C103="","",IF(AND(AJ103&lt;'AUTO-ORDER'!$V$2,AG103=0),COUNTIFS($AJ$2:AJ103,"&lt;"&amp;'AUTO-ORDER'!$V$2,$AG$2:AG103,"=0"),""))</f>
        <v/>
      </c>
      <c r="AJ103">
        <f t="shared" si="3"/>
        <v>61</v>
      </c>
    </row>
    <row r="104" spans="2:36" x14ac:dyDescent="0.25">
      <c r="B104" s="123">
        <f>+RIEP_VENDITA!T105</f>
        <v>0.7</v>
      </c>
      <c r="C104" s="29" t="str">
        <f>+RIEP_VENDITA!A105</f>
        <v>AMMS20468</v>
      </c>
      <c r="D104" t="str">
        <f>+RIEP_VENDITA!B105</f>
        <v>LUCKY STRIKE STICKS BALANC.TOB</v>
      </c>
      <c r="E104">
        <f>+RIEP_VENDITA!C105</f>
        <v>10</v>
      </c>
      <c r="F104">
        <f>+RIEP_VENDITA!D105</f>
        <v>3</v>
      </c>
      <c r="G104">
        <f>+RIEP_VENDITA!G105</f>
        <v>7</v>
      </c>
      <c r="H104">
        <f>+RIEP_VENDITA!H105</f>
        <v>3.8</v>
      </c>
      <c r="Z104" t="str">
        <f t="array" ref="Z104">IF(C104="","",IFERROR(INDEX(LOOKUP!$B$2:$B$8,MATCH(1,COUNTIF(D104,"*"&amp;LOOKUP!$A$2:$A$8&amp;"*"),0)),IF(LEFT(C104,4)="AMMS","SIGARETTE","ACCESSORI")))</f>
        <v>SIGARETTE</v>
      </c>
      <c r="AA104">
        <f>IF(C104="","",IF(SUMIFS('AUTO-ORDER'!$T$2:$T$1000,'AUTO-ORDER'!$S$2:$S$1000,C104)&gt;0,SUMIFS('AUTO-ORDER'!$T$2:$T$1000,'AUTO-ORDER'!$S$2:$S$1000,C104),IF(Z104="SIGARETTE",LOTTO_SIGARETTE,IF(Z104="SIGARETTE ELETTRONICHE",LOTTO_ELETTRONICHE,LOTTO_ACCESSORI))))</f>
        <v>10</v>
      </c>
      <c r="AB104">
        <f>IF(C104="","",SUMIFS(DB_STORICO_VEND!$E$2:$E$30000,DB_STORICO_VEND!$C$2:$C$30000,C104,DB_STORICO_VEND!$B$2:$B$30000,"&gt;="&amp;MAX(DB_STORICO_VEND!$B$2:$B$30000)-GIORNI_STORICO_VEND,DB_STORICO_VEND!$B$2:$B$30000,"&lt;="&amp;MAX(DB_STORICO_VEND!$B$2:$B$30000)))</f>
        <v>0</v>
      </c>
      <c r="AC104">
        <f>IF(C104="","",IFERROR(AVERAGEIFS(STORICO_ORDINI!$E$2:$E$20000,STORICO_ORDINI!$C$2:$C$20000,C104,STORICO_ORDINI!$E$2:$E$20000,"&gt;0"),0))</f>
        <v>0</v>
      </c>
      <c r="AD104">
        <f>IF(C104="","",COUNTIFS(STORICO_ORDINI!$C$2:$C$20000,C104,STORICO_ORDINI!$E$2:$E$20000,"&gt;0"))</f>
        <v>0</v>
      </c>
      <c r="AE104">
        <f>IF(C104="","",ROUND(IF(AND(AB104&lt;='AUTO-ORDER'!$V$4,AD104&lt;='AUTO-ORDER'!$V$5),MAX(0,AB104*'AUTO-ORDER'!$V$6),MAX(AB104*GIORNI_SETTIMANA/GIORNI_STORICO_VEND*'AUTO-ORDER'!$V$3,IF(AD104&gt;='AUTO-ORDER'!$V$8,AC104*'AUTO-ORDER'!$V$9,0))),0))</f>
        <v>0</v>
      </c>
      <c r="AF104">
        <f t="shared" si="2"/>
        <v>0</v>
      </c>
      <c r="AG104">
        <f>IF(C104="","",IF(OR(AA104&lt;=0,AE104&lt;=0),0,IF(AND(AB104&lt;='AUTO-ORDER'!$V$4,AD104&lt;='AUTO-ORDER'!$V$5),IF(AND(G104&lt;='AUTO-ORDER'!$V$10,AB104&gt;0),AA104,0),IF(G104&gt;=AE104,0,MAX(ROUNDUP((AE104-G104)/AA104,0)*AA104,IF(AND(AB104&gt;='AUTO-ORDER'!$V$7,G104&lt;=AA104),AA104,0))))))</f>
        <v>0</v>
      </c>
      <c r="AH104" t="str">
        <f>IF(C104="","",IF(AND(AJ104&lt;'AUTO-ORDER'!$V$2,AG104&gt;0),COUNTIFS($AJ$2:AJ104,"&lt;"&amp;'AUTO-ORDER'!$V$2,$AG$2:AG104,"&gt;0"),""))</f>
        <v/>
      </c>
      <c r="AI104" t="str">
        <f>IF(C104="","",IF(AND(AJ104&lt;'AUTO-ORDER'!$V$2,AG104=0),COUNTIFS($AJ$2:AJ104,"&lt;"&amp;'AUTO-ORDER'!$V$2,$AG$2:AG104,"=0"),""))</f>
        <v/>
      </c>
      <c r="AJ104">
        <f t="shared" si="3"/>
        <v>7</v>
      </c>
    </row>
    <row r="105" spans="2:36" x14ac:dyDescent="0.25">
      <c r="B105" s="123">
        <f>+RIEP_VENDITA!T106</f>
        <v>5.6666666666666664E-2</v>
      </c>
      <c r="C105" s="29" t="str">
        <f>+RIEP_VENDITA!A106</f>
        <v>AMMS20648</v>
      </c>
      <c r="D105" t="str">
        <f>+RIEP_VENDITA!B106</f>
        <v>WINSTON SHORT BLUE*AST20</v>
      </c>
      <c r="E105">
        <f>+RIEP_VENDITA!C106</f>
        <v>300</v>
      </c>
      <c r="F105">
        <f>+RIEP_VENDITA!D106</f>
        <v>283</v>
      </c>
      <c r="G105">
        <f>+RIEP_VENDITA!G106</f>
        <v>17</v>
      </c>
      <c r="H105">
        <f>+RIEP_VENDITA!H106</f>
        <v>5.5</v>
      </c>
      <c r="Z105" t="str">
        <f t="array" ref="Z105">IF(C105="","",IFERROR(INDEX(LOOKUP!$B$2:$B$8,MATCH(1,COUNTIF(D105,"*"&amp;LOOKUP!$A$2:$A$8&amp;"*"),0)),IF(LEFT(C105,4)="AMMS","SIGARETTE","ACCESSORI")))</f>
        <v>SIGARETTE</v>
      </c>
      <c r="AA105">
        <f>IF(C105="","",IF(SUMIFS('AUTO-ORDER'!$T$2:$T$1000,'AUTO-ORDER'!$S$2:$S$1000,C105)&gt;0,SUMIFS('AUTO-ORDER'!$T$2:$T$1000,'AUTO-ORDER'!$S$2:$S$1000,C105),IF(Z105="SIGARETTE",LOTTO_SIGARETTE,IF(Z105="SIGARETTE ELETTRONICHE",LOTTO_ELETTRONICHE,LOTTO_ACCESSORI))))</f>
        <v>10</v>
      </c>
      <c r="AB105">
        <f>IF(C105="","",SUMIFS(DB_STORICO_VEND!$E$2:$E$30000,DB_STORICO_VEND!$C$2:$C$30000,C105,DB_STORICO_VEND!$B$2:$B$30000,"&gt;="&amp;MAX(DB_STORICO_VEND!$B$2:$B$30000)-GIORNI_STORICO_VEND,DB_STORICO_VEND!$B$2:$B$30000,"&lt;="&amp;MAX(DB_STORICO_VEND!$B$2:$B$30000)))</f>
        <v>31</v>
      </c>
      <c r="AC105">
        <f>IF(C105="","",IFERROR(AVERAGEIFS(STORICO_ORDINI!$E$2:$E$20000,STORICO_ORDINI!$C$2:$C$20000,C105,STORICO_ORDINI!$E$2:$E$20000,"&gt;0"),0))</f>
        <v>31.428571428571427</v>
      </c>
      <c r="AD105">
        <f>IF(C105="","",COUNTIFS(STORICO_ORDINI!$C$2:$C$20000,C105,STORICO_ORDINI!$E$2:$E$20000,"&gt;0"))</f>
        <v>7</v>
      </c>
      <c r="AE105">
        <f>IF(C105="","",ROUND(IF(AND(AB105&lt;='AUTO-ORDER'!$V$4,AD105&lt;='AUTO-ORDER'!$V$5),MAX(0,AB105*'AUTO-ORDER'!$V$6),MAX(AB105*GIORNI_SETTIMANA/GIORNI_STORICO_VEND*'AUTO-ORDER'!$V$3,IF(AD105&gt;='AUTO-ORDER'!$V$8,AC105*'AUTO-ORDER'!$V$9,0))),0))</f>
        <v>11</v>
      </c>
      <c r="AF105">
        <f t="shared" si="2"/>
        <v>0</v>
      </c>
      <c r="AG105">
        <f>IF(C105="","",IF(OR(AA105&lt;=0,AE105&lt;=0),0,IF(AND(AB105&lt;='AUTO-ORDER'!$V$4,AD105&lt;='AUTO-ORDER'!$V$5),IF(AND(G105&lt;='AUTO-ORDER'!$V$10,AB105&gt;0),AA105,0),IF(G105&gt;=AE105,0,MAX(ROUNDUP((AE105-G105)/AA105,0)*AA105,IF(AND(AB105&gt;='AUTO-ORDER'!$V$7,G105&lt;=AA105),AA105,0))))))</f>
        <v>0</v>
      </c>
      <c r="AH105" t="str">
        <f>IF(C105="","",IF(AND(AJ105&lt;'AUTO-ORDER'!$V$2,AG105&gt;0),COUNTIFS($AJ$2:AJ105,"&lt;"&amp;'AUTO-ORDER'!$V$2,$AG$2:AG105,"&gt;0"),""))</f>
        <v/>
      </c>
      <c r="AI105" t="str">
        <f>IF(C105="","",IF(AND(AJ105&lt;'AUTO-ORDER'!$V$2,AG105=0),COUNTIFS($AJ$2:AJ105,"&lt;"&amp;'AUTO-ORDER'!$V$2,$AG$2:AG105,"=0"),""))</f>
        <v/>
      </c>
      <c r="AJ105">
        <f t="shared" si="3"/>
        <v>1.5454545454545454</v>
      </c>
    </row>
    <row r="106" spans="2:36" x14ac:dyDescent="0.25">
      <c r="B106" s="123">
        <f>+RIEP_VENDITA!T107</f>
        <v>3.8095238095238099E-2</v>
      </c>
      <c r="C106" s="29" t="str">
        <f>+RIEP_VENDITA!A107</f>
        <v>AMMS2065</v>
      </c>
      <c r="D106" t="str">
        <f>+RIEP_VENDITA!B107</f>
        <v>WINSTON BLUE SUPER LINE*AST20</v>
      </c>
      <c r="E106">
        <f>+RIEP_VENDITA!C107</f>
        <v>420</v>
      </c>
      <c r="F106">
        <f>+RIEP_VENDITA!D107</f>
        <v>404</v>
      </c>
      <c r="G106">
        <f>+RIEP_VENDITA!G107</f>
        <v>16</v>
      </c>
      <c r="H106">
        <f>+RIEP_VENDITA!H107</f>
        <v>5.8</v>
      </c>
      <c r="Z106" t="str">
        <f t="array" ref="Z106">IF(C106="","",IFERROR(INDEX(LOOKUP!$B$2:$B$8,MATCH(1,COUNTIF(D106,"*"&amp;LOOKUP!$A$2:$A$8&amp;"*"),0)),IF(LEFT(C106,4)="AMMS","SIGARETTE","ACCESSORI")))</f>
        <v>SIGARETTE</v>
      </c>
      <c r="AA106">
        <f>IF(C106="","",IF(SUMIFS('AUTO-ORDER'!$T$2:$T$1000,'AUTO-ORDER'!$S$2:$S$1000,C106)&gt;0,SUMIFS('AUTO-ORDER'!$T$2:$T$1000,'AUTO-ORDER'!$S$2:$S$1000,C106),IF(Z106="SIGARETTE",LOTTO_SIGARETTE,IF(Z106="SIGARETTE ELETTRONICHE",LOTTO_ELETTRONICHE,LOTTO_ACCESSORI))))</f>
        <v>10</v>
      </c>
      <c r="AB106">
        <f>IF(C106="","",SUMIFS(DB_STORICO_VEND!$E$2:$E$30000,DB_STORICO_VEND!$C$2:$C$30000,C106,DB_STORICO_VEND!$B$2:$B$30000,"&gt;="&amp;MAX(DB_STORICO_VEND!$B$2:$B$30000)-GIORNI_STORICO_VEND,DB_STORICO_VEND!$B$2:$B$30000,"&lt;="&amp;MAX(DB_STORICO_VEND!$B$2:$B$30000)))</f>
        <v>52</v>
      </c>
      <c r="AC106">
        <f>IF(C106="","",IFERROR(AVERAGEIFS(STORICO_ORDINI!$E$2:$E$20000,STORICO_ORDINI!$C$2:$C$20000,C106,STORICO_ORDINI!$E$2:$E$20000,"&gt;0"),0))</f>
        <v>34.285714285714285</v>
      </c>
      <c r="AD106">
        <f>IF(C106="","",COUNTIFS(STORICO_ORDINI!$C$2:$C$20000,C106,STORICO_ORDINI!$E$2:$E$20000,"&gt;0"))</f>
        <v>7</v>
      </c>
      <c r="AE106">
        <f>IF(C106="","",ROUND(IF(AND(AB106&lt;='AUTO-ORDER'!$V$4,AD106&lt;='AUTO-ORDER'!$V$5),MAX(0,AB106*'AUTO-ORDER'!$V$6),MAX(AB106*GIORNI_SETTIMANA/GIORNI_STORICO_VEND*'AUTO-ORDER'!$V$3,IF(AD106&gt;='AUTO-ORDER'!$V$8,AC106*'AUTO-ORDER'!$V$9,0))),0))</f>
        <v>14</v>
      </c>
      <c r="AF106">
        <f t="shared" si="2"/>
        <v>0</v>
      </c>
      <c r="AG106">
        <f>IF(C106="","",IF(OR(AA106&lt;=0,AE106&lt;=0),0,IF(AND(AB106&lt;='AUTO-ORDER'!$V$4,AD106&lt;='AUTO-ORDER'!$V$5),IF(AND(G106&lt;='AUTO-ORDER'!$V$10,AB106&gt;0),AA106,0),IF(G106&gt;=AE106,0,MAX(ROUNDUP((AE106-G106)/AA106,0)*AA106,IF(AND(AB106&gt;='AUTO-ORDER'!$V$7,G106&lt;=AA106),AA106,0))))))</f>
        <v>0</v>
      </c>
      <c r="AH106" t="str">
        <f>IF(C106="","",IF(AND(AJ106&lt;'AUTO-ORDER'!$V$2,AG106&gt;0),COUNTIFS($AJ$2:AJ106,"&lt;"&amp;'AUTO-ORDER'!$V$2,$AG$2:AG106,"&gt;0"),""))</f>
        <v/>
      </c>
      <c r="AI106" t="str">
        <f>IF(C106="","",IF(AND(AJ106&lt;'AUTO-ORDER'!$V$2,AG106=0),COUNTIFS($AJ$2:AJ106,"&lt;"&amp;'AUTO-ORDER'!$V$2,$AG$2:AG106,"=0"),""))</f>
        <v/>
      </c>
      <c r="AJ106">
        <f t="shared" si="3"/>
        <v>1.1428571428571428</v>
      </c>
    </row>
    <row r="107" spans="2:36" x14ac:dyDescent="0.25">
      <c r="B107" s="123">
        <f>+RIEP_VENDITA!T108</f>
        <v>0.19565217391304349</v>
      </c>
      <c r="C107" s="29" t="str">
        <f>+RIEP_VENDITA!A108</f>
        <v>AMMS20659</v>
      </c>
      <c r="D107" t="str">
        <f>+RIEP_VENDITA!B108</f>
        <v>TEREA AZURE</v>
      </c>
      <c r="E107">
        <f>+RIEP_VENDITA!C108</f>
        <v>460</v>
      </c>
      <c r="F107">
        <f>+RIEP_VENDITA!D108</f>
        <v>370</v>
      </c>
      <c r="G107">
        <f>+RIEP_VENDITA!G108</f>
        <v>90</v>
      </c>
      <c r="H107">
        <f>+RIEP_VENDITA!H108</f>
        <v>5.5</v>
      </c>
      <c r="Z107" t="str">
        <f t="array" ref="Z107">IF(C107="","",IFERROR(INDEX(LOOKUP!$B$2:$B$8,MATCH(1,COUNTIF(D107,"*"&amp;LOOKUP!$A$2:$A$8&amp;"*"),0)),IF(LEFT(C107,4)="AMMS","SIGARETTE","ACCESSORI")))</f>
        <v>SIGARETTE</v>
      </c>
      <c r="AA107">
        <f>IF(C107="","",IF(SUMIFS('AUTO-ORDER'!$T$2:$T$1000,'AUTO-ORDER'!$S$2:$S$1000,C107)&gt;0,SUMIFS('AUTO-ORDER'!$T$2:$T$1000,'AUTO-ORDER'!$S$2:$S$1000,C107),IF(Z107="SIGARETTE",LOTTO_SIGARETTE,IF(Z107="SIGARETTE ELETTRONICHE",LOTTO_ELETTRONICHE,LOTTO_ACCESSORI))))</f>
        <v>10</v>
      </c>
      <c r="AB107">
        <f>IF(C107="","",SUMIFS(DB_STORICO_VEND!$E$2:$E$30000,DB_STORICO_VEND!$C$2:$C$30000,C107,DB_STORICO_VEND!$B$2:$B$30000,"&gt;="&amp;MAX(DB_STORICO_VEND!$B$2:$B$30000)-GIORNI_STORICO_VEND,DB_STORICO_VEND!$B$2:$B$30000,"&lt;="&amp;MAX(DB_STORICO_VEND!$B$2:$B$30000)))</f>
        <v>32</v>
      </c>
      <c r="AC107">
        <f>IF(C107="","",IFERROR(AVERAGEIFS(STORICO_ORDINI!$E$2:$E$20000,STORICO_ORDINI!$C$2:$C$20000,C107,STORICO_ORDINI!$E$2:$E$20000,"&gt;0"),0))</f>
        <v>36.25</v>
      </c>
      <c r="AD107">
        <f>IF(C107="","",COUNTIFS(STORICO_ORDINI!$C$2:$C$20000,C107,STORICO_ORDINI!$E$2:$E$20000,"&gt;0"))</f>
        <v>8</v>
      </c>
      <c r="AE107">
        <f>IF(C107="","",ROUND(IF(AND(AB107&lt;='AUTO-ORDER'!$V$4,AD107&lt;='AUTO-ORDER'!$V$5),MAX(0,AB107*'AUTO-ORDER'!$V$6),MAX(AB107*GIORNI_SETTIMANA/GIORNI_STORICO_VEND*'AUTO-ORDER'!$V$3,IF(AD107&gt;='AUTO-ORDER'!$V$8,AC107*'AUTO-ORDER'!$V$9,0))),0))</f>
        <v>13</v>
      </c>
      <c r="AF107">
        <f t="shared" si="2"/>
        <v>0</v>
      </c>
      <c r="AG107">
        <f>IF(C107="","",IF(OR(AA107&lt;=0,AE107&lt;=0),0,IF(AND(AB107&lt;='AUTO-ORDER'!$V$4,AD107&lt;='AUTO-ORDER'!$V$5),IF(AND(G107&lt;='AUTO-ORDER'!$V$10,AB107&gt;0),AA107,0),IF(G107&gt;=AE107,0,MAX(ROUNDUP((AE107-G107)/AA107,0)*AA107,IF(AND(AB107&gt;='AUTO-ORDER'!$V$7,G107&lt;=AA107),AA107,0))))))</f>
        <v>0</v>
      </c>
      <c r="AH107" t="str">
        <f>IF(C107="","",IF(AND(AJ107&lt;'AUTO-ORDER'!$V$2,AG107&gt;0),COUNTIFS($AJ$2:AJ107,"&lt;"&amp;'AUTO-ORDER'!$V$2,$AG$2:AG107,"&gt;0"),""))</f>
        <v/>
      </c>
      <c r="AI107" t="str">
        <f>IF(C107="","",IF(AND(AJ107&lt;'AUTO-ORDER'!$V$2,AG107=0),COUNTIFS($AJ$2:AJ107,"&lt;"&amp;'AUTO-ORDER'!$V$2,$AG$2:AG107,"=0"),""))</f>
        <v/>
      </c>
      <c r="AJ107">
        <f t="shared" si="3"/>
        <v>6.9230769230769234</v>
      </c>
    </row>
    <row r="108" spans="2:36" x14ac:dyDescent="0.25">
      <c r="B108" s="123">
        <f>+RIEP_VENDITA!T109</f>
        <v>5.6521739130434782E-2</v>
      </c>
      <c r="C108" s="29" t="str">
        <f>+RIEP_VENDITA!A109</f>
        <v>AMMS2066</v>
      </c>
      <c r="D108" t="str">
        <f>+RIEP_VENDITA!B109</f>
        <v>WINSTON SILVER SUPER LINE*AST20</v>
      </c>
      <c r="E108">
        <f>+RIEP_VENDITA!C109</f>
        <v>230</v>
      </c>
      <c r="F108">
        <f>+RIEP_VENDITA!D109</f>
        <v>217</v>
      </c>
      <c r="G108">
        <f>+RIEP_VENDITA!G109</f>
        <v>13</v>
      </c>
      <c r="H108">
        <f>+RIEP_VENDITA!H109</f>
        <v>5.8</v>
      </c>
      <c r="Z108" t="str">
        <f t="array" ref="Z108">IF(C108="","",IFERROR(INDEX(LOOKUP!$B$2:$B$8,MATCH(1,COUNTIF(D108,"*"&amp;LOOKUP!$A$2:$A$8&amp;"*"),0)),IF(LEFT(C108,4)="AMMS","SIGARETTE","ACCESSORI")))</f>
        <v>SIGARETTE</v>
      </c>
      <c r="AA108">
        <f>IF(C108="","",IF(SUMIFS('AUTO-ORDER'!$T$2:$T$1000,'AUTO-ORDER'!$S$2:$S$1000,C108)&gt;0,SUMIFS('AUTO-ORDER'!$T$2:$T$1000,'AUTO-ORDER'!$S$2:$S$1000,C108),IF(Z108="SIGARETTE",LOTTO_SIGARETTE,IF(Z108="SIGARETTE ELETTRONICHE",LOTTO_ELETTRONICHE,LOTTO_ACCESSORI))))</f>
        <v>10</v>
      </c>
      <c r="AB108">
        <f>IF(C108="","",SUMIFS(DB_STORICO_VEND!$E$2:$E$30000,DB_STORICO_VEND!$C$2:$C$30000,C108,DB_STORICO_VEND!$B$2:$B$30000,"&gt;="&amp;MAX(DB_STORICO_VEND!$B$2:$B$30000)-GIORNI_STORICO_VEND,DB_STORICO_VEND!$B$2:$B$30000,"&lt;="&amp;MAX(DB_STORICO_VEND!$B$2:$B$30000)))</f>
        <v>30</v>
      </c>
      <c r="AC108">
        <f>IF(C108="","",IFERROR(AVERAGEIFS(STORICO_ORDINI!$E$2:$E$20000,STORICO_ORDINI!$C$2:$C$20000,C108,STORICO_ORDINI!$E$2:$E$20000,"&gt;0"),0))</f>
        <v>20</v>
      </c>
      <c r="AD108">
        <f>IF(C108="","",COUNTIFS(STORICO_ORDINI!$C$2:$C$20000,C108,STORICO_ORDINI!$E$2:$E$20000,"&gt;0"))</f>
        <v>6</v>
      </c>
      <c r="AE108">
        <f>IF(C108="","",ROUND(IF(AND(AB108&lt;='AUTO-ORDER'!$V$4,AD108&lt;='AUTO-ORDER'!$V$5),MAX(0,AB108*'AUTO-ORDER'!$V$6),MAX(AB108*GIORNI_SETTIMANA/GIORNI_STORICO_VEND*'AUTO-ORDER'!$V$3,IF(AD108&gt;='AUTO-ORDER'!$V$8,AC108*'AUTO-ORDER'!$V$9,0))),0))</f>
        <v>8</v>
      </c>
      <c r="AF108">
        <f t="shared" si="2"/>
        <v>0</v>
      </c>
      <c r="AG108">
        <f>IF(C108="","",IF(OR(AA108&lt;=0,AE108&lt;=0),0,IF(AND(AB108&lt;='AUTO-ORDER'!$V$4,AD108&lt;='AUTO-ORDER'!$V$5),IF(AND(G108&lt;='AUTO-ORDER'!$V$10,AB108&gt;0),AA108,0),IF(G108&gt;=AE108,0,MAX(ROUNDUP((AE108-G108)/AA108,0)*AA108,IF(AND(AB108&gt;='AUTO-ORDER'!$V$7,G108&lt;=AA108),AA108,0))))))</f>
        <v>0</v>
      </c>
      <c r="AH108" t="str">
        <f>IF(C108="","",IF(AND(AJ108&lt;'AUTO-ORDER'!$V$2,AG108&gt;0),COUNTIFS($AJ$2:AJ108,"&lt;"&amp;'AUTO-ORDER'!$V$2,$AG$2:AG108,"&gt;0"),""))</f>
        <v/>
      </c>
      <c r="AI108" t="str">
        <f>IF(C108="","",IF(AND(AJ108&lt;'AUTO-ORDER'!$V$2,AG108=0),COUNTIFS($AJ$2:AJ108,"&lt;"&amp;'AUTO-ORDER'!$V$2,$AG$2:AG108,"=0"),""))</f>
        <v/>
      </c>
      <c r="AJ108">
        <f t="shared" si="3"/>
        <v>1.625</v>
      </c>
    </row>
    <row r="109" spans="2:36" x14ac:dyDescent="0.25">
      <c r="B109" s="123">
        <f>+RIEP_VENDITA!T110</f>
        <v>0.8</v>
      </c>
      <c r="C109" s="29" t="str">
        <f>+RIEP_VENDITA!A110</f>
        <v>AMMS20688</v>
      </c>
      <c r="D109" t="str">
        <f>+RIEP_VENDITA!B110</f>
        <v>LUCKY STRIKE STICKS TWIST</v>
      </c>
      <c r="E109">
        <f>+RIEP_VENDITA!C110</f>
        <v>10</v>
      </c>
      <c r="F109">
        <f>+RIEP_VENDITA!D110</f>
        <v>2</v>
      </c>
      <c r="G109">
        <f>+RIEP_VENDITA!G110</f>
        <v>8</v>
      </c>
      <c r="H109">
        <f>+RIEP_VENDITA!H110</f>
        <v>3.8</v>
      </c>
      <c r="Z109" t="str">
        <f t="array" ref="Z109">IF(C109="","",IFERROR(INDEX(LOOKUP!$B$2:$B$8,MATCH(1,COUNTIF(D109,"*"&amp;LOOKUP!$A$2:$A$8&amp;"*"),0)),IF(LEFT(C109,4)="AMMS","SIGARETTE","ACCESSORI")))</f>
        <v>SIGARETTE</v>
      </c>
      <c r="AA109">
        <f>IF(C109="","",IF(SUMIFS('AUTO-ORDER'!$T$2:$T$1000,'AUTO-ORDER'!$S$2:$S$1000,C109)&gt;0,SUMIFS('AUTO-ORDER'!$T$2:$T$1000,'AUTO-ORDER'!$S$2:$S$1000,C109),IF(Z109="SIGARETTE",LOTTO_SIGARETTE,IF(Z109="SIGARETTE ELETTRONICHE",LOTTO_ELETTRONICHE,LOTTO_ACCESSORI))))</f>
        <v>10</v>
      </c>
      <c r="AB109">
        <f>IF(C109="","",SUMIFS(DB_STORICO_VEND!$E$2:$E$30000,DB_STORICO_VEND!$C$2:$C$30000,C109,DB_STORICO_VEND!$B$2:$B$30000,"&gt;="&amp;MAX(DB_STORICO_VEND!$B$2:$B$30000)-GIORNI_STORICO_VEND,DB_STORICO_VEND!$B$2:$B$30000,"&lt;="&amp;MAX(DB_STORICO_VEND!$B$2:$B$30000)))</f>
        <v>0</v>
      </c>
      <c r="AC109">
        <f>IF(C109="","",IFERROR(AVERAGEIFS(STORICO_ORDINI!$E$2:$E$20000,STORICO_ORDINI!$C$2:$C$20000,C109,STORICO_ORDINI!$E$2:$E$20000,"&gt;0"),0))</f>
        <v>10</v>
      </c>
      <c r="AD109">
        <f>IF(C109="","",COUNTIFS(STORICO_ORDINI!$C$2:$C$20000,C109,STORICO_ORDINI!$E$2:$E$20000,"&gt;0"))</f>
        <v>1</v>
      </c>
      <c r="AE109">
        <f>IF(C109="","",ROUND(IF(AND(AB109&lt;='AUTO-ORDER'!$V$4,AD109&lt;='AUTO-ORDER'!$V$5),MAX(0,AB109*'AUTO-ORDER'!$V$6),MAX(AB109*GIORNI_SETTIMANA/GIORNI_STORICO_VEND*'AUTO-ORDER'!$V$3,IF(AD109&gt;='AUTO-ORDER'!$V$8,AC109*'AUTO-ORDER'!$V$9,0))),0))</f>
        <v>0</v>
      </c>
      <c r="AF109">
        <f t="shared" si="2"/>
        <v>0</v>
      </c>
      <c r="AG109">
        <f>IF(C109="","",IF(OR(AA109&lt;=0,AE109&lt;=0),0,IF(AND(AB109&lt;='AUTO-ORDER'!$V$4,AD109&lt;='AUTO-ORDER'!$V$5),IF(AND(G109&lt;='AUTO-ORDER'!$V$10,AB109&gt;0),AA109,0),IF(G109&gt;=AE109,0,MAX(ROUNDUP((AE109-G109)/AA109,0)*AA109,IF(AND(AB109&gt;='AUTO-ORDER'!$V$7,G109&lt;=AA109),AA109,0))))))</f>
        <v>0</v>
      </c>
      <c r="AH109" t="str">
        <f>IF(C109="","",IF(AND(AJ109&lt;'AUTO-ORDER'!$V$2,AG109&gt;0),COUNTIFS($AJ$2:AJ109,"&lt;"&amp;'AUTO-ORDER'!$V$2,$AG$2:AG109,"&gt;0"),""))</f>
        <v/>
      </c>
      <c r="AI109" t="str">
        <f>IF(C109="","",IF(AND(AJ109&lt;'AUTO-ORDER'!$V$2,AG109=0),COUNTIFS($AJ$2:AJ109,"&lt;"&amp;'AUTO-ORDER'!$V$2,$AG$2:AG109,"=0"),""))</f>
        <v/>
      </c>
      <c r="AJ109">
        <f t="shared" si="3"/>
        <v>8</v>
      </c>
    </row>
    <row r="110" spans="2:36" x14ac:dyDescent="0.25">
      <c r="B110" s="123">
        <f>+RIEP_VENDITA!T111</f>
        <v>9.166666666666666E-2</v>
      </c>
      <c r="C110" s="29" t="str">
        <f>+RIEP_VENDITA!A111</f>
        <v>AMMS20785</v>
      </c>
      <c r="D110" t="str">
        <f>+RIEP_VENDITA!B111</f>
        <v>TEREA CLOUD FUSE</v>
      </c>
      <c r="E110">
        <f>+RIEP_VENDITA!C111</f>
        <v>120</v>
      </c>
      <c r="F110">
        <f>+RIEP_VENDITA!D111</f>
        <v>109</v>
      </c>
      <c r="G110">
        <f>+RIEP_VENDITA!G111</f>
        <v>11</v>
      </c>
      <c r="H110">
        <f>+RIEP_VENDITA!H111</f>
        <v>5.5</v>
      </c>
      <c r="Z110" t="str">
        <f t="array" ref="Z110">IF(C110="","",IFERROR(INDEX(LOOKUP!$B$2:$B$8,MATCH(1,COUNTIF(D110,"*"&amp;LOOKUP!$A$2:$A$8&amp;"*"),0)),IF(LEFT(C110,4)="AMMS","SIGARETTE","ACCESSORI")))</f>
        <v>SIGARETTE</v>
      </c>
      <c r="AA110">
        <f>IF(C110="","",IF(SUMIFS('AUTO-ORDER'!$T$2:$T$1000,'AUTO-ORDER'!$S$2:$S$1000,C110)&gt;0,SUMIFS('AUTO-ORDER'!$T$2:$T$1000,'AUTO-ORDER'!$S$2:$S$1000,C110),IF(Z110="SIGARETTE",LOTTO_SIGARETTE,IF(Z110="SIGARETTE ELETTRONICHE",LOTTO_ELETTRONICHE,LOTTO_ACCESSORI))))</f>
        <v>10</v>
      </c>
      <c r="AB110">
        <f>IF(C110="","",SUMIFS(DB_STORICO_VEND!$E$2:$E$30000,DB_STORICO_VEND!$C$2:$C$30000,C110,DB_STORICO_VEND!$B$2:$B$30000,"&gt;="&amp;MAX(DB_STORICO_VEND!$B$2:$B$30000)-GIORNI_STORICO_VEND,DB_STORICO_VEND!$B$2:$B$30000,"&lt;="&amp;MAX(DB_STORICO_VEND!$B$2:$B$30000)))</f>
        <v>38</v>
      </c>
      <c r="AC110">
        <f>IF(C110="","",IFERROR(AVERAGEIFS(STORICO_ORDINI!$E$2:$E$20000,STORICO_ORDINI!$C$2:$C$20000,C110,STORICO_ORDINI!$E$2:$E$20000,"&gt;0"),0))</f>
        <v>30</v>
      </c>
      <c r="AD110">
        <f>IF(C110="","",COUNTIFS(STORICO_ORDINI!$C$2:$C$20000,C110,STORICO_ORDINI!$E$2:$E$20000,"&gt;0"))</f>
        <v>3</v>
      </c>
      <c r="AE110">
        <f>IF(C110="","",ROUND(IF(AND(AB110&lt;='AUTO-ORDER'!$V$4,AD110&lt;='AUTO-ORDER'!$V$5),MAX(0,AB110*'AUTO-ORDER'!$V$6),MAX(AB110*GIORNI_SETTIMANA/GIORNI_STORICO_VEND*'AUTO-ORDER'!$V$3,IF(AD110&gt;='AUTO-ORDER'!$V$8,AC110*'AUTO-ORDER'!$V$9,0))),0))</f>
        <v>10</v>
      </c>
      <c r="AF110">
        <f t="shared" si="2"/>
        <v>0</v>
      </c>
      <c r="AG110">
        <f>IF(C110="","",IF(OR(AA110&lt;=0,AE110&lt;=0),0,IF(AND(AB110&lt;='AUTO-ORDER'!$V$4,AD110&lt;='AUTO-ORDER'!$V$5),IF(AND(G110&lt;='AUTO-ORDER'!$V$10,AB110&gt;0),AA110,0),IF(G110&gt;=AE110,0,MAX(ROUNDUP((AE110-G110)/AA110,0)*AA110,IF(AND(AB110&gt;='AUTO-ORDER'!$V$7,G110&lt;=AA110),AA110,0))))))</f>
        <v>0</v>
      </c>
      <c r="AH110" t="str">
        <f>IF(C110="","",IF(AND(AJ110&lt;'AUTO-ORDER'!$V$2,AG110&gt;0),COUNTIFS($AJ$2:AJ110,"&lt;"&amp;'AUTO-ORDER'!$V$2,$AG$2:AG110,"&gt;0"),""))</f>
        <v/>
      </c>
      <c r="AI110" t="str">
        <f>IF(C110="","",IF(AND(AJ110&lt;'AUTO-ORDER'!$V$2,AG110=0),COUNTIFS($AJ$2:AJ110,"&lt;"&amp;'AUTO-ORDER'!$V$2,$AG$2:AG110,"=0"),""))</f>
        <v/>
      </c>
      <c r="AJ110">
        <f t="shared" si="3"/>
        <v>1.1000000000000001</v>
      </c>
    </row>
    <row r="111" spans="2:36" x14ac:dyDescent="0.25">
      <c r="B111" s="123">
        <f>+RIEP_VENDITA!T112</f>
        <v>0.22500000000000001</v>
      </c>
      <c r="C111" s="29" t="str">
        <f>+RIEP_VENDITA!A112</f>
        <v>AMMS20788</v>
      </c>
      <c r="D111" t="str">
        <f>+RIEP_VENDITA!B112</f>
        <v>VEO STICKS PURPLE CLICK</v>
      </c>
      <c r="E111">
        <f>+RIEP_VENDITA!C112</f>
        <v>40</v>
      </c>
      <c r="F111">
        <f>+RIEP_VENDITA!D112</f>
        <v>31</v>
      </c>
      <c r="G111">
        <f>+RIEP_VENDITA!G112</f>
        <v>9</v>
      </c>
      <c r="H111">
        <f>+RIEP_VENDITA!H112</f>
        <v>4.3</v>
      </c>
      <c r="Z111" t="str">
        <f t="array" ref="Z111">IF(C111="","",IFERROR(INDEX(LOOKUP!$B$2:$B$8,MATCH(1,COUNTIF(D111,"*"&amp;LOOKUP!$A$2:$A$8&amp;"*"),0)),IF(LEFT(C111,4)="AMMS","SIGARETTE","ACCESSORI")))</f>
        <v>SIGARETTE</v>
      </c>
      <c r="AA111">
        <f>IF(C111="","",IF(SUMIFS('AUTO-ORDER'!$T$2:$T$1000,'AUTO-ORDER'!$S$2:$S$1000,C111)&gt;0,SUMIFS('AUTO-ORDER'!$T$2:$T$1000,'AUTO-ORDER'!$S$2:$S$1000,C111),IF(Z111="SIGARETTE",LOTTO_SIGARETTE,IF(Z111="SIGARETTE ELETTRONICHE",LOTTO_ELETTRONICHE,LOTTO_ACCESSORI))))</f>
        <v>10</v>
      </c>
      <c r="AB111">
        <f>IF(C111="","",SUMIFS(DB_STORICO_VEND!$E$2:$E$30000,DB_STORICO_VEND!$C$2:$C$30000,C111,DB_STORICO_VEND!$B$2:$B$30000,"&gt;="&amp;MAX(DB_STORICO_VEND!$B$2:$B$30000)-GIORNI_STORICO_VEND,DB_STORICO_VEND!$B$2:$B$30000,"&lt;="&amp;MAX(DB_STORICO_VEND!$B$2:$B$30000)))</f>
        <v>0</v>
      </c>
      <c r="AC111">
        <f>IF(C111="","",IFERROR(AVERAGEIFS(STORICO_ORDINI!$E$2:$E$20000,STORICO_ORDINI!$C$2:$C$20000,C111,STORICO_ORDINI!$E$2:$E$20000,"&gt;0"),0))</f>
        <v>15</v>
      </c>
      <c r="AD111">
        <f>IF(C111="","",COUNTIFS(STORICO_ORDINI!$C$2:$C$20000,C111,STORICO_ORDINI!$E$2:$E$20000,"&gt;0"))</f>
        <v>2</v>
      </c>
      <c r="AE111">
        <f>IF(C111="","",ROUND(IF(AND(AB111&lt;='AUTO-ORDER'!$V$4,AD111&lt;='AUTO-ORDER'!$V$5),MAX(0,AB111*'AUTO-ORDER'!$V$6),MAX(AB111*GIORNI_SETTIMANA/GIORNI_STORICO_VEND*'AUTO-ORDER'!$V$3,IF(AD111&gt;='AUTO-ORDER'!$V$8,AC111*'AUTO-ORDER'!$V$9,0))),0))</f>
        <v>0</v>
      </c>
      <c r="AF111">
        <f t="shared" si="2"/>
        <v>0</v>
      </c>
      <c r="AG111">
        <f>IF(C111="","",IF(OR(AA111&lt;=0,AE111&lt;=0),0,IF(AND(AB111&lt;='AUTO-ORDER'!$V$4,AD111&lt;='AUTO-ORDER'!$V$5),IF(AND(G111&lt;='AUTO-ORDER'!$V$10,AB111&gt;0),AA111,0),IF(G111&gt;=AE111,0,MAX(ROUNDUP((AE111-G111)/AA111,0)*AA111,IF(AND(AB111&gt;='AUTO-ORDER'!$V$7,G111&lt;=AA111),AA111,0))))))</f>
        <v>0</v>
      </c>
      <c r="AH111" t="str">
        <f>IF(C111="","",IF(AND(AJ111&lt;'AUTO-ORDER'!$V$2,AG111&gt;0),COUNTIFS($AJ$2:AJ111,"&lt;"&amp;'AUTO-ORDER'!$V$2,$AG$2:AG111,"&gt;0"),""))</f>
        <v/>
      </c>
      <c r="AI111" t="str">
        <f>IF(C111="","",IF(AND(AJ111&lt;'AUTO-ORDER'!$V$2,AG111=0),COUNTIFS($AJ$2:AJ111,"&lt;"&amp;'AUTO-ORDER'!$V$2,$AG$2:AG111,"=0"),""))</f>
        <v/>
      </c>
      <c r="AJ111">
        <f t="shared" si="3"/>
        <v>9</v>
      </c>
    </row>
    <row r="112" spans="2:36" x14ac:dyDescent="0.25">
      <c r="B112" s="123">
        <f>+RIEP_VENDITA!T113</f>
        <v>0.1111111111111111</v>
      </c>
      <c r="C112" s="29" t="str">
        <f>+RIEP_VENDITA!A113</f>
        <v>AMMS20927</v>
      </c>
      <c r="D112" t="str">
        <f>+RIEP_VENDITA!B113</f>
        <v>WEST SILVER</v>
      </c>
      <c r="E112">
        <f>+RIEP_VENDITA!C113</f>
        <v>90</v>
      </c>
      <c r="F112">
        <f>+RIEP_VENDITA!D113</f>
        <v>80</v>
      </c>
      <c r="G112">
        <f>+RIEP_VENDITA!G113</f>
        <v>10</v>
      </c>
      <c r="H112">
        <f>+RIEP_VENDITA!H113</f>
        <v>5.2</v>
      </c>
      <c r="Z112" t="str">
        <f t="array" ref="Z112">IF(C112="","",IFERROR(INDEX(LOOKUP!$B$2:$B$8,MATCH(1,COUNTIF(D112,"*"&amp;LOOKUP!$A$2:$A$8&amp;"*"),0)),IF(LEFT(C112,4)="AMMS","SIGARETTE","ACCESSORI")))</f>
        <v>SIGARETTE</v>
      </c>
      <c r="AA112">
        <f>IF(C112="","",IF(SUMIFS('AUTO-ORDER'!$T$2:$T$1000,'AUTO-ORDER'!$S$2:$S$1000,C112)&gt;0,SUMIFS('AUTO-ORDER'!$T$2:$T$1000,'AUTO-ORDER'!$S$2:$S$1000,C112),IF(Z112="SIGARETTE",LOTTO_SIGARETTE,IF(Z112="SIGARETTE ELETTRONICHE",LOTTO_ELETTRONICHE,LOTTO_ACCESSORI))))</f>
        <v>10</v>
      </c>
      <c r="AB112">
        <f>IF(C112="","",SUMIFS(DB_STORICO_VEND!$E$2:$E$30000,DB_STORICO_VEND!$C$2:$C$30000,C112,DB_STORICO_VEND!$B$2:$B$30000,"&gt;="&amp;MAX(DB_STORICO_VEND!$B$2:$B$30000)-GIORNI_STORICO_VEND,DB_STORICO_VEND!$B$2:$B$30000,"&lt;="&amp;MAX(DB_STORICO_VEND!$B$2:$B$30000)))</f>
        <v>8</v>
      </c>
      <c r="AC112">
        <f>IF(C112="","",IFERROR(AVERAGEIFS(STORICO_ORDINI!$E$2:$E$20000,STORICO_ORDINI!$C$2:$C$20000,C112,STORICO_ORDINI!$E$2:$E$20000,"&gt;0"),0))</f>
        <v>12.5</v>
      </c>
      <c r="AD112">
        <f>IF(C112="","",COUNTIFS(STORICO_ORDINI!$C$2:$C$20000,C112,STORICO_ORDINI!$E$2:$E$20000,"&gt;0"))</f>
        <v>4</v>
      </c>
      <c r="AE112">
        <f>IF(C112="","",ROUND(IF(AND(AB112&lt;='AUTO-ORDER'!$V$4,AD112&lt;='AUTO-ORDER'!$V$5),MAX(0,AB112*'AUTO-ORDER'!$V$6),MAX(AB112*GIORNI_SETTIMANA/GIORNI_STORICO_VEND*'AUTO-ORDER'!$V$3,IF(AD112&gt;='AUTO-ORDER'!$V$8,AC112*'AUTO-ORDER'!$V$9,0))),0))</f>
        <v>4</v>
      </c>
      <c r="AF112">
        <f t="shared" si="2"/>
        <v>0</v>
      </c>
      <c r="AG112">
        <f>IF(C112="","",IF(OR(AA112&lt;=0,AE112&lt;=0),0,IF(AND(AB112&lt;='AUTO-ORDER'!$V$4,AD112&lt;='AUTO-ORDER'!$V$5),IF(AND(G112&lt;='AUTO-ORDER'!$V$10,AB112&gt;0),AA112,0),IF(G112&gt;=AE112,0,MAX(ROUNDUP((AE112-G112)/AA112,0)*AA112,IF(AND(AB112&gt;='AUTO-ORDER'!$V$7,G112&lt;=AA112),AA112,0))))))</f>
        <v>0</v>
      </c>
      <c r="AH112" t="str">
        <f>IF(C112="","",IF(AND(AJ112&lt;'AUTO-ORDER'!$V$2,AG112&gt;0),COUNTIFS($AJ$2:AJ112,"&lt;"&amp;'AUTO-ORDER'!$V$2,$AG$2:AG112,"&gt;0"),""))</f>
        <v/>
      </c>
      <c r="AI112" t="str">
        <f>IF(C112="","",IF(AND(AJ112&lt;'AUTO-ORDER'!$V$2,AG112=0),COUNTIFS($AJ$2:AJ112,"&lt;"&amp;'AUTO-ORDER'!$V$2,$AG$2:AG112,"=0"),""))</f>
        <v/>
      </c>
      <c r="AJ112">
        <f t="shared" si="3"/>
        <v>2.5</v>
      </c>
    </row>
    <row r="113" spans="2:36" x14ac:dyDescent="0.25">
      <c r="B113" s="123">
        <f>+RIEP_VENDITA!T114</f>
        <v>0.8</v>
      </c>
      <c r="C113" s="29" t="str">
        <f>+RIEP_VENDITA!A114</f>
        <v>AMMS20933</v>
      </c>
      <c r="D113" t="str">
        <f>+RIEP_VENDITA!B114</f>
        <v>ISENZIA SUNSET CORAL CRUSH</v>
      </c>
      <c r="E113">
        <f>+RIEP_VENDITA!C114</f>
        <v>10</v>
      </c>
      <c r="F113">
        <f>+RIEP_VENDITA!D114</f>
        <v>2</v>
      </c>
      <c r="G113">
        <f>+RIEP_VENDITA!G114</f>
        <v>8</v>
      </c>
      <c r="H113">
        <f>+RIEP_VENDITA!H114</f>
        <v>3.8</v>
      </c>
      <c r="Z113" t="str">
        <f t="array" ref="Z113">IF(C113="","",IFERROR(INDEX(LOOKUP!$B$2:$B$8,MATCH(1,COUNTIF(D113,"*"&amp;LOOKUP!$A$2:$A$8&amp;"*"),0)),IF(LEFT(C113,4)="AMMS","SIGARETTE","ACCESSORI")))</f>
        <v>SIGARETTE</v>
      </c>
      <c r="AA113">
        <f>IF(C113="","",IF(SUMIFS('AUTO-ORDER'!$T$2:$T$1000,'AUTO-ORDER'!$S$2:$S$1000,C113)&gt;0,SUMIFS('AUTO-ORDER'!$T$2:$T$1000,'AUTO-ORDER'!$S$2:$S$1000,C113),IF(Z113="SIGARETTE",LOTTO_SIGARETTE,IF(Z113="SIGARETTE ELETTRONICHE",LOTTO_ELETTRONICHE,LOTTO_ACCESSORI))))</f>
        <v>10</v>
      </c>
      <c r="AB113">
        <f>IF(C113="","",SUMIFS(DB_STORICO_VEND!$E$2:$E$30000,DB_STORICO_VEND!$C$2:$C$30000,C113,DB_STORICO_VEND!$B$2:$B$30000,"&gt;="&amp;MAX(DB_STORICO_VEND!$B$2:$B$30000)-GIORNI_STORICO_VEND,DB_STORICO_VEND!$B$2:$B$30000,"&lt;="&amp;MAX(DB_STORICO_VEND!$B$2:$B$30000)))</f>
        <v>2</v>
      </c>
      <c r="AC113">
        <f>IF(C113="","",IFERROR(AVERAGEIFS(STORICO_ORDINI!$E$2:$E$20000,STORICO_ORDINI!$C$2:$C$20000,C113,STORICO_ORDINI!$E$2:$E$20000,"&gt;0"),0))</f>
        <v>0</v>
      </c>
      <c r="AD113">
        <f>IF(C113="","",COUNTIFS(STORICO_ORDINI!$C$2:$C$20000,C113,STORICO_ORDINI!$E$2:$E$20000,"&gt;0"))</f>
        <v>0</v>
      </c>
      <c r="AE113">
        <f>IF(C113="","",ROUND(IF(AND(AB113&lt;='AUTO-ORDER'!$V$4,AD113&lt;='AUTO-ORDER'!$V$5),MAX(0,AB113*'AUTO-ORDER'!$V$6),MAX(AB113*GIORNI_SETTIMANA/GIORNI_STORICO_VEND*'AUTO-ORDER'!$V$3,IF(AD113&gt;='AUTO-ORDER'!$V$8,AC113*'AUTO-ORDER'!$V$9,0))),0))</f>
        <v>1</v>
      </c>
      <c r="AF113">
        <f t="shared" si="2"/>
        <v>0</v>
      </c>
      <c r="AG113">
        <f>IF(C113="","",IF(OR(AA113&lt;=0,AE113&lt;=0),0,IF(AND(AB113&lt;='AUTO-ORDER'!$V$4,AD113&lt;='AUTO-ORDER'!$V$5),IF(AND(G113&lt;='AUTO-ORDER'!$V$10,AB113&gt;0),AA113,0),IF(G113&gt;=AE113,0,MAX(ROUNDUP((AE113-G113)/AA113,0)*AA113,IF(AND(AB113&gt;='AUTO-ORDER'!$V$7,G113&lt;=AA113),AA113,0))))))</f>
        <v>0</v>
      </c>
      <c r="AH113" t="str">
        <f>IF(C113="","",IF(AND(AJ113&lt;'AUTO-ORDER'!$V$2,AG113&gt;0),COUNTIFS($AJ$2:AJ113,"&lt;"&amp;'AUTO-ORDER'!$V$2,$AG$2:AG113,"&gt;0"),""))</f>
        <v/>
      </c>
      <c r="AI113" t="str">
        <f>IF(C113="","",IF(AND(AJ113&lt;'AUTO-ORDER'!$V$2,AG113=0),COUNTIFS($AJ$2:AJ113,"&lt;"&amp;'AUTO-ORDER'!$V$2,$AG$2:AG113,"=0"),""))</f>
        <v/>
      </c>
      <c r="AJ113">
        <f t="shared" si="3"/>
        <v>8</v>
      </c>
    </row>
    <row r="114" spans="2:36" x14ac:dyDescent="0.25">
      <c r="B114" s="123">
        <f>+RIEP_VENDITA!T115</f>
        <v>7.0000000000000007E-2</v>
      </c>
      <c r="C114" s="29" t="str">
        <f>+RIEP_VENDITA!A115</f>
        <v>AMMS21036</v>
      </c>
      <c r="D114" t="str">
        <f>+RIEP_VENDITA!B115</f>
        <v>MARLBORO CRAFTED RED 100S*AST20</v>
      </c>
      <c r="E114">
        <f>+RIEP_VENDITA!C115</f>
        <v>300</v>
      </c>
      <c r="F114">
        <f>+RIEP_VENDITA!D115</f>
        <v>279</v>
      </c>
      <c r="G114">
        <f>+RIEP_VENDITA!G115</f>
        <v>21</v>
      </c>
      <c r="H114">
        <f>+RIEP_VENDITA!H115</f>
        <v>5.5</v>
      </c>
      <c r="Z114" t="str">
        <f t="array" ref="Z114">IF(C114="","",IFERROR(INDEX(LOOKUP!$B$2:$B$8,MATCH(1,COUNTIF(D114,"*"&amp;LOOKUP!$A$2:$A$8&amp;"*"),0)),IF(LEFT(C114,4)="AMMS","SIGARETTE","ACCESSORI")))</f>
        <v>SIGARETTE</v>
      </c>
      <c r="AA114">
        <f>IF(C114="","",IF(SUMIFS('AUTO-ORDER'!$T$2:$T$1000,'AUTO-ORDER'!$S$2:$S$1000,C114)&gt;0,SUMIFS('AUTO-ORDER'!$T$2:$T$1000,'AUTO-ORDER'!$S$2:$S$1000,C114),IF(Z114="SIGARETTE",LOTTO_SIGARETTE,IF(Z114="SIGARETTE ELETTRONICHE",LOTTO_ELETTRONICHE,LOTTO_ACCESSORI))))</f>
        <v>10</v>
      </c>
      <c r="AB114">
        <f>IF(C114="","",SUMIFS(DB_STORICO_VEND!$E$2:$E$30000,DB_STORICO_VEND!$C$2:$C$30000,C114,DB_STORICO_VEND!$B$2:$B$30000,"&gt;="&amp;MAX(DB_STORICO_VEND!$B$2:$B$30000)-GIORNI_STORICO_VEND,DB_STORICO_VEND!$B$2:$B$30000,"&lt;="&amp;MAX(DB_STORICO_VEND!$B$2:$B$30000)))</f>
        <v>46</v>
      </c>
      <c r="AC114">
        <f>IF(C114="","",IFERROR(AVERAGEIFS(STORICO_ORDINI!$E$2:$E$20000,STORICO_ORDINI!$C$2:$C$20000,C114,STORICO_ORDINI!$E$2:$E$20000,"&gt;0"),0))</f>
        <v>42.5</v>
      </c>
      <c r="AD114">
        <f>IF(C114="","",COUNTIFS(STORICO_ORDINI!$C$2:$C$20000,C114,STORICO_ORDINI!$E$2:$E$20000,"&gt;0"))</f>
        <v>4</v>
      </c>
      <c r="AE114">
        <f>IF(C114="","",ROUND(IF(AND(AB114&lt;='AUTO-ORDER'!$V$4,AD114&lt;='AUTO-ORDER'!$V$5),MAX(0,AB114*'AUTO-ORDER'!$V$6),MAX(AB114*GIORNI_SETTIMANA/GIORNI_STORICO_VEND*'AUTO-ORDER'!$V$3,IF(AD114&gt;='AUTO-ORDER'!$V$8,AC114*'AUTO-ORDER'!$V$9,0))),0))</f>
        <v>15</v>
      </c>
      <c r="AF114">
        <f t="shared" si="2"/>
        <v>0</v>
      </c>
      <c r="AG114">
        <f>IF(C114="","",IF(OR(AA114&lt;=0,AE114&lt;=0),0,IF(AND(AB114&lt;='AUTO-ORDER'!$V$4,AD114&lt;='AUTO-ORDER'!$V$5),IF(AND(G114&lt;='AUTO-ORDER'!$V$10,AB114&gt;0),AA114,0),IF(G114&gt;=AE114,0,MAX(ROUNDUP((AE114-G114)/AA114,0)*AA114,IF(AND(AB114&gt;='AUTO-ORDER'!$V$7,G114&lt;=AA114),AA114,0))))))</f>
        <v>0</v>
      </c>
      <c r="AH114" t="str">
        <f>IF(C114="","",IF(AND(AJ114&lt;'AUTO-ORDER'!$V$2,AG114&gt;0),COUNTIFS($AJ$2:AJ114,"&lt;"&amp;'AUTO-ORDER'!$V$2,$AG$2:AG114,"&gt;0"),""))</f>
        <v/>
      </c>
      <c r="AI114" t="str">
        <f>IF(C114="","",IF(AND(AJ114&lt;'AUTO-ORDER'!$V$2,AG114=0),COUNTIFS($AJ$2:AJ114,"&lt;"&amp;'AUTO-ORDER'!$V$2,$AG$2:AG114,"=0"),""))</f>
        <v/>
      </c>
      <c r="AJ114">
        <f t="shared" si="3"/>
        <v>1.4</v>
      </c>
    </row>
    <row r="115" spans="2:36" x14ac:dyDescent="0.25">
      <c r="B115" s="123">
        <f>+RIEP_VENDITA!T116</f>
        <v>4.2424242424242427E-2</v>
      </c>
      <c r="C115" s="29" t="str">
        <f>+RIEP_VENDITA!A116</f>
        <v>AMMS21037</v>
      </c>
      <c r="D115" t="str">
        <f>+RIEP_VENDITA!B116</f>
        <v>MARLBORO CRAFTED GOLD 100S*AST20</v>
      </c>
      <c r="E115">
        <f>+RIEP_VENDITA!C116</f>
        <v>330</v>
      </c>
      <c r="F115">
        <f>+RIEP_VENDITA!D116</f>
        <v>316</v>
      </c>
      <c r="G115">
        <f>+RIEP_VENDITA!G116</f>
        <v>14</v>
      </c>
      <c r="H115">
        <f>+RIEP_VENDITA!H116</f>
        <v>5.5</v>
      </c>
      <c r="Z115" t="str">
        <f t="array" ref="Z115">IF(C115="","",IFERROR(INDEX(LOOKUP!$B$2:$B$8,MATCH(1,COUNTIF(D115,"*"&amp;LOOKUP!$A$2:$A$8&amp;"*"),0)),IF(LEFT(C115,4)="AMMS","SIGARETTE","ACCESSORI")))</f>
        <v>SIGARETTE</v>
      </c>
      <c r="AA115">
        <f>IF(C115="","",IF(SUMIFS('AUTO-ORDER'!$T$2:$T$1000,'AUTO-ORDER'!$S$2:$S$1000,C115)&gt;0,SUMIFS('AUTO-ORDER'!$T$2:$T$1000,'AUTO-ORDER'!$S$2:$S$1000,C115),IF(Z115="SIGARETTE",LOTTO_SIGARETTE,IF(Z115="SIGARETTE ELETTRONICHE",LOTTO_ELETTRONICHE,LOTTO_ACCESSORI))))</f>
        <v>10</v>
      </c>
      <c r="AB115">
        <f>IF(C115="","",SUMIFS(DB_STORICO_VEND!$E$2:$E$30000,DB_STORICO_VEND!$C$2:$C$30000,C115,DB_STORICO_VEND!$B$2:$B$30000,"&gt;="&amp;MAX(DB_STORICO_VEND!$B$2:$B$30000)-GIORNI_STORICO_VEND,DB_STORICO_VEND!$B$2:$B$30000,"&lt;="&amp;MAX(DB_STORICO_VEND!$B$2:$B$30000)))</f>
        <v>38</v>
      </c>
      <c r="AC115">
        <f>IF(C115="","",IFERROR(AVERAGEIFS(STORICO_ORDINI!$E$2:$E$20000,STORICO_ORDINI!$C$2:$C$20000,C115,STORICO_ORDINI!$E$2:$E$20000,"&gt;0"),0))</f>
        <v>32.5</v>
      </c>
      <c r="AD115">
        <f>IF(C115="","",COUNTIFS(STORICO_ORDINI!$C$2:$C$20000,C115,STORICO_ORDINI!$E$2:$E$20000,"&gt;0"))</f>
        <v>4</v>
      </c>
      <c r="AE115">
        <f>IF(C115="","",ROUND(IF(AND(AB115&lt;='AUTO-ORDER'!$V$4,AD115&lt;='AUTO-ORDER'!$V$5),MAX(0,AB115*'AUTO-ORDER'!$V$6),MAX(AB115*GIORNI_SETTIMANA/GIORNI_STORICO_VEND*'AUTO-ORDER'!$V$3,IF(AD115&gt;='AUTO-ORDER'!$V$8,AC115*'AUTO-ORDER'!$V$9,0))),0))</f>
        <v>11</v>
      </c>
      <c r="AF115">
        <f t="shared" si="2"/>
        <v>0</v>
      </c>
      <c r="AG115">
        <f>IF(C115="","",IF(OR(AA115&lt;=0,AE115&lt;=0),0,IF(AND(AB115&lt;='AUTO-ORDER'!$V$4,AD115&lt;='AUTO-ORDER'!$V$5),IF(AND(G115&lt;='AUTO-ORDER'!$V$10,AB115&gt;0),AA115,0),IF(G115&gt;=AE115,0,MAX(ROUNDUP((AE115-G115)/AA115,0)*AA115,IF(AND(AB115&gt;='AUTO-ORDER'!$V$7,G115&lt;=AA115),AA115,0))))))</f>
        <v>0</v>
      </c>
      <c r="AH115" t="str">
        <f>IF(C115="","",IF(AND(AJ115&lt;'AUTO-ORDER'!$V$2,AG115&gt;0),COUNTIFS($AJ$2:AJ115,"&lt;"&amp;'AUTO-ORDER'!$V$2,$AG$2:AG115,"&gt;0"),""))</f>
        <v/>
      </c>
      <c r="AI115" t="str">
        <f>IF(C115="","",IF(AND(AJ115&lt;'AUTO-ORDER'!$V$2,AG115=0),COUNTIFS($AJ$2:AJ115,"&lt;"&amp;'AUTO-ORDER'!$V$2,$AG$2:AG115,"=0"),""))</f>
        <v/>
      </c>
      <c r="AJ115">
        <f t="shared" si="3"/>
        <v>1.2727272727272727</v>
      </c>
    </row>
    <row r="116" spans="2:36" x14ac:dyDescent="0.25">
      <c r="B116" s="123">
        <f>+RIEP_VENDITA!T117</f>
        <v>7.9310344827586213E-2</v>
      </c>
      <c r="C116" s="29" t="str">
        <f>+RIEP_VENDITA!A117</f>
        <v>AMMS21108</v>
      </c>
      <c r="D116" t="str">
        <f>+RIEP_VENDITA!B117</f>
        <v>DELIA CLASSIC GOLD</v>
      </c>
      <c r="E116">
        <f>+RIEP_VENDITA!C117</f>
        <v>290</v>
      </c>
      <c r="F116">
        <f>+RIEP_VENDITA!D117</f>
        <v>267</v>
      </c>
      <c r="G116">
        <f>+RIEP_VENDITA!G117</f>
        <v>23</v>
      </c>
      <c r="H116">
        <f>+RIEP_VENDITA!H117</f>
        <v>5</v>
      </c>
      <c r="Z116" t="str">
        <f t="array" ref="Z116">IF(C116="","",IFERROR(INDEX(LOOKUP!$B$2:$B$8,MATCH(1,COUNTIF(D116,"*"&amp;LOOKUP!$A$2:$A$8&amp;"*"),0)),IF(LEFT(C116,4)="AMMS","SIGARETTE","ACCESSORI")))</f>
        <v>SIGARETTE</v>
      </c>
      <c r="AA116">
        <f>IF(C116="","",IF(SUMIFS('AUTO-ORDER'!$T$2:$T$1000,'AUTO-ORDER'!$S$2:$S$1000,C116)&gt;0,SUMIFS('AUTO-ORDER'!$T$2:$T$1000,'AUTO-ORDER'!$S$2:$S$1000,C116),IF(Z116="SIGARETTE",LOTTO_SIGARETTE,IF(Z116="SIGARETTE ELETTRONICHE",LOTTO_ELETTRONICHE,LOTTO_ACCESSORI))))</f>
        <v>10</v>
      </c>
      <c r="AB116">
        <f>IF(C116="","",SUMIFS(DB_STORICO_VEND!$E$2:$E$30000,DB_STORICO_VEND!$C$2:$C$30000,C116,DB_STORICO_VEND!$B$2:$B$30000,"&gt;="&amp;MAX(DB_STORICO_VEND!$B$2:$B$30000)-GIORNI_STORICO_VEND,DB_STORICO_VEND!$B$2:$B$30000,"&lt;="&amp;MAX(DB_STORICO_VEND!$B$2:$B$30000)))</f>
        <v>34</v>
      </c>
      <c r="AC116">
        <f>IF(C116="","",IFERROR(AVERAGEIFS(STORICO_ORDINI!$E$2:$E$20000,STORICO_ORDINI!$C$2:$C$20000,C116,STORICO_ORDINI!$E$2:$E$20000,"&gt;0"),0))</f>
        <v>46.666666666666664</v>
      </c>
      <c r="AD116">
        <f>IF(C116="","",COUNTIFS(STORICO_ORDINI!$C$2:$C$20000,C116,STORICO_ORDINI!$E$2:$E$20000,"&gt;0"))</f>
        <v>3</v>
      </c>
      <c r="AE116">
        <f>IF(C116="","",ROUND(IF(AND(AB116&lt;='AUTO-ORDER'!$V$4,AD116&lt;='AUTO-ORDER'!$V$5),MAX(0,AB116*'AUTO-ORDER'!$V$6),MAX(AB116*GIORNI_SETTIMANA/GIORNI_STORICO_VEND*'AUTO-ORDER'!$V$3,IF(AD116&gt;='AUTO-ORDER'!$V$8,AC116*'AUTO-ORDER'!$V$9,0))),0))</f>
        <v>9</v>
      </c>
      <c r="AF116">
        <f t="shared" si="2"/>
        <v>0</v>
      </c>
      <c r="AG116">
        <f>IF(C116="","",IF(OR(AA116&lt;=0,AE116&lt;=0),0,IF(AND(AB116&lt;='AUTO-ORDER'!$V$4,AD116&lt;='AUTO-ORDER'!$V$5),IF(AND(G116&lt;='AUTO-ORDER'!$V$10,AB116&gt;0),AA116,0),IF(G116&gt;=AE116,0,MAX(ROUNDUP((AE116-G116)/AA116,0)*AA116,IF(AND(AB116&gt;='AUTO-ORDER'!$V$7,G116&lt;=AA116),AA116,0))))))</f>
        <v>0</v>
      </c>
      <c r="AH116" t="str">
        <f>IF(C116="","",IF(AND(AJ116&lt;'AUTO-ORDER'!$V$2,AG116&gt;0),COUNTIFS($AJ$2:AJ116,"&lt;"&amp;'AUTO-ORDER'!$V$2,$AG$2:AG116,"&gt;0"),""))</f>
        <v/>
      </c>
      <c r="AI116" t="str">
        <f>IF(C116="","",IF(AND(AJ116&lt;'AUTO-ORDER'!$V$2,AG116=0),COUNTIFS($AJ$2:AJ116,"&lt;"&amp;'AUTO-ORDER'!$V$2,$AG$2:AG116,"=0"),""))</f>
        <v/>
      </c>
      <c r="AJ116">
        <f t="shared" si="3"/>
        <v>2.5555555555555554</v>
      </c>
    </row>
    <row r="117" spans="2:36" x14ac:dyDescent="0.25">
      <c r="B117" s="123">
        <f>+RIEP_VENDITA!T118</f>
        <v>0.6</v>
      </c>
      <c r="C117" s="29" t="str">
        <f>+RIEP_VENDITA!A118</f>
        <v>AMMS21109</v>
      </c>
      <c r="D117" t="str">
        <f>+RIEP_VENDITA!B118</f>
        <v>DELIA CLASSIC RED</v>
      </c>
      <c r="E117">
        <f>+RIEP_VENDITA!C118</f>
        <v>20</v>
      </c>
      <c r="F117">
        <f>+RIEP_VENDITA!D118</f>
        <v>8</v>
      </c>
      <c r="G117">
        <f>+RIEP_VENDITA!G118</f>
        <v>12</v>
      </c>
      <c r="H117">
        <f>+RIEP_VENDITA!H118</f>
        <v>5</v>
      </c>
      <c r="Z117" t="str">
        <f t="array" ref="Z117">IF(C117="","",IFERROR(INDEX(LOOKUP!$B$2:$B$8,MATCH(1,COUNTIF(D117,"*"&amp;LOOKUP!$A$2:$A$8&amp;"*"),0)),IF(LEFT(C117,4)="AMMS","SIGARETTE","ACCESSORI")))</f>
        <v>SIGARETTE</v>
      </c>
      <c r="AA117">
        <f>IF(C117="","",IF(SUMIFS('AUTO-ORDER'!$T$2:$T$1000,'AUTO-ORDER'!$S$2:$S$1000,C117)&gt;0,SUMIFS('AUTO-ORDER'!$T$2:$T$1000,'AUTO-ORDER'!$S$2:$S$1000,C117),IF(Z117="SIGARETTE",LOTTO_SIGARETTE,IF(Z117="SIGARETTE ELETTRONICHE",LOTTO_ELETTRONICHE,LOTTO_ACCESSORI))))</f>
        <v>10</v>
      </c>
      <c r="AB117">
        <f>IF(C117="","",SUMIFS(DB_STORICO_VEND!$E$2:$E$30000,DB_STORICO_VEND!$C$2:$C$30000,C117,DB_STORICO_VEND!$B$2:$B$30000,"&gt;="&amp;MAX(DB_STORICO_VEND!$B$2:$B$30000)-GIORNI_STORICO_VEND,DB_STORICO_VEND!$B$2:$B$30000,"&lt;="&amp;MAX(DB_STORICO_VEND!$B$2:$B$30000)))</f>
        <v>5</v>
      </c>
      <c r="AC117">
        <f>IF(C117="","",IFERROR(AVERAGEIFS(STORICO_ORDINI!$E$2:$E$20000,STORICO_ORDINI!$C$2:$C$20000,C117,STORICO_ORDINI!$E$2:$E$20000,"&gt;0"),0))</f>
        <v>20</v>
      </c>
      <c r="AD117">
        <f>IF(C117="","",COUNTIFS(STORICO_ORDINI!$C$2:$C$20000,C117,STORICO_ORDINI!$E$2:$E$20000,"&gt;0"))</f>
        <v>1</v>
      </c>
      <c r="AE117">
        <f>IF(C117="","",ROUND(IF(AND(AB117&lt;='AUTO-ORDER'!$V$4,AD117&lt;='AUTO-ORDER'!$V$5),MAX(0,AB117*'AUTO-ORDER'!$V$6),MAX(AB117*GIORNI_SETTIMANA/GIORNI_STORICO_VEND*'AUTO-ORDER'!$V$3,IF(AD117&gt;='AUTO-ORDER'!$V$8,AC117*'AUTO-ORDER'!$V$9,0))),0))</f>
        <v>1</v>
      </c>
      <c r="AF117">
        <f t="shared" si="2"/>
        <v>0</v>
      </c>
      <c r="AG117">
        <f>IF(C117="","",IF(OR(AA117&lt;=0,AE117&lt;=0),0,IF(AND(AB117&lt;='AUTO-ORDER'!$V$4,AD117&lt;='AUTO-ORDER'!$V$5),IF(AND(G117&lt;='AUTO-ORDER'!$V$10,AB117&gt;0),AA117,0),IF(G117&gt;=AE117,0,MAX(ROUNDUP((AE117-G117)/AA117,0)*AA117,IF(AND(AB117&gt;='AUTO-ORDER'!$V$7,G117&lt;=AA117),AA117,0))))))</f>
        <v>0</v>
      </c>
      <c r="AH117" t="str">
        <f>IF(C117="","",IF(AND(AJ117&lt;'AUTO-ORDER'!$V$2,AG117&gt;0),COUNTIFS($AJ$2:AJ117,"&lt;"&amp;'AUTO-ORDER'!$V$2,$AG$2:AG117,"&gt;0"),""))</f>
        <v/>
      </c>
      <c r="AI117" t="str">
        <f>IF(C117="","",IF(AND(AJ117&lt;'AUTO-ORDER'!$V$2,AG117=0),COUNTIFS($AJ$2:AJ117,"&lt;"&amp;'AUTO-ORDER'!$V$2,$AG$2:AG117,"=0"),""))</f>
        <v/>
      </c>
      <c r="AJ117">
        <f t="shared" si="3"/>
        <v>12</v>
      </c>
    </row>
    <row r="118" spans="2:36" x14ac:dyDescent="0.25">
      <c r="B118" s="123">
        <f>+RIEP_VENDITA!T119</f>
        <v>0.24285714285714285</v>
      </c>
      <c r="C118" s="29" t="str">
        <f>+RIEP_VENDITA!A119</f>
        <v>AMMS21173</v>
      </c>
      <c r="D118" t="str">
        <f>+RIEP_VENDITA!B119</f>
        <v>VEO STICK AMBER CLICK</v>
      </c>
      <c r="E118">
        <f>+RIEP_VENDITA!C119</f>
        <v>70</v>
      </c>
      <c r="F118">
        <f>+RIEP_VENDITA!D119</f>
        <v>53</v>
      </c>
      <c r="G118">
        <f>+RIEP_VENDITA!G119</f>
        <v>17</v>
      </c>
      <c r="H118">
        <f>+RIEP_VENDITA!H119</f>
        <v>4.3</v>
      </c>
      <c r="Z118" t="str">
        <f t="array" ref="Z118">IF(C118="","",IFERROR(INDEX(LOOKUP!$B$2:$B$8,MATCH(1,COUNTIF(D118,"*"&amp;LOOKUP!$A$2:$A$8&amp;"*"),0)),IF(LEFT(C118,4)="AMMS","SIGARETTE","ACCESSORI")))</f>
        <v>SIGARETTE</v>
      </c>
      <c r="AA118">
        <f>IF(C118="","",IF(SUMIFS('AUTO-ORDER'!$T$2:$T$1000,'AUTO-ORDER'!$S$2:$S$1000,C118)&gt;0,SUMIFS('AUTO-ORDER'!$T$2:$T$1000,'AUTO-ORDER'!$S$2:$S$1000,C118),IF(Z118="SIGARETTE",LOTTO_SIGARETTE,IF(Z118="SIGARETTE ELETTRONICHE",LOTTO_ELETTRONICHE,LOTTO_ACCESSORI))))</f>
        <v>10</v>
      </c>
      <c r="AB118">
        <f>IF(C118="","",SUMIFS(DB_STORICO_VEND!$E$2:$E$30000,DB_STORICO_VEND!$C$2:$C$30000,C118,DB_STORICO_VEND!$B$2:$B$30000,"&gt;="&amp;MAX(DB_STORICO_VEND!$B$2:$B$30000)-GIORNI_STORICO_VEND,DB_STORICO_VEND!$B$2:$B$30000,"&lt;="&amp;MAX(DB_STORICO_VEND!$B$2:$B$30000)))</f>
        <v>0</v>
      </c>
      <c r="AC118">
        <f>IF(C118="","",IFERROR(AVERAGEIFS(STORICO_ORDINI!$E$2:$E$20000,STORICO_ORDINI!$C$2:$C$20000,C118,STORICO_ORDINI!$E$2:$E$20000,"&gt;0"),0))</f>
        <v>16.666666666666668</v>
      </c>
      <c r="AD118">
        <f>IF(C118="","",COUNTIFS(STORICO_ORDINI!$C$2:$C$20000,C118,STORICO_ORDINI!$E$2:$E$20000,"&gt;0"))</f>
        <v>3</v>
      </c>
      <c r="AE118">
        <f>IF(C118="","",ROUND(IF(AND(AB118&lt;='AUTO-ORDER'!$V$4,AD118&lt;='AUTO-ORDER'!$V$5),MAX(0,AB118*'AUTO-ORDER'!$V$6),MAX(AB118*GIORNI_SETTIMANA/GIORNI_STORICO_VEND*'AUTO-ORDER'!$V$3,IF(AD118&gt;='AUTO-ORDER'!$V$8,AC118*'AUTO-ORDER'!$V$9,0))),0))</f>
        <v>0</v>
      </c>
      <c r="AF118">
        <f t="shared" si="2"/>
        <v>0</v>
      </c>
      <c r="AG118">
        <f>IF(C118="","",IF(OR(AA118&lt;=0,AE118&lt;=0),0,IF(AND(AB118&lt;='AUTO-ORDER'!$V$4,AD118&lt;='AUTO-ORDER'!$V$5),IF(AND(G118&lt;='AUTO-ORDER'!$V$10,AB118&gt;0),AA118,0),IF(G118&gt;=AE118,0,MAX(ROUNDUP((AE118-G118)/AA118,0)*AA118,IF(AND(AB118&gt;='AUTO-ORDER'!$V$7,G118&lt;=AA118),AA118,0))))))</f>
        <v>0</v>
      </c>
      <c r="AH118" t="str">
        <f>IF(C118="","",IF(AND(AJ118&lt;'AUTO-ORDER'!$V$2,AG118&gt;0),COUNTIFS($AJ$2:AJ118,"&lt;"&amp;'AUTO-ORDER'!$V$2,$AG$2:AG118,"&gt;0"),""))</f>
        <v/>
      </c>
      <c r="AI118" t="str">
        <f>IF(C118="","",IF(AND(AJ118&lt;'AUTO-ORDER'!$V$2,AG118=0),COUNTIFS($AJ$2:AJ118,"&lt;"&amp;'AUTO-ORDER'!$V$2,$AG$2:AG118,"=0"),""))</f>
        <v/>
      </c>
      <c r="AJ118">
        <f t="shared" si="3"/>
        <v>17</v>
      </c>
    </row>
    <row r="119" spans="2:36" x14ac:dyDescent="0.25">
      <c r="B119" s="123">
        <f>+RIEP_VENDITA!T120</f>
        <v>0.83333333333333337</v>
      </c>
      <c r="C119" s="29" t="str">
        <f>+RIEP_VENDITA!A120</f>
        <v>AMMS21174</v>
      </c>
      <c r="D119" t="str">
        <f>+RIEP_VENDITA!B120</f>
        <v>TEREA KONA</v>
      </c>
      <c r="E119">
        <f>+RIEP_VENDITA!C120</f>
        <v>30</v>
      </c>
      <c r="F119">
        <f>+RIEP_VENDITA!D120</f>
        <v>5</v>
      </c>
      <c r="G119">
        <f>+RIEP_VENDITA!G120</f>
        <v>25</v>
      </c>
      <c r="H119">
        <f>+RIEP_VENDITA!H120</f>
        <v>5.5</v>
      </c>
      <c r="Z119" t="str">
        <f t="array" ref="Z119">IF(C119="","",IFERROR(INDEX(LOOKUP!$B$2:$B$8,MATCH(1,COUNTIF(D119,"*"&amp;LOOKUP!$A$2:$A$8&amp;"*"),0)),IF(LEFT(C119,4)="AMMS","SIGARETTE","ACCESSORI")))</f>
        <v>SIGARETTE</v>
      </c>
      <c r="AA119">
        <f>IF(C119="","",IF(SUMIFS('AUTO-ORDER'!$T$2:$T$1000,'AUTO-ORDER'!$S$2:$S$1000,C119)&gt;0,SUMIFS('AUTO-ORDER'!$T$2:$T$1000,'AUTO-ORDER'!$S$2:$S$1000,C119),IF(Z119="SIGARETTE",LOTTO_SIGARETTE,IF(Z119="SIGARETTE ELETTRONICHE",LOTTO_ELETTRONICHE,LOTTO_ACCESSORI))))</f>
        <v>10</v>
      </c>
      <c r="AB119">
        <f>IF(C119="","",SUMIFS(DB_STORICO_VEND!$E$2:$E$30000,DB_STORICO_VEND!$C$2:$C$30000,C119,DB_STORICO_VEND!$B$2:$B$30000,"&gt;="&amp;MAX(DB_STORICO_VEND!$B$2:$B$30000)-GIORNI_STORICO_VEND,DB_STORICO_VEND!$B$2:$B$30000,"&lt;="&amp;MAX(DB_STORICO_VEND!$B$2:$B$30000)))</f>
        <v>0</v>
      </c>
      <c r="AC119">
        <f>IF(C119="","",IFERROR(AVERAGEIFS(STORICO_ORDINI!$E$2:$E$20000,STORICO_ORDINI!$C$2:$C$20000,C119,STORICO_ORDINI!$E$2:$E$20000,"&gt;0"),0))</f>
        <v>30</v>
      </c>
      <c r="AD119">
        <f>IF(C119="","",COUNTIFS(STORICO_ORDINI!$C$2:$C$20000,C119,STORICO_ORDINI!$E$2:$E$20000,"&gt;0"))</f>
        <v>1</v>
      </c>
      <c r="AE119">
        <f>IF(C119="","",ROUND(IF(AND(AB119&lt;='AUTO-ORDER'!$V$4,AD119&lt;='AUTO-ORDER'!$V$5),MAX(0,AB119*'AUTO-ORDER'!$V$6),MAX(AB119*GIORNI_SETTIMANA/GIORNI_STORICO_VEND*'AUTO-ORDER'!$V$3,IF(AD119&gt;='AUTO-ORDER'!$V$8,AC119*'AUTO-ORDER'!$V$9,0))),0))</f>
        <v>0</v>
      </c>
      <c r="AF119">
        <f t="shared" si="2"/>
        <v>0</v>
      </c>
      <c r="AG119">
        <f>IF(C119="","",IF(OR(AA119&lt;=0,AE119&lt;=0),0,IF(AND(AB119&lt;='AUTO-ORDER'!$V$4,AD119&lt;='AUTO-ORDER'!$V$5),IF(AND(G119&lt;='AUTO-ORDER'!$V$10,AB119&gt;0),AA119,0),IF(G119&gt;=AE119,0,MAX(ROUNDUP((AE119-G119)/AA119,0)*AA119,IF(AND(AB119&gt;='AUTO-ORDER'!$V$7,G119&lt;=AA119),AA119,0))))))</f>
        <v>0</v>
      </c>
      <c r="AH119" t="str">
        <f>IF(C119="","",IF(AND(AJ119&lt;'AUTO-ORDER'!$V$2,AG119&gt;0),COUNTIFS($AJ$2:AJ119,"&lt;"&amp;'AUTO-ORDER'!$V$2,$AG$2:AG119,"&gt;0"),""))</f>
        <v/>
      </c>
      <c r="AI119" t="str">
        <f>IF(C119="","",IF(AND(AJ119&lt;'AUTO-ORDER'!$V$2,AG119=0),COUNTIFS($AJ$2:AJ119,"&lt;"&amp;'AUTO-ORDER'!$V$2,$AG$2:AG119,"=0"),""))</f>
        <v/>
      </c>
      <c r="AJ119">
        <f t="shared" si="3"/>
        <v>25</v>
      </c>
    </row>
    <row r="120" spans="2:36" x14ac:dyDescent="0.25">
      <c r="B120" s="123">
        <f>+RIEP_VENDITA!T121</f>
        <v>0.21666666666666667</v>
      </c>
      <c r="C120" s="29" t="str">
        <f>+RIEP_VENDITA!A121</f>
        <v>AMMS21232</v>
      </c>
      <c r="D120" t="str">
        <f>+RIEP_VENDITA!B121</f>
        <v>DELIA CLASSIC GREEN</v>
      </c>
      <c r="E120">
        <f>+RIEP_VENDITA!C121</f>
        <v>60</v>
      </c>
      <c r="F120">
        <f>+RIEP_VENDITA!D121</f>
        <v>47</v>
      </c>
      <c r="G120">
        <f>+RIEP_VENDITA!G121</f>
        <v>13</v>
      </c>
      <c r="H120">
        <f>+RIEP_VENDITA!H121</f>
        <v>5</v>
      </c>
      <c r="Z120" t="str">
        <f t="array" ref="Z120">IF(C120="","",IFERROR(INDEX(LOOKUP!$B$2:$B$8,MATCH(1,COUNTIF(D120,"*"&amp;LOOKUP!$A$2:$A$8&amp;"*"),0)),IF(LEFT(C120,4)="AMMS","SIGARETTE","ACCESSORI")))</f>
        <v>SIGARETTE</v>
      </c>
      <c r="AA120">
        <f>IF(C120="","",IF(SUMIFS('AUTO-ORDER'!$T$2:$T$1000,'AUTO-ORDER'!$S$2:$S$1000,C120)&gt;0,SUMIFS('AUTO-ORDER'!$T$2:$T$1000,'AUTO-ORDER'!$S$2:$S$1000,C120),IF(Z120="SIGARETTE",LOTTO_SIGARETTE,IF(Z120="SIGARETTE ELETTRONICHE",LOTTO_ELETTRONICHE,LOTTO_ACCESSORI))))</f>
        <v>10</v>
      </c>
      <c r="AB120">
        <f>IF(C120="","",SUMIFS(DB_STORICO_VEND!$E$2:$E$30000,DB_STORICO_VEND!$C$2:$C$30000,C120,DB_STORICO_VEND!$B$2:$B$30000,"&gt;="&amp;MAX(DB_STORICO_VEND!$B$2:$B$30000)-GIORNI_STORICO_VEND,DB_STORICO_VEND!$B$2:$B$30000,"&lt;="&amp;MAX(DB_STORICO_VEND!$B$2:$B$30000)))</f>
        <v>2</v>
      </c>
      <c r="AC120">
        <f>IF(C120="","",IFERROR(AVERAGEIFS(STORICO_ORDINI!$E$2:$E$20000,STORICO_ORDINI!$C$2:$C$20000,C120,STORICO_ORDINI!$E$2:$E$20000,"&gt;0"),0))</f>
        <v>12.5</v>
      </c>
      <c r="AD120">
        <f>IF(C120="","",COUNTIFS(STORICO_ORDINI!$C$2:$C$20000,C120,STORICO_ORDINI!$E$2:$E$20000,"&gt;0"))</f>
        <v>4</v>
      </c>
      <c r="AE120">
        <f>IF(C120="","",ROUND(IF(AND(AB120&lt;='AUTO-ORDER'!$V$4,AD120&lt;='AUTO-ORDER'!$V$5),MAX(0,AB120*'AUTO-ORDER'!$V$6),MAX(AB120*GIORNI_SETTIMANA/GIORNI_STORICO_VEND*'AUTO-ORDER'!$V$3,IF(AD120&gt;='AUTO-ORDER'!$V$8,AC120*'AUTO-ORDER'!$V$9,0))),0))</f>
        <v>4</v>
      </c>
      <c r="AF120">
        <f t="shared" si="2"/>
        <v>0</v>
      </c>
      <c r="AG120">
        <f>IF(C120="","",IF(OR(AA120&lt;=0,AE120&lt;=0),0,IF(AND(AB120&lt;='AUTO-ORDER'!$V$4,AD120&lt;='AUTO-ORDER'!$V$5),IF(AND(G120&lt;='AUTO-ORDER'!$V$10,AB120&gt;0),AA120,0),IF(G120&gt;=AE120,0,MAX(ROUNDUP((AE120-G120)/AA120,0)*AA120,IF(AND(AB120&gt;='AUTO-ORDER'!$V$7,G120&lt;=AA120),AA120,0))))))</f>
        <v>0</v>
      </c>
      <c r="AH120" t="str">
        <f>IF(C120="","",IF(AND(AJ120&lt;'AUTO-ORDER'!$V$2,AG120&gt;0),COUNTIFS($AJ$2:AJ120,"&lt;"&amp;'AUTO-ORDER'!$V$2,$AG$2:AG120,"&gt;0"),""))</f>
        <v/>
      </c>
      <c r="AI120" t="str">
        <f>IF(C120="","",IF(AND(AJ120&lt;'AUTO-ORDER'!$V$2,AG120=0),COUNTIFS($AJ$2:AJ120,"&lt;"&amp;'AUTO-ORDER'!$V$2,$AG$2:AG120,"=0"),""))</f>
        <v/>
      </c>
      <c r="AJ120">
        <f t="shared" si="3"/>
        <v>3.25</v>
      </c>
    </row>
    <row r="121" spans="2:36" x14ac:dyDescent="0.25">
      <c r="B121" s="123">
        <f>+RIEP_VENDITA!T122</f>
        <v>0.26666666666666666</v>
      </c>
      <c r="C121" s="29" t="str">
        <f>+RIEP_VENDITA!A122</f>
        <v>AMMS21264</v>
      </c>
      <c r="D121" t="str">
        <f>+RIEP_VENDITA!B122</f>
        <v>LUCKY STRIKE RUBY</v>
      </c>
      <c r="E121">
        <f>+RIEP_VENDITA!C122</f>
        <v>30</v>
      </c>
      <c r="F121">
        <f>+RIEP_VENDITA!D122</f>
        <v>22</v>
      </c>
      <c r="G121">
        <f>+RIEP_VENDITA!G122</f>
        <v>8</v>
      </c>
      <c r="H121">
        <f>+RIEP_VENDITA!H122</f>
        <v>3.8</v>
      </c>
      <c r="Z121" t="str">
        <f t="array" ref="Z121">IF(C121="","",IFERROR(INDEX(LOOKUP!$B$2:$B$8,MATCH(1,COUNTIF(D121,"*"&amp;LOOKUP!$A$2:$A$8&amp;"*"),0)),IF(LEFT(C121,4)="AMMS","SIGARETTE","ACCESSORI")))</f>
        <v>SIGARETTE</v>
      </c>
      <c r="AA121">
        <f>IF(C121="","",IF(SUMIFS('AUTO-ORDER'!$T$2:$T$1000,'AUTO-ORDER'!$S$2:$S$1000,C121)&gt;0,SUMIFS('AUTO-ORDER'!$T$2:$T$1000,'AUTO-ORDER'!$S$2:$S$1000,C121),IF(Z121="SIGARETTE",LOTTO_SIGARETTE,IF(Z121="SIGARETTE ELETTRONICHE",LOTTO_ELETTRONICHE,LOTTO_ACCESSORI))))</f>
        <v>10</v>
      </c>
      <c r="AB121">
        <f>IF(C121="","",SUMIFS(DB_STORICO_VEND!$E$2:$E$30000,DB_STORICO_VEND!$C$2:$C$30000,C121,DB_STORICO_VEND!$B$2:$B$30000,"&gt;="&amp;MAX(DB_STORICO_VEND!$B$2:$B$30000)-GIORNI_STORICO_VEND,DB_STORICO_VEND!$B$2:$B$30000,"&lt;="&amp;MAX(DB_STORICO_VEND!$B$2:$B$30000)))</f>
        <v>0</v>
      </c>
      <c r="AC121">
        <f>IF(C121="","",IFERROR(AVERAGEIFS(STORICO_ORDINI!$E$2:$E$20000,STORICO_ORDINI!$C$2:$C$20000,C121,STORICO_ORDINI!$E$2:$E$20000,"&gt;0"),0))</f>
        <v>20</v>
      </c>
      <c r="AD121">
        <f>IF(C121="","",COUNTIFS(STORICO_ORDINI!$C$2:$C$20000,C121,STORICO_ORDINI!$E$2:$E$20000,"&gt;0"))</f>
        <v>1</v>
      </c>
      <c r="AE121">
        <f>IF(C121="","",ROUND(IF(AND(AB121&lt;='AUTO-ORDER'!$V$4,AD121&lt;='AUTO-ORDER'!$V$5),MAX(0,AB121*'AUTO-ORDER'!$V$6),MAX(AB121*GIORNI_SETTIMANA/GIORNI_STORICO_VEND*'AUTO-ORDER'!$V$3,IF(AD121&gt;='AUTO-ORDER'!$V$8,AC121*'AUTO-ORDER'!$V$9,0))),0))</f>
        <v>0</v>
      </c>
      <c r="AF121">
        <f t="shared" si="2"/>
        <v>0</v>
      </c>
      <c r="AG121">
        <f>IF(C121="","",IF(OR(AA121&lt;=0,AE121&lt;=0),0,IF(AND(AB121&lt;='AUTO-ORDER'!$V$4,AD121&lt;='AUTO-ORDER'!$V$5),IF(AND(G121&lt;='AUTO-ORDER'!$V$10,AB121&gt;0),AA121,0),IF(G121&gt;=AE121,0,MAX(ROUNDUP((AE121-G121)/AA121,0)*AA121,IF(AND(AB121&gt;='AUTO-ORDER'!$V$7,G121&lt;=AA121),AA121,0))))))</f>
        <v>0</v>
      </c>
      <c r="AH121" t="str">
        <f>IF(C121="","",IF(AND(AJ121&lt;'AUTO-ORDER'!$V$2,AG121&gt;0),COUNTIFS($AJ$2:AJ121,"&lt;"&amp;'AUTO-ORDER'!$V$2,$AG$2:AG121,"&gt;0"),""))</f>
        <v/>
      </c>
      <c r="AI121" t="str">
        <f>IF(C121="","",IF(AND(AJ121&lt;'AUTO-ORDER'!$V$2,AG121=0),COUNTIFS($AJ$2:AJ121,"&lt;"&amp;'AUTO-ORDER'!$V$2,$AG$2:AG121,"=0"),""))</f>
        <v/>
      </c>
      <c r="AJ121">
        <f t="shared" si="3"/>
        <v>8</v>
      </c>
    </row>
    <row r="122" spans="2:36" x14ac:dyDescent="0.25">
      <c r="B122" s="123">
        <f>+RIEP_VENDITA!T123</f>
        <v>0</v>
      </c>
      <c r="C122" s="29" t="str">
        <f>+RIEP_VENDITA!A123</f>
        <v>AMMS21287</v>
      </c>
      <c r="D122" t="str">
        <f>+RIEP_VENDITA!B123</f>
        <v>MARLBORO GOLD TITANIUM EDITION*AST20</v>
      </c>
      <c r="E122">
        <f>+RIEP_VENDITA!C123</f>
        <v>40</v>
      </c>
      <c r="F122">
        <f>+RIEP_VENDITA!D123</f>
        <v>40</v>
      </c>
      <c r="G122">
        <f>+RIEP_VENDITA!G123</f>
        <v>0</v>
      </c>
      <c r="H122">
        <f>+RIEP_VENDITA!H123</f>
        <v>6.5</v>
      </c>
      <c r="Z122" t="str">
        <f t="array" ref="Z122">IF(C122="","",IFERROR(INDEX(LOOKUP!$B$2:$B$8,MATCH(1,COUNTIF(D122,"*"&amp;LOOKUP!$A$2:$A$8&amp;"*"),0)),IF(LEFT(C122,4)="AMMS","SIGARETTE","ACCESSORI")))</f>
        <v>SIGARETTE</v>
      </c>
      <c r="AA122">
        <f>IF(C122="","",IF(SUMIFS('AUTO-ORDER'!$T$2:$T$1000,'AUTO-ORDER'!$S$2:$S$1000,C122)&gt;0,SUMIFS('AUTO-ORDER'!$T$2:$T$1000,'AUTO-ORDER'!$S$2:$S$1000,C122),IF(Z122="SIGARETTE",LOTTO_SIGARETTE,IF(Z122="SIGARETTE ELETTRONICHE",LOTTO_ELETTRONICHE,LOTTO_ACCESSORI))))</f>
        <v>10</v>
      </c>
      <c r="AB122">
        <f>IF(C122="","",SUMIFS(DB_STORICO_VEND!$E$2:$E$30000,DB_STORICO_VEND!$C$2:$C$30000,C122,DB_STORICO_VEND!$B$2:$B$30000,"&gt;="&amp;MAX(DB_STORICO_VEND!$B$2:$B$30000)-GIORNI_STORICO_VEND,DB_STORICO_VEND!$B$2:$B$30000,"&lt;="&amp;MAX(DB_STORICO_VEND!$B$2:$B$30000)))</f>
        <v>0</v>
      </c>
      <c r="AC122">
        <f>IF(C122="","",IFERROR(AVERAGEIFS(STORICO_ORDINI!$E$2:$E$20000,STORICO_ORDINI!$C$2:$C$20000,C122,STORICO_ORDINI!$E$2:$E$20000,"&gt;0"),0))</f>
        <v>30</v>
      </c>
      <c r="AD122">
        <f>IF(C122="","",COUNTIFS(STORICO_ORDINI!$C$2:$C$20000,C122,STORICO_ORDINI!$E$2:$E$20000,"&gt;0"))</f>
        <v>1</v>
      </c>
      <c r="AE122">
        <f>IF(C122="","",ROUND(IF(AND(AB122&lt;='AUTO-ORDER'!$V$4,AD122&lt;='AUTO-ORDER'!$V$5),MAX(0,AB122*'AUTO-ORDER'!$V$6),MAX(AB122*GIORNI_SETTIMANA/GIORNI_STORICO_VEND*'AUTO-ORDER'!$V$3,IF(AD122&gt;='AUTO-ORDER'!$V$8,AC122*'AUTO-ORDER'!$V$9,0))),0))</f>
        <v>0</v>
      </c>
      <c r="AF122">
        <f t="shared" si="2"/>
        <v>0</v>
      </c>
      <c r="AG122">
        <f>IF(C122="","",IF(OR(AA122&lt;=0,AE122&lt;=0),0,IF(AND(AB122&lt;='AUTO-ORDER'!$V$4,AD122&lt;='AUTO-ORDER'!$V$5),IF(AND(G122&lt;='AUTO-ORDER'!$V$10,AB122&gt;0),AA122,0),IF(G122&gt;=AE122,0,MAX(ROUNDUP((AE122-G122)/AA122,0)*AA122,IF(AND(AB122&gt;='AUTO-ORDER'!$V$7,G122&lt;=AA122),AA122,0))))))</f>
        <v>0</v>
      </c>
      <c r="AH122" t="str">
        <f>IF(C122="","",IF(AND(AJ122&lt;'AUTO-ORDER'!$V$2,AG122&gt;0),COUNTIFS($AJ$2:AJ122,"&lt;"&amp;'AUTO-ORDER'!$V$2,$AG$2:AG122,"&gt;0"),""))</f>
        <v/>
      </c>
      <c r="AI122">
        <f>IF(C122="","",IF(AND(AJ122&lt;'AUTO-ORDER'!$V$2,AG122=0),COUNTIFS($AJ$2:AJ122,"&lt;"&amp;'AUTO-ORDER'!$V$2,$AG$2:AG122,"=0"),""))</f>
        <v>11</v>
      </c>
      <c r="AJ122">
        <f t="shared" si="3"/>
        <v>0</v>
      </c>
    </row>
    <row r="123" spans="2:36" x14ac:dyDescent="0.25">
      <c r="B123" s="123">
        <f>+RIEP_VENDITA!T124</f>
        <v>0.45</v>
      </c>
      <c r="C123" s="29" t="str">
        <f>+RIEP_VENDITA!A124</f>
        <v>AMMS21288</v>
      </c>
      <c r="D123" t="str">
        <f>+RIEP_VENDITA!B124</f>
        <v>MARLBORO RED TITANIUM EDITION*AST20</v>
      </c>
      <c r="E123">
        <f>+RIEP_VENDITA!C124</f>
        <v>20</v>
      </c>
      <c r="F123">
        <f>+RIEP_VENDITA!D124</f>
        <v>11</v>
      </c>
      <c r="G123">
        <f>+RIEP_VENDITA!G124</f>
        <v>9</v>
      </c>
      <c r="H123">
        <f>+RIEP_VENDITA!H124</f>
        <v>6.5</v>
      </c>
      <c r="Z123" t="str">
        <f t="array" ref="Z123">IF(C123="","",IFERROR(INDEX(LOOKUP!$B$2:$B$8,MATCH(1,COUNTIF(D123,"*"&amp;LOOKUP!$A$2:$A$8&amp;"*"),0)),IF(LEFT(C123,4)="AMMS","SIGARETTE","ACCESSORI")))</f>
        <v>SIGARETTE</v>
      </c>
      <c r="AA123">
        <f>IF(C123="","",IF(SUMIFS('AUTO-ORDER'!$T$2:$T$1000,'AUTO-ORDER'!$S$2:$S$1000,C123)&gt;0,SUMIFS('AUTO-ORDER'!$T$2:$T$1000,'AUTO-ORDER'!$S$2:$S$1000,C123),IF(Z123="SIGARETTE",LOTTO_SIGARETTE,IF(Z123="SIGARETTE ELETTRONICHE",LOTTO_ELETTRONICHE,LOTTO_ACCESSORI))))</f>
        <v>10</v>
      </c>
      <c r="AB123">
        <f>IF(C123="","",SUMIFS(DB_STORICO_VEND!$E$2:$E$30000,DB_STORICO_VEND!$C$2:$C$30000,C123,DB_STORICO_VEND!$B$2:$B$30000,"&gt;="&amp;MAX(DB_STORICO_VEND!$B$2:$B$30000)-GIORNI_STORICO_VEND,DB_STORICO_VEND!$B$2:$B$30000,"&lt;="&amp;MAX(DB_STORICO_VEND!$B$2:$B$30000)))</f>
        <v>1</v>
      </c>
      <c r="AC123">
        <f>IF(C123="","",IFERROR(AVERAGEIFS(STORICO_ORDINI!$E$2:$E$20000,STORICO_ORDINI!$C$2:$C$20000,C123,STORICO_ORDINI!$E$2:$E$20000,"&gt;0"),0))</f>
        <v>0</v>
      </c>
      <c r="AD123">
        <f>IF(C123="","",COUNTIFS(STORICO_ORDINI!$C$2:$C$20000,C123,STORICO_ORDINI!$E$2:$E$20000,"&gt;0"))</f>
        <v>0</v>
      </c>
      <c r="AE123">
        <f>IF(C123="","",ROUND(IF(AND(AB123&lt;='AUTO-ORDER'!$V$4,AD123&lt;='AUTO-ORDER'!$V$5),MAX(0,AB123*'AUTO-ORDER'!$V$6),MAX(AB123*GIORNI_SETTIMANA/GIORNI_STORICO_VEND*'AUTO-ORDER'!$V$3,IF(AD123&gt;='AUTO-ORDER'!$V$8,AC123*'AUTO-ORDER'!$V$9,0))),0))</f>
        <v>1</v>
      </c>
      <c r="AF123">
        <f t="shared" si="2"/>
        <v>0</v>
      </c>
      <c r="AG123">
        <f>IF(C123="","",IF(OR(AA123&lt;=0,AE123&lt;=0),0,IF(AND(AB123&lt;='AUTO-ORDER'!$V$4,AD123&lt;='AUTO-ORDER'!$V$5),IF(AND(G123&lt;='AUTO-ORDER'!$V$10,AB123&gt;0),AA123,0),IF(G123&gt;=AE123,0,MAX(ROUNDUP((AE123-G123)/AA123,0)*AA123,IF(AND(AB123&gt;='AUTO-ORDER'!$V$7,G123&lt;=AA123),AA123,0))))))</f>
        <v>0</v>
      </c>
      <c r="AH123" t="str">
        <f>IF(C123="","",IF(AND(AJ123&lt;'AUTO-ORDER'!$V$2,AG123&gt;0),COUNTIFS($AJ$2:AJ123,"&lt;"&amp;'AUTO-ORDER'!$V$2,$AG$2:AG123,"&gt;0"),""))</f>
        <v/>
      </c>
      <c r="AI123" t="str">
        <f>IF(C123="","",IF(AND(AJ123&lt;'AUTO-ORDER'!$V$2,AG123=0),COUNTIFS($AJ$2:AJ123,"&lt;"&amp;'AUTO-ORDER'!$V$2,$AG$2:AG123,"=0"),""))</f>
        <v/>
      </c>
      <c r="AJ123">
        <f t="shared" si="3"/>
        <v>9</v>
      </c>
    </row>
    <row r="124" spans="2:36" x14ac:dyDescent="0.25">
      <c r="B124" s="123">
        <f>+RIEP_VENDITA!T125</f>
        <v>0.37142857142857144</v>
      </c>
      <c r="C124" s="29" t="str">
        <f>+RIEP_VENDITA!A125</f>
        <v>AMMS21380</v>
      </c>
      <c r="D124" t="str">
        <f>+RIEP_VENDITA!B125</f>
        <v>DELIA CLASSIC SILVER</v>
      </c>
      <c r="E124">
        <f>+RIEP_VENDITA!C125</f>
        <v>70</v>
      </c>
      <c r="F124">
        <f>+RIEP_VENDITA!D125</f>
        <v>44</v>
      </c>
      <c r="G124">
        <f>+RIEP_VENDITA!G125</f>
        <v>26</v>
      </c>
      <c r="H124">
        <f>+RIEP_VENDITA!H125</f>
        <v>5</v>
      </c>
      <c r="Z124" t="str">
        <f t="array" ref="Z124">IF(C124="","",IFERROR(INDEX(LOOKUP!$B$2:$B$8,MATCH(1,COUNTIF(D124,"*"&amp;LOOKUP!$A$2:$A$8&amp;"*"),0)),IF(LEFT(C124,4)="AMMS","SIGARETTE","ACCESSORI")))</f>
        <v>SIGARETTE</v>
      </c>
      <c r="AA124">
        <f>IF(C124="","",IF(SUMIFS('AUTO-ORDER'!$T$2:$T$1000,'AUTO-ORDER'!$S$2:$S$1000,C124)&gt;0,SUMIFS('AUTO-ORDER'!$T$2:$T$1000,'AUTO-ORDER'!$S$2:$S$1000,C124),IF(Z124="SIGARETTE",LOTTO_SIGARETTE,IF(Z124="SIGARETTE ELETTRONICHE",LOTTO_ELETTRONICHE,LOTTO_ACCESSORI))))</f>
        <v>10</v>
      </c>
      <c r="AB124">
        <f>IF(C124="","",SUMIFS(DB_STORICO_VEND!$E$2:$E$30000,DB_STORICO_VEND!$C$2:$C$30000,C124,DB_STORICO_VEND!$B$2:$B$30000,"&gt;="&amp;MAX(DB_STORICO_VEND!$B$2:$B$30000)-GIORNI_STORICO_VEND,DB_STORICO_VEND!$B$2:$B$30000,"&lt;="&amp;MAX(DB_STORICO_VEND!$B$2:$B$30000)))</f>
        <v>5</v>
      </c>
      <c r="AC124">
        <f>IF(C124="","",IFERROR(AVERAGEIFS(STORICO_ORDINI!$E$2:$E$20000,STORICO_ORDINI!$C$2:$C$20000,C124,STORICO_ORDINI!$E$2:$E$20000,"&gt;0"),0))</f>
        <v>17.5</v>
      </c>
      <c r="AD124">
        <f>IF(C124="","",COUNTIFS(STORICO_ORDINI!$C$2:$C$20000,C124,STORICO_ORDINI!$E$2:$E$20000,"&gt;0"))</f>
        <v>4</v>
      </c>
      <c r="AE124">
        <f>IF(C124="","",ROUND(IF(AND(AB124&lt;='AUTO-ORDER'!$V$4,AD124&lt;='AUTO-ORDER'!$V$5),MAX(0,AB124*'AUTO-ORDER'!$V$6),MAX(AB124*GIORNI_SETTIMANA/GIORNI_STORICO_VEND*'AUTO-ORDER'!$V$3,IF(AD124&gt;='AUTO-ORDER'!$V$8,AC124*'AUTO-ORDER'!$V$9,0))),0))</f>
        <v>6</v>
      </c>
      <c r="AF124">
        <f t="shared" si="2"/>
        <v>0</v>
      </c>
      <c r="AG124">
        <f>IF(C124="","",IF(OR(AA124&lt;=0,AE124&lt;=0),0,IF(AND(AB124&lt;='AUTO-ORDER'!$V$4,AD124&lt;='AUTO-ORDER'!$V$5),IF(AND(G124&lt;='AUTO-ORDER'!$V$10,AB124&gt;0),AA124,0),IF(G124&gt;=AE124,0,MAX(ROUNDUP((AE124-G124)/AA124,0)*AA124,IF(AND(AB124&gt;='AUTO-ORDER'!$V$7,G124&lt;=AA124),AA124,0))))))</f>
        <v>0</v>
      </c>
      <c r="AH124" t="str">
        <f>IF(C124="","",IF(AND(AJ124&lt;'AUTO-ORDER'!$V$2,AG124&gt;0),COUNTIFS($AJ$2:AJ124,"&lt;"&amp;'AUTO-ORDER'!$V$2,$AG$2:AG124,"&gt;0"),""))</f>
        <v/>
      </c>
      <c r="AI124" t="str">
        <f>IF(C124="","",IF(AND(AJ124&lt;'AUTO-ORDER'!$V$2,AG124=0),COUNTIFS($AJ$2:AJ124,"&lt;"&amp;'AUTO-ORDER'!$V$2,$AG$2:AG124,"=0"),""))</f>
        <v/>
      </c>
      <c r="AJ124">
        <f t="shared" si="3"/>
        <v>4.333333333333333</v>
      </c>
    </row>
    <row r="125" spans="2:36" x14ac:dyDescent="0.25">
      <c r="B125" s="123">
        <f>+RIEP_VENDITA!T126</f>
        <v>0.26153846153846155</v>
      </c>
      <c r="C125" s="29" t="str">
        <f>+RIEP_VENDITA!A126</f>
        <v>AMMS21419</v>
      </c>
      <c r="D125" t="str">
        <f>+RIEP_VENDITA!B126</f>
        <v>CHESTERFIELD LABEL BLU KS *AST20</v>
      </c>
      <c r="E125">
        <f>+RIEP_VENDITA!C126</f>
        <v>130</v>
      </c>
      <c r="F125">
        <f>+RIEP_VENDITA!D126</f>
        <v>96</v>
      </c>
      <c r="G125">
        <f>+RIEP_VENDITA!G126</f>
        <v>34</v>
      </c>
      <c r="H125">
        <f>+RIEP_VENDITA!H126</f>
        <v>5.5</v>
      </c>
      <c r="Z125" t="str">
        <f t="array" ref="Z125">IF(C125="","",IFERROR(INDEX(LOOKUP!$B$2:$B$8,MATCH(1,COUNTIF(D125,"*"&amp;LOOKUP!$A$2:$A$8&amp;"*"),0)),IF(LEFT(C125,4)="AMMS","SIGARETTE","ACCESSORI")))</f>
        <v>SIGARETTE</v>
      </c>
      <c r="AA125">
        <f>IF(C125="","",IF(SUMIFS('AUTO-ORDER'!$T$2:$T$1000,'AUTO-ORDER'!$S$2:$S$1000,C125)&gt;0,SUMIFS('AUTO-ORDER'!$T$2:$T$1000,'AUTO-ORDER'!$S$2:$S$1000,C125),IF(Z125="SIGARETTE",LOTTO_SIGARETTE,IF(Z125="SIGARETTE ELETTRONICHE",LOTTO_ELETTRONICHE,LOTTO_ACCESSORI))))</f>
        <v>10</v>
      </c>
      <c r="AB125">
        <f>IF(C125="","",SUMIFS(DB_STORICO_VEND!$E$2:$E$30000,DB_STORICO_VEND!$C$2:$C$30000,C125,DB_STORICO_VEND!$B$2:$B$30000,"&gt;="&amp;MAX(DB_STORICO_VEND!$B$2:$B$30000)-GIORNI_STORICO_VEND,DB_STORICO_VEND!$B$2:$B$30000,"&lt;="&amp;MAX(DB_STORICO_VEND!$B$2:$B$30000)))</f>
        <v>1</v>
      </c>
      <c r="AC125">
        <f>IF(C125="","",IFERROR(AVERAGEIFS(STORICO_ORDINI!$E$2:$E$20000,STORICO_ORDINI!$C$2:$C$20000,C125,STORICO_ORDINI!$E$2:$E$20000,"&gt;0"),0))</f>
        <v>0</v>
      </c>
      <c r="AD125">
        <f>IF(C125="","",COUNTIFS(STORICO_ORDINI!$C$2:$C$20000,C125,STORICO_ORDINI!$E$2:$E$20000,"&gt;0"))</f>
        <v>0</v>
      </c>
      <c r="AE125">
        <f>IF(C125="","",ROUND(IF(AND(AB125&lt;='AUTO-ORDER'!$V$4,AD125&lt;='AUTO-ORDER'!$V$5),MAX(0,AB125*'AUTO-ORDER'!$V$6),MAX(AB125*GIORNI_SETTIMANA/GIORNI_STORICO_VEND*'AUTO-ORDER'!$V$3,IF(AD125&gt;='AUTO-ORDER'!$V$8,AC125*'AUTO-ORDER'!$V$9,0))),0))</f>
        <v>1</v>
      </c>
      <c r="AF125">
        <f t="shared" si="2"/>
        <v>0</v>
      </c>
      <c r="AG125">
        <f>IF(C125="","",IF(OR(AA125&lt;=0,AE125&lt;=0),0,IF(AND(AB125&lt;='AUTO-ORDER'!$V$4,AD125&lt;='AUTO-ORDER'!$V$5),IF(AND(G125&lt;='AUTO-ORDER'!$V$10,AB125&gt;0),AA125,0),IF(G125&gt;=AE125,0,MAX(ROUNDUP((AE125-G125)/AA125,0)*AA125,IF(AND(AB125&gt;='AUTO-ORDER'!$V$7,G125&lt;=AA125),AA125,0))))))</f>
        <v>0</v>
      </c>
      <c r="AH125" t="str">
        <f>IF(C125="","",IF(AND(AJ125&lt;'AUTO-ORDER'!$V$2,AG125&gt;0),COUNTIFS($AJ$2:AJ125,"&lt;"&amp;'AUTO-ORDER'!$V$2,$AG$2:AG125,"&gt;0"),""))</f>
        <v/>
      </c>
      <c r="AI125" t="str">
        <f>IF(C125="","",IF(AND(AJ125&lt;'AUTO-ORDER'!$V$2,AG125=0),COUNTIFS($AJ$2:AJ125,"&lt;"&amp;'AUTO-ORDER'!$V$2,$AG$2:AG125,"=0"),""))</f>
        <v/>
      </c>
      <c r="AJ125">
        <f t="shared" si="3"/>
        <v>34</v>
      </c>
    </row>
    <row r="126" spans="2:36" x14ac:dyDescent="0.25">
      <c r="B126" s="123">
        <f>+RIEP_VENDITA!T127</f>
        <v>6.6666666666666666E-2</v>
      </c>
      <c r="C126" s="29" t="str">
        <f>+RIEP_VENDITA!A127</f>
        <v>AMMS21420</v>
      </c>
      <c r="D126" t="str">
        <f>+RIEP_VENDITA!B127</f>
        <v>CHESTERFIELD LABEL ORIGINAL KS*AST20</v>
      </c>
      <c r="E126">
        <f>+RIEP_VENDITA!C127</f>
        <v>150</v>
      </c>
      <c r="F126">
        <f>+RIEP_VENDITA!D127</f>
        <v>140</v>
      </c>
      <c r="G126">
        <f>+RIEP_VENDITA!G127</f>
        <v>10</v>
      </c>
      <c r="H126">
        <f>+RIEP_VENDITA!H127</f>
        <v>5.5</v>
      </c>
      <c r="Z126" t="str">
        <f t="array" ref="Z126">IF(C126="","",IFERROR(INDEX(LOOKUP!$B$2:$B$8,MATCH(1,COUNTIF(D126,"*"&amp;LOOKUP!$A$2:$A$8&amp;"*"),0)),IF(LEFT(C126,4)="AMMS","SIGARETTE","ACCESSORI")))</f>
        <v>SIGARETTE</v>
      </c>
      <c r="AA126">
        <f>IF(C126="","",IF(SUMIFS('AUTO-ORDER'!$T$2:$T$1000,'AUTO-ORDER'!$S$2:$S$1000,C126)&gt;0,SUMIFS('AUTO-ORDER'!$T$2:$T$1000,'AUTO-ORDER'!$S$2:$S$1000,C126),IF(Z126="SIGARETTE",LOTTO_SIGARETTE,IF(Z126="SIGARETTE ELETTRONICHE",LOTTO_ELETTRONICHE,LOTTO_ACCESSORI))))</f>
        <v>10</v>
      </c>
      <c r="AB126">
        <f>IF(C126="","",SUMIFS(DB_STORICO_VEND!$E$2:$E$30000,DB_STORICO_VEND!$C$2:$C$30000,C126,DB_STORICO_VEND!$B$2:$B$30000,"&gt;="&amp;MAX(DB_STORICO_VEND!$B$2:$B$30000)-GIORNI_STORICO_VEND,DB_STORICO_VEND!$B$2:$B$30000,"&lt;="&amp;MAX(DB_STORICO_VEND!$B$2:$B$30000)))</f>
        <v>19</v>
      </c>
      <c r="AC126">
        <f>IF(C126="","",IFERROR(AVERAGEIFS(STORICO_ORDINI!$E$2:$E$20000,STORICO_ORDINI!$C$2:$C$20000,C126,STORICO_ORDINI!$E$2:$E$20000,"&gt;0"),0))</f>
        <v>23.333333333333332</v>
      </c>
      <c r="AD126">
        <f>IF(C126="","",COUNTIFS(STORICO_ORDINI!$C$2:$C$20000,C126,STORICO_ORDINI!$E$2:$E$20000,"&gt;0"))</f>
        <v>3</v>
      </c>
      <c r="AE126">
        <f>IF(C126="","",ROUND(IF(AND(AB126&lt;='AUTO-ORDER'!$V$4,AD126&lt;='AUTO-ORDER'!$V$5),MAX(0,AB126*'AUTO-ORDER'!$V$6),MAX(AB126*GIORNI_SETTIMANA/GIORNI_STORICO_VEND*'AUTO-ORDER'!$V$3,IF(AD126&gt;='AUTO-ORDER'!$V$8,AC126*'AUTO-ORDER'!$V$9,0))),0))</f>
        <v>5</v>
      </c>
      <c r="AF126">
        <f t="shared" si="2"/>
        <v>0</v>
      </c>
      <c r="AG126">
        <f>IF(C126="","",IF(OR(AA126&lt;=0,AE126&lt;=0),0,IF(AND(AB126&lt;='AUTO-ORDER'!$V$4,AD126&lt;='AUTO-ORDER'!$V$5),IF(AND(G126&lt;='AUTO-ORDER'!$V$10,AB126&gt;0),AA126,0),IF(G126&gt;=AE126,0,MAX(ROUNDUP((AE126-G126)/AA126,0)*AA126,IF(AND(AB126&gt;='AUTO-ORDER'!$V$7,G126&lt;=AA126),AA126,0))))))</f>
        <v>0</v>
      </c>
      <c r="AH126" t="str">
        <f>IF(C126="","",IF(AND(AJ126&lt;'AUTO-ORDER'!$V$2,AG126&gt;0),COUNTIFS($AJ$2:AJ126,"&lt;"&amp;'AUTO-ORDER'!$V$2,$AG$2:AG126,"&gt;0"),""))</f>
        <v/>
      </c>
      <c r="AI126" t="str">
        <f>IF(C126="","",IF(AND(AJ126&lt;'AUTO-ORDER'!$V$2,AG126=0),COUNTIFS($AJ$2:AJ126,"&lt;"&amp;'AUTO-ORDER'!$V$2,$AG$2:AG126,"=0"),""))</f>
        <v/>
      </c>
      <c r="AJ126">
        <f t="shared" si="3"/>
        <v>2</v>
      </c>
    </row>
    <row r="127" spans="2:36" x14ac:dyDescent="0.25">
      <c r="B127" s="123">
        <f>+RIEP_VENDITA!T128</f>
        <v>8.1818181818181818E-2</v>
      </c>
      <c r="C127" s="29" t="str">
        <f>+RIEP_VENDITA!A128</f>
        <v>AMMS21459</v>
      </c>
      <c r="D127" t="str">
        <f>+RIEP_VENDITA!B128</f>
        <v>WINSTON JUST BLUE*AST20</v>
      </c>
      <c r="E127">
        <f>+RIEP_VENDITA!C128</f>
        <v>110</v>
      </c>
      <c r="F127">
        <f>+RIEP_VENDITA!D128</f>
        <v>101</v>
      </c>
      <c r="G127">
        <f>+RIEP_VENDITA!G128</f>
        <v>9</v>
      </c>
      <c r="H127">
        <f>+RIEP_VENDITA!H128</f>
        <v>5.5</v>
      </c>
      <c r="Z127" t="str">
        <f t="array" ref="Z127">IF(C127="","",IFERROR(INDEX(LOOKUP!$B$2:$B$8,MATCH(1,COUNTIF(D127,"*"&amp;LOOKUP!$A$2:$A$8&amp;"*"),0)),IF(LEFT(C127,4)="AMMS","SIGARETTE","ACCESSORI")))</f>
        <v>SIGARETTE</v>
      </c>
      <c r="AA127">
        <f>IF(C127="","",IF(SUMIFS('AUTO-ORDER'!$T$2:$T$1000,'AUTO-ORDER'!$S$2:$S$1000,C127)&gt;0,SUMIFS('AUTO-ORDER'!$T$2:$T$1000,'AUTO-ORDER'!$S$2:$S$1000,C127),IF(Z127="SIGARETTE",LOTTO_SIGARETTE,IF(Z127="SIGARETTE ELETTRONICHE",LOTTO_ELETTRONICHE,LOTTO_ACCESSORI))))</f>
        <v>10</v>
      </c>
      <c r="AB127">
        <f>IF(C127="","",SUMIFS(DB_STORICO_VEND!$E$2:$E$30000,DB_STORICO_VEND!$C$2:$C$30000,C127,DB_STORICO_VEND!$B$2:$B$30000,"&gt;="&amp;MAX(DB_STORICO_VEND!$B$2:$B$30000)-GIORNI_STORICO_VEND,DB_STORICO_VEND!$B$2:$B$30000,"&lt;="&amp;MAX(DB_STORICO_VEND!$B$2:$B$30000)))</f>
        <v>7</v>
      </c>
      <c r="AC127">
        <f>IF(C127="","",IFERROR(AVERAGEIFS(STORICO_ORDINI!$E$2:$E$20000,STORICO_ORDINI!$C$2:$C$20000,C127,STORICO_ORDINI!$E$2:$E$20000,"&gt;0"),0))</f>
        <v>23.333333333333332</v>
      </c>
      <c r="AD127">
        <f>IF(C127="","",COUNTIFS(STORICO_ORDINI!$C$2:$C$20000,C127,STORICO_ORDINI!$E$2:$E$20000,"&gt;0"))</f>
        <v>3</v>
      </c>
      <c r="AE127">
        <f>IF(C127="","",ROUND(IF(AND(AB127&lt;='AUTO-ORDER'!$V$4,AD127&lt;='AUTO-ORDER'!$V$5),MAX(0,AB127*'AUTO-ORDER'!$V$6),MAX(AB127*GIORNI_SETTIMANA/GIORNI_STORICO_VEND*'AUTO-ORDER'!$V$3,IF(AD127&gt;='AUTO-ORDER'!$V$8,AC127*'AUTO-ORDER'!$V$9,0))),0))</f>
        <v>2</v>
      </c>
      <c r="AF127">
        <f t="shared" si="2"/>
        <v>0</v>
      </c>
      <c r="AG127">
        <f>IF(C127="","",IF(OR(AA127&lt;=0,AE127&lt;=0),0,IF(AND(AB127&lt;='AUTO-ORDER'!$V$4,AD127&lt;='AUTO-ORDER'!$V$5),IF(AND(G127&lt;='AUTO-ORDER'!$V$10,AB127&gt;0),AA127,0),IF(G127&gt;=AE127,0,MAX(ROUNDUP((AE127-G127)/AA127,0)*AA127,IF(AND(AB127&gt;='AUTO-ORDER'!$V$7,G127&lt;=AA127),AA127,0))))))</f>
        <v>0</v>
      </c>
      <c r="AH127" t="str">
        <f>IF(C127="","",IF(AND(AJ127&lt;'AUTO-ORDER'!$V$2,AG127&gt;0),COUNTIFS($AJ$2:AJ127,"&lt;"&amp;'AUTO-ORDER'!$V$2,$AG$2:AG127,"&gt;0"),""))</f>
        <v/>
      </c>
      <c r="AI127" t="str">
        <f>IF(C127="","",IF(AND(AJ127&lt;'AUTO-ORDER'!$V$2,AG127=0),COUNTIFS($AJ$2:AJ127,"&lt;"&amp;'AUTO-ORDER'!$V$2,$AG$2:AG127,"=0"),""))</f>
        <v/>
      </c>
      <c r="AJ127">
        <f t="shared" si="3"/>
        <v>4.5</v>
      </c>
    </row>
    <row r="128" spans="2:36" x14ac:dyDescent="0.25">
      <c r="B128" s="123">
        <f>+RIEP_VENDITA!T129</f>
        <v>0.26</v>
      </c>
      <c r="C128" s="29" t="str">
        <f>+RIEP_VENDITA!A129</f>
        <v>AMMS21460</v>
      </c>
      <c r="D128" t="str">
        <f>+RIEP_VENDITA!B129</f>
        <v>WINSTON JUST RED*AST20</v>
      </c>
      <c r="E128">
        <f>+RIEP_VENDITA!C129</f>
        <v>50</v>
      </c>
      <c r="F128">
        <f>+RIEP_VENDITA!D129</f>
        <v>37</v>
      </c>
      <c r="G128">
        <f>+RIEP_VENDITA!G129</f>
        <v>13</v>
      </c>
      <c r="H128">
        <f>+RIEP_VENDITA!H129</f>
        <v>5.5</v>
      </c>
      <c r="Z128" t="str">
        <f t="array" ref="Z128">IF(C128="","",IFERROR(INDEX(LOOKUP!$B$2:$B$8,MATCH(1,COUNTIF(D128,"*"&amp;LOOKUP!$A$2:$A$8&amp;"*"),0)),IF(LEFT(C128,4)="AMMS","SIGARETTE","ACCESSORI")))</f>
        <v>SIGARETTE</v>
      </c>
      <c r="AA128">
        <f>IF(C128="","",IF(SUMIFS('AUTO-ORDER'!$T$2:$T$1000,'AUTO-ORDER'!$S$2:$S$1000,C128)&gt;0,SUMIFS('AUTO-ORDER'!$T$2:$T$1000,'AUTO-ORDER'!$S$2:$S$1000,C128),IF(Z128="SIGARETTE",LOTTO_SIGARETTE,IF(Z128="SIGARETTE ELETTRONICHE",LOTTO_ELETTRONICHE,LOTTO_ACCESSORI))))</f>
        <v>10</v>
      </c>
      <c r="AB128">
        <f>IF(C128="","",SUMIFS(DB_STORICO_VEND!$E$2:$E$30000,DB_STORICO_VEND!$C$2:$C$30000,C128,DB_STORICO_VEND!$B$2:$B$30000,"&gt;="&amp;MAX(DB_STORICO_VEND!$B$2:$B$30000)-GIORNI_STORICO_VEND,DB_STORICO_VEND!$B$2:$B$30000,"&lt;="&amp;MAX(DB_STORICO_VEND!$B$2:$B$30000)))</f>
        <v>1</v>
      </c>
      <c r="AC128">
        <f>IF(C128="","",IFERROR(AVERAGEIFS(STORICO_ORDINI!$E$2:$E$20000,STORICO_ORDINI!$C$2:$C$20000,C128,STORICO_ORDINI!$E$2:$E$20000,"&gt;0"),0))</f>
        <v>15</v>
      </c>
      <c r="AD128">
        <f>IF(C128="","",COUNTIFS(STORICO_ORDINI!$C$2:$C$20000,C128,STORICO_ORDINI!$E$2:$E$20000,"&gt;0"))</f>
        <v>2</v>
      </c>
      <c r="AE128">
        <f>IF(C128="","",ROUND(IF(AND(AB128&lt;='AUTO-ORDER'!$V$4,AD128&lt;='AUTO-ORDER'!$V$5),MAX(0,AB128*'AUTO-ORDER'!$V$6),MAX(AB128*GIORNI_SETTIMANA/GIORNI_STORICO_VEND*'AUTO-ORDER'!$V$3,IF(AD128&gt;='AUTO-ORDER'!$V$8,AC128*'AUTO-ORDER'!$V$9,0))),0))</f>
        <v>0</v>
      </c>
      <c r="AF128">
        <f t="shared" si="2"/>
        <v>0</v>
      </c>
      <c r="AG128">
        <f>IF(C128="","",IF(OR(AA128&lt;=0,AE128&lt;=0),0,IF(AND(AB128&lt;='AUTO-ORDER'!$V$4,AD128&lt;='AUTO-ORDER'!$V$5),IF(AND(G128&lt;='AUTO-ORDER'!$V$10,AB128&gt;0),AA128,0),IF(G128&gt;=AE128,0,MAX(ROUNDUP((AE128-G128)/AA128,0)*AA128,IF(AND(AB128&gt;='AUTO-ORDER'!$V$7,G128&lt;=AA128),AA128,0))))))</f>
        <v>0</v>
      </c>
      <c r="AH128" t="str">
        <f>IF(C128="","",IF(AND(AJ128&lt;'AUTO-ORDER'!$V$2,AG128&gt;0),COUNTIFS($AJ$2:AJ128,"&lt;"&amp;'AUTO-ORDER'!$V$2,$AG$2:AG128,"&gt;0"),""))</f>
        <v/>
      </c>
      <c r="AI128" t="str">
        <f>IF(C128="","",IF(AND(AJ128&lt;'AUTO-ORDER'!$V$2,AG128=0),COUNTIFS($AJ$2:AJ128,"&lt;"&amp;'AUTO-ORDER'!$V$2,$AG$2:AG128,"=0"),""))</f>
        <v/>
      </c>
      <c r="AJ128">
        <f t="shared" si="3"/>
        <v>13</v>
      </c>
    </row>
    <row r="129" spans="2:36" x14ac:dyDescent="0.25">
      <c r="B129" s="123">
        <f>+RIEP_VENDITA!T130</f>
        <v>0.24444444444444444</v>
      </c>
      <c r="C129" s="29" t="str">
        <f>+RIEP_VENDITA!A130</f>
        <v>AMMS21601</v>
      </c>
      <c r="D129" t="str">
        <f>+RIEP_VENDITA!B130</f>
        <v>EVO AMBER STICKS</v>
      </c>
      <c r="E129">
        <f>+RIEP_VENDITA!C130</f>
        <v>90</v>
      </c>
      <c r="F129">
        <f>+RIEP_VENDITA!D130</f>
        <v>68</v>
      </c>
      <c r="G129">
        <f>+RIEP_VENDITA!G130</f>
        <v>22</v>
      </c>
      <c r="H129">
        <f>+RIEP_VENDITA!H130</f>
        <v>4.5</v>
      </c>
      <c r="Z129" t="str">
        <f t="array" ref="Z129">IF(C129="","",IFERROR(INDEX(LOOKUP!$B$2:$B$8,MATCH(1,COUNTIF(D129,"*"&amp;LOOKUP!$A$2:$A$8&amp;"*"),0)),IF(LEFT(C129,4)="AMMS","SIGARETTE","ACCESSORI")))</f>
        <v>SIGARETTE</v>
      </c>
      <c r="AA129">
        <f>IF(C129="","",IF(SUMIFS('AUTO-ORDER'!$T$2:$T$1000,'AUTO-ORDER'!$S$2:$S$1000,C129)&gt;0,SUMIFS('AUTO-ORDER'!$T$2:$T$1000,'AUTO-ORDER'!$S$2:$S$1000,C129),IF(Z129="SIGARETTE",LOTTO_SIGARETTE,IF(Z129="SIGARETTE ELETTRONICHE",LOTTO_ELETTRONICHE,LOTTO_ACCESSORI))))</f>
        <v>10</v>
      </c>
      <c r="AB129">
        <f>IF(C129="","",SUMIFS(DB_STORICO_VEND!$E$2:$E$30000,DB_STORICO_VEND!$C$2:$C$30000,C129,DB_STORICO_VEND!$B$2:$B$30000,"&gt;="&amp;MAX(DB_STORICO_VEND!$B$2:$B$30000)-GIORNI_STORICO_VEND,DB_STORICO_VEND!$B$2:$B$30000,"&lt;="&amp;MAX(DB_STORICO_VEND!$B$2:$B$30000)))</f>
        <v>0</v>
      </c>
      <c r="AC129">
        <f>IF(C129="","",IFERROR(AVERAGEIFS(STORICO_ORDINI!$E$2:$E$20000,STORICO_ORDINI!$C$2:$C$20000,C129,STORICO_ORDINI!$E$2:$E$20000,"&gt;0"),0))</f>
        <v>20</v>
      </c>
      <c r="AD129">
        <f>IF(C129="","",COUNTIFS(STORICO_ORDINI!$C$2:$C$20000,C129,STORICO_ORDINI!$E$2:$E$20000,"&gt;0"))</f>
        <v>1</v>
      </c>
      <c r="AE129">
        <f>IF(C129="","",ROUND(IF(AND(AB129&lt;='AUTO-ORDER'!$V$4,AD129&lt;='AUTO-ORDER'!$V$5),MAX(0,AB129*'AUTO-ORDER'!$V$6),MAX(AB129*GIORNI_SETTIMANA/GIORNI_STORICO_VEND*'AUTO-ORDER'!$V$3,IF(AD129&gt;='AUTO-ORDER'!$V$8,AC129*'AUTO-ORDER'!$V$9,0))),0))</f>
        <v>0</v>
      </c>
      <c r="AF129">
        <f t="shared" si="2"/>
        <v>0</v>
      </c>
      <c r="AG129">
        <f>IF(C129="","",IF(OR(AA129&lt;=0,AE129&lt;=0),0,IF(AND(AB129&lt;='AUTO-ORDER'!$V$4,AD129&lt;='AUTO-ORDER'!$V$5),IF(AND(G129&lt;='AUTO-ORDER'!$V$10,AB129&gt;0),AA129,0),IF(G129&gt;=AE129,0,MAX(ROUNDUP((AE129-G129)/AA129,0)*AA129,IF(AND(AB129&gt;='AUTO-ORDER'!$V$7,G129&lt;=AA129),AA129,0))))))</f>
        <v>0</v>
      </c>
      <c r="AH129" t="str">
        <f>IF(C129="","",IF(AND(AJ129&lt;'AUTO-ORDER'!$V$2,AG129&gt;0),COUNTIFS($AJ$2:AJ129,"&lt;"&amp;'AUTO-ORDER'!$V$2,$AG$2:AG129,"&gt;0"),""))</f>
        <v/>
      </c>
      <c r="AI129" t="str">
        <f>IF(C129="","",IF(AND(AJ129&lt;'AUTO-ORDER'!$V$2,AG129=0),COUNTIFS($AJ$2:AJ129,"&lt;"&amp;'AUTO-ORDER'!$V$2,$AG$2:AG129,"=0"),""))</f>
        <v/>
      </c>
      <c r="AJ129">
        <f t="shared" si="3"/>
        <v>22</v>
      </c>
    </row>
    <row r="130" spans="2:36" x14ac:dyDescent="0.25">
      <c r="B130" s="123">
        <f>+RIEP_VENDITA!T131</f>
        <v>0.4</v>
      </c>
      <c r="C130" s="29" t="str">
        <f>+RIEP_VENDITA!A131</f>
        <v>AMMS21641</v>
      </c>
      <c r="D130" t="str">
        <f>+RIEP_VENDITA!B131</f>
        <v>VIRTO STICKS AZURE</v>
      </c>
      <c r="E130">
        <f>+RIEP_VENDITA!C131</f>
        <v>20</v>
      </c>
      <c r="F130">
        <f>+RIEP_VENDITA!D131</f>
        <v>12</v>
      </c>
      <c r="G130">
        <f>+RIEP_VENDITA!G131</f>
        <v>8</v>
      </c>
      <c r="H130">
        <f>+RIEP_VENDITA!H131</f>
        <v>5.5</v>
      </c>
      <c r="Z130" t="str">
        <f t="array" ref="Z130">IF(C130="","",IFERROR(INDEX(LOOKUP!$B$2:$B$8,MATCH(1,COUNTIF(D130,"*"&amp;LOOKUP!$A$2:$A$8&amp;"*"),0)),IF(LEFT(C130,4)="AMMS","SIGARETTE","ACCESSORI")))</f>
        <v>SIGARETTE</v>
      </c>
      <c r="AA130">
        <f>IF(C130="","",IF(SUMIFS('AUTO-ORDER'!$T$2:$T$1000,'AUTO-ORDER'!$S$2:$S$1000,C130)&gt;0,SUMIFS('AUTO-ORDER'!$T$2:$T$1000,'AUTO-ORDER'!$S$2:$S$1000,C130),IF(Z130="SIGARETTE",LOTTO_SIGARETTE,IF(Z130="SIGARETTE ELETTRONICHE",LOTTO_ELETTRONICHE,LOTTO_ACCESSORI))))</f>
        <v>10</v>
      </c>
      <c r="AB130">
        <f>IF(C130="","",SUMIFS(DB_STORICO_VEND!$E$2:$E$30000,DB_STORICO_VEND!$C$2:$C$30000,C130,DB_STORICO_VEND!$B$2:$B$30000,"&gt;="&amp;MAX(DB_STORICO_VEND!$B$2:$B$30000)-GIORNI_STORICO_VEND,DB_STORICO_VEND!$B$2:$B$30000,"&lt;="&amp;MAX(DB_STORICO_VEND!$B$2:$B$30000)))</f>
        <v>0</v>
      </c>
      <c r="AC130">
        <f>IF(C130="","",IFERROR(AVERAGEIFS(STORICO_ORDINI!$E$2:$E$20000,STORICO_ORDINI!$C$2:$C$20000,C130,STORICO_ORDINI!$E$2:$E$20000,"&gt;0"),0))</f>
        <v>10</v>
      </c>
      <c r="AD130">
        <f>IF(C130="","",COUNTIFS(STORICO_ORDINI!$C$2:$C$20000,C130,STORICO_ORDINI!$E$2:$E$20000,"&gt;0"))</f>
        <v>1</v>
      </c>
      <c r="AE130">
        <f>IF(C130="","",ROUND(IF(AND(AB130&lt;='AUTO-ORDER'!$V$4,AD130&lt;='AUTO-ORDER'!$V$5),MAX(0,AB130*'AUTO-ORDER'!$V$6),MAX(AB130*GIORNI_SETTIMANA/GIORNI_STORICO_VEND*'AUTO-ORDER'!$V$3,IF(AD130&gt;='AUTO-ORDER'!$V$8,AC130*'AUTO-ORDER'!$V$9,0))),0))</f>
        <v>0</v>
      </c>
      <c r="AF130">
        <f t="shared" ref="AF130:AF193" si="4">IF(C130="","",MAX(0,AE130-G130))</f>
        <v>0</v>
      </c>
      <c r="AG130">
        <f>IF(C130="","",IF(OR(AA130&lt;=0,AE130&lt;=0),0,IF(AND(AB130&lt;='AUTO-ORDER'!$V$4,AD130&lt;='AUTO-ORDER'!$V$5),IF(AND(G130&lt;='AUTO-ORDER'!$V$10,AB130&gt;0),AA130,0),IF(G130&gt;=AE130,0,MAX(ROUNDUP((AE130-G130)/AA130,0)*AA130,IF(AND(AB130&gt;='AUTO-ORDER'!$V$7,G130&lt;=AA130),AA130,0))))))</f>
        <v>0</v>
      </c>
      <c r="AH130" t="str">
        <f>IF(C130="","",IF(AND(AJ130&lt;'AUTO-ORDER'!$V$2,AG130&gt;0),COUNTIFS($AJ$2:AJ130,"&lt;"&amp;'AUTO-ORDER'!$V$2,$AG$2:AG130,"&gt;0"),""))</f>
        <v/>
      </c>
      <c r="AI130" t="str">
        <f>IF(C130="","",IF(AND(AJ130&lt;'AUTO-ORDER'!$V$2,AG130=0),COUNTIFS($AJ$2:AJ130,"&lt;"&amp;'AUTO-ORDER'!$V$2,$AG$2:AG130,"=0"),""))</f>
        <v/>
      </c>
      <c r="AJ130">
        <f t="shared" ref="AJ130:AJ193" si="5">IF(C130="","",IFERROR(G130/MAX(1,AE130),1))</f>
        <v>8</v>
      </c>
    </row>
    <row r="131" spans="2:36" x14ac:dyDescent="0.25">
      <c r="B131" s="123">
        <f>+RIEP_VENDITA!T132</f>
        <v>0.3</v>
      </c>
      <c r="C131" s="29" t="str">
        <f>+RIEP_VENDITA!A132</f>
        <v>AMMS21643</v>
      </c>
      <c r="D131" t="str">
        <f>+RIEP_VENDITA!B132</f>
        <v>VIRTO STICKS CLASSIC</v>
      </c>
      <c r="E131">
        <f>+RIEP_VENDITA!C132</f>
        <v>30</v>
      </c>
      <c r="F131">
        <f>+RIEP_VENDITA!D132</f>
        <v>21</v>
      </c>
      <c r="G131">
        <f>+RIEP_VENDITA!G132</f>
        <v>9</v>
      </c>
      <c r="H131">
        <f>+RIEP_VENDITA!H132</f>
        <v>5.5</v>
      </c>
      <c r="Z131" t="str">
        <f t="array" ref="Z131">IF(C131="","",IFERROR(INDEX(LOOKUP!$B$2:$B$8,MATCH(1,COUNTIF(D131,"*"&amp;LOOKUP!$A$2:$A$8&amp;"*"),0)),IF(LEFT(C131,4)="AMMS","SIGARETTE","ACCESSORI")))</f>
        <v>SIGARETTE</v>
      </c>
      <c r="AA131">
        <f>IF(C131="","",IF(SUMIFS('AUTO-ORDER'!$T$2:$T$1000,'AUTO-ORDER'!$S$2:$S$1000,C131)&gt;0,SUMIFS('AUTO-ORDER'!$T$2:$T$1000,'AUTO-ORDER'!$S$2:$S$1000,C131),IF(Z131="SIGARETTE",LOTTO_SIGARETTE,IF(Z131="SIGARETTE ELETTRONICHE",LOTTO_ELETTRONICHE,LOTTO_ACCESSORI))))</f>
        <v>10</v>
      </c>
      <c r="AB131">
        <f>IF(C131="","",SUMIFS(DB_STORICO_VEND!$E$2:$E$30000,DB_STORICO_VEND!$C$2:$C$30000,C131,DB_STORICO_VEND!$B$2:$B$30000,"&gt;="&amp;MAX(DB_STORICO_VEND!$B$2:$B$30000)-GIORNI_STORICO_VEND,DB_STORICO_VEND!$B$2:$B$30000,"&lt;="&amp;MAX(DB_STORICO_VEND!$B$2:$B$30000)))</f>
        <v>1</v>
      </c>
      <c r="AC131">
        <f>IF(C131="","",IFERROR(AVERAGEIFS(STORICO_ORDINI!$E$2:$E$20000,STORICO_ORDINI!$C$2:$C$20000,C131,STORICO_ORDINI!$E$2:$E$20000,"&gt;0"),0))</f>
        <v>10</v>
      </c>
      <c r="AD131">
        <f>IF(C131="","",COUNTIFS(STORICO_ORDINI!$C$2:$C$20000,C131,STORICO_ORDINI!$E$2:$E$20000,"&gt;0"))</f>
        <v>1</v>
      </c>
      <c r="AE131">
        <f>IF(C131="","",ROUND(IF(AND(AB131&lt;='AUTO-ORDER'!$V$4,AD131&lt;='AUTO-ORDER'!$V$5),MAX(0,AB131*'AUTO-ORDER'!$V$6),MAX(AB131*GIORNI_SETTIMANA/GIORNI_STORICO_VEND*'AUTO-ORDER'!$V$3,IF(AD131&gt;='AUTO-ORDER'!$V$8,AC131*'AUTO-ORDER'!$V$9,0))),0))</f>
        <v>1</v>
      </c>
      <c r="AF131">
        <f t="shared" si="4"/>
        <v>0</v>
      </c>
      <c r="AG131">
        <f>IF(C131="","",IF(OR(AA131&lt;=0,AE131&lt;=0),0,IF(AND(AB131&lt;='AUTO-ORDER'!$V$4,AD131&lt;='AUTO-ORDER'!$V$5),IF(AND(G131&lt;='AUTO-ORDER'!$V$10,AB131&gt;0),AA131,0),IF(G131&gt;=AE131,0,MAX(ROUNDUP((AE131-G131)/AA131,0)*AA131,IF(AND(AB131&gt;='AUTO-ORDER'!$V$7,G131&lt;=AA131),AA131,0))))))</f>
        <v>0</v>
      </c>
      <c r="AH131" t="str">
        <f>IF(C131="","",IF(AND(AJ131&lt;'AUTO-ORDER'!$V$2,AG131&gt;0),COUNTIFS($AJ$2:AJ131,"&lt;"&amp;'AUTO-ORDER'!$V$2,$AG$2:AG131,"&gt;0"),""))</f>
        <v/>
      </c>
      <c r="AI131" t="str">
        <f>IF(C131="","",IF(AND(AJ131&lt;'AUTO-ORDER'!$V$2,AG131=0),COUNTIFS($AJ$2:AJ131,"&lt;"&amp;'AUTO-ORDER'!$V$2,$AG$2:AG131,"=0"),""))</f>
        <v/>
      </c>
      <c r="AJ131">
        <f t="shared" si="5"/>
        <v>9</v>
      </c>
    </row>
    <row r="132" spans="2:36" x14ac:dyDescent="0.25">
      <c r="B132" s="123">
        <f>+RIEP_VENDITA!T133</f>
        <v>0</v>
      </c>
      <c r="C132" s="29" t="str">
        <f>+RIEP_VENDITA!A133</f>
        <v>AMMS21687</v>
      </c>
      <c r="D132" t="str">
        <f>+RIEP_VENDITA!B133</f>
        <v>TOSCANELLO XXL CONNUBIO NERO RISERVA 4*PZ</v>
      </c>
      <c r="E132">
        <f>+RIEP_VENDITA!C133</f>
        <v>10</v>
      </c>
      <c r="F132">
        <f>+RIEP_VENDITA!D133</f>
        <v>10</v>
      </c>
      <c r="G132">
        <f>+RIEP_VENDITA!G133</f>
        <v>0</v>
      </c>
      <c r="H132">
        <f>+RIEP_VENDITA!H133</f>
        <v>5.3</v>
      </c>
      <c r="Z132" t="str">
        <f t="array" ref="Z132">IF(C132="","",IFERROR(INDEX(LOOKUP!$B$2:$B$8,MATCH(1,COUNTIF(D132,"*"&amp;LOOKUP!$A$2:$A$8&amp;"*"),0)),IF(LEFT(C132,4)="AMMS","SIGARETTE","ACCESSORI")))</f>
        <v>SIGARETTE</v>
      </c>
      <c r="AA132">
        <f>IF(C132="","",IF(SUMIFS('AUTO-ORDER'!$T$2:$T$1000,'AUTO-ORDER'!$S$2:$S$1000,C132)&gt;0,SUMIFS('AUTO-ORDER'!$T$2:$T$1000,'AUTO-ORDER'!$S$2:$S$1000,C132),IF(Z132="SIGARETTE",LOTTO_SIGARETTE,IF(Z132="SIGARETTE ELETTRONICHE",LOTTO_ELETTRONICHE,LOTTO_ACCESSORI))))</f>
        <v>10</v>
      </c>
      <c r="AB132">
        <f>IF(C132="","",SUMIFS(DB_STORICO_VEND!$E$2:$E$30000,DB_STORICO_VEND!$C$2:$C$30000,C132,DB_STORICO_VEND!$B$2:$B$30000,"&gt;="&amp;MAX(DB_STORICO_VEND!$B$2:$B$30000)-GIORNI_STORICO_VEND,DB_STORICO_VEND!$B$2:$B$30000,"&lt;="&amp;MAX(DB_STORICO_VEND!$B$2:$B$30000)))</f>
        <v>0</v>
      </c>
      <c r="AC132">
        <f>IF(C132="","",IFERROR(AVERAGEIFS(STORICO_ORDINI!$E$2:$E$20000,STORICO_ORDINI!$C$2:$C$20000,C132,STORICO_ORDINI!$E$2:$E$20000,"&gt;0"),0))</f>
        <v>10</v>
      </c>
      <c r="AD132">
        <f>IF(C132="","",COUNTIFS(STORICO_ORDINI!$C$2:$C$20000,C132,STORICO_ORDINI!$E$2:$E$20000,"&gt;0"))</f>
        <v>1</v>
      </c>
      <c r="AE132">
        <f>IF(C132="","",ROUND(IF(AND(AB132&lt;='AUTO-ORDER'!$V$4,AD132&lt;='AUTO-ORDER'!$V$5),MAX(0,AB132*'AUTO-ORDER'!$V$6),MAX(AB132*GIORNI_SETTIMANA/GIORNI_STORICO_VEND*'AUTO-ORDER'!$V$3,IF(AD132&gt;='AUTO-ORDER'!$V$8,AC132*'AUTO-ORDER'!$V$9,0))),0))</f>
        <v>0</v>
      </c>
      <c r="AF132">
        <f t="shared" si="4"/>
        <v>0</v>
      </c>
      <c r="AG132">
        <f>IF(C132="","",IF(OR(AA132&lt;=0,AE132&lt;=0),0,IF(AND(AB132&lt;='AUTO-ORDER'!$V$4,AD132&lt;='AUTO-ORDER'!$V$5),IF(AND(G132&lt;='AUTO-ORDER'!$V$10,AB132&gt;0),AA132,0),IF(G132&gt;=AE132,0,MAX(ROUNDUP((AE132-G132)/AA132,0)*AA132,IF(AND(AB132&gt;='AUTO-ORDER'!$V$7,G132&lt;=AA132),AA132,0))))))</f>
        <v>0</v>
      </c>
      <c r="AH132" t="str">
        <f>IF(C132="","",IF(AND(AJ132&lt;'AUTO-ORDER'!$V$2,AG132&gt;0),COUNTIFS($AJ$2:AJ132,"&lt;"&amp;'AUTO-ORDER'!$V$2,$AG$2:AG132,"&gt;0"),""))</f>
        <v/>
      </c>
      <c r="AI132">
        <f>IF(C132="","",IF(AND(AJ132&lt;'AUTO-ORDER'!$V$2,AG132=0),COUNTIFS($AJ$2:AJ132,"&lt;"&amp;'AUTO-ORDER'!$V$2,$AG$2:AG132,"=0"),""))</f>
        <v>12</v>
      </c>
      <c r="AJ132">
        <f t="shared" si="5"/>
        <v>0</v>
      </c>
    </row>
    <row r="133" spans="2:36" x14ac:dyDescent="0.25">
      <c r="B133" s="123">
        <f>+RIEP_VENDITA!T134</f>
        <v>5.8974358974358973E-2</v>
      </c>
      <c r="C133" s="29" t="str">
        <f>+RIEP_VENDITA!A134</f>
        <v>AMMS2214</v>
      </c>
      <c r="D133" t="str">
        <f>+RIEP_VENDITA!B134</f>
        <v>MARLBORO GOLD TOUCH KS*AST20</v>
      </c>
      <c r="E133">
        <f>+RIEP_VENDITA!C134</f>
        <v>780</v>
      </c>
      <c r="F133">
        <f>+RIEP_VENDITA!D134</f>
        <v>734</v>
      </c>
      <c r="G133">
        <f>+RIEP_VENDITA!G134</f>
        <v>46</v>
      </c>
      <c r="H133">
        <f>+RIEP_VENDITA!H134</f>
        <v>6.5</v>
      </c>
      <c r="Z133" t="str">
        <f t="array" ref="Z133">IF(C133="","",IFERROR(INDEX(LOOKUP!$B$2:$B$8,MATCH(1,COUNTIF(D133,"*"&amp;LOOKUP!$A$2:$A$8&amp;"*"),0)),IF(LEFT(C133,4)="AMMS","SIGARETTE","ACCESSORI")))</f>
        <v>SIGARETTE</v>
      </c>
      <c r="AA133">
        <f>IF(C133="","",IF(SUMIFS('AUTO-ORDER'!$T$2:$T$1000,'AUTO-ORDER'!$S$2:$S$1000,C133)&gt;0,SUMIFS('AUTO-ORDER'!$T$2:$T$1000,'AUTO-ORDER'!$S$2:$S$1000,C133),IF(Z133="SIGARETTE",LOTTO_SIGARETTE,IF(Z133="SIGARETTE ELETTRONICHE",LOTTO_ELETTRONICHE,LOTTO_ACCESSORI))))</f>
        <v>10</v>
      </c>
      <c r="AB133">
        <f>IF(C133="","",SUMIFS(DB_STORICO_VEND!$E$2:$E$30000,DB_STORICO_VEND!$C$2:$C$30000,C133,DB_STORICO_VEND!$B$2:$B$30000,"&gt;="&amp;MAX(DB_STORICO_VEND!$B$2:$B$30000)-GIORNI_STORICO_VEND,DB_STORICO_VEND!$B$2:$B$30000,"&lt;="&amp;MAX(DB_STORICO_VEND!$B$2:$B$30000)))</f>
        <v>102</v>
      </c>
      <c r="AC133">
        <f>IF(C133="","",IFERROR(AVERAGEIFS(STORICO_ORDINI!$E$2:$E$20000,STORICO_ORDINI!$C$2:$C$20000,C133,STORICO_ORDINI!$E$2:$E$20000,"&gt;0"),0))</f>
        <v>47.142857142857146</v>
      </c>
      <c r="AD133">
        <f>IF(C133="","",COUNTIFS(STORICO_ORDINI!$C$2:$C$20000,C133,STORICO_ORDINI!$E$2:$E$20000,"&gt;0"))</f>
        <v>7</v>
      </c>
      <c r="AE133">
        <f>IF(C133="","",ROUND(IF(AND(AB133&lt;='AUTO-ORDER'!$V$4,AD133&lt;='AUTO-ORDER'!$V$5),MAX(0,AB133*'AUTO-ORDER'!$V$6),MAX(AB133*GIORNI_SETTIMANA/GIORNI_STORICO_VEND*'AUTO-ORDER'!$V$3,IF(AD133&gt;='AUTO-ORDER'!$V$8,AC133*'AUTO-ORDER'!$V$9,0))),0))</f>
        <v>27</v>
      </c>
      <c r="AF133">
        <f t="shared" si="4"/>
        <v>0</v>
      </c>
      <c r="AG133">
        <f>IF(C133="","",IF(OR(AA133&lt;=0,AE133&lt;=0),0,IF(AND(AB133&lt;='AUTO-ORDER'!$V$4,AD133&lt;='AUTO-ORDER'!$V$5),IF(AND(G133&lt;='AUTO-ORDER'!$V$10,AB133&gt;0),AA133,0),IF(G133&gt;=AE133,0,MAX(ROUNDUP((AE133-G133)/AA133,0)*AA133,IF(AND(AB133&gt;='AUTO-ORDER'!$V$7,G133&lt;=AA133),AA133,0))))))</f>
        <v>0</v>
      </c>
      <c r="AH133" t="str">
        <f>IF(C133="","",IF(AND(AJ133&lt;'AUTO-ORDER'!$V$2,AG133&gt;0),COUNTIFS($AJ$2:AJ133,"&lt;"&amp;'AUTO-ORDER'!$V$2,$AG$2:AG133,"&gt;0"),""))</f>
        <v/>
      </c>
      <c r="AI133" t="str">
        <f>IF(C133="","",IF(AND(AJ133&lt;'AUTO-ORDER'!$V$2,AG133=0),COUNTIFS($AJ$2:AJ133,"&lt;"&amp;'AUTO-ORDER'!$V$2,$AG$2:AG133,"=0"),""))</f>
        <v/>
      </c>
      <c r="AJ133">
        <f t="shared" si="5"/>
        <v>1.7037037037037037</v>
      </c>
    </row>
    <row r="134" spans="2:36" x14ac:dyDescent="0.25">
      <c r="B134" s="123">
        <f>+RIEP_VENDITA!T135</f>
        <v>0.16666666666666666</v>
      </c>
      <c r="C134" s="29" t="str">
        <f>+RIEP_VENDITA!A135</f>
        <v>AMMS2240</v>
      </c>
      <c r="D134" t="str">
        <f>+RIEP_VENDITA!B135</f>
        <v>CAMEL ESSENTIAL BLUE AST*20</v>
      </c>
      <c r="E134">
        <f>+RIEP_VENDITA!C135</f>
        <v>30</v>
      </c>
      <c r="F134">
        <f>+RIEP_VENDITA!D135</f>
        <v>25</v>
      </c>
      <c r="G134">
        <f>+RIEP_VENDITA!G135</f>
        <v>5</v>
      </c>
      <c r="H134">
        <f>+RIEP_VENDITA!H135</f>
        <v>6</v>
      </c>
      <c r="Z134" t="str">
        <f t="array" ref="Z134">IF(C134="","",IFERROR(INDEX(LOOKUP!$B$2:$B$8,MATCH(1,COUNTIF(D134,"*"&amp;LOOKUP!$A$2:$A$8&amp;"*"),0)),IF(LEFT(C134,4)="AMMS","SIGARETTE","ACCESSORI")))</f>
        <v>SIGARETTE</v>
      </c>
      <c r="AA134">
        <f>IF(C134="","",IF(SUMIFS('AUTO-ORDER'!$T$2:$T$1000,'AUTO-ORDER'!$S$2:$S$1000,C134)&gt;0,SUMIFS('AUTO-ORDER'!$T$2:$T$1000,'AUTO-ORDER'!$S$2:$S$1000,C134),IF(Z134="SIGARETTE",LOTTO_SIGARETTE,IF(Z134="SIGARETTE ELETTRONICHE",LOTTO_ELETTRONICHE,LOTTO_ACCESSORI))))</f>
        <v>10</v>
      </c>
      <c r="AB134">
        <f>IF(C134="","",SUMIFS(DB_STORICO_VEND!$E$2:$E$30000,DB_STORICO_VEND!$C$2:$C$30000,C134,DB_STORICO_VEND!$B$2:$B$30000,"&gt;="&amp;MAX(DB_STORICO_VEND!$B$2:$B$30000)-GIORNI_STORICO_VEND,DB_STORICO_VEND!$B$2:$B$30000,"&lt;="&amp;MAX(DB_STORICO_VEND!$B$2:$B$30000)))</f>
        <v>5</v>
      </c>
      <c r="AC134">
        <f>IF(C134="","",IFERROR(AVERAGEIFS(STORICO_ORDINI!$E$2:$E$20000,STORICO_ORDINI!$C$2:$C$20000,C134,STORICO_ORDINI!$E$2:$E$20000,"&gt;0"),0))</f>
        <v>0</v>
      </c>
      <c r="AD134">
        <f>IF(C134="","",COUNTIFS(STORICO_ORDINI!$C$2:$C$20000,C134,STORICO_ORDINI!$E$2:$E$20000,"&gt;0"))</f>
        <v>0</v>
      </c>
      <c r="AE134">
        <f>IF(C134="","",ROUND(IF(AND(AB134&lt;='AUTO-ORDER'!$V$4,AD134&lt;='AUTO-ORDER'!$V$5),MAX(0,AB134*'AUTO-ORDER'!$V$6),MAX(AB134*GIORNI_SETTIMANA/GIORNI_STORICO_VEND*'AUTO-ORDER'!$V$3,IF(AD134&gt;='AUTO-ORDER'!$V$8,AC134*'AUTO-ORDER'!$V$9,0))),0))</f>
        <v>1</v>
      </c>
      <c r="AF134">
        <f t="shared" si="4"/>
        <v>0</v>
      </c>
      <c r="AG134">
        <f>IF(C134="","",IF(OR(AA134&lt;=0,AE134&lt;=0),0,IF(AND(AB134&lt;='AUTO-ORDER'!$V$4,AD134&lt;='AUTO-ORDER'!$V$5),IF(AND(G134&lt;='AUTO-ORDER'!$V$10,AB134&gt;0),AA134,0),IF(G134&gt;=AE134,0,MAX(ROUNDUP((AE134-G134)/AA134,0)*AA134,IF(AND(AB134&gt;='AUTO-ORDER'!$V$7,G134&lt;=AA134),AA134,0))))))</f>
        <v>0</v>
      </c>
      <c r="AH134" t="str">
        <f>IF(C134="","",IF(AND(AJ134&lt;'AUTO-ORDER'!$V$2,AG134&gt;0),COUNTIFS($AJ$2:AJ134,"&lt;"&amp;'AUTO-ORDER'!$V$2,$AG$2:AG134,"&gt;0"),""))</f>
        <v/>
      </c>
      <c r="AI134" t="str">
        <f>IF(C134="","",IF(AND(AJ134&lt;'AUTO-ORDER'!$V$2,AG134=0),COUNTIFS($AJ$2:AJ134,"&lt;"&amp;'AUTO-ORDER'!$V$2,$AG$2:AG134,"=0"),""))</f>
        <v/>
      </c>
      <c r="AJ134">
        <f t="shared" si="5"/>
        <v>5</v>
      </c>
    </row>
    <row r="135" spans="2:36" x14ac:dyDescent="0.25">
      <c r="B135" s="123">
        <f>+RIEP_VENDITA!T136</f>
        <v>0.15</v>
      </c>
      <c r="C135" s="29" t="str">
        <f>+RIEP_VENDITA!A136</f>
        <v>AMMS2270</v>
      </c>
      <c r="D135" t="str">
        <f>+RIEP_VENDITA!B136</f>
        <v>ROTHMANS OF LONDON D SERIES AST*20</v>
      </c>
      <c r="E135">
        <f>+RIEP_VENDITA!C136</f>
        <v>60</v>
      </c>
      <c r="F135">
        <f>+RIEP_VENDITA!D136</f>
        <v>51</v>
      </c>
      <c r="G135">
        <f>+RIEP_VENDITA!G136</f>
        <v>9</v>
      </c>
      <c r="H135">
        <f>+RIEP_VENDITA!H136</f>
        <v>5.5</v>
      </c>
      <c r="Z135" t="str">
        <f t="array" ref="Z135">IF(C135="","",IFERROR(INDEX(LOOKUP!$B$2:$B$8,MATCH(1,COUNTIF(D135,"*"&amp;LOOKUP!$A$2:$A$8&amp;"*"),0)),IF(LEFT(C135,4)="AMMS","SIGARETTE","ACCESSORI")))</f>
        <v>SIGARETTE</v>
      </c>
      <c r="AA135">
        <f>IF(C135="","",IF(SUMIFS('AUTO-ORDER'!$T$2:$T$1000,'AUTO-ORDER'!$S$2:$S$1000,C135)&gt;0,SUMIFS('AUTO-ORDER'!$T$2:$T$1000,'AUTO-ORDER'!$S$2:$S$1000,C135),IF(Z135="SIGARETTE",LOTTO_SIGARETTE,IF(Z135="SIGARETTE ELETTRONICHE",LOTTO_ELETTRONICHE,LOTTO_ACCESSORI))))</f>
        <v>10</v>
      </c>
      <c r="AB135">
        <f>IF(C135="","",SUMIFS(DB_STORICO_VEND!$E$2:$E$30000,DB_STORICO_VEND!$C$2:$C$30000,C135,DB_STORICO_VEND!$B$2:$B$30000,"&gt;="&amp;MAX(DB_STORICO_VEND!$B$2:$B$30000)-GIORNI_STORICO_VEND,DB_STORICO_VEND!$B$2:$B$30000,"&lt;="&amp;MAX(DB_STORICO_VEND!$B$2:$B$30000)))</f>
        <v>5</v>
      </c>
      <c r="AC135">
        <f>IF(C135="","",IFERROR(AVERAGEIFS(STORICO_ORDINI!$E$2:$E$20000,STORICO_ORDINI!$C$2:$C$20000,C135,STORICO_ORDINI!$E$2:$E$20000,"&gt;0"),0))</f>
        <v>20</v>
      </c>
      <c r="AD135">
        <f>IF(C135="","",COUNTIFS(STORICO_ORDINI!$C$2:$C$20000,C135,STORICO_ORDINI!$E$2:$E$20000,"&gt;0"))</f>
        <v>1</v>
      </c>
      <c r="AE135">
        <f>IF(C135="","",ROUND(IF(AND(AB135&lt;='AUTO-ORDER'!$V$4,AD135&lt;='AUTO-ORDER'!$V$5),MAX(0,AB135*'AUTO-ORDER'!$V$6),MAX(AB135*GIORNI_SETTIMANA/GIORNI_STORICO_VEND*'AUTO-ORDER'!$V$3,IF(AD135&gt;='AUTO-ORDER'!$V$8,AC135*'AUTO-ORDER'!$V$9,0))),0))</f>
        <v>1</v>
      </c>
      <c r="AF135">
        <f t="shared" si="4"/>
        <v>0</v>
      </c>
      <c r="AG135">
        <f>IF(C135="","",IF(OR(AA135&lt;=0,AE135&lt;=0),0,IF(AND(AB135&lt;='AUTO-ORDER'!$V$4,AD135&lt;='AUTO-ORDER'!$V$5),IF(AND(G135&lt;='AUTO-ORDER'!$V$10,AB135&gt;0),AA135,0),IF(G135&gt;=AE135,0,MAX(ROUNDUP((AE135-G135)/AA135,0)*AA135,IF(AND(AB135&gt;='AUTO-ORDER'!$V$7,G135&lt;=AA135),AA135,0))))))</f>
        <v>0</v>
      </c>
      <c r="AH135" t="str">
        <f>IF(C135="","",IF(AND(AJ135&lt;'AUTO-ORDER'!$V$2,AG135&gt;0),COUNTIFS($AJ$2:AJ135,"&lt;"&amp;'AUTO-ORDER'!$V$2,$AG$2:AG135,"&gt;0"),""))</f>
        <v/>
      </c>
      <c r="AI135" t="str">
        <f>IF(C135="","",IF(AND(AJ135&lt;'AUTO-ORDER'!$V$2,AG135=0),COUNTIFS($AJ$2:AJ135,"&lt;"&amp;'AUTO-ORDER'!$V$2,$AG$2:AG135,"=0"),""))</f>
        <v/>
      </c>
      <c r="AJ135">
        <f t="shared" si="5"/>
        <v>9</v>
      </c>
    </row>
    <row r="136" spans="2:36" x14ac:dyDescent="0.25">
      <c r="B136" s="123">
        <f>+RIEP_VENDITA!T137</f>
        <v>6.5000000000000002E-2</v>
      </c>
      <c r="C136" s="29" t="str">
        <f>+RIEP_VENDITA!A137</f>
        <v>AMMS2296</v>
      </c>
      <c r="D136" t="str">
        <f>+RIEP_VENDITA!B137</f>
        <v>WINSTON SILVER 100S*AST20</v>
      </c>
      <c r="E136">
        <f>+RIEP_VENDITA!C137</f>
        <v>200</v>
      </c>
      <c r="F136">
        <f>+RIEP_VENDITA!D137</f>
        <v>187</v>
      </c>
      <c r="G136">
        <f>+RIEP_VENDITA!G137</f>
        <v>13</v>
      </c>
      <c r="H136">
        <f>+RIEP_VENDITA!H137</f>
        <v>5.8</v>
      </c>
      <c r="Z136" t="str">
        <f t="array" ref="Z136">IF(C136="","",IFERROR(INDEX(LOOKUP!$B$2:$B$8,MATCH(1,COUNTIF(D136,"*"&amp;LOOKUP!$A$2:$A$8&amp;"*"),0)),IF(LEFT(C136,4)="AMMS","SIGARETTE","ACCESSORI")))</f>
        <v>SIGARETTE</v>
      </c>
      <c r="AA136">
        <f>IF(C136="","",IF(SUMIFS('AUTO-ORDER'!$T$2:$T$1000,'AUTO-ORDER'!$S$2:$S$1000,C136)&gt;0,SUMIFS('AUTO-ORDER'!$T$2:$T$1000,'AUTO-ORDER'!$S$2:$S$1000,C136),IF(Z136="SIGARETTE",LOTTO_SIGARETTE,IF(Z136="SIGARETTE ELETTRONICHE",LOTTO_ELETTRONICHE,LOTTO_ACCESSORI))))</f>
        <v>10</v>
      </c>
      <c r="AB136">
        <f>IF(C136="","",SUMIFS(DB_STORICO_VEND!$E$2:$E$30000,DB_STORICO_VEND!$C$2:$C$30000,C136,DB_STORICO_VEND!$B$2:$B$30000,"&gt;="&amp;MAX(DB_STORICO_VEND!$B$2:$B$30000)-GIORNI_STORICO_VEND,DB_STORICO_VEND!$B$2:$B$30000,"&lt;="&amp;MAX(DB_STORICO_VEND!$B$2:$B$30000)))</f>
        <v>25</v>
      </c>
      <c r="AC136">
        <f>IF(C136="","",IFERROR(AVERAGEIFS(STORICO_ORDINI!$E$2:$E$20000,STORICO_ORDINI!$C$2:$C$20000,C136,STORICO_ORDINI!$E$2:$E$20000,"&gt;0"),0))</f>
        <v>24</v>
      </c>
      <c r="AD136">
        <f>IF(C136="","",COUNTIFS(STORICO_ORDINI!$C$2:$C$20000,C136,STORICO_ORDINI!$E$2:$E$20000,"&gt;0"))</f>
        <v>5</v>
      </c>
      <c r="AE136">
        <f>IF(C136="","",ROUND(IF(AND(AB136&lt;='AUTO-ORDER'!$V$4,AD136&lt;='AUTO-ORDER'!$V$5),MAX(0,AB136*'AUTO-ORDER'!$V$6),MAX(AB136*GIORNI_SETTIMANA/GIORNI_STORICO_VEND*'AUTO-ORDER'!$V$3,IF(AD136&gt;='AUTO-ORDER'!$V$8,AC136*'AUTO-ORDER'!$V$9,0))),0))</f>
        <v>8</v>
      </c>
      <c r="AF136">
        <f t="shared" si="4"/>
        <v>0</v>
      </c>
      <c r="AG136">
        <f>IF(C136="","",IF(OR(AA136&lt;=0,AE136&lt;=0),0,IF(AND(AB136&lt;='AUTO-ORDER'!$V$4,AD136&lt;='AUTO-ORDER'!$V$5),IF(AND(G136&lt;='AUTO-ORDER'!$V$10,AB136&gt;0),AA136,0),IF(G136&gt;=AE136,0,MAX(ROUNDUP((AE136-G136)/AA136,0)*AA136,IF(AND(AB136&gt;='AUTO-ORDER'!$V$7,G136&lt;=AA136),AA136,0))))))</f>
        <v>0</v>
      </c>
      <c r="AH136" t="str">
        <f>IF(C136="","",IF(AND(AJ136&lt;'AUTO-ORDER'!$V$2,AG136&gt;0),COUNTIFS($AJ$2:AJ136,"&lt;"&amp;'AUTO-ORDER'!$V$2,$AG$2:AG136,"&gt;0"),""))</f>
        <v/>
      </c>
      <c r="AI136" t="str">
        <f>IF(C136="","",IF(AND(AJ136&lt;'AUTO-ORDER'!$V$2,AG136=0),COUNTIFS($AJ$2:AJ136,"&lt;"&amp;'AUTO-ORDER'!$V$2,$AG$2:AG136,"=0"),""))</f>
        <v/>
      </c>
      <c r="AJ136">
        <f t="shared" si="5"/>
        <v>1.625</v>
      </c>
    </row>
    <row r="137" spans="2:36" x14ac:dyDescent="0.25">
      <c r="B137" s="123">
        <f>+RIEP_VENDITA!T138</f>
        <v>0.85</v>
      </c>
      <c r="C137" s="29" t="str">
        <f>+RIEP_VENDITA!A138</f>
        <v>AMMS233</v>
      </c>
      <c r="D137" t="str">
        <f>+RIEP_VENDITA!B138</f>
        <v>DIANA ROSSA KS*AST20</v>
      </c>
      <c r="E137">
        <f>+RIEP_VENDITA!C138</f>
        <v>100</v>
      </c>
      <c r="F137">
        <f>+RIEP_VENDITA!D138</f>
        <v>15</v>
      </c>
      <c r="G137">
        <f>+RIEP_VENDITA!G138</f>
        <v>85</v>
      </c>
      <c r="H137">
        <f>+RIEP_VENDITA!H138</f>
        <v>5.5</v>
      </c>
      <c r="Z137" t="str">
        <f t="array" ref="Z137">IF(C137="","",IFERROR(INDEX(LOOKUP!$B$2:$B$8,MATCH(1,COUNTIF(D137,"*"&amp;LOOKUP!$A$2:$A$8&amp;"*"),0)),IF(LEFT(C137,4)="AMMS","SIGARETTE","ACCESSORI")))</f>
        <v>SIGARETTE</v>
      </c>
      <c r="AA137">
        <f>IF(C137="","",IF(SUMIFS('AUTO-ORDER'!$T$2:$T$1000,'AUTO-ORDER'!$S$2:$S$1000,C137)&gt;0,SUMIFS('AUTO-ORDER'!$T$2:$T$1000,'AUTO-ORDER'!$S$2:$S$1000,C137),IF(Z137="SIGARETTE",LOTTO_SIGARETTE,IF(Z137="SIGARETTE ELETTRONICHE",LOTTO_ELETTRONICHE,LOTTO_ACCESSORI))))</f>
        <v>10</v>
      </c>
      <c r="AB137">
        <f>IF(C137="","",SUMIFS(DB_STORICO_VEND!$E$2:$E$30000,DB_STORICO_VEND!$C$2:$C$30000,C137,DB_STORICO_VEND!$B$2:$B$30000,"&gt;="&amp;MAX(DB_STORICO_VEND!$B$2:$B$30000)-GIORNI_STORICO_VEND,DB_STORICO_VEND!$B$2:$B$30000,"&lt;="&amp;MAX(DB_STORICO_VEND!$B$2:$B$30000)))</f>
        <v>5</v>
      </c>
      <c r="AC137">
        <f>IF(C137="","",IFERROR(AVERAGEIFS(STORICO_ORDINI!$E$2:$E$20000,STORICO_ORDINI!$C$2:$C$20000,C137,STORICO_ORDINI!$E$2:$E$20000,"&gt;0"),0))</f>
        <v>14</v>
      </c>
      <c r="AD137">
        <f>IF(C137="","",COUNTIFS(STORICO_ORDINI!$C$2:$C$20000,C137,STORICO_ORDINI!$E$2:$E$20000,"&gt;0"))</f>
        <v>5</v>
      </c>
      <c r="AE137">
        <f>IF(C137="","",ROUND(IF(AND(AB137&lt;='AUTO-ORDER'!$V$4,AD137&lt;='AUTO-ORDER'!$V$5),MAX(0,AB137*'AUTO-ORDER'!$V$6),MAX(AB137*GIORNI_SETTIMANA/GIORNI_STORICO_VEND*'AUTO-ORDER'!$V$3,IF(AD137&gt;='AUTO-ORDER'!$V$8,AC137*'AUTO-ORDER'!$V$9,0))),0))</f>
        <v>5</v>
      </c>
      <c r="AF137">
        <f t="shared" si="4"/>
        <v>0</v>
      </c>
      <c r="AG137">
        <f>IF(C137="","",IF(OR(AA137&lt;=0,AE137&lt;=0),0,IF(AND(AB137&lt;='AUTO-ORDER'!$V$4,AD137&lt;='AUTO-ORDER'!$V$5),IF(AND(G137&lt;='AUTO-ORDER'!$V$10,AB137&gt;0),AA137,0),IF(G137&gt;=AE137,0,MAX(ROUNDUP((AE137-G137)/AA137,0)*AA137,IF(AND(AB137&gt;='AUTO-ORDER'!$V$7,G137&lt;=AA137),AA137,0))))))</f>
        <v>0</v>
      </c>
      <c r="AH137" t="str">
        <f>IF(C137="","",IF(AND(AJ137&lt;'AUTO-ORDER'!$V$2,AG137&gt;0),COUNTIFS($AJ$2:AJ137,"&lt;"&amp;'AUTO-ORDER'!$V$2,$AG$2:AG137,"&gt;0"),""))</f>
        <v/>
      </c>
      <c r="AI137" t="str">
        <f>IF(C137="","",IF(AND(AJ137&lt;'AUTO-ORDER'!$V$2,AG137=0),COUNTIFS($AJ$2:AJ137,"&lt;"&amp;'AUTO-ORDER'!$V$2,$AG$2:AG137,"=0"),""))</f>
        <v/>
      </c>
      <c r="AJ137">
        <f t="shared" si="5"/>
        <v>17</v>
      </c>
    </row>
    <row r="138" spans="2:36" x14ac:dyDescent="0.25">
      <c r="B138" s="123">
        <f>+RIEP_VENDITA!T139</f>
        <v>0.15</v>
      </c>
      <c r="C138" s="29" t="str">
        <f>+RIEP_VENDITA!A139</f>
        <v>AMMS2373</v>
      </c>
      <c r="D138" t="str">
        <f>+RIEP_VENDITA!B139</f>
        <v xml:space="preserve">MARLBORO RED TOUCH*AST20 </v>
      </c>
      <c r="E138">
        <f>+RIEP_VENDITA!C139</f>
        <v>80</v>
      </c>
      <c r="F138">
        <f>+RIEP_VENDITA!D139</f>
        <v>68</v>
      </c>
      <c r="G138">
        <f>+RIEP_VENDITA!G139</f>
        <v>12</v>
      </c>
      <c r="H138">
        <f>+RIEP_VENDITA!H139</f>
        <v>6.5</v>
      </c>
      <c r="Z138" t="str">
        <f t="array" ref="Z138">IF(C138="","",IFERROR(INDEX(LOOKUP!$B$2:$B$8,MATCH(1,COUNTIF(D138,"*"&amp;LOOKUP!$A$2:$A$8&amp;"*"),0)),IF(LEFT(C138,4)="AMMS","SIGARETTE","ACCESSORI")))</f>
        <v>SIGARETTE</v>
      </c>
      <c r="AA138">
        <f>IF(C138="","",IF(SUMIFS('AUTO-ORDER'!$T$2:$T$1000,'AUTO-ORDER'!$S$2:$S$1000,C138)&gt;0,SUMIFS('AUTO-ORDER'!$T$2:$T$1000,'AUTO-ORDER'!$S$2:$S$1000,C138),IF(Z138="SIGARETTE",LOTTO_SIGARETTE,IF(Z138="SIGARETTE ELETTRONICHE",LOTTO_ELETTRONICHE,LOTTO_ACCESSORI))))</f>
        <v>10</v>
      </c>
      <c r="AB138">
        <f>IF(C138="","",SUMIFS(DB_STORICO_VEND!$E$2:$E$30000,DB_STORICO_VEND!$C$2:$C$30000,C138,DB_STORICO_VEND!$B$2:$B$30000,"&gt;="&amp;MAX(DB_STORICO_VEND!$B$2:$B$30000)-GIORNI_STORICO_VEND,DB_STORICO_VEND!$B$2:$B$30000,"&lt;="&amp;MAX(DB_STORICO_VEND!$B$2:$B$30000)))</f>
        <v>1</v>
      </c>
      <c r="AC138">
        <f>IF(C138="","",IFERROR(AVERAGEIFS(STORICO_ORDINI!$E$2:$E$20000,STORICO_ORDINI!$C$2:$C$20000,C138,STORICO_ORDINI!$E$2:$E$20000,"&gt;0"),0))</f>
        <v>15</v>
      </c>
      <c r="AD138">
        <f>IF(C138="","",COUNTIFS(STORICO_ORDINI!$C$2:$C$20000,C138,STORICO_ORDINI!$E$2:$E$20000,"&gt;0"))</f>
        <v>2</v>
      </c>
      <c r="AE138">
        <f>IF(C138="","",ROUND(IF(AND(AB138&lt;='AUTO-ORDER'!$V$4,AD138&lt;='AUTO-ORDER'!$V$5),MAX(0,AB138*'AUTO-ORDER'!$V$6),MAX(AB138*GIORNI_SETTIMANA/GIORNI_STORICO_VEND*'AUTO-ORDER'!$V$3,IF(AD138&gt;='AUTO-ORDER'!$V$8,AC138*'AUTO-ORDER'!$V$9,0))),0))</f>
        <v>0</v>
      </c>
      <c r="AF138">
        <f t="shared" si="4"/>
        <v>0</v>
      </c>
      <c r="AG138">
        <f>IF(C138="","",IF(OR(AA138&lt;=0,AE138&lt;=0),0,IF(AND(AB138&lt;='AUTO-ORDER'!$V$4,AD138&lt;='AUTO-ORDER'!$V$5),IF(AND(G138&lt;='AUTO-ORDER'!$V$10,AB138&gt;0),AA138,0),IF(G138&gt;=AE138,0,MAX(ROUNDUP((AE138-G138)/AA138,0)*AA138,IF(AND(AB138&gt;='AUTO-ORDER'!$V$7,G138&lt;=AA138),AA138,0))))))</f>
        <v>0</v>
      </c>
      <c r="AH138" t="str">
        <f>IF(C138="","",IF(AND(AJ138&lt;'AUTO-ORDER'!$V$2,AG138&gt;0),COUNTIFS($AJ$2:AJ138,"&lt;"&amp;'AUTO-ORDER'!$V$2,$AG$2:AG138,"&gt;0"),""))</f>
        <v/>
      </c>
      <c r="AI138" t="str">
        <f>IF(C138="","",IF(AND(AJ138&lt;'AUTO-ORDER'!$V$2,AG138=0),COUNTIFS($AJ$2:AJ138,"&lt;"&amp;'AUTO-ORDER'!$V$2,$AG$2:AG138,"=0"),""))</f>
        <v/>
      </c>
      <c r="AJ138">
        <f t="shared" si="5"/>
        <v>12</v>
      </c>
    </row>
    <row r="139" spans="2:36" x14ac:dyDescent="0.25">
      <c r="B139" s="123">
        <f>+RIEP_VENDITA!T140</f>
        <v>6.363636363636363E-2</v>
      </c>
      <c r="C139" s="29" t="str">
        <f>+RIEP_VENDITA!A140</f>
        <v>AMMS2423</v>
      </c>
      <c r="D139" t="str">
        <f>+RIEP_VENDITA!B140</f>
        <v>MERIT BAY KS *AST20</v>
      </c>
      <c r="E139">
        <f>+RIEP_VENDITA!C140</f>
        <v>110</v>
      </c>
      <c r="F139">
        <f>+RIEP_VENDITA!D140</f>
        <v>103</v>
      </c>
      <c r="G139">
        <f>+RIEP_VENDITA!G140</f>
        <v>7</v>
      </c>
      <c r="H139">
        <f>+RIEP_VENDITA!H140</f>
        <v>5.8</v>
      </c>
      <c r="Z139" t="str">
        <f t="array" ref="Z139">IF(C139="","",IFERROR(INDEX(LOOKUP!$B$2:$B$8,MATCH(1,COUNTIF(D139,"*"&amp;LOOKUP!$A$2:$A$8&amp;"*"),0)),IF(LEFT(C139,4)="AMMS","SIGARETTE","ACCESSORI")))</f>
        <v>SIGARETTE</v>
      </c>
      <c r="AA139">
        <f>IF(C139="","",IF(SUMIFS('AUTO-ORDER'!$T$2:$T$1000,'AUTO-ORDER'!$S$2:$S$1000,C139)&gt;0,SUMIFS('AUTO-ORDER'!$T$2:$T$1000,'AUTO-ORDER'!$S$2:$S$1000,C139),IF(Z139="SIGARETTE",LOTTO_SIGARETTE,IF(Z139="SIGARETTE ELETTRONICHE",LOTTO_ELETTRONICHE,LOTTO_ACCESSORI))))</f>
        <v>10</v>
      </c>
      <c r="AB139">
        <f>IF(C139="","",SUMIFS(DB_STORICO_VEND!$E$2:$E$30000,DB_STORICO_VEND!$C$2:$C$30000,C139,DB_STORICO_VEND!$B$2:$B$30000,"&gt;="&amp;MAX(DB_STORICO_VEND!$B$2:$B$30000)-GIORNI_STORICO_VEND,DB_STORICO_VEND!$B$2:$B$30000,"&lt;="&amp;MAX(DB_STORICO_VEND!$B$2:$B$30000)))</f>
        <v>7</v>
      </c>
      <c r="AC139">
        <f>IF(C139="","",IFERROR(AVERAGEIFS(STORICO_ORDINI!$E$2:$E$20000,STORICO_ORDINI!$C$2:$C$20000,C139,STORICO_ORDINI!$E$2:$E$20000,"&gt;0"),0))</f>
        <v>25</v>
      </c>
      <c r="AD139">
        <f>IF(C139="","",COUNTIFS(STORICO_ORDINI!$C$2:$C$20000,C139,STORICO_ORDINI!$E$2:$E$20000,"&gt;0"))</f>
        <v>2</v>
      </c>
      <c r="AE139">
        <f>IF(C139="","",ROUND(IF(AND(AB139&lt;='AUTO-ORDER'!$V$4,AD139&lt;='AUTO-ORDER'!$V$5),MAX(0,AB139*'AUTO-ORDER'!$V$6),MAX(AB139*GIORNI_SETTIMANA/GIORNI_STORICO_VEND*'AUTO-ORDER'!$V$3,IF(AD139&gt;='AUTO-ORDER'!$V$8,AC139*'AUTO-ORDER'!$V$9,0))),0))</f>
        <v>2</v>
      </c>
      <c r="AF139">
        <f t="shared" si="4"/>
        <v>0</v>
      </c>
      <c r="AG139">
        <f>IF(C139="","",IF(OR(AA139&lt;=0,AE139&lt;=0),0,IF(AND(AB139&lt;='AUTO-ORDER'!$V$4,AD139&lt;='AUTO-ORDER'!$V$5),IF(AND(G139&lt;='AUTO-ORDER'!$V$10,AB139&gt;0),AA139,0),IF(G139&gt;=AE139,0,MAX(ROUNDUP((AE139-G139)/AA139,0)*AA139,IF(AND(AB139&gt;='AUTO-ORDER'!$V$7,G139&lt;=AA139),AA139,0))))))</f>
        <v>0</v>
      </c>
      <c r="AH139" t="str">
        <f>IF(C139="","",IF(AND(AJ139&lt;'AUTO-ORDER'!$V$2,AG139&gt;0),COUNTIFS($AJ$2:AJ139,"&lt;"&amp;'AUTO-ORDER'!$V$2,$AG$2:AG139,"&gt;0"),""))</f>
        <v/>
      </c>
      <c r="AI139" t="str">
        <f>IF(C139="","",IF(AND(AJ139&lt;'AUTO-ORDER'!$V$2,AG139=0),COUNTIFS($AJ$2:AJ139,"&lt;"&amp;'AUTO-ORDER'!$V$2,$AG$2:AG139,"=0"),""))</f>
        <v/>
      </c>
      <c r="AJ139">
        <f t="shared" si="5"/>
        <v>3.5</v>
      </c>
    </row>
    <row r="140" spans="2:36" x14ac:dyDescent="0.25">
      <c r="B140" s="123">
        <f>+RIEP_VENDITA!T141</f>
        <v>0.12222222222222222</v>
      </c>
      <c r="C140" s="29" t="str">
        <f>+RIEP_VENDITA!A141</f>
        <v>AMMS245</v>
      </c>
      <c r="D140" t="str">
        <f>+RIEP_VENDITA!B141</f>
        <v>WINSTON RED*CART20</v>
      </c>
      <c r="E140">
        <f>+RIEP_VENDITA!C141</f>
        <v>90</v>
      </c>
      <c r="F140">
        <f>+RIEP_VENDITA!D141</f>
        <v>79</v>
      </c>
      <c r="G140">
        <f>+RIEP_VENDITA!G141</f>
        <v>11</v>
      </c>
      <c r="H140">
        <f>+RIEP_VENDITA!H141</f>
        <v>5.5</v>
      </c>
      <c r="Z140" t="str">
        <f t="array" ref="Z140">IF(C140="","",IFERROR(INDEX(LOOKUP!$B$2:$B$8,MATCH(1,COUNTIF(D140,"*"&amp;LOOKUP!$A$2:$A$8&amp;"*"),0)),IF(LEFT(C140,4)="AMMS","SIGARETTE","ACCESSORI")))</f>
        <v>SIGARETTE</v>
      </c>
      <c r="AA140">
        <f>IF(C140="","",IF(SUMIFS('AUTO-ORDER'!$T$2:$T$1000,'AUTO-ORDER'!$S$2:$S$1000,C140)&gt;0,SUMIFS('AUTO-ORDER'!$T$2:$T$1000,'AUTO-ORDER'!$S$2:$S$1000,C140),IF(Z140="SIGARETTE",LOTTO_SIGARETTE,IF(Z140="SIGARETTE ELETTRONICHE",LOTTO_ELETTRONICHE,LOTTO_ACCESSORI))))</f>
        <v>10</v>
      </c>
      <c r="AB140">
        <f>IF(C140="","",SUMIFS(DB_STORICO_VEND!$E$2:$E$30000,DB_STORICO_VEND!$C$2:$C$30000,C140,DB_STORICO_VEND!$B$2:$B$30000,"&gt;="&amp;MAX(DB_STORICO_VEND!$B$2:$B$30000)-GIORNI_STORICO_VEND,DB_STORICO_VEND!$B$2:$B$30000,"&lt;="&amp;MAX(DB_STORICO_VEND!$B$2:$B$30000)))</f>
        <v>16</v>
      </c>
      <c r="AC140">
        <f>IF(C140="","",IFERROR(AVERAGEIFS(STORICO_ORDINI!$E$2:$E$20000,STORICO_ORDINI!$C$2:$C$20000,C140,STORICO_ORDINI!$E$2:$E$20000,"&gt;0"),0))</f>
        <v>25</v>
      </c>
      <c r="AD140">
        <f>IF(C140="","",COUNTIFS(STORICO_ORDINI!$C$2:$C$20000,C140,STORICO_ORDINI!$E$2:$E$20000,"&gt;0"))</f>
        <v>2</v>
      </c>
      <c r="AE140">
        <f>IF(C140="","",ROUND(IF(AND(AB140&lt;='AUTO-ORDER'!$V$4,AD140&lt;='AUTO-ORDER'!$V$5),MAX(0,AB140*'AUTO-ORDER'!$V$6),MAX(AB140*GIORNI_SETTIMANA/GIORNI_STORICO_VEND*'AUTO-ORDER'!$V$3,IF(AD140&gt;='AUTO-ORDER'!$V$8,AC140*'AUTO-ORDER'!$V$9,0))),0))</f>
        <v>4</v>
      </c>
      <c r="AF140">
        <f t="shared" si="4"/>
        <v>0</v>
      </c>
      <c r="AG140">
        <f>IF(C140="","",IF(OR(AA140&lt;=0,AE140&lt;=0),0,IF(AND(AB140&lt;='AUTO-ORDER'!$V$4,AD140&lt;='AUTO-ORDER'!$V$5),IF(AND(G140&lt;='AUTO-ORDER'!$V$10,AB140&gt;0),AA140,0),IF(G140&gt;=AE140,0,MAX(ROUNDUP((AE140-G140)/AA140,0)*AA140,IF(AND(AB140&gt;='AUTO-ORDER'!$V$7,G140&lt;=AA140),AA140,0))))))</f>
        <v>0</v>
      </c>
      <c r="AH140" t="str">
        <f>IF(C140="","",IF(AND(AJ140&lt;'AUTO-ORDER'!$V$2,AG140&gt;0),COUNTIFS($AJ$2:AJ140,"&lt;"&amp;'AUTO-ORDER'!$V$2,$AG$2:AG140,"&gt;0"),""))</f>
        <v/>
      </c>
      <c r="AI140" t="str">
        <f>IF(C140="","",IF(AND(AJ140&lt;'AUTO-ORDER'!$V$2,AG140=0),COUNTIFS($AJ$2:AJ140,"&lt;"&amp;'AUTO-ORDER'!$V$2,$AG$2:AG140,"=0"),""))</f>
        <v/>
      </c>
      <c r="AJ140">
        <f t="shared" si="5"/>
        <v>2.75</v>
      </c>
    </row>
    <row r="141" spans="2:36" x14ac:dyDescent="0.25">
      <c r="B141" s="123">
        <f>+RIEP_VENDITA!T142</f>
        <v>0.12413793103448276</v>
      </c>
      <c r="C141" s="29" t="str">
        <f>+RIEP_VENDITA!A142</f>
        <v>AMMS259</v>
      </c>
      <c r="D141" t="str">
        <f>+RIEP_VENDITA!B142</f>
        <v>MARLBORO MIX*AST20</v>
      </c>
      <c r="E141">
        <f>+RIEP_VENDITA!C142</f>
        <v>290</v>
      </c>
      <c r="F141">
        <f>+RIEP_VENDITA!D142</f>
        <v>254</v>
      </c>
      <c r="G141">
        <f>+RIEP_VENDITA!G142</f>
        <v>36</v>
      </c>
      <c r="H141">
        <f>+RIEP_VENDITA!H142</f>
        <v>6.5</v>
      </c>
      <c r="Z141" t="str">
        <f t="array" ref="Z141">IF(C141="","",IFERROR(INDEX(LOOKUP!$B$2:$B$8,MATCH(1,COUNTIF(D141,"*"&amp;LOOKUP!$A$2:$A$8&amp;"*"),0)),IF(LEFT(C141,4)="AMMS","SIGARETTE","ACCESSORI")))</f>
        <v>SIGARETTE</v>
      </c>
      <c r="AA141">
        <f>IF(C141="","",IF(SUMIFS('AUTO-ORDER'!$T$2:$T$1000,'AUTO-ORDER'!$S$2:$S$1000,C141)&gt;0,SUMIFS('AUTO-ORDER'!$T$2:$T$1000,'AUTO-ORDER'!$S$2:$S$1000,C141),IF(Z141="SIGARETTE",LOTTO_SIGARETTE,IF(Z141="SIGARETTE ELETTRONICHE",LOTTO_ELETTRONICHE,LOTTO_ACCESSORI))))</f>
        <v>10</v>
      </c>
      <c r="AB141">
        <f>IF(C141="","",SUMIFS(DB_STORICO_VEND!$E$2:$E$30000,DB_STORICO_VEND!$C$2:$C$30000,C141,DB_STORICO_VEND!$B$2:$B$30000,"&gt;="&amp;MAX(DB_STORICO_VEND!$B$2:$B$30000)-GIORNI_STORICO_VEND,DB_STORICO_VEND!$B$2:$B$30000,"&lt;="&amp;MAX(DB_STORICO_VEND!$B$2:$B$30000)))</f>
        <v>17</v>
      </c>
      <c r="AC141">
        <f>IF(C141="","",IFERROR(AVERAGEIFS(STORICO_ORDINI!$E$2:$E$20000,STORICO_ORDINI!$C$2:$C$20000,C141,STORICO_ORDINI!$E$2:$E$20000,"&gt;0"),0))</f>
        <v>32.5</v>
      </c>
      <c r="AD141">
        <f>IF(C141="","",COUNTIFS(STORICO_ORDINI!$C$2:$C$20000,C141,STORICO_ORDINI!$E$2:$E$20000,"&gt;0"))</f>
        <v>4</v>
      </c>
      <c r="AE141">
        <f>IF(C141="","",ROUND(IF(AND(AB141&lt;='AUTO-ORDER'!$V$4,AD141&lt;='AUTO-ORDER'!$V$5),MAX(0,AB141*'AUTO-ORDER'!$V$6),MAX(AB141*GIORNI_SETTIMANA/GIORNI_STORICO_VEND*'AUTO-ORDER'!$V$3,IF(AD141&gt;='AUTO-ORDER'!$V$8,AC141*'AUTO-ORDER'!$V$9,0))),0))</f>
        <v>11</v>
      </c>
      <c r="AF141">
        <f t="shared" si="4"/>
        <v>0</v>
      </c>
      <c r="AG141">
        <f>IF(C141="","",IF(OR(AA141&lt;=0,AE141&lt;=0),0,IF(AND(AB141&lt;='AUTO-ORDER'!$V$4,AD141&lt;='AUTO-ORDER'!$V$5),IF(AND(G141&lt;='AUTO-ORDER'!$V$10,AB141&gt;0),AA141,0),IF(G141&gt;=AE141,0,MAX(ROUNDUP((AE141-G141)/AA141,0)*AA141,IF(AND(AB141&gt;='AUTO-ORDER'!$V$7,G141&lt;=AA141),AA141,0))))))</f>
        <v>0</v>
      </c>
      <c r="AH141" t="str">
        <f>IF(C141="","",IF(AND(AJ141&lt;'AUTO-ORDER'!$V$2,AG141&gt;0),COUNTIFS($AJ$2:AJ141,"&lt;"&amp;'AUTO-ORDER'!$V$2,$AG$2:AG141,"&gt;0"),""))</f>
        <v/>
      </c>
      <c r="AI141" t="str">
        <f>IF(C141="","",IF(AND(AJ141&lt;'AUTO-ORDER'!$V$2,AG141=0),COUNTIFS($AJ$2:AJ141,"&lt;"&amp;'AUTO-ORDER'!$V$2,$AG$2:AG141,"=0"),""))</f>
        <v/>
      </c>
      <c r="AJ141">
        <f t="shared" si="5"/>
        <v>3.2727272727272729</v>
      </c>
    </row>
    <row r="142" spans="2:36" x14ac:dyDescent="0.25">
      <c r="B142" s="123">
        <f>+RIEP_VENDITA!T143</f>
        <v>0.48888888888888887</v>
      </c>
      <c r="C142" s="29" t="str">
        <f>+RIEP_VENDITA!A143</f>
        <v>AMMS2602</v>
      </c>
      <c r="D142" t="str">
        <f>+RIEP_VENDITA!B143</f>
        <v xml:space="preserve">PHILIP MORRIS BLUE*AST20 </v>
      </c>
      <c r="E142">
        <f>+RIEP_VENDITA!C143</f>
        <v>90</v>
      </c>
      <c r="F142">
        <f>+RIEP_VENDITA!D143</f>
        <v>46</v>
      </c>
      <c r="G142">
        <f>+RIEP_VENDITA!G143</f>
        <v>44</v>
      </c>
      <c r="H142">
        <f>+RIEP_VENDITA!H143</f>
        <v>5.8</v>
      </c>
      <c r="Z142" t="str">
        <f t="array" ref="Z142">IF(C142="","",IFERROR(INDEX(LOOKUP!$B$2:$B$8,MATCH(1,COUNTIF(D142,"*"&amp;LOOKUP!$A$2:$A$8&amp;"*"),0)),IF(LEFT(C142,4)="AMMS","SIGARETTE","ACCESSORI")))</f>
        <v>SIGARETTE</v>
      </c>
      <c r="AA142">
        <f>IF(C142="","",IF(SUMIFS('AUTO-ORDER'!$T$2:$T$1000,'AUTO-ORDER'!$S$2:$S$1000,C142)&gt;0,SUMIFS('AUTO-ORDER'!$T$2:$T$1000,'AUTO-ORDER'!$S$2:$S$1000,C142),IF(Z142="SIGARETTE",LOTTO_SIGARETTE,IF(Z142="SIGARETTE ELETTRONICHE",LOTTO_ELETTRONICHE,LOTTO_ACCESSORI))))</f>
        <v>10</v>
      </c>
      <c r="AB142">
        <f>IF(C142="","",SUMIFS(DB_STORICO_VEND!$E$2:$E$30000,DB_STORICO_VEND!$C$2:$C$30000,C142,DB_STORICO_VEND!$B$2:$B$30000,"&gt;="&amp;MAX(DB_STORICO_VEND!$B$2:$B$30000)-GIORNI_STORICO_VEND,DB_STORICO_VEND!$B$2:$B$30000,"&lt;="&amp;MAX(DB_STORICO_VEND!$B$2:$B$30000)))</f>
        <v>2</v>
      </c>
      <c r="AC142">
        <f>IF(C142="","",IFERROR(AVERAGEIFS(STORICO_ORDINI!$E$2:$E$20000,STORICO_ORDINI!$C$2:$C$20000,C142,STORICO_ORDINI!$E$2:$E$20000,"&gt;0"),0))</f>
        <v>15</v>
      </c>
      <c r="AD142">
        <f>IF(C142="","",COUNTIFS(STORICO_ORDINI!$C$2:$C$20000,C142,STORICO_ORDINI!$E$2:$E$20000,"&gt;0"))</f>
        <v>4</v>
      </c>
      <c r="AE142">
        <f>IF(C142="","",ROUND(IF(AND(AB142&lt;='AUTO-ORDER'!$V$4,AD142&lt;='AUTO-ORDER'!$V$5),MAX(0,AB142*'AUTO-ORDER'!$V$6),MAX(AB142*GIORNI_SETTIMANA/GIORNI_STORICO_VEND*'AUTO-ORDER'!$V$3,IF(AD142&gt;='AUTO-ORDER'!$V$8,AC142*'AUTO-ORDER'!$V$9,0))),0))</f>
        <v>5</v>
      </c>
      <c r="AF142">
        <f t="shared" si="4"/>
        <v>0</v>
      </c>
      <c r="AG142">
        <f>IF(C142="","",IF(OR(AA142&lt;=0,AE142&lt;=0),0,IF(AND(AB142&lt;='AUTO-ORDER'!$V$4,AD142&lt;='AUTO-ORDER'!$V$5),IF(AND(G142&lt;='AUTO-ORDER'!$V$10,AB142&gt;0),AA142,0),IF(G142&gt;=AE142,0,MAX(ROUNDUP((AE142-G142)/AA142,0)*AA142,IF(AND(AB142&gt;='AUTO-ORDER'!$V$7,G142&lt;=AA142),AA142,0))))))</f>
        <v>0</v>
      </c>
      <c r="AH142" t="str">
        <f>IF(C142="","",IF(AND(AJ142&lt;'AUTO-ORDER'!$V$2,AG142&gt;0),COUNTIFS($AJ$2:AJ142,"&lt;"&amp;'AUTO-ORDER'!$V$2,$AG$2:AG142,"&gt;0"),""))</f>
        <v/>
      </c>
      <c r="AI142" t="str">
        <f>IF(C142="","",IF(AND(AJ142&lt;'AUTO-ORDER'!$V$2,AG142=0),COUNTIFS($AJ$2:AJ142,"&lt;"&amp;'AUTO-ORDER'!$V$2,$AG$2:AG142,"=0"),""))</f>
        <v/>
      </c>
      <c r="AJ142">
        <f t="shared" si="5"/>
        <v>8.8000000000000007</v>
      </c>
    </row>
    <row r="143" spans="2:36" x14ac:dyDescent="0.25">
      <c r="B143" s="123">
        <f>+RIEP_VENDITA!T144</f>
        <v>0.3888888888888889</v>
      </c>
      <c r="C143" s="29" t="str">
        <f>+RIEP_VENDITA!A144</f>
        <v>AMMS2603</v>
      </c>
      <c r="D143" t="str">
        <f>+RIEP_VENDITA!B144</f>
        <v xml:space="preserve">PHILIP MORRIS RED*AST20 </v>
      </c>
      <c r="E143">
        <f>+RIEP_VENDITA!C144</f>
        <v>90</v>
      </c>
      <c r="F143">
        <f>+RIEP_VENDITA!D144</f>
        <v>55</v>
      </c>
      <c r="G143">
        <f>+RIEP_VENDITA!G144</f>
        <v>35</v>
      </c>
      <c r="H143">
        <f>+RIEP_VENDITA!H144</f>
        <v>5.8</v>
      </c>
      <c r="Z143" t="str">
        <f t="array" ref="Z143">IF(C143="","",IFERROR(INDEX(LOOKUP!$B$2:$B$8,MATCH(1,COUNTIF(D143,"*"&amp;LOOKUP!$A$2:$A$8&amp;"*"),0)),IF(LEFT(C143,4)="AMMS","SIGARETTE","ACCESSORI")))</f>
        <v>SIGARETTE</v>
      </c>
      <c r="AA143">
        <f>IF(C143="","",IF(SUMIFS('AUTO-ORDER'!$T$2:$T$1000,'AUTO-ORDER'!$S$2:$S$1000,C143)&gt;0,SUMIFS('AUTO-ORDER'!$T$2:$T$1000,'AUTO-ORDER'!$S$2:$S$1000,C143),IF(Z143="SIGARETTE",LOTTO_SIGARETTE,IF(Z143="SIGARETTE ELETTRONICHE",LOTTO_ELETTRONICHE,LOTTO_ACCESSORI))))</f>
        <v>10</v>
      </c>
      <c r="AB143">
        <f>IF(C143="","",SUMIFS(DB_STORICO_VEND!$E$2:$E$30000,DB_STORICO_VEND!$C$2:$C$30000,C143,DB_STORICO_VEND!$B$2:$B$30000,"&gt;="&amp;MAX(DB_STORICO_VEND!$B$2:$B$30000)-GIORNI_STORICO_VEND,DB_STORICO_VEND!$B$2:$B$30000,"&lt;="&amp;MAX(DB_STORICO_VEND!$B$2:$B$30000)))</f>
        <v>3</v>
      </c>
      <c r="AC143">
        <f>IF(C143="","",IFERROR(AVERAGEIFS(STORICO_ORDINI!$E$2:$E$20000,STORICO_ORDINI!$C$2:$C$20000,C143,STORICO_ORDINI!$E$2:$E$20000,"&gt;0"),0))</f>
        <v>20</v>
      </c>
      <c r="AD143">
        <f>IF(C143="","",COUNTIFS(STORICO_ORDINI!$C$2:$C$20000,C143,STORICO_ORDINI!$E$2:$E$20000,"&gt;0"))</f>
        <v>2</v>
      </c>
      <c r="AE143">
        <f>IF(C143="","",ROUND(IF(AND(AB143&lt;='AUTO-ORDER'!$V$4,AD143&lt;='AUTO-ORDER'!$V$5),MAX(0,AB143*'AUTO-ORDER'!$V$6),MAX(AB143*GIORNI_SETTIMANA/GIORNI_STORICO_VEND*'AUTO-ORDER'!$V$3,IF(AD143&gt;='AUTO-ORDER'!$V$8,AC143*'AUTO-ORDER'!$V$9,0))),0))</f>
        <v>1</v>
      </c>
      <c r="AF143">
        <f t="shared" si="4"/>
        <v>0</v>
      </c>
      <c r="AG143">
        <f>IF(C143="","",IF(OR(AA143&lt;=0,AE143&lt;=0),0,IF(AND(AB143&lt;='AUTO-ORDER'!$V$4,AD143&lt;='AUTO-ORDER'!$V$5),IF(AND(G143&lt;='AUTO-ORDER'!$V$10,AB143&gt;0),AA143,0),IF(G143&gt;=AE143,0,MAX(ROUNDUP((AE143-G143)/AA143,0)*AA143,IF(AND(AB143&gt;='AUTO-ORDER'!$V$7,G143&lt;=AA143),AA143,0))))))</f>
        <v>0</v>
      </c>
      <c r="AH143" t="str">
        <f>IF(C143="","",IF(AND(AJ143&lt;'AUTO-ORDER'!$V$2,AG143&gt;0),COUNTIFS($AJ$2:AJ143,"&lt;"&amp;'AUTO-ORDER'!$V$2,$AG$2:AG143,"&gt;0"),""))</f>
        <v/>
      </c>
      <c r="AI143" t="str">
        <f>IF(C143="","",IF(AND(AJ143&lt;'AUTO-ORDER'!$V$2,AG143=0),COUNTIFS($AJ$2:AJ143,"&lt;"&amp;'AUTO-ORDER'!$V$2,$AG$2:AG143,"=0"),""))</f>
        <v/>
      </c>
      <c r="AJ143">
        <f t="shared" si="5"/>
        <v>35</v>
      </c>
    </row>
    <row r="144" spans="2:36" x14ac:dyDescent="0.25">
      <c r="B144" s="123">
        <f>+RIEP_VENDITA!T145</f>
        <v>0.33333333333333331</v>
      </c>
      <c r="C144" s="29" t="str">
        <f>+RIEP_VENDITA!A145</f>
        <v>AMMS2616</v>
      </c>
      <c r="D144" t="str">
        <f>+RIEP_VENDITA!B145</f>
        <v xml:space="preserve">MARLBORO SILVER BLUE KS*AST20 </v>
      </c>
      <c r="E144">
        <f>+RIEP_VENDITA!C145</f>
        <v>30</v>
      </c>
      <c r="F144">
        <f>+RIEP_VENDITA!D145</f>
        <v>20</v>
      </c>
      <c r="G144">
        <f>+RIEP_VENDITA!G145</f>
        <v>10</v>
      </c>
      <c r="H144">
        <f>+RIEP_VENDITA!H145</f>
        <v>6.8</v>
      </c>
      <c r="Z144" t="str">
        <f t="array" ref="Z144">IF(C144="","",IFERROR(INDEX(LOOKUP!$B$2:$B$8,MATCH(1,COUNTIF(D144,"*"&amp;LOOKUP!$A$2:$A$8&amp;"*"),0)),IF(LEFT(C144,4)="AMMS","SIGARETTE","ACCESSORI")))</f>
        <v>SIGARETTE</v>
      </c>
      <c r="AA144">
        <f>IF(C144="","",IF(SUMIFS('AUTO-ORDER'!$T$2:$T$1000,'AUTO-ORDER'!$S$2:$S$1000,C144)&gt;0,SUMIFS('AUTO-ORDER'!$T$2:$T$1000,'AUTO-ORDER'!$S$2:$S$1000,C144),IF(Z144="SIGARETTE",LOTTO_SIGARETTE,IF(Z144="SIGARETTE ELETTRONICHE",LOTTO_ELETTRONICHE,LOTTO_ACCESSORI))))</f>
        <v>10</v>
      </c>
      <c r="AB144">
        <f>IF(C144="","",SUMIFS(DB_STORICO_VEND!$E$2:$E$30000,DB_STORICO_VEND!$C$2:$C$30000,C144,DB_STORICO_VEND!$B$2:$B$30000,"&gt;="&amp;MAX(DB_STORICO_VEND!$B$2:$B$30000)-GIORNI_STORICO_VEND,DB_STORICO_VEND!$B$2:$B$30000,"&lt;="&amp;MAX(DB_STORICO_VEND!$B$2:$B$30000)))</f>
        <v>0</v>
      </c>
      <c r="AC144">
        <f>IF(C144="","",IFERROR(AVERAGEIFS(STORICO_ORDINI!$E$2:$E$20000,STORICO_ORDINI!$C$2:$C$20000,C144,STORICO_ORDINI!$E$2:$E$20000,"&gt;0"),0))</f>
        <v>20</v>
      </c>
      <c r="AD144">
        <f>IF(C144="","",COUNTIFS(STORICO_ORDINI!$C$2:$C$20000,C144,STORICO_ORDINI!$E$2:$E$20000,"&gt;0"))</f>
        <v>1</v>
      </c>
      <c r="AE144">
        <f>IF(C144="","",ROUND(IF(AND(AB144&lt;='AUTO-ORDER'!$V$4,AD144&lt;='AUTO-ORDER'!$V$5),MAX(0,AB144*'AUTO-ORDER'!$V$6),MAX(AB144*GIORNI_SETTIMANA/GIORNI_STORICO_VEND*'AUTO-ORDER'!$V$3,IF(AD144&gt;='AUTO-ORDER'!$V$8,AC144*'AUTO-ORDER'!$V$9,0))),0))</f>
        <v>0</v>
      </c>
      <c r="AF144">
        <f t="shared" si="4"/>
        <v>0</v>
      </c>
      <c r="AG144">
        <f>IF(C144="","",IF(OR(AA144&lt;=0,AE144&lt;=0),0,IF(AND(AB144&lt;='AUTO-ORDER'!$V$4,AD144&lt;='AUTO-ORDER'!$V$5),IF(AND(G144&lt;='AUTO-ORDER'!$V$10,AB144&gt;0),AA144,0),IF(G144&gt;=AE144,0,MAX(ROUNDUP((AE144-G144)/AA144,0)*AA144,IF(AND(AB144&gt;='AUTO-ORDER'!$V$7,G144&lt;=AA144),AA144,0))))))</f>
        <v>0</v>
      </c>
      <c r="AH144" t="str">
        <f>IF(C144="","",IF(AND(AJ144&lt;'AUTO-ORDER'!$V$2,AG144&gt;0),COUNTIFS($AJ$2:AJ144,"&lt;"&amp;'AUTO-ORDER'!$V$2,$AG$2:AG144,"&gt;0"),""))</f>
        <v/>
      </c>
      <c r="AI144" t="str">
        <f>IF(C144="","",IF(AND(AJ144&lt;'AUTO-ORDER'!$V$2,AG144=0),COUNTIFS($AJ$2:AJ144,"&lt;"&amp;'AUTO-ORDER'!$V$2,$AG$2:AG144,"=0"),""))</f>
        <v/>
      </c>
      <c r="AJ144">
        <f t="shared" si="5"/>
        <v>10</v>
      </c>
    </row>
    <row r="145" spans="2:36" x14ac:dyDescent="0.25">
      <c r="B145" s="123">
        <f>+RIEP_VENDITA!T146</f>
        <v>7.3684210526315783E-2</v>
      </c>
      <c r="C145" s="29" t="str">
        <f>+RIEP_VENDITA!A146</f>
        <v>AMMS264</v>
      </c>
      <c r="D145" t="str">
        <f>+RIEP_VENDITA!B146</f>
        <v>CAMEL YELLOW*AST20</v>
      </c>
      <c r="E145">
        <f>+RIEP_VENDITA!C146</f>
        <v>190</v>
      </c>
      <c r="F145">
        <f>+RIEP_VENDITA!D146</f>
        <v>176</v>
      </c>
      <c r="G145">
        <f>+RIEP_VENDITA!G146</f>
        <v>14</v>
      </c>
      <c r="H145">
        <f>+RIEP_VENDITA!H146</f>
        <v>6.3</v>
      </c>
      <c r="Z145" t="str">
        <f t="array" ref="Z145">IF(C145="","",IFERROR(INDEX(LOOKUP!$B$2:$B$8,MATCH(1,COUNTIF(D145,"*"&amp;LOOKUP!$A$2:$A$8&amp;"*"),0)),IF(LEFT(C145,4)="AMMS","SIGARETTE","ACCESSORI")))</f>
        <v>SIGARETTE</v>
      </c>
      <c r="AA145">
        <f>IF(C145="","",IF(SUMIFS('AUTO-ORDER'!$T$2:$T$1000,'AUTO-ORDER'!$S$2:$S$1000,C145)&gt;0,SUMIFS('AUTO-ORDER'!$T$2:$T$1000,'AUTO-ORDER'!$S$2:$S$1000,C145),IF(Z145="SIGARETTE",LOTTO_SIGARETTE,IF(Z145="SIGARETTE ELETTRONICHE",LOTTO_ELETTRONICHE,LOTTO_ACCESSORI))))</f>
        <v>10</v>
      </c>
      <c r="AB145">
        <f>IF(C145="","",SUMIFS(DB_STORICO_VEND!$E$2:$E$30000,DB_STORICO_VEND!$C$2:$C$30000,C145,DB_STORICO_VEND!$B$2:$B$30000,"&gt;="&amp;MAX(DB_STORICO_VEND!$B$2:$B$30000)-GIORNI_STORICO_VEND,DB_STORICO_VEND!$B$2:$B$30000,"&lt;="&amp;MAX(DB_STORICO_VEND!$B$2:$B$30000)))</f>
        <v>18</v>
      </c>
      <c r="AC145">
        <f>IF(C145="","",IFERROR(AVERAGEIFS(STORICO_ORDINI!$E$2:$E$20000,STORICO_ORDINI!$C$2:$C$20000,C145,STORICO_ORDINI!$E$2:$E$20000,"&gt;0"),0))</f>
        <v>32.5</v>
      </c>
      <c r="AD145">
        <f>IF(C145="","",COUNTIFS(STORICO_ORDINI!$C$2:$C$20000,C145,STORICO_ORDINI!$E$2:$E$20000,"&gt;0"))</f>
        <v>4</v>
      </c>
      <c r="AE145">
        <f>IF(C145="","",ROUND(IF(AND(AB145&lt;='AUTO-ORDER'!$V$4,AD145&lt;='AUTO-ORDER'!$V$5),MAX(0,AB145*'AUTO-ORDER'!$V$6),MAX(AB145*GIORNI_SETTIMANA/GIORNI_STORICO_VEND*'AUTO-ORDER'!$V$3,IF(AD145&gt;='AUTO-ORDER'!$V$8,AC145*'AUTO-ORDER'!$V$9,0))),0))</f>
        <v>11</v>
      </c>
      <c r="AF145">
        <f t="shared" si="4"/>
        <v>0</v>
      </c>
      <c r="AG145">
        <f>IF(C145="","",IF(OR(AA145&lt;=0,AE145&lt;=0),0,IF(AND(AB145&lt;='AUTO-ORDER'!$V$4,AD145&lt;='AUTO-ORDER'!$V$5),IF(AND(G145&lt;='AUTO-ORDER'!$V$10,AB145&gt;0),AA145,0),IF(G145&gt;=AE145,0,MAX(ROUNDUP((AE145-G145)/AA145,0)*AA145,IF(AND(AB145&gt;='AUTO-ORDER'!$V$7,G145&lt;=AA145),AA145,0))))))</f>
        <v>0</v>
      </c>
      <c r="AH145" t="str">
        <f>IF(C145="","",IF(AND(AJ145&lt;'AUTO-ORDER'!$V$2,AG145&gt;0),COUNTIFS($AJ$2:AJ145,"&lt;"&amp;'AUTO-ORDER'!$V$2,$AG$2:AG145,"&gt;0"),""))</f>
        <v/>
      </c>
      <c r="AI145" t="str">
        <f>IF(C145="","",IF(AND(AJ145&lt;'AUTO-ORDER'!$V$2,AG145=0),COUNTIFS($AJ$2:AJ145,"&lt;"&amp;'AUTO-ORDER'!$V$2,$AG$2:AG145,"=0"),""))</f>
        <v/>
      </c>
      <c r="AJ145">
        <f t="shared" si="5"/>
        <v>1.2727272727272727</v>
      </c>
    </row>
    <row r="146" spans="2:36" x14ac:dyDescent="0.25">
      <c r="B146" s="123">
        <f>+RIEP_VENDITA!T147</f>
        <v>5.2941176470588235E-2</v>
      </c>
      <c r="C146" s="29" t="str">
        <f>+RIEP_VENDITA!A147</f>
        <v>AMMS2652</v>
      </c>
      <c r="D146" t="str">
        <f>+RIEP_VENDITA!B147</f>
        <v>ROTHMANS OF LONDON BLUE*AST20</v>
      </c>
      <c r="E146">
        <f>+RIEP_VENDITA!C147</f>
        <v>170</v>
      </c>
      <c r="F146">
        <f>+RIEP_VENDITA!D147</f>
        <v>161</v>
      </c>
      <c r="G146">
        <f>+RIEP_VENDITA!G147</f>
        <v>9</v>
      </c>
      <c r="H146">
        <f>+RIEP_VENDITA!H147</f>
        <v>5.5</v>
      </c>
      <c r="Z146" t="str">
        <f t="array" ref="Z146">IF(C146="","",IFERROR(INDEX(LOOKUP!$B$2:$B$8,MATCH(1,COUNTIF(D146,"*"&amp;LOOKUP!$A$2:$A$8&amp;"*"),0)),IF(LEFT(C146,4)="AMMS","SIGARETTE","ACCESSORI")))</f>
        <v>SIGARETTE</v>
      </c>
      <c r="AA146">
        <f>IF(C146="","",IF(SUMIFS('AUTO-ORDER'!$T$2:$T$1000,'AUTO-ORDER'!$S$2:$S$1000,C146)&gt;0,SUMIFS('AUTO-ORDER'!$T$2:$T$1000,'AUTO-ORDER'!$S$2:$S$1000,C146),IF(Z146="SIGARETTE",LOTTO_SIGARETTE,IF(Z146="SIGARETTE ELETTRONICHE",LOTTO_ELETTRONICHE,LOTTO_ACCESSORI))))</f>
        <v>10</v>
      </c>
      <c r="AB146">
        <f>IF(C146="","",SUMIFS(DB_STORICO_VEND!$E$2:$E$30000,DB_STORICO_VEND!$C$2:$C$30000,C146,DB_STORICO_VEND!$B$2:$B$30000,"&gt;="&amp;MAX(DB_STORICO_VEND!$B$2:$B$30000)-GIORNI_STORICO_VEND,DB_STORICO_VEND!$B$2:$B$30000,"&lt;="&amp;MAX(DB_STORICO_VEND!$B$2:$B$30000)))</f>
        <v>26</v>
      </c>
      <c r="AC146">
        <f>IF(C146="","",IFERROR(AVERAGEIFS(STORICO_ORDINI!$E$2:$E$20000,STORICO_ORDINI!$C$2:$C$20000,C146,STORICO_ORDINI!$E$2:$E$20000,"&gt;0"),0))</f>
        <v>22.5</v>
      </c>
      <c r="AD146">
        <f>IF(C146="","",COUNTIFS(STORICO_ORDINI!$C$2:$C$20000,C146,STORICO_ORDINI!$E$2:$E$20000,"&gt;0"))</f>
        <v>4</v>
      </c>
      <c r="AE146">
        <f>IF(C146="","",ROUND(IF(AND(AB146&lt;='AUTO-ORDER'!$V$4,AD146&lt;='AUTO-ORDER'!$V$5),MAX(0,AB146*'AUTO-ORDER'!$V$6),MAX(AB146*GIORNI_SETTIMANA/GIORNI_STORICO_VEND*'AUTO-ORDER'!$V$3,IF(AD146&gt;='AUTO-ORDER'!$V$8,AC146*'AUTO-ORDER'!$V$9,0))),0))</f>
        <v>8</v>
      </c>
      <c r="AF146">
        <f t="shared" si="4"/>
        <v>0</v>
      </c>
      <c r="AG146">
        <f>IF(C146="","",IF(OR(AA146&lt;=0,AE146&lt;=0),0,IF(AND(AB146&lt;='AUTO-ORDER'!$V$4,AD146&lt;='AUTO-ORDER'!$V$5),IF(AND(G146&lt;='AUTO-ORDER'!$V$10,AB146&gt;0),AA146,0),IF(G146&gt;=AE146,0,MAX(ROUNDUP((AE146-G146)/AA146,0)*AA146,IF(AND(AB146&gt;='AUTO-ORDER'!$V$7,G146&lt;=AA146),AA146,0))))))</f>
        <v>0</v>
      </c>
      <c r="AH146" t="str">
        <f>IF(C146="","",IF(AND(AJ146&lt;'AUTO-ORDER'!$V$2,AG146&gt;0),COUNTIFS($AJ$2:AJ146,"&lt;"&amp;'AUTO-ORDER'!$V$2,$AG$2:AG146,"&gt;0"),""))</f>
        <v/>
      </c>
      <c r="AI146" t="str">
        <f>IF(C146="","",IF(AND(AJ146&lt;'AUTO-ORDER'!$V$2,AG146=0),COUNTIFS($AJ$2:AJ146,"&lt;"&amp;'AUTO-ORDER'!$V$2,$AG$2:AG146,"=0"),""))</f>
        <v/>
      </c>
      <c r="AJ146">
        <f t="shared" si="5"/>
        <v>1.125</v>
      </c>
    </row>
    <row r="147" spans="2:36" x14ac:dyDescent="0.25">
      <c r="B147" s="123">
        <f>+RIEP_VENDITA!T148</f>
        <v>0.05</v>
      </c>
      <c r="C147" s="29" t="str">
        <f>+RIEP_VENDITA!A148</f>
        <v>AMMS2656</v>
      </c>
      <c r="D147" t="str">
        <f>+RIEP_VENDITA!B148</f>
        <v>MERIT GIALLA *CART20</v>
      </c>
      <c r="E147">
        <f>+RIEP_VENDITA!C148</f>
        <v>180</v>
      </c>
      <c r="F147">
        <f>+RIEP_VENDITA!D148</f>
        <v>171</v>
      </c>
      <c r="G147">
        <f>+RIEP_VENDITA!G148</f>
        <v>9</v>
      </c>
      <c r="H147">
        <f>+RIEP_VENDITA!H148</f>
        <v>6</v>
      </c>
      <c r="Z147" t="str">
        <f t="array" ref="Z147">IF(C147="","",IFERROR(INDEX(LOOKUP!$B$2:$B$8,MATCH(1,COUNTIF(D147,"*"&amp;LOOKUP!$A$2:$A$8&amp;"*"),0)),IF(LEFT(C147,4)="AMMS","SIGARETTE","ACCESSORI")))</f>
        <v>SIGARETTE</v>
      </c>
      <c r="AA147">
        <f>IF(C147="","",IF(SUMIFS('AUTO-ORDER'!$T$2:$T$1000,'AUTO-ORDER'!$S$2:$S$1000,C147)&gt;0,SUMIFS('AUTO-ORDER'!$T$2:$T$1000,'AUTO-ORDER'!$S$2:$S$1000,C147),IF(Z147="SIGARETTE",LOTTO_SIGARETTE,IF(Z147="SIGARETTE ELETTRONICHE",LOTTO_ELETTRONICHE,LOTTO_ACCESSORI))))</f>
        <v>10</v>
      </c>
      <c r="AB147">
        <f>IF(C147="","",SUMIFS(DB_STORICO_VEND!$E$2:$E$30000,DB_STORICO_VEND!$C$2:$C$30000,C147,DB_STORICO_VEND!$B$2:$B$30000,"&gt;="&amp;MAX(DB_STORICO_VEND!$B$2:$B$30000)-GIORNI_STORICO_VEND,DB_STORICO_VEND!$B$2:$B$30000,"&lt;="&amp;MAX(DB_STORICO_VEND!$B$2:$B$30000)))</f>
        <v>18</v>
      </c>
      <c r="AC147">
        <f>IF(C147="","",IFERROR(AVERAGEIFS(STORICO_ORDINI!$E$2:$E$20000,STORICO_ORDINI!$C$2:$C$20000,C147,STORICO_ORDINI!$E$2:$E$20000,"&gt;0"),0))</f>
        <v>21.666666666666668</v>
      </c>
      <c r="AD147">
        <f>IF(C147="","",COUNTIFS(STORICO_ORDINI!$C$2:$C$20000,C147,STORICO_ORDINI!$E$2:$E$20000,"&gt;0"))</f>
        <v>6</v>
      </c>
      <c r="AE147">
        <f>IF(C147="","",ROUND(IF(AND(AB147&lt;='AUTO-ORDER'!$V$4,AD147&lt;='AUTO-ORDER'!$V$5),MAX(0,AB147*'AUTO-ORDER'!$V$6),MAX(AB147*GIORNI_SETTIMANA/GIORNI_STORICO_VEND*'AUTO-ORDER'!$V$3,IF(AD147&gt;='AUTO-ORDER'!$V$8,AC147*'AUTO-ORDER'!$V$9,0))),0))</f>
        <v>8</v>
      </c>
      <c r="AF147">
        <f t="shared" si="4"/>
        <v>0</v>
      </c>
      <c r="AG147">
        <f>IF(C147="","",IF(OR(AA147&lt;=0,AE147&lt;=0),0,IF(AND(AB147&lt;='AUTO-ORDER'!$V$4,AD147&lt;='AUTO-ORDER'!$V$5),IF(AND(G147&lt;='AUTO-ORDER'!$V$10,AB147&gt;0),AA147,0),IF(G147&gt;=AE147,0,MAX(ROUNDUP((AE147-G147)/AA147,0)*AA147,IF(AND(AB147&gt;='AUTO-ORDER'!$V$7,G147&lt;=AA147),AA147,0))))))</f>
        <v>0</v>
      </c>
      <c r="AH147" t="str">
        <f>IF(C147="","",IF(AND(AJ147&lt;'AUTO-ORDER'!$V$2,AG147&gt;0),COUNTIFS($AJ$2:AJ147,"&lt;"&amp;'AUTO-ORDER'!$V$2,$AG$2:AG147,"&gt;0"),""))</f>
        <v/>
      </c>
      <c r="AI147" t="str">
        <f>IF(C147="","",IF(AND(AJ147&lt;'AUTO-ORDER'!$V$2,AG147=0),COUNTIFS($AJ$2:AJ147,"&lt;"&amp;'AUTO-ORDER'!$V$2,$AG$2:AG147,"=0"),""))</f>
        <v/>
      </c>
      <c r="AJ147">
        <f t="shared" si="5"/>
        <v>1.125</v>
      </c>
    </row>
    <row r="148" spans="2:36" x14ac:dyDescent="0.25">
      <c r="B148" s="123">
        <f>+RIEP_VENDITA!T149</f>
        <v>6.9696969696969702E-2</v>
      </c>
      <c r="C148" s="29" t="str">
        <f>+RIEP_VENDITA!A149</f>
        <v>AMMS2658</v>
      </c>
      <c r="D148" t="str">
        <f>+RIEP_VENDITA!B149</f>
        <v xml:space="preserve">MARLBORO GOLD POCKET PACK*AST20 </v>
      </c>
      <c r="E148">
        <f>+RIEP_VENDITA!C149</f>
        <v>330</v>
      </c>
      <c r="F148">
        <f>+RIEP_VENDITA!D149</f>
        <v>307</v>
      </c>
      <c r="G148">
        <f>+RIEP_VENDITA!G149</f>
        <v>23</v>
      </c>
      <c r="H148">
        <f>+RIEP_VENDITA!H149</f>
        <v>5.7</v>
      </c>
      <c r="Z148" t="str">
        <f t="array" ref="Z148">IF(C148="","",IFERROR(INDEX(LOOKUP!$B$2:$B$8,MATCH(1,COUNTIF(D148,"*"&amp;LOOKUP!$A$2:$A$8&amp;"*"),0)),IF(LEFT(C148,4)="AMMS","SIGARETTE","ACCESSORI")))</f>
        <v>SIGARETTE</v>
      </c>
      <c r="AA148">
        <f>IF(C148="","",IF(SUMIFS('AUTO-ORDER'!$T$2:$T$1000,'AUTO-ORDER'!$S$2:$S$1000,C148)&gt;0,SUMIFS('AUTO-ORDER'!$T$2:$T$1000,'AUTO-ORDER'!$S$2:$S$1000,C148),IF(Z148="SIGARETTE",LOTTO_SIGARETTE,IF(Z148="SIGARETTE ELETTRONICHE",LOTTO_ELETTRONICHE,LOTTO_ACCESSORI))))</f>
        <v>10</v>
      </c>
      <c r="AB148">
        <f>IF(C148="","",SUMIFS(DB_STORICO_VEND!$E$2:$E$30000,DB_STORICO_VEND!$C$2:$C$30000,C148,DB_STORICO_VEND!$B$2:$B$30000,"&gt;="&amp;MAX(DB_STORICO_VEND!$B$2:$B$30000)-GIORNI_STORICO_VEND,DB_STORICO_VEND!$B$2:$B$30000,"&lt;="&amp;MAX(DB_STORICO_VEND!$B$2:$B$30000)))</f>
        <v>32</v>
      </c>
      <c r="AC148">
        <f>IF(C148="","",IFERROR(AVERAGEIFS(STORICO_ORDINI!$E$2:$E$20000,STORICO_ORDINI!$C$2:$C$20000,C148,STORICO_ORDINI!$E$2:$E$20000,"&gt;0"),0))</f>
        <v>21.428571428571427</v>
      </c>
      <c r="AD148">
        <f>IF(C148="","",COUNTIFS(STORICO_ORDINI!$C$2:$C$20000,C148,STORICO_ORDINI!$E$2:$E$20000,"&gt;0"))</f>
        <v>7</v>
      </c>
      <c r="AE148">
        <f>IF(C148="","",ROUND(IF(AND(AB148&lt;='AUTO-ORDER'!$V$4,AD148&lt;='AUTO-ORDER'!$V$5),MAX(0,AB148*'AUTO-ORDER'!$V$6),MAX(AB148*GIORNI_SETTIMANA/GIORNI_STORICO_VEND*'AUTO-ORDER'!$V$3,IF(AD148&gt;='AUTO-ORDER'!$V$8,AC148*'AUTO-ORDER'!$V$9,0))),0))</f>
        <v>9</v>
      </c>
      <c r="AF148">
        <f t="shared" si="4"/>
        <v>0</v>
      </c>
      <c r="AG148">
        <f>IF(C148="","",IF(OR(AA148&lt;=0,AE148&lt;=0),0,IF(AND(AB148&lt;='AUTO-ORDER'!$V$4,AD148&lt;='AUTO-ORDER'!$V$5),IF(AND(G148&lt;='AUTO-ORDER'!$V$10,AB148&gt;0),AA148,0),IF(G148&gt;=AE148,0,MAX(ROUNDUP((AE148-G148)/AA148,0)*AA148,IF(AND(AB148&gt;='AUTO-ORDER'!$V$7,G148&lt;=AA148),AA148,0))))))</f>
        <v>0</v>
      </c>
      <c r="AH148" t="str">
        <f>IF(C148="","",IF(AND(AJ148&lt;'AUTO-ORDER'!$V$2,AG148&gt;0),COUNTIFS($AJ$2:AJ148,"&lt;"&amp;'AUTO-ORDER'!$V$2,$AG$2:AG148,"&gt;0"),""))</f>
        <v/>
      </c>
      <c r="AI148" t="str">
        <f>IF(C148="","",IF(AND(AJ148&lt;'AUTO-ORDER'!$V$2,AG148=0),COUNTIFS($AJ$2:AJ148,"&lt;"&amp;'AUTO-ORDER'!$V$2,$AG$2:AG148,"=0"),""))</f>
        <v/>
      </c>
      <c r="AJ148">
        <f t="shared" si="5"/>
        <v>2.5555555555555554</v>
      </c>
    </row>
    <row r="149" spans="2:36" x14ac:dyDescent="0.25">
      <c r="B149" s="123">
        <f>+RIEP_VENDITA!T150</f>
        <v>0.625</v>
      </c>
      <c r="C149" s="29" t="str">
        <f>+RIEP_VENDITA!A150</f>
        <v>AMMS2688</v>
      </c>
      <c r="D149" t="str">
        <f>+RIEP_VENDITA!B150</f>
        <v>MARLBORO WHITE*AST20</v>
      </c>
      <c r="E149">
        <f>+RIEP_VENDITA!C150</f>
        <v>80</v>
      </c>
      <c r="F149">
        <f>+RIEP_VENDITA!D150</f>
        <v>30</v>
      </c>
      <c r="G149">
        <f>+RIEP_VENDITA!G150</f>
        <v>50</v>
      </c>
      <c r="H149">
        <f>+RIEP_VENDITA!H150</f>
        <v>6.8</v>
      </c>
      <c r="Z149" t="str">
        <f t="array" ref="Z149">IF(C149="","",IFERROR(INDEX(LOOKUP!$B$2:$B$8,MATCH(1,COUNTIF(D149,"*"&amp;LOOKUP!$A$2:$A$8&amp;"*"),0)),IF(LEFT(C149,4)="AMMS","SIGARETTE","ACCESSORI")))</f>
        <v>SIGARETTE</v>
      </c>
      <c r="AA149">
        <f>IF(C149="","",IF(SUMIFS('AUTO-ORDER'!$T$2:$T$1000,'AUTO-ORDER'!$S$2:$S$1000,C149)&gt;0,SUMIFS('AUTO-ORDER'!$T$2:$T$1000,'AUTO-ORDER'!$S$2:$S$1000,C149),IF(Z149="SIGARETTE",LOTTO_SIGARETTE,IF(Z149="SIGARETTE ELETTRONICHE",LOTTO_ELETTRONICHE,LOTTO_ACCESSORI))))</f>
        <v>10</v>
      </c>
      <c r="AB149">
        <f>IF(C149="","",SUMIFS(DB_STORICO_VEND!$E$2:$E$30000,DB_STORICO_VEND!$C$2:$C$30000,C149,DB_STORICO_VEND!$B$2:$B$30000,"&gt;="&amp;MAX(DB_STORICO_VEND!$B$2:$B$30000)-GIORNI_STORICO_VEND,DB_STORICO_VEND!$B$2:$B$30000,"&lt;="&amp;MAX(DB_STORICO_VEND!$B$2:$B$30000)))</f>
        <v>0</v>
      </c>
      <c r="AC149">
        <f>IF(C149="","",IFERROR(AVERAGEIFS(STORICO_ORDINI!$E$2:$E$20000,STORICO_ORDINI!$C$2:$C$20000,C149,STORICO_ORDINI!$E$2:$E$20000,"&gt;0"),0))</f>
        <v>30</v>
      </c>
      <c r="AD149">
        <f>IF(C149="","",COUNTIFS(STORICO_ORDINI!$C$2:$C$20000,C149,STORICO_ORDINI!$E$2:$E$20000,"&gt;0"))</f>
        <v>1</v>
      </c>
      <c r="AE149">
        <f>IF(C149="","",ROUND(IF(AND(AB149&lt;='AUTO-ORDER'!$V$4,AD149&lt;='AUTO-ORDER'!$V$5),MAX(0,AB149*'AUTO-ORDER'!$V$6),MAX(AB149*GIORNI_SETTIMANA/GIORNI_STORICO_VEND*'AUTO-ORDER'!$V$3,IF(AD149&gt;='AUTO-ORDER'!$V$8,AC149*'AUTO-ORDER'!$V$9,0))),0))</f>
        <v>0</v>
      </c>
      <c r="AF149">
        <f t="shared" si="4"/>
        <v>0</v>
      </c>
      <c r="AG149">
        <f>IF(C149="","",IF(OR(AA149&lt;=0,AE149&lt;=0),0,IF(AND(AB149&lt;='AUTO-ORDER'!$V$4,AD149&lt;='AUTO-ORDER'!$V$5),IF(AND(G149&lt;='AUTO-ORDER'!$V$10,AB149&gt;0),AA149,0),IF(G149&gt;=AE149,0,MAX(ROUNDUP((AE149-G149)/AA149,0)*AA149,IF(AND(AB149&gt;='AUTO-ORDER'!$V$7,G149&lt;=AA149),AA149,0))))))</f>
        <v>0</v>
      </c>
      <c r="AH149" t="str">
        <f>IF(C149="","",IF(AND(AJ149&lt;'AUTO-ORDER'!$V$2,AG149&gt;0),COUNTIFS($AJ$2:AJ149,"&lt;"&amp;'AUTO-ORDER'!$V$2,$AG$2:AG149,"&gt;0"),""))</f>
        <v/>
      </c>
      <c r="AI149" t="str">
        <f>IF(C149="","",IF(AND(AJ149&lt;'AUTO-ORDER'!$V$2,AG149=0),COUNTIFS($AJ$2:AJ149,"&lt;"&amp;'AUTO-ORDER'!$V$2,$AG$2:AG149,"=0"),""))</f>
        <v/>
      </c>
      <c r="AJ149">
        <f t="shared" si="5"/>
        <v>50</v>
      </c>
    </row>
    <row r="150" spans="2:36" x14ac:dyDescent="0.25">
      <c r="B150" s="123">
        <f>+RIEP_VENDITA!T151</f>
        <v>5.2631578947368418E-2</v>
      </c>
      <c r="C150" s="29" t="str">
        <f>+RIEP_VENDITA!A151</f>
        <v>AMMS2694</v>
      </c>
      <c r="D150" t="str">
        <f>+RIEP_VENDITA!B151</f>
        <v xml:space="preserve">PHILIP MORRIS AZURE*AST20 </v>
      </c>
      <c r="E150">
        <f>+RIEP_VENDITA!C151</f>
        <v>190</v>
      </c>
      <c r="F150">
        <f>+RIEP_VENDITA!D151</f>
        <v>180</v>
      </c>
      <c r="G150">
        <f>+RIEP_VENDITA!G151</f>
        <v>10</v>
      </c>
      <c r="H150">
        <f>+RIEP_VENDITA!H151</f>
        <v>5.8</v>
      </c>
      <c r="Z150" t="str">
        <f t="array" ref="Z150">IF(C150="","",IFERROR(INDEX(LOOKUP!$B$2:$B$8,MATCH(1,COUNTIF(D150,"*"&amp;LOOKUP!$A$2:$A$8&amp;"*"),0)),IF(LEFT(C150,4)="AMMS","SIGARETTE","ACCESSORI")))</f>
        <v>SIGARETTE</v>
      </c>
      <c r="AA150">
        <f>IF(C150="","",IF(SUMIFS('AUTO-ORDER'!$T$2:$T$1000,'AUTO-ORDER'!$S$2:$S$1000,C150)&gt;0,SUMIFS('AUTO-ORDER'!$T$2:$T$1000,'AUTO-ORDER'!$S$2:$S$1000,C150),IF(Z150="SIGARETTE",LOTTO_SIGARETTE,IF(Z150="SIGARETTE ELETTRONICHE",LOTTO_ELETTRONICHE,LOTTO_ACCESSORI))))</f>
        <v>10</v>
      </c>
      <c r="AB150">
        <f>IF(C150="","",SUMIFS(DB_STORICO_VEND!$E$2:$E$30000,DB_STORICO_VEND!$C$2:$C$30000,C150,DB_STORICO_VEND!$B$2:$B$30000,"&gt;="&amp;MAX(DB_STORICO_VEND!$B$2:$B$30000)-GIORNI_STORICO_VEND,DB_STORICO_VEND!$B$2:$B$30000,"&lt;="&amp;MAX(DB_STORICO_VEND!$B$2:$B$30000)))</f>
        <v>26</v>
      </c>
      <c r="AC150">
        <f>IF(C150="","",IFERROR(AVERAGEIFS(STORICO_ORDINI!$E$2:$E$20000,STORICO_ORDINI!$C$2:$C$20000,C150,STORICO_ORDINI!$E$2:$E$20000,"&gt;0"),0))</f>
        <v>27.5</v>
      </c>
      <c r="AD150">
        <f>IF(C150="","",COUNTIFS(STORICO_ORDINI!$C$2:$C$20000,C150,STORICO_ORDINI!$E$2:$E$20000,"&gt;0"))</f>
        <v>4</v>
      </c>
      <c r="AE150">
        <f>IF(C150="","",ROUND(IF(AND(AB150&lt;='AUTO-ORDER'!$V$4,AD150&lt;='AUTO-ORDER'!$V$5),MAX(0,AB150*'AUTO-ORDER'!$V$6),MAX(AB150*GIORNI_SETTIMANA/GIORNI_STORICO_VEND*'AUTO-ORDER'!$V$3,IF(AD150&gt;='AUTO-ORDER'!$V$8,AC150*'AUTO-ORDER'!$V$9,0))),0))</f>
        <v>10</v>
      </c>
      <c r="AF150">
        <f t="shared" si="4"/>
        <v>0</v>
      </c>
      <c r="AG150">
        <f>IF(C150="","",IF(OR(AA150&lt;=0,AE150&lt;=0),0,IF(AND(AB150&lt;='AUTO-ORDER'!$V$4,AD150&lt;='AUTO-ORDER'!$V$5),IF(AND(G150&lt;='AUTO-ORDER'!$V$10,AB150&gt;0),AA150,0),IF(G150&gt;=AE150,0,MAX(ROUNDUP((AE150-G150)/AA150,0)*AA150,IF(AND(AB150&gt;='AUTO-ORDER'!$V$7,G150&lt;=AA150),AA150,0))))))</f>
        <v>0</v>
      </c>
      <c r="AH150" t="str">
        <f>IF(C150="","",IF(AND(AJ150&lt;'AUTO-ORDER'!$V$2,AG150&gt;0),COUNTIFS($AJ$2:AJ150,"&lt;"&amp;'AUTO-ORDER'!$V$2,$AG$2:AG150,"&gt;0"),""))</f>
        <v/>
      </c>
      <c r="AI150" t="str">
        <f>IF(C150="","",IF(AND(AJ150&lt;'AUTO-ORDER'!$V$2,AG150=0),COUNTIFS($AJ$2:AJ150,"&lt;"&amp;'AUTO-ORDER'!$V$2,$AG$2:AG150,"=0"),""))</f>
        <v/>
      </c>
      <c r="AJ150">
        <f t="shared" si="5"/>
        <v>1</v>
      </c>
    </row>
    <row r="151" spans="2:36" x14ac:dyDescent="0.25">
      <c r="B151" s="123">
        <f>+RIEP_VENDITA!T152</f>
        <v>0.56000000000000005</v>
      </c>
      <c r="C151" s="29" t="str">
        <f>+RIEP_VENDITA!A152</f>
        <v>AMMS2695</v>
      </c>
      <c r="D151" t="str">
        <f>+RIEP_VENDITA!B152</f>
        <v>PHILIP MORRIS WHITE*AST20</v>
      </c>
      <c r="E151">
        <f>+RIEP_VENDITA!C152</f>
        <v>50</v>
      </c>
      <c r="F151">
        <f>+RIEP_VENDITA!D152</f>
        <v>22</v>
      </c>
      <c r="G151">
        <f>+RIEP_VENDITA!G152</f>
        <v>28</v>
      </c>
      <c r="H151">
        <f>+RIEP_VENDITA!H152</f>
        <v>5.8</v>
      </c>
      <c r="Z151" t="str">
        <f t="array" ref="Z151">IF(C151="","",IFERROR(INDEX(LOOKUP!$B$2:$B$8,MATCH(1,COUNTIF(D151,"*"&amp;LOOKUP!$A$2:$A$8&amp;"*"),0)),IF(LEFT(C151,4)="AMMS","SIGARETTE","ACCESSORI")))</f>
        <v>SIGARETTE</v>
      </c>
      <c r="AA151">
        <f>IF(C151="","",IF(SUMIFS('AUTO-ORDER'!$T$2:$T$1000,'AUTO-ORDER'!$S$2:$S$1000,C151)&gt;0,SUMIFS('AUTO-ORDER'!$T$2:$T$1000,'AUTO-ORDER'!$S$2:$S$1000,C151),IF(Z151="SIGARETTE",LOTTO_SIGARETTE,IF(Z151="SIGARETTE ELETTRONICHE",LOTTO_ELETTRONICHE,LOTTO_ACCESSORI))))</f>
        <v>10</v>
      </c>
      <c r="AB151">
        <f>IF(C151="","",SUMIFS(DB_STORICO_VEND!$E$2:$E$30000,DB_STORICO_VEND!$C$2:$C$30000,C151,DB_STORICO_VEND!$B$2:$B$30000,"&gt;="&amp;MAX(DB_STORICO_VEND!$B$2:$B$30000)-GIORNI_STORICO_VEND,DB_STORICO_VEND!$B$2:$B$30000,"&lt;="&amp;MAX(DB_STORICO_VEND!$B$2:$B$30000)))</f>
        <v>5</v>
      </c>
      <c r="AC151">
        <f>IF(C151="","",IFERROR(AVERAGEIFS(STORICO_ORDINI!$E$2:$E$20000,STORICO_ORDINI!$C$2:$C$20000,C151,STORICO_ORDINI!$E$2:$E$20000,"&gt;0"),0))</f>
        <v>15</v>
      </c>
      <c r="AD151">
        <f>IF(C151="","",COUNTIFS(STORICO_ORDINI!$C$2:$C$20000,C151,STORICO_ORDINI!$E$2:$E$20000,"&gt;0"))</f>
        <v>2</v>
      </c>
      <c r="AE151">
        <f>IF(C151="","",ROUND(IF(AND(AB151&lt;='AUTO-ORDER'!$V$4,AD151&lt;='AUTO-ORDER'!$V$5),MAX(0,AB151*'AUTO-ORDER'!$V$6),MAX(AB151*GIORNI_SETTIMANA/GIORNI_STORICO_VEND*'AUTO-ORDER'!$V$3,IF(AD151&gt;='AUTO-ORDER'!$V$8,AC151*'AUTO-ORDER'!$V$9,0))),0))</f>
        <v>1</v>
      </c>
      <c r="AF151">
        <f t="shared" si="4"/>
        <v>0</v>
      </c>
      <c r="AG151">
        <f>IF(C151="","",IF(OR(AA151&lt;=0,AE151&lt;=0),0,IF(AND(AB151&lt;='AUTO-ORDER'!$V$4,AD151&lt;='AUTO-ORDER'!$V$5),IF(AND(G151&lt;='AUTO-ORDER'!$V$10,AB151&gt;0),AA151,0),IF(G151&gt;=AE151,0,MAX(ROUNDUP((AE151-G151)/AA151,0)*AA151,IF(AND(AB151&gt;='AUTO-ORDER'!$V$7,G151&lt;=AA151),AA151,0))))))</f>
        <v>0</v>
      </c>
      <c r="AH151" t="str">
        <f>IF(C151="","",IF(AND(AJ151&lt;'AUTO-ORDER'!$V$2,AG151&gt;0),COUNTIFS($AJ$2:AJ151,"&lt;"&amp;'AUTO-ORDER'!$V$2,$AG$2:AG151,"&gt;0"),""))</f>
        <v/>
      </c>
      <c r="AI151" t="str">
        <f>IF(C151="","",IF(AND(AJ151&lt;'AUTO-ORDER'!$V$2,AG151=0),COUNTIFS($AJ$2:AJ151,"&lt;"&amp;'AUTO-ORDER'!$V$2,$AG$2:AG151,"=0"),""))</f>
        <v/>
      </c>
      <c r="AJ151">
        <f t="shared" si="5"/>
        <v>28</v>
      </c>
    </row>
    <row r="152" spans="2:36" x14ac:dyDescent="0.25">
      <c r="B152" s="123">
        <f>+RIEP_VENDITA!T153</f>
        <v>0.18571428571428572</v>
      </c>
      <c r="C152" s="29" t="str">
        <f>+RIEP_VENDITA!A153</f>
        <v>AMMS270</v>
      </c>
      <c r="D152" t="str">
        <f>+RIEP_VENDITA!B153</f>
        <v>CAMEL YELLOW*CART20</v>
      </c>
      <c r="E152">
        <f>+RIEP_VENDITA!C153</f>
        <v>140</v>
      </c>
      <c r="F152">
        <f>+RIEP_VENDITA!D153</f>
        <v>114</v>
      </c>
      <c r="G152">
        <f>+RIEP_VENDITA!G153</f>
        <v>26</v>
      </c>
      <c r="H152">
        <f>+RIEP_VENDITA!H153</f>
        <v>5.8</v>
      </c>
      <c r="Z152" t="str">
        <f t="array" ref="Z152">IF(C152="","",IFERROR(INDEX(LOOKUP!$B$2:$B$8,MATCH(1,COUNTIF(D152,"*"&amp;LOOKUP!$A$2:$A$8&amp;"*"),0)),IF(LEFT(C152,4)="AMMS","SIGARETTE","ACCESSORI")))</f>
        <v>SIGARETTE</v>
      </c>
      <c r="AA152">
        <f>IF(C152="","",IF(SUMIFS('AUTO-ORDER'!$T$2:$T$1000,'AUTO-ORDER'!$S$2:$S$1000,C152)&gt;0,SUMIFS('AUTO-ORDER'!$T$2:$T$1000,'AUTO-ORDER'!$S$2:$S$1000,C152),IF(Z152="SIGARETTE",LOTTO_SIGARETTE,IF(Z152="SIGARETTE ELETTRONICHE",LOTTO_ELETTRONICHE,LOTTO_ACCESSORI))))</f>
        <v>10</v>
      </c>
      <c r="AB152">
        <f>IF(C152="","",SUMIFS(DB_STORICO_VEND!$E$2:$E$30000,DB_STORICO_VEND!$C$2:$C$30000,C152,DB_STORICO_VEND!$B$2:$B$30000,"&gt;="&amp;MAX(DB_STORICO_VEND!$B$2:$B$30000)-GIORNI_STORICO_VEND,DB_STORICO_VEND!$B$2:$B$30000,"&lt;="&amp;MAX(DB_STORICO_VEND!$B$2:$B$30000)))</f>
        <v>2</v>
      </c>
      <c r="AC152">
        <f>IF(C152="","",IFERROR(AVERAGEIFS(STORICO_ORDINI!$E$2:$E$20000,STORICO_ORDINI!$C$2:$C$20000,C152,STORICO_ORDINI!$E$2:$E$20000,"&gt;0"),0))</f>
        <v>25</v>
      </c>
      <c r="AD152">
        <f>IF(C152="","",COUNTIFS(STORICO_ORDINI!$C$2:$C$20000,C152,STORICO_ORDINI!$E$2:$E$20000,"&gt;0"))</f>
        <v>4</v>
      </c>
      <c r="AE152">
        <f>IF(C152="","",ROUND(IF(AND(AB152&lt;='AUTO-ORDER'!$V$4,AD152&lt;='AUTO-ORDER'!$V$5),MAX(0,AB152*'AUTO-ORDER'!$V$6),MAX(AB152*GIORNI_SETTIMANA/GIORNI_STORICO_VEND*'AUTO-ORDER'!$V$3,IF(AD152&gt;='AUTO-ORDER'!$V$8,AC152*'AUTO-ORDER'!$V$9,0))),0))</f>
        <v>9</v>
      </c>
      <c r="AF152">
        <f t="shared" si="4"/>
        <v>0</v>
      </c>
      <c r="AG152">
        <f>IF(C152="","",IF(OR(AA152&lt;=0,AE152&lt;=0),0,IF(AND(AB152&lt;='AUTO-ORDER'!$V$4,AD152&lt;='AUTO-ORDER'!$V$5),IF(AND(G152&lt;='AUTO-ORDER'!$V$10,AB152&gt;0),AA152,0),IF(G152&gt;=AE152,0,MAX(ROUNDUP((AE152-G152)/AA152,0)*AA152,IF(AND(AB152&gt;='AUTO-ORDER'!$V$7,G152&lt;=AA152),AA152,0))))))</f>
        <v>0</v>
      </c>
      <c r="AH152" t="str">
        <f>IF(C152="","",IF(AND(AJ152&lt;'AUTO-ORDER'!$V$2,AG152&gt;0),COUNTIFS($AJ$2:AJ152,"&lt;"&amp;'AUTO-ORDER'!$V$2,$AG$2:AG152,"&gt;0"),""))</f>
        <v/>
      </c>
      <c r="AI152" t="str">
        <f>IF(C152="","",IF(AND(AJ152&lt;'AUTO-ORDER'!$V$2,AG152=0),COUNTIFS($AJ$2:AJ152,"&lt;"&amp;'AUTO-ORDER'!$V$2,$AG$2:AG152,"=0"),""))</f>
        <v/>
      </c>
      <c r="AJ152">
        <f t="shared" si="5"/>
        <v>2.8888888888888888</v>
      </c>
    </row>
    <row r="153" spans="2:36" x14ac:dyDescent="0.25">
      <c r="B153" s="123">
        <f>+RIEP_VENDITA!T154</f>
        <v>0.625</v>
      </c>
      <c r="C153" s="29" t="str">
        <f>+RIEP_VENDITA!A154</f>
        <v>AMMS2815</v>
      </c>
      <c r="D153" t="str">
        <f>+RIEP_VENDITA!B154</f>
        <v>PHILIP MORRIS BLUE 100'S*AST20</v>
      </c>
      <c r="E153">
        <f>+RIEP_VENDITA!C154</f>
        <v>40</v>
      </c>
      <c r="F153">
        <f>+RIEP_VENDITA!D154</f>
        <v>15</v>
      </c>
      <c r="G153">
        <f>+RIEP_VENDITA!G154</f>
        <v>25</v>
      </c>
      <c r="H153">
        <f>+RIEP_VENDITA!H154</f>
        <v>5.8</v>
      </c>
      <c r="Z153" t="str">
        <f t="array" ref="Z153">IF(C153="","",IFERROR(INDEX(LOOKUP!$B$2:$B$8,MATCH(1,COUNTIF(D153,"*"&amp;LOOKUP!$A$2:$A$8&amp;"*"),0)),IF(LEFT(C153,4)="AMMS","SIGARETTE","ACCESSORI")))</f>
        <v>SIGARETTE</v>
      </c>
      <c r="AA153">
        <f>IF(C153="","",IF(SUMIFS('AUTO-ORDER'!$T$2:$T$1000,'AUTO-ORDER'!$S$2:$S$1000,C153)&gt;0,SUMIFS('AUTO-ORDER'!$T$2:$T$1000,'AUTO-ORDER'!$S$2:$S$1000,C153),IF(Z153="SIGARETTE",LOTTO_SIGARETTE,IF(Z153="SIGARETTE ELETTRONICHE",LOTTO_ELETTRONICHE,LOTTO_ACCESSORI))))</f>
        <v>10</v>
      </c>
      <c r="AB153">
        <f>IF(C153="","",SUMIFS(DB_STORICO_VEND!$E$2:$E$30000,DB_STORICO_VEND!$C$2:$C$30000,C153,DB_STORICO_VEND!$B$2:$B$30000,"&gt;="&amp;MAX(DB_STORICO_VEND!$B$2:$B$30000)-GIORNI_STORICO_VEND,DB_STORICO_VEND!$B$2:$B$30000,"&lt;="&amp;MAX(DB_STORICO_VEND!$B$2:$B$30000)))</f>
        <v>0</v>
      </c>
      <c r="AC153">
        <f>IF(C153="","",IFERROR(AVERAGEIFS(STORICO_ORDINI!$E$2:$E$20000,STORICO_ORDINI!$C$2:$C$20000,C153,STORICO_ORDINI!$E$2:$E$20000,"&gt;0"),0))</f>
        <v>10</v>
      </c>
      <c r="AD153">
        <f>IF(C153="","",COUNTIFS(STORICO_ORDINI!$C$2:$C$20000,C153,STORICO_ORDINI!$E$2:$E$20000,"&gt;0"))</f>
        <v>1</v>
      </c>
      <c r="AE153">
        <f>IF(C153="","",ROUND(IF(AND(AB153&lt;='AUTO-ORDER'!$V$4,AD153&lt;='AUTO-ORDER'!$V$5),MAX(0,AB153*'AUTO-ORDER'!$V$6),MAX(AB153*GIORNI_SETTIMANA/GIORNI_STORICO_VEND*'AUTO-ORDER'!$V$3,IF(AD153&gt;='AUTO-ORDER'!$V$8,AC153*'AUTO-ORDER'!$V$9,0))),0))</f>
        <v>0</v>
      </c>
      <c r="AF153">
        <f t="shared" si="4"/>
        <v>0</v>
      </c>
      <c r="AG153">
        <f>IF(C153="","",IF(OR(AA153&lt;=0,AE153&lt;=0),0,IF(AND(AB153&lt;='AUTO-ORDER'!$V$4,AD153&lt;='AUTO-ORDER'!$V$5),IF(AND(G153&lt;='AUTO-ORDER'!$V$10,AB153&gt;0),AA153,0),IF(G153&gt;=AE153,0,MAX(ROUNDUP((AE153-G153)/AA153,0)*AA153,IF(AND(AB153&gt;='AUTO-ORDER'!$V$7,G153&lt;=AA153),AA153,0))))))</f>
        <v>0</v>
      </c>
      <c r="AH153" t="str">
        <f>IF(C153="","",IF(AND(AJ153&lt;'AUTO-ORDER'!$V$2,AG153&gt;0),COUNTIFS($AJ$2:AJ153,"&lt;"&amp;'AUTO-ORDER'!$V$2,$AG$2:AG153,"&gt;0"),""))</f>
        <v/>
      </c>
      <c r="AI153" t="str">
        <f>IF(C153="","",IF(AND(AJ153&lt;'AUTO-ORDER'!$V$2,AG153=0),COUNTIFS($AJ$2:AJ153,"&lt;"&amp;'AUTO-ORDER'!$V$2,$AG$2:AG153,"=0"),""))</f>
        <v/>
      </c>
      <c r="AJ153">
        <f t="shared" si="5"/>
        <v>25</v>
      </c>
    </row>
    <row r="154" spans="2:36" x14ac:dyDescent="0.25">
      <c r="B154" s="123">
        <f>+RIEP_VENDITA!T155</f>
        <v>0.68</v>
      </c>
      <c r="C154" s="29" t="str">
        <f>+RIEP_VENDITA!A155</f>
        <v>AMMS2816</v>
      </c>
      <c r="D154" t="str">
        <f>+RIEP_VENDITA!B155</f>
        <v>PHILIP MORRIS AZURE100'S*AST20</v>
      </c>
      <c r="E154">
        <f>+RIEP_VENDITA!C155</f>
        <v>50</v>
      </c>
      <c r="F154">
        <f>+RIEP_VENDITA!D155</f>
        <v>16</v>
      </c>
      <c r="G154">
        <f>+RIEP_VENDITA!G155</f>
        <v>34</v>
      </c>
      <c r="H154">
        <f>+RIEP_VENDITA!H155</f>
        <v>5.8</v>
      </c>
      <c r="Z154" t="str">
        <f t="array" ref="Z154">IF(C154="","",IFERROR(INDEX(LOOKUP!$B$2:$B$8,MATCH(1,COUNTIF(D154,"*"&amp;LOOKUP!$A$2:$A$8&amp;"*"),0)),IF(LEFT(C154,4)="AMMS","SIGARETTE","ACCESSORI")))</f>
        <v>SIGARETTE</v>
      </c>
      <c r="AA154">
        <f>IF(C154="","",IF(SUMIFS('AUTO-ORDER'!$T$2:$T$1000,'AUTO-ORDER'!$S$2:$S$1000,C154)&gt;0,SUMIFS('AUTO-ORDER'!$T$2:$T$1000,'AUTO-ORDER'!$S$2:$S$1000,C154),IF(Z154="SIGARETTE",LOTTO_SIGARETTE,IF(Z154="SIGARETTE ELETTRONICHE",LOTTO_ELETTRONICHE,LOTTO_ACCESSORI))))</f>
        <v>10</v>
      </c>
      <c r="AB154">
        <f>IF(C154="","",SUMIFS(DB_STORICO_VEND!$E$2:$E$30000,DB_STORICO_VEND!$C$2:$C$30000,C154,DB_STORICO_VEND!$B$2:$B$30000,"&gt;="&amp;MAX(DB_STORICO_VEND!$B$2:$B$30000)-GIORNI_STORICO_VEND,DB_STORICO_VEND!$B$2:$B$30000,"&lt;="&amp;MAX(DB_STORICO_VEND!$B$2:$B$30000)))</f>
        <v>1</v>
      </c>
      <c r="AC154">
        <f>IF(C154="","",IFERROR(AVERAGEIFS(STORICO_ORDINI!$E$2:$E$20000,STORICO_ORDINI!$C$2:$C$20000,C154,STORICO_ORDINI!$E$2:$E$20000,"&gt;0"),0))</f>
        <v>10</v>
      </c>
      <c r="AD154">
        <f>IF(C154="","",COUNTIFS(STORICO_ORDINI!$C$2:$C$20000,C154,STORICO_ORDINI!$E$2:$E$20000,"&gt;0"))</f>
        <v>2</v>
      </c>
      <c r="AE154">
        <f>IF(C154="","",ROUND(IF(AND(AB154&lt;='AUTO-ORDER'!$V$4,AD154&lt;='AUTO-ORDER'!$V$5),MAX(0,AB154*'AUTO-ORDER'!$V$6),MAX(AB154*GIORNI_SETTIMANA/GIORNI_STORICO_VEND*'AUTO-ORDER'!$V$3,IF(AD154&gt;='AUTO-ORDER'!$V$8,AC154*'AUTO-ORDER'!$V$9,0))),0))</f>
        <v>0</v>
      </c>
      <c r="AF154">
        <f t="shared" si="4"/>
        <v>0</v>
      </c>
      <c r="AG154">
        <f>IF(C154="","",IF(OR(AA154&lt;=0,AE154&lt;=0),0,IF(AND(AB154&lt;='AUTO-ORDER'!$V$4,AD154&lt;='AUTO-ORDER'!$V$5),IF(AND(G154&lt;='AUTO-ORDER'!$V$10,AB154&gt;0),AA154,0),IF(G154&gt;=AE154,0,MAX(ROUNDUP((AE154-G154)/AA154,0)*AA154,IF(AND(AB154&gt;='AUTO-ORDER'!$V$7,G154&lt;=AA154),AA154,0))))))</f>
        <v>0</v>
      </c>
      <c r="AH154" t="str">
        <f>IF(C154="","",IF(AND(AJ154&lt;'AUTO-ORDER'!$V$2,AG154&gt;0),COUNTIFS($AJ$2:AJ154,"&lt;"&amp;'AUTO-ORDER'!$V$2,$AG$2:AG154,"&gt;0"),""))</f>
        <v/>
      </c>
      <c r="AI154" t="str">
        <f>IF(C154="","",IF(AND(AJ154&lt;'AUTO-ORDER'!$V$2,AG154=0),COUNTIFS($AJ$2:AJ154,"&lt;"&amp;'AUTO-ORDER'!$V$2,$AG$2:AG154,"=0"),""))</f>
        <v/>
      </c>
      <c r="AJ154">
        <f t="shared" si="5"/>
        <v>34</v>
      </c>
    </row>
    <row r="155" spans="2:36" x14ac:dyDescent="0.25">
      <c r="B155" s="123">
        <f>+RIEP_VENDITA!T156</f>
        <v>4.1176470588235294E-2</v>
      </c>
      <c r="C155" s="29" t="str">
        <f>+RIEP_VENDITA!A156</f>
        <v>AMMS2860</v>
      </c>
      <c r="D155" t="str">
        <f>+RIEP_VENDITA!B156</f>
        <v>ROTHMANS OF LONDON RED</v>
      </c>
      <c r="E155">
        <f>+RIEP_VENDITA!C156</f>
        <v>170</v>
      </c>
      <c r="F155">
        <f>+RIEP_VENDITA!D156</f>
        <v>163</v>
      </c>
      <c r="G155">
        <f>+RIEP_VENDITA!G156</f>
        <v>7</v>
      </c>
      <c r="H155">
        <f>+RIEP_VENDITA!H156</f>
        <v>5.5</v>
      </c>
      <c r="Z155" t="str">
        <f t="array" ref="Z155">IF(C155="","",IFERROR(INDEX(LOOKUP!$B$2:$B$8,MATCH(1,COUNTIF(D155,"*"&amp;LOOKUP!$A$2:$A$8&amp;"*"),0)),IF(LEFT(C155,4)="AMMS","SIGARETTE","ACCESSORI")))</f>
        <v>SIGARETTE</v>
      </c>
      <c r="AA155">
        <f>IF(C155="","",IF(SUMIFS('AUTO-ORDER'!$T$2:$T$1000,'AUTO-ORDER'!$S$2:$S$1000,C155)&gt;0,SUMIFS('AUTO-ORDER'!$T$2:$T$1000,'AUTO-ORDER'!$S$2:$S$1000,C155),IF(Z155="SIGARETTE",LOTTO_SIGARETTE,IF(Z155="SIGARETTE ELETTRONICHE",LOTTO_ELETTRONICHE,LOTTO_ACCESSORI))))</f>
        <v>10</v>
      </c>
      <c r="AB155">
        <f>IF(C155="","",SUMIFS(DB_STORICO_VEND!$E$2:$E$30000,DB_STORICO_VEND!$C$2:$C$30000,C155,DB_STORICO_VEND!$B$2:$B$30000,"&gt;="&amp;MAX(DB_STORICO_VEND!$B$2:$B$30000)-GIORNI_STORICO_VEND,DB_STORICO_VEND!$B$2:$B$30000,"&lt;="&amp;MAX(DB_STORICO_VEND!$B$2:$B$30000)))</f>
        <v>22</v>
      </c>
      <c r="AC155">
        <f>IF(C155="","",IFERROR(AVERAGEIFS(STORICO_ORDINI!$E$2:$E$20000,STORICO_ORDINI!$C$2:$C$20000,C155,STORICO_ORDINI!$E$2:$E$20000,"&gt;0"),0))</f>
        <v>37.5</v>
      </c>
      <c r="AD155">
        <f>IF(C155="","",COUNTIFS(STORICO_ORDINI!$C$2:$C$20000,C155,STORICO_ORDINI!$E$2:$E$20000,"&gt;0"))</f>
        <v>4</v>
      </c>
      <c r="AE155">
        <f>IF(C155="","",ROUND(IF(AND(AB155&lt;='AUTO-ORDER'!$V$4,AD155&lt;='AUTO-ORDER'!$V$5),MAX(0,AB155*'AUTO-ORDER'!$V$6),MAX(AB155*GIORNI_SETTIMANA/GIORNI_STORICO_VEND*'AUTO-ORDER'!$V$3,IF(AD155&gt;='AUTO-ORDER'!$V$8,AC155*'AUTO-ORDER'!$V$9,0))),0))</f>
        <v>13</v>
      </c>
      <c r="AF155">
        <f t="shared" si="4"/>
        <v>6</v>
      </c>
      <c r="AG155">
        <f>IF(C155="","",IF(OR(AA155&lt;=0,AE155&lt;=0),0,IF(AND(AB155&lt;='AUTO-ORDER'!$V$4,AD155&lt;='AUTO-ORDER'!$V$5),IF(AND(G155&lt;='AUTO-ORDER'!$V$10,AB155&gt;0),AA155,0),IF(G155&gt;=AE155,0,MAX(ROUNDUP((AE155-G155)/AA155,0)*AA155,IF(AND(AB155&gt;='AUTO-ORDER'!$V$7,G155&lt;=AA155),AA155,0))))))</f>
        <v>10</v>
      </c>
      <c r="AH155" t="str">
        <f>IF(C155="","",IF(AND(AJ155&lt;'AUTO-ORDER'!$V$2,AG155&gt;0),COUNTIFS($AJ$2:AJ155,"&lt;"&amp;'AUTO-ORDER'!$V$2,$AG$2:AG155,"&gt;0"),""))</f>
        <v/>
      </c>
      <c r="AI155" t="str">
        <f>IF(C155="","",IF(AND(AJ155&lt;'AUTO-ORDER'!$V$2,AG155=0),COUNTIFS($AJ$2:AJ155,"&lt;"&amp;'AUTO-ORDER'!$V$2,$AG$2:AG155,"=0"),""))</f>
        <v/>
      </c>
      <c r="AJ155">
        <f t="shared" si="5"/>
        <v>0.53846153846153844</v>
      </c>
    </row>
    <row r="156" spans="2:36" x14ac:dyDescent="0.25">
      <c r="B156" s="123">
        <f>+RIEP_VENDITA!T157</f>
        <v>0.25</v>
      </c>
      <c r="C156" s="29" t="str">
        <f>+RIEP_VENDITA!A157</f>
        <v>AMMS2880</v>
      </c>
      <c r="D156" t="str">
        <f>+RIEP_VENDITA!B157</f>
        <v>ROTHMANS OF LONDON SILVER 100*AST20</v>
      </c>
      <c r="E156">
        <f>+RIEP_VENDITA!C157</f>
        <v>20</v>
      </c>
      <c r="F156">
        <f>+RIEP_VENDITA!D157</f>
        <v>15</v>
      </c>
      <c r="G156">
        <f>+RIEP_VENDITA!G157</f>
        <v>5</v>
      </c>
      <c r="H156">
        <f>+RIEP_VENDITA!H157</f>
        <v>5.5</v>
      </c>
      <c r="Z156" t="str">
        <f t="array" ref="Z156">IF(C156="","",IFERROR(INDEX(LOOKUP!$B$2:$B$8,MATCH(1,COUNTIF(D156,"*"&amp;LOOKUP!$A$2:$A$8&amp;"*"),0)),IF(LEFT(C156,4)="AMMS","SIGARETTE","ACCESSORI")))</f>
        <v>SIGARETTE</v>
      </c>
      <c r="AA156">
        <f>IF(C156="","",IF(SUMIFS('AUTO-ORDER'!$T$2:$T$1000,'AUTO-ORDER'!$S$2:$S$1000,C156)&gt;0,SUMIFS('AUTO-ORDER'!$T$2:$T$1000,'AUTO-ORDER'!$S$2:$S$1000,C156),IF(Z156="SIGARETTE",LOTTO_SIGARETTE,IF(Z156="SIGARETTE ELETTRONICHE",LOTTO_ELETTRONICHE,LOTTO_ACCESSORI))))</f>
        <v>10</v>
      </c>
      <c r="AB156">
        <f>IF(C156="","",SUMIFS(DB_STORICO_VEND!$E$2:$E$30000,DB_STORICO_VEND!$C$2:$C$30000,C156,DB_STORICO_VEND!$B$2:$B$30000,"&gt;="&amp;MAX(DB_STORICO_VEND!$B$2:$B$30000)-GIORNI_STORICO_VEND,DB_STORICO_VEND!$B$2:$B$30000,"&lt;="&amp;MAX(DB_STORICO_VEND!$B$2:$B$30000)))</f>
        <v>3</v>
      </c>
      <c r="AC156">
        <f>IF(C156="","",IFERROR(AVERAGEIFS(STORICO_ORDINI!$E$2:$E$20000,STORICO_ORDINI!$C$2:$C$20000,C156,STORICO_ORDINI!$E$2:$E$20000,"&gt;0"),0))</f>
        <v>10</v>
      </c>
      <c r="AD156">
        <f>IF(C156="","",COUNTIFS(STORICO_ORDINI!$C$2:$C$20000,C156,STORICO_ORDINI!$E$2:$E$20000,"&gt;0"))</f>
        <v>1</v>
      </c>
      <c r="AE156">
        <f>IF(C156="","",ROUND(IF(AND(AB156&lt;='AUTO-ORDER'!$V$4,AD156&lt;='AUTO-ORDER'!$V$5),MAX(0,AB156*'AUTO-ORDER'!$V$6),MAX(AB156*GIORNI_SETTIMANA/GIORNI_STORICO_VEND*'AUTO-ORDER'!$V$3,IF(AD156&gt;='AUTO-ORDER'!$V$8,AC156*'AUTO-ORDER'!$V$9,0))),0))</f>
        <v>1</v>
      </c>
      <c r="AF156">
        <f t="shared" si="4"/>
        <v>0</v>
      </c>
      <c r="AG156">
        <f>IF(C156="","",IF(OR(AA156&lt;=0,AE156&lt;=0),0,IF(AND(AB156&lt;='AUTO-ORDER'!$V$4,AD156&lt;='AUTO-ORDER'!$V$5),IF(AND(G156&lt;='AUTO-ORDER'!$V$10,AB156&gt;0),AA156,0),IF(G156&gt;=AE156,0,MAX(ROUNDUP((AE156-G156)/AA156,0)*AA156,IF(AND(AB156&gt;='AUTO-ORDER'!$V$7,G156&lt;=AA156),AA156,0))))))</f>
        <v>0</v>
      </c>
      <c r="AH156" t="str">
        <f>IF(C156="","",IF(AND(AJ156&lt;'AUTO-ORDER'!$V$2,AG156&gt;0),COUNTIFS($AJ$2:AJ156,"&lt;"&amp;'AUTO-ORDER'!$V$2,$AG$2:AG156,"&gt;0"),""))</f>
        <v/>
      </c>
      <c r="AI156" t="str">
        <f>IF(C156="","",IF(AND(AJ156&lt;'AUTO-ORDER'!$V$2,AG156=0),COUNTIFS($AJ$2:AJ156,"&lt;"&amp;'AUTO-ORDER'!$V$2,$AG$2:AG156,"=0"),""))</f>
        <v/>
      </c>
      <c r="AJ156">
        <f t="shared" si="5"/>
        <v>5</v>
      </c>
    </row>
    <row r="157" spans="2:36" x14ac:dyDescent="0.25">
      <c r="B157" s="123">
        <f>+RIEP_VENDITA!T158</f>
        <v>0.34</v>
      </c>
      <c r="C157" s="29" t="str">
        <f>+RIEP_VENDITA!A158</f>
        <v>AMMS293</v>
      </c>
      <c r="D157" t="str">
        <f>+RIEP_VENDITA!B158</f>
        <v>JPS RED *AST20</v>
      </c>
      <c r="E157">
        <f>+RIEP_VENDITA!C158</f>
        <v>50</v>
      </c>
      <c r="F157">
        <f>+RIEP_VENDITA!D158</f>
        <v>33</v>
      </c>
      <c r="G157">
        <f>+RIEP_VENDITA!G158</f>
        <v>17</v>
      </c>
      <c r="H157">
        <f>+RIEP_VENDITA!H158</f>
        <v>5.5</v>
      </c>
      <c r="Z157" t="str">
        <f t="array" ref="Z157">IF(C157="","",IFERROR(INDEX(LOOKUP!$B$2:$B$8,MATCH(1,COUNTIF(D157,"*"&amp;LOOKUP!$A$2:$A$8&amp;"*"),0)),IF(LEFT(C157,4)="AMMS","SIGARETTE","ACCESSORI")))</f>
        <v>SIGARETTE</v>
      </c>
      <c r="AA157">
        <f>IF(C157="","",IF(SUMIFS('AUTO-ORDER'!$T$2:$T$1000,'AUTO-ORDER'!$S$2:$S$1000,C157)&gt;0,SUMIFS('AUTO-ORDER'!$T$2:$T$1000,'AUTO-ORDER'!$S$2:$S$1000,C157),IF(Z157="SIGARETTE",LOTTO_SIGARETTE,IF(Z157="SIGARETTE ELETTRONICHE",LOTTO_ELETTRONICHE,LOTTO_ACCESSORI))))</f>
        <v>10</v>
      </c>
      <c r="AB157">
        <f>IF(C157="","",SUMIFS(DB_STORICO_VEND!$E$2:$E$30000,DB_STORICO_VEND!$C$2:$C$30000,C157,DB_STORICO_VEND!$B$2:$B$30000,"&gt;="&amp;MAX(DB_STORICO_VEND!$B$2:$B$30000)-GIORNI_STORICO_VEND,DB_STORICO_VEND!$B$2:$B$30000,"&lt;="&amp;MAX(DB_STORICO_VEND!$B$2:$B$30000)))</f>
        <v>3</v>
      </c>
      <c r="AC157">
        <f>IF(C157="","",IFERROR(AVERAGEIFS(STORICO_ORDINI!$E$2:$E$20000,STORICO_ORDINI!$C$2:$C$20000,C157,STORICO_ORDINI!$E$2:$E$20000,"&gt;0"),0))</f>
        <v>10</v>
      </c>
      <c r="AD157">
        <f>IF(C157="","",COUNTIFS(STORICO_ORDINI!$C$2:$C$20000,C157,STORICO_ORDINI!$E$2:$E$20000,"&gt;0"))</f>
        <v>1</v>
      </c>
      <c r="AE157">
        <f>IF(C157="","",ROUND(IF(AND(AB157&lt;='AUTO-ORDER'!$V$4,AD157&lt;='AUTO-ORDER'!$V$5),MAX(0,AB157*'AUTO-ORDER'!$V$6),MAX(AB157*GIORNI_SETTIMANA/GIORNI_STORICO_VEND*'AUTO-ORDER'!$V$3,IF(AD157&gt;='AUTO-ORDER'!$V$8,AC157*'AUTO-ORDER'!$V$9,0))),0))</f>
        <v>1</v>
      </c>
      <c r="AF157">
        <f t="shared" si="4"/>
        <v>0</v>
      </c>
      <c r="AG157">
        <f>IF(C157="","",IF(OR(AA157&lt;=0,AE157&lt;=0),0,IF(AND(AB157&lt;='AUTO-ORDER'!$V$4,AD157&lt;='AUTO-ORDER'!$V$5),IF(AND(G157&lt;='AUTO-ORDER'!$V$10,AB157&gt;0),AA157,0),IF(G157&gt;=AE157,0,MAX(ROUNDUP((AE157-G157)/AA157,0)*AA157,IF(AND(AB157&gt;='AUTO-ORDER'!$V$7,G157&lt;=AA157),AA157,0))))))</f>
        <v>0</v>
      </c>
      <c r="AH157" t="str">
        <f>IF(C157="","",IF(AND(AJ157&lt;'AUTO-ORDER'!$V$2,AG157&gt;0),COUNTIFS($AJ$2:AJ157,"&lt;"&amp;'AUTO-ORDER'!$V$2,$AG$2:AG157,"&gt;0"),""))</f>
        <v/>
      </c>
      <c r="AI157" t="str">
        <f>IF(C157="","",IF(AND(AJ157&lt;'AUTO-ORDER'!$V$2,AG157=0),COUNTIFS($AJ$2:AJ157,"&lt;"&amp;'AUTO-ORDER'!$V$2,$AG$2:AG157,"=0"),""))</f>
        <v/>
      </c>
      <c r="AJ157">
        <f t="shared" si="5"/>
        <v>17</v>
      </c>
    </row>
    <row r="158" spans="2:36" x14ac:dyDescent="0.25">
      <c r="B158" s="123">
        <f>+RIEP_VENDITA!T159</f>
        <v>0.2</v>
      </c>
      <c r="C158" s="29" t="str">
        <f>+RIEP_VENDITA!A159</f>
        <v>AMMS2956</v>
      </c>
      <c r="D158" t="str">
        <f>+RIEP_VENDITA!B159</f>
        <v>JPS BLU *CART20</v>
      </c>
      <c r="E158">
        <f>+RIEP_VENDITA!C159</f>
        <v>50</v>
      </c>
      <c r="F158">
        <f>+RIEP_VENDITA!D159</f>
        <v>40</v>
      </c>
      <c r="G158">
        <f>+RIEP_VENDITA!G159</f>
        <v>10</v>
      </c>
      <c r="H158">
        <f>+RIEP_VENDITA!H159</f>
        <v>5.5</v>
      </c>
      <c r="Z158" t="str">
        <f t="array" ref="Z158">IF(C158="","",IFERROR(INDEX(LOOKUP!$B$2:$B$8,MATCH(1,COUNTIF(D158,"*"&amp;LOOKUP!$A$2:$A$8&amp;"*"),0)),IF(LEFT(C158,4)="AMMS","SIGARETTE","ACCESSORI")))</f>
        <v>SIGARETTE</v>
      </c>
      <c r="AA158">
        <f>IF(C158="","",IF(SUMIFS('AUTO-ORDER'!$T$2:$T$1000,'AUTO-ORDER'!$S$2:$S$1000,C158)&gt;0,SUMIFS('AUTO-ORDER'!$T$2:$T$1000,'AUTO-ORDER'!$S$2:$S$1000,C158),IF(Z158="SIGARETTE",LOTTO_SIGARETTE,IF(Z158="SIGARETTE ELETTRONICHE",LOTTO_ELETTRONICHE,LOTTO_ACCESSORI))))</f>
        <v>10</v>
      </c>
      <c r="AB158">
        <f>IF(C158="","",SUMIFS(DB_STORICO_VEND!$E$2:$E$30000,DB_STORICO_VEND!$C$2:$C$30000,C158,DB_STORICO_VEND!$B$2:$B$30000,"&gt;="&amp;MAX(DB_STORICO_VEND!$B$2:$B$30000)-GIORNI_STORICO_VEND,DB_STORICO_VEND!$B$2:$B$30000,"&lt;="&amp;MAX(DB_STORICO_VEND!$B$2:$B$30000)))</f>
        <v>9</v>
      </c>
      <c r="AC158">
        <f>IF(C158="","",IFERROR(AVERAGEIFS(STORICO_ORDINI!$E$2:$E$20000,STORICO_ORDINI!$C$2:$C$20000,C158,STORICO_ORDINI!$E$2:$E$20000,"&gt;0"),0))</f>
        <v>10</v>
      </c>
      <c r="AD158">
        <f>IF(C158="","",COUNTIFS(STORICO_ORDINI!$C$2:$C$20000,C158,STORICO_ORDINI!$E$2:$E$20000,"&gt;0"))</f>
        <v>1</v>
      </c>
      <c r="AE158">
        <f>IF(C158="","",ROUND(IF(AND(AB158&lt;='AUTO-ORDER'!$V$4,AD158&lt;='AUTO-ORDER'!$V$5),MAX(0,AB158*'AUTO-ORDER'!$V$6),MAX(AB158*GIORNI_SETTIMANA/GIORNI_STORICO_VEND*'AUTO-ORDER'!$V$3,IF(AD158&gt;='AUTO-ORDER'!$V$8,AC158*'AUTO-ORDER'!$V$9,0))),0))</f>
        <v>2</v>
      </c>
      <c r="AF158">
        <f t="shared" si="4"/>
        <v>0</v>
      </c>
      <c r="AG158">
        <f>IF(C158="","",IF(OR(AA158&lt;=0,AE158&lt;=0),0,IF(AND(AB158&lt;='AUTO-ORDER'!$V$4,AD158&lt;='AUTO-ORDER'!$V$5),IF(AND(G158&lt;='AUTO-ORDER'!$V$10,AB158&gt;0),AA158,0),IF(G158&gt;=AE158,0,MAX(ROUNDUP((AE158-G158)/AA158,0)*AA158,IF(AND(AB158&gt;='AUTO-ORDER'!$V$7,G158&lt;=AA158),AA158,0))))))</f>
        <v>0</v>
      </c>
      <c r="AH158" t="str">
        <f>IF(C158="","",IF(AND(AJ158&lt;'AUTO-ORDER'!$V$2,AG158&gt;0),COUNTIFS($AJ$2:AJ158,"&lt;"&amp;'AUTO-ORDER'!$V$2,$AG$2:AG158,"&gt;0"),""))</f>
        <v/>
      </c>
      <c r="AI158" t="str">
        <f>IF(C158="","",IF(AND(AJ158&lt;'AUTO-ORDER'!$V$2,AG158=0),COUNTIFS($AJ$2:AJ158,"&lt;"&amp;'AUTO-ORDER'!$V$2,$AG$2:AG158,"=0"),""))</f>
        <v/>
      </c>
      <c r="AJ158">
        <f t="shared" si="5"/>
        <v>5</v>
      </c>
    </row>
    <row r="159" spans="2:36" x14ac:dyDescent="0.25">
      <c r="B159" s="123">
        <f>+RIEP_VENDITA!T160</f>
        <v>0.17499999999999999</v>
      </c>
      <c r="C159" s="29" t="str">
        <f>+RIEP_VENDITA!A160</f>
        <v>AMMS2981</v>
      </c>
      <c r="D159" t="str">
        <f>+RIEP_VENDITA!B160</f>
        <v>BENSON&amp;HEDGES RED*AST20</v>
      </c>
      <c r="E159">
        <f>+RIEP_VENDITA!C160</f>
        <v>240</v>
      </c>
      <c r="F159">
        <f>+RIEP_VENDITA!D160</f>
        <v>198</v>
      </c>
      <c r="G159">
        <f>+RIEP_VENDITA!G160</f>
        <v>42</v>
      </c>
      <c r="H159">
        <f>+RIEP_VENDITA!H160</f>
        <v>5.5</v>
      </c>
      <c r="Z159" t="str">
        <f t="array" ref="Z159">IF(C159="","",IFERROR(INDEX(LOOKUP!$B$2:$B$8,MATCH(1,COUNTIF(D159,"*"&amp;LOOKUP!$A$2:$A$8&amp;"*"),0)),IF(LEFT(C159,4)="AMMS","SIGARETTE","ACCESSORI")))</f>
        <v>SIGARETTE</v>
      </c>
      <c r="AA159">
        <f>IF(C159="","",IF(SUMIFS('AUTO-ORDER'!$T$2:$T$1000,'AUTO-ORDER'!$S$2:$S$1000,C159)&gt;0,SUMIFS('AUTO-ORDER'!$T$2:$T$1000,'AUTO-ORDER'!$S$2:$S$1000,C159),IF(Z159="SIGARETTE",LOTTO_SIGARETTE,IF(Z159="SIGARETTE ELETTRONICHE",LOTTO_ELETTRONICHE,LOTTO_ACCESSORI))))</f>
        <v>10</v>
      </c>
      <c r="AB159">
        <f>IF(C159="","",SUMIFS(DB_STORICO_VEND!$E$2:$E$30000,DB_STORICO_VEND!$C$2:$C$30000,C159,DB_STORICO_VEND!$B$2:$B$30000,"&gt;="&amp;MAX(DB_STORICO_VEND!$B$2:$B$30000)-GIORNI_STORICO_VEND,DB_STORICO_VEND!$B$2:$B$30000,"&lt;="&amp;MAX(DB_STORICO_VEND!$B$2:$B$30000)))</f>
        <v>24</v>
      </c>
      <c r="AC159">
        <f>IF(C159="","",IFERROR(AVERAGEIFS(STORICO_ORDINI!$E$2:$E$20000,STORICO_ORDINI!$C$2:$C$20000,C159,STORICO_ORDINI!$E$2:$E$20000,"&gt;0"),0))</f>
        <v>17.142857142857142</v>
      </c>
      <c r="AD159">
        <f>IF(C159="","",COUNTIFS(STORICO_ORDINI!$C$2:$C$20000,C159,STORICO_ORDINI!$E$2:$E$20000,"&gt;0"))</f>
        <v>7</v>
      </c>
      <c r="AE159">
        <f>IF(C159="","",ROUND(IF(AND(AB159&lt;='AUTO-ORDER'!$V$4,AD159&lt;='AUTO-ORDER'!$V$5),MAX(0,AB159*'AUTO-ORDER'!$V$6),MAX(AB159*GIORNI_SETTIMANA/GIORNI_STORICO_VEND*'AUTO-ORDER'!$V$3,IF(AD159&gt;='AUTO-ORDER'!$V$8,AC159*'AUTO-ORDER'!$V$9,0))),0))</f>
        <v>6</v>
      </c>
      <c r="AF159">
        <f t="shared" si="4"/>
        <v>0</v>
      </c>
      <c r="AG159">
        <f>IF(C159="","",IF(OR(AA159&lt;=0,AE159&lt;=0),0,IF(AND(AB159&lt;='AUTO-ORDER'!$V$4,AD159&lt;='AUTO-ORDER'!$V$5),IF(AND(G159&lt;='AUTO-ORDER'!$V$10,AB159&gt;0),AA159,0),IF(G159&gt;=AE159,0,MAX(ROUNDUP((AE159-G159)/AA159,0)*AA159,IF(AND(AB159&gt;='AUTO-ORDER'!$V$7,G159&lt;=AA159),AA159,0))))))</f>
        <v>0</v>
      </c>
      <c r="AH159" t="str">
        <f>IF(C159="","",IF(AND(AJ159&lt;'AUTO-ORDER'!$V$2,AG159&gt;0),COUNTIFS($AJ$2:AJ159,"&lt;"&amp;'AUTO-ORDER'!$V$2,$AG$2:AG159,"&gt;0"),""))</f>
        <v/>
      </c>
      <c r="AI159" t="str">
        <f>IF(C159="","",IF(AND(AJ159&lt;'AUTO-ORDER'!$V$2,AG159=0),COUNTIFS($AJ$2:AJ159,"&lt;"&amp;'AUTO-ORDER'!$V$2,$AG$2:AG159,"=0"),""))</f>
        <v/>
      </c>
      <c r="AJ159">
        <f t="shared" si="5"/>
        <v>7</v>
      </c>
    </row>
    <row r="160" spans="2:36" x14ac:dyDescent="0.25">
      <c r="B160" s="123">
        <f>+RIEP_VENDITA!T161</f>
        <v>5.5299539170506916E-2</v>
      </c>
      <c r="C160" s="29" t="str">
        <f>+RIEP_VENDITA!A161</f>
        <v>AMMS2982</v>
      </c>
      <c r="D160" t="str">
        <f>+RIEP_VENDITA!B161</f>
        <v>BENSON&amp;HEDGES BLUE*AST20</v>
      </c>
      <c r="E160">
        <f>+RIEP_VENDITA!C161</f>
        <v>434</v>
      </c>
      <c r="F160">
        <f>+RIEP_VENDITA!D161</f>
        <v>410</v>
      </c>
      <c r="G160">
        <f>+RIEP_VENDITA!G161</f>
        <v>24</v>
      </c>
      <c r="H160">
        <f>+RIEP_VENDITA!H161</f>
        <v>5.5</v>
      </c>
      <c r="Z160" t="str">
        <f t="array" ref="Z160">IF(C160="","",IFERROR(INDEX(LOOKUP!$B$2:$B$8,MATCH(1,COUNTIF(D160,"*"&amp;LOOKUP!$A$2:$A$8&amp;"*"),0)),IF(LEFT(C160,4)="AMMS","SIGARETTE","ACCESSORI")))</f>
        <v>SIGARETTE</v>
      </c>
      <c r="AA160">
        <f>IF(C160="","",IF(SUMIFS('AUTO-ORDER'!$T$2:$T$1000,'AUTO-ORDER'!$S$2:$S$1000,C160)&gt;0,SUMIFS('AUTO-ORDER'!$T$2:$T$1000,'AUTO-ORDER'!$S$2:$S$1000,C160),IF(Z160="SIGARETTE",LOTTO_SIGARETTE,IF(Z160="SIGARETTE ELETTRONICHE",LOTTO_ELETTRONICHE,LOTTO_ACCESSORI))))</f>
        <v>10</v>
      </c>
      <c r="AB160">
        <f>IF(C160="","",SUMIFS(DB_STORICO_VEND!$E$2:$E$30000,DB_STORICO_VEND!$C$2:$C$30000,C160,DB_STORICO_VEND!$B$2:$B$30000,"&gt;="&amp;MAX(DB_STORICO_VEND!$B$2:$B$30000)-GIORNI_STORICO_VEND,DB_STORICO_VEND!$B$2:$B$30000,"&lt;="&amp;MAX(DB_STORICO_VEND!$B$2:$B$30000)))</f>
        <v>39</v>
      </c>
      <c r="AC160">
        <f>IF(C160="","",IFERROR(AVERAGEIFS(STORICO_ORDINI!$E$2:$E$20000,STORICO_ORDINI!$C$2:$C$20000,C160,STORICO_ORDINI!$E$2:$E$20000,"&gt;0"),0))</f>
        <v>37.142857142857146</v>
      </c>
      <c r="AD160">
        <f>IF(C160="","",COUNTIFS(STORICO_ORDINI!$C$2:$C$20000,C160,STORICO_ORDINI!$E$2:$E$20000,"&gt;0"))</f>
        <v>7</v>
      </c>
      <c r="AE160">
        <f>IF(C160="","",ROUND(IF(AND(AB160&lt;='AUTO-ORDER'!$V$4,AD160&lt;='AUTO-ORDER'!$V$5),MAX(0,AB160*'AUTO-ORDER'!$V$6),MAX(AB160*GIORNI_SETTIMANA/GIORNI_STORICO_VEND*'AUTO-ORDER'!$V$3,IF(AD160&gt;='AUTO-ORDER'!$V$8,AC160*'AUTO-ORDER'!$V$9,0))),0))</f>
        <v>13</v>
      </c>
      <c r="AF160">
        <f t="shared" si="4"/>
        <v>0</v>
      </c>
      <c r="AG160">
        <f>IF(C160="","",IF(OR(AA160&lt;=0,AE160&lt;=0),0,IF(AND(AB160&lt;='AUTO-ORDER'!$V$4,AD160&lt;='AUTO-ORDER'!$V$5),IF(AND(G160&lt;='AUTO-ORDER'!$V$10,AB160&gt;0),AA160,0),IF(G160&gt;=AE160,0,MAX(ROUNDUP((AE160-G160)/AA160,0)*AA160,IF(AND(AB160&gt;='AUTO-ORDER'!$V$7,G160&lt;=AA160),AA160,0))))))</f>
        <v>0</v>
      </c>
      <c r="AH160" t="str">
        <f>IF(C160="","",IF(AND(AJ160&lt;'AUTO-ORDER'!$V$2,AG160&gt;0),COUNTIFS($AJ$2:AJ160,"&lt;"&amp;'AUTO-ORDER'!$V$2,$AG$2:AG160,"&gt;0"),""))</f>
        <v/>
      </c>
      <c r="AI160" t="str">
        <f>IF(C160="","",IF(AND(AJ160&lt;'AUTO-ORDER'!$V$2,AG160=0),COUNTIFS($AJ$2:AJ160,"&lt;"&amp;'AUTO-ORDER'!$V$2,$AG$2:AG160,"=0"),""))</f>
        <v/>
      </c>
      <c r="AJ160">
        <f t="shared" si="5"/>
        <v>1.8461538461538463</v>
      </c>
    </row>
    <row r="161" spans="2:36" x14ac:dyDescent="0.25">
      <c r="B161" s="123">
        <f>+RIEP_VENDITA!T162</f>
        <v>0.8</v>
      </c>
      <c r="C161" s="29" t="str">
        <f>+RIEP_VENDITA!A162</f>
        <v>AMMS3040</v>
      </c>
      <c r="D161" t="str">
        <f>+RIEP_VENDITA!B162</f>
        <v>WINSTON RED TRINCIATO 50gr</v>
      </c>
      <c r="E161">
        <f>+RIEP_VENDITA!C162</f>
        <v>5</v>
      </c>
      <c r="F161">
        <f>+RIEP_VENDITA!D162</f>
        <v>1</v>
      </c>
      <c r="G161">
        <f>+RIEP_VENDITA!G162</f>
        <v>4</v>
      </c>
      <c r="H161">
        <f>+RIEP_VENDITA!H162</f>
        <v>14</v>
      </c>
      <c r="Z161" t="str">
        <f t="array" ref="Z161">IF(C161="","",IFERROR(INDEX(LOOKUP!$B$2:$B$8,MATCH(1,COUNTIF(D161,"*"&amp;LOOKUP!$A$2:$A$8&amp;"*"),0)),IF(LEFT(C161,4)="AMMS","SIGARETTE","ACCESSORI")))</f>
        <v>SIGARETTE</v>
      </c>
      <c r="AA161">
        <f>IF(C161="","",IF(SUMIFS('AUTO-ORDER'!$T$2:$T$1000,'AUTO-ORDER'!$S$2:$S$1000,C161)&gt;0,SUMIFS('AUTO-ORDER'!$T$2:$T$1000,'AUTO-ORDER'!$S$2:$S$1000,C161),IF(Z161="SIGARETTE",LOTTO_SIGARETTE,IF(Z161="SIGARETTE ELETTRONICHE",LOTTO_ELETTRONICHE,LOTTO_ACCESSORI))))</f>
        <v>10</v>
      </c>
      <c r="AB161">
        <f>IF(C161="","",SUMIFS(DB_STORICO_VEND!$E$2:$E$30000,DB_STORICO_VEND!$C$2:$C$30000,C161,DB_STORICO_VEND!$B$2:$B$30000,"&gt;="&amp;MAX(DB_STORICO_VEND!$B$2:$B$30000)-GIORNI_STORICO_VEND,DB_STORICO_VEND!$B$2:$B$30000,"&lt;="&amp;MAX(DB_STORICO_VEND!$B$2:$B$30000)))</f>
        <v>0</v>
      </c>
      <c r="AC161">
        <f>IF(C161="","",IFERROR(AVERAGEIFS(STORICO_ORDINI!$E$2:$E$20000,STORICO_ORDINI!$C$2:$C$20000,C161,STORICO_ORDINI!$E$2:$E$20000,"&gt;0"),0))</f>
        <v>10</v>
      </c>
      <c r="AD161">
        <f>IF(C161="","",COUNTIFS(STORICO_ORDINI!$C$2:$C$20000,C161,STORICO_ORDINI!$E$2:$E$20000,"&gt;0"))</f>
        <v>1</v>
      </c>
      <c r="AE161">
        <f>IF(C161="","",ROUND(IF(AND(AB161&lt;='AUTO-ORDER'!$V$4,AD161&lt;='AUTO-ORDER'!$V$5),MAX(0,AB161*'AUTO-ORDER'!$V$6),MAX(AB161*GIORNI_SETTIMANA/GIORNI_STORICO_VEND*'AUTO-ORDER'!$V$3,IF(AD161&gt;='AUTO-ORDER'!$V$8,AC161*'AUTO-ORDER'!$V$9,0))),0))</f>
        <v>0</v>
      </c>
      <c r="AF161">
        <f t="shared" si="4"/>
        <v>0</v>
      </c>
      <c r="AG161">
        <f>IF(C161="","",IF(OR(AA161&lt;=0,AE161&lt;=0),0,IF(AND(AB161&lt;='AUTO-ORDER'!$V$4,AD161&lt;='AUTO-ORDER'!$V$5),IF(AND(G161&lt;='AUTO-ORDER'!$V$10,AB161&gt;0),AA161,0),IF(G161&gt;=AE161,0,MAX(ROUNDUP((AE161-G161)/AA161,0)*AA161,IF(AND(AB161&gt;='AUTO-ORDER'!$V$7,G161&lt;=AA161),AA161,0))))))</f>
        <v>0</v>
      </c>
      <c r="AH161" t="str">
        <f>IF(C161="","",IF(AND(AJ161&lt;'AUTO-ORDER'!$V$2,AG161&gt;0),COUNTIFS($AJ$2:AJ161,"&lt;"&amp;'AUTO-ORDER'!$V$2,$AG$2:AG161,"&gt;0"),""))</f>
        <v/>
      </c>
      <c r="AI161" t="str">
        <f>IF(C161="","",IF(AND(AJ161&lt;'AUTO-ORDER'!$V$2,AG161=0),COUNTIFS($AJ$2:AJ161,"&lt;"&amp;'AUTO-ORDER'!$V$2,$AG$2:AG161,"=0"),""))</f>
        <v/>
      </c>
      <c r="AJ161">
        <f t="shared" si="5"/>
        <v>4</v>
      </c>
    </row>
    <row r="162" spans="2:36" x14ac:dyDescent="0.25">
      <c r="B162" s="123">
        <f>+RIEP_VENDITA!T163</f>
        <v>0.22500000000000001</v>
      </c>
      <c r="C162" s="29" t="str">
        <f>+RIEP_VENDITA!A163</f>
        <v>AMMS3117</v>
      </c>
      <c r="D162" t="str">
        <f>+RIEP_VENDITA!B163</f>
        <v>BENSON&amp;HEDGES RED*CART20</v>
      </c>
      <c r="E162">
        <f>+RIEP_VENDITA!C163</f>
        <v>40</v>
      </c>
      <c r="F162">
        <f>+RIEP_VENDITA!D163</f>
        <v>31</v>
      </c>
      <c r="G162">
        <f>+RIEP_VENDITA!G163</f>
        <v>9</v>
      </c>
      <c r="H162">
        <f>+RIEP_VENDITA!H163</f>
        <v>5.5</v>
      </c>
      <c r="Z162" t="str">
        <f t="array" ref="Z162">IF(C162="","",IFERROR(INDEX(LOOKUP!$B$2:$B$8,MATCH(1,COUNTIF(D162,"*"&amp;LOOKUP!$A$2:$A$8&amp;"*"),0)),IF(LEFT(C162,4)="AMMS","SIGARETTE","ACCESSORI")))</f>
        <v>SIGARETTE</v>
      </c>
      <c r="AA162">
        <f>IF(C162="","",IF(SUMIFS('AUTO-ORDER'!$T$2:$T$1000,'AUTO-ORDER'!$S$2:$S$1000,C162)&gt;0,SUMIFS('AUTO-ORDER'!$T$2:$T$1000,'AUTO-ORDER'!$S$2:$S$1000,C162),IF(Z162="SIGARETTE",LOTTO_SIGARETTE,IF(Z162="SIGARETTE ELETTRONICHE",LOTTO_ELETTRONICHE,LOTTO_ACCESSORI))))</f>
        <v>10</v>
      </c>
      <c r="AB162">
        <f>IF(C162="","",SUMIFS(DB_STORICO_VEND!$E$2:$E$30000,DB_STORICO_VEND!$C$2:$C$30000,C162,DB_STORICO_VEND!$B$2:$B$30000,"&gt;="&amp;MAX(DB_STORICO_VEND!$B$2:$B$30000)-GIORNI_STORICO_VEND,DB_STORICO_VEND!$B$2:$B$30000,"&lt;="&amp;MAX(DB_STORICO_VEND!$B$2:$B$30000)))</f>
        <v>6</v>
      </c>
      <c r="AC162">
        <f>IF(C162="","",IFERROR(AVERAGEIFS(STORICO_ORDINI!$E$2:$E$20000,STORICO_ORDINI!$C$2:$C$20000,C162,STORICO_ORDINI!$E$2:$E$20000,"&gt;0"),0))</f>
        <v>10</v>
      </c>
      <c r="AD162">
        <f>IF(C162="","",COUNTIFS(STORICO_ORDINI!$C$2:$C$20000,C162,STORICO_ORDINI!$E$2:$E$20000,"&gt;0"))</f>
        <v>2</v>
      </c>
      <c r="AE162">
        <f>IF(C162="","",ROUND(IF(AND(AB162&lt;='AUTO-ORDER'!$V$4,AD162&lt;='AUTO-ORDER'!$V$5),MAX(0,AB162*'AUTO-ORDER'!$V$6),MAX(AB162*GIORNI_SETTIMANA/GIORNI_STORICO_VEND*'AUTO-ORDER'!$V$3,IF(AD162&gt;='AUTO-ORDER'!$V$8,AC162*'AUTO-ORDER'!$V$9,0))),0))</f>
        <v>2</v>
      </c>
      <c r="AF162">
        <f t="shared" si="4"/>
        <v>0</v>
      </c>
      <c r="AG162">
        <f>IF(C162="","",IF(OR(AA162&lt;=0,AE162&lt;=0),0,IF(AND(AB162&lt;='AUTO-ORDER'!$V$4,AD162&lt;='AUTO-ORDER'!$V$5),IF(AND(G162&lt;='AUTO-ORDER'!$V$10,AB162&gt;0),AA162,0),IF(G162&gt;=AE162,0,MAX(ROUNDUP((AE162-G162)/AA162,0)*AA162,IF(AND(AB162&gt;='AUTO-ORDER'!$V$7,G162&lt;=AA162),AA162,0))))))</f>
        <v>0</v>
      </c>
      <c r="AH162" t="str">
        <f>IF(C162="","",IF(AND(AJ162&lt;'AUTO-ORDER'!$V$2,AG162&gt;0),COUNTIFS($AJ$2:AJ162,"&lt;"&amp;'AUTO-ORDER'!$V$2,$AG$2:AG162,"&gt;0"),""))</f>
        <v/>
      </c>
      <c r="AI162" t="str">
        <f>IF(C162="","",IF(AND(AJ162&lt;'AUTO-ORDER'!$V$2,AG162=0),COUNTIFS($AJ$2:AJ162,"&lt;"&amp;'AUTO-ORDER'!$V$2,$AG$2:AG162,"=0"),""))</f>
        <v/>
      </c>
      <c r="AJ162">
        <f t="shared" si="5"/>
        <v>4.5</v>
      </c>
    </row>
    <row r="163" spans="2:36" x14ac:dyDescent="0.25">
      <c r="B163" s="123">
        <f>+RIEP_VENDITA!T164</f>
        <v>0.17142857142857143</v>
      </c>
      <c r="C163" s="29" t="str">
        <f>+RIEP_VENDITA!A164</f>
        <v>AMMS3118</v>
      </c>
      <c r="D163" t="str">
        <f>+RIEP_VENDITA!B164</f>
        <v>BENSON&amp;HEDGES BLUE*CART20</v>
      </c>
      <c r="E163">
        <f>+RIEP_VENDITA!C164</f>
        <v>70</v>
      </c>
      <c r="F163">
        <f>+RIEP_VENDITA!D164</f>
        <v>58</v>
      </c>
      <c r="G163">
        <f>+RIEP_VENDITA!G164</f>
        <v>12</v>
      </c>
      <c r="H163">
        <f>+RIEP_VENDITA!H164</f>
        <v>5.5</v>
      </c>
      <c r="Z163" t="str">
        <f t="array" ref="Z163">IF(C163="","",IFERROR(INDEX(LOOKUP!$B$2:$B$8,MATCH(1,COUNTIF(D163,"*"&amp;LOOKUP!$A$2:$A$8&amp;"*"),0)),IF(LEFT(C163,4)="AMMS","SIGARETTE","ACCESSORI")))</f>
        <v>SIGARETTE</v>
      </c>
      <c r="AA163">
        <f>IF(C163="","",IF(SUMIFS('AUTO-ORDER'!$T$2:$T$1000,'AUTO-ORDER'!$S$2:$S$1000,C163)&gt;0,SUMIFS('AUTO-ORDER'!$T$2:$T$1000,'AUTO-ORDER'!$S$2:$S$1000,C163),IF(Z163="SIGARETTE",LOTTO_SIGARETTE,IF(Z163="SIGARETTE ELETTRONICHE",LOTTO_ELETTRONICHE,LOTTO_ACCESSORI))))</f>
        <v>10</v>
      </c>
      <c r="AB163">
        <f>IF(C163="","",SUMIFS(DB_STORICO_VEND!$E$2:$E$30000,DB_STORICO_VEND!$C$2:$C$30000,C163,DB_STORICO_VEND!$B$2:$B$30000,"&gt;="&amp;MAX(DB_STORICO_VEND!$B$2:$B$30000)-GIORNI_STORICO_VEND,DB_STORICO_VEND!$B$2:$B$30000,"&lt;="&amp;MAX(DB_STORICO_VEND!$B$2:$B$30000)))</f>
        <v>15</v>
      </c>
      <c r="AC163">
        <f>IF(C163="","",IFERROR(AVERAGEIFS(STORICO_ORDINI!$E$2:$E$20000,STORICO_ORDINI!$C$2:$C$20000,C163,STORICO_ORDINI!$E$2:$E$20000,"&gt;0"),0))</f>
        <v>14</v>
      </c>
      <c r="AD163">
        <f>IF(C163="","",COUNTIFS(STORICO_ORDINI!$C$2:$C$20000,C163,STORICO_ORDINI!$E$2:$E$20000,"&gt;0"))</f>
        <v>5</v>
      </c>
      <c r="AE163">
        <f>IF(C163="","",ROUND(IF(AND(AB163&lt;='AUTO-ORDER'!$V$4,AD163&lt;='AUTO-ORDER'!$V$5),MAX(0,AB163*'AUTO-ORDER'!$V$6),MAX(AB163*GIORNI_SETTIMANA/GIORNI_STORICO_VEND*'AUTO-ORDER'!$V$3,IF(AD163&gt;='AUTO-ORDER'!$V$8,AC163*'AUTO-ORDER'!$V$9,0))),0))</f>
        <v>5</v>
      </c>
      <c r="AF163">
        <f t="shared" si="4"/>
        <v>0</v>
      </c>
      <c r="AG163">
        <f>IF(C163="","",IF(OR(AA163&lt;=0,AE163&lt;=0),0,IF(AND(AB163&lt;='AUTO-ORDER'!$V$4,AD163&lt;='AUTO-ORDER'!$V$5),IF(AND(G163&lt;='AUTO-ORDER'!$V$10,AB163&gt;0),AA163,0),IF(G163&gt;=AE163,0,MAX(ROUNDUP((AE163-G163)/AA163,0)*AA163,IF(AND(AB163&gt;='AUTO-ORDER'!$V$7,G163&lt;=AA163),AA163,0))))))</f>
        <v>0</v>
      </c>
      <c r="AH163" t="str">
        <f>IF(C163="","",IF(AND(AJ163&lt;'AUTO-ORDER'!$V$2,AG163&gt;0),COUNTIFS($AJ$2:AJ163,"&lt;"&amp;'AUTO-ORDER'!$V$2,$AG$2:AG163,"&gt;0"),""))</f>
        <v/>
      </c>
      <c r="AI163" t="str">
        <f>IF(C163="","",IF(AND(AJ163&lt;'AUTO-ORDER'!$V$2,AG163=0),COUNTIFS($AJ$2:AJ163,"&lt;"&amp;'AUTO-ORDER'!$V$2,$AG$2:AG163,"=0"),""))</f>
        <v/>
      </c>
      <c r="AJ163">
        <f t="shared" si="5"/>
        <v>2.4</v>
      </c>
    </row>
    <row r="164" spans="2:36" x14ac:dyDescent="0.25">
      <c r="B164" s="123">
        <f>+RIEP_VENDITA!T165</f>
        <v>0.95714285714285718</v>
      </c>
      <c r="C164" s="29" t="str">
        <f>+RIEP_VENDITA!A165</f>
        <v>AMMS3218</v>
      </c>
      <c r="D164" t="str">
        <f>+RIEP_VENDITA!B165</f>
        <v>PHILIP MORRIS RED*CART20</v>
      </c>
      <c r="E164">
        <f>+RIEP_VENDITA!C165</f>
        <v>70</v>
      </c>
      <c r="F164">
        <f>+RIEP_VENDITA!D165</f>
        <v>3</v>
      </c>
      <c r="G164">
        <f>+RIEP_VENDITA!G165</f>
        <v>67</v>
      </c>
      <c r="H164">
        <f>+RIEP_VENDITA!H165</f>
        <v>5.5</v>
      </c>
      <c r="Z164" t="str">
        <f t="array" ref="Z164">IF(C164="","",IFERROR(INDEX(LOOKUP!$B$2:$B$8,MATCH(1,COUNTIF(D164,"*"&amp;LOOKUP!$A$2:$A$8&amp;"*"),0)),IF(LEFT(C164,4)="AMMS","SIGARETTE","ACCESSORI")))</f>
        <v>SIGARETTE</v>
      </c>
      <c r="AA164">
        <f>IF(C164="","",IF(SUMIFS('AUTO-ORDER'!$T$2:$T$1000,'AUTO-ORDER'!$S$2:$S$1000,C164)&gt;0,SUMIFS('AUTO-ORDER'!$T$2:$T$1000,'AUTO-ORDER'!$S$2:$S$1000,C164),IF(Z164="SIGARETTE",LOTTO_SIGARETTE,IF(Z164="SIGARETTE ELETTRONICHE",LOTTO_ELETTRONICHE,LOTTO_ACCESSORI))))</f>
        <v>10</v>
      </c>
      <c r="AB164">
        <f>IF(C164="","",SUMIFS(DB_STORICO_VEND!$E$2:$E$30000,DB_STORICO_VEND!$C$2:$C$30000,C164,DB_STORICO_VEND!$B$2:$B$30000,"&gt;="&amp;MAX(DB_STORICO_VEND!$B$2:$B$30000)-GIORNI_STORICO_VEND,DB_STORICO_VEND!$B$2:$B$30000,"&lt;="&amp;MAX(DB_STORICO_VEND!$B$2:$B$30000)))</f>
        <v>0</v>
      </c>
      <c r="AC164">
        <f>IF(C164="","",IFERROR(AVERAGEIFS(STORICO_ORDINI!$E$2:$E$20000,STORICO_ORDINI!$C$2:$C$20000,C164,STORICO_ORDINI!$E$2:$E$20000,"&gt;0"),0))</f>
        <v>15</v>
      </c>
      <c r="AD164">
        <f>IF(C164="","",COUNTIFS(STORICO_ORDINI!$C$2:$C$20000,C164,STORICO_ORDINI!$E$2:$E$20000,"&gt;0"))</f>
        <v>2</v>
      </c>
      <c r="AE164">
        <f>IF(C164="","",ROUND(IF(AND(AB164&lt;='AUTO-ORDER'!$V$4,AD164&lt;='AUTO-ORDER'!$V$5),MAX(0,AB164*'AUTO-ORDER'!$V$6),MAX(AB164*GIORNI_SETTIMANA/GIORNI_STORICO_VEND*'AUTO-ORDER'!$V$3,IF(AD164&gt;='AUTO-ORDER'!$V$8,AC164*'AUTO-ORDER'!$V$9,0))),0))</f>
        <v>0</v>
      </c>
      <c r="AF164">
        <f t="shared" si="4"/>
        <v>0</v>
      </c>
      <c r="AG164">
        <f>IF(C164="","",IF(OR(AA164&lt;=0,AE164&lt;=0),0,IF(AND(AB164&lt;='AUTO-ORDER'!$V$4,AD164&lt;='AUTO-ORDER'!$V$5),IF(AND(G164&lt;='AUTO-ORDER'!$V$10,AB164&gt;0),AA164,0),IF(G164&gt;=AE164,0,MAX(ROUNDUP((AE164-G164)/AA164,0)*AA164,IF(AND(AB164&gt;='AUTO-ORDER'!$V$7,G164&lt;=AA164),AA164,0))))))</f>
        <v>0</v>
      </c>
      <c r="AH164" t="str">
        <f>IF(C164="","",IF(AND(AJ164&lt;'AUTO-ORDER'!$V$2,AG164&gt;0),COUNTIFS($AJ$2:AJ164,"&lt;"&amp;'AUTO-ORDER'!$V$2,$AG$2:AG164,"&gt;0"),""))</f>
        <v/>
      </c>
      <c r="AI164" t="str">
        <f>IF(C164="","",IF(AND(AJ164&lt;'AUTO-ORDER'!$V$2,AG164=0),COUNTIFS($AJ$2:AJ164,"&lt;"&amp;'AUTO-ORDER'!$V$2,$AG$2:AG164,"=0"),""))</f>
        <v/>
      </c>
      <c r="AJ164">
        <f t="shared" si="5"/>
        <v>67</v>
      </c>
    </row>
    <row r="165" spans="2:36" x14ac:dyDescent="0.25">
      <c r="B165" s="123">
        <f>+RIEP_VENDITA!T166</f>
        <v>0.27500000000000002</v>
      </c>
      <c r="C165" s="29" t="str">
        <f>+RIEP_VENDITA!A166</f>
        <v>AMMS3219</v>
      </c>
      <c r="D165" t="str">
        <f>+RIEP_VENDITA!B166</f>
        <v>PHILIP MORRIS RED 100'S*AST20</v>
      </c>
      <c r="E165">
        <f>+RIEP_VENDITA!C166</f>
        <v>40</v>
      </c>
      <c r="F165">
        <f>+RIEP_VENDITA!D166</f>
        <v>29</v>
      </c>
      <c r="G165">
        <f>+RIEP_VENDITA!G166</f>
        <v>11</v>
      </c>
      <c r="H165">
        <f>+RIEP_VENDITA!H166</f>
        <v>5.8</v>
      </c>
      <c r="Z165" t="str">
        <f t="array" ref="Z165">IF(C165="","",IFERROR(INDEX(LOOKUP!$B$2:$B$8,MATCH(1,COUNTIF(D165,"*"&amp;LOOKUP!$A$2:$A$8&amp;"*"),0)),IF(LEFT(C165,4)="AMMS","SIGARETTE","ACCESSORI")))</f>
        <v>SIGARETTE</v>
      </c>
      <c r="AA165">
        <f>IF(C165="","",IF(SUMIFS('AUTO-ORDER'!$T$2:$T$1000,'AUTO-ORDER'!$S$2:$S$1000,C165)&gt;0,SUMIFS('AUTO-ORDER'!$T$2:$T$1000,'AUTO-ORDER'!$S$2:$S$1000,C165),IF(Z165="SIGARETTE",LOTTO_SIGARETTE,IF(Z165="SIGARETTE ELETTRONICHE",LOTTO_ELETTRONICHE,LOTTO_ACCESSORI))))</f>
        <v>10</v>
      </c>
      <c r="AB165">
        <f>IF(C165="","",SUMIFS(DB_STORICO_VEND!$E$2:$E$30000,DB_STORICO_VEND!$C$2:$C$30000,C165,DB_STORICO_VEND!$B$2:$B$30000,"&gt;="&amp;MAX(DB_STORICO_VEND!$B$2:$B$30000)-GIORNI_STORICO_VEND,DB_STORICO_VEND!$B$2:$B$30000,"&lt;="&amp;MAX(DB_STORICO_VEND!$B$2:$B$30000)))</f>
        <v>0</v>
      </c>
      <c r="AC165">
        <f>IF(C165="","",IFERROR(AVERAGEIFS(STORICO_ORDINI!$E$2:$E$20000,STORICO_ORDINI!$C$2:$C$20000,C165,STORICO_ORDINI!$E$2:$E$20000,"&gt;0"),0))</f>
        <v>10</v>
      </c>
      <c r="AD165">
        <f>IF(C165="","",COUNTIFS(STORICO_ORDINI!$C$2:$C$20000,C165,STORICO_ORDINI!$E$2:$E$20000,"&gt;0"))</f>
        <v>3</v>
      </c>
      <c r="AE165">
        <f>IF(C165="","",ROUND(IF(AND(AB165&lt;='AUTO-ORDER'!$V$4,AD165&lt;='AUTO-ORDER'!$V$5),MAX(0,AB165*'AUTO-ORDER'!$V$6),MAX(AB165*GIORNI_SETTIMANA/GIORNI_STORICO_VEND*'AUTO-ORDER'!$V$3,IF(AD165&gt;='AUTO-ORDER'!$V$8,AC165*'AUTO-ORDER'!$V$9,0))),0))</f>
        <v>0</v>
      </c>
      <c r="AF165">
        <f t="shared" si="4"/>
        <v>0</v>
      </c>
      <c r="AG165">
        <f>IF(C165="","",IF(OR(AA165&lt;=0,AE165&lt;=0),0,IF(AND(AB165&lt;='AUTO-ORDER'!$V$4,AD165&lt;='AUTO-ORDER'!$V$5),IF(AND(G165&lt;='AUTO-ORDER'!$V$10,AB165&gt;0),AA165,0),IF(G165&gt;=AE165,0,MAX(ROUNDUP((AE165-G165)/AA165,0)*AA165,IF(AND(AB165&gt;='AUTO-ORDER'!$V$7,G165&lt;=AA165),AA165,0))))))</f>
        <v>0</v>
      </c>
      <c r="AH165" t="str">
        <f>IF(C165="","",IF(AND(AJ165&lt;'AUTO-ORDER'!$V$2,AG165&gt;0),COUNTIFS($AJ$2:AJ165,"&lt;"&amp;'AUTO-ORDER'!$V$2,$AG$2:AG165,"&gt;0"),""))</f>
        <v/>
      </c>
      <c r="AI165" t="str">
        <f>IF(C165="","",IF(AND(AJ165&lt;'AUTO-ORDER'!$V$2,AG165=0),COUNTIFS($AJ$2:AJ165,"&lt;"&amp;'AUTO-ORDER'!$V$2,$AG$2:AG165,"=0"),""))</f>
        <v/>
      </c>
      <c r="AJ165">
        <f t="shared" si="5"/>
        <v>11</v>
      </c>
    </row>
    <row r="166" spans="2:36" x14ac:dyDescent="0.25">
      <c r="B166" s="123">
        <f>+RIEP_VENDITA!T167</f>
        <v>0.93333333333333335</v>
      </c>
      <c r="C166" s="29" t="str">
        <f>+RIEP_VENDITA!A167</f>
        <v>AMMS3220</v>
      </c>
      <c r="D166" t="str">
        <f>+RIEP_VENDITA!B167</f>
        <v>PHILIP MORRIS BLUE*CART20</v>
      </c>
      <c r="E166">
        <f>+RIEP_VENDITA!C167</f>
        <v>60</v>
      </c>
      <c r="F166">
        <f>+RIEP_VENDITA!D167</f>
        <v>4</v>
      </c>
      <c r="G166">
        <f>+RIEP_VENDITA!G167</f>
        <v>56</v>
      </c>
      <c r="H166">
        <f>+RIEP_VENDITA!H167</f>
        <v>5.5</v>
      </c>
      <c r="Z166" t="str">
        <f t="array" ref="Z166">IF(C166="","",IFERROR(INDEX(LOOKUP!$B$2:$B$8,MATCH(1,COUNTIF(D166,"*"&amp;LOOKUP!$A$2:$A$8&amp;"*"),0)),IF(LEFT(C166,4)="AMMS","SIGARETTE","ACCESSORI")))</f>
        <v>SIGARETTE</v>
      </c>
      <c r="AA166">
        <f>IF(C166="","",IF(SUMIFS('AUTO-ORDER'!$T$2:$T$1000,'AUTO-ORDER'!$S$2:$S$1000,C166)&gt;0,SUMIFS('AUTO-ORDER'!$T$2:$T$1000,'AUTO-ORDER'!$S$2:$S$1000,C166),IF(Z166="SIGARETTE",LOTTO_SIGARETTE,IF(Z166="SIGARETTE ELETTRONICHE",LOTTO_ELETTRONICHE,LOTTO_ACCESSORI))))</f>
        <v>10</v>
      </c>
      <c r="AB166">
        <f>IF(C166="","",SUMIFS(DB_STORICO_VEND!$E$2:$E$30000,DB_STORICO_VEND!$C$2:$C$30000,C166,DB_STORICO_VEND!$B$2:$B$30000,"&gt;="&amp;MAX(DB_STORICO_VEND!$B$2:$B$30000)-GIORNI_STORICO_VEND,DB_STORICO_VEND!$B$2:$B$30000,"&lt;="&amp;MAX(DB_STORICO_VEND!$B$2:$B$30000)))</f>
        <v>0</v>
      </c>
      <c r="AC166">
        <f>IF(C166="","",IFERROR(AVERAGEIFS(STORICO_ORDINI!$E$2:$E$20000,STORICO_ORDINI!$C$2:$C$20000,C166,STORICO_ORDINI!$E$2:$E$20000,"&gt;0"),0))</f>
        <v>15</v>
      </c>
      <c r="AD166">
        <f>IF(C166="","",COUNTIFS(STORICO_ORDINI!$C$2:$C$20000,C166,STORICO_ORDINI!$E$2:$E$20000,"&gt;0"))</f>
        <v>2</v>
      </c>
      <c r="AE166">
        <f>IF(C166="","",ROUND(IF(AND(AB166&lt;='AUTO-ORDER'!$V$4,AD166&lt;='AUTO-ORDER'!$V$5),MAX(0,AB166*'AUTO-ORDER'!$V$6),MAX(AB166*GIORNI_SETTIMANA/GIORNI_STORICO_VEND*'AUTO-ORDER'!$V$3,IF(AD166&gt;='AUTO-ORDER'!$V$8,AC166*'AUTO-ORDER'!$V$9,0))),0))</f>
        <v>0</v>
      </c>
      <c r="AF166">
        <f t="shared" si="4"/>
        <v>0</v>
      </c>
      <c r="AG166">
        <f>IF(C166="","",IF(OR(AA166&lt;=0,AE166&lt;=0),0,IF(AND(AB166&lt;='AUTO-ORDER'!$V$4,AD166&lt;='AUTO-ORDER'!$V$5),IF(AND(G166&lt;='AUTO-ORDER'!$V$10,AB166&gt;0),AA166,0),IF(G166&gt;=AE166,0,MAX(ROUNDUP((AE166-G166)/AA166,0)*AA166,IF(AND(AB166&gt;='AUTO-ORDER'!$V$7,G166&lt;=AA166),AA166,0))))))</f>
        <v>0</v>
      </c>
      <c r="AH166" t="str">
        <f>IF(C166="","",IF(AND(AJ166&lt;'AUTO-ORDER'!$V$2,AG166&gt;0),COUNTIFS($AJ$2:AJ166,"&lt;"&amp;'AUTO-ORDER'!$V$2,$AG$2:AG166,"&gt;0"),""))</f>
        <v/>
      </c>
      <c r="AI166" t="str">
        <f>IF(C166="","",IF(AND(AJ166&lt;'AUTO-ORDER'!$V$2,AG166=0),COUNTIFS($AJ$2:AJ166,"&lt;"&amp;'AUTO-ORDER'!$V$2,$AG$2:AG166,"=0"),""))</f>
        <v/>
      </c>
      <c r="AJ166">
        <f t="shared" si="5"/>
        <v>56</v>
      </c>
    </row>
    <row r="167" spans="2:36" x14ac:dyDescent="0.25">
      <c r="B167" s="123">
        <f>+RIEP_VENDITA!T168</f>
        <v>7.6923076923076927E-2</v>
      </c>
      <c r="C167" s="29" t="str">
        <f>+RIEP_VENDITA!A168</f>
        <v>AMMS3221</v>
      </c>
      <c r="D167" t="str">
        <f>+RIEP_VENDITA!B168</f>
        <v>PHILIP MORRIS SSL BLUE*AST20</v>
      </c>
      <c r="E167">
        <f>+RIEP_VENDITA!C168</f>
        <v>130</v>
      </c>
      <c r="F167">
        <f>+RIEP_VENDITA!D168</f>
        <v>120</v>
      </c>
      <c r="G167">
        <f>+RIEP_VENDITA!G168</f>
        <v>10</v>
      </c>
      <c r="H167">
        <f>+RIEP_VENDITA!H168</f>
        <v>5.5</v>
      </c>
      <c r="Z167" t="str">
        <f t="array" ref="Z167">IF(C167="","",IFERROR(INDEX(LOOKUP!$B$2:$B$8,MATCH(1,COUNTIF(D167,"*"&amp;LOOKUP!$A$2:$A$8&amp;"*"),0)),IF(LEFT(C167,4)="AMMS","SIGARETTE","ACCESSORI")))</f>
        <v>SIGARETTE</v>
      </c>
      <c r="AA167">
        <f>IF(C167="","",IF(SUMIFS('AUTO-ORDER'!$T$2:$T$1000,'AUTO-ORDER'!$S$2:$S$1000,C167)&gt;0,SUMIFS('AUTO-ORDER'!$T$2:$T$1000,'AUTO-ORDER'!$S$2:$S$1000,C167),IF(Z167="SIGARETTE",LOTTO_SIGARETTE,IF(Z167="SIGARETTE ELETTRONICHE",LOTTO_ELETTRONICHE,LOTTO_ACCESSORI))))</f>
        <v>10</v>
      </c>
      <c r="AB167">
        <f>IF(C167="","",SUMIFS(DB_STORICO_VEND!$E$2:$E$30000,DB_STORICO_VEND!$C$2:$C$30000,C167,DB_STORICO_VEND!$B$2:$B$30000,"&gt;="&amp;MAX(DB_STORICO_VEND!$B$2:$B$30000)-GIORNI_STORICO_VEND,DB_STORICO_VEND!$B$2:$B$30000,"&lt;="&amp;MAX(DB_STORICO_VEND!$B$2:$B$30000)))</f>
        <v>24</v>
      </c>
      <c r="AC167">
        <f>IF(C167="","",IFERROR(AVERAGEIFS(STORICO_ORDINI!$E$2:$E$20000,STORICO_ORDINI!$C$2:$C$20000,C167,STORICO_ORDINI!$E$2:$E$20000,"&gt;0"),0))</f>
        <v>13.333333333333334</v>
      </c>
      <c r="AD167">
        <f>IF(C167="","",COUNTIFS(STORICO_ORDINI!$C$2:$C$20000,C167,STORICO_ORDINI!$E$2:$E$20000,"&gt;0"))</f>
        <v>3</v>
      </c>
      <c r="AE167">
        <f>IF(C167="","",ROUND(IF(AND(AB167&lt;='AUTO-ORDER'!$V$4,AD167&lt;='AUTO-ORDER'!$V$5),MAX(0,AB167*'AUTO-ORDER'!$V$6),MAX(AB167*GIORNI_SETTIMANA/GIORNI_STORICO_VEND*'AUTO-ORDER'!$V$3,IF(AD167&gt;='AUTO-ORDER'!$V$8,AC167*'AUTO-ORDER'!$V$9,0))),0))</f>
        <v>6</v>
      </c>
      <c r="AF167">
        <f t="shared" si="4"/>
        <v>0</v>
      </c>
      <c r="AG167">
        <f>IF(C167="","",IF(OR(AA167&lt;=0,AE167&lt;=0),0,IF(AND(AB167&lt;='AUTO-ORDER'!$V$4,AD167&lt;='AUTO-ORDER'!$V$5),IF(AND(G167&lt;='AUTO-ORDER'!$V$10,AB167&gt;0),AA167,0),IF(G167&gt;=AE167,0,MAX(ROUNDUP((AE167-G167)/AA167,0)*AA167,IF(AND(AB167&gt;='AUTO-ORDER'!$V$7,G167&lt;=AA167),AA167,0))))))</f>
        <v>0</v>
      </c>
      <c r="AH167" t="str">
        <f>IF(C167="","",IF(AND(AJ167&lt;'AUTO-ORDER'!$V$2,AG167&gt;0),COUNTIFS($AJ$2:AJ167,"&lt;"&amp;'AUTO-ORDER'!$V$2,$AG$2:AG167,"&gt;0"),""))</f>
        <v/>
      </c>
      <c r="AI167" t="str">
        <f>IF(C167="","",IF(AND(AJ167&lt;'AUTO-ORDER'!$V$2,AG167=0),COUNTIFS($AJ$2:AJ167,"&lt;"&amp;'AUTO-ORDER'!$V$2,$AG$2:AG167,"=0"),""))</f>
        <v/>
      </c>
      <c r="AJ167">
        <f t="shared" si="5"/>
        <v>1.6666666666666667</v>
      </c>
    </row>
    <row r="168" spans="2:36" x14ac:dyDescent="0.25">
      <c r="B168" s="123">
        <f>+RIEP_VENDITA!T169</f>
        <v>0.15454545454545454</v>
      </c>
      <c r="C168" s="29" t="str">
        <f>+RIEP_VENDITA!A169</f>
        <v>AMMS3337</v>
      </c>
      <c r="D168" t="str">
        <f>+RIEP_VENDITA!B169</f>
        <v>PHILIP MORRIS SSL BEIGE*AST20</v>
      </c>
      <c r="E168">
        <f>+RIEP_VENDITA!C169</f>
        <v>110</v>
      </c>
      <c r="F168">
        <f>+RIEP_VENDITA!D169</f>
        <v>93</v>
      </c>
      <c r="G168">
        <f>+RIEP_VENDITA!G169</f>
        <v>17</v>
      </c>
      <c r="H168">
        <f>+RIEP_VENDITA!H169</f>
        <v>5.5</v>
      </c>
      <c r="Z168" t="str">
        <f t="array" ref="Z168">IF(C168="","",IFERROR(INDEX(LOOKUP!$B$2:$B$8,MATCH(1,COUNTIF(D168,"*"&amp;LOOKUP!$A$2:$A$8&amp;"*"),0)),IF(LEFT(C168,4)="AMMS","SIGARETTE","ACCESSORI")))</f>
        <v>SIGARETTE</v>
      </c>
      <c r="AA168">
        <f>IF(C168="","",IF(SUMIFS('AUTO-ORDER'!$T$2:$T$1000,'AUTO-ORDER'!$S$2:$S$1000,C168)&gt;0,SUMIFS('AUTO-ORDER'!$T$2:$T$1000,'AUTO-ORDER'!$S$2:$S$1000,C168),IF(Z168="SIGARETTE",LOTTO_SIGARETTE,IF(Z168="SIGARETTE ELETTRONICHE",LOTTO_ELETTRONICHE,LOTTO_ACCESSORI))))</f>
        <v>10</v>
      </c>
      <c r="AB168">
        <f>IF(C168="","",SUMIFS(DB_STORICO_VEND!$E$2:$E$30000,DB_STORICO_VEND!$C$2:$C$30000,C168,DB_STORICO_VEND!$B$2:$B$30000,"&gt;="&amp;MAX(DB_STORICO_VEND!$B$2:$B$30000)-GIORNI_STORICO_VEND,DB_STORICO_VEND!$B$2:$B$30000,"&lt;="&amp;MAX(DB_STORICO_VEND!$B$2:$B$30000)))</f>
        <v>12</v>
      </c>
      <c r="AC168">
        <f>IF(C168="","",IFERROR(AVERAGEIFS(STORICO_ORDINI!$E$2:$E$20000,STORICO_ORDINI!$C$2:$C$20000,C168,STORICO_ORDINI!$E$2:$E$20000,"&gt;0"),0))</f>
        <v>15</v>
      </c>
      <c r="AD168">
        <f>IF(C168="","",COUNTIFS(STORICO_ORDINI!$C$2:$C$20000,C168,STORICO_ORDINI!$E$2:$E$20000,"&gt;0"))</f>
        <v>2</v>
      </c>
      <c r="AE168">
        <f>IF(C168="","",ROUND(IF(AND(AB168&lt;='AUTO-ORDER'!$V$4,AD168&lt;='AUTO-ORDER'!$V$5),MAX(0,AB168*'AUTO-ORDER'!$V$6),MAX(AB168*GIORNI_SETTIMANA/GIORNI_STORICO_VEND*'AUTO-ORDER'!$V$3,IF(AD168&gt;='AUTO-ORDER'!$V$8,AC168*'AUTO-ORDER'!$V$9,0))),0))</f>
        <v>3</v>
      </c>
      <c r="AF168">
        <f t="shared" si="4"/>
        <v>0</v>
      </c>
      <c r="AG168">
        <f>IF(C168="","",IF(OR(AA168&lt;=0,AE168&lt;=0),0,IF(AND(AB168&lt;='AUTO-ORDER'!$V$4,AD168&lt;='AUTO-ORDER'!$V$5),IF(AND(G168&lt;='AUTO-ORDER'!$V$10,AB168&gt;0),AA168,0),IF(G168&gt;=AE168,0,MAX(ROUNDUP((AE168-G168)/AA168,0)*AA168,IF(AND(AB168&gt;='AUTO-ORDER'!$V$7,G168&lt;=AA168),AA168,0))))))</f>
        <v>0</v>
      </c>
      <c r="AH168" t="str">
        <f>IF(C168="","",IF(AND(AJ168&lt;'AUTO-ORDER'!$V$2,AG168&gt;0),COUNTIFS($AJ$2:AJ168,"&lt;"&amp;'AUTO-ORDER'!$V$2,$AG$2:AG168,"&gt;0"),""))</f>
        <v/>
      </c>
      <c r="AI168" t="str">
        <f>IF(C168="","",IF(AND(AJ168&lt;'AUTO-ORDER'!$V$2,AG168=0),COUNTIFS($AJ$2:AJ168,"&lt;"&amp;'AUTO-ORDER'!$V$2,$AG$2:AG168,"=0"),""))</f>
        <v/>
      </c>
      <c r="AJ168">
        <f t="shared" si="5"/>
        <v>5.666666666666667</v>
      </c>
    </row>
    <row r="169" spans="2:36" x14ac:dyDescent="0.25">
      <c r="B169" s="123">
        <f>+RIEP_VENDITA!T170</f>
        <v>0.18</v>
      </c>
      <c r="C169" s="29" t="str">
        <f>+RIEP_VENDITA!A170</f>
        <v>AMMS3340</v>
      </c>
      <c r="D169" t="str">
        <f>+RIEP_VENDITA!B170</f>
        <v>MARLBORO GOLD LINE*AST20</v>
      </c>
      <c r="E169">
        <f>+RIEP_VENDITA!C170</f>
        <v>100</v>
      </c>
      <c r="F169">
        <f>+RIEP_VENDITA!D170</f>
        <v>82</v>
      </c>
      <c r="G169">
        <f>+RIEP_VENDITA!G170</f>
        <v>18</v>
      </c>
      <c r="H169">
        <f>+RIEP_VENDITA!H170</f>
        <v>6.8</v>
      </c>
      <c r="Z169" t="str">
        <f t="array" ref="Z169">IF(C169="","",IFERROR(INDEX(LOOKUP!$B$2:$B$8,MATCH(1,COUNTIF(D169,"*"&amp;LOOKUP!$A$2:$A$8&amp;"*"),0)),IF(LEFT(C169,4)="AMMS","SIGARETTE","ACCESSORI")))</f>
        <v>SIGARETTE</v>
      </c>
      <c r="AA169">
        <f>IF(C169="","",IF(SUMIFS('AUTO-ORDER'!$T$2:$T$1000,'AUTO-ORDER'!$S$2:$S$1000,C169)&gt;0,SUMIFS('AUTO-ORDER'!$T$2:$T$1000,'AUTO-ORDER'!$S$2:$S$1000,C169),IF(Z169="SIGARETTE",LOTTO_SIGARETTE,IF(Z169="SIGARETTE ELETTRONICHE",LOTTO_ELETTRONICHE,LOTTO_ACCESSORI))))</f>
        <v>10</v>
      </c>
      <c r="AB169">
        <f>IF(C169="","",SUMIFS(DB_STORICO_VEND!$E$2:$E$30000,DB_STORICO_VEND!$C$2:$C$30000,C169,DB_STORICO_VEND!$B$2:$B$30000,"&gt;="&amp;MAX(DB_STORICO_VEND!$B$2:$B$30000)-GIORNI_STORICO_VEND,DB_STORICO_VEND!$B$2:$B$30000,"&lt;="&amp;MAX(DB_STORICO_VEND!$B$2:$B$30000)))</f>
        <v>13</v>
      </c>
      <c r="AC169">
        <f>IF(C169="","",IFERROR(AVERAGEIFS(STORICO_ORDINI!$E$2:$E$20000,STORICO_ORDINI!$C$2:$C$20000,C169,STORICO_ORDINI!$E$2:$E$20000,"&gt;0"),0))</f>
        <v>15</v>
      </c>
      <c r="AD169">
        <f>IF(C169="","",COUNTIFS(STORICO_ORDINI!$C$2:$C$20000,C169,STORICO_ORDINI!$E$2:$E$20000,"&gt;0"))</f>
        <v>4</v>
      </c>
      <c r="AE169">
        <f>IF(C169="","",ROUND(IF(AND(AB169&lt;='AUTO-ORDER'!$V$4,AD169&lt;='AUTO-ORDER'!$V$5),MAX(0,AB169*'AUTO-ORDER'!$V$6),MAX(AB169*GIORNI_SETTIMANA/GIORNI_STORICO_VEND*'AUTO-ORDER'!$V$3,IF(AD169&gt;='AUTO-ORDER'!$V$8,AC169*'AUTO-ORDER'!$V$9,0))),0))</f>
        <v>5</v>
      </c>
      <c r="AF169">
        <f t="shared" si="4"/>
        <v>0</v>
      </c>
      <c r="AG169">
        <f>IF(C169="","",IF(OR(AA169&lt;=0,AE169&lt;=0),0,IF(AND(AB169&lt;='AUTO-ORDER'!$V$4,AD169&lt;='AUTO-ORDER'!$V$5),IF(AND(G169&lt;='AUTO-ORDER'!$V$10,AB169&gt;0),AA169,0),IF(G169&gt;=AE169,0,MAX(ROUNDUP((AE169-G169)/AA169,0)*AA169,IF(AND(AB169&gt;='AUTO-ORDER'!$V$7,G169&lt;=AA169),AA169,0))))))</f>
        <v>0</v>
      </c>
      <c r="AH169" t="str">
        <f>IF(C169="","",IF(AND(AJ169&lt;'AUTO-ORDER'!$V$2,AG169&gt;0),COUNTIFS($AJ$2:AJ169,"&lt;"&amp;'AUTO-ORDER'!$V$2,$AG$2:AG169,"&gt;0"),""))</f>
        <v/>
      </c>
      <c r="AI169" t="str">
        <f>IF(C169="","",IF(AND(AJ169&lt;'AUTO-ORDER'!$V$2,AG169=0),COUNTIFS($AJ$2:AJ169,"&lt;"&amp;'AUTO-ORDER'!$V$2,$AG$2:AG169,"=0"),""))</f>
        <v/>
      </c>
      <c r="AJ169">
        <f t="shared" si="5"/>
        <v>3.6</v>
      </c>
    </row>
    <row r="170" spans="2:36" x14ac:dyDescent="0.25">
      <c r="B170" s="123">
        <f>+RIEP_VENDITA!T171</f>
        <v>9.166666666666666E-2</v>
      </c>
      <c r="C170" s="29" t="str">
        <f>+RIEP_VENDITA!A171</f>
        <v>AMMS3341</v>
      </c>
      <c r="D170" t="str">
        <f>+RIEP_VENDITA!B171</f>
        <v>MARLBORO BLUE LINE*AST20</v>
      </c>
      <c r="E170">
        <f>+RIEP_VENDITA!C171</f>
        <v>120</v>
      </c>
      <c r="F170">
        <f>+RIEP_VENDITA!D171</f>
        <v>109</v>
      </c>
      <c r="G170">
        <f>+RIEP_VENDITA!G171</f>
        <v>11</v>
      </c>
      <c r="H170">
        <f>+RIEP_VENDITA!H171</f>
        <v>6.8</v>
      </c>
      <c r="Z170" t="str">
        <f t="array" ref="Z170">IF(C170="","",IFERROR(INDEX(LOOKUP!$B$2:$B$8,MATCH(1,COUNTIF(D170,"*"&amp;LOOKUP!$A$2:$A$8&amp;"*"),0)),IF(LEFT(C170,4)="AMMS","SIGARETTE","ACCESSORI")))</f>
        <v>SIGARETTE</v>
      </c>
      <c r="AA170">
        <f>IF(C170="","",IF(SUMIFS('AUTO-ORDER'!$T$2:$T$1000,'AUTO-ORDER'!$S$2:$S$1000,C170)&gt;0,SUMIFS('AUTO-ORDER'!$T$2:$T$1000,'AUTO-ORDER'!$S$2:$S$1000,C170),IF(Z170="SIGARETTE",LOTTO_SIGARETTE,IF(Z170="SIGARETTE ELETTRONICHE",LOTTO_ELETTRONICHE,LOTTO_ACCESSORI))))</f>
        <v>10</v>
      </c>
      <c r="AB170">
        <f>IF(C170="","",SUMIFS(DB_STORICO_VEND!$E$2:$E$30000,DB_STORICO_VEND!$C$2:$C$30000,C170,DB_STORICO_VEND!$B$2:$B$30000,"&gt;="&amp;MAX(DB_STORICO_VEND!$B$2:$B$30000)-GIORNI_STORICO_VEND,DB_STORICO_VEND!$B$2:$B$30000,"&lt;="&amp;MAX(DB_STORICO_VEND!$B$2:$B$30000)))</f>
        <v>18</v>
      </c>
      <c r="AC170">
        <f>IF(C170="","",IFERROR(AVERAGEIFS(STORICO_ORDINI!$E$2:$E$20000,STORICO_ORDINI!$C$2:$C$20000,C170,STORICO_ORDINI!$E$2:$E$20000,"&gt;0"),0))</f>
        <v>12.5</v>
      </c>
      <c r="AD170">
        <f>IF(C170="","",COUNTIFS(STORICO_ORDINI!$C$2:$C$20000,C170,STORICO_ORDINI!$E$2:$E$20000,"&gt;0"))</f>
        <v>4</v>
      </c>
      <c r="AE170">
        <f>IF(C170="","",ROUND(IF(AND(AB170&lt;='AUTO-ORDER'!$V$4,AD170&lt;='AUTO-ORDER'!$V$5),MAX(0,AB170*'AUTO-ORDER'!$V$6),MAX(AB170*GIORNI_SETTIMANA/GIORNI_STORICO_VEND*'AUTO-ORDER'!$V$3,IF(AD170&gt;='AUTO-ORDER'!$V$8,AC170*'AUTO-ORDER'!$V$9,0))),0))</f>
        <v>5</v>
      </c>
      <c r="AF170">
        <f t="shared" si="4"/>
        <v>0</v>
      </c>
      <c r="AG170">
        <f>IF(C170="","",IF(OR(AA170&lt;=0,AE170&lt;=0),0,IF(AND(AB170&lt;='AUTO-ORDER'!$V$4,AD170&lt;='AUTO-ORDER'!$V$5),IF(AND(G170&lt;='AUTO-ORDER'!$V$10,AB170&gt;0),AA170,0),IF(G170&gt;=AE170,0,MAX(ROUNDUP((AE170-G170)/AA170,0)*AA170,IF(AND(AB170&gt;='AUTO-ORDER'!$V$7,G170&lt;=AA170),AA170,0))))))</f>
        <v>0</v>
      </c>
      <c r="AH170" t="str">
        <f>IF(C170="","",IF(AND(AJ170&lt;'AUTO-ORDER'!$V$2,AG170&gt;0),COUNTIFS($AJ$2:AJ170,"&lt;"&amp;'AUTO-ORDER'!$V$2,$AG$2:AG170,"&gt;0"),""))</f>
        <v/>
      </c>
      <c r="AI170" t="str">
        <f>IF(C170="","",IF(AND(AJ170&lt;'AUTO-ORDER'!$V$2,AG170=0),COUNTIFS($AJ$2:AJ170,"&lt;"&amp;'AUTO-ORDER'!$V$2,$AG$2:AG170,"=0"),""))</f>
        <v/>
      </c>
      <c r="AJ170">
        <f t="shared" si="5"/>
        <v>2.2000000000000002</v>
      </c>
    </row>
    <row r="171" spans="2:36" x14ac:dyDescent="0.25">
      <c r="B171" s="123">
        <f>+RIEP_VENDITA!T172</f>
        <v>2.9702970297029702E-2</v>
      </c>
      <c r="C171" s="29" t="str">
        <f>+RIEP_VENDITA!A172</f>
        <v>AMMS338</v>
      </c>
      <c r="D171" t="str">
        <f>+RIEP_VENDITA!B172</f>
        <v>WINSTON BLUE*AST20</v>
      </c>
      <c r="E171">
        <f>+RIEP_VENDITA!C172</f>
        <v>3030</v>
      </c>
      <c r="F171">
        <f>+RIEP_VENDITA!D172</f>
        <v>2940</v>
      </c>
      <c r="G171">
        <f>+RIEP_VENDITA!G172</f>
        <v>90</v>
      </c>
      <c r="H171">
        <f>+RIEP_VENDITA!H172</f>
        <v>5.8</v>
      </c>
      <c r="Z171" t="str">
        <f t="array" ref="Z171">IF(C171="","",IFERROR(INDEX(LOOKUP!$B$2:$B$8,MATCH(1,COUNTIF(D171,"*"&amp;LOOKUP!$A$2:$A$8&amp;"*"),0)),IF(LEFT(C171,4)="AMMS","SIGARETTE","ACCESSORI")))</f>
        <v>SIGARETTE</v>
      </c>
      <c r="AA171">
        <f>IF(C171="","",IF(SUMIFS('AUTO-ORDER'!$T$2:$T$1000,'AUTO-ORDER'!$S$2:$S$1000,C171)&gt;0,SUMIFS('AUTO-ORDER'!$T$2:$T$1000,'AUTO-ORDER'!$S$2:$S$1000,C171),IF(Z171="SIGARETTE",LOTTO_SIGARETTE,IF(Z171="SIGARETTE ELETTRONICHE",LOTTO_ELETTRONICHE,LOTTO_ACCESSORI))))</f>
        <v>10</v>
      </c>
      <c r="AB171">
        <f>IF(C171="","",SUMIFS(DB_STORICO_VEND!$E$2:$E$30000,DB_STORICO_VEND!$C$2:$C$30000,C171,DB_STORICO_VEND!$B$2:$B$30000,"&gt;="&amp;MAX(DB_STORICO_VEND!$B$2:$B$30000)-GIORNI_STORICO_VEND,DB_STORICO_VEND!$B$2:$B$30000,"&lt;="&amp;MAX(DB_STORICO_VEND!$B$2:$B$30000)))</f>
        <v>366</v>
      </c>
      <c r="AC171">
        <f>IF(C171="","",IFERROR(AVERAGEIFS(STORICO_ORDINI!$E$2:$E$20000,STORICO_ORDINI!$C$2:$C$20000,C171,STORICO_ORDINI!$E$2:$E$20000,"&gt;0"),0))</f>
        <v>191</v>
      </c>
      <c r="AD171">
        <f>IF(C171="","",COUNTIFS(STORICO_ORDINI!$C$2:$C$20000,C171,STORICO_ORDINI!$E$2:$E$20000,"&gt;0"))</f>
        <v>10</v>
      </c>
      <c r="AE171">
        <f>IF(C171="","",ROUND(IF(AND(AB171&lt;='AUTO-ORDER'!$V$4,AD171&lt;='AUTO-ORDER'!$V$5),MAX(0,AB171*'AUTO-ORDER'!$V$6),MAX(AB171*GIORNI_SETTIMANA/GIORNI_STORICO_VEND*'AUTO-ORDER'!$V$3,IF(AD171&gt;='AUTO-ORDER'!$V$8,AC171*'AUTO-ORDER'!$V$9,0))),0))</f>
        <v>98</v>
      </c>
      <c r="AF171">
        <f t="shared" si="4"/>
        <v>8</v>
      </c>
      <c r="AG171">
        <f>IF(C171="","",IF(OR(AA171&lt;=0,AE171&lt;=0),0,IF(AND(AB171&lt;='AUTO-ORDER'!$V$4,AD171&lt;='AUTO-ORDER'!$V$5),IF(AND(G171&lt;='AUTO-ORDER'!$V$10,AB171&gt;0),AA171,0),IF(G171&gt;=AE171,0,MAX(ROUNDUP((AE171-G171)/AA171,0)*AA171,IF(AND(AB171&gt;='AUTO-ORDER'!$V$7,G171&lt;=AA171),AA171,0))))))</f>
        <v>10</v>
      </c>
      <c r="AH171" t="str">
        <f>IF(C171="","",IF(AND(AJ171&lt;'AUTO-ORDER'!$V$2,AG171&gt;0),COUNTIFS($AJ$2:AJ171,"&lt;"&amp;'AUTO-ORDER'!$V$2,$AG$2:AG171,"&gt;0"),""))</f>
        <v/>
      </c>
      <c r="AI171" t="str">
        <f>IF(C171="","",IF(AND(AJ171&lt;'AUTO-ORDER'!$V$2,AG171=0),COUNTIFS($AJ$2:AJ171,"&lt;"&amp;'AUTO-ORDER'!$V$2,$AG$2:AG171,"=0"),""))</f>
        <v/>
      </c>
      <c r="AJ171">
        <f t="shared" si="5"/>
        <v>0.91836734693877553</v>
      </c>
    </row>
    <row r="172" spans="2:36" x14ac:dyDescent="0.25">
      <c r="B172" s="123">
        <f>+RIEP_VENDITA!T173</f>
        <v>0.1125</v>
      </c>
      <c r="C172" s="29" t="str">
        <f>+RIEP_VENDITA!A173</f>
        <v>AMMS3422</v>
      </c>
      <c r="D172" t="str">
        <f>+RIEP_VENDITA!B173</f>
        <v xml:space="preserve">MARLBORO ADVANCE TOUCH*AST20 </v>
      </c>
      <c r="E172">
        <f>+RIEP_VENDITA!C173</f>
        <v>240</v>
      </c>
      <c r="F172">
        <f>+RIEP_VENDITA!D173</f>
        <v>213</v>
      </c>
      <c r="G172">
        <f>+RIEP_VENDITA!G173</f>
        <v>27</v>
      </c>
      <c r="H172">
        <f>+RIEP_VENDITA!H173</f>
        <v>6.5</v>
      </c>
      <c r="Z172" t="str">
        <f t="array" ref="Z172">IF(C172="","",IFERROR(INDEX(LOOKUP!$B$2:$B$8,MATCH(1,COUNTIF(D172,"*"&amp;LOOKUP!$A$2:$A$8&amp;"*"),0)),IF(LEFT(C172,4)="AMMS","SIGARETTE","ACCESSORI")))</f>
        <v>SIGARETTE</v>
      </c>
      <c r="AA172">
        <f>IF(C172="","",IF(SUMIFS('AUTO-ORDER'!$T$2:$T$1000,'AUTO-ORDER'!$S$2:$S$1000,C172)&gt;0,SUMIFS('AUTO-ORDER'!$T$2:$T$1000,'AUTO-ORDER'!$S$2:$S$1000,C172),IF(Z172="SIGARETTE",LOTTO_SIGARETTE,IF(Z172="SIGARETTE ELETTRONICHE",LOTTO_ELETTRONICHE,LOTTO_ACCESSORI))))</f>
        <v>10</v>
      </c>
      <c r="AB172">
        <f>IF(C172="","",SUMIFS(DB_STORICO_VEND!$E$2:$E$30000,DB_STORICO_VEND!$C$2:$C$30000,C172,DB_STORICO_VEND!$B$2:$B$30000,"&gt;="&amp;MAX(DB_STORICO_VEND!$B$2:$B$30000)-GIORNI_STORICO_VEND,DB_STORICO_VEND!$B$2:$B$30000,"&lt;="&amp;MAX(DB_STORICO_VEND!$B$2:$B$30000)))</f>
        <v>11</v>
      </c>
      <c r="AC172">
        <f>IF(C172="","",IFERROR(AVERAGEIFS(STORICO_ORDINI!$E$2:$E$20000,STORICO_ORDINI!$C$2:$C$20000,C172,STORICO_ORDINI!$E$2:$E$20000,"&gt;0"),0))</f>
        <v>30</v>
      </c>
      <c r="AD172">
        <f>IF(C172="","",COUNTIFS(STORICO_ORDINI!$C$2:$C$20000,C172,STORICO_ORDINI!$E$2:$E$20000,"&gt;0"))</f>
        <v>3</v>
      </c>
      <c r="AE172">
        <f>IF(C172="","",ROUND(IF(AND(AB172&lt;='AUTO-ORDER'!$V$4,AD172&lt;='AUTO-ORDER'!$V$5),MAX(0,AB172*'AUTO-ORDER'!$V$6),MAX(AB172*GIORNI_SETTIMANA/GIORNI_STORICO_VEND*'AUTO-ORDER'!$V$3,IF(AD172&gt;='AUTO-ORDER'!$V$8,AC172*'AUTO-ORDER'!$V$9,0))),0))</f>
        <v>3</v>
      </c>
      <c r="AF172">
        <f t="shared" si="4"/>
        <v>0</v>
      </c>
      <c r="AG172">
        <f>IF(C172="","",IF(OR(AA172&lt;=0,AE172&lt;=0),0,IF(AND(AB172&lt;='AUTO-ORDER'!$V$4,AD172&lt;='AUTO-ORDER'!$V$5),IF(AND(G172&lt;='AUTO-ORDER'!$V$10,AB172&gt;0),AA172,0),IF(G172&gt;=AE172,0,MAX(ROUNDUP((AE172-G172)/AA172,0)*AA172,IF(AND(AB172&gt;='AUTO-ORDER'!$V$7,G172&lt;=AA172),AA172,0))))))</f>
        <v>0</v>
      </c>
      <c r="AH172" t="str">
        <f>IF(C172="","",IF(AND(AJ172&lt;'AUTO-ORDER'!$V$2,AG172&gt;0),COUNTIFS($AJ$2:AJ172,"&lt;"&amp;'AUTO-ORDER'!$V$2,$AG$2:AG172,"&gt;0"),""))</f>
        <v/>
      </c>
      <c r="AI172" t="str">
        <f>IF(C172="","",IF(AND(AJ172&lt;'AUTO-ORDER'!$V$2,AG172=0),COUNTIFS($AJ$2:AJ172,"&lt;"&amp;'AUTO-ORDER'!$V$2,$AG$2:AG172,"=0"),""))</f>
        <v/>
      </c>
      <c r="AJ172">
        <f t="shared" si="5"/>
        <v>9</v>
      </c>
    </row>
    <row r="173" spans="2:36" x14ac:dyDescent="0.25">
      <c r="B173" s="123">
        <f>+RIEP_VENDITA!T174</f>
        <v>0.5</v>
      </c>
      <c r="C173" s="29" t="str">
        <f>+RIEP_VENDITA!A174</f>
        <v>AMMS3449</v>
      </c>
      <c r="D173" t="str">
        <f>+RIEP_VENDITA!B174</f>
        <v>LUCKY STRIKE BLUE TRINCIATO</v>
      </c>
      <c r="E173">
        <f>+RIEP_VENDITA!C174</f>
        <v>56</v>
      </c>
      <c r="F173">
        <f>+RIEP_VENDITA!D174</f>
        <v>28</v>
      </c>
      <c r="G173">
        <f>+RIEP_VENDITA!G174</f>
        <v>28</v>
      </c>
      <c r="H173">
        <f>+RIEP_VENDITA!H174</f>
        <v>8</v>
      </c>
      <c r="Z173" t="str">
        <f t="array" ref="Z173">IF(C173="","",IFERROR(INDEX(LOOKUP!$B$2:$B$8,MATCH(1,COUNTIF(D173,"*"&amp;LOOKUP!$A$2:$A$8&amp;"*"),0)),IF(LEFT(C173,4)="AMMS","SIGARETTE","ACCESSORI")))</f>
        <v>SIGARETTE</v>
      </c>
      <c r="AA173">
        <f>IF(C173="","",IF(SUMIFS('AUTO-ORDER'!$T$2:$T$1000,'AUTO-ORDER'!$S$2:$S$1000,C173)&gt;0,SUMIFS('AUTO-ORDER'!$T$2:$T$1000,'AUTO-ORDER'!$S$2:$S$1000,C173),IF(Z173="SIGARETTE",LOTTO_SIGARETTE,IF(Z173="SIGARETTE ELETTRONICHE",LOTTO_ELETTRONICHE,LOTTO_ACCESSORI))))</f>
        <v>10</v>
      </c>
      <c r="AB173">
        <f>IF(C173="","",SUMIFS(DB_STORICO_VEND!$E$2:$E$30000,DB_STORICO_VEND!$C$2:$C$30000,C173,DB_STORICO_VEND!$B$2:$B$30000,"&gt;="&amp;MAX(DB_STORICO_VEND!$B$2:$B$30000)-GIORNI_STORICO_VEND,DB_STORICO_VEND!$B$2:$B$30000,"&lt;="&amp;MAX(DB_STORICO_VEND!$B$2:$B$30000)))</f>
        <v>1</v>
      </c>
      <c r="AC173">
        <f>IF(C173="","",IFERROR(AVERAGEIFS(STORICO_ORDINI!$E$2:$E$20000,STORICO_ORDINI!$C$2:$C$20000,C173,STORICO_ORDINI!$E$2:$E$20000,"&gt;0"),0))</f>
        <v>15</v>
      </c>
      <c r="AD173">
        <f>IF(C173="","",COUNTIFS(STORICO_ORDINI!$C$2:$C$20000,C173,STORICO_ORDINI!$E$2:$E$20000,"&gt;0"))</f>
        <v>6</v>
      </c>
      <c r="AE173">
        <f>IF(C173="","",ROUND(IF(AND(AB173&lt;='AUTO-ORDER'!$V$4,AD173&lt;='AUTO-ORDER'!$V$5),MAX(0,AB173*'AUTO-ORDER'!$V$6),MAX(AB173*GIORNI_SETTIMANA/GIORNI_STORICO_VEND*'AUTO-ORDER'!$V$3,IF(AD173&gt;='AUTO-ORDER'!$V$8,AC173*'AUTO-ORDER'!$V$9,0))),0))</f>
        <v>5</v>
      </c>
      <c r="AF173">
        <f t="shared" si="4"/>
        <v>0</v>
      </c>
      <c r="AG173">
        <f>IF(C173="","",IF(OR(AA173&lt;=0,AE173&lt;=0),0,IF(AND(AB173&lt;='AUTO-ORDER'!$V$4,AD173&lt;='AUTO-ORDER'!$V$5),IF(AND(G173&lt;='AUTO-ORDER'!$V$10,AB173&gt;0),AA173,0),IF(G173&gt;=AE173,0,MAX(ROUNDUP((AE173-G173)/AA173,0)*AA173,IF(AND(AB173&gt;='AUTO-ORDER'!$V$7,G173&lt;=AA173),AA173,0))))))</f>
        <v>0</v>
      </c>
      <c r="AH173" t="str">
        <f>IF(C173="","",IF(AND(AJ173&lt;'AUTO-ORDER'!$V$2,AG173&gt;0),COUNTIFS($AJ$2:AJ173,"&lt;"&amp;'AUTO-ORDER'!$V$2,$AG$2:AG173,"&gt;0"),""))</f>
        <v/>
      </c>
      <c r="AI173" t="str">
        <f>IF(C173="","",IF(AND(AJ173&lt;'AUTO-ORDER'!$V$2,AG173=0),COUNTIFS($AJ$2:AJ173,"&lt;"&amp;'AUTO-ORDER'!$V$2,$AG$2:AG173,"=0"),""))</f>
        <v/>
      </c>
      <c r="AJ173">
        <f t="shared" si="5"/>
        <v>5.6</v>
      </c>
    </row>
    <row r="174" spans="2:36" x14ac:dyDescent="0.25">
      <c r="B174" s="123">
        <f>+RIEP_VENDITA!T175</f>
        <v>0.10526315789473684</v>
      </c>
      <c r="C174" s="29" t="str">
        <f>+RIEP_VENDITA!A175</f>
        <v>AMMS3450</v>
      </c>
      <c r="D174" t="str">
        <f>+RIEP_VENDITA!B175</f>
        <v>LUCKY STRIKE ORIGINAL RED TRINCIATO</v>
      </c>
      <c r="E174">
        <f>+RIEP_VENDITA!C175</f>
        <v>38</v>
      </c>
      <c r="F174">
        <f>+RIEP_VENDITA!D175</f>
        <v>34</v>
      </c>
      <c r="G174">
        <f>+RIEP_VENDITA!G175</f>
        <v>4</v>
      </c>
      <c r="H174">
        <f>+RIEP_VENDITA!H175</f>
        <v>8</v>
      </c>
      <c r="Z174" t="str">
        <f t="array" ref="Z174">IF(C174="","",IFERROR(INDEX(LOOKUP!$B$2:$B$8,MATCH(1,COUNTIF(D174,"*"&amp;LOOKUP!$A$2:$A$8&amp;"*"),0)),IF(LEFT(C174,4)="AMMS","SIGARETTE","ACCESSORI")))</f>
        <v>SIGARETTE</v>
      </c>
      <c r="AA174">
        <f>IF(C174="","",IF(SUMIFS('AUTO-ORDER'!$T$2:$T$1000,'AUTO-ORDER'!$S$2:$S$1000,C174)&gt;0,SUMIFS('AUTO-ORDER'!$T$2:$T$1000,'AUTO-ORDER'!$S$2:$S$1000,C174),IF(Z174="SIGARETTE",LOTTO_SIGARETTE,IF(Z174="SIGARETTE ELETTRONICHE",LOTTO_ELETTRONICHE,LOTTO_ACCESSORI))))</f>
        <v>10</v>
      </c>
      <c r="AB174">
        <f>IF(C174="","",SUMIFS(DB_STORICO_VEND!$E$2:$E$30000,DB_STORICO_VEND!$C$2:$C$30000,C174,DB_STORICO_VEND!$B$2:$B$30000,"&gt;="&amp;MAX(DB_STORICO_VEND!$B$2:$B$30000)-GIORNI_STORICO_VEND,DB_STORICO_VEND!$B$2:$B$30000,"&lt;="&amp;MAX(DB_STORICO_VEND!$B$2:$B$30000)))</f>
        <v>2</v>
      </c>
      <c r="AC174">
        <f>IF(C174="","",IFERROR(AVERAGEIFS(STORICO_ORDINI!$E$2:$E$20000,STORICO_ORDINI!$C$2:$C$20000,C174,STORICO_ORDINI!$E$2:$E$20000,"&gt;0"),0))</f>
        <v>12.5</v>
      </c>
      <c r="AD174">
        <f>IF(C174="","",COUNTIFS(STORICO_ORDINI!$C$2:$C$20000,C174,STORICO_ORDINI!$E$2:$E$20000,"&gt;0"))</f>
        <v>4</v>
      </c>
      <c r="AE174">
        <f>IF(C174="","",ROUND(IF(AND(AB174&lt;='AUTO-ORDER'!$V$4,AD174&lt;='AUTO-ORDER'!$V$5),MAX(0,AB174*'AUTO-ORDER'!$V$6),MAX(AB174*GIORNI_SETTIMANA/GIORNI_STORICO_VEND*'AUTO-ORDER'!$V$3,IF(AD174&gt;='AUTO-ORDER'!$V$8,AC174*'AUTO-ORDER'!$V$9,0))),0))</f>
        <v>4</v>
      </c>
      <c r="AF174">
        <f t="shared" si="4"/>
        <v>0</v>
      </c>
      <c r="AG174">
        <f>IF(C174="","",IF(OR(AA174&lt;=0,AE174&lt;=0),0,IF(AND(AB174&lt;='AUTO-ORDER'!$V$4,AD174&lt;='AUTO-ORDER'!$V$5),IF(AND(G174&lt;='AUTO-ORDER'!$V$10,AB174&gt;0),AA174,0),IF(G174&gt;=AE174,0,MAX(ROUNDUP((AE174-G174)/AA174,0)*AA174,IF(AND(AB174&gt;='AUTO-ORDER'!$V$7,G174&lt;=AA174),AA174,0))))))</f>
        <v>0</v>
      </c>
      <c r="AH174" t="str">
        <f>IF(C174="","",IF(AND(AJ174&lt;'AUTO-ORDER'!$V$2,AG174&gt;0),COUNTIFS($AJ$2:AJ174,"&lt;"&amp;'AUTO-ORDER'!$V$2,$AG$2:AG174,"&gt;0"),""))</f>
        <v/>
      </c>
      <c r="AI174" t="str">
        <f>IF(C174="","",IF(AND(AJ174&lt;'AUTO-ORDER'!$V$2,AG174=0),COUNTIFS($AJ$2:AJ174,"&lt;"&amp;'AUTO-ORDER'!$V$2,$AG$2:AG174,"=0"),""))</f>
        <v/>
      </c>
      <c r="AJ174">
        <f t="shared" si="5"/>
        <v>1</v>
      </c>
    </row>
    <row r="175" spans="2:36" x14ac:dyDescent="0.25">
      <c r="B175" s="123">
        <f>+RIEP_VENDITA!T176</f>
        <v>0.09</v>
      </c>
      <c r="C175" s="29" t="str">
        <f>+RIEP_VENDITA!A176</f>
        <v>AMMS3458</v>
      </c>
      <c r="D175" t="str">
        <f>+RIEP_VENDITA!B176</f>
        <v>CAMEL BLUE TRINCIATO</v>
      </c>
      <c r="E175">
        <f>+RIEP_VENDITA!C176</f>
        <v>100</v>
      </c>
      <c r="F175">
        <f>+RIEP_VENDITA!D176</f>
        <v>91</v>
      </c>
      <c r="G175">
        <f>+RIEP_VENDITA!G176</f>
        <v>9</v>
      </c>
      <c r="H175">
        <f>+RIEP_VENDITA!H176</f>
        <v>8.3000000000000007</v>
      </c>
      <c r="Z175" t="str">
        <f t="array" ref="Z175">IF(C175="","",IFERROR(INDEX(LOOKUP!$B$2:$B$8,MATCH(1,COUNTIF(D175,"*"&amp;LOOKUP!$A$2:$A$8&amp;"*"),0)),IF(LEFT(C175,4)="AMMS","SIGARETTE","ACCESSORI")))</f>
        <v>SIGARETTE</v>
      </c>
      <c r="AA175">
        <f>IF(C175="","",IF(SUMIFS('AUTO-ORDER'!$T$2:$T$1000,'AUTO-ORDER'!$S$2:$S$1000,C175)&gt;0,SUMIFS('AUTO-ORDER'!$T$2:$T$1000,'AUTO-ORDER'!$S$2:$S$1000,C175),IF(Z175="SIGARETTE",LOTTO_SIGARETTE,IF(Z175="SIGARETTE ELETTRONICHE",LOTTO_ELETTRONICHE,LOTTO_ACCESSORI))))</f>
        <v>10</v>
      </c>
      <c r="AB175">
        <f>IF(C175="","",SUMIFS(DB_STORICO_VEND!$E$2:$E$30000,DB_STORICO_VEND!$C$2:$C$30000,C175,DB_STORICO_VEND!$B$2:$B$30000,"&gt;="&amp;MAX(DB_STORICO_VEND!$B$2:$B$30000)-GIORNI_STORICO_VEND,DB_STORICO_VEND!$B$2:$B$30000,"&lt;="&amp;MAX(DB_STORICO_VEND!$B$2:$B$30000)))</f>
        <v>20</v>
      </c>
      <c r="AC175">
        <f>IF(C175="","",IFERROR(AVERAGEIFS(STORICO_ORDINI!$E$2:$E$20000,STORICO_ORDINI!$C$2:$C$20000,C175,STORICO_ORDINI!$E$2:$E$20000,"&gt;0"),0))</f>
        <v>10</v>
      </c>
      <c r="AD175">
        <f>IF(C175="","",COUNTIFS(STORICO_ORDINI!$C$2:$C$20000,C175,STORICO_ORDINI!$E$2:$E$20000,"&gt;0"))</f>
        <v>4</v>
      </c>
      <c r="AE175">
        <f>IF(C175="","",ROUND(IF(AND(AB175&lt;='AUTO-ORDER'!$V$4,AD175&lt;='AUTO-ORDER'!$V$5),MAX(0,AB175*'AUTO-ORDER'!$V$6),MAX(AB175*GIORNI_SETTIMANA/GIORNI_STORICO_VEND*'AUTO-ORDER'!$V$3,IF(AD175&gt;='AUTO-ORDER'!$V$8,AC175*'AUTO-ORDER'!$V$9,0))),0))</f>
        <v>5</v>
      </c>
      <c r="AF175">
        <f t="shared" si="4"/>
        <v>0</v>
      </c>
      <c r="AG175">
        <f>IF(C175="","",IF(OR(AA175&lt;=0,AE175&lt;=0),0,IF(AND(AB175&lt;='AUTO-ORDER'!$V$4,AD175&lt;='AUTO-ORDER'!$V$5),IF(AND(G175&lt;='AUTO-ORDER'!$V$10,AB175&gt;0),AA175,0),IF(G175&gt;=AE175,0,MAX(ROUNDUP((AE175-G175)/AA175,0)*AA175,IF(AND(AB175&gt;='AUTO-ORDER'!$V$7,G175&lt;=AA175),AA175,0))))))</f>
        <v>0</v>
      </c>
      <c r="AH175" t="str">
        <f>IF(C175="","",IF(AND(AJ175&lt;'AUTO-ORDER'!$V$2,AG175&gt;0),COUNTIFS($AJ$2:AJ175,"&lt;"&amp;'AUTO-ORDER'!$V$2,$AG$2:AG175,"&gt;0"),""))</f>
        <v/>
      </c>
      <c r="AI175" t="str">
        <f>IF(C175="","",IF(AND(AJ175&lt;'AUTO-ORDER'!$V$2,AG175=0),COUNTIFS($AJ$2:AJ175,"&lt;"&amp;'AUTO-ORDER'!$V$2,$AG$2:AG175,"=0"),""))</f>
        <v/>
      </c>
      <c r="AJ175">
        <f t="shared" si="5"/>
        <v>1.8</v>
      </c>
    </row>
    <row r="176" spans="2:36" x14ac:dyDescent="0.25">
      <c r="B176" s="123">
        <f>+RIEP_VENDITA!T177</f>
        <v>5.4545454545454543E-2</v>
      </c>
      <c r="C176" s="29" t="str">
        <f>+RIEP_VENDITA!A177</f>
        <v>AMMS3461</v>
      </c>
      <c r="D176" t="str">
        <f>+RIEP_VENDITA!B177</f>
        <v>WINSTON BLUE TRINCIATO</v>
      </c>
      <c r="E176">
        <f>+RIEP_VENDITA!C177</f>
        <v>110</v>
      </c>
      <c r="F176">
        <f>+RIEP_VENDITA!D177</f>
        <v>104</v>
      </c>
      <c r="G176">
        <f>+RIEP_VENDITA!G177</f>
        <v>6</v>
      </c>
      <c r="H176">
        <f>+RIEP_VENDITA!H177</f>
        <v>8</v>
      </c>
      <c r="Z176" t="str">
        <f t="array" ref="Z176">IF(C176="","",IFERROR(INDEX(LOOKUP!$B$2:$B$8,MATCH(1,COUNTIF(D176,"*"&amp;LOOKUP!$A$2:$A$8&amp;"*"),0)),IF(LEFT(C176,4)="AMMS","SIGARETTE","ACCESSORI")))</f>
        <v>SIGARETTE</v>
      </c>
      <c r="AA176">
        <f>IF(C176="","",IF(SUMIFS('AUTO-ORDER'!$T$2:$T$1000,'AUTO-ORDER'!$S$2:$S$1000,C176)&gt;0,SUMIFS('AUTO-ORDER'!$T$2:$T$1000,'AUTO-ORDER'!$S$2:$S$1000,C176),IF(Z176="SIGARETTE",LOTTO_SIGARETTE,IF(Z176="SIGARETTE ELETTRONICHE",LOTTO_ELETTRONICHE,LOTTO_ACCESSORI))))</f>
        <v>10</v>
      </c>
      <c r="AB176">
        <f>IF(C176="","",SUMIFS(DB_STORICO_VEND!$E$2:$E$30000,DB_STORICO_VEND!$C$2:$C$30000,C176,DB_STORICO_VEND!$B$2:$B$30000,"&gt;="&amp;MAX(DB_STORICO_VEND!$B$2:$B$30000)-GIORNI_STORICO_VEND,DB_STORICO_VEND!$B$2:$B$30000,"&lt;="&amp;MAX(DB_STORICO_VEND!$B$2:$B$30000)))</f>
        <v>13</v>
      </c>
      <c r="AC176">
        <f>IF(C176="","",IFERROR(AVERAGEIFS(STORICO_ORDINI!$E$2:$E$20000,STORICO_ORDINI!$C$2:$C$20000,C176,STORICO_ORDINI!$E$2:$E$20000,"&gt;0"),0))</f>
        <v>10</v>
      </c>
      <c r="AD176">
        <f>IF(C176="","",COUNTIFS(STORICO_ORDINI!$C$2:$C$20000,C176,STORICO_ORDINI!$E$2:$E$20000,"&gt;0"))</f>
        <v>4</v>
      </c>
      <c r="AE176">
        <f>IF(C176="","",ROUND(IF(AND(AB176&lt;='AUTO-ORDER'!$V$4,AD176&lt;='AUTO-ORDER'!$V$5),MAX(0,AB176*'AUTO-ORDER'!$V$6),MAX(AB176*GIORNI_SETTIMANA/GIORNI_STORICO_VEND*'AUTO-ORDER'!$V$3,IF(AD176&gt;='AUTO-ORDER'!$V$8,AC176*'AUTO-ORDER'!$V$9,0))),0))</f>
        <v>4</v>
      </c>
      <c r="AF176">
        <f t="shared" si="4"/>
        <v>0</v>
      </c>
      <c r="AG176">
        <f>IF(C176="","",IF(OR(AA176&lt;=0,AE176&lt;=0),0,IF(AND(AB176&lt;='AUTO-ORDER'!$V$4,AD176&lt;='AUTO-ORDER'!$V$5),IF(AND(G176&lt;='AUTO-ORDER'!$V$10,AB176&gt;0),AA176,0),IF(G176&gt;=AE176,0,MAX(ROUNDUP((AE176-G176)/AA176,0)*AA176,IF(AND(AB176&gt;='AUTO-ORDER'!$V$7,G176&lt;=AA176),AA176,0))))))</f>
        <v>0</v>
      </c>
      <c r="AH176" t="str">
        <f>IF(C176="","",IF(AND(AJ176&lt;'AUTO-ORDER'!$V$2,AG176&gt;0),COUNTIFS($AJ$2:AJ176,"&lt;"&amp;'AUTO-ORDER'!$V$2,$AG$2:AG176,"&gt;0"),""))</f>
        <v/>
      </c>
      <c r="AI176" t="str">
        <f>IF(C176="","",IF(AND(AJ176&lt;'AUTO-ORDER'!$V$2,AG176=0),COUNTIFS($AJ$2:AJ176,"&lt;"&amp;'AUTO-ORDER'!$V$2,$AG$2:AG176,"=0"),""))</f>
        <v/>
      </c>
      <c r="AJ176">
        <f t="shared" si="5"/>
        <v>1.5</v>
      </c>
    </row>
    <row r="177" spans="2:36" x14ac:dyDescent="0.25">
      <c r="B177" s="123">
        <f>+RIEP_VENDITA!T178</f>
        <v>2.1212121212121213E-2</v>
      </c>
      <c r="C177" s="29" t="str">
        <f>+RIEP_VENDITA!A178</f>
        <v>AMMS3467</v>
      </c>
      <c r="D177" t="str">
        <f>+RIEP_VENDITA!B178</f>
        <v>WINSTON WHITE SUPER LINE</v>
      </c>
      <c r="E177">
        <f>+RIEP_VENDITA!C178</f>
        <v>330</v>
      </c>
      <c r="F177">
        <f>+RIEP_VENDITA!D178</f>
        <v>323</v>
      </c>
      <c r="G177">
        <f>+RIEP_VENDITA!G178</f>
        <v>7</v>
      </c>
      <c r="H177">
        <f>+RIEP_VENDITA!H178</f>
        <v>5.8</v>
      </c>
      <c r="Z177" t="str">
        <f t="array" ref="Z177">IF(C177="","",IFERROR(INDEX(LOOKUP!$B$2:$B$8,MATCH(1,COUNTIF(D177,"*"&amp;LOOKUP!$A$2:$A$8&amp;"*"),0)),IF(LEFT(C177,4)="AMMS","SIGARETTE","ACCESSORI")))</f>
        <v>SIGARETTE</v>
      </c>
      <c r="AA177">
        <f>IF(C177="","",IF(SUMIFS('AUTO-ORDER'!$T$2:$T$1000,'AUTO-ORDER'!$S$2:$S$1000,C177)&gt;0,SUMIFS('AUTO-ORDER'!$T$2:$T$1000,'AUTO-ORDER'!$S$2:$S$1000,C177),IF(Z177="SIGARETTE",LOTTO_SIGARETTE,IF(Z177="SIGARETTE ELETTRONICHE",LOTTO_ELETTRONICHE,LOTTO_ACCESSORI))))</f>
        <v>10</v>
      </c>
      <c r="AB177">
        <f>IF(C177="","",SUMIFS(DB_STORICO_VEND!$E$2:$E$30000,DB_STORICO_VEND!$C$2:$C$30000,C177,DB_STORICO_VEND!$B$2:$B$30000,"&gt;="&amp;MAX(DB_STORICO_VEND!$B$2:$B$30000)-GIORNI_STORICO_VEND,DB_STORICO_VEND!$B$2:$B$30000,"&lt;="&amp;MAX(DB_STORICO_VEND!$B$2:$B$30000)))</f>
        <v>51</v>
      </c>
      <c r="AC177">
        <f>IF(C177="","",IFERROR(AVERAGEIFS(STORICO_ORDINI!$E$2:$E$20000,STORICO_ORDINI!$C$2:$C$20000,C177,STORICO_ORDINI!$E$2:$E$20000,"&gt;0"),0))</f>
        <v>23.333333333333332</v>
      </c>
      <c r="AD177">
        <f>IF(C177="","",COUNTIFS(STORICO_ORDINI!$C$2:$C$20000,C177,STORICO_ORDINI!$E$2:$E$20000,"&gt;0"))</f>
        <v>6</v>
      </c>
      <c r="AE177">
        <f>IF(C177="","",ROUND(IF(AND(AB177&lt;='AUTO-ORDER'!$V$4,AD177&lt;='AUTO-ORDER'!$V$5),MAX(0,AB177*'AUTO-ORDER'!$V$6),MAX(AB177*GIORNI_SETTIMANA/GIORNI_STORICO_VEND*'AUTO-ORDER'!$V$3,IF(AD177&gt;='AUTO-ORDER'!$V$8,AC177*'AUTO-ORDER'!$V$9,0))),0))</f>
        <v>14</v>
      </c>
      <c r="AF177">
        <f t="shared" si="4"/>
        <v>7</v>
      </c>
      <c r="AG177">
        <f>IF(C177="","",IF(OR(AA177&lt;=0,AE177&lt;=0),0,IF(AND(AB177&lt;='AUTO-ORDER'!$V$4,AD177&lt;='AUTO-ORDER'!$V$5),IF(AND(G177&lt;='AUTO-ORDER'!$V$10,AB177&gt;0),AA177,0),IF(G177&gt;=AE177,0,MAX(ROUNDUP((AE177-G177)/AA177,0)*AA177,IF(AND(AB177&gt;='AUTO-ORDER'!$V$7,G177&lt;=AA177),AA177,0))))))</f>
        <v>10</v>
      </c>
      <c r="AH177" t="str">
        <f>IF(C177="","",IF(AND(AJ177&lt;'AUTO-ORDER'!$V$2,AG177&gt;0),COUNTIFS($AJ$2:AJ177,"&lt;"&amp;'AUTO-ORDER'!$V$2,$AG$2:AG177,"&gt;0"),""))</f>
        <v/>
      </c>
      <c r="AI177" t="str">
        <f>IF(C177="","",IF(AND(AJ177&lt;'AUTO-ORDER'!$V$2,AG177=0),COUNTIFS($AJ$2:AJ177,"&lt;"&amp;'AUTO-ORDER'!$V$2,$AG$2:AG177,"=0"),""))</f>
        <v/>
      </c>
      <c r="AJ177">
        <f t="shared" si="5"/>
        <v>0.5</v>
      </c>
    </row>
    <row r="178" spans="2:36" x14ac:dyDescent="0.25">
      <c r="B178" s="123">
        <f>+RIEP_VENDITA!T179</f>
        <v>0.25</v>
      </c>
      <c r="C178" s="29" t="str">
        <f>+RIEP_VENDITA!A179</f>
        <v>AMMS3486</v>
      </c>
      <c r="D178" t="str">
        <f>+RIEP_VENDITA!B179</f>
        <v>GOLDEN VIRGINIA THE ORIGINAL TRINCIATO</v>
      </c>
      <c r="E178">
        <f>+RIEP_VENDITA!C179</f>
        <v>20</v>
      </c>
      <c r="F178">
        <f>+RIEP_VENDITA!D179</f>
        <v>15</v>
      </c>
      <c r="G178">
        <f>+RIEP_VENDITA!G179</f>
        <v>5</v>
      </c>
      <c r="H178">
        <f>+RIEP_VENDITA!H179</f>
        <v>8.3000000000000007</v>
      </c>
      <c r="Z178" t="str">
        <f t="array" ref="Z178">IF(C178="","",IFERROR(INDEX(LOOKUP!$B$2:$B$8,MATCH(1,COUNTIF(D178,"*"&amp;LOOKUP!$A$2:$A$8&amp;"*"),0)),IF(LEFT(C178,4)="AMMS","SIGARETTE","ACCESSORI")))</f>
        <v>SIGARETTE</v>
      </c>
      <c r="AA178">
        <f>IF(C178="","",IF(SUMIFS('AUTO-ORDER'!$T$2:$T$1000,'AUTO-ORDER'!$S$2:$S$1000,C178)&gt;0,SUMIFS('AUTO-ORDER'!$T$2:$T$1000,'AUTO-ORDER'!$S$2:$S$1000,C178),IF(Z178="SIGARETTE",LOTTO_SIGARETTE,IF(Z178="SIGARETTE ELETTRONICHE",LOTTO_ELETTRONICHE,LOTTO_ACCESSORI))))</f>
        <v>10</v>
      </c>
      <c r="AB178">
        <f>IF(C178="","",SUMIFS(DB_STORICO_VEND!$E$2:$E$30000,DB_STORICO_VEND!$C$2:$C$30000,C178,DB_STORICO_VEND!$B$2:$B$30000,"&gt;="&amp;MAX(DB_STORICO_VEND!$B$2:$B$30000)-GIORNI_STORICO_VEND,DB_STORICO_VEND!$B$2:$B$30000,"&lt;="&amp;MAX(DB_STORICO_VEND!$B$2:$B$30000)))</f>
        <v>0</v>
      </c>
      <c r="AC178">
        <f>IF(C178="","",IFERROR(AVERAGEIFS(STORICO_ORDINI!$E$2:$E$20000,STORICO_ORDINI!$C$2:$C$20000,C178,STORICO_ORDINI!$E$2:$E$20000,"&gt;0"),0))</f>
        <v>10</v>
      </c>
      <c r="AD178">
        <f>IF(C178="","",COUNTIFS(STORICO_ORDINI!$C$2:$C$20000,C178,STORICO_ORDINI!$E$2:$E$20000,"&gt;0"))</f>
        <v>3</v>
      </c>
      <c r="AE178">
        <f>IF(C178="","",ROUND(IF(AND(AB178&lt;='AUTO-ORDER'!$V$4,AD178&lt;='AUTO-ORDER'!$V$5),MAX(0,AB178*'AUTO-ORDER'!$V$6),MAX(AB178*GIORNI_SETTIMANA/GIORNI_STORICO_VEND*'AUTO-ORDER'!$V$3,IF(AD178&gt;='AUTO-ORDER'!$V$8,AC178*'AUTO-ORDER'!$V$9,0))),0))</f>
        <v>0</v>
      </c>
      <c r="AF178">
        <f t="shared" si="4"/>
        <v>0</v>
      </c>
      <c r="AG178">
        <f>IF(C178="","",IF(OR(AA178&lt;=0,AE178&lt;=0),0,IF(AND(AB178&lt;='AUTO-ORDER'!$V$4,AD178&lt;='AUTO-ORDER'!$V$5),IF(AND(G178&lt;='AUTO-ORDER'!$V$10,AB178&gt;0),AA178,0),IF(G178&gt;=AE178,0,MAX(ROUNDUP((AE178-G178)/AA178,0)*AA178,IF(AND(AB178&gt;='AUTO-ORDER'!$V$7,G178&lt;=AA178),AA178,0))))))</f>
        <v>0</v>
      </c>
      <c r="AH178" t="str">
        <f>IF(C178="","",IF(AND(AJ178&lt;'AUTO-ORDER'!$V$2,AG178&gt;0),COUNTIFS($AJ$2:AJ178,"&lt;"&amp;'AUTO-ORDER'!$V$2,$AG$2:AG178,"&gt;0"),""))</f>
        <v/>
      </c>
      <c r="AI178" t="str">
        <f>IF(C178="","",IF(AND(AJ178&lt;'AUTO-ORDER'!$V$2,AG178=0),COUNTIFS($AJ$2:AJ178,"&lt;"&amp;'AUTO-ORDER'!$V$2,$AG$2:AG178,"=0"),""))</f>
        <v/>
      </c>
      <c r="AJ178">
        <f t="shared" si="5"/>
        <v>5</v>
      </c>
    </row>
    <row r="179" spans="2:36" x14ac:dyDescent="0.25">
      <c r="B179" s="123">
        <f>+RIEP_VENDITA!T180</f>
        <v>0.13333333333333333</v>
      </c>
      <c r="C179" s="29" t="str">
        <f>+RIEP_VENDITA!A180</f>
        <v>AMMS3494</v>
      </c>
      <c r="D179" t="str">
        <f>+RIEP_VENDITA!B180</f>
        <v>MARLBORO TRINCIATO</v>
      </c>
      <c r="E179">
        <f>+RIEP_VENDITA!C180</f>
        <v>30</v>
      </c>
      <c r="F179">
        <f>+RIEP_VENDITA!D180</f>
        <v>26</v>
      </c>
      <c r="G179">
        <f>+RIEP_VENDITA!G180</f>
        <v>4</v>
      </c>
      <c r="H179">
        <f>+RIEP_VENDITA!H180</f>
        <v>8.3000000000000007</v>
      </c>
      <c r="Z179" t="str">
        <f t="array" ref="Z179">IF(C179="","",IFERROR(INDEX(LOOKUP!$B$2:$B$8,MATCH(1,COUNTIF(D179,"*"&amp;LOOKUP!$A$2:$A$8&amp;"*"),0)),IF(LEFT(C179,4)="AMMS","SIGARETTE","ACCESSORI")))</f>
        <v>SIGARETTE</v>
      </c>
      <c r="AA179">
        <f>IF(C179="","",IF(SUMIFS('AUTO-ORDER'!$T$2:$T$1000,'AUTO-ORDER'!$S$2:$S$1000,C179)&gt;0,SUMIFS('AUTO-ORDER'!$T$2:$T$1000,'AUTO-ORDER'!$S$2:$S$1000,C179),IF(Z179="SIGARETTE",LOTTO_SIGARETTE,IF(Z179="SIGARETTE ELETTRONICHE",LOTTO_ELETTRONICHE,LOTTO_ACCESSORI))))</f>
        <v>10</v>
      </c>
      <c r="AB179">
        <f>IF(C179="","",SUMIFS(DB_STORICO_VEND!$E$2:$E$30000,DB_STORICO_VEND!$C$2:$C$30000,C179,DB_STORICO_VEND!$B$2:$B$30000,"&gt;="&amp;MAX(DB_STORICO_VEND!$B$2:$B$30000)-GIORNI_STORICO_VEND,DB_STORICO_VEND!$B$2:$B$30000,"&lt;="&amp;MAX(DB_STORICO_VEND!$B$2:$B$30000)))</f>
        <v>2</v>
      </c>
      <c r="AC179">
        <f>IF(C179="","",IFERROR(AVERAGEIFS(STORICO_ORDINI!$E$2:$E$20000,STORICO_ORDINI!$C$2:$C$20000,C179,STORICO_ORDINI!$E$2:$E$20000,"&gt;0"),0))</f>
        <v>0</v>
      </c>
      <c r="AD179">
        <f>IF(C179="","",COUNTIFS(STORICO_ORDINI!$C$2:$C$20000,C179,STORICO_ORDINI!$E$2:$E$20000,"&gt;0"))</f>
        <v>0</v>
      </c>
      <c r="AE179">
        <f>IF(C179="","",ROUND(IF(AND(AB179&lt;='AUTO-ORDER'!$V$4,AD179&lt;='AUTO-ORDER'!$V$5),MAX(0,AB179*'AUTO-ORDER'!$V$6),MAX(AB179*GIORNI_SETTIMANA/GIORNI_STORICO_VEND*'AUTO-ORDER'!$V$3,IF(AD179&gt;='AUTO-ORDER'!$V$8,AC179*'AUTO-ORDER'!$V$9,0))),0))</f>
        <v>1</v>
      </c>
      <c r="AF179">
        <f t="shared" si="4"/>
        <v>0</v>
      </c>
      <c r="AG179">
        <f>IF(C179="","",IF(OR(AA179&lt;=0,AE179&lt;=0),0,IF(AND(AB179&lt;='AUTO-ORDER'!$V$4,AD179&lt;='AUTO-ORDER'!$V$5),IF(AND(G179&lt;='AUTO-ORDER'!$V$10,AB179&gt;0),AA179,0),IF(G179&gt;=AE179,0,MAX(ROUNDUP((AE179-G179)/AA179,0)*AA179,IF(AND(AB179&gt;='AUTO-ORDER'!$V$7,G179&lt;=AA179),AA179,0))))))</f>
        <v>0</v>
      </c>
      <c r="AH179" t="str">
        <f>IF(C179="","",IF(AND(AJ179&lt;'AUTO-ORDER'!$V$2,AG179&gt;0),COUNTIFS($AJ$2:AJ179,"&lt;"&amp;'AUTO-ORDER'!$V$2,$AG$2:AG179,"&gt;0"),""))</f>
        <v/>
      </c>
      <c r="AI179" t="str">
        <f>IF(C179="","",IF(AND(AJ179&lt;'AUTO-ORDER'!$V$2,AG179=0),COUNTIFS($AJ$2:AJ179,"&lt;"&amp;'AUTO-ORDER'!$V$2,$AG$2:AG179,"=0"),""))</f>
        <v/>
      </c>
      <c r="AJ179">
        <f t="shared" si="5"/>
        <v>4</v>
      </c>
    </row>
    <row r="180" spans="2:36" x14ac:dyDescent="0.25">
      <c r="B180" s="123">
        <f>+RIEP_VENDITA!T181</f>
        <v>0.05</v>
      </c>
      <c r="C180" s="29" t="str">
        <f>+RIEP_VENDITA!A181</f>
        <v>AMMS3495</v>
      </c>
      <c r="D180" t="str">
        <f>+RIEP_VENDITA!B181</f>
        <v>MARLBORO GOLD TRINCIATO</v>
      </c>
      <c r="E180">
        <f>+RIEP_VENDITA!C181</f>
        <v>120</v>
      </c>
      <c r="F180">
        <f>+RIEP_VENDITA!D181</f>
        <v>114</v>
      </c>
      <c r="G180">
        <f>+RIEP_VENDITA!G181</f>
        <v>6</v>
      </c>
      <c r="H180">
        <f>+RIEP_VENDITA!H181</f>
        <v>8.3000000000000007</v>
      </c>
      <c r="Z180" t="str">
        <f t="array" ref="Z180">IF(C180="","",IFERROR(INDEX(LOOKUP!$B$2:$B$8,MATCH(1,COUNTIF(D180,"*"&amp;LOOKUP!$A$2:$A$8&amp;"*"),0)),IF(LEFT(C180,4)="AMMS","SIGARETTE","ACCESSORI")))</f>
        <v>SIGARETTE</v>
      </c>
      <c r="AA180">
        <f>IF(C180="","",IF(SUMIFS('AUTO-ORDER'!$T$2:$T$1000,'AUTO-ORDER'!$S$2:$S$1000,C180)&gt;0,SUMIFS('AUTO-ORDER'!$T$2:$T$1000,'AUTO-ORDER'!$S$2:$S$1000,C180),IF(Z180="SIGARETTE",LOTTO_SIGARETTE,IF(Z180="SIGARETTE ELETTRONICHE",LOTTO_ELETTRONICHE,LOTTO_ACCESSORI))))</f>
        <v>10</v>
      </c>
      <c r="AB180">
        <f>IF(C180="","",SUMIFS(DB_STORICO_VEND!$E$2:$E$30000,DB_STORICO_VEND!$C$2:$C$30000,C180,DB_STORICO_VEND!$B$2:$B$30000,"&gt;="&amp;MAX(DB_STORICO_VEND!$B$2:$B$30000)-GIORNI_STORICO_VEND,DB_STORICO_VEND!$B$2:$B$30000,"&lt;="&amp;MAX(DB_STORICO_VEND!$B$2:$B$30000)))</f>
        <v>6</v>
      </c>
      <c r="AC180">
        <f>IF(C180="","",IFERROR(AVERAGEIFS(STORICO_ORDINI!$E$2:$E$20000,STORICO_ORDINI!$C$2:$C$20000,C180,STORICO_ORDINI!$E$2:$E$20000,"&gt;0"),0))</f>
        <v>16</v>
      </c>
      <c r="AD180">
        <f>IF(C180="","",COUNTIFS(STORICO_ORDINI!$C$2:$C$20000,C180,STORICO_ORDINI!$E$2:$E$20000,"&gt;0"))</f>
        <v>5</v>
      </c>
      <c r="AE180">
        <f>IF(C180="","",ROUND(IF(AND(AB180&lt;='AUTO-ORDER'!$V$4,AD180&lt;='AUTO-ORDER'!$V$5),MAX(0,AB180*'AUTO-ORDER'!$V$6),MAX(AB180*GIORNI_SETTIMANA/GIORNI_STORICO_VEND*'AUTO-ORDER'!$V$3,IF(AD180&gt;='AUTO-ORDER'!$V$8,AC180*'AUTO-ORDER'!$V$9,0))),0))</f>
        <v>6</v>
      </c>
      <c r="AF180">
        <f t="shared" si="4"/>
        <v>0</v>
      </c>
      <c r="AG180">
        <f>IF(C180="","",IF(OR(AA180&lt;=0,AE180&lt;=0),0,IF(AND(AB180&lt;='AUTO-ORDER'!$V$4,AD180&lt;='AUTO-ORDER'!$V$5),IF(AND(G180&lt;='AUTO-ORDER'!$V$10,AB180&gt;0),AA180,0),IF(G180&gt;=AE180,0,MAX(ROUNDUP((AE180-G180)/AA180,0)*AA180,IF(AND(AB180&gt;='AUTO-ORDER'!$V$7,G180&lt;=AA180),AA180,0))))))</f>
        <v>0</v>
      </c>
      <c r="AH180" t="str">
        <f>IF(C180="","",IF(AND(AJ180&lt;'AUTO-ORDER'!$V$2,AG180&gt;0),COUNTIFS($AJ$2:AJ180,"&lt;"&amp;'AUTO-ORDER'!$V$2,$AG$2:AG180,"&gt;0"),""))</f>
        <v/>
      </c>
      <c r="AI180" t="str">
        <f>IF(C180="","",IF(AND(AJ180&lt;'AUTO-ORDER'!$V$2,AG180=0),COUNTIFS($AJ$2:AJ180,"&lt;"&amp;'AUTO-ORDER'!$V$2,$AG$2:AG180,"=0"),""))</f>
        <v/>
      </c>
      <c r="AJ180">
        <f t="shared" si="5"/>
        <v>1</v>
      </c>
    </row>
    <row r="181" spans="2:36" x14ac:dyDescent="0.25">
      <c r="B181" s="123">
        <f>+RIEP_VENDITA!T182</f>
        <v>0.1</v>
      </c>
      <c r="C181" s="29" t="str">
        <f>+RIEP_VENDITA!A182</f>
        <v>AMMS3504</v>
      </c>
      <c r="D181" t="str">
        <f>+RIEP_VENDITA!B182</f>
        <v>MARLBORO POCKET PACK*CART20</v>
      </c>
      <c r="E181">
        <f>+RIEP_VENDITA!C182</f>
        <v>180</v>
      </c>
      <c r="F181">
        <f>+RIEP_VENDITA!D182</f>
        <v>162</v>
      </c>
      <c r="G181">
        <f>+RIEP_VENDITA!G182</f>
        <v>18</v>
      </c>
      <c r="H181">
        <f>+RIEP_VENDITA!H182</f>
        <v>5.7</v>
      </c>
      <c r="Z181" t="str">
        <f t="array" ref="Z181">IF(C181="","",IFERROR(INDEX(LOOKUP!$B$2:$B$8,MATCH(1,COUNTIF(D181,"*"&amp;LOOKUP!$A$2:$A$8&amp;"*"),0)),IF(LEFT(C181,4)="AMMS","SIGARETTE","ACCESSORI")))</f>
        <v>SIGARETTE</v>
      </c>
      <c r="AA181">
        <f>IF(C181="","",IF(SUMIFS('AUTO-ORDER'!$T$2:$T$1000,'AUTO-ORDER'!$S$2:$S$1000,C181)&gt;0,SUMIFS('AUTO-ORDER'!$T$2:$T$1000,'AUTO-ORDER'!$S$2:$S$1000,C181),IF(Z181="SIGARETTE",LOTTO_SIGARETTE,IF(Z181="SIGARETTE ELETTRONICHE",LOTTO_ELETTRONICHE,LOTTO_ACCESSORI))))</f>
        <v>10</v>
      </c>
      <c r="AB181">
        <f>IF(C181="","",SUMIFS(DB_STORICO_VEND!$E$2:$E$30000,DB_STORICO_VEND!$C$2:$C$30000,C181,DB_STORICO_VEND!$B$2:$B$30000,"&gt;="&amp;MAX(DB_STORICO_VEND!$B$2:$B$30000)-GIORNI_STORICO_VEND,DB_STORICO_VEND!$B$2:$B$30000,"&lt;="&amp;MAX(DB_STORICO_VEND!$B$2:$B$30000)))</f>
        <v>12</v>
      </c>
      <c r="AC181">
        <f>IF(C181="","",IFERROR(AVERAGEIFS(STORICO_ORDINI!$E$2:$E$20000,STORICO_ORDINI!$C$2:$C$20000,C181,STORICO_ORDINI!$E$2:$E$20000,"&gt;0"),0))</f>
        <v>23.333333333333332</v>
      </c>
      <c r="AD181">
        <f>IF(C181="","",COUNTIFS(STORICO_ORDINI!$C$2:$C$20000,C181,STORICO_ORDINI!$E$2:$E$20000,"&gt;0"))</f>
        <v>6</v>
      </c>
      <c r="AE181">
        <f>IF(C181="","",ROUND(IF(AND(AB181&lt;='AUTO-ORDER'!$V$4,AD181&lt;='AUTO-ORDER'!$V$5),MAX(0,AB181*'AUTO-ORDER'!$V$6),MAX(AB181*GIORNI_SETTIMANA/GIORNI_STORICO_VEND*'AUTO-ORDER'!$V$3,IF(AD181&gt;='AUTO-ORDER'!$V$8,AC181*'AUTO-ORDER'!$V$9,0))),0))</f>
        <v>8</v>
      </c>
      <c r="AF181">
        <f t="shared" si="4"/>
        <v>0</v>
      </c>
      <c r="AG181">
        <f>IF(C181="","",IF(OR(AA181&lt;=0,AE181&lt;=0),0,IF(AND(AB181&lt;='AUTO-ORDER'!$V$4,AD181&lt;='AUTO-ORDER'!$V$5),IF(AND(G181&lt;='AUTO-ORDER'!$V$10,AB181&gt;0),AA181,0),IF(G181&gt;=AE181,0,MAX(ROUNDUP((AE181-G181)/AA181,0)*AA181,IF(AND(AB181&gt;='AUTO-ORDER'!$V$7,G181&lt;=AA181),AA181,0))))))</f>
        <v>0</v>
      </c>
      <c r="AH181" t="str">
        <f>IF(C181="","",IF(AND(AJ181&lt;'AUTO-ORDER'!$V$2,AG181&gt;0),COUNTIFS($AJ$2:AJ181,"&lt;"&amp;'AUTO-ORDER'!$V$2,$AG$2:AG181,"&gt;0"),""))</f>
        <v/>
      </c>
      <c r="AI181" t="str">
        <f>IF(C181="","",IF(AND(AJ181&lt;'AUTO-ORDER'!$V$2,AG181=0),COUNTIFS($AJ$2:AJ181,"&lt;"&amp;'AUTO-ORDER'!$V$2,$AG$2:AG181,"=0"),""))</f>
        <v/>
      </c>
      <c r="AJ181">
        <f t="shared" si="5"/>
        <v>2.25</v>
      </c>
    </row>
    <row r="182" spans="2:36" x14ac:dyDescent="0.25">
      <c r="B182" s="123">
        <f>+RIEP_VENDITA!T183</f>
        <v>0.11666666666666667</v>
      </c>
      <c r="C182" s="29" t="str">
        <f>+RIEP_VENDITA!A183</f>
        <v>AMMS3528</v>
      </c>
      <c r="D182" t="str">
        <f>+RIEP_VENDITA!B183</f>
        <v>MARLBORO LEAF</v>
      </c>
      <c r="E182">
        <f>+RIEP_VENDITA!C183</f>
        <v>60</v>
      </c>
      <c r="F182">
        <f>+RIEP_VENDITA!D183</f>
        <v>53</v>
      </c>
      <c r="G182">
        <f>+RIEP_VENDITA!G183</f>
        <v>7</v>
      </c>
      <c r="H182">
        <f>+RIEP_VENDITA!H183</f>
        <v>3.1</v>
      </c>
      <c r="Z182" t="str">
        <f t="array" ref="Z182">IF(C182="","",IFERROR(INDEX(LOOKUP!$B$2:$B$8,MATCH(1,COUNTIF(D182,"*"&amp;LOOKUP!$A$2:$A$8&amp;"*"),0)),IF(LEFT(C182,4)="AMMS","SIGARETTE","ACCESSORI")))</f>
        <v>SIGARETTE</v>
      </c>
      <c r="AA182">
        <f>IF(C182="","",IF(SUMIFS('AUTO-ORDER'!$T$2:$T$1000,'AUTO-ORDER'!$S$2:$S$1000,C182)&gt;0,SUMIFS('AUTO-ORDER'!$T$2:$T$1000,'AUTO-ORDER'!$S$2:$S$1000,C182),IF(Z182="SIGARETTE",LOTTO_SIGARETTE,IF(Z182="SIGARETTE ELETTRONICHE",LOTTO_ELETTRONICHE,LOTTO_ACCESSORI))))</f>
        <v>10</v>
      </c>
      <c r="AB182">
        <f>IF(C182="","",SUMIFS(DB_STORICO_VEND!$E$2:$E$30000,DB_STORICO_VEND!$C$2:$C$30000,C182,DB_STORICO_VEND!$B$2:$B$30000,"&gt;="&amp;MAX(DB_STORICO_VEND!$B$2:$B$30000)-GIORNI_STORICO_VEND,DB_STORICO_VEND!$B$2:$B$30000,"&lt;="&amp;MAX(DB_STORICO_VEND!$B$2:$B$30000)))</f>
        <v>5</v>
      </c>
      <c r="AC182">
        <f>IF(C182="","",IFERROR(AVERAGEIFS(STORICO_ORDINI!$E$2:$E$20000,STORICO_ORDINI!$C$2:$C$20000,C182,STORICO_ORDINI!$E$2:$E$20000,"&gt;0"),0))</f>
        <v>16.666666666666668</v>
      </c>
      <c r="AD182">
        <f>IF(C182="","",COUNTIFS(STORICO_ORDINI!$C$2:$C$20000,C182,STORICO_ORDINI!$E$2:$E$20000,"&gt;0"))</f>
        <v>3</v>
      </c>
      <c r="AE182">
        <f>IF(C182="","",ROUND(IF(AND(AB182&lt;='AUTO-ORDER'!$V$4,AD182&lt;='AUTO-ORDER'!$V$5),MAX(0,AB182*'AUTO-ORDER'!$V$6),MAX(AB182*GIORNI_SETTIMANA/GIORNI_STORICO_VEND*'AUTO-ORDER'!$V$3,IF(AD182&gt;='AUTO-ORDER'!$V$8,AC182*'AUTO-ORDER'!$V$9,0))),0))</f>
        <v>1</v>
      </c>
      <c r="AF182">
        <f t="shared" si="4"/>
        <v>0</v>
      </c>
      <c r="AG182">
        <f>IF(C182="","",IF(OR(AA182&lt;=0,AE182&lt;=0),0,IF(AND(AB182&lt;='AUTO-ORDER'!$V$4,AD182&lt;='AUTO-ORDER'!$V$5),IF(AND(G182&lt;='AUTO-ORDER'!$V$10,AB182&gt;0),AA182,0),IF(G182&gt;=AE182,0,MAX(ROUNDUP((AE182-G182)/AA182,0)*AA182,IF(AND(AB182&gt;='AUTO-ORDER'!$V$7,G182&lt;=AA182),AA182,0))))))</f>
        <v>0</v>
      </c>
      <c r="AH182" t="str">
        <f>IF(C182="","",IF(AND(AJ182&lt;'AUTO-ORDER'!$V$2,AG182&gt;0),COUNTIFS($AJ$2:AJ182,"&lt;"&amp;'AUTO-ORDER'!$V$2,$AG$2:AG182,"&gt;0"),""))</f>
        <v/>
      </c>
      <c r="AI182" t="str">
        <f>IF(C182="","",IF(AND(AJ182&lt;'AUTO-ORDER'!$V$2,AG182=0),COUNTIFS($AJ$2:AJ182,"&lt;"&amp;'AUTO-ORDER'!$V$2,$AG$2:AG182,"=0"),""))</f>
        <v/>
      </c>
      <c r="AJ182">
        <f t="shared" si="5"/>
        <v>7</v>
      </c>
    </row>
    <row r="183" spans="2:36" x14ac:dyDescent="0.25">
      <c r="B183" s="123">
        <f>+RIEP_VENDITA!T184</f>
        <v>7.0512820512820512E-2</v>
      </c>
      <c r="C183" s="29" t="str">
        <f>+RIEP_VENDITA!A184</f>
        <v>AMMS3648</v>
      </c>
      <c r="D183" t="str">
        <f>+RIEP_VENDITA!B184</f>
        <v>LUCKY STRIKE CRISP TOBACCO LEAF ROLLED</v>
      </c>
      <c r="E183">
        <f>+RIEP_VENDITA!C184</f>
        <v>156</v>
      </c>
      <c r="F183">
        <f>+RIEP_VENDITA!D184</f>
        <v>145</v>
      </c>
      <c r="G183">
        <f>+RIEP_VENDITA!G184</f>
        <v>11</v>
      </c>
      <c r="H183">
        <f>+RIEP_VENDITA!H184</f>
        <v>3</v>
      </c>
      <c r="Z183" t="str">
        <f t="array" ref="Z183">IF(C183="","",IFERROR(INDEX(LOOKUP!$B$2:$B$8,MATCH(1,COUNTIF(D183,"*"&amp;LOOKUP!$A$2:$A$8&amp;"*"),0)),IF(LEFT(C183,4)="AMMS","SIGARETTE","ACCESSORI")))</f>
        <v>SIGARETTE</v>
      </c>
      <c r="AA183">
        <f>IF(C183="","",IF(SUMIFS('AUTO-ORDER'!$T$2:$T$1000,'AUTO-ORDER'!$S$2:$S$1000,C183)&gt;0,SUMIFS('AUTO-ORDER'!$T$2:$T$1000,'AUTO-ORDER'!$S$2:$S$1000,C183),IF(Z183="SIGARETTE",LOTTO_SIGARETTE,IF(Z183="SIGARETTE ELETTRONICHE",LOTTO_ELETTRONICHE,LOTTO_ACCESSORI))))</f>
        <v>10</v>
      </c>
      <c r="AB183">
        <f>IF(C183="","",SUMIFS(DB_STORICO_VEND!$E$2:$E$30000,DB_STORICO_VEND!$C$2:$C$30000,C183,DB_STORICO_VEND!$B$2:$B$30000,"&gt;="&amp;MAX(DB_STORICO_VEND!$B$2:$B$30000)-GIORNI_STORICO_VEND,DB_STORICO_VEND!$B$2:$B$30000,"&lt;="&amp;MAX(DB_STORICO_VEND!$B$2:$B$30000)))</f>
        <v>47</v>
      </c>
      <c r="AC183">
        <f>IF(C183="","",IFERROR(AVERAGEIFS(STORICO_ORDINI!$E$2:$E$20000,STORICO_ORDINI!$C$2:$C$20000,C183,STORICO_ORDINI!$E$2:$E$20000,"&gt;0"),0))</f>
        <v>23.5</v>
      </c>
      <c r="AD183">
        <f>IF(C183="","",COUNTIFS(STORICO_ORDINI!$C$2:$C$20000,C183,STORICO_ORDINI!$E$2:$E$20000,"&gt;0"))</f>
        <v>4</v>
      </c>
      <c r="AE183">
        <f>IF(C183="","",ROUND(IF(AND(AB183&lt;='AUTO-ORDER'!$V$4,AD183&lt;='AUTO-ORDER'!$V$5),MAX(0,AB183*'AUTO-ORDER'!$V$6),MAX(AB183*GIORNI_SETTIMANA/GIORNI_STORICO_VEND*'AUTO-ORDER'!$V$3,IF(AD183&gt;='AUTO-ORDER'!$V$8,AC183*'AUTO-ORDER'!$V$9,0))),0))</f>
        <v>13</v>
      </c>
      <c r="AF183">
        <f t="shared" si="4"/>
        <v>2</v>
      </c>
      <c r="AG183">
        <f>IF(C183="","",IF(OR(AA183&lt;=0,AE183&lt;=0),0,IF(AND(AB183&lt;='AUTO-ORDER'!$V$4,AD183&lt;='AUTO-ORDER'!$V$5),IF(AND(G183&lt;='AUTO-ORDER'!$V$10,AB183&gt;0),AA183,0),IF(G183&gt;=AE183,0,MAX(ROUNDUP((AE183-G183)/AA183,0)*AA183,IF(AND(AB183&gt;='AUTO-ORDER'!$V$7,G183&lt;=AA183),AA183,0))))))</f>
        <v>10</v>
      </c>
      <c r="AH183" t="str">
        <f>IF(C183="","",IF(AND(AJ183&lt;'AUTO-ORDER'!$V$2,AG183&gt;0),COUNTIFS($AJ$2:AJ183,"&lt;"&amp;'AUTO-ORDER'!$V$2,$AG$2:AG183,"&gt;0"),""))</f>
        <v/>
      </c>
      <c r="AI183" t="str">
        <f>IF(C183="","",IF(AND(AJ183&lt;'AUTO-ORDER'!$V$2,AG183=0),COUNTIFS($AJ$2:AJ183,"&lt;"&amp;'AUTO-ORDER'!$V$2,$AG$2:AG183,"=0"),""))</f>
        <v/>
      </c>
      <c r="AJ183">
        <f t="shared" si="5"/>
        <v>0.84615384615384615</v>
      </c>
    </row>
    <row r="184" spans="2:36" x14ac:dyDescent="0.25">
      <c r="B184" s="123">
        <f>+RIEP_VENDITA!T185</f>
        <v>0.25</v>
      </c>
      <c r="C184" s="29" t="str">
        <f>+RIEP_VENDITA!A185</f>
        <v>AMMS3688</v>
      </c>
      <c r="D184" t="str">
        <f>+RIEP_VENDITA!B185</f>
        <v>CHESTERFIELD LEAF</v>
      </c>
      <c r="E184">
        <f>+RIEP_VENDITA!C185</f>
        <v>60</v>
      </c>
      <c r="F184">
        <f>+RIEP_VENDITA!D185</f>
        <v>45</v>
      </c>
      <c r="G184">
        <f>+RIEP_VENDITA!G185</f>
        <v>15</v>
      </c>
      <c r="H184">
        <f>+RIEP_VENDITA!H185</f>
        <v>2.8</v>
      </c>
      <c r="Z184" t="str">
        <f t="array" ref="Z184">IF(C184="","",IFERROR(INDEX(LOOKUP!$B$2:$B$8,MATCH(1,COUNTIF(D184,"*"&amp;LOOKUP!$A$2:$A$8&amp;"*"),0)),IF(LEFT(C184,4)="AMMS","SIGARETTE","ACCESSORI")))</f>
        <v>SIGARETTE</v>
      </c>
      <c r="AA184">
        <f>IF(C184="","",IF(SUMIFS('AUTO-ORDER'!$T$2:$T$1000,'AUTO-ORDER'!$S$2:$S$1000,C184)&gt;0,SUMIFS('AUTO-ORDER'!$T$2:$T$1000,'AUTO-ORDER'!$S$2:$S$1000,C184),IF(Z184="SIGARETTE",LOTTO_SIGARETTE,IF(Z184="SIGARETTE ELETTRONICHE",LOTTO_ELETTRONICHE,LOTTO_ACCESSORI))))</f>
        <v>10</v>
      </c>
      <c r="AB184">
        <f>IF(C184="","",SUMIFS(DB_STORICO_VEND!$E$2:$E$30000,DB_STORICO_VEND!$C$2:$C$30000,C184,DB_STORICO_VEND!$B$2:$B$30000,"&gt;="&amp;MAX(DB_STORICO_VEND!$B$2:$B$30000)-GIORNI_STORICO_VEND,DB_STORICO_VEND!$B$2:$B$30000,"&lt;="&amp;MAX(DB_STORICO_VEND!$B$2:$B$30000)))</f>
        <v>12</v>
      </c>
      <c r="AC184">
        <f>IF(C184="","",IFERROR(AVERAGEIFS(STORICO_ORDINI!$E$2:$E$20000,STORICO_ORDINI!$C$2:$C$20000,C184,STORICO_ORDINI!$E$2:$E$20000,"&gt;0"),0))</f>
        <v>0</v>
      </c>
      <c r="AD184">
        <f>IF(C184="","",COUNTIFS(STORICO_ORDINI!$C$2:$C$20000,C184,STORICO_ORDINI!$E$2:$E$20000,"&gt;0"))</f>
        <v>0</v>
      </c>
      <c r="AE184">
        <f>IF(C184="","",ROUND(IF(AND(AB184&lt;='AUTO-ORDER'!$V$4,AD184&lt;='AUTO-ORDER'!$V$5),MAX(0,AB184*'AUTO-ORDER'!$V$6),MAX(AB184*GIORNI_SETTIMANA/GIORNI_STORICO_VEND*'AUTO-ORDER'!$V$3,IF(AD184&gt;='AUTO-ORDER'!$V$8,AC184*'AUTO-ORDER'!$V$9,0))),0))</f>
        <v>3</v>
      </c>
      <c r="AF184">
        <f t="shared" si="4"/>
        <v>0</v>
      </c>
      <c r="AG184">
        <f>IF(C184="","",IF(OR(AA184&lt;=0,AE184&lt;=0),0,IF(AND(AB184&lt;='AUTO-ORDER'!$V$4,AD184&lt;='AUTO-ORDER'!$V$5),IF(AND(G184&lt;='AUTO-ORDER'!$V$10,AB184&gt;0),AA184,0),IF(G184&gt;=AE184,0,MAX(ROUNDUP((AE184-G184)/AA184,0)*AA184,IF(AND(AB184&gt;='AUTO-ORDER'!$V$7,G184&lt;=AA184),AA184,0))))))</f>
        <v>0</v>
      </c>
      <c r="AH184" t="str">
        <f>IF(C184="","",IF(AND(AJ184&lt;'AUTO-ORDER'!$V$2,AG184&gt;0),COUNTIFS($AJ$2:AJ184,"&lt;"&amp;'AUTO-ORDER'!$V$2,$AG$2:AG184,"&gt;0"),""))</f>
        <v/>
      </c>
      <c r="AI184" t="str">
        <f>IF(C184="","",IF(AND(AJ184&lt;'AUTO-ORDER'!$V$2,AG184=0),COUNTIFS($AJ$2:AJ184,"&lt;"&amp;'AUTO-ORDER'!$V$2,$AG$2:AG184,"=0"),""))</f>
        <v/>
      </c>
      <c r="AJ184">
        <f t="shared" si="5"/>
        <v>5</v>
      </c>
    </row>
    <row r="185" spans="2:36" x14ac:dyDescent="0.25">
      <c r="B185" s="123" t="str">
        <f>+RIEP_VENDITA!T186</f>
        <v/>
      </c>
      <c r="C185" s="29" t="str">
        <f>+RIEP_VENDITA!A186</f>
        <v>AMMS3817</v>
      </c>
      <c r="D185" t="str">
        <f>+RIEP_VENDITA!B186</f>
        <v>TOSCANELLO BARRIQUE</v>
      </c>
      <c r="E185">
        <f>+RIEP_VENDITA!C186</f>
        <v>0</v>
      </c>
      <c r="F185">
        <f>+RIEP_VENDITA!D186</f>
        <v>0</v>
      </c>
      <c r="G185">
        <f>+RIEP_VENDITA!G186</f>
        <v>0</v>
      </c>
      <c r="H185">
        <f>+RIEP_VENDITA!H186</f>
        <v>4.7</v>
      </c>
      <c r="Z185" t="str">
        <f t="array" ref="Z185">IF(C185="","",IFERROR(INDEX(LOOKUP!$B$2:$B$8,MATCH(1,COUNTIF(D185,"*"&amp;LOOKUP!$A$2:$A$8&amp;"*"),0)),IF(LEFT(C185,4)="AMMS","SIGARETTE","ACCESSORI")))</f>
        <v>SIGARETTE</v>
      </c>
      <c r="AA185">
        <f>IF(C185="","",IF(SUMIFS('AUTO-ORDER'!$T$2:$T$1000,'AUTO-ORDER'!$S$2:$S$1000,C185)&gt;0,SUMIFS('AUTO-ORDER'!$T$2:$T$1000,'AUTO-ORDER'!$S$2:$S$1000,C185),IF(Z185="SIGARETTE",LOTTO_SIGARETTE,IF(Z185="SIGARETTE ELETTRONICHE",LOTTO_ELETTRONICHE,LOTTO_ACCESSORI))))</f>
        <v>10</v>
      </c>
      <c r="AB185">
        <f>IF(C185="","",SUMIFS(DB_STORICO_VEND!$E$2:$E$30000,DB_STORICO_VEND!$C$2:$C$30000,C185,DB_STORICO_VEND!$B$2:$B$30000,"&gt;="&amp;MAX(DB_STORICO_VEND!$B$2:$B$30000)-GIORNI_STORICO_VEND,DB_STORICO_VEND!$B$2:$B$30000,"&lt;="&amp;MAX(DB_STORICO_VEND!$B$2:$B$30000)))</f>
        <v>0</v>
      </c>
      <c r="AC185">
        <f>IF(C185="","",IFERROR(AVERAGEIFS(STORICO_ORDINI!$E$2:$E$20000,STORICO_ORDINI!$C$2:$C$20000,C185,STORICO_ORDINI!$E$2:$E$20000,"&gt;0"),0))</f>
        <v>10</v>
      </c>
      <c r="AD185">
        <f>IF(C185="","",COUNTIFS(STORICO_ORDINI!$C$2:$C$20000,C185,STORICO_ORDINI!$E$2:$E$20000,"&gt;0"))</f>
        <v>2</v>
      </c>
      <c r="AE185">
        <f>IF(C185="","",ROUND(IF(AND(AB185&lt;='AUTO-ORDER'!$V$4,AD185&lt;='AUTO-ORDER'!$V$5),MAX(0,AB185*'AUTO-ORDER'!$V$6),MAX(AB185*GIORNI_SETTIMANA/GIORNI_STORICO_VEND*'AUTO-ORDER'!$V$3,IF(AD185&gt;='AUTO-ORDER'!$V$8,AC185*'AUTO-ORDER'!$V$9,0))),0))</f>
        <v>0</v>
      </c>
      <c r="AF185">
        <f t="shared" si="4"/>
        <v>0</v>
      </c>
      <c r="AG185">
        <f>IF(C185="","",IF(OR(AA185&lt;=0,AE185&lt;=0),0,IF(AND(AB185&lt;='AUTO-ORDER'!$V$4,AD185&lt;='AUTO-ORDER'!$V$5),IF(AND(G185&lt;='AUTO-ORDER'!$V$10,AB185&gt;0),AA185,0),IF(G185&gt;=AE185,0,MAX(ROUNDUP((AE185-G185)/AA185,0)*AA185,IF(AND(AB185&gt;='AUTO-ORDER'!$V$7,G185&lt;=AA185),AA185,0))))))</f>
        <v>0</v>
      </c>
      <c r="AH185" t="str">
        <f>IF(C185="","",IF(AND(AJ185&lt;'AUTO-ORDER'!$V$2,AG185&gt;0),COUNTIFS($AJ$2:AJ185,"&lt;"&amp;'AUTO-ORDER'!$V$2,$AG$2:AG185,"&gt;0"),""))</f>
        <v/>
      </c>
      <c r="AI185">
        <f>IF(C185="","",IF(AND(AJ185&lt;'AUTO-ORDER'!$V$2,AG185=0),COUNTIFS($AJ$2:AJ185,"&lt;"&amp;'AUTO-ORDER'!$V$2,$AG$2:AG185,"=0"),""))</f>
        <v>13</v>
      </c>
      <c r="AJ185">
        <f t="shared" si="5"/>
        <v>0</v>
      </c>
    </row>
    <row r="186" spans="2:36" x14ac:dyDescent="0.25">
      <c r="B186" s="123">
        <f>+RIEP_VENDITA!T187</f>
        <v>0.1</v>
      </c>
      <c r="C186" s="29" t="str">
        <f>+RIEP_VENDITA!A187</f>
        <v>AMMS3823</v>
      </c>
      <c r="D186" t="str">
        <f>+RIEP_VENDITA!B187</f>
        <v>CHESTERFIELD REMIX</v>
      </c>
      <c r="E186">
        <f>+RIEP_VENDITA!C187</f>
        <v>60</v>
      </c>
      <c r="F186">
        <f>+RIEP_VENDITA!D187</f>
        <v>54</v>
      </c>
      <c r="G186">
        <f>+RIEP_VENDITA!G187</f>
        <v>6</v>
      </c>
      <c r="H186">
        <f>+RIEP_VENDITA!H187</f>
        <v>2.8</v>
      </c>
      <c r="Z186" t="str">
        <f t="array" ref="Z186">IF(C186="","",IFERROR(INDEX(LOOKUP!$B$2:$B$8,MATCH(1,COUNTIF(D186,"*"&amp;LOOKUP!$A$2:$A$8&amp;"*"),0)),IF(LEFT(C186,4)="AMMS","SIGARETTE","ACCESSORI")))</f>
        <v>SIGARETTE</v>
      </c>
      <c r="AA186">
        <f>IF(C186="","",IF(SUMIFS('AUTO-ORDER'!$T$2:$T$1000,'AUTO-ORDER'!$S$2:$S$1000,C186)&gt;0,SUMIFS('AUTO-ORDER'!$T$2:$T$1000,'AUTO-ORDER'!$S$2:$S$1000,C186),IF(Z186="SIGARETTE",LOTTO_SIGARETTE,IF(Z186="SIGARETTE ELETTRONICHE",LOTTO_ELETTRONICHE,LOTTO_ACCESSORI))))</f>
        <v>10</v>
      </c>
      <c r="AB186">
        <f>IF(C186="","",SUMIFS(DB_STORICO_VEND!$E$2:$E$30000,DB_STORICO_VEND!$C$2:$C$30000,C186,DB_STORICO_VEND!$B$2:$B$30000,"&gt;="&amp;MAX(DB_STORICO_VEND!$B$2:$B$30000)-GIORNI_STORICO_VEND,DB_STORICO_VEND!$B$2:$B$30000,"&lt;="&amp;MAX(DB_STORICO_VEND!$B$2:$B$30000)))</f>
        <v>0</v>
      </c>
      <c r="AC186">
        <f>IF(C186="","",IFERROR(AVERAGEIFS(STORICO_ORDINI!$E$2:$E$20000,STORICO_ORDINI!$C$2:$C$20000,C186,STORICO_ORDINI!$E$2:$E$20000,"&gt;0"),0))</f>
        <v>0</v>
      </c>
      <c r="AD186">
        <f>IF(C186="","",COUNTIFS(STORICO_ORDINI!$C$2:$C$20000,C186,STORICO_ORDINI!$E$2:$E$20000,"&gt;0"))</f>
        <v>0</v>
      </c>
      <c r="AE186">
        <f>IF(C186="","",ROUND(IF(AND(AB186&lt;='AUTO-ORDER'!$V$4,AD186&lt;='AUTO-ORDER'!$V$5),MAX(0,AB186*'AUTO-ORDER'!$V$6),MAX(AB186*GIORNI_SETTIMANA/GIORNI_STORICO_VEND*'AUTO-ORDER'!$V$3,IF(AD186&gt;='AUTO-ORDER'!$V$8,AC186*'AUTO-ORDER'!$V$9,0))),0))</f>
        <v>0</v>
      </c>
      <c r="AF186">
        <f t="shared" si="4"/>
        <v>0</v>
      </c>
      <c r="AG186">
        <f>IF(C186="","",IF(OR(AA186&lt;=0,AE186&lt;=0),0,IF(AND(AB186&lt;='AUTO-ORDER'!$V$4,AD186&lt;='AUTO-ORDER'!$V$5),IF(AND(G186&lt;='AUTO-ORDER'!$V$10,AB186&gt;0),AA186,0),IF(G186&gt;=AE186,0,MAX(ROUNDUP((AE186-G186)/AA186,0)*AA186,IF(AND(AB186&gt;='AUTO-ORDER'!$V$7,G186&lt;=AA186),AA186,0))))))</f>
        <v>0</v>
      </c>
      <c r="AH186" t="str">
        <f>IF(C186="","",IF(AND(AJ186&lt;'AUTO-ORDER'!$V$2,AG186&gt;0),COUNTIFS($AJ$2:AJ186,"&lt;"&amp;'AUTO-ORDER'!$V$2,$AG$2:AG186,"&gt;0"),""))</f>
        <v/>
      </c>
      <c r="AI186" t="str">
        <f>IF(C186="","",IF(AND(AJ186&lt;'AUTO-ORDER'!$V$2,AG186=0),COUNTIFS($AJ$2:AJ186,"&lt;"&amp;'AUTO-ORDER'!$V$2,$AG$2:AG186,"=0"),""))</f>
        <v/>
      </c>
      <c r="AJ186">
        <f t="shared" si="5"/>
        <v>6</v>
      </c>
    </row>
    <row r="187" spans="2:36" x14ac:dyDescent="0.25">
      <c r="B187" s="123">
        <f>+RIEP_VENDITA!T188</f>
        <v>0.65</v>
      </c>
      <c r="C187" s="29" t="str">
        <f>+RIEP_VENDITA!A188</f>
        <v>AMMS3841</v>
      </c>
      <c r="D187" t="str">
        <f>+RIEP_VENDITA!B188</f>
        <v>TOSCANELLO RISERVA</v>
      </c>
      <c r="E187">
        <f>+RIEP_VENDITA!C188</f>
        <v>40</v>
      </c>
      <c r="F187">
        <f>+RIEP_VENDITA!D188</f>
        <v>14</v>
      </c>
      <c r="G187">
        <f>+RIEP_VENDITA!G188</f>
        <v>26</v>
      </c>
      <c r="H187">
        <f>+RIEP_VENDITA!H188</f>
        <v>4.5999999999999996</v>
      </c>
      <c r="Z187" t="str">
        <f t="array" ref="Z187">IF(C187="","",IFERROR(INDEX(LOOKUP!$B$2:$B$8,MATCH(1,COUNTIF(D187,"*"&amp;LOOKUP!$A$2:$A$8&amp;"*"),0)),IF(LEFT(C187,4)="AMMS","SIGARETTE","ACCESSORI")))</f>
        <v>SIGARETTE</v>
      </c>
      <c r="AA187">
        <f>IF(C187="","",IF(SUMIFS('AUTO-ORDER'!$T$2:$T$1000,'AUTO-ORDER'!$S$2:$S$1000,C187)&gt;0,SUMIFS('AUTO-ORDER'!$T$2:$T$1000,'AUTO-ORDER'!$S$2:$S$1000,C187),IF(Z187="SIGARETTE",LOTTO_SIGARETTE,IF(Z187="SIGARETTE ELETTRONICHE",LOTTO_ELETTRONICHE,LOTTO_ACCESSORI))))</f>
        <v>10</v>
      </c>
      <c r="AB187">
        <f>IF(C187="","",SUMIFS(DB_STORICO_VEND!$E$2:$E$30000,DB_STORICO_VEND!$C$2:$C$30000,C187,DB_STORICO_VEND!$B$2:$B$30000,"&gt;="&amp;MAX(DB_STORICO_VEND!$B$2:$B$30000)-GIORNI_STORICO_VEND,DB_STORICO_VEND!$B$2:$B$30000,"&lt;="&amp;MAX(DB_STORICO_VEND!$B$2:$B$30000)))</f>
        <v>1</v>
      </c>
      <c r="AC187">
        <f>IF(C187="","",IFERROR(AVERAGEIFS(STORICO_ORDINI!$E$2:$E$20000,STORICO_ORDINI!$C$2:$C$20000,C187,STORICO_ORDINI!$E$2:$E$20000,"&gt;0"),0))</f>
        <v>10</v>
      </c>
      <c r="AD187">
        <f>IF(C187="","",COUNTIFS(STORICO_ORDINI!$C$2:$C$20000,C187,STORICO_ORDINI!$E$2:$E$20000,"&gt;0"))</f>
        <v>2</v>
      </c>
      <c r="AE187">
        <f>IF(C187="","",ROUND(IF(AND(AB187&lt;='AUTO-ORDER'!$V$4,AD187&lt;='AUTO-ORDER'!$V$5),MAX(0,AB187*'AUTO-ORDER'!$V$6),MAX(AB187*GIORNI_SETTIMANA/GIORNI_STORICO_VEND*'AUTO-ORDER'!$V$3,IF(AD187&gt;='AUTO-ORDER'!$V$8,AC187*'AUTO-ORDER'!$V$9,0))),0))</f>
        <v>0</v>
      </c>
      <c r="AF187">
        <f t="shared" si="4"/>
        <v>0</v>
      </c>
      <c r="AG187">
        <f>IF(C187="","",IF(OR(AA187&lt;=0,AE187&lt;=0),0,IF(AND(AB187&lt;='AUTO-ORDER'!$V$4,AD187&lt;='AUTO-ORDER'!$V$5),IF(AND(G187&lt;='AUTO-ORDER'!$V$10,AB187&gt;0),AA187,0),IF(G187&gt;=AE187,0,MAX(ROUNDUP((AE187-G187)/AA187,0)*AA187,IF(AND(AB187&gt;='AUTO-ORDER'!$V$7,G187&lt;=AA187),AA187,0))))))</f>
        <v>0</v>
      </c>
      <c r="AH187" t="str">
        <f>IF(C187="","",IF(AND(AJ187&lt;'AUTO-ORDER'!$V$2,AG187&gt;0),COUNTIFS($AJ$2:AJ187,"&lt;"&amp;'AUTO-ORDER'!$V$2,$AG$2:AG187,"&gt;0"),""))</f>
        <v/>
      </c>
      <c r="AI187" t="str">
        <f>IF(C187="","",IF(AND(AJ187&lt;'AUTO-ORDER'!$V$2,AG187=0),COUNTIFS($AJ$2:AJ187,"&lt;"&amp;'AUTO-ORDER'!$V$2,$AG$2:AG187,"=0"),""))</f>
        <v/>
      </c>
      <c r="AJ187">
        <f t="shared" si="5"/>
        <v>26</v>
      </c>
    </row>
    <row r="188" spans="2:36" x14ac:dyDescent="0.25">
      <c r="B188" s="123" t="str">
        <f>+RIEP_VENDITA!T189</f>
        <v/>
      </c>
      <c r="C188" s="29" t="str">
        <f>+RIEP_VENDITA!A189</f>
        <v>AMMS3887</v>
      </c>
      <c r="D188" t="str">
        <f>+RIEP_VENDITA!B189</f>
        <v>TOSCANELLO COLOR COLLECTION</v>
      </c>
      <c r="E188">
        <f>+RIEP_VENDITA!C189</f>
        <v>0</v>
      </c>
      <c r="F188">
        <f>+RIEP_VENDITA!D189</f>
        <v>0</v>
      </c>
      <c r="G188">
        <f>+RIEP_VENDITA!G189</f>
        <v>0</v>
      </c>
      <c r="H188">
        <f>+RIEP_VENDITA!H189</f>
        <v>28</v>
      </c>
      <c r="Z188" t="str">
        <f t="array" ref="Z188">IF(C188="","",IFERROR(INDEX(LOOKUP!$B$2:$B$8,MATCH(1,COUNTIF(D188,"*"&amp;LOOKUP!$A$2:$A$8&amp;"*"),0)),IF(LEFT(C188,4)="AMMS","SIGARETTE","ACCESSORI")))</f>
        <v>SIGARETTE</v>
      </c>
      <c r="AA188">
        <f>IF(C188="","",IF(SUMIFS('AUTO-ORDER'!$T$2:$T$1000,'AUTO-ORDER'!$S$2:$S$1000,C188)&gt;0,SUMIFS('AUTO-ORDER'!$T$2:$T$1000,'AUTO-ORDER'!$S$2:$S$1000,C188),IF(Z188="SIGARETTE",LOTTO_SIGARETTE,IF(Z188="SIGARETTE ELETTRONICHE",LOTTO_ELETTRONICHE,LOTTO_ACCESSORI))))</f>
        <v>10</v>
      </c>
      <c r="AB188">
        <f>IF(C188="","",SUMIFS(DB_STORICO_VEND!$E$2:$E$30000,DB_STORICO_VEND!$C$2:$C$30000,C188,DB_STORICO_VEND!$B$2:$B$30000,"&gt;="&amp;MAX(DB_STORICO_VEND!$B$2:$B$30000)-GIORNI_STORICO_VEND,DB_STORICO_VEND!$B$2:$B$30000,"&lt;="&amp;MAX(DB_STORICO_VEND!$B$2:$B$30000)))</f>
        <v>0</v>
      </c>
      <c r="AC188">
        <f>IF(C188="","",IFERROR(AVERAGEIFS(STORICO_ORDINI!$E$2:$E$20000,STORICO_ORDINI!$C$2:$C$20000,C188,STORICO_ORDINI!$E$2:$E$20000,"&gt;0"),0))</f>
        <v>6.5</v>
      </c>
      <c r="AD188">
        <f>IF(C188="","",COUNTIFS(STORICO_ORDINI!$C$2:$C$20000,C188,STORICO_ORDINI!$E$2:$E$20000,"&gt;0"))</f>
        <v>4</v>
      </c>
      <c r="AE188">
        <f>IF(C188="","",ROUND(IF(AND(AB188&lt;='AUTO-ORDER'!$V$4,AD188&lt;='AUTO-ORDER'!$V$5),MAX(0,AB188*'AUTO-ORDER'!$V$6),MAX(AB188*GIORNI_SETTIMANA/GIORNI_STORICO_VEND*'AUTO-ORDER'!$V$3,IF(AD188&gt;='AUTO-ORDER'!$V$8,AC188*'AUTO-ORDER'!$V$9,0))),0))</f>
        <v>2</v>
      </c>
      <c r="AF188">
        <f t="shared" si="4"/>
        <v>2</v>
      </c>
      <c r="AG188">
        <f>IF(C188="","",IF(OR(AA188&lt;=0,AE188&lt;=0),0,IF(AND(AB188&lt;='AUTO-ORDER'!$V$4,AD188&lt;='AUTO-ORDER'!$V$5),IF(AND(G188&lt;='AUTO-ORDER'!$V$10,AB188&gt;0),AA188,0),IF(G188&gt;=AE188,0,MAX(ROUNDUP((AE188-G188)/AA188,0)*AA188,IF(AND(AB188&gt;='AUTO-ORDER'!$V$7,G188&lt;=AA188),AA188,0))))))</f>
        <v>10</v>
      </c>
      <c r="AH188">
        <f>IF(C188="","",IF(AND(AJ188&lt;'AUTO-ORDER'!$V$2,AG188&gt;0),COUNTIFS($AJ$2:AJ188,"&lt;"&amp;'AUTO-ORDER'!$V$2,$AG$2:AG188,"&gt;0"),""))</f>
        <v>7</v>
      </c>
      <c r="AI188" t="str">
        <f>IF(C188="","",IF(AND(AJ188&lt;'AUTO-ORDER'!$V$2,AG188=0),COUNTIFS($AJ$2:AJ188,"&lt;"&amp;'AUTO-ORDER'!$V$2,$AG$2:AG188,"=0"),""))</f>
        <v/>
      </c>
      <c r="AJ188">
        <f t="shared" si="5"/>
        <v>0</v>
      </c>
    </row>
    <row r="189" spans="2:36" x14ac:dyDescent="0.25">
      <c r="B189" s="123">
        <f>+RIEP_VENDITA!T190</f>
        <v>7.8616352201257858E-2</v>
      </c>
      <c r="C189" s="29" t="str">
        <f>+RIEP_VENDITA!A190</f>
        <v>AMMS3906</v>
      </c>
      <c r="D189" t="str">
        <f>+RIEP_VENDITA!B190</f>
        <v>MARLBORO CRAFTED GOLD*AST20</v>
      </c>
      <c r="E189">
        <f>+RIEP_VENDITA!C190</f>
        <v>318</v>
      </c>
      <c r="F189">
        <f>+RIEP_VENDITA!D190</f>
        <v>293</v>
      </c>
      <c r="G189">
        <f>+RIEP_VENDITA!G190</f>
        <v>25</v>
      </c>
      <c r="H189">
        <f>+RIEP_VENDITA!H190</f>
        <v>5.8</v>
      </c>
      <c r="Z189" t="str">
        <f t="array" ref="Z189">IF(C189="","",IFERROR(INDEX(LOOKUP!$B$2:$B$8,MATCH(1,COUNTIF(D189,"*"&amp;LOOKUP!$A$2:$A$8&amp;"*"),0)),IF(LEFT(C189,4)="AMMS","SIGARETTE","ACCESSORI")))</f>
        <v>SIGARETTE</v>
      </c>
      <c r="AA189">
        <f>IF(C189="","",IF(SUMIFS('AUTO-ORDER'!$T$2:$T$1000,'AUTO-ORDER'!$S$2:$S$1000,C189)&gt;0,SUMIFS('AUTO-ORDER'!$T$2:$T$1000,'AUTO-ORDER'!$S$2:$S$1000,C189),IF(Z189="SIGARETTE",LOTTO_SIGARETTE,IF(Z189="SIGARETTE ELETTRONICHE",LOTTO_ELETTRONICHE,LOTTO_ACCESSORI))))</f>
        <v>10</v>
      </c>
      <c r="AB189">
        <f>IF(C189="","",SUMIFS(DB_STORICO_VEND!$E$2:$E$30000,DB_STORICO_VEND!$C$2:$C$30000,C189,DB_STORICO_VEND!$B$2:$B$30000,"&gt;="&amp;MAX(DB_STORICO_VEND!$B$2:$B$30000)-GIORNI_STORICO_VEND,DB_STORICO_VEND!$B$2:$B$30000,"&lt;="&amp;MAX(DB_STORICO_VEND!$B$2:$B$30000)))</f>
        <v>23</v>
      </c>
      <c r="AC189">
        <f>IF(C189="","",IFERROR(AVERAGEIFS(STORICO_ORDINI!$E$2:$E$20000,STORICO_ORDINI!$C$2:$C$20000,C189,STORICO_ORDINI!$E$2:$E$20000,"&gt;0"),0))</f>
        <v>30</v>
      </c>
      <c r="AD189">
        <f>IF(C189="","",COUNTIFS(STORICO_ORDINI!$C$2:$C$20000,C189,STORICO_ORDINI!$E$2:$E$20000,"&gt;0"))</f>
        <v>7</v>
      </c>
      <c r="AE189">
        <f>IF(C189="","",ROUND(IF(AND(AB189&lt;='AUTO-ORDER'!$V$4,AD189&lt;='AUTO-ORDER'!$V$5),MAX(0,AB189*'AUTO-ORDER'!$V$6),MAX(AB189*GIORNI_SETTIMANA/GIORNI_STORICO_VEND*'AUTO-ORDER'!$V$3,IF(AD189&gt;='AUTO-ORDER'!$V$8,AC189*'AUTO-ORDER'!$V$9,0))),0))</f>
        <v>11</v>
      </c>
      <c r="AF189">
        <f t="shared" si="4"/>
        <v>0</v>
      </c>
      <c r="AG189">
        <f>IF(C189="","",IF(OR(AA189&lt;=0,AE189&lt;=0),0,IF(AND(AB189&lt;='AUTO-ORDER'!$V$4,AD189&lt;='AUTO-ORDER'!$V$5),IF(AND(G189&lt;='AUTO-ORDER'!$V$10,AB189&gt;0),AA189,0),IF(G189&gt;=AE189,0,MAX(ROUNDUP((AE189-G189)/AA189,0)*AA189,IF(AND(AB189&gt;='AUTO-ORDER'!$V$7,G189&lt;=AA189),AA189,0))))))</f>
        <v>0</v>
      </c>
      <c r="AH189" t="str">
        <f>IF(C189="","",IF(AND(AJ189&lt;'AUTO-ORDER'!$V$2,AG189&gt;0),COUNTIFS($AJ$2:AJ189,"&lt;"&amp;'AUTO-ORDER'!$V$2,$AG$2:AG189,"&gt;0"),""))</f>
        <v/>
      </c>
      <c r="AI189" t="str">
        <f>IF(C189="","",IF(AND(AJ189&lt;'AUTO-ORDER'!$V$2,AG189=0),COUNTIFS($AJ$2:AJ189,"&lt;"&amp;'AUTO-ORDER'!$V$2,$AG$2:AG189,"=0"),""))</f>
        <v/>
      </c>
      <c r="AJ189">
        <f t="shared" si="5"/>
        <v>2.2727272727272729</v>
      </c>
    </row>
    <row r="190" spans="2:36" x14ac:dyDescent="0.25">
      <c r="B190" s="123">
        <f>+RIEP_VENDITA!T191</f>
        <v>0.12626262626262627</v>
      </c>
      <c r="C190" s="29" t="str">
        <f>+RIEP_VENDITA!A191</f>
        <v>AMMS3907</v>
      </c>
      <c r="D190" t="str">
        <f>+RIEP_VENDITA!B191</f>
        <v xml:space="preserve">MARLBORO CRAFTED RED*20PZ </v>
      </c>
      <c r="E190">
        <f>+RIEP_VENDITA!C191</f>
        <v>198</v>
      </c>
      <c r="F190">
        <f>+RIEP_VENDITA!D191</f>
        <v>173</v>
      </c>
      <c r="G190">
        <f>+RIEP_VENDITA!G191</f>
        <v>25</v>
      </c>
      <c r="H190">
        <f>+RIEP_VENDITA!H191</f>
        <v>5.8</v>
      </c>
      <c r="Z190" t="str">
        <f t="array" ref="Z190">IF(C190="","",IFERROR(INDEX(LOOKUP!$B$2:$B$8,MATCH(1,COUNTIF(D190,"*"&amp;LOOKUP!$A$2:$A$8&amp;"*"),0)),IF(LEFT(C190,4)="AMMS","SIGARETTE","ACCESSORI")))</f>
        <v>SIGARETTE</v>
      </c>
      <c r="AA190">
        <f>IF(C190="","",IF(SUMIFS('AUTO-ORDER'!$T$2:$T$1000,'AUTO-ORDER'!$S$2:$S$1000,C190)&gt;0,SUMIFS('AUTO-ORDER'!$T$2:$T$1000,'AUTO-ORDER'!$S$2:$S$1000,C190),IF(Z190="SIGARETTE",LOTTO_SIGARETTE,IF(Z190="SIGARETTE ELETTRONICHE",LOTTO_ELETTRONICHE,LOTTO_ACCESSORI))))</f>
        <v>10</v>
      </c>
      <c r="AB190">
        <f>IF(C190="","",SUMIFS(DB_STORICO_VEND!$E$2:$E$30000,DB_STORICO_VEND!$C$2:$C$30000,C190,DB_STORICO_VEND!$B$2:$B$30000,"&gt;="&amp;MAX(DB_STORICO_VEND!$B$2:$B$30000)-GIORNI_STORICO_VEND,DB_STORICO_VEND!$B$2:$B$30000,"&lt;="&amp;MAX(DB_STORICO_VEND!$B$2:$B$30000)))</f>
        <v>9</v>
      </c>
      <c r="AC190">
        <f>IF(C190="","",IFERROR(AVERAGEIFS(STORICO_ORDINI!$E$2:$E$20000,STORICO_ORDINI!$C$2:$C$20000,C190,STORICO_ORDINI!$E$2:$E$20000,"&gt;0"),0))</f>
        <v>30</v>
      </c>
      <c r="AD190">
        <f>IF(C190="","",COUNTIFS(STORICO_ORDINI!$C$2:$C$20000,C190,STORICO_ORDINI!$E$2:$E$20000,"&gt;0"))</f>
        <v>4</v>
      </c>
      <c r="AE190">
        <f>IF(C190="","",ROUND(IF(AND(AB190&lt;='AUTO-ORDER'!$V$4,AD190&lt;='AUTO-ORDER'!$V$5),MAX(0,AB190*'AUTO-ORDER'!$V$6),MAX(AB190*GIORNI_SETTIMANA/GIORNI_STORICO_VEND*'AUTO-ORDER'!$V$3,IF(AD190&gt;='AUTO-ORDER'!$V$8,AC190*'AUTO-ORDER'!$V$9,0))),0))</f>
        <v>11</v>
      </c>
      <c r="AF190">
        <f t="shared" si="4"/>
        <v>0</v>
      </c>
      <c r="AG190">
        <f>IF(C190="","",IF(OR(AA190&lt;=0,AE190&lt;=0),0,IF(AND(AB190&lt;='AUTO-ORDER'!$V$4,AD190&lt;='AUTO-ORDER'!$V$5),IF(AND(G190&lt;='AUTO-ORDER'!$V$10,AB190&gt;0),AA190,0),IF(G190&gt;=AE190,0,MAX(ROUNDUP((AE190-G190)/AA190,0)*AA190,IF(AND(AB190&gt;='AUTO-ORDER'!$V$7,G190&lt;=AA190),AA190,0))))))</f>
        <v>0</v>
      </c>
      <c r="AH190" t="str">
        <f>IF(C190="","",IF(AND(AJ190&lt;'AUTO-ORDER'!$V$2,AG190&gt;0),COUNTIFS($AJ$2:AJ190,"&lt;"&amp;'AUTO-ORDER'!$V$2,$AG$2:AG190,"&gt;0"),""))</f>
        <v/>
      </c>
      <c r="AI190" t="str">
        <f>IF(C190="","",IF(AND(AJ190&lt;'AUTO-ORDER'!$V$2,AG190=0),COUNTIFS($AJ$2:AJ190,"&lt;"&amp;'AUTO-ORDER'!$V$2,$AG$2:AG190,"=0"),""))</f>
        <v/>
      </c>
      <c r="AJ190">
        <f t="shared" si="5"/>
        <v>2.2727272727272729</v>
      </c>
    </row>
    <row r="191" spans="2:36" x14ac:dyDescent="0.25">
      <c r="B191" s="123">
        <f>+RIEP_VENDITA!T192</f>
        <v>4.8739495798319328E-2</v>
      </c>
      <c r="C191" s="29" t="str">
        <f>+RIEP_VENDITA!A192</f>
        <v>AMMS395</v>
      </c>
      <c r="D191" t="str">
        <f>+RIEP_VENDITA!B192</f>
        <v>MARLBORO KS*AST20</v>
      </c>
      <c r="E191">
        <f>+RIEP_VENDITA!C192</f>
        <v>1190</v>
      </c>
      <c r="F191">
        <f>+RIEP_VENDITA!D192</f>
        <v>1132</v>
      </c>
      <c r="G191">
        <f>+RIEP_VENDITA!G192</f>
        <v>58</v>
      </c>
      <c r="H191">
        <f>+RIEP_VENDITA!H192</f>
        <v>6.8</v>
      </c>
      <c r="Z191" t="str">
        <f t="array" ref="Z191">IF(C191="","",IFERROR(INDEX(LOOKUP!$B$2:$B$8,MATCH(1,COUNTIF(D191,"*"&amp;LOOKUP!$A$2:$A$8&amp;"*"),0)),IF(LEFT(C191,4)="AMMS","SIGARETTE","ACCESSORI")))</f>
        <v>SIGARETTE</v>
      </c>
      <c r="AA191">
        <f>IF(C191="","",IF(SUMIFS('AUTO-ORDER'!$T$2:$T$1000,'AUTO-ORDER'!$S$2:$S$1000,C191)&gt;0,SUMIFS('AUTO-ORDER'!$T$2:$T$1000,'AUTO-ORDER'!$S$2:$S$1000,C191),IF(Z191="SIGARETTE",LOTTO_SIGARETTE,IF(Z191="SIGARETTE ELETTRONICHE",LOTTO_ELETTRONICHE,LOTTO_ACCESSORI))))</f>
        <v>10</v>
      </c>
      <c r="AB191">
        <f>IF(C191="","",SUMIFS(DB_STORICO_VEND!$E$2:$E$30000,DB_STORICO_VEND!$C$2:$C$30000,C191,DB_STORICO_VEND!$B$2:$B$30000,"&gt;="&amp;MAX(DB_STORICO_VEND!$B$2:$B$30000)-GIORNI_STORICO_VEND,DB_STORICO_VEND!$B$2:$B$30000,"&lt;="&amp;MAX(DB_STORICO_VEND!$B$2:$B$30000)))</f>
        <v>149</v>
      </c>
      <c r="AC191">
        <f>IF(C191="","",IFERROR(AVERAGEIFS(STORICO_ORDINI!$E$2:$E$20000,STORICO_ORDINI!$C$2:$C$20000,C191,STORICO_ORDINI!$E$2:$E$20000,"&gt;0"),0))</f>
        <v>62</v>
      </c>
      <c r="AD191">
        <f>IF(C191="","",COUNTIFS(STORICO_ORDINI!$C$2:$C$20000,C191,STORICO_ORDINI!$E$2:$E$20000,"&gt;0"))</f>
        <v>10</v>
      </c>
      <c r="AE191">
        <f>IF(C191="","",ROUND(IF(AND(AB191&lt;='AUTO-ORDER'!$V$4,AD191&lt;='AUTO-ORDER'!$V$5),MAX(0,AB191*'AUTO-ORDER'!$V$6),MAX(AB191*GIORNI_SETTIMANA/GIORNI_STORICO_VEND*'AUTO-ORDER'!$V$3,IF(AD191&gt;='AUTO-ORDER'!$V$8,AC191*'AUTO-ORDER'!$V$9,0))),0))</f>
        <v>40</v>
      </c>
      <c r="AF191">
        <f t="shared" si="4"/>
        <v>0</v>
      </c>
      <c r="AG191">
        <f>IF(C191="","",IF(OR(AA191&lt;=0,AE191&lt;=0),0,IF(AND(AB191&lt;='AUTO-ORDER'!$V$4,AD191&lt;='AUTO-ORDER'!$V$5),IF(AND(G191&lt;='AUTO-ORDER'!$V$10,AB191&gt;0),AA191,0),IF(G191&gt;=AE191,0,MAX(ROUNDUP((AE191-G191)/AA191,0)*AA191,IF(AND(AB191&gt;='AUTO-ORDER'!$V$7,G191&lt;=AA191),AA191,0))))))</f>
        <v>0</v>
      </c>
      <c r="AH191" t="str">
        <f>IF(C191="","",IF(AND(AJ191&lt;'AUTO-ORDER'!$V$2,AG191&gt;0),COUNTIFS($AJ$2:AJ191,"&lt;"&amp;'AUTO-ORDER'!$V$2,$AG$2:AG191,"&gt;0"),""))</f>
        <v/>
      </c>
      <c r="AI191" t="str">
        <f>IF(C191="","",IF(AND(AJ191&lt;'AUTO-ORDER'!$V$2,AG191=0),COUNTIFS($AJ$2:AJ191,"&lt;"&amp;'AUTO-ORDER'!$V$2,$AG$2:AG191,"=0"),""))</f>
        <v/>
      </c>
      <c r="AJ191">
        <f t="shared" si="5"/>
        <v>1.45</v>
      </c>
    </row>
    <row r="192" spans="2:36" x14ac:dyDescent="0.25">
      <c r="B192" s="123">
        <f>+RIEP_VENDITA!T193</f>
        <v>8.1250000000000003E-2</v>
      </c>
      <c r="C192" s="29" t="str">
        <f>+RIEP_VENDITA!A193</f>
        <v>AMMS396</v>
      </c>
      <c r="D192" t="str">
        <f>+RIEP_VENDITA!B193</f>
        <v>MARLBORO KS*CART20</v>
      </c>
      <c r="E192">
        <f>+RIEP_VENDITA!C193</f>
        <v>480</v>
      </c>
      <c r="F192">
        <f>+RIEP_VENDITA!D193</f>
        <v>441</v>
      </c>
      <c r="G192">
        <f>+RIEP_VENDITA!G193</f>
        <v>39</v>
      </c>
      <c r="H192">
        <f>+RIEP_VENDITA!H193</f>
        <v>6.3</v>
      </c>
      <c r="Z192" t="str">
        <f t="array" ref="Z192">IF(C192="","",IFERROR(INDEX(LOOKUP!$B$2:$B$8,MATCH(1,COUNTIF(D192,"*"&amp;LOOKUP!$A$2:$A$8&amp;"*"),0)),IF(LEFT(C192,4)="AMMS","SIGARETTE","ACCESSORI")))</f>
        <v>SIGARETTE</v>
      </c>
      <c r="AA192">
        <f>IF(C192="","",IF(SUMIFS('AUTO-ORDER'!$T$2:$T$1000,'AUTO-ORDER'!$S$2:$S$1000,C192)&gt;0,SUMIFS('AUTO-ORDER'!$T$2:$T$1000,'AUTO-ORDER'!$S$2:$S$1000,C192),IF(Z192="SIGARETTE",LOTTO_SIGARETTE,IF(Z192="SIGARETTE ELETTRONICHE",LOTTO_ELETTRONICHE,LOTTO_ACCESSORI))))</f>
        <v>10</v>
      </c>
      <c r="AB192">
        <f>IF(C192="","",SUMIFS(DB_STORICO_VEND!$E$2:$E$30000,DB_STORICO_VEND!$C$2:$C$30000,C192,DB_STORICO_VEND!$B$2:$B$30000,"&gt;="&amp;MAX(DB_STORICO_VEND!$B$2:$B$30000)-GIORNI_STORICO_VEND,DB_STORICO_VEND!$B$2:$B$30000,"&lt;="&amp;MAX(DB_STORICO_VEND!$B$2:$B$30000)))</f>
        <v>24</v>
      </c>
      <c r="AC192">
        <f>IF(C192="","",IFERROR(AVERAGEIFS(STORICO_ORDINI!$E$2:$E$20000,STORICO_ORDINI!$C$2:$C$20000,C192,STORICO_ORDINI!$E$2:$E$20000,"&gt;0"),0))</f>
        <v>30</v>
      </c>
      <c r="AD192">
        <f>IF(C192="","",COUNTIFS(STORICO_ORDINI!$C$2:$C$20000,C192,STORICO_ORDINI!$E$2:$E$20000,"&gt;0"))</f>
        <v>8</v>
      </c>
      <c r="AE192">
        <f>IF(C192="","",ROUND(IF(AND(AB192&lt;='AUTO-ORDER'!$V$4,AD192&lt;='AUTO-ORDER'!$V$5),MAX(0,AB192*'AUTO-ORDER'!$V$6),MAX(AB192*GIORNI_SETTIMANA/GIORNI_STORICO_VEND*'AUTO-ORDER'!$V$3,IF(AD192&gt;='AUTO-ORDER'!$V$8,AC192*'AUTO-ORDER'!$V$9,0))),0))</f>
        <v>11</v>
      </c>
      <c r="AF192">
        <f t="shared" si="4"/>
        <v>0</v>
      </c>
      <c r="AG192">
        <f>IF(C192="","",IF(OR(AA192&lt;=0,AE192&lt;=0),0,IF(AND(AB192&lt;='AUTO-ORDER'!$V$4,AD192&lt;='AUTO-ORDER'!$V$5),IF(AND(G192&lt;='AUTO-ORDER'!$V$10,AB192&gt;0),AA192,0),IF(G192&gt;=AE192,0,MAX(ROUNDUP((AE192-G192)/AA192,0)*AA192,IF(AND(AB192&gt;='AUTO-ORDER'!$V$7,G192&lt;=AA192),AA192,0))))))</f>
        <v>0</v>
      </c>
      <c r="AH192" t="str">
        <f>IF(C192="","",IF(AND(AJ192&lt;'AUTO-ORDER'!$V$2,AG192&gt;0),COUNTIFS($AJ$2:AJ192,"&lt;"&amp;'AUTO-ORDER'!$V$2,$AG$2:AG192,"&gt;0"),""))</f>
        <v/>
      </c>
      <c r="AI192" t="str">
        <f>IF(C192="","",IF(AND(AJ192&lt;'AUTO-ORDER'!$V$2,AG192=0),COUNTIFS($AJ$2:AJ192,"&lt;"&amp;'AUTO-ORDER'!$V$2,$AG$2:AG192,"=0"),""))</f>
        <v/>
      </c>
      <c r="AJ192">
        <f t="shared" si="5"/>
        <v>3.5454545454545454</v>
      </c>
    </row>
    <row r="193" spans="2:36" x14ac:dyDescent="0.25">
      <c r="B193" s="123">
        <f>+RIEP_VENDITA!T194</f>
        <v>0.9</v>
      </c>
      <c r="C193" s="29" t="str">
        <f>+RIEP_VENDITA!A194</f>
        <v>AMMS406</v>
      </c>
      <c r="D193" t="str">
        <f>+RIEP_VENDITA!B194</f>
        <v>DIANA BLU KS*CART20</v>
      </c>
      <c r="E193">
        <f>+RIEP_VENDITA!C194</f>
        <v>60</v>
      </c>
      <c r="F193">
        <f>+RIEP_VENDITA!D194</f>
        <v>6</v>
      </c>
      <c r="G193">
        <f>+RIEP_VENDITA!G194</f>
        <v>54</v>
      </c>
      <c r="H193">
        <f>+RIEP_VENDITA!H194</f>
        <v>5.5</v>
      </c>
      <c r="Z193" t="str">
        <f t="array" ref="Z193">IF(C193="","",IFERROR(INDEX(LOOKUP!$B$2:$B$8,MATCH(1,COUNTIF(D193,"*"&amp;LOOKUP!$A$2:$A$8&amp;"*"),0)),IF(LEFT(C193,4)="AMMS","SIGARETTE","ACCESSORI")))</f>
        <v>SIGARETTE</v>
      </c>
      <c r="AA193">
        <f>IF(C193="","",IF(SUMIFS('AUTO-ORDER'!$T$2:$T$1000,'AUTO-ORDER'!$S$2:$S$1000,C193)&gt;0,SUMIFS('AUTO-ORDER'!$T$2:$T$1000,'AUTO-ORDER'!$S$2:$S$1000,C193),IF(Z193="SIGARETTE",LOTTO_SIGARETTE,IF(Z193="SIGARETTE ELETTRONICHE",LOTTO_ELETTRONICHE,LOTTO_ACCESSORI))))</f>
        <v>10</v>
      </c>
      <c r="AB193">
        <f>IF(C193="","",SUMIFS(DB_STORICO_VEND!$E$2:$E$30000,DB_STORICO_VEND!$C$2:$C$30000,C193,DB_STORICO_VEND!$B$2:$B$30000,"&gt;="&amp;MAX(DB_STORICO_VEND!$B$2:$B$30000)-GIORNI_STORICO_VEND,DB_STORICO_VEND!$B$2:$B$30000,"&lt;="&amp;MAX(DB_STORICO_VEND!$B$2:$B$30000)))</f>
        <v>0</v>
      </c>
      <c r="AC193">
        <f>IF(C193="","",IFERROR(AVERAGEIFS(STORICO_ORDINI!$E$2:$E$20000,STORICO_ORDINI!$C$2:$C$20000,C193,STORICO_ORDINI!$E$2:$E$20000,"&gt;0"),0))</f>
        <v>17.5</v>
      </c>
      <c r="AD193">
        <f>IF(C193="","",COUNTIFS(STORICO_ORDINI!$C$2:$C$20000,C193,STORICO_ORDINI!$E$2:$E$20000,"&gt;0"))</f>
        <v>4</v>
      </c>
      <c r="AE193">
        <f>IF(C193="","",ROUND(IF(AND(AB193&lt;='AUTO-ORDER'!$V$4,AD193&lt;='AUTO-ORDER'!$V$5),MAX(0,AB193*'AUTO-ORDER'!$V$6),MAX(AB193*GIORNI_SETTIMANA/GIORNI_STORICO_VEND*'AUTO-ORDER'!$V$3,IF(AD193&gt;='AUTO-ORDER'!$V$8,AC193*'AUTO-ORDER'!$V$9,0))),0))</f>
        <v>6</v>
      </c>
      <c r="AF193">
        <f t="shared" si="4"/>
        <v>0</v>
      </c>
      <c r="AG193">
        <f>IF(C193="","",IF(OR(AA193&lt;=0,AE193&lt;=0),0,IF(AND(AB193&lt;='AUTO-ORDER'!$V$4,AD193&lt;='AUTO-ORDER'!$V$5),IF(AND(G193&lt;='AUTO-ORDER'!$V$10,AB193&gt;0),AA193,0),IF(G193&gt;=AE193,0,MAX(ROUNDUP((AE193-G193)/AA193,0)*AA193,IF(AND(AB193&gt;='AUTO-ORDER'!$V$7,G193&lt;=AA193),AA193,0))))))</f>
        <v>0</v>
      </c>
      <c r="AH193" t="str">
        <f>IF(C193="","",IF(AND(AJ193&lt;'AUTO-ORDER'!$V$2,AG193&gt;0),COUNTIFS($AJ$2:AJ193,"&lt;"&amp;'AUTO-ORDER'!$V$2,$AG$2:AG193,"&gt;0"),""))</f>
        <v/>
      </c>
      <c r="AI193" t="str">
        <f>IF(C193="","",IF(AND(AJ193&lt;'AUTO-ORDER'!$V$2,AG193=0),COUNTIFS($AJ$2:AJ193,"&lt;"&amp;'AUTO-ORDER'!$V$2,$AG$2:AG193,"=0"),""))</f>
        <v/>
      </c>
      <c r="AJ193">
        <f t="shared" si="5"/>
        <v>9</v>
      </c>
    </row>
    <row r="194" spans="2:36" x14ac:dyDescent="0.25">
      <c r="B194" s="123">
        <f>+RIEP_VENDITA!T195</f>
        <v>2.3411371237458192E-2</v>
      </c>
      <c r="C194" s="29" t="str">
        <f>+RIEP_VENDITA!A195</f>
        <v>AMMS451</v>
      </c>
      <c r="D194" t="str">
        <f>+RIEP_VENDITA!B195</f>
        <v>LUCKY STRIKE RED*AST20</v>
      </c>
      <c r="E194">
        <f>+RIEP_VENDITA!C195</f>
        <v>299</v>
      </c>
      <c r="F194">
        <f>+RIEP_VENDITA!D195</f>
        <v>292</v>
      </c>
      <c r="G194">
        <f>+RIEP_VENDITA!G195</f>
        <v>7</v>
      </c>
      <c r="H194">
        <f>+RIEP_VENDITA!H195</f>
        <v>5.5</v>
      </c>
      <c r="Z194" t="str">
        <f t="array" ref="Z194">IF(C194="","",IFERROR(INDEX(LOOKUP!$B$2:$B$8,MATCH(1,COUNTIF(D194,"*"&amp;LOOKUP!$A$2:$A$8&amp;"*"),0)),IF(LEFT(C194,4)="AMMS","SIGARETTE","ACCESSORI")))</f>
        <v>SIGARETTE</v>
      </c>
      <c r="AA194">
        <f>IF(C194="","",IF(SUMIFS('AUTO-ORDER'!$T$2:$T$1000,'AUTO-ORDER'!$S$2:$S$1000,C194)&gt;0,SUMIFS('AUTO-ORDER'!$T$2:$T$1000,'AUTO-ORDER'!$S$2:$S$1000,C194),IF(Z194="SIGARETTE",LOTTO_SIGARETTE,IF(Z194="SIGARETTE ELETTRONICHE",LOTTO_ELETTRONICHE,LOTTO_ACCESSORI))))</f>
        <v>10</v>
      </c>
      <c r="AB194">
        <f>IF(C194="","",SUMIFS(DB_STORICO_VEND!$E$2:$E$30000,DB_STORICO_VEND!$C$2:$C$30000,C194,DB_STORICO_VEND!$B$2:$B$30000,"&gt;="&amp;MAX(DB_STORICO_VEND!$B$2:$B$30000)-GIORNI_STORICO_VEND,DB_STORICO_VEND!$B$2:$B$30000,"&lt;="&amp;MAX(DB_STORICO_VEND!$B$2:$B$30000)))</f>
        <v>45</v>
      </c>
      <c r="AC194">
        <f>IF(C194="","",IFERROR(AVERAGEIFS(STORICO_ORDINI!$E$2:$E$20000,STORICO_ORDINI!$C$2:$C$20000,C194,STORICO_ORDINI!$E$2:$E$20000,"&gt;0"),0))</f>
        <v>30</v>
      </c>
      <c r="AD194">
        <f>IF(C194="","",COUNTIFS(STORICO_ORDINI!$C$2:$C$20000,C194,STORICO_ORDINI!$E$2:$E$20000,"&gt;0"))</f>
        <v>5</v>
      </c>
      <c r="AE194">
        <f>IF(C194="","",ROUND(IF(AND(AB194&lt;='AUTO-ORDER'!$V$4,AD194&lt;='AUTO-ORDER'!$V$5),MAX(0,AB194*'AUTO-ORDER'!$V$6),MAX(AB194*GIORNI_SETTIMANA/GIORNI_STORICO_VEND*'AUTO-ORDER'!$V$3,IF(AD194&gt;='AUTO-ORDER'!$V$8,AC194*'AUTO-ORDER'!$V$9,0))),0))</f>
        <v>12</v>
      </c>
      <c r="AF194">
        <f t="shared" ref="AF194:AF250" si="6">IF(C194="","",MAX(0,AE194-G194))</f>
        <v>5</v>
      </c>
      <c r="AG194">
        <f>IF(C194="","",IF(OR(AA194&lt;=0,AE194&lt;=0),0,IF(AND(AB194&lt;='AUTO-ORDER'!$V$4,AD194&lt;='AUTO-ORDER'!$V$5),IF(AND(G194&lt;='AUTO-ORDER'!$V$10,AB194&gt;0),AA194,0),IF(G194&gt;=AE194,0,MAX(ROUNDUP((AE194-G194)/AA194,0)*AA194,IF(AND(AB194&gt;='AUTO-ORDER'!$V$7,G194&lt;=AA194),AA194,0))))))</f>
        <v>10</v>
      </c>
      <c r="AH194" t="str">
        <f>IF(C194="","",IF(AND(AJ194&lt;'AUTO-ORDER'!$V$2,AG194&gt;0),COUNTIFS($AJ$2:AJ194,"&lt;"&amp;'AUTO-ORDER'!$V$2,$AG$2:AG194,"&gt;0"),""))</f>
        <v/>
      </c>
      <c r="AI194" t="str">
        <f>IF(C194="","",IF(AND(AJ194&lt;'AUTO-ORDER'!$V$2,AG194=0),COUNTIFS($AJ$2:AJ194,"&lt;"&amp;'AUTO-ORDER'!$V$2,$AG$2:AG194,"=0"),""))</f>
        <v/>
      </c>
      <c r="AJ194">
        <f t="shared" ref="AJ194:AJ250" si="7">IF(C194="","",IFERROR(G194/MAX(1,AE194),1))</f>
        <v>0.58333333333333337</v>
      </c>
    </row>
    <row r="195" spans="2:36" x14ac:dyDescent="0.25">
      <c r="B195" s="123">
        <f>+RIEP_VENDITA!T196</f>
        <v>3.629536921151439E-2</v>
      </c>
      <c r="C195" s="29" t="str">
        <f>+RIEP_VENDITA!A196</f>
        <v>AMMS478</v>
      </c>
      <c r="D195" t="str">
        <f>+RIEP_VENDITA!B196</f>
        <v>CAMEL BLUE*AST20</v>
      </c>
      <c r="E195">
        <f>+RIEP_VENDITA!C196</f>
        <v>799</v>
      </c>
      <c r="F195">
        <f>+RIEP_VENDITA!D196</f>
        <v>770</v>
      </c>
      <c r="G195">
        <f>+RIEP_VENDITA!G196</f>
        <v>29</v>
      </c>
      <c r="H195">
        <f>+RIEP_VENDITA!H196</f>
        <v>6.3</v>
      </c>
      <c r="Z195" t="str">
        <f t="array" ref="Z195">IF(C195="","",IFERROR(INDEX(LOOKUP!$B$2:$B$8,MATCH(1,COUNTIF(D195,"*"&amp;LOOKUP!$A$2:$A$8&amp;"*"),0)),IF(LEFT(C195,4)="AMMS","SIGARETTE","ACCESSORI")))</f>
        <v>SIGARETTE</v>
      </c>
      <c r="AA195">
        <f>IF(C195="","",IF(SUMIFS('AUTO-ORDER'!$T$2:$T$1000,'AUTO-ORDER'!$S$2:$S$1000,C195)&gt;0,SUMIFS('AUTO-ORDER'!$T$2:$T$1000,'AUTO-ORDER'!$S$2:$S$1000,C195),IF(Z195="SIGARETTE",LOTTO_SIGARETTE,IF(Z195="SIGARETTE ELETTRONICHE",LOTTO_ELETTRONICHE,LOTTO_ACCESSORI))))</f>
        <v>10</v>
      </c>
      <c r="AB195">
        <f>IF(C195="","",SUMIFS(DB_STORICO_VEND!$E$2:$E$30000,DB_STORICO_VEND!$C$2:$C$30000,C195,DB_STORICO_VEND!$B$2:$B$30000,"&gt;="&amp;MAX(DB_STORICO_VEND!$B$2:$B$30000)-GIORNI_STORICO_VEND,DB_STORICO_VEND!$B$2:$B$30000,"&lt;="&amp;MAX(DB_STORICO_VEND!$B$2:$B$30000)))</f>
        <v>89</v>
      </c>
      <c r="AC195">
        <f>IF(C195="","",IFERROR(AVERAGEIFS(STORICO_ORDINI!$E$2:$E$20000,STORICO_ORDINI!$C$2:$C$20000,C195,STORICO_ORDINI!$E$2:$E$20000,"&gt;0"),0))</f>
        <v>57.5</v>
      </c>
      <c r="AD195">
        <f>IF(C195="","",COUNTIFS(STORICO_ORDINI!$C$2:$C$20000,C195,STORICO_ORDINI!$E$2:$E$20000,"&gt;0"))</f>
        <v>8</v>
      </c>
      <c r="AE195">
        <f>IF(C195="","",ROUND(IF(AND(AB195&lt;='AUTO-ORDER'!$V$4,AD195&lt;='AUTO-ORDER'!$V$5),MAX(0,AB195*'AUTO-ORDER'!$V$6),MAX(AB195*GIORNI_SETTIMANA/GIORNI_STORICO_VEND*'AUTO-ORDER'!$V$3,IF(AD195&gt;='AUTO-ORDER'!$V$8,AC195*'AUTO-ORDER'!$V$9,0))),0))</f>
        <v>24</v>
      </c>
      <c r="AF195">
        <f t="shared" si="6"/>
        <v>0</v>
      </c>
      <c r="AG195">
        <f>IF(C195="","",IF(OR(AA195&lt;=0,AE195&lt;=0),0,IF(AND(AB195&lt;='AUTO-ORDER'!$V$4,AD195&lt;='AUTO-ORDER'!$V$5),IF(AND(G195&lt;='AUTO-ORDER'!$V$10,AB195&gt;0),AA195,0),IF(G195&gt;=AE195,0,MAX(ROUNDUP((AE195-G195)/AA195,0)*AA195,IF(AND(AB195&gt;='AUTO-ORDER'!$V$7,G195&lt;=AA195),AA195,0))))))</f>
        <v>0</v>
      </c>
      <c r="AH195" t="str">
        <f>IF(C195="","",IF(AND(AJ195&lt;'AUTO-ORDER'!$V$2,AG195&gt;0),COUNTIFS($AJ$2:AJ195,"&lt;"&amp;'AUTO-ORDER'!$V$2,$AG$2:AG195,"&gt;0"),""))</f>
        <v/>
      </c>
      <c r="AI195" t="str">
        <f>IF(C195="","",IF(AND(AJ195&lt;'AUTO-ORDER'!$V$2,AG195=0),COUNTIFS($AJ$2:AJ195,"&lt;"&amp;'AUTO-ORDER'!$V$2,$AG$2:AG195,"=0"),""))</f>
        <v/>
      </c>
      <c r="AJ195">
        <f t="shared" si="7"/>
        <v>1.2083333333333333</v>
      </c>
    </row>
    <row r="196" spans="2:36" x14ac:dyDescent="0.25">
      <c r="B196" s="123">
        <f>+RIEP_VENDITA!T197</f>
        <v>9.3548387096774197E-2</v>
      </c>
      <c r="C196" s="29" t="str">
        <f>+RIEP_VENDITA!A197</f>
        <v>AMMS536</v>
      </c>
      <c r="D196" t="str">
        <f>+RIEP_VENDITA!B197</f>
        <v>LUCKY STRIKE ORIGINAL *CART20</v>
      </c>
      <c r="E196">
        <f>+RIEP_VENDITA!C197</f>
        <v>310</v>
      </c>
      <c r="F196">
        <f>+RIEP_VENDITA!D197</f>
        <v>281</v>
      </c>
      <c r="G196">
        <f>+RIEP_VENDITA!G197</f>
        <v>29</v>
      </c>
      <c r="H196">
        <f>+RIEP_VENDITA!H197</f>
        <v>5.5</v>
      </c>
      <c r="Z196" t="str">
        <f t="array" ref="Z196">IF(C196="","",IFERROR(INDEX(LOOKUP!$B$2:$B$8,MATCH(1,COUNTIF(D196,"*"&amp;LOOKUP!$A$2:$A$8&amp;"*"),0)),IF(LEFT(C196,4)="AMMS","SIGARETTE","ACCESSORI")))</f>
        <v>SIGARETTE</v>
      </c>
      <c r="AA196">
        <f>IF(C196="","",IF(SUMIFS('AUTO-ORDER'!$T$2:$T$1000,'AUTO-ORDER'!$S$2:$S$1000,C196)&gt;0,SUMIFS('AUTO-ORDER'!$T$2:$T$1000,'AUTO-ORDER'!$S$2:$S$1000,C196),IF(Z196="SIGARETTE",LOTTO_SIGARETTE,IF(Z196="SIGARETTE ELETTRONICHE",LOTTO_ELETTRONICHE,LOTTO_ACCESSORI))))</f>
        <v>10</v>
      </c>
      <c r="AB196">
        <f>IF(C196="","",SUMIFS(DB_STORICO_VEND!$E$2:$E$30000,DB_STORICO_VEND!$C$2:$C$30000,C196,DB_STORICO_VEND!$B$2:$B$30000,"&gt;="&amp;MAX(DB_STORICO_VEND!$B$2:$B$30000)-GIORNI_STORICO_VEND,DB_STORICO_VEND!$B$2:$B$30000,"&lt;="&amp;MAX(DB_STORICO_VEND!$B$2:$B$30000)))</f>
        <v>54</v>
      </c>
      <c r="AC196">
        <f>IF(C196="","",IFERROR(AVERAGEIFS(STORICO_ORDINI!$E$2:$E$20000,STORICO_ORDINI!$C$2:$C$20000,C196,STORICO_ORDINI!$E$2:$E$20000,"&gt;0"),0))</f>
        <v>18</v>
      </c>
      <c r="AD196">
        <f>IF(C196="","",COUNTIFS(STORICO_ORDINI!$C$2:$C$20000,C196,STORICO_ORDINI!$E$2:$E$20000,"&gt;0"))</f>
        <v>5</v>
      </c>
      <c r="AE196">
        <f>IF(C196="","",ROUND(IF(AND(AB196&lt;='AUTO-ORDER'!$V$4,AD196&lt;='AUTO-ORDER'!$V$5),MAX(0,AB196*'AUTO-ORDER'!$V$6),MAX(AB196*GIORNI_SETTIMANA/GIORNI_STORICO_VEND*'AUTO-ORDER'!$V$3,IF(AD196&gt;='AUTO-ORDER'!$V$8,AC196*'AUTO-ORDER'!$V$9,0))),0))</f>
        <v>14</v>
      </c>
      <c r="AF196">
        <f t="shared" si="6"/>
        <v>0</v>
      </c>
      <c r="AG196">
        <f>IF(C196="","",IF(OR(AA196&lt;=0,AE196&lt;=0),0,IF(AND(AB196&lt;='AUTO-ORDER'!$V$4,AD196&lt;='AUTO-ORDER'!$V$5),IF(AND(G196&lt;='AUTO-ORDER'!$V$10,AB196&gt;0),AA196,0),IF(G196&gt;=AE196,0,MAX(ROUNDUP((AE196-G196)/AA196,0)*AA196,IF(AND(AB196&gt;='AUTO-ORDER'!$V$7,G196&lt;=AA196),AA196,0))))))</f>
        <v>0</v>
      </c>
      <c r="AH196" t="str">
        <f>IF(C196="","",IF(AND(AJ196&lt;'AUTO-ORDER'!$V$2,AG196&gt;0),COUNTIFS($AJ$2:AJ196,"&lt;"&amp;'AUTO-ORDER'!$V$2,$AG$2:AG196,"&gt;0"),""))</f>
        <v/>
      </c>
      <c r="AI196" t="str">
        <f>IF(C196="","",IF(AND(AJ196&lt;'AUTO-ORDER'!$V$2,AG196=0),COUNTIFS($AJ$2:AJ196,"&lt;"&amp;'AUTO-ORDER'!$V$2,$AG$2:AG196,"=0"),""))</f>
        <v/>
      </c>
      <c r="AJ196">
        <f t="shared" si="7"/>
        <v>2.0714285714285716</v>
      </c>
    </row>
    <row r="197" spans="2:36" x14ac:dyDescent="0.25">
      <c r="B197" s="123">
        <f>+RIEP_VENDITA!T198</f>
        <v>8.5714285714285715E-2</v>
      </c>
      <c r="C197" s="29" t="str">
        <f>+RIEP_VENDITA!A198</f>
        <v>AMMS546</v>
      </c>
      <c r="D197" t="str">
        <f>+RIEP_VENDITA!B198</f>
        <v>CAMEL BLUE 100S*AST20</v>
      </c>
      <c r="E197">
        <f>+RIEP_VENDITA!C198</f>
        <v>70</v>
      </c>
      <c r="F197">
        <f>+RIEP_VENDITA!D198</f>
        <v>64</v>
      </c>
      <c r="G197">
        <f>+RIEP_VENDITA!G198</f>
        <v>6</v>
      </c>
      <c r="H197">
        <f>+RIEP_VENDITA!H198</f>
        <v>6</v>
      </c>
      <c r="Z197" t="str">
        <f t="array" ref="Z197">IF(C197="","",IFERROR(INDEX(LOOKUP!$B$2:$B$8,MATCH(1,COUNTIF(D197,"*"&amp;LOOKUP!$A$2:$A$8&amp;"*"),0)),IF(LEFT(C197,4)="AMMS","SIGARETTE","ACCESSORI")))</f>
        <v>SIGARETTE</v>
      </c>
      <c r="AA197">
        <f>IF(C197="","",IF(SUMIFS('AUTO-ORDER'!$T$2:$T$1000,'AUTO-ORDER'!$S$2:$S$1000,C197)&gt;0,SUMIFS('AUTO-ORDER'!$T$2:$T$1000,'AUTO-ORDER'!$S$2:$S$1000,C197),IF(Z197="SIGARETTE",LOTTO_SIGARETTE,IF(Z197="SIGARETTE ELETTRONICHE",LOTTO_ELETTRONICHE,LOTTO_ACCESSORI))))</f>
        <v>10</v>
      </c>
      <c r="AB197">
        <f>IF(C197="","",SUMIFS(DB_STORICO_VEND!$E$2:$E$30000,DB_STORICO_VEND!$C$2:$C$30000,C197,DB_STORICO_VEND!$B$2:$B$30000,"&gt;="&amp;MAX(DB_STORICO_VEND!$B$2:$B$30000)-GIORNI_STORICO_VEND,DB_STORICO_VEND!$B$2:$B$30000,"&lt;="&amp;MAX(DB_STORICO_VEND!$B$2:$B$30000)))</f>
        <v>13</v>
      </c>
      <c r="AC197">
        <f>IF(C197="","",IFERROR(AVERAGEIFS(STORICO_ORDINI!$E$2:$E$20000,STORICO_ORDINI!$C$2:$C$20000,C197,STORICO_ORDINI!$E$2:$E$20000,"&gt;0"),0))</f>
        <v>40</v>
      </c>
      <c r="AD197">
        <f>IF(C197="","",COUNTIFS(STORICO_ORDINI!$C$2:$C$20000,C197,STORICO_ORDINI!$E$2:$E$20000,"&gt;0"))</f>
        <v>1</v>
      </c>
      <c r="AE197">
        <f>IF(C197="","",ROUND(IF(AND(AB197&lt;='AUTO-ORDER'!$V$4,AD197&lt;='AUTO-ORDER'!$V$5),MAX(0,AB197*'AUTO-ORDER'!$V$6),MAX(AB197*GIORNI_SETTIMANA/GIORNI_STORICO_VEND*'AUTO-ORDER'!$V$3,IF(AD197&gt;='AUTO-ORDER'!$V$8,AC197*'AUTO-ORDER'!$V$9,0))),0))</f>
        <v>3</v>
      </c>
      <c r="AF197">
        <f t="shared" si="6"/>
        <v>0</v>
      </c>
      <c r="AG197">
        <f>IF(C197="","",IF(OR(AA197&lt;=0,AE197&lt;=0),0,IF(AND(AB197&lt;='AUTO-ORDER'!$V$4,AD197&lt;='AUTO-ORDER'!$V$5),IF(AND(G197&lt;='AUTO-ORDER'!$V$10,AB197&gt;0),AA197,0),IF(G197&gt;=AE197,0,MAX(ROUNDUP((AE197-G197)/AA197,0)*AA197,IF(AND(AB197&gt;='AUTO-ORDER'!$V$7,G197&lt;=AA197),AA197,0))))))</f>
        <v>0</v>
      </c>
      <c r="AH197" t="str">
        <f>IF(C197="","",IF(AND(AJ197&lt;'AUTO-ORDER'!$V$2,AG197&gt;0),COUNTIFS($AJ$2:AJ197,"&lt;"&amp;'AUTO-ORDER'!$V$2,$AG$2:AG197,"&gt;0"),""))</f>
        <v/>
      </c>
      <c r="AI197" t="str">
        <f>IF(C197="","",IF(AND(AJ197&lt;'AUTO-ORDER'!$V$2,AG197=0),COUNTIFS($AJ$2:AJ197,"&lt;"&amp;'AUTO-ORDER'!$V$2,$AG$2:AG197,"=0"),""))</f>
        <v/>
      </c>
      <c r="AJ197">
        <f t="shared" si="7"/>
        <v>2</v>
      </c>
    </row>
    <row r="198" spans="2:36" x14ac:dyDescent="0.25">
      <c r="B198" s="123">
        <f>+RIEP_VENDITA!T199</f>
        <v>1</v>
      </c>
      <c r="C198" s="29" t="str">
        <f>+RIEP_VENDITA!A199</f>
        <v>AMMS550</v>
      </c>
      <c r="D198" t="str">
        <f>+RIEP_VENDITA!B199</f>
        <v xml:space="preserve">BENSON &amp; HEDGES GOLD*AST20 </v>
      </c>
      <c r="E198">
        <f>+RIEP_VENDITA!C199</f>
        <v>10</v>
      </c>
      <c r="F198">
        <f>+RIEP_VENDITA!D199</f>
        <v>0</v>
      </c>
      <c r="G198">
        <f>+RIEP_VENDITA!G199</f>
        <v>10</v>
      </c>
      <c r="H198">
        <f>+RIEP_VENDITA!H199</f>
        <v>6.8</v>
      </c>
      <c r="Z198" t="str">
        <f t="array" ref="Z198">IF(C198="","",IFERROR(INDEX(LOOKUP!$B$2:$B$8,MATCH(1,COUNTIF(D198,"*"&amp;LOOKUP!$A$2:$A$8&amp;"*"),0)),IF(LEFT(C198,4)="AMMS","SIGARETTE","ACCESSORI")))</f>
        <v>SIGARETTE</v>
      </c>
      <c r="AA198">
        <f>IF(C198="","",IF(SUMIFS('AUTO-ORDER'!$T$2:$T$1000,'AUTO-ORDER'!$S$2:$S$1000,C198)&gt;0,SUMIFS('AUTO-ORDER'!$T$2:$T$1000,'AUTO-ORDER'!$S$2:$S$1000,C198),IF(Z198="SIGARETTE",LOTTO_SIGARETTE,IF(Z198="SIGARETTE ELETTRONICHE",LOTTO_ELETTRONICHE,LOTTO_ACCESSORI))))</f>
        <v>10</v>
      </c>
      <c r="AB198">
        <f>IF(C198="","",SUMIFS(DB_STORICO_VEND!$E$2:$E$30000,DB_STORICO_VEND!$C$2:$C$30000,C198,DB_STORICO_VEND!$B$2:$B$30000,"&gt;="&amp;MAX(DB_STORICO_VEND!$B$2:$B$30000)-GIORNI_STORICO_VEND,DB_STORICO_VEND!$B$2:$B$30000,"&lt;="&amp;MAX(DB_STORICO_VEND!$B$2:$B$30000)))</f>
        <v>0</v>
      </c>
      <c r="AC198">
        <f>IF(C198="","",IFERROR(AVERAGEIFS(STORICO_ORDINI!$E$2:$E$20000,STORICO_ORDINI!$C$2:$C$20000,C198,STORICO_ORDINI!$E$2:$E$20000,"&gt;0"),0))</f>
        <v>0</v>
      </c>
      <c r="AD198">
        <f>IF(C198="","",COUNTIFS(STORICO_ORDINI!$C$2:$C$20000,C198,STORICO_ORDINI!$E$2:$E$20000,"&gt;0"))</f>
        <v>0</v>
      </c>
      <c r="AE198">
        <f>IF(C198="","",ROUND(IF(AND(AB198&lt;='AUTO-ORDER'!$V$4,AD198&lt;='AUTO-ORDER'!$V$5),MAX(0,AB198*'AUTO-ORDER'!$V$6),MAX(AB198*GIORNI_SETTIMANA/GIORNI_STORICO_VEND*'AUTO-ORDER'!$V$3,IF(AD198&gt;='AUTO-ORDER'!$V$8,AC198*'AUTO-ORDER'!$V$9,0))),0))</f>
        <v>0</v>
      </c>
      <c r="AF198">
        <f t="shared" si="6"/>
        <v>0</v>
      </c>
      <c r="AG198">
        <f>IF(C198="","",IF(OR(AA198&lt;=0,AE198&lt;=0),0,IF(AND(AB198&lt;='AUTO-ORDER'!$V$4,AD198&lt;='AUTO-ORDER'!$V$5),IF(AND(G198&lt;='AUTO-ORDER'!$V$10,AB198&gt;0),AA198,0),IF(G198&gt;=AE198,0,MAX(ROUNDUP((AE198-G198)/AA198,0)*AA198,IF(AND(AB198&gt;='AUTO-ORDER'!$V$7,G198&lt;=AA198),AA198,0))))))</f>
        <v>0</v>
      </c>
      <c r="AH198" t="str">
        <f>IF(C198="","",IF(AND(AJ198&lt;'AUTO-ORDER'!$V$2,AG198&gt;0),COUNTIFS($AJ$2:AJ198,"&lt;"&amp;'AUTO-ORDER'!$V$2,$AG$2:AG198,"&gt;0"),""))</f>
        <v/>
      </c>
      <c r="AI198" t="str">
        <f>IF(C198="","",IF(AND(AJ198&lt;'AUTO-ORDER'!$V$2,AG198=0),COUNTIFS($AJ$2:AJ198,"&lt;"&amp;'AUTO-ORDER'!$V$2,$AG$2:AG198,"=0"),""))</f>
        <v/>
      </c>
      <c r="AJ198">
        <f t="shared" si="7"/>
        <v>10</v>
      </c>
    </row>
    <row r="199" spans="2:36" x14ac:dyDescent="0.25">
      <c r="B199" s="123">
        <f>+RIEP_VENDITA!T200</f>
        <v>5.3846153846153849E-2</v>
      </c>
      <c r="C199" s="29" t="str">
        <f>+RIEP_VENDITA!A200</f>
        <v>AMMS553</v>
      </c>
      <c r="D199" t="str">
        <f>+RIEP_VENDITA!B200</f>
        <v>PHILIP MORRIS FILTER KINGS*AST20</v>
      </c>
      <c r="E199">
        <f>+RIEP_VENDITA!C200</f>
        <v>130</v>
      </c>
      <c r="F199">
        <f>+RIEP_VENDITA!D200</f>
        <v>123</v>
      </c>
      <c r="G199">
        <f>+RIEP_VENDITA!G200</f>
        <v>7</v>
      </c>
      <c r="H199">
        <f>+RIEP_VENDITA!H200</f>
        <v>5.8</v>
      </c>
      <c r="Z199" t="str">
        <f t="array" ref="Z199">IF(C199="","",IFERROR(INDEX(LOOKUP!$B$2:$B$8,MATCH(1,COUNTIF(D199,"*"&amp;LOOKUP!$A$2:$A$8&amp;"*"),0)),IF(LEFT(C199,4)="AMMS","SIGARETTE","ACCESSORI")))</f>
        <v>SIGARETTE</v>
      </c>
      <c r="AA199">
        <f>IF(C199="","",IF(SUMIFS('AUTO-ORDER'!$T$2:$T$1000,'AUTO-ORDER'!$S$2:$S$1000,C199)&gt;0,SUMIFS('AUTO-ORDER'!$T$2:$T$1000,'AUTO-ORDER'!$S$2:$S$1000,C199),IF(Z199="SIGARETTE",LOTTO_SIGARETTE,IF(Z199="SIGARETTE ELETTRONICHE",LOTTO_ELETTRONICHE,LOTTO_ACCESSORI))))</f>
        <v>10</v>
      </c>
      <c r="AB199">
        <f>IF(C199="","",SUMIFS(DB_STORICO_VEND!$E$2:$E$30000,DB_STORICO_VEND!$C$2:$C$30000,C199,DB_STORICO_VEND!$B$2:$B$30000,"&gt;="&amp;MAX(DB_STORICO_VEND!$B$2:$B$30000)-GIORNI_STORICO_VEND,DB_STORICO_VEND!$B$2:$B$30000,"&lt;="&amp;MAX(DB_STORICO_VEND!$B$2:$B$30000)))</f>
        <v>9</v>
      </c>
      <c r="AC199">
        <f>IF(C199="","",IFERROR(AVERAGEIFS(STORICO_ORDINI!$E$2:$E$20000,STORICO_ORDINI!$C$2:$C$20000,C199,STORICO_ORDINI!$E$2:$E$20000,"&gt;0"),0))</f>
        <v>16</v>
      </c>
      <c r="AD199">
        <f>IF(C199="","",COUNTIFS(STORICO_ORDINI!$C$2:$C$20000,C199,STORICO_ORDINI!$E$2:$E$20000,"&gt;0"))</f>
        <v>5</v>
      </c>
      <c r="AE199">
        <f>IF(C199="","",ROUND(IF(AND(AB199&lt;='AUTO-ORDER'!$V$4,AD199&lt;='AUTO-ORDER'!$V$5),MAX(0,AB199*'AUTO-ORDER'!$V$6),MAX(AB199*GIORNI_SETTIMANA/GIORNI_STORICO_VEND*'AUTO-ORDER'!$V$3,IF(AD199&gt;='AUTO-ORDER'!$V$8,AC199*'AUTO-ORDER'!$V$9,0))),0))</f>
        <v>6</v>
      </c>
      <c r="AF199">
        <f t="shared" si="6"/>
        <v>0</v>
      </c>
      <c r="AG199">
        <f>IF(C199="","",IF(OR(AA199&lt;=0,AE199&lt;=0),0,IF(AND(AB199&lt;='AUTO-ORDER'!$V$4,AD199&lt;='AUTO-ORDER'!$V$5),IF(AND(G199&lt;='AUTO-ORDER'!$V$10,AB199&gt;0),AA199,0),IF(G199&gt;=AE199,0,MAX(ROUNDUP((AE199-G199)/AA199,0)*AA199,IF(AND(AB199&gt;='AUTO-ORDER'!$V$7,G199&lt;=AA199),AA199,0))))))</f>
        <v>0</v>
      </c>
      <c r="AH199" t="str">
        <f>IF(C199="","",IF(AND(AJ199&lt;'AUTO-ORDER'!$V$2,AG199&gt;0),COUNTIFS($AJ$2:AJ199,"&lt;"&amp;'AUTO-ORDER'!$V$2,$AG$2:AG199,"&gt;0"),""))</f>
        <v/>
      </c>
      <c r="AI199" t="str">
        <f>IF(C199="","",IF(AND(AJ199&lt;'AUTO-ORDER'!$V$2,AG199=0),COUNTIFS($AJ$2:AJ199,"&lt;"&amp;'AUTO-ORDER'!$V$2,$AG$2:AG199,"=0"),""))</f>
        <v/>
      </c>
      <c r="AJ199">
        <f t="shared" si="7"/>
        <v>1.1666666666666667</v>
      </c>
    </row>
    <row r="200" spans="2:36" x14ac:dyDescent="0.25">
      <c r="B200" s="123">
        <f>+RIEP_VENDITA!T201</f>
        <v>0.8</v>
      </c>
      <c r="C200" s="29" t="str">
        <f>+RIEP_VENDITA!A201</f>
        <v>AMMS558</v>
      </c>
      <c r="D200" t="str">
        <f>+RIEP_VENDITA!B201</f>
        <v xml:space="preserve">GAULOISES BLONDES BLU*AST20 </v>
      </c>
      <c r="E200">
        <f>+RIEP_VENDITA!C201</f>
        <v>10</v>
      </c>
      <c r="F200">
        <f>+RIEP_VENDITA!D201</f>
        <v>2</v>
      </c>
      <c r="G200">
        <f>+RIEP_VENDITA!G201</f>
        <v>8</v>
      </c>
      <c r="H200">
        <f>+RIEP_VENDITA!H201</f>
        <v>5.5</v>
      </c>
      <c r="Z200" t="str">
        <f t="array" ref="Z200">IF(C200="","",IFERROR(INDEX(LOOKUP!$B$2:$B$8,MATCH(1,COUNTIF(D200,"*"&amp;LOOKUP!$A$2:$A$8&amp;"*"),0)),IF(LEFT(C200,4)="AMMS","SIGARETTE","ACCESSORI")))</f>
        <v>SIGARETTE</v>
      </c>
      <c r="AA200">
        <f>IF(C200="","",IF(SUMIFS('AUTO-ORDER'!$T$2:$T$1000,'AUTO-ORDER'!$S$2:$S$1000,C200)&gt;0,SUMIFS('AUTO-ORDER'!$T$2:$T$1000,'AUTO-ORDER'!$S$2:$S$1000,C200),IF(Z200="SIGARETTE",LOTTO_SIGARETTE,IF(Z200="SIGARETTE ELETTRONICHE",LOTTO_ELETTRONICHE,LOTTO_ACCESSORI))))</f>
        <v>10</v>
      </c>
      <c r="AB200">
        <f>IF(C200="","",SUMIFS(DB_STORICO_VEND!$E$2:$E$30000,DB_STORICO_VEND!$C$2:$C$30000,C200,DB_STORICO_VEND!$B$2:$B$30000,"&gt;="&amp;MAX(DB_STORICO_VEND!$B$2:$B$30000)-GIORNI_STORICO_VEND,DB_STORICO_VEND!$B$2:$B$30000,"&lt;="&amp;MAX(DB_STORICO_VEND!$B$2:$B$30000)))</f>
        <v>0</v>
      </c>
      <c r="AC200">
        <f>IF(C200="","",IFERROR(AVERAGEIFS(STORICO_ORDINI!$E$2:$E$20000,STORICO_ORDINI!$C$2:$C$20000,C200,STORICO_ORDINI!$E$2:$E$20000,"&gt;0"),0))</f>
        <v>0</v>
      </c>
      <c r="AD200">
        <f>IF(C200="","",COUNTIFS(STORICO_ORDINI!$C$2:$C$20000,C200,STORICO_ORDINI!$E$2:$E$20000,"&gt;0"))</f>
        <v>0</v>
      </c>
      <c r="AE200">
        <f>IF(C200="","",ROUND(IF(AND(AB200&lt;='AUTO-ORDER'!$V$4,AD200&lt;='AUTO-ORDER'!$V$5),MAX(0,AB200*'AUTO-ORDER'!$V$6),MAX(AB200*GIORNI_SETTIMANA/GIORNI_STORICO_VEND*'AUTO-ORDER'!$V$3,IF(AD200&gt;='AUTO-ORDER'!$V$8,AC200*'AUTO-ORDER'!$V$9,0))),0))</f>
        <v>0</v>
      </c>
      <c r="AF200">
        <f t="shared" si="6"/>
        <v>0</v>
      </c>
      <c r="AG200">
        <f>IF(C200="","",IF(OR(AA200&lt;=0,AE200&lt;=0),0,IF(AND(AB200&lt;='AUTO-ORDER'!$V$4,AD200&lt;='AUTO-ORDER'!$V$5),IF(AND(G200&lt;='AUTO-ORDER'!$V$10,AB200&gt;0),AA200,0),IF(G200&gt;=AE200,0,MAX(ROUNDUP((AE200-G200)/AA200,0)*AA200,IF(AND(AB200&gt;='AUTO-ORDER'!$V$7,G200&lt;=AA200),AA200,0))))))</f>
        <v>0</v>
      </c>
      <c r="AH200" t="str">
        <f>IF(C200="","",IF(AND(AJ200&lt;'AUTO-ORDER'!$V$2,AG200&gt;0),COUNTIFS($AJ$2:AJ200,"&lt;"&amp;'AUTO-ORDER'!$V$2,$AG$2:AG200,"&gt;0"),""))</f>
        <v/>
      </c>
      <c r="AI200" t="str">
        <f>IF(C200="","",IF(AND(AJ200&lt;'AUTO-ORDER'!$V$2,AG200=0),COUNTIFS($AJ$2:AJ200,"&lt;"&amp;'AUTO-ORDER'!$V$2,$AG$2:AG200,"=0"),""))</f>
        <v/>
      </c>
      <c r="AJ200">
        <f t="shared" si="7"/>
        <v>8</v>
      </c>
    </row>
    <row r="201" spans="2:36" x14ac:dyDescent="0.25">
      <c r="B201" s="123">
        <f>+RIEP_VENDITA!T202</f>
        <v>7.5438596491228069E-2</v>
      </c>
      <c r="C201" s="29" t="str">
        <f>+RIEP_VENDITA!A202</f>
        <v>AMMS618</v>
      </c>
      <c r="D201" t="str">
        <f>+RIEP_VENDITA!B202</f>
        <v>MARLBORO GOLD KS*CART20</v>
      </c>
      <c r="E201">
        <f>+RIEP_VENDITA!C202</f>
        <v>570</v>
      </c>
      <c r="F201">
        <f>+RIEP_VENDITA!D202</f>
        <v>527</v>
      </c>
      <c r="G201">
        <f>+RIEP_VENDITA!G202</f>
        <v>43</v>
      </c>
      <c r="H201">
        <f>+RIEP_VENDITA!H202</f>
        <v>6.3</v>
      </c>
      <c r="Z201" t="str">
        <f t="array" ref="Z201">IF(C201="","",IFERROR(INDEX(LOOKUP!$B$2:$B$8,MATCH(1,COUNTIF(D201,"*"&amp;LOOKUP!$A$2:$A$8&amp;"*"),0)),IF(LEFT(C201,4)="AMMS","SIGARETTE","ACCESSORI")))</f>
        <v>SIGARETTE</v>
      </c>
      <c r="AA201">
        <f>IF(C201="","",IF(SUMIFS('AUTO-ORDER'!$T$2:$T$1000,'AUTO-ORDER'!$S$2:$S$1000,C201)&gt;0,SUMIFS('AUTO-ORDER'!$T$2:$T$1000,'AUTO-ORDER'!$S$2:$S$1000,C201),IF(Z201="SIGARETTE",LOTTO_SIGARETTE,IF(Z201="SIGARETTE ELETTRONICHE",LOTTO_ELETTRONICHE,LOTTO_ACCESSORI))))</f>
        <v>10</v>
      </c>
      <c r="AB201">
        <f>IF(C201="","",SUMIFS(DB_STORICO_VEND!$E$2:$E$30000,DB_STORICO_VEND!$C$2:$C$30000,C201,DB_STORICO_VEND!$B$2:$B$30000,"&gt;="&amp;MAX(DB_STORICO_VEND!$B$2:$B$30000)-GIORNI_STORICO_VEND,DB_STORICO_VEND!$B$2:$B$30000,"&lt;="&amp;MAX(DB_STORICO_VEND!$B$2:$B$30000)))</f>
        <v>53</v>
      </c>
      <c r="AC201">
        <f>IF(C201="","",IFERROR(AVERAGEIFS(STORICO_ORDINI!$E$2:$E$20000,STORICO_ORDINI!$C$2:$C$20000,C201,STORICO_ORDINI!$E$2:$E$20000,"&gt;0"),0))</f>
        <v>28</v>
      </c>
      <c r="AD201">
        <f>IF(C201="","",COUNTIFS(STORICO_ORDINI!$C$2:$C$20000,C201,STORICO_ORDINI!$E$2:$E$20000,"&gt;0"))</f>
        <v>10</v>
      </c>
      <c r="AE201">
        <f>IF(C201="","",ROUND(IF(AND(AB201&lt;='AUTO-ORDER'!$V$4,AD201&lt;='AUTO-ORDER'!$V$5),MAX(0,AB201*'AUTO-ORDER'!$V$6),MAX(AB201*GIORNI_SETTIMANA/GIORNI_STORICO_VEND*'AUTO-ORDER'!$V$3,IF(AD201&gt;='AUTO-ORDER'!$V$8,AC201*'AUTO-ORDER'!$V$9,0))),0))</f>
        <v>14</v>
      </c>
      <c r="AF201">
        <f t="shared" si="6"/>
        <v>0</v>
      </c>
      <c r="AG201">
        <f>IF(C201="","",IF(OR(AA201&lt;=0,AE201&lt;=0),0,IF(AND(AB201&lt;='AUTO-ORDER'!$V$4,AD201&lt;='AUTO-ORDER'!$V$5),IF(AND(G201&lt;='AUTO-ORDER'!$V$10,AB201&gt;0),AA201,0),IF(G201&gt;=AE201,0,MAX(ROUNDUP((AE201-G201)/AA201,0)*AA201,IF(AND(AB201&gt;='AUTO-ORDER'!$V$7,G201&lt;=AA201),AA201,0))))))</f>
        <v>0</v>
      </c>
      <c r="AH201" t="str">
        <f>IF(C201="","",IF(AND(AJ201&lt;'AUTO-ORDER'!$V$2,AG201&gt;0),COUNTIFS($AJ$2:AJ201,"&lt;"&amp;'AUTO-ORDER'!$V$2,$AG$2:AG201,"&gt;0"),""))</f>
        <v/>
      </c>
      <c r="AI201" t="str">
        <f>IF(C201="","",IF(AND(AJ201&lt;'AUTO-ORDER'!$V$2,AG201=0),COUNTIFS($AJ$2:AJ201,"&lt;"&amp;'AUTO-ORDER'!$V$2,$AG$2:AG201,"=0"),""))</f>
        <v/>
      </c>
      <c r="AJ201">
        <f t="shared" si="7"/>
        <v>3.0714285714285716</v>
      </c>
    </row>
    <row r="202" spans="2:36" x14ac:dyDescent="0.25">
      <c r="B202" s="123">
        <f>+RIEP_VENDITA!T203</f>
        <v>0.17062634989200864</v>
      </c>
      <c r="C202" s="29" t="str">
        <f>+RIEP_VENDITA!A203</f>
        <v>AMMS632</v>
      </c>
      <c r="D202" t="str">
        <f>+RIEP_VENDITA!B203</f>
        <v>CAMEL BLUE*CART20</v>
      </c>
      <c r="E202">
        <f>+RIEP_VENDITA!C203</f>
        <v>463</v>
      </c>
      <c r="F202">
        <f>+RIEP_VENDITA!D203</f>
        <v>384</v>
      </c>
      <c r="G202">
        <f>+RIEP_VENDITA!G203</f>
        <v>79</v>
      </c>
      <c r="H202">
        <f>+RIEP_VENDITA!H203</f>
        <v>5.8</v>
      </c>
      <c r="Z202" t="str">
        <f t="array" ref="Z202">IF(C202="","",IFERROR(INDEX(LOOKUP!$B$2:$B$8,MATCH(1,COUNTIF(D202,"*"&amp;LOOKUP!$A$2:$A$8&amp;"*"),0)),IF(LEFT(C202,4)="AMMS","SIGARETTE","ACCESSORI")))</f>
        <v>SIGARETTE</v>
      </c>
      <c r="AA202">
        <f>IF(C202="","",IF(SUMIFS('AUTO-ORDER'!$T$2:$T$1000,'AUTO-ORDER'!$S$2:$S$1000,C202)&gt;0,SUMIFS('AUTO-ORDER'!$T$2:$T$1000,'AUTO-ORDER'!$S$2:$S$1000,C202),IF(Z202="SIGARETTE",LOTTO_SIGARETTE,IF(Z202="SIGARETTE ELETTRONICHE",LOTTO_ELETTRONICHE,LOTTO_ACCESSORI))))</f>
        <v>10</v>
      </c>
      <c r="AB202">
        <f>IF(C202="","",SUMIFS(DB_STORICO_VEND!$E$2:$E$30000,DB_STORICO_VEND!$C$2:$C$30000,C202,DB_STORICO_VEND!$B$2:$B$30000,"&gt;="&amp;MAX(DB_STORICO_VEND!$B$2:$B$30000)-GIORNI_STORICO_VEND,DB_STORICO_VEND!$B$2:$B$30000,"&lt;="&amp;MAX(DB_STORICO_VEND!$B$2:$B$30000)))</f>
        <v>20</v>
      </c>
      <c r="AC202">
        <f>IF(C202="","",IFERROR(AVERAGEIFS(STORICO_ORDINI!$E$2:$E$20000,STORICO_ORDINI!$C$2:$C$20000,C202,STORICO_ORDINI!$E$2:$E$20000,"&gt;0"),0))</f>
        <v>37.5</v>
      </c>
      <c r="AD202">
        <f>IF(C202="","",COUNTIFS(STORICO_ORDINI!$C$2:$C$20000,C202,STORICO_ORDINI!$E$2:$E$20000,"&gt;0"))</f>
        <v>4</v>
      </c>
      <c r="AE202">
        <f>IF(C202="","",ROUND(IF(AND(AB202&lt;='AUTO-ORDER'!$V$4,AD202&lt;='AUTO-ORDER'!$V$5),MAX(0,AB202*'AUTO-ORDER'!$V$6),MAX(AB202*GIORNI_SETTIMANA/GIORNI_STORICO_VEND*'AUTO-ORDER'!$V$3,IF(AD202&gt;='AUTO-ORDER'!$V$8,AC202*'AUTO-ORDER'!$V$9,0))),0))</f>
        <v>13</v>
      </c>
      <c r="AF202">
        <f t="shared" si="6"/>
        <v>0</v>
      </c>
      <c r="AG202">
        <f>IF(C202="","",IF(OR(AA202&lt;=0,AE202&lt;=0),0,IF(AND(AB202&lt;='AUTO-ORDER'!$V$4,AD202&lt;='AUTO-ORDER'!$V$5),IF(AND(G202&lt;='AUTO-ORDER'!$V$10,AB202&gt;0),AA202,0),IF(G202&gt;=AE202,0,MAX(ROUNDUP((AE202-G202)/AA202,0)*AA202,IF(AND(AB202&gt;='AUTO-ORDER'!$V$7,G202&lt;=AA202),AA202,0))))))</f>
        <v>0</v>
      </c>
      <c r="AH202" t="str">
        <f>IF(C202="","",IF(AND(AJ202&lt;'AUTO-ORDER'!$V$2,AG202&gt;0),COUNTIFS($AJ$2:AJ202,"&lt;"&amp;'AUTO-ORDER'!$V$2,$AG$2:AG202,"&gt;0"),""))</f>
        <v/>
      </c>
      <c r="AI202" t="str">
        <f>IF(C202="","",IF(AND(AJ202&lt;'AUTO-ORDER'!$V$2,AG202=0),COUNTIFS($AJ$2:AJ202,"&lt;"&amp;'AUTO-ORDER'!$V$2,$AG$2:AG202,"=0"),""))</f>
        <v/>
      </c>
      <c r="AJ202">
        <f t="shared" si="7"/>
        <v>6.0769230769230766</v>
      </c>
    </row>
    <row r="203" spans="2:36" x14ac:dyDescent="0.25">
      <c r="B203" s="123">
        <f>+RIEP_VENDITA!T204</f>
        <v>4.1666666666666664E-2</v>
      </c>
      <c r="C203" s="29" t="str">
        <f>+RIEP_VENDITA!A204</f>
        <v>AMMS651</v>
      </c>
      <c r="D203" t="str">
        <f>+RIEP_VENDITA!B204</f>
        <v>MARLBORO GOLD 100S*AST20</v>
      </c>
      <c r="E203">
        <f>+RIEP_VENDITA!C204</f>
        <v>120</v>
      </c>
      <c r="F203">
        <f>+RIEP_VENDITA!D204</f>
        <v>115</v>
      </c>
      <c r="G203">
        <f>+RIEP_VENDITA!G204</f>
        <v>5</v>
      </c>
      <c r="H203">
        <f>+RIEP_VENDITA!H204</f>
        <v>6.5</v>
      </c>
      <c r="Z203" t="str">
        <f t="array" ref="Z203">IF(C203="","",IFERROR(INDEX(LOOKUP!$B$2:$B$8,MATCH(1,COUNTIF(D203,"*"&amp;LOOKUP!$A$2:$A$8&amp;"*"),0)),IF(LEFT(C203,4)="AMMS","SIGARETTE","ACCESSORI")))</f>
        <v>SIGARETTE</v>
      </c>
      <c r="AA203">
        <f>IF(C203="","",IF(SUMIFS('AUTO-ORDER'!$T$2:$T$1000,'AUTO-ORDER'!$S$2:$S$1000,C203)&gt;0,SUMIFS('AUTO-ORDER'!$T$2:$T$1000,'AUTO-ORDER'!$S$2:$S$1000,C203),IF(Z203="SIGARETTE",LOTTO_SIGARETTE,IF(Z203="SIGARETTE ELETTRONICHE",LOTTO_ELETTRONICHE,LOTTO_ACCESSORI))))</f>
        <v>10</v>
      </c>
      <c r="AB203">
        <f>IF(C203="","",SUMIFS(DB_STORICO_VEND!$E$2:$E$30000,DB_STORICO_VEND!$C$2:$C$30000,C203,DB_STORICO_VEND!$B$2:$B$30000,"&gt;="&amp;MAX(DB_STORICO_VEND!$B$2:$B$30000)-GIORNI_STORICO_VEND,DB_STORICO_VEND!$B$2:$B$30000,"&lt;="&amp;MAX(DB_STORICO_VEND!$B$2:$B$30000)))</f>
        <v>10</v>
      </c>
      <c r="AC203">
        <f>IF(C203="","",IFERROR(AVERAGEIFS(STORICO_ORDINI!$E$2:$E$20000,STORICO_ORDINI!$C$2:$C$20000,C203,STORICO_ORDINI!$E$2:$E$20000,"&gt;0"),0))</f>
        <v>24</v>
      </c>
      <c r="AD203">
        <f>IF(C203="","",COUNTIFS(STORICO_ORDINI!$C$2:$C$20000,C203,STORICO_ORDINI!$E$2:$E$20000,"&gt;0"))</f>
        <v>5</v>
      </c>
      <c r="AE203">
        <f>IF(C203="","",ROUND(IF(AND(AB203&lt;='AUTO-ORDER'!$V$4,AD203&lt;='AUTO-ORDER'!$V$5),MAX(0,AB203*'AUTO-ORDER'!$V$6),MAX(AB203*GIORNI_SETTIMANA/GIORNI_STORICO_VEND*'AUTO-ORDER'!$V$3,IF(AD203&gt;='AUTO-ORDER'!$V$8,AC203*'AUTO-ORDER'!$V$9,0))),0))</f>
        <v>8</v>
      </c>
      <c r="AF203">
        <f t="shared" si="6"/>
        <v>3</v>
      </c>
      <c r="AG203">
        <f>IF(C203="","",IF(OR(AA203&lt;=0,AE203&lt;=0),0,IF(AND(AB203&lt;='AUTO-ORDER'!$V$4,AD203&lt;='AUTO-ORDER'!$V$5),IF(AND(G203&lt;='AUTO-ORDER'!$V$10,AB203&gt;0),AA203,0),IF(G203&gt;=AE203,0,MAX(ROUNDUP((AE203-G203)/AA203,0)*AA203,IF(AND(AB203&gt;='AUTO-ORDER'!$V$7,G203&lt;=AA203),AA203,0))))))</f>
        <v>10</v>
      </c>
      <c r="AH203" t="str">
        <f>IF(C203="","",IF(AND(AJ203&lt;'AUTO-ORDER'!$V$2,AG203&gt;0),COUNTIFS($AJ$2:AJ203,"&lt;"&amp;'AUTO-ORDER'!$V$2,$AG$2:AG203,"&gt;0"),""))</f>
        <v/>
      </c>
      <c r="AI203" t="str">
        <f>IF(C203="","",IF(AND(AJ203&lt;'AUTO-ORDER'!$V$2,AG203=0),COUNTIFS($AJ$2:AJ203,"&lt;"&amp;'AUTO-ORDER'!$V$2,$AG$2:AG203,"=0"),""))</f>
        <v/>
      </c>
      <c r="AJ203">
        <f t="shared" si="7"/>
        <v>0.625</v>
      </c>
    </row>
    <row r="204" spans="2:36" x14ac:dyDescent="0.25">
      <c r="B204" s="123">
        <f>+RIEP_VENDITA!T205</f>
        <v>0.8</v>
      </c>
      <c r="C204" s="29" t="str">
        <f>+RIEP_VENDITA!A205</f>
        <v>AMMS728</v>
      </c>
      <c r="D204" t="str">
        <f>+RIEP_VENDITA!B205</f>
        <v>DAVIDOFF CLASSIC*AST20</v>
      </c>
      <c r="E204">
        <f>+RIEP_VENDITA!C205</f>
        <v>40</v>
      </c>
      <c r="F204">
        <f>+RIEP_VENDITA!D205</f>
        <v>8</v>
      </c>
      <c r="G204">
        <f>+RIEP_VENDITA!G205</f>
        <v>32</v>
      </c>
      <c r="H204">
        <f>+RIEP_VENDITA!H205</f>
        <v>6.8</v>
      </c>
      <c r="Z204" t="str">
        <f t="array" ref="Z204">IF(C204="","",IFERROR(INDEX(LOOKUP!$B$2:$B$8,MATCH(1,COUNTIF(D204,"*"&amp;LOOKUP!$A$2:$A$8&amp;"*"),0)),IF(LEFT(C204,4)="AMMS","SIGARETTE","ACCESSORI")))</f>
        <v>SIGARETTE</v>
      </c>
      <c r="AA204">
        <f>IF(C204="","",IF(SUMIFS('AUTO-ORDER'!$T$2:$T$1000,'AUTO-ORDER'!$S$2:$S$1000,C204)&gt;0,SUMIFS('AUTO-ORDER'!$T$2:$T$1000,'AUTO-ORDER'!$S$2:$S$1000,C204),IF(Z204="SIGARETTE",LOTTO_SIGARETTE,IF(Z204="SIGARETTE ELETTRONICHE",LOTTO_ELETTRONICHE,LOTTO_ACCESSORI))))</f>
        <v>10</v>
      </c>
      <c r="AB204">
        <f>IF(C204="","",SUMIFS(DB_STORICO_VEND!$E$2:$E$30000,DB_STORICO_VEND!$C$2:$C$30000,C204,DB_STORICO_VEND!$B$2:$B$30000,"&gt;="&amp;MAX(DB_STORICO_VEND!$B$2:$B$30000)-GIORNI_STORICO_VEND,DB_STORICO_VEND!$B$2:$B$30000,"&lt;="&amp;MAX(DB_STORICO_VEND!$B$2:$B$30000)))</f>
        <v>2</v>
      </c>
      <c r="AC204">
        <f>IF(C204="","",IFERROR(AVERAGEIFS(STORICO_ORDINI!$E$2:$E$20000,STORICO_ORDINI!$C$2:$C$20000,C204,STORICO_ORDINI!$E$2:$E$20000,"&gt;0"),0))</f>
        <v>30</v>
      </c>
      <c r="AD204">
        <f>IF(C204="","",COUNTIFS(STORICO_ORDINI!$C$2:$C$20000,C204,STORICO_ORDINI!$E$2:$E$20000,"&gt;0"))</f>
        <v>1</v>
      </c>
      <c r="AE204">
        <f>IF(C204="","",ROUND(IF(AND(AB204&lt;='AUTO-ORDER'!$V$4,AD204&lt;='AUTO-ORDER'!$V$5),MAX(0,AB204*'AUTO-ORDER'!$V$6),MAX(AB204*GIORNI_SETTIMANA/GIORNI_STORICO_VEND*'AUTO-ORDER'!$V$3,IF(AD204&gt;='AUTO-ORDER'!$V$8,AC204*'AUTO-ORDER'!$V$9,0))),0))</f>
        <v>1</v>
      </c>
      <c r="AF204">
        <f t="shared" si="6"/>
        <v>0</v>
      </c>
      <c r="AG204">
        <f>IF(C204="","",IF(OR(AA204&lt;=0,AE204&lt;=0),0,IF(AND(AB204&lt;='AUTO-ORDER'!$V$4,AD204&lt;='AUTO-ORDER'!$V$5),IF(AND(G204&lt;='AUTO-ORDER'!$V$10,AB204&gt;0),AA204,0),IF(G204&gt;=AE204,0,MAX(ROUNDUP((AE204-G204)/AA204,0)*AA204,IF(AND(AB204&gt;='AUTO-ORDER'!$V$7,G204&lt;=AA204),AA204,0))))))</f>
        <v>0</v>
      </c>
      <c r="AH204" t="str">
        <f>IF(C204="","",IF(AND(AJ204&lt;'AUTO-ORDER'!$V$2,AG204&gt;0),COUNTIFS($AJ$2:AJ204,"&lt;"&amp;'AUTO-ORDER'!$V$2,$AG$2:AG204,"&gt;0"),""))</f>
        <v/>
      </c>
      <c r="AI204" t="str">
        <f>IF(C204="","",IF(AND(AJ204&lt;'AUTO-ORDER'!$V$2,AG204=0),COUNTIFS($AJ$2:AJ204,"&lt;"&amp;'AUTO-ORDER'!$V$2,$AG$2:AG204,"=0"),""))</f>
        <v/>
      </c>
      <c r="AJ204">
        <f t="shared" si="7"/>
        <v>32</v>
      </c>
    </row>
    <row r="205" spans="2:36" x14ac:dyDescent="0.25">
      <c r="B205" s="123">
        <f>+RIEP_VENDITA!T206</f>
        <v>7.4999999999999997E-2</v>
      </c>
      <c r="C205" s="29" t="str">
        <f>+RIEP_VENDITA!A206</f>
        <v>AMMS81</v>
      </c>
      <c r="D205" t="str">
        <f>+RIEP_VENDITA!B206</f>
        <v>MERIT SSL AST*20</v>
      </c>
      <c r="E205">
        <f>+RIEP_VENDITA!C206</f>
        <v>40</v>
      </c>
      <c r="F205">
        <f>+RIEP_VENDITA!D206</f>
        <v>37</v>
      </c>
      <c r="G205">
        <f>+RIEP_VENDITA!G206</f>
        <v>3</v>
      </c>
      <c r="H205">
        <f>+RIEP_VENDITA!H206</f>
        <v>6.5</v>
      </c>
      <c r="Z205" t="str">
        <f t="array" ref="Z205">IF(C205="","",IFERROR(INDEX(LOOKUP!$B$2:$B$8,MATCH(1,COUNTIF(D205,"*"&amp;LOOKUP!$A$2:$A$8&amp;"*"),0)),IF(LEFT(C205,4)="AMMS","SIGARETTE","ACCESSORI")))</f>
        <v>SIGARETTE</v>
      </c>
      <c r="AA205">
        <f>IF(C205="","",IF(SUMIFS('AUTO-ORDER'!$T$2:$T$1000,'AUTO-ORDER'!$S$2:$S$1000,C205)&gt;0,SUMIFS('AUTO-ORDER'!$T$2:$T$1000,'AUTO-ORDER'!$S$2:$S$1000,C205),IF(Z205="SIGARETTE",LOTTO_SIGARETTE,IF(Z205="SIGARETTE ELETTRONICHE",LOTTO_ELETTRONICHE,LOTTO_ACCESSORI))))</f>
        <v>10</v>
      </c>
      <c r="AB205">
        <f>IF(C205="","",SUMIFS(DB_STORICO_VEND!$E$2:$E$30000,DB_STORICO_VEND!$C$2:$C$30000,C205,DB_STORICO_VEND!$B$2:$B$30000,"&gt;="&amp;MAX(DB_STORICO_VEND!$B$2:$B$30000)-GIORNI_STORICO_VEND,DB_STORICO_VEND!$B$2:$B$30000,"&lt;="&amp;MAX(DB_STORICO_VEND!$B$2:$B$30000)))</f>
        <v>9</v>
      </c>
      <c r="AC205">
        <f>IF(C205="","",IFERROR(AVERAGEIFS(STORICO_ORDINI!$E$2:$E$20000,STORICO_ORDINI!$C$2:$C$20000,C205,STORICO_ORDINI!$E$2:$E$20000,"&gt;0"),0))</f>
        <v>10</v>
      </c>
      <c r="AD205">
        <f>IF(C205="","",COUNTIFS(STORICO_ORDINI!$C$2:$C$20000,C205,STORICO_ORDINI!$E$2:$E$20000,"&gt;0"))</f>
        <v>1</v>
      </c>
      <c r="AE205">
        <f>IF(C205="","",ROUND(IF(AND(AB205&lt;='AUTO-ORDER'!$V$4,AD205&lt;='AUTO-ORDER'!$V$5),MAX(0,AB205*'AUTO-ORDER'!$V$6),MAX(AB205*GIORNI_SETTIMANA/GIORNI_STORICO_VEND*'AUTO-ORDER'!$V$3,IF(AD205&gt;='AUTO-ORDER'!$V$8,AC205*'AUTO-ORDER'!$V$9,0))),0))</f>
        <v>2</v>
      </c>
      <c r="AF205">
        <f t="shared" si="6"/>
        <v>0</v>
      </c>
      <c r="AG205">
        <f>IF(C205="","",IF(OR(AA205&lt;=0,AE205&lt;=0),0,IF(AND(AB205&lt;='AUTO-ORDER'!$V$4,AD205&lt;='AUTO-ORDER'!$V$5),IF(AND(G205&lt;='AUTO-ORDER'!$V$10,AB205&gt;0),AA205,0),IF(G205&gt;=AE205,0,MAX(ROUNDUP((AE205-G205)/AA205,0)*AA205,IF(AND(AB205&gt;='AUTO-ORDER'!$V$7,G205&lt;=AA205),AA205,0))))))</f>
        <v>0</v>
      </c>
      <c r="AH205" t="str">
        <f>IF(C205="","",IF(AND(AJ205&lt;'AUTO-ORDER'!$V$2,AG205&gt;0),COUNTIFS($AJ$2:AJ205,"&lt;"&amp;'AUTO-ORDER'!$V$2,$AG$2:AG205,"&gt;0"),""))</f>
        <v/>
      </c>
      <c r="AI205" t="str">
        <f>IF(C205="","",IF(AND(AJ205&lt;'AUTO-ORDER'!$V$2,AG205=0),COUNTIFS($AJ$2:AJ205,"&lt;"&amp;'AUTO-ORDER'!$V$2,$AG$2:AG205,"=0"),""))</f>
        <v/>
      </c>
      <c r="AJ205">
        <f t="shared" si="7"/>
        <v>1.5</v>
      </c>
    </row>
    <row r="206" spans="2:36" x14ac:dyDescent="0.25">
      <c r="B206" s="123">
        <f>+RIEP_VENDITA!T207</f>
        <v>0.35</v>
      </c>
      <c r="C206" s="29" t="str">
        <f>+RIEP_VENDITA!A207</f>
        <v>AMMS819</v>
      </c>
      <c r="D206" t="str">
        <f>+RIEP_VENDITA!B207</f>
        <v>MARLBORO 100S *AST20</v>
      </c>
      <c r="E206">
        <f>+RIEP_VENDITA!C207</f>
        <v>180</v>
      </c>
      <c r="F206">
        <f>+RIEP_VENDITA!D207</f>
        <v>117</v>
      </c>
      <c r="G206">
        <f>+RIEP_VENDITA!G207</f>
        <v>63</v>
      </c>
      <c r="H206">
        <f>+RIEP_VENDITA!H207</f>
        <v>6.5</v>
      </c>
      <c r="Z206" t="str">
        <f t="array" ref="Z206">IF(C206="","",IFERROR(INDEX(LOOKUP!$B$2:$B$8,MATCH(1,COUNTIF(D206,"*"&amp;LOOKUP!$A$2:$A$8&amp;"*"),0)),IF(LEFT(C206,4)="AMMS","SIGARETTE","ACCESSORI")))</f>
        <v>SIGARETTE</v>
      </c>
      <c r="AA206">
        <f>IF(C206="","",IF(SUMIFS('AUTO-ORDER'!$T$2:$T$1000,'AUTO-ORDER'!$S$2:$S$1000,C206)&gt;0,SUMIFS('AUTO-ORDER'!$T$2:$T$1000,'AUTO-ORDER'!$S$2:$S$1000,C206),IF(Z206="SIGARETTE",LOTTO_SIGARETTE,IF(Z206="SIGARETTE ELETTRONICHE",LOTTO_ELETTRONICHE,LOTTO_ACCESSORI))))</f>
        <v>10</v>
      </c>
      <c r="AB206">
        <f>IF(C206="","",SUMIFS(DB_STORICO_VEND!$E$2:$E$30000,DB_STORICO_VEND!$C$2:$C$30000,C206,DB_STORICO_VEND!$B$2:$B$30000,"&gt;="&amp;MAX(DB_STORICO_VEND!$B$2:$B$30000)-GIORNI_STORICO_VEND,DB_STORICO_VEND!$B$2:$B$30000,"&lt;="&amp;MAX(DB_STORICO_VEND!$B$2:$B$30000)))</f>
        <v>5</v>
      </c>
      <c r="AC206">
        <f>IF(C206="","",IFERROR(AVERAGEIFS(STORICO_ORDINI!$E$2:$E$20000,STORICO_ORDINI!$C$2:$C$20000,C206,STORICO_ORDINI!$E$2:$E$20000,"&gt;0"),0))</f>
        <v>35</v>
      </c>
      <c r="AD206">
        <f>IF(C206="","",COUNTIFS(STORICO_ORDINI!$C$2:$C$20000,C206,STORICO_ORDINI!$E$2:$E$20000,"&gt;0"))</f>
        <v>2</v>
      </c>
      <c r="AE206">
        <f>IF(C206="","",ROUND(IF(AND(AB206&lt;='AUTO-ORDER'!$V$4,AD206&lt;='AUTO-ORDER'!$V$5),MAX(0,AB206*'AUTO-ORDER'!$V$6),MAX(AB206*GIORNI_SETTIMANA/GIORNI_STORICO_VEND*'AUTO-ORDER'!$V$3,IF(AD206&gt;='AUTO-ORDER'!$V$8,AC206*'AUTO-ORDER'!$V$9,0))),0))</f>
        <v>1</v>
      </c>
      <c r="AF206">
        <f t="shared" si="6"/>
        <v>0</v>
      </c>
      <c r="AG206">
        <f>IF(C206="","",IF(OR(AA206&lt;=0,AE206&lt;=0),0,IF(AND(AB206&lt;='AUTO-ORDER'!$V$4,AD206&lt;='AUTO-ORDER'!$V$5),IF(AND(G206&lt;='AUTO-ORDER'!$V$10,AB206&gt;0),AA206,0),IF(G206&gt;=AE206,0,MAX(ROUNDUP((AE206-G206)/AA206,0)*AA206,IF(AND(AB206&gt;='AUTO-ORDER'!$V$7,G206&lt;=AA206),AA206,0))))))</f>
        <v>0</v>
      </c>
      <c r="AH206" t="str">
        <f>IF(C206="","",IF(AND(AJ206&lt;'AUTO-ORDER'!$V$2,AG206&gt;0),COUNTIFS($AJ$2:AJ206,"&lt;"&amp;'AUTO-ORDER'!$V$2,$AG$2:AG206,"&gt;0"),""))</f>
        <v/>
      </c>
      <c r="AI206" t="str">
        <f>IF(C206="","",IF(AND(AJ206&lt;'AUTO-ORDER'!$V$2,AG206=0),COUNTIFS($AJ$2:AJ206,"&lt;"&amp;'AUTO-ORDER'!$V$2,$AG$2:AG206,"=0"),""))</f>
        <v/>
      </c>
      <c r="AJ206">
        <f t="shared" si="7"/>
        <v>63</v>
      </c>
    </row>
    <row r="207" spans="2:36" x14ac:dyDescent="0.25">
      <c r="B207" s="123">
        <f>+RIEP_VENDITA!T208</f>
        <v>3.6734693877551024E-2</v>
      </c>
      <c r="C207" s="29" t="str">
        <f>+RIEP_VENDITA!A208</f>
        <v>AMMS9</v>
      </c>
      <c r="D207" t="str">
        <f>+RIEP_VENDITA!B208</f>
        <v>MARLBORO GOLD KS*AST20</v>
      </c>
      <c r="E207">
        <f>+RIEP_VENDITA!C208</f>
        <v>980</v>
      </c>
      <c r="F207">
        <f>+RIEP_VENDITA!D208</f>
        <v>944</v>
      </c>
      <c r="G207">
        <f>+RIEP_VENDITA!G208</f>
        <v>36</v>
      </c>
      <c r="H207">
        <f>+RIEP_VENDITA!H208</f>
        <v>6.8</v>
      </c>
      <c r="Z207" t="str">
        <f t="array" ref="Z207">IF(C207="","",IFERROR(INDEX(LOOKUP!$B$2:$B$8,MATCH(1,COUNTIF(D207,"*"&amp;LOOKUP!$A$2:$A$8&amp;"*"),0)),IF(LEFT(C207,4)="AMMS","SIGARETTE","ACCESSORI")))</f>
        <v>SIGARETTE</v>
      </c>
      <c r="AA207">
        <f>IF(C207="","",IF(SUMIFS('AUTO-ORDER'!$T$2:$T$1000,'AUTO-ORDER'!$S$2:$S$1000,C207)&gt;0,SUMIFS('AUTO-ORDER'!$T$2:$T$1000,'AUTO-ORDER'!$S$2:$S$1000,C207),IF(Z207="SIGARETTE",LOTTO_SIGARETTE,IF(Z207="SIGARETTE ELETTRONICHE",LOTTO_ELETTRONICHE,LOTTO_ACCESSORI))))</f>
        <v>10</v>
      </c>
      <c r="AB207">
        <f>IF(C207="","",SUMIFS(DB_STORICO_VEND!$E$2:$E$30000,DB_STORICO_VEND!$C$2:$C$30000,C207,DB_STORICO_VEND!$B$2:$B$30000,"&gt;="&amp;MAX(DB_STORICO_VEND!$B$2:$B$30000)-GIORNI_STORICO_VEND,DB_STORICO_VEND!$B$2:$B$30000,"&lt;="&amp;MAX(DB_STORICO_VEND!$B$2:$B$30000)))</f>
        <v>133</v>
      </c>
      <c r="AC207">
        <f>IF(C207="","",IFERROR(AVERAGEIFS(STORICO_ORDINI!$E$2:$E$20000,STORICO_ORDINI!$C$2:$C$20000,C207,STORICO_ORDINI!$E$2:$E$20000,"&gt;0"),0))</f>
        <v>60</v>
      </c>
      <c r="AD207">
        <f>IF(C207="","",COUNTIFS(STORICO_ORDINI!$C$2:$C$20000,C207,STORICO_ORDINI!$E$2:$E$20000,"&gt;0"))</f>
        <v>9</v>
      </c>
      <c r="AE207">
        <f>IF(C207="","",ROUND(IF(AND(AB207&lt;='AUTO-ORDER'!$V$4,AD207&lt;='AUTO-ORDER'!$V$5),MAX(0,AB207*'AUTO-ORDER'!$V$6),MAX(AB207*GIORNI_SETTIMANA/GIORNI_STORICO_VEND*'AUTO-ORDER'!$V$3,IF(AD207&gt;='AUTO-ORDER'!$V$8,AC207*'AUTO-ORDER'!$V$9,0))),0))</f>
        <v>36</v>
      </c>
      <c r="AF207">
        <f t="shared" si="6"/>
        <v>0</v>
      </c>
      <c r="AG207">
        <f>IF(C207="","",IF(OR(AA207&lt;=0,AE207&lt;=0),0,IF(AND(AB207&lt;='AUTO-ORDER'!$V$4,AD207&lt;='AUTO-ORDER'!$V$5),IF(AND(G207&lt;='AUTO-ORDER'!$V$10,AB207&gt;0),AA207,0),IF(G207&gt;=AE207,0,MAX(ROUNDUP((AE207-G207)/AA207,0)*AA207,IF(AND(AB207&gt;='AUTO-ORDER'!$V$7,G207&lt;=AA207),AA207,0))))))</f>
        <v>0</v>
      </c>
      <c r="AH207" t="str">
        <f>IF(C207="","",IF(AND(AJ207&lt;'AUTO-ORDER'!$V$2,AG207&gt;0),COUNTIFS($AJ$2:AJ207,"&lt;"&amp;'AUTO-ORDER'!$V$2,$AG$2:AG207,"&gt;0"),""))</f>
        <v/>
      </c>
      <c r="AI207" t="str">
        <f>IF(C207="","",IF(AND(AJ207&lt;'AUTO-ORDER'!$V$2,AG207=0),COUNTIFS($AJ$2:AJ207,"&lt;"&amp;'AUTO-ORDER'!$V$2,$AG$2:AG207,"=0"),""))</f>
        <v/>
      </c>
      <c r="AJ207">
        <f t="shared" si="7"/>
        <v>1</v>
      </c>
    </row>
    <row r="208" spans="2:36" x14ac:dyDescent="0.25">
      <c r="B208" s="123">
        <f>+RIEP_VENDITA!T209</f>
        <v>0.12558139534883722</v>
      </c>
      <c r="C208" s="29" t="str">
        <f>+RIEP_VENDITA!A209</f>
        <v>AMMS91</v>
      </c>
      <c r="D208" t="str">
        <f>+RIEP_VENDITA!B209</f>
        <v>WINSTON RED*AST20</v>
      </c>
      <c r="E208">
        <f>+RIEP_VENDITA!C209</f>
        <v>430</v>
      </c>
      <c r="F208">
        <f>+RIEP_VENDITA!D209</f>
        <v>376</v>
      </c>
      <c r="G208">
        <f>+RIEP_VENDITA!G209</f>
        <v>54</v>
      </c>
      <c r="H208">
        <f>+RIEP_VENDITA!H209</f>
        <v>5.8</v>
      </c>
      <c r="Z208" t="str">
        <f t="array" ref="Z208">IF(C208="","",IFERROR(INDEX(LOOKUP!$B$2:$B$8,MATCH(1,COUNTIF(D208,"*"&amp;LOOKUP!$A$2:$A$8&amp;"*"),0)),IF(LEFT(C208,4)="AMMS","SIGARETTE","ACCESSORI")))</f>
        <v>SIGARETTE</v>
      </c>
      <c r="AA208">
        <f>IF(C208="","",IF(SUMIFS('AUTO-ORDER'!$T$2:$T$1000,'AUTO-ORDER'!$S$2:$S$1000,C208)&gt;0,SUMIFS('AUTO-ORDER'!$T$2:$T$1000,'AUTO-ORDER'!$S$2:$S$1000,C208),IF(Z208="SIGARETTE",LOTTO_SIGARETTE,IF(Z208="SIGARETTE ELETTRONICHE",LOTTO_ELETTRONICHE,LOTTO_ACCESSORI))))</f>
        <v>10</v>
      </c>
      <c r="AB208">
        <f>IF(C208="","",SUMIFS(DB_STORICO_VEND!$E$2:$E$30000,DB_STORICO_VEND!$C$2:$C$30000,C208,DB_STORICO_VEND!$B$2:$B$30000,"&gt;="&amp;MAX(DB_STORICO_VEND!$B$2:$B$30000)-GIORNI_STORICO_VEND,DB_STORICO_VEND!$B$2:$B$30000,"&lt;="&amp;MAX(DB_STORICO_VEND!$B$2:$B$30000)))</f>
        <v>39</v>
      </c>
      <c r="AC208">
        <f>IF(C208="","",IFERROR(AVERAGEIFS(STORICO_ORDINI!$E$2:$E$20000,STORICO_ORDINI!$C$2:$C$20000,C208,STORICO_ORDINI!$E$2:$E$20000,"&gt;0"),0))</f>
        <v>27.5</v>
      </c>
      <c r="AD208">
        <f>IF(C208="","",COUNTIFS(STORICO_ORDINI!$C$2:$C$20000,C208,STORICO_ORDINI!$E$2:$E$20000,"&gt;0"))</f>
        <v>8</v>
      </c>
      <c r="AE208">
        <f>IF(C208="","",ROUND(IF(AND(AB208&lt;='AUTO-ORDER'!$V$4,AD208&lt;='AUTO-ORDER'!$V$5),MAX(0,AB208*'AUTO-ORDER'!$V$6),MAX(AB208*GIORNI_SETTIMANA/GIORNI_STORICO_VEND*'AUTO-ORDER'!$V$3,IF(AD208&gt;='AUTO-ORDER'!$V$8,AC208*'AUTO-ORDER'!$V$9,0))),0))</f>
        <v>10</v>
      </c>
      <c r="AF208">
        <f t="shared" si="6"/>
        <v>0</v>
      </c>
      <c r="AG208">
        <f>IF(C208="","",IF(OR(AA208&lt;=0,AE208&lt;=0),0,IF(AND(AB208&lt;='AUTO-ORDER'!$V$4,AD208&lt;='AUTO-ORDER'!$V$5),IF(AND(G208&lt;='AUTO-ORDER'!$V$10,AB208&gt;0),AA208,0),IF(G208&gt;=AE208,0,MAX(ROUNDUP((AE208-G208)/AA208,0)*AA208,IF(AND(AB208&gt;='AUTO-ORDER'!$V$7,G208&lt;=AA208),AA208,0))))))</f>
        <v>0</v>
      </c>
      <c r="AH208" t="str">
        <f>IF(C208="","",IF(AND(AJ208&lt;'AUTO-ORDER'!$V$2,AG208&gt;0),COUNTIFS($AJ$2:AJ208,"&lt;"&amp;'AUTO-ORDER'!$V$2,$AG$2:AG208,"&gt;0"),""))</f>
        <v/>
      </c>
      <c r="AI208" t="str">
        <f>IF(C208="","",IF(AND(AJ208&lt;'AUTO-ORDER'!$V$2,AG208=0),COUNTIFS($AJ$2:AJ208,"&lt;"&amp;'AUTO-ORDER'!$V$2,$AG$2:AG208,"=0"),""))</f>
        <v/>
      </c>
      <c r="AJ208">
        <f t="shared" si="7"/>
        <v>5.4</v>
      </c>
    </row>
    <row r="209" spans="2:36" x14ac:dyDescent="0.25">
      <c r="B209" s="123">
        <f>+RIEP_VENDITA!T210</f>
        <v>0.1125</v>
      </c>
      <c r="C209" s="29" t="str">
        <f>+RIEP_VENDITA!A210</f>
        <v>AMMS913</v>
      </c>
      <c r="D209" t="str">
        <f>+RIEP_VENDITA!B210</f>
        <v>DIANA BLU SSL*AST20</v>
      </c>
      <c r="E209">
        <f>+RIEP_VENDITA!C210</f>
        <v>80</v>
      </c>
      <c r="F209">
        <f>+RIEP_VENDITA!D210</f>
        <v>71</v>
      </c>
      <c r="G209">
        <f>+RIEP_VENDITA!G210</f>
        <v>9</v>
      </c>
      <c r="H209">
        <f>+RIEP_VENDITA!H210</f>
        <v>5.5</v>
      </c>
      <c r="Z209" t="str">
        <f t="array" ref="Z209">IF(C209="","",IFERROR(INDEX(LOOKUP!$B$2:$B$8,MATCH(1,COUNTIF(D209,"*"&amp;LOOKUP!$A$2:$A$8&amp;"*"),0)),IF(LEFT(C209,4)="AMMS","SIGARETTE","ACCESSORI")))</f>
        <v>SIGARETTE</v>
      </c>
      <c r="AA209">
        <f>IF(C209="","",IF(SUMIFS('AUTO-ORDER'!$T$2:$T$1000,'AUTO-ORDER'!$S$2:$S$1000,C209)&gt;0,SUMIFS('AUTO-ORDER'!$T$2:$T$1000,'AUTO-ORDER'!$S$2:$S$1000,C209),IF(Z209="SIGARETTE",LOTTO_SIGARETTE,IF(Z209="SIGARETTE ELETTRONICHE",LOTTO_ELETTRONICHE,LOTTO_ACCESSORI))))</f>
        <v>10</v>
      </c>
      <c r="AB209">
        <f>IF(C209="","",SUMIFS(DB_STORICO_VEND!$E$2:$E$30000,DB_STORICO_VEND!$C$2:$C$30000,C209,DB_STORICO_VEND!$B$2:$B$30000,"&gt;="&amp;MAX(DB_STORICO_VEND!$B$2:$B$30000)-GIORNI_STORICO_VEND,DB_STORICO_VEND!$B$2:$B$30000,"&lt;="&amp;MAX(DB_STORICO_VEND!$B$2:$B$30000)))</f>
        <v>5</v>
      </c>
      <c r="AC209">
        <f>IF(C209="","",IFERROR(AVERAGEIFS(STORICO_ORDINI!$E$2:$E$20000,STORICO_ORDINI!$C$2:$C$20000,C209,STORICO_ORDINI!$E$2:$E$20000,"&gt;0"),0))</f>
        <v>20</v>
      </c>
      <c r="AD209">
        <f>IF(C209="","",COUNTIFS(STORICO_ORDINI!$C$2:$C$20000,C209,STORICO_ORDINI!$E$2:$E$20000,"&gt;0"))</f>
        <v>5</v>
      </c>
      <c r="AE209">
        <f>IF(C209="","",ROUND(IF(AND(AB209&lt;='AUTO-ORDER'!$V$4,AD209&lt;='AUTO-ORDER'!$V$5),MAX(0,AB209*'AUTO-ORDER'!$V$6),MAX(AB209*GIORNI_SETTIMANA/GIORNI_STORICO_VEND*'AUTO-ORDER'!$V$3,IF(AD209&gt;='AUTO-ORDER'!$V$8,AC209*'AUTO-ORDER'!$V$9,0))),0))</f>
        <v>7</v>
      </c>
      <c r="AF209">
        <f t="shared" si="6"/>
        <v>0</v>
      </c>
      <c r="AG209">
        <f>IF(C209="","",IF(OR(AA209&lt;=0,AE209&lt;=0),0,IF(AND(AB209&lt;='AUTO-ORDER'!$V$4,AD209&lt;='AUTO-ORDER'!$V$5),IF(AND(G209&lt;='AUTO-ORDER'!$V$10,AB209&gt;0),AA209,0),IF(G209&gt;=AE209,0,MAX(ROUNDUP((AE209-G209)/AA209,0)*AA209,IF(AND(AB209&gt;='AUTO-ORDER'!$V$7,G209&lt;=AA209),AA209,0))))))</f>
        <v>0</v>
      </c>
      <c r="AH209" t="str">
        <f>IF(C209="","",IF(AND(AJ209&lt;'AUTO-ORDER'!$V$2,AG209&gt;0),COUNTIFS($AJ$2:AJ209,"&lt;"&amp;'AUTO-ORDER'!$V$2,$AG$2:AG209,"&gt;0"),""))</f>
        <v/>
      </c>
      <c r="AI209" t="str">
        <f>IF(C209="","",IF(AND(AJ209&lt;'AUTO-ORDER'!$V$2,AG209=0),COUNTIFS($AJ$2:AJ209,"&lt;"&amp;'AUTO-ORDER'!$V$2,$AG$2:AG209,"=0"),""))</f>
        <v/>
      </c>
      <c r="AJ209">
        <f t="shared" si="7"/>
        <v>1.2857142857142858</v>
      </c>
    </row>
    <row r="210" spans="2:36" x14ac:dyDescent="0.25">
      <c r="B210" s="123">
        <f>+RIEP_VENDITA!T211</f>
        <v>0.14285714285714285</v>
      </c>
      <c r="C210" s="29" t="str">
        <f>+RIEP_VENDITA!A211</f>
        <v>AMMS951</v>
      </c>
      <c r="D210" t="str">
        <f>+RIEP_VENDITA!B211</f>
        <v>MURATTI AZURE 100'S AST*20</v>
      </c>
      <c r="E210">
        <f>+RIEP_VENDITA!C211</f>
        <v>70</v>
      </c>
      <c r="F210">
        <f>+RIEP_VENDITA!D211</f>
        <v>60</v>
      </c>
      <c r="G210">
        <f>+RIEP_VENDITA!G211</f>
        <v>10</v>
      </c>
      <c r="H210">
        <f>+RIEP_VENDITA!H211</f>
        <v>6.8</v>
      </c>
      <c r="Z210" t="str">
        <f t="array" ref="Z210">IF(C210="","",IFERROR(INDEX(LOOKUP!$B$2:$B$8,MATCH(1,COUNTIF(D210,"*"&amp;LOOKUP!$A$2:$A$8&amp;"*"),0)),IF(LEFT(C210,4)="AMMS","SIGARETTE","ACCESSORI")))</f>
        <v>SIGARETTE</v>
      </c>
      <c r="AA210">
        <f>IF(C210="","",IF(SUMIFS('AUTO-ORDER'!$T$2:$T$1000,'AUTO-ORDER'!$S$2:$S$1000,C210)&gt;0,SUMIFS('AUTO-ORDER'!$T$2:$T$1000,'AUTO-ORDER'!$S$2:$S$1000,C210),IF(Z210="SIGARETTE",LOTTO_SIGARETTE,IF(Z210="SIGARETTE ELETTRONICHE",LOTTO_ELETTRONICHE,LOTTO_ACCESSORI))))</f>
        <v>10</v>
      </c>
      <c r="AB210">
        <f>IF(C210="","",SUMIFS(DB_STORICO_VEND!$E$2:$E$30000,DB_STORICO_VEND!$C$2:$C$30000,C210,DB_STORICO_VEND!$B$2:$B$30000,"&gt;="&amp;MAX(DB_STORICO_VEND!$B$2:$B$30000)-GIORNI_STORICO_VEND,DB_STORICO_VEND!$B$2:$B$30000,"&lt;="&amp;MAX(DB_STORICO_VEND!$B$2:$B$30000)))</f>
        <v>3</v>
      </c>
      <c r="AC210">
        <f>IF(C210="","",IFERROR(AVERAGEIFS(STORICO_ORDINI!$E$2:$E$20000,STORICO_ORDINI!$C$2:$C$20000,C210,STORICO_ORDINI!$E$2:$E$20000,"&gt;0"),0))</f>
        <v>20</v>
      </c>
      <c r="AD210">
        <f>IF(C210="","",COUNTIFS(STORICO_ORDINI!$C$2:$C$20000,C210,STORICO_ORDINI!$E$2:$E$20000,"&gt;0"))</f>
        <v>1</v>
      </c>
      <c r="AE210">
        <f>IF(C210="","",ROUND(IF(AND(AB210&lt;='AUTO-ORDER'!$V$4,AD210&lt;='AUTO-ORDER'!$V$5),MAX(0,AB210*'AUTO-ORDER'!$V$6),MAX(AB210*GIORNI_SETTIMANA/GIORNI_STORICO_VEND*'AUTO-ORDER'!$V$3,IF(AD210&gt;='AUTO-ORDER'!$V$8,AC210*'AUTO-ORDER'!$V$9,0))),0))</f>
        <v>1</v>
      </c>
      <c r="AF210">
        <f t="shared" si="6"/>
        <v>0</v>
      </c>
      <c r="AG210">
        <f>IF(C210="","",IF(OR(AA210&lt;=0,AE210&lt;=0),0,IF(AND(AB210&lt;='AUTO-ORDER'!$V$4,AD210&lt;='AUTO-ORDER'!$V$5),IF(AND(G210&lt;='AUTO-ORDER'!$V$10,AB210&gt;0),AA210,0),IF(G210&gt;=AE210,0,MAX(ROUNDUP((AE210-G210)/AA210,0)*AA210,IF(AND(AB210&gt;='AUTO-ORDER'!$V$7,G210&lt;=AA210),AA210,0))))))</f>
        <v>0</v>
      </c>
      <c r="AH210" t="str">
        <f>IF(C210="","",IF(AND(AJ210&lt;'AUTO-ORDER'!$V$2,AG210&gt;0),COUNTIFS($AJ$2:AJ210,"&lt;"&amp;'AUTO-ORDER'!$V$2,$AG$2:AG210,"&gt;0"),""))</f>
        <v/>
      </c>
      <c r="AI210" t="str">
        <f>IF(C210="","",IF(AND(AJ210&lt;'AUTO-ORDER'!$V$2,AG210=0),COUNTIFS($AJ$2:AJ210,"&lt;"&amp;'AUTO-ORDER'!$V$2,$AG$2:AG210,"=0"),""))</f>
        <v/>
      </c>
      <c r="AJ210">
        <f t="shared" si="7"/>
        <v>10</v>
      </c>
    </row>
    <row r="211" spans="2:36" x14ac:dyDescent="0.25">
      <c r="B211" s="123">
        <f>+RIEP_VENDITA!T212</f>
        <v>9.3333333333333338E-2</v>
      </c>
      <c r="C211" s="29" t="str">
        <f>+RIEP_VENDITA!A212</f>
        <v>AMMS96</v>
      </c>
      <c r="D211" t="str">
        <f>+RIEP_VENDITA!B212</f>
        <v>CHESTERFIELD ORIGINAL KS *AST20</v>
      </c>
      <c r="E211">
        <f>+RIEP_VENDITA!C212</f>
        <v>150</v>
      </c>
      <c r="F211">
        <f>+RIEP_VENDITA!D212</f>
        <v>136</v>
      </c>
      <c r="G211">
        <f>+RIEP_VENDITA!G212</f>
        <v>14</v>
      </c>
      <c r="H211">
        <f>+RIEP_VENDITA!H212</f>
        <v>5.8</v>
      </c>
      <c r="Z211" t="str">
        <f t="array" ref="Z211">IF(C211="","",IFERROR(INDEX(LOOKUP!$B$2:$B$8,MATCH(1,COUNTIF(D211,"*"&amp;LOOKUP!$A$2:$A$8&amp;"*"),0)),IF(LEFT(C211,4)="AMMS","SIGARETTE","ACCESSORI")))</f>
        <v>SIGARETTE</v>
      </c>
      <c r="AA211">
        <f>IF(C211="","",IF(SUMIFS('AUTO-ORDER'!$T$2:$T$1000,'AUTO-ORDER'!$S$2:$S$1000,C211)&gt;0,SUMIFS('AUTO-ORDER'!$T$2:$T$1000,'AUTO-ORDER'!$S$2:$S$1000,C211),IF(Z211="SIGARETTE",LOTTO_SIGARETTE,IF(Z211="SIGARETTE ELETTRONICHE",LOTTO_ELETTRONICHE,LOTTO_ACCESSORI))))</f>
        <v>10</v>
      </c>
      <c r="AB211">
        <f>IF(C211="","",SUMIFS(DB_STORICO_VEND!$E$2:$E$30000,DB_STORICO_VEND!$C$2:$C$30000,C211,DB_STORICO_VEND!$B$2:$B$30000,"&gt;="&amp;MAX(DB_STORICO_VEND!$B$2:$B$30000)-GIORNI_STORICO_VEND,DB_STORICO_VEND!$B$2:$B$30000,"&lt;="&amp;MAX(DB_STORICO_VEND!$B$2:$B$30000)))</f>
        <v>3</v>
      </c>
      <c r="AC211">
        <f>IF(C211="","",IFERROR(AVERAGEIFS(STORICO_ORDINI!$E$2:$E$20000,STORICO_ORDINI!$C$2:$C$20000,C211,STORICO_ORDINI!$E$2:$E$20000,"&gt;0"),0))</f>
        <v>40</v>
      </c>
      <c r="AD211">
        <f>IF(C211="","",COUNTIFS(STORICO_ORDINI!$C$2:$C$20000,C211,STORICO_ORDINI!$E$2:$E$20000,"&gt;0"))</f>
        <v>1</v>
      </c>
      <c r="AE211">
        <f>IF(C211="","",ROUND(IF(AND(AB211&lt;='AUTO-ORDER'!$V$4,AD211&lt;='AUTO-ORDER'!$V$5),MAX(0,AB211*'AUTO-ORDER'!$V$6),MAX(AB211*GIORNI_SETTIMANA/GIORNI_STORICO_VEND*'AUTO-ORDER'!$V$3,IF(AD211&gt;='AUTO-ORDER'!$V$8,AC211*'AUTO-ORDER'!$V$9,0))),0))</f>
        <v>1</v>
      </c>
      <c r="AF211">
        <f t="shared" si="6"/>
        <v>0</v>
      </c>
      <c r="AG211">
        <f>IF(C211="","",IF(OR(AA211&lt;=0,AE211&lt;=0),0,IF(AND(AB211&lt;='AUTO-ORDER'!$V$4,AD211&lt;='AUTO-ORDER'!$V$5),IF(AND(G211&lt;='AUTO-ORDER'!$V$10,AB211&gt;0),AA211,0),IF(G211&gt;=AE211,0,MAX(ROUNDUP((AE211-G211)/AA211,0)*AA211,IF(AND(AB211&gt;='AUTO-ORDER'!$V$7,G211&lt;=AA211),AA211,0))))))</f>
        <v>0</v>
      </c>
      <c r="AH211" t="str">
        <f>IF(C211="","",IF(AND(AJ211&lt;'AUTO-ORDER'!$V$2,AG211&gt;0),COUNTIFS($AJ$2:AJ211,"&lt;"&amp;'AUTO-ORDER'!$V$2,$AG$2:AG211,"&gt;0"),""))</f>
        <v/>
      </c>
      <c r="AI211" t="str">
        <f>IF(C211="","",IF(AND(AJ211&lt;'AUTO-ORDER'!$V$2,AG211=0),COUNTIFS($AJ$2:AJ211,"&lt;"&amp;'AUTO-ORDER'!$V$2,$AG$2:AG211,"=0"),""))</f>
        <v/>
      </c>
      <c r="AJ211">
        <f t="shared" si="7"/>
        <v>14</v>
      </c>
    </row>
    <row r="212" spans="2:36" x14ac:dyDescent="0.25">
      <c r="B212" s="123">
        <f>+RIEP_VENDITA!T213</f>
        <v>0.26</v>
      </c>
      <c r="C212" s="29" t="str">
        <f>+RIEP_VENDITA!A213</f>
        <v>AMMS997</v>
      </c>
      <c r="D212" t="str">
        <f>+RIEP_VENDITA!B213</f>
        <v>MERIT GIALLA*AST20</v>
      </c>
      <c r="E212">
        <f>+RIEP_VENDITA!C213</f>
        <v>150</v>
      </c>
      <c r="F212">
        <f>+RIEP_VENDITA!D213</f>
        <v>111</v>
      </c>
      <c r="G212">
        <f>+RIEP_VENDITA!G213</f>
        <v>39</v>
      </c>
      <c r="H212">
        <f>+RIEP_VENDITA!H213</f>
        <v>6.5</v>
      </c>
      <c r="Z212" t="str">
        <f t="array" ref="Z212">IF(C212="","",IFERROR(INDEX(LOOKUP!$B$2:$B$8,MATCH(1,COUNTIF(D212,"*"&amp;LOOKUP!$A$2:$A$8&amp;"*"),0)),IF(LEFT(C212,4)="AMMS","SIGARETTE","ACCESSORI")))</f>
        <v>SIGARETTE</v>
      </c>
      <c r="AA212">
        <f>IF(C212="","",IF(SUMIFS('AUTO-ORDER'!$T$2:$T$1000,'AUTO-ORDER'!$S$2:$S$1000,C212)&gt;0,SUMIFS('AUTO-ORDER'!$T$2:$T$1000,'AUTO-ORDER'!$S$2:$S$1000,C212),IF(Z212="SIGARETTE",LOTTO_SIGARETTE,IF(Z212="SIGARETTE ELETTRONICHE",LOTTO_ELETTRONICHE,LOTTO_ACCESSORI))))</f>
        <v>10</v>
      </c>
      <c r="AB212">
        <f>IF(C212="","",SUMIFS(DB_STORICO_VEND!$E$2:$E$30000,DB_STORICO_VEND!$C$2:$C$30000,C212,DB_STORICO_VEND!$B$2:$B$30000,"&gt;="&amp;MAX(DB_STORICO_VEND!$B$2:$B$30000)-GIORNI_STORICO_VEND,DB_STORICO_VEND!$B$2:$B$30000,"&lt;="&amp;MAX(DB_STORICO_VEND!$B$2:$B$30000)))</f>
        <v>17</v>
      </c>
      <c r="AC212">
        <f>IF(C212="","",IFERROR(AVERAGEIFS(STORICO_ORDINI!$E$2:$E$20000,STORICO_ORDINI!$C$2:$C$20000,C212,STORICO_ORDINI!$E$2:$E$20000,"&gt;0"),0))</f>
        <v>20</v>
      </c>
      <c r="AD212">
        <f>IF(C212="","",COUNTIFS(STORICO_ORDINI!$C$2:$C$20000,C212,STORICO_ORDINI!$E$2:$E$20000,"&gt;0"))</f>
        <v>6</v>
      </c>
      <c r="AE212">
        <f>IF(C212="","",ROUND(IF(AND(AB212&lt;='AUTO-ORDER'!$V$4,AD212&lt;='AUTO-ORDER'!$V$5),MAX(0,AB212*'AUTO-ORDER'!$V$6),MAX(AB212*GIORNI_SETTIMANA/GIORNI_STORICO_VEND*'AUTO-ORDER'!$V$3,IF(AD212&gt;='AUTO-ORDER'!$V$8,AC212*'AUTO-ORDER'!$V$9,0))),0))</f>
        <v>7</v>
      </c>
      <c r="AF212">
        <f t="shared" si="6"/>
        <v>0</v>
      </c>
      <c r="AG212">
        <f>IF(C212="","",IF(OR(AA212&lt;=0,AE212&lt;=0),0,IF(AND(AB212&lt;='AUTO-ORDER'!$V$4,AD212&lt;='AUTO-ORDER'!$V$5),IF(AND(G212&lt;='AUTO-ORDER'!$V$10,AB212&gt;0),AA212,0),IF(G212&gt;=AE212,0,MAX(ROUNDUP((AE212-G212)/AA212,0)*AA212,IF(AND(AB212&gt;='AUTO-ORDER'!$V$7,G212&lt;=AA212),AA212,0))))))</f>
        <v>0</v>
      </c>
      <c r="AH212" t="str">
        <f>IF(C212="","",IF(AND(AJ212&lt;'AUTO-ORDER'!$V$2,AG212&gt;0),COUNTIFS($AJ$2:AJ212,"&lt;"&amp;'AUTO-ORDER'!$V$2,$AG$2:AG212,"&gt;0"),""))</f>
        <v/>
      </c>
      <c r="AI212" t="str">
        <f>IF(C212="","",IF(AND(AJ212&lt;'AUTO-ORDER'!$V$2,AG212=0),COUNTIFS($AJ$2:AJ212,"&lt;"&amp;'AUTO-ORDER'!$V$2,$AG$2:AG212,"=0"),""))</f>
        <v/>
      </c>
      <c r="AJ212">
        <f t="shared" si="7"/>
        <v>5.5714285714285712</v>
      </c>
    </row>
    <row r="213" spans="2:36" x14ac:dyDescent="0.25">
      <c r="B213" s="95"/>
      <c r="AA213" t="str">
        <f>IF(C213="","",IF(SUMIFS('AUTO-ORDER'!$T$2:$T$1000,'AUTO-ORDER'!$S$2:$S$1000,C213)&gt;0,SUMIFS('AUTO-ORDER'!$T$2:$T$1000,'AUTO-ORDER'!$S$2:$S$1000,C213),IF(Z213="SIGARETTE",LOTTO_SIGARETTE,IF(Z213="SIGARETTE ELETTRONICHE",LOTTO_ELETTRONICHE,LOTTO_ACCESSORI))))</f>
        <v/>
      </c>
      <c r="AB213" t="str">
        <f>IF(C213="","",SUMIFS(DB_STORICO_VEND!$E$2:$E$30000,DB_STORICO_VEND!$C$2:$C$30000,C213,DB_STORICO_VEND!$B$2:$B$30000,"&gt;="&amp;MAX(DB_STORICO_VEND!$B$2:$B$30000)-GIORNI_STORICO_VEND,DB_STORICO_VEND!$B$2:$B$30000,"&lt;="&amp;MAX(DB_STORICO_VEND!$B$2:$B$30000)))</f>
        <v/>
      </c>
      <c r="AC213" t="str">
        <f>IF(C213="","",IFERROR(AVERAGEIFS(STORICO_ORDINI!$E$2:$E$20000,STORICO_ORDINI!$C$2:$C$20000,C213,STORICO_ORDINI!$E$2:$E$20000,"&gt;0"),0))</f>
        <v/>
      </c>
      <c r="AD213" t="str">
        <f>IF(C213="","",COUNTIFS(STORICO_ORDINI!$C$2:$C$20000,C213,STORICO_ORDINI!$E$2:$E$20000,"&gt;0"))</f>
        <v/>
      </c>
      <c r="AE213" t="str">
        <f>IF(C213="","",ROUND(IF(AND(AB213&lt;='AUTO-ORDER'!$V$4,AD213&lt;='AUTO-ORDER'!$V$5),MAX(0,AB213*'AUTO-ORDER'!$V$6),MAX(AB213*GIORNI_SETTIMANA/GIORNI_STORICO_VEND*'AUTO-ORDER'!$V$3,IF(AD213&gt;='AUTO-ORDER'!$V$8,AC213*'AUTO-ORDER'!$V$9,0))),0))</f>
        <v/>
      </c>
      <c r="AF213" t="str">
        <f t="shared" si="6"/>
        <v/>
      </c>
      <c r="AG213" t="str">
        <f>IF(C213="","",IF(OR(AA213&lt;=0,AE213&lt;=0),0,IF(AND(AB213&lt;='AUTO-ORDER'!$V$4,AD213&lt;='AUTO-ORDER'!$V$5),IF(AND(G213&lt;='AUTO-ORDER'!$V$10,AB213&gt;0),AA213,0),IF(G213&gt;=AE213,0,MAX(ROUNDUP((AE213-G213)/AA213,0)*AA213,IF(AND(AB213&gt;='AUTO-ORDER'!$V$7,G213&lt;=AA213),AA213,0))))))</f>
        <v/>
      </c>
      <c r="AH213" t="str">
        <f>IF(C213="","",IF(AND(AJ213&lt;'AUTO-ORDER'!$V$2,AG213&gt;0),COUNTIFS($AJ$2:AJ213,"&lt;"&amp;'AUTO-ORDER'!$V$2,$AG$2:AG213,"&gt;0"),""))</f>
        <v/>
      </c>
      <c r="AI213" t="str">
        <f>IF(C213="","",IF(AND(AJ213&lt;'AUTO-ORDER'!$V$2,AG213=0),COUNTIFS($AJ$2:AJ213,"&lt;"&amp;'AUTO-ORDER'!$V$2,$AG$2:AG213,"=0"),""))</f>
        <v/>
      </c>
      <c r="AJ213" t="str">
        <f t="shared" si="7"/>
        <v/>
      </c>
    </row>
    <row r="214" spans="2:36" x14ac:dyDescent="0.25">
      <c r="B214" s="95"/>
      <c r="AA214" t="str">
        <f>IF(C214="","",IF(SUMIFS('AUTO-ORDER'!$T$2:$T$1000,'AUTO-ORDER'!$S$2:$S$1000,C214)&gt;0,SUMIFS('AUTO-ORDER'!$T$2:$T$1000,'AUTO-ORDER'!$S$2:$S$1000,C214),IF(Z214="SIGARETTE",LOTTO_SIGARETTE,IF(Z214="SIGARETTE ELETTRONICHE",LOTTO_ELETTRONICHE,LOTTO_ACCESSORI))))</f>
        <v/>
      </c>
      <c r="AB214" t="str">
        <f>IF(C214="","",SUMIFS(DB_STORICO_VEND!$E$2:$E$30000,DB_STORICO_VEND!$C$2:$C$30000,C214,DB_STORICO_VEND!$B$2:$B$30000,"&gt;="&amp;MAX(DB_STORICO_VEND!$B$2:$B$30000)-GIORNI_STORICO_VEND,DB_STORICO_VEND!$B$2:$B$30000,"&lt;="&amp;MAX(DB_STORICO_VEND!$B$2:$B$30000)))</f>
        <v/>
      </c>
      <c r="AC214" t="str">
        <f>IF(C214="","",IFERROR(AVERAGEIFS(STORICO_ORDINI!$E$2:$E$20000,STORICO_ORDINI!$C$2:$C$20000,C214,STORICO_ORDINI!$E$2:$E$20000,"&gt;0"),0))</f>
        <v/>
      </c>
      <c r="AD214" t="str">
        <f>IF(C214="","",COUNTIFS(STORICO_ORDINI!$C$2:$C$20000,C214,STORICO_ORDINI!$E$2:$E$20000,"&gt;0"))</f>
        <v/>
      </c>
      <c r="AE214" t="str">
        <f>IF(C214="","",ROUND(IF(AND(AB214&lt;='AUTO-ORDER'!$V$4,AD214&lt;='AUTO-ORDER'!$V$5),MAX(0,AB214*'AUTO-ORDER'!$V$6),MAX(AB214*GIORNI_SETTIMANA/GIORNI_STORICO_VEND*'AUTO-ORDER'!$V$3,IF(AD214&gt;='AUTO-ORDER'!$V$8,AC214*'AUTO-ORDER'!$V$9,0))),0))</f>
        <v/>
      </c>
      <c r="AF214" t="str">
        <f t="shared" si="6"/>
        <v/>
      </c>
      <c r="AG214" t="str">
        <f>IF(C214="","",IF(OR(AA214&lt;=0,AE214&lt;=0),0,IF(AND(AB214&lt;='AUTO-ORDER'!$V$4,AD214&lt;='AUTO-ORDER'!$V$5),IF(AND(G214&lt;='AUTO-ORDER'!$V$10,AB214&gt;0),AA214,0),IF(G214&gt;=AE214,0,MAX(ROUNDUP((AE214-G214)/AA214,0)*AA214,IF(AND(AB214&gt;='AUTO-ORDER'!$V$7,G214&lt;=AA214),AA214,0))))))</f>
        <v/>
      </c>
      <c r="AH214" t="str">
        <f>IF(C214="","",IF(AND(AJ214&lt;'AUTO-ORDER'!$V$2,AG214&gt;0),COUNTIFS($AJ$2:AJ214,"&lt;"&amp;'AUTO-ORDER'!$V$2,$AG$2:AG214,"&gt;0"),""))</f>
        <v/>
      </c>
      <c r="AI214" t="str">
        <f>IF(C214="","",IF(AND(AJ214&lt;'AUTO-ORDER'!$V$2,AG214=0),COUNTIFS($AJ$2:AJ214,"&lt;"&amp;'AUTO-ORDER'!$V$2,$AG$2:AG214,"=0"),""))</f>
        <v/>
      </c>
      <c r="AJ214" t="str">
        <f t="shared" si="7"/>
        <v/>
      </c>
    </row>
    <row r="215" spans="2:36" x14ac:dyDescent="0.25">
      <c r="B215" s="95"/>
      <c r="AA215" t="str">
        <f>IF(C215="","",IF(SUMIFS('AUTO-ORDER'!$T$2:$T$1000,'AUTO-ORDER'!$S$2:$S$1000,C215)&gt;0,SUMIFS('AUTO-ORDER'!$T$2:$T$1000,'AUTO-ORDER'!$S$2:$S$1000,C215),IF(Z215="SIGARETTE",LOTTO_SIGARETTE,IF(Z215="SIGARETTE ELETTRONICHE",LOTTO_ELETTRONICHE,LOTTO_ACCESSORI))))</f>
        <v/>
      </c>
      <c r="AB215" t="str">
        <f>IF(C215="","",SUMIFS(DB_STORICO_VEND!$E$2:$E$30000,DB_STORICO_VEND!$C$2:$C$30000,C215,DB_STORICO_VEND!$B$2:$B$30000,"&gt;="&amp;MAX(DB_STORICO_VEND!$B$2:$B$30000)-GIORNI_STORICO_VEND,DB_STORICO_VEND!$B$2:$B$30000,"&lt;="&amp;MAX(DB_STORICO_VEND!$B$2:$B$30000)))</f>
        <v/>
      </c>
      <c r="AC215" t="str">
        <f>IF(C215="","",IFERROR(AVERAGEIFS(STORICO_ORDINI!$E$2:$E$20000,STORICO_ORDINI!$C$2:$C$20000,C215,STORICO_ORDINI!$E$2:$E$20000,"&gt;0"),0))</f>
        <v/>
      </c>
      <c r="AD215" t="str">
        <f>IF(C215="","",COUNTIFS(STORICO_ORDINI!$C$2:$C$20000,C215,STORICO_ORDINI!$E$2:$E$20000,"&gt;0"))</f>
        <v/>
      </c>
      <c r="AE215" t="str">
        <f>IF(C215="","",ROUND(IF(AND(AB215&lt;='AUTO-ORDER'!$V$4,AD215&lt;='AUTO-ORDER'!$V$5),MAX(0,AB215*'AUTO-ORDER'!$V$6),MAX(AB215*GIORNI_SETTIMANA/GIORNI_STORICO_VEND*'AUTO-ORDER'!$V$3,IF(AD215&gt;='AUTO-ORDER'!$V$8,AC215*'AUTO-ORDER'!$V$9,0))),0))</f>
        <v/>
      </c>
      <c r="AF215" t="str">
        <f t="shared" si="6"/>
        <v/>
      </c>
      <c r="AG215" t="str">
        <f>IF(C215="","",IF(OR(AA215&lt;=0,AE215&lt;=0),0,IF(AND(AB215&lt;='AUTO-ORDER'!$V$4,AD215&lt;='AUTO-ORDER'!$V$5),IF(AND(G215&lt;='AUTO-ORDER'!$V$10,AB215&gt;0),AA215,0),IF(G215&gt;=AE215,0,MAX(ROUNDUP((AE215-G215)/AA215,0)*AA215,IF(AND(AB215&gt;='AUTO-ORDER'!$V$7,G215&lt;=AA215),AA215,0))))))</f>
        <v/>
      </c>
      <c r="AH215" t="str">
        <f>IF(C215="","",IF(AND(AJ215&lt;'AUTO-ORDER'!$V$2,AG215&gt;0),COUNTIFS($AJ$2:AJ215,"&lt;"&amp;'AUTO-ORDER'!$V$2,$AG$2:AG215,"&gt;0"),""))</f>
        <v/>
      </c>
      <c r="AI215" t="str">
        <f>IF(C215="","",IF(AND(AJ215&lt;'AUTO-ORDER'!$V$2,AG215=0),COUNTIFS($AJ$2:AJ215,"&lt;"&amp;'AUTO-ORDER'!$V$2,$AG$2:AG215,"=0"),""))</f>
        <v/>
      </c>
      <c r="AJ215" t="str">
        <f t="shared" si="7"/>
        <v/>
      </c>
    </row>
    <row r="216" spans="2:36" x14ac:dyDescent="0.25">
      <c r="B216" s="95"/>
      <c r="AA216" t="str">
        <f>IF(C216="","",IF(SUMIFS('AUTO-ORDER'!$T$2:$T$1000,'AUTO-ORDER'!$S$2:$S$1000,C216)&gt;0,SUMIFS('AUTO-ORDER'!$T$2:$T$1000,'AUTO-ORDER'!$S$2:$S$1000,C216),IF(Z216="SIGARETTE",LOTTO_SIGARETTE,IF(Z216="SIGARETTE ELETTRONICHE",LOTTO_ELETTRONICHE,LOTTO_ACCESSORI))))</f>
        <v/>
      </c>
      <c r="AB216" t="str">
        <f>IF(C216="","",SUMIFS(DB_STORICO_VEND!$E$2:$E$30000,DB_STORICO_VEND!$C$2:$C$30000,C216,DB_STORICO_VEND!$B$2:$B$30000,"&gt;="&amp;MAX(DB_STORICO_VEND!$B$2:$B$30000)-GIORNI_STORICO_VEND,DB_STORICO_VEND!$B$2:$B$30000,"&lt;="&amp;MAX(DB_STORICO_VEND!$B$2:$B$30000)))</f>
        <v/>
      </c>
      <c r="AC216" t="str">
        <f>IF(C216="","",IFERROR(AVERAGEIFS(STORICO_ORDINI!$E$2:$E$20000,STORICO_ORDINI!$C$2:$C$20000,C216,STORICO_ORDINI!$E$2:$E$20000,"&gt;0"),0))</f>
        <v/>
      </c>
      <c r="AD216" t="str">
        <f>IF(C216="","",COUNTIFS(STORICO_ORDINI!$C$2:$C$20000,C216,STORICO_ORDINI!$E$2:$E$20000,"&gt;0"))</f>
        <v/>
      </c>
      <c r="AE216" t="str">
        <f>IF(C216="","",ROUND(IF(AND(AB216&lt;='AUTO-ORDER'!$V$4,AD216&lt;='AUTO-ORDER'!$V$5),MAX(0,AB216*'AUTO-ORDER'!$V$6),MAX(AB216*GIORNI_SETTIMANA/GIORNI_STORICO_VEND*'AUTO-ORDER'!$V$3,IF(AD216&gt;='AUTO-ORDER'!$V$8,AC216*'AUTO-ORDER'!$V$9,0))),0))</f>
        <v/>
      </c>
      <c r="AF216" t="str">
        <f t="shared" si="6"/>
        <v/>
      </c>
      <c r="AG216" t="str">
        <f>IF(C216="","",IF(OR(AA216&lt;=0,AE216&lt;=0),0,IF(AND(AB216&lt;='AUTO-ORDER'!$V$4,AD216&lt;='AUTO-ORDER'!$V$5),IF(AND(G216&lt;='AUTO-ORDER'!$V$10,AB216&gt;0),AA216,0),IF(G216&gt;=AE216,0,MAX(ROUNDUP((AE216-G216)/AA216,0)*AA216,IF(AND(AB216&gt;='AUTO-ORDER'!$V$7,G216&lt;=AA216),AA216,0))))))</f>
        <v/>
      </c>
      <c r="AH216" t="str">
        <f>IF(C216="","",IF(AND(AJ216&lt;'AUTO-ORDER'!$V$2,AG216&gt;0),COUNTIFS($AJ$2:AJ216,"&lt;"&amp;'AUTO-ORDER'!$V$2,$AG$2:AG216,"&gt;0"),""))</f>
        <v/>
      </c>
      <c r="AI216" t="str">
        <f>IF(C216="","",IF(AND(AJ216&lt;'AUTO-ORDER'!$V$2,AG216=0),COUNTIFS($AJ$2:AJ216,"&lt;"&amp;'AUTO-ORDER'!$V$2,$AG$2:AG216,"=0"),""))</f>
        <v/>
      </c>
      <c r="AJ216" t="str">
        <f t="shared" si="7"/>
        <v/>
      </c>
    </row>
    <row r="217" spans="2:36" x14ac:dyDescent="0.25">
      <c r="B217" s="95"/>
      <c r="AA217" t="str">
        <f>IF(C217="","",IF(SUMIFS('AUTO-ORDER'!$T$2:$T$1000,'AUTO-ORDER'!$S$2:$S$1000,C217)&gt;0,SUMIFS('AUTO-ORDER'!$T$2:$T$1000,'AUTO-ORDER'!$S$2:$S$1000,C217),IF(Z217="SIGARETTE",LOTTO_SIGARETTE,IF(Z217="SIGARETTE ELETTRONICHE",LOTTO_ELETTRONICHE,LOTTO_ACCESSORI))))</f>
        <v/>
      </c>
      <c r="AB217" t="str">
        <f>IF(C217="","",SUMIFS(DB_STORICO_VEND!$E$2:$E$30000,DB_STORICO_VEND!$C$2:$C$30000,C217,DB_STORICO_VEND!$B$2:$B$30000,"&gt;="&amp;MAX(DB_STORICO_VEND!$B$2:$B$30000)-GIORNI_STORICO_VEND,DB_STORICO_VEND!$B$2:$B$30000,"&lt;="&amp;MAX(DB_STORICO_VEND!$B$2:$B$30000)))</f>
        <v/>
      </c>
      <c r="AC217" t="str">
        <f>IF(C217="","",IFERROR(AVERAGEIFS(STORICO_ORDINI!$E$2:$E$20000,STORICO_ORDINI!$C$2:$C$20000,C217,STORICO_ORDINI!$E$2:$E$20000,"&gt;0"),0))</f>
        <v/>
      </c>
      <c r="AD217" t="str">
        <f>IF(C217="","",COUNTIFS(STORICO_ORDINI!$C$2:$C$20000,C217,STORICO_ORDINI!$E$2:$E$20000,"&gt;0"))</f>
        <v/>
      </c>
      <c r="AE217" t="str">
        <f>IF(C217="","",ROUND(IF(AND(AB217&lt;='AUTO-ORDER'!$V$4,AD217&lt;='AUTO-ORDER'!$V$5),MAX(0,AB217*'AUTO-ORDER'!$V$6),MAX(AB217*GIORNI_SETTIMANA/GIORNI_STORICO_VEND*'AUTO-ORDER'!$V$3,IF(AD217&gt;='AUTO-ORDER'!$V$8,AC217*'AUTO-ORDER'!$V$9,0))),0))</f>
        <v/>
      </c>
      <c r="AF217" t="str">
        <f t="shared" si="6"/>
        <v/>
      </c>
      <c r="AG217" t="str">
        <f>IF(C217="","",IF(OR(AA217&lt;=0,AE217&lt;=0),0,IF(AND(AB217&lt;='AUTO-ORDER'!$V$4,AD217&lt;='AUTO-ORDER'!$V$5),IF(AND(G217&lt;='AUTO-ORDER'!$V$10,AB217&gt;0),AA217,0),IF(G217&gt;=AE217,0,MAX(ROUNDUP((AE217-G217)/AA217,0)*AA217,IF(AND(AB217&gt;='AUTO-ORDER'!$V$7,G217&lt;=AA217),AA217,0))))))</f>
        <v/>
      </c>
      <c r="AH217" t="str">
        <f>IF(C217="","",IF(AND(AJ217&lt;'AUTO-ORDER'!$V$2,AG217&gt;0),COUNTIFS($AJ$2:AJ217,"&lt;"&amp;'AUTO-ORDER'!$V$2,$AG$2:AG217,"&gt;0"),""))</f>
        <v/>
      </c>
      <c r="AI217" t="str">
        <f>IF(C217="","",IF(AND(AJ217&lt;'AUTO-ORDER'!$V$2,AG217=0),COUNTIFS($AJ$2:AJ217,"&lt;"&amp;'AUTO-ORDER'!$V$2,$AG$2:AG217,"=0"),""))</f>
        <v/>
      </c>
      <c r="AJ217" t="str">
        <f t="shared" si="7"/>
        <v/>
      </c>
    </row>
    <row r="218" spans="2:36" x14ac:dyDescent="0.25">
      <c r="B218" s="95"/>
      <c r="AA218" t="str">
        <f>IF(C218="","",IF(SUMIFS('AUTO-ORDER'!$T$2:$T$1000,'AUTO-ORDER'!$S$2:$S$1000,C218)&gt;0,SUMIFS('AUTO-ORDER'!$T$2:$T$1000,'AUTO-ORDER'!$S$2:$S$1000,C218),IF(Z218="SIGARETTE",LOTTO_SIGARETTE,IF(Z218="SIGARETTE ELETTRONICHE",LOTTO_ELETTRONICHE,LOTTO_ACCESSORI))))</f>
        <v/>
      </c>
      <c r="AB218" t="str">
        <f>IF(C218="","",SUMIFS(DB_STORICO_VEND!$E$2:$E$30000,DB_STORICO_VEND!$C$2:$C$30000,C218,DB_STORICO_VEND!$B$2:$B$30000,"&gt;="&amp;MAX(DB_STORICO_VEND!$B$2:$B$30000)-GIORNI_STORICO_VEND,DB_STORICO_VEND!$B$2:$B$30000,"&lt;="&amp;MAX(DB_STORICO_VEND!$B$2:$B$30000)))</f>
        <v/>
      </c>
      <c r="AC218" t="str">
        <f>IF(C218="","",IFERROR(AVERAGEIFS(STORICO_ORDINI!$E$2:$E$20000,STORICO_ORDINI!$C$2:$C$20000,C218,STORICO_ORDINI!$E$2:$E$20000,"&gt;0"),0))</f>
        <v/>
      </c>
      <c r="AD218" t="str">
        <f>IF(C218="","",COUNTIFS(STORICO_ORDINI!$C$2:$C$20000,C218,STORICO_ORDINI!$E$2:$E$20000,"&gt;0"))</f>
        <v/>
      </c>
      <c r="AE218" t="str">
        <f>IF(C218="","",ROUND(IF(AND(AB218&lt;='AUTO-ORDER'!$V$4,AD218&lt;='AUTO-ORDER'!$V$5),MAX(0,AB218*'AUTO-ORDER'!$V$6),MAX(AB218*GIORNI_SETTIMANA/GIORNI_STORICO_VEND*'AUTO-ORDER'!$V$3,IF(AD218&gt;='AUTO-ORDER'!$V$8,AC218*'AUTO-ORDER'!$V$9,0))),0))</f>
        <v/>
      </c>
      <c r="AF218" t="str">
        <f t="shared" si="6"/>
        <v/>
      </c>
      <c r="AG218" t="str">
        <f>IF(C218="","",IF(OR(AA218&lt;=0,AE218&lt;=0),0,IF(AND(AB218&lt;='AUTO-ORDER'!$V$4,AD218&lt;='AUTO-ORDER'!$V$5),IF(AND(G218&lt;='AUTO-ORDER'!$V$10,AB218&gt;0),AA218,0),IF(G218&gt;=AE218,0,MAX(ROUNDUP((AE218-G218)/AA218,0)*AA218,IF(AND(AB218&gt;='AUTO-ORDER'!$V$7,G218&lt;=AA218),AA218,0))))))</f>
        <v/>
      </c>
      <c r="AH218" t="str">
        <f>IF(C218="","",IF(AND(AJ218&lt;'AUTO-ORDER'!$V$2,AG218&gt;0),COUNTIFS($AJ$2:AJ218,"&lt;"&amp;'AUTO-ORDER'!$V$2,$AG$2:AG218,"&gt;0"),""))</f>
        <v/>
      </c>
      <c r="AI218" t="str">
        <f>IF(C218="","",IF(AND(AJ218&lt;'AUTO-ORDER'!$V$2,AG218=0),COUNTIFS($AJ$2:AJ218,"&lt;"&amp;'AUTO-ORDER'!$V$2,$AG$2:AG218,"=0"),""))</f>
        <v/>
      </c>
      <c r="AJ218" t="str">
        <f t="shared" si="7"/>
        <v/>
      </c>
    </row>
    <row r="219" spans="2:36" x14ac:dyDescent="0.25">
      <c r="B219" s="95"/>
      <c r="AA219" t="str">
        <f>IF(C219="","",IF(SUMIFS('AUTO-ORDER'!$T$2:$T$1000,'AUTO-ORDER'!$S$2:$S$1000,C219)&gt;0,SUMIFS('AUTO-ORDER'!$T$2:$T$1000,'AUTO-ORDER'!$S$2:$S$1000,C219),IF(Z219="SIGARETTE",LOTTO_SIGARETTE,IF(Z219="SIGARETTE ELETTRONICHE",LOTTO_ELETTRONICHE,LOTTO_ACCESSORI))))</f>
        <v/>
      </c>
      <c r="AB219" t="str">
        <f>IF(C219="","",SUMIFS(DB_STORICO_VEND!$E$2:$E$30000,DB_STORICO_VEND!$C$2:$C$30000,C219,DB_STORICO_VEND!$B$2:$B$30000,"&gt;="&amp;MAX(DB_STORICO_VEND!$B$2:$B$30000)-GIORNI_STORICO_VEND,DB_STORICO_VEND!$B$2:$B$30000,"&lt;="&amp;MAX(DB_STORICO_VEND!$B$2:$B$30000)))</f>
        <v/>
      </c>
      <c r="AC219" t="str">
        <f>IF(C219="","",IFERROR(AVERAGEIFS(STORICO_ORDINI!$E$2:$E$20000,STORICO_ORDINI!$C$2:$C$20000,C219,STORICO_ORDINI!$E$2:$E$20000,"&gt;0"),0))</f>
        <v/>
      </c>
      <c r="AD219" t="str">
        <f>IF(C219="","",COUNTIFS(STORICO_ORDINI!$C$2:$C$20000,C219,STORICO_ORDINI!$E$2:$E$20000,"&gt;0"))</f>
        <v/>
      </c>
      <c r="AE219" t="str">
        <f>IF(C219="","",ROUND(IF(AND(AB219&lt;='AUTO-ORDER'!$V$4,AD219&lt;='AUTO-ORDER'!$V$5),MAX(0,AB219*'AUTO-ORDER'!$V$6),MAX(AB219*GIORNI_SETTIMANA/GIORNI_STORICO_VEND*'AUTO-ORDER'!$V$3,IF(AD219&gt;='AUTO-ORDER'!$V$8,AC219*'AUTO-ORDER'!$V$9,0))),0))</f>
        <v/>
      </c>
      <c r="AF219" t="str">
        <f t="shared" si="6"/>
        <v/>
      </c>
      <c r="AG219" t="str">
        <f>IF(C219="","",IF(OR(AA219&lt;=0,AE219&lt;=0),0,IF(AND(AB219&lt;='AUTO-ORDER'!$V$4,AD219&lt;='AUTO-ORDER'!$V$5),IF(AND(G219&lt;='AUTO-ORDER'!$V$10,AB219&gt;0),AA219,0),IF(G219&gt;=AE219,0,MAX(ROUNDUP((AE219-G219)/AA219,0)*AA219,IF(AND(AB219&gt;='AUTO-ORDER'!$V$7,G219&lt;=AA219),AA219,0))))))</f>
        <v/>
      </c>
      <c r="AH219" t="str">
        <f>IF(C219="","",IF(AND(AJ219&lt;'AUTO-ORDER'!$V$2,AG219&gt;0),COUNTIFS($AJ$2:AJ219,"&lt;"&amp;'AUTO-ORDER'!$V$2,$AG$2:AG219,"&gt;0"),""))</f>
        <v/>
      </c>
      <c r="AI219" t="str">
        <f>IF(C219="","",IF(AND(AJ219&lt;'AUTO-ORDER'!$V$2,AG219=0),COUNTIFS($AJ$2:AJ219,"&lt;"&amp;'AUTO-ORDER'!$V$2,$AG$2:AG219,"=0"),""))</f>
        <v/>
      </c>
      <c r="AJ219" t="str">
        <f t="shared" si="7"/>
        <v/>
      </c>
    </row>
    <row r="220" spans="2:36" x14ac:dyDescent="0.25">
      <c r="B220" s="95"/>
      <c r="AA220" t="str">
        <f>IF(C220="","",IF(SUMIFS('AUTO-ORDER'!$T$2:$T$1000,'AUTO-ORDER'!$S$2:$S$1000,C220)&gt;0,SUMIFS('AUTO-ORDER'!$T$2:$T$1000,'AUTO-ORDER'!$S$2:$S$1000,C220),IF(Z220="SIGARETTE",LOTTO_SIGARETTE,IF(Z220="SIGARETTE ELETTRONICHE",LOTTO_ELETTRONICHE,LOTTO_ACCESSORI))))</f>
        <v/>
      </c>
      <c r="AB220" t="str">
        <f>IF(C220="","",SUMIFS(DB_STORICO_VEND!$E$2:$E$30000,DB_STORICO_VEND!$C$2:$C$30000,C220,DB_STORICO_VEND!$B$2:$B$30000,"&gt;="&amp;MAX(DB_STORICO_VEND!$B$2:$B$30000)-GIORNI_STORICO_VEND,DB_STORICO_VEND!$B$2:$B$30000,"&lt;="&amp;MAX(DB_STORICO_VEND!$B$2:$B$30000)))</f>
        <v/>
      </c>
      <c r="AC220" t="str">
        <f>IF(C220="","",IFERROR(AVERAGEIFS(STORICO_ORDINI!$E$2:$E$20000,STORICO_ORDINI!$C$2:$C$20000,C220,STORICO_ORDINI!$E$2:$E$20000,"&gt;0"),0))</f>
        <v/>
      </c>
      <c r="AD220" t="str">
        <f>IF(C220="","",COUNTIFS(STORICO_ORDINI!$C$2:$C$20000,C220,STORICO_ORDINI!$E$2:$E$20000,"&gt;0"))</f>
        <v/>
      </c>
      <c r="AE220" t="str">
        <f>IF(C220="","",ROUND(IF(AND(AB220&lt;='AUTO-ORDER'!$V$4,AD220&lt;='AUTO-ORDER'!$V$5),MAX(0,AB220*'AUTO-ORDER'!$V$6),MAX(AB220*GIORNI_SETTIMANA/GIORNI_STORICO_VEND*'AUTO-ORDER'!$V$3,IF(AD220&gt;='AUTO-ORDER'!$V$8,AC220*'AUTO-ORDER'!$V$9,0))),0))</f>
        <v/>
      </c>
      <c r="AF220" t="str">
        <f t="shared" si="6"/>
        <v/>
      </c>
      <c r="AG220" t="str">
        <f>IF(C220="","",IF(OR(AA220&lt;=0,AE220&lt;=0),0,IF(AND(AB220&lt;='AUTO-ORDER'!$V$4,AD220&lt;='AUTO-ORDER'!$V$5),IF(AND(G220&lt;='AUTO-ORDER'!$V$10,AB220&gt;0),AA220,0),IF(G220&gt;=AE220,0,MAX(ROUNDUP((AE220-G220)/AA220,0)*AA220,IF(AND(AB220&gt;='AUTO-ORDER'!$V$7,G220&lt;=AA220),AA220,0))))))</f>
        <v/>
      </c>
      <c r="AH220" t="str">
        <f>IF(C220="","",IF(AND(AJ220&lt;'AUTO-ORDER'!$V$2,AG220&gt;0),COUNTIFS($AJ$2:AJ220,"&lt;"&amp;'AUTO-ORDER'!$V$2,$AG$2:AG220,"&gt;0"),""))</f>
        <v/>
      </c>
      <c r="AI220" t="str">
        <f>IF(C220="","",IF(AND(AJ220&lt;'AUTO-ORDER'!$V$2,AG220=0),COUNTIFS($AJ$2:AJ220,"&lt;"&amp;'AUTO-ORDER'!$V$2,$AG$2:AG220,"=0"),""))</f>
        <v/>
      </c>
      <c r="AJ220" t="str">
        <f t="shared" si="7"/>
        <v/>
      </c>
    </row>
    <row r="221" spans="2:36" x14ac:dyDescent="0.25">
      <c r="B221" s="95"/>
      <c r="AA221" t="str">
        <f>IF(C221="","",IF(SUMIFS('AUTO-ORDER'!$T$2:$T$1000,'AUTO-ORDER'!$S$2:$S$1000,C221)&gt;0,SUMIFS('AUTO-ORDER'!$T$2:$T$1000,'AUTO-ORDER'!$S$2:$S$1000,C221),IF(Z221="SIGARETTE",LOTTO_SIGARETTE,IF(Z221="SIGARETTE ELETTRONICHE",LOTTO_ELETTRONICHE,LOTTO_ACCESSORI))))</f>
        <v/>
      </c>
      <c r="AB221" t="str">
        <f>IF(C221="","",SUMIFS(DB_STORICO_VEND!$E$2:$E$30000,DB_STORICO_VEND!$C$2:$C$30000,C221,DB_STORICO_VEND!$B$2:$B$30000,"&gt;="&amp;MAX(DB_STORICO_VEND!$B$2:$B$30000)-GIORNI_STORICO_VEND,DB_STORICO_VEND!$B$2:$B$30000,"&lt;="&amp;MAX(DB_STORICO_VEND!$B$2:$B$30000)))</f>
        <v/>
      </c>
      <c r="AC221" t="str">
        <f>IF(C221="","",IFERROR(AVERAGEIFS(STORICO_ORDINI!$E$2:$E$20000,STORICO_ORDINI!$C$2:$C$20000,C221,STORICO_ORDINI!$E$2:$E$20000,"&gt;0"),0))</f>
        <v/>
      </c>
      <c r="AD221" t="str">
        <f>IF(C221="","",COUNTIFS(STORICO_ORDINI!$C$2:$C$20000,C221,STORICO_ORDINI!$E$2:$E$20000,"&gt;0"))</f>
        <v/>
      </c>
      <c r="AE221" t="str">
        <f>IF(C221="","",ROUND(IF(AND(AB221&lt;='AUTO-ORDER'!$V$4,AD221&lt;='AUTO-ORDER'!$V$5),MAX(0,AB221*'AUTO-ORDER'!$V$6),MAX(AB221*GIORNI_SETTIMANA/GIORNI_STORICO_VEND*'AUTO-ORDER'!$V$3,IF(AD221&gt;='AUTO-ORDER'!$V$8,AC221*'AUTO-ORDER'!$V$9,0))),0))</f>
        <v/>
      </c>
      <c r="AF221" t="str">
        <f t="shared" si="6"/>
        <v/>
      </c>
      <c r="AG221" t="str">
        <f>IF(C221="","",IF(OR(AA221&lt;=0,AE221&lt;=0),0,IF(AND(AB221&lt;='AUTO-ORDER'!$V$4,AD221&lt;='AUTO-ORDER'!$V$5),IF(AND(G221&lt;='AUTO-ORDER'!$V$10,AB221&gt;0),AA221,0),IF(G221&gt;=AE221,0,MAX(ROUNDUP((AE221-G221)/AA221,0)*AA221,IF(AND(AB221&gt;='AUTO-ORDER'!$V$7,G221&lt;=AA221),AA221,0))))))</f>
        <v/>
      </c>
      <c r="AH221" t="str">
        <f>IF(C221="","",IF(AND(AJ221&lt;'AUTO-ORDER'!$V$2,AG221&gt;0),COUNTIFS($AJ$2:AJ221,"&lt;"&amp;'AUTO-ORDER'!$V$2,$AG$2:AG221,"&gt;0"),""))</f>
        <v/>
      </c>
      <c r="AI221" t="str">
        <f>IF(C221="","",IF(AND(AJ221&lt;'AUTO-ORDER'!$V$2,AG221=0),COUNTIFS($AJ$2:AJ221,"&lt;"&amp;'AUTO-ORDER'!$V$2,$AG$2:AG221,"=0"),""))</f>
        <v/>
      </c>
      <c r="AJ221" t="str">
        <f t="shared" si="7"/>
        <v/>
      </c>
    </row>
    <row r="222" spans="2:36" x14ac:dyDescent="0.25">
      <c r="B222" s="95"/>
      <c r="AA222" t="str">
        <f>IF(C222="","",IF(SUMIFS('AUTO-ORDER'!$T$2:$T$1000,'AUTO-ORDER'!$S$2:$S$1000,C222)&gt;0,SUMIFS('AUTO-ORDER'!$T$2:$T$1000,'AUTO-ORDER'!$S$2:$S$1000,C222),IF(Z222="SIGARETTE",LOTTO_SIGARETTE,IF(Z222="SIGARETTE ELETTRONICHE",LOTTO_ELETTRONICHE,LOTTO_ACCESSORI))))</f>
        <v/>
      </c>
      <c r="AB222" t="str">
        <f>IF(C222="","",SUMIFS(DB_STORICO_VEND!$E$2:$E$30000,DB_STORICO_VEND!$C$2:$C$30000,C222,DB_STORICO_VEND!$B$2:$B$30000,"&gt;="&amp;MAX(DB_STORICO_VEND!$B$2:$B$30000)-GIORNI_STORICO_VEND,DB_STORICO_VEND!$B$2:$B$30000,"&lt;="&amp;MAX(DB_STORICO_VEND!$B$2:$B$30000)))</f>
        <v/>
      </c>
      <c r="AC222" t="str">
        <f>IF(C222="","",IFERROR(AVERAGEIFS(STORICO_ORDINI!$E$2:$E$20000,STORICO_ORDINI!$C$2:$C$20000,C222,STORICO_ORDINI!$E$2:$E$20000,"&gt;0"),0))</f>
        <v/>
      </c>
      <c r="AD222" t="str">
        <f>IF(C222="","",COUNTIFS(STORICO_ORDINI!$C$2:$C$20000,C222,STORICO_ORDINI!$E$2:$E$20000,"&gt;0"))</f>
        <v/>
      </c>
      <c r="AE222" t="str">
        <f>IF(C222="","",ROUND(IF(AND(AB222&lt;='AUTO-ORDER'!$V$4,AD222&lt;='AUTO-ORDER'!$V$5),MAX(0,AB222*'AUTO-ORDER'!$V$6),MAX(AB222*GIORNI_SETTIMANA/GIORNI_STORICO_VEND*'AUTO-ORDER'!$V$3,IF(AD222&gt;='AUTO-ORDER'!$V$8,AC222*'AUTO-ORDER'!$V$9,0))),0))</f>
        <v/>
      </c>
      <c r="AF222" t="str">
        <f t="shared" si="6"/>
        <v/>
      </c>
      <c r="AG222" t="str">
        <f>IF(C222="","",IF(OR(AA222&lt;=0,AE222&lt;=0),0,IF(AND(AB222&lt;='AUTO-ORDER'!$V$4,AD222&lt;='AUTO-ORDER'!$V$5),IF(AND(G222&lt;='AUTO-ORDER'!$V$10,AB222&gt;0),AA222,0),IF(G222&gt;=AE222,0,MAX(ROUNDUP((AE222-G222)/AA222,0)*AA222,IF(AND(AB222&gt;='AUTO-ORDER'!$V$7,G222&lt;=AA222),AA222,0))))))</f>
        <v/>
      </c>
      <c r="AH222" t="str">
        <f>IF(C222="","",IF(AND(AJ222&lt;'AUTO-ORDER'!$V$2,AG222&gt;0),COUNTIFS($AJ$2:AJ222,"&lt;"&amp;'AUTO-ORDER'!$V$2,$AG$2:AG222,"&gt;0"),""))</f>
        <v/>
      </c>
      <c r="AI222" t="str">
        <f>IF(C222="","",IF(AND(AJ222&lt;'AUTO-ORDER'!$V$2,AG222=0),COUNTIFS($AJ$2:AJ222,"&lt;"&amp;'AUTO-ORDER'!$V$2,$AG$2:AG222,"=0"),""))</f>
        <v/>
      </c>
      <c r="AJ222" t="str">
        <f t="shared" si="7"/>
        <v/>
      </c>
    </row>
    <row r="223" spans="2:36" x14ac:dyDescent="0.25">
      <c r="B223" s="95"/>
      <c r="AA223" t="str">
        <f>IF(C223="","",IF(SUMIFS('AUTO-ORDER'!$T$2:$T$1000,'AUTO-ORDER'!$S$2:$S$1000,C223)&gt;0,SUMIFS('AUTO-ORDER'!$T$2:$T$1000,'AUTO-ORDER'!$S$2:$S$1000,C223),IF(Z223="SIGARETTE",LOTTO_SIGARETTE,IF(Z223="SIGARETTE ELETTRONICHE",LOTTO_ELETTRONICHE,LOTTO_ACCESSORI))))</f>
        <v/>
      </c>
      <c r="AB223" t="str">
        <f>IF(C223="","",SUMIFS(DB_STORICO_VEND!$E$2:$E$30000,DB_STORICO_VEND!$C$2:$C$30000,C223,DB_STORICO_VEND!$B$2:$B$30000,"&gt;="&amp;MAX(DB_STORICO_VEND!$B$2:$B$30000)-GIORNI_STORICO_VEND,DB_STORICO_VEND!$B$2:$B$30000,"&lt;="&amp;MAX(DB_STORICO_VEND!$B$2:$B$30000)))</f>
        <v/>
      </c>
      <c r="AC223" t="str">
        <f>IF(C223="","",IFERROR(AVERAGEIFS(STORICO_ORDINI!$E$2:$E$20000,STORICO_ORDINI!$C$2:$C$20000,C223,STORICO_ORDINI!$E$2:$E$20000,"&gt;0"),0))</f>
        <v/>
      </c>
      <c r="AD223" t="str">
        <f>IF(C223="","",COUNTIFS(STORICO_ORDINI!$C$2:$C$20000,C223,STORICO_ORDINI!$E$2:$E$20000,"&gt;0"))</f>
        <v/>
      </c>
      <c r="AE223" t="str">
        <f>IF(C223="","",ROUND(IF(AND(AB223&lt;='AUTO-ORDER'!$V$4,AD223&lt;='AUTO-ORDER'!$V$5),MAX(0,AB223*'AUTO-ORDER'!$V$6),MAX(AB223*GIORNI_SETTIMANA/GIORNI_STORICO_VEND*'AUTO-ORDER'!$V$3,IF(AD223&gt;='AUTO-ORDER'!$V$8,AC223*'AUTO-ORDER'!$V$9,0))),0))</f>
        <v/>
      </c>
      <c r="AF223" t="str">
        <f t="shared" si="6"/>
        <v/>
      </c>
      <c r="AG223" t="str">
        <f>IF(C223="","",IF(OR(AA223&lt;=0,AE223&lt;=0),0,IF(AND(AB223&lt;='AUTO-ORDER'!$V$4,AD223&lt;='AUTO-ORDER'!$V$5),IF(AND(G223&lt;='AUTO-ORDER'!$V$10,AB223&gt;0),AA223,0),IF(G223&gt;=AE223,0,MAX(ROUNDUP((AE223-G223)/AA223,0)*AA223,IF(AND(AB223&gt;='AUTO-ORDER'!$V$7,G223&lt;=AA223),AA223,0))))))</f>
        <v/>
      </c>
      <c r="AH223" t="str">
        <f>IF(C223="","",IF(AND(AJ223&lt;'AUTO-ORDER'!$V$2,AG223&gt;0),COUNTIFS($AJ$2:AJ223,"&lt;"&amp;'AUTO-ORDER'!$V$2,$AG$2:AG223,"&gt;0"),""))</f>
        <v/>
      </c>
      <c r="AI223" t="str">
        <f>IF(C223="","",IF(AND(AJ223&lt;'AUTO-ORDER'!$V$2,AG223=0),COUNTIFS($AJ$2:AJ223,"&lt;"&amp;'AUTO-ORDER'!$V$2,$AG$2:AG223,"=0"),""))</f>
        <v/>
      </c>
      <c r="AJ223" t="str">
        <f t="shared" si="7"/>
        <v/>
      </c>
    </row>
    <row r="224" spans="2:36" x14ac:dyDescent="0.25">
      <c r="B224" s="95"/>
      <c r="AA224" t="str">
        <f>IF(C224="","",IF(SUMIFS('AUTO-ORDER'!$T$2:$T$1000,'AUTO-ORDER'!$S$2:$S$1000,C224)&gt;0,SUMIFS('AUTO-ORDER'!$T$2:$T$1000,'AUTO-ORDER'!$S$2:$S$1000,C224),IF(Z224="SIGARETTE",LOTTO_SIGARETTE,IF(Z224="SIGARETTE ELETTRONICHE",LOTTO_ELETTRONICHE,LOTTO_ACCESSORI))))</f>
        <v/>
      </c>
      <c r="AB224" t="str">
        <f>IF(C224="","",SUMIFS(DB_STORICO_VEND!$E$2:$E$30000,DB_STORICO_VEND!$C$2:$C$30000,C224,DB_STORICO_VEND!$B$2:$B$30000,"&gt;="&amp;MAX(DB_STORICO_VEND!$B$2:$B$30000)-GIORNI_STORICO_VEND,DB_STORICO_VEND!$B$2:$B$30000,"&lt;="&amp;MAX(DB_STORICO_VEND!$B$2:$B$30000)))</f>
        <v/>
      </c>
      <c r="AC224" t="str">
        <f>IF(C224="","",IFERROR(AVERAGEIFS(STORICO_ORDINI!$E$2:$E$20000,STORICO_ORDINI!$C$2:$C$20000,C224,STORICO_ORDINI!$E$2:$E$20000,"&gt;0"),0))</f>
        <v/>
      </c>
      <c r="AD224" t="str">
        <f>IF(C224="","",COUNTIFS(STORICO_ORDINI!$C$2:$C$20000,C224,STORICO_ORDINI!$E$2:$E$20000,"&gt;0"))</f>
        <v/>
      </c>
      <c r="AE224" t="str">
        <f>IF(C224="","",ROUND(IF(AND(AB224&lt;='AUTO-ORDER'!$V$4,AD224&lt;='AUTO-ORDER'!$V$5),MAX(0,AB224*'AUTO-ORDER'!$V$6),MAX(AB224*GIORNI_SETTIMANA/GIORNI_STORICO_VEND*'AUTO-ORDER'!$V$3,IF(AD224&gt;='AUTO-ORDER'!$V$8,AC224*'AUTO-ORDER'!$V$9,0))),0))</f>
        <v/>
      </c>
      <c r="AF224" t="str">
        <f t="shared" si="6"/>
        <v/>
      </c>
      <c r="AG224" t="str">
        <f>IF(C224="","",IF(OR(AA224&lt;=0,AE224&lt;=0),0,IF(AND(AB224&lt;='AUTO-ORDER'!$V$4,AD224&lt;='AUTO-ORDER'!$V$5),IF(AND(G224&lt;='AUTO-ORDER'!$V$10,AB224&gt;0),AA224,0),IF(G224&gt;=AE224,0,MAX(ROUNDUP((AE224-G224)/AA224,0)*AA224,IF(AND(AB224&gt;='AUTO-ORDER'!$V$7,G224&lt;=AA224),AA224,0))))))</f>
        <v/>
      </c>
      <c r="AH224" t="str">
        <f>IF(C224="","",IF(AND(AJ224&lt;'AUTO-ORDER'!$V$2,AG224&gt;0),COUNTIFS($AJ$2:AJ224,"&lt;"&amp;'AUTO-ORDER'!$V$2,$AG$2:AG224,"&gt;0"),""))</f>
        <v/>
      </c>
      <c r="AI224" t="str">
        <f>IF(C224="","",IF(AND(AJ224&lt;'AUTO-ORDER'!$V$2,AG224=0),COUNTIFS($AJ$2:AJ224,"&lt;"&amp;'AUTO-ORDER'!$V$2,$AG$2:AG224,"=0"),""))</f>
        <v/>
      </c>
      <c r="AJ224" t="str">
        <f t="shared" si="7"/>
        <v/>
      </c>
    </row>
    <row r="225" spans="2:36" x14ac:dyDescent="0.25">
      <c r="B225" s="95"/>
      <c r="AA225" t="str">
        <f>IF(C225="","",IF(SUMIFS('AUTO-ORDER'!$T$2:$T$1000,'AUTO-ORDER'!$S$2:$S$1000,C225)&gt;0,SUMIFS('AUTO-ORDER'!$T$2:$T$1000,'AUTO-ORDER'!$S$2:$S$1000,C225),IF(Z225="SIGARETTE",LOTTO_SIGARETTE,IF(Z225="SIGARETTE ELETTRONICHE",LOTTO_ELETTRONICHE,LOTTO_ACCESSORI))))</f>
        <v/>
      </c>
      <c r="AB225" t="str">
        <f>IF(C225="","",SUMIFS(DB_STORICO_VEND!$E$2:$E$30000,DB_STORICO_VEND!$C$2:$C$30000,C225,DB_STORICO_VEND!$B$2:$B$30000,"&gt;="&amp;MAX(DB_STORICO_VEND!$B$2:$B$30000)-GIORNI_STORICO_VEND,DB_STORICO_VEND!$B$2:$B$30000,"&lt;="&amp;MAX(DB_STORICO_VEND!$B$2:$B$30000)))</f>
        <v/>
      </c>
      <c r="AC225" t="str">
        <f>IF(C225="","",IFERROR(AVERAGEIFS(STORICO_ORDINI!$E$2:$E$20000,STORICO_ORDINI!$C$2:$C$20000,C225,STORICO_ORDINI!$E$2:$E$20000,"&gt;0"),0))</f>
        <v/>
      </c>
      <c r="AD225" t="str">
        <f>IF(C225="","",COUNTIFS(STORICO_ORDINI!$C$2:$C$20000,C225,STORICO_ORDINI!$E$2:$E$20000,"&gt;0"))</f>
        <v/>
      </c>
      <c r="AE225" t="str">
        <f>IF(C225="","",ROUND(IF(AND(AB225&lt;='AUTO-ORDER'!$V$4,AD225&lt;='AUTO-ORDER'!$V$5),MAX(0,AB225*'AUTO-ORDER'!$V$6),MAX(AB225*GIORNI_SETTIMANA/GIORNI_STORICO_VEND*'AUTO-ORDER'!$V$3,IF(AD225&gt;='AUTO-ORDER'!$V$8,AC225*'AUTO-ORDER'!$V$9,0))),0))</f>
        <v/>
      </c>
      <c r="AF225" t="str">
        <f t="shared" si="6"/>
        <v/>
      </c>
      <c r="AG225" t="str">
        <f>IF(C225="","",IF(OR(AA225&lt;=0,AE225&lt;=0),0,IF(AND(AB225&lt;='AUTO-ORDER'!$V$4,AD225&lt;='AUTO-ORDER'!$V$5),IF(AND(G225&lt;='AUTO-ORDER'!$V$10,AB225&gt;0),AA225,0),IF(G225&gt;=AE225,0,MAX(ROUNDUP((AE225-G225)/AA225,0)*AA225,IF(AND(AB225&gt;='AUTO-ORDER'!$V$7,G225&lt;=AA225),AA225,0))))))</f>
        <v/>
      </c>
      <c r="AH225" t="str">
        <f>IF(C225="","",IF(AND(AJ225&lt;'AUTO-ORDER'!$V$2,AG225&gt;0),COUNTIFS($AJ$2:AJ225,"&lt;"&amp;'AUTO-ORDER'!$V$2,$AG$2:AG225,"&gt;0"),""))</f>
        <v/>
      </c>
      <c r="AI225" t="str">
        <f>IF(C225="","",IF(AND(AJ225&lt;'AUTO-ORDER'!$V$2,AG225=0),COUNTIFS($AJ$2:AJ225,"&lt;"&amp;'AUTO-ORDER'!$V$2,$AG$2:AG225,"=0"),""))</f>
        <v/>
      </c>
      <c r="AJ225" t="str">
        <f t="shared" si="7"/>
        <v/>
      </c>
    </row>
    <row r="226" spans="2:36" x14ac:dyDescent="0.25">
      <c r="B226" s="95"/>
      <c r="AA226" t="str">
        <f>IF(C226="","",IF(SUMIFS('AUTO-ORDER'!$T$2:$T$1000,'AUTO-ORDER'!$S$2:$S$1000,C226)&gt;0,SUMIFS('AUTO-ORDER'!$T$2:$T$1000,'AUTO-ORDER'!$S$2:$S$1000,C226),IF(Z226="SIGARETTE",LOTTO_SIGARETTE,IF(Z226="SIGARETTE ELETTRONICHE",LOTTO_ELETTRONICHE,LOTTO_ACCESSORI))))</f>
        <v/>
      </c>
      <c r="AB226" t="str">
        <f>IF(C226="","",SUMIFS(DB_STORICO_VEND!$E$2:$E$30000,DB_STORICO_VEND!$C$2:$C$30000,C226,DB_STORICO_VEND!$B$2:$B$30000,"&gt;="&amp;MAX(DB_STORICO_VEND!$B$2:$B$30000)-GIORNI_STORICO_VEND,DB_STORICO_VEND!$B$2:$B$30000,"&lt;="&amp;MAX(DB_STORICO_VEND!$B$2:$B$30000)))</f>
        <v/>
      </c>
      <c r="AC226" t="str">
        <f>IF(C226="","",IFERROR(AVERAGEIFS(STORICO_ORDINI!$E$2:$E$20000,STORICO_ORDINI!$C$2:$C$20000,C226,STORICO_ORDINI!$E$2:$E$20000,"&gt;0"),0))</f>
        <v/>
      </c>
      <c r="AD226" t="str">
        <f>IF(C226="","",COUNTIFS(STORICO_ORDINI!$C$2:$C$20000,C226,STORICO_ORDINI!$E$2:$E$20000,"&gt;0"))</f>
        <v/>
      </c>
      <c r="AE226" t="str">
        <f>IF(C226="","",ROUND(IF(AND(AB226&lt;='AUTO-ORDER'!$V$4,AD226&lt;='AUTO-ORDER'!$V$5),MAX(0,AB226*'AUTO-ORDER'!$V$6),MAX(AB226*GIORNI_SETTIMANA/GIORNI_STORICO_VEND*'AUTO-ORDER'!$V$3,IF(AD226&gt;='AUTO-ORDER'!$V$8,AC226*'AUTO-ORDER'!$V$9,0))),0))</f>
        <v/>
      </c>
      <c r="AF226" t="str">
        <f t="shared" si="6"/>
        <v/>
      </c>
      <c r="AG226" t="str">
        <f>IF(C226="","",IF(OR(AA226&lt;=0,AE226&lt;=0),0,IF(AND(AB226&lt;='AUTO-ORDER'!$V$4,AD226&lt;='AUTO-ORDER'!$V$5),IF(AND(G226&lt;='AUTO-ORDER'!$V$10,AB226&gt;0),AA226,0),IF(G226&gt;=AE226,0,MAX(ROUNDUP((AE226-G226)/AA226,0)*AA226,IF(AND(AB226&gt;='AUTO-ORDER'!$V$7,G226&lt;=AA226),AA226,0))))))</f>
        <v/>
      </c>
      <c r="AH226" t="str">
        <f>IF(C226="","",IF(AND(AJ226&lt;'AUTO-ORDER'!$V$2,AG226&gt;0),COUNTIFS($AJ$2:AJ226,"&lt;"&amp;'AUTO-ORDER'!$V$2,$AG$2:AG226,"&gt;0"),""))</f>
        <v/>
      </c>
      <c r="AI226" t="str">
        <f>IF(C226="","",IF(AND(AJ226&lt;'AUTO-ORDER'!$V$2,AG226=0),COUNTIFS($AJ$2:AJ226,"&lt;"&amp;'AUTO-ORDER'!$V$2,$AG$2:AG226,"=0"),""))</f>
        <v/>
      </c>
      <c r="AJ226" t="str">
        <f t="shared" si="7"/>
        <v/>
      </c>
    </row>
    <row r="227" spans="2:36" x14ac:dyDescent="0.25">
      <c r="B227" s="95"/>
      <c r="AA227" t="str">
        <f>IF(C227="","",IF(SUMIFS('AUTO-ORDER'!$T$2:$T$1000,'AUTO-ORDER'!$S$2:$S$1000,C227)&gt;0,SUMIFS('AUTO-ORDER'!$T$2:$T$1000,'AUTO-ORDER'!$S$2:$S$1000,C227),IF(Z227="SIGARETTE",LOTTO_SIGARETTE,IF(Z227="SIGARETTE ELETTRONICHE",LOTTO_ELETTRONICHE,LOTTO_ACCESSORI))))</f>
        <v/>
      </c>
      <c r="AB227" t="str">
        <f>IF(C227="","",SUMIFS(DB_STORICO_VEND!$E$2:$E$30000,DB_STORICO_VEND!$C$2:$C$30000,C227,DB_STORICO_VEND!$B$2:$B$30000,"&gt;="&amp;MAX(DB_STORICO_VEND!$B$2:$B$30000)-GIORNI_STORICO_VEND,DB_STORICO_VEND!$B$2:$B$30000,"&lt;="&amp;MAX(DB_STORICO_VEND!$B$2:$B$30000)))</f>
        <v/>
      </c>
      <c r="AC227" t="str">
        <f>IF(C227="","",IFERROR(AVERAGEIFS(STORICO_ORDINI!$E$2:$E$20000,STORICO_ORDINI!$C$2:$C$20000,C227,STORICO_ORDINI!$E$2:$E$20000,"&gt;0"),0))</f>
        <v/>
      </c>
      <c r="AD227" t="str">
        <f>IF(C227="","",COUNTIFS(STORICO_ORDINI!$C$2:$C$20000,C227,STORICO_ORDINI!$E$2:$E$20000,"&gt;0"))</f>
        <v/>
      </c>
      <c r="AE227" t="str">
        <f>IF(C227="","",ROUND(IF(AND(AB227&lt;='AUTO-ORDER'!$V$4,AD227&lt;='AUTO-ORDER'!$V$5),MAX(0,AB227*'AUTO-ORDER'!$V$6),MAX(AB227*GIORNI_SETTIMANA/GIORNI_STORICO_VEND*'AUTO-ORDER'!$V$3,IF(AD227&gt;='AUTO-ORDER'!$V$8,AC227*'AUTO-ORDER'!$V$9,0))),0))</f>
        <v/>
      </c>
      <c r="AF227" t="str">
        <f t="shared" si="6"/>
        <v/>
      </c>
      <c r="AG227" t="str">
        <f>IF(C227="","",IF(OR(AA227&lt;=0,AE227&lt;=0),0,IF(AND(AB227&lt;='AUTO-ORDER'!$V$4,AD227&lt;='AUTO-ORDER'!$V$5),IF(AND(G227&lt;='AUTO-ORDER'!$V$10,AB227&gt;0),AA227,0),IF(G227&gt;=AE227,0,MAX(ROUNDUP((AE227-G227)/AA227,0)*AA227,IF(AND(AB227&gt;='AUTO-ORDER'!$V$7,G227&lt;=AA227),AA227,0))))))</f>
        <v/>
      </c>
      <c r="AH227" t="str">
        <f>IF(C227="","",IF(AND(AJ227&lt;'AUTO-ORDER'!$V$2,AG227&gt;0),COUNTIFS($AJ$2:AJ227,"&lt;"&amp;'AUTO-ORDER'!$V$2,$AG$2:AG227,"&gt;0"),""))</f>
        <v/>
      </c>
      <c r="AI227" t="str">
        <f>IF(C227="","",IF(AND(AJ227&lt;'AUTO-ORDER'!$V$2,AG227=0),COUNTIFS($AJ$2:AJ227,"&lt;"&amp;'AUTO-ORDER'!$V$2,$AG$2:AG227,"=0"),""))</f>
        <v/>
      </c>
      <c r="AJ227" t="str">
        <f t="shared" si="7"/>
        <v/>
      </c>
    </row>
    <row r="228" spans="2:36" x14ac:dyDescent="0.25">
      <c r="B228" s="95"/>
      <c r="AA228" t="str">
        <f>IF(C228="","",IF(SUMIFS('AUTO-ORDER'!$T$2:$T$1000,'AUTO-ORDER'!$S$2:$S$1000,C228)&gt;0,SUMIFS('AUTO-ORDER'!$T$2:$T$1000,'AUTO-ORDER'!$S$2:$S$1000,C228),IF(Z228="SIGARETTE",LOTTO_SIGARETTE,IF(Z228="SIGARETTE ELETTRONICHE",LOTTO_ELETTRONICHE,LOTTO_ACCESSORI))))</f>
        <v/>
      </c>
      <c r="AB228" t="str">
        <f>IF(C228="","",SUMIFS(DB_STORICO_VEND!$E$2:$E$30000,DB_STORICO_VEND!$C$2:$C$30000,C228,DB_STORICO_VEND!$B$2:$B$30000,"&gt;="&amp;MAX(DB_STORICO_VEND!$B$2:$B$30000)-GIORNI_STORICO_VEND,DB_STORICO_VEND!$B$2:$B$30000,"&lt;="&amp;MAX(DB_STORICO_VEND!$B$2:$B$30000)))</f>
        <v/>
      </c>
      <c r="AC228" t="str">
        <f>IF(C228="","",IFERROR(AVERAGEIFS(STORICO_ORDINI!$E$2:$E$20000,STORICO_ORDINI!$C$2:$C$20000,C228,STORICO_ORDINI!$E$2:$E$20000,"&gt;0"),0))</f>
        <v/>
      </c>
      <c r="AD228" t="str">
        <f>IF(C228="","",COUNTIFS(STORICO_ORDINI!$C$2:$C$20000,C228,STORICO_ORDINI!$E$2:$E$20000,"&gt;0"))</f>
        <v/>
      </c>
      <c r="AE228" t="str">
        <f>IF(C228="","",ROUND(IF(AND(AB228&lt;='AUTO-ORDER'!$V$4,AD228&lt;='AUTO-ORDER'!$V$5),MAX(0,AB228*'AUTO-ORDER'!$V$6),MAX(AB228*GIORNI_SETTIMANA/GIORNI_STORICO_VEND*'AUTO-ORDER'!$V$3,IF(AD228&gt;='AUTO-ORDER'!$V$8,AC228*'AUTO-ORDER'!$V$9,0))),0))</f>
        <v/>
      </c>
      <c r="AF228" t="str">
        <f t="shared" si="6"/>
        <v/>
      </c>
      <c r="AG228" t="str">
        <f>IF(C228="","",IF(OR(AA228&lt;=0,AE228&lt;=0),0,IF(AND(AB228&lt;='AUTO-ORDER'!$V$4,AD228&lt;='AUTO-ORDER'!$V$5),IF(AND(G228&lt;='AUTO-ORDER'!$V$10,AB228&gt;0),AA228,0),IF(G228&gt;=AE228,0,MAX(ROUNDUP((AE228-G228)/AA228,0)*AA228,IF(AND(AB228&gt;='AUTO-ORDER'!$V$7,G228&lt;=AA228),AA228,0))))))</f>
        <v/>
      </c>
      <c r="AH228" t="str">
        <f>IF(C228="","",IF(AND(AJ228&lt;'AUTO-ORDER'!$V$2,AG228&gt;0),COUNTIFS($AJ$2:AJ228,"&lt;"&amp;'AUTO-ORDER'!$V$2,$AG$2:AG228,"&gt;0"),""))</f>
        <v/>
      </c>
      <c r="AI228" t="str">
        <f>IF(C228="","",IF(AND(AJ228&lt;'AUTO-ORDER'!$V$2,AG228=0),COUNTIFS($AJ$2:AJ228,"&lt;"&amp;'AUTO-ORDER'!$V$2,$AG$2:AG228,"=0"),""))</f>
        <v/>
      </c>
      <c r="AJ228" t="str">
        <f t="shared" si="7"/>
        <v/>
      </c>
    </row>
    <row r="229" spans="2:36" x14ac:dyDescent="0.25">
      <c r="B229" s="95"/>
      <c r="AA229" t="str">
        <f>IF(C229="","",IF(SUMIFS('AUTO-ORDER'!$T$2:$T$1000,'AUTO-ORDER'!$S$2:$S$1000,C229)&gt;0,SUMIFS('AUTO-ORDER'!$T$2:$T$1000,'AUTO-ORDER'!$S$2:$S$1000,C229),IF(Z229="SIGARETTE",LOTTO_SIGARETTE,IF(Z229="SIGARETTE ELETTRONICHE",LOTTO_ELETTRONICHE,LOTTO_ACCESSORI))))</f>
        <v/>
      </c>
      <c r="AB229" t="str">
        <f>IF(C229="","",SUMIFS(DB_STORICO_VEND!$E$2:$E$30000,DB_STORICO_VEND!$C$2:$C$30000,C229,DB_STORICO_VEND!$B$2:$B$30000,"&gt;="&amp;MAX(DB_STORICO_VEND!$B$2:$B$30000)-GIORNI_STORICO_VEND,DB_STORICO_VEND!$B$2:$B$30000,"&lt;="&amp;MAX(DB_STORICO_VEND!$B$2:$B$30000)))</f>
        <v/>
      </c>
      <c r="AC229" t="str">
        <f>IF(C229="","",IFERROR(AVERAGEIFS(STORICO_ORDINI!$E$2:$E$20000,STORICO_ORDINI!$C$2:$C$20000,C229,STORICO_ORDINI!$E$2:$E$20000,"&gt;0"),0))</f>
        <v/>
      </c>
      <c r="AD229" t="str">
        <f>IF(C229="","",COUNTIFS(STORICO_ORDINI!$C$2:$C$20000,C229,STORICO_ORDINI!$E$2:$E$20000,"&gt;0"))</f>
        <v/>
      </c>
      <c r="AE229" t="str">
        <f>IF(C229="","",ROUND(IF(AND(AB229&lt;='AUTO-ORDER'!$V$4,AD229&lt;='AUTO-ORDER'!$V$5),MAX(0,AB229*'AUTO-ORDER'!$V$6),MAX(AB229*GIORNI_SETTIMANA/GIORNI_STORICO_VEND*'AUTO-ORDER'!$V$3,IF(AD229&gt;='AUTO-ORDER'!$V$8,AC229*'AUTO-ORDER'!$V$9,0))),0))</f>
        <v/>
      </c>
      <c r="AF229" t="str">
        <f t="shared" si="6"/>
        <v/>
      </c>
      <c r="AG229" t="str">
        <f>IF(C229="","",IF(OR(AA229&lt;=0,AE229&lt;=0),0,IF(AND(AB229&lt;='AUTO-ORDER'!$V$4,AD229&lt;='AUTO-ORDER'!$V$5),IF(AND(G229&lt;='AUTO-ORDER'!$V$10,AB229&gt;0),AA229,0),IF(G229&gt;=AE229,0,MAX(ROUNDUP((AE229-G229)/AA229,0)*AA229,IF(AND(AB229&gt;='AUTO-ORDER'!$V$7,G229&lt;=AA229),AA229,0))))))</f>
        <v/>
      </c>
      <c r="AH229" t="str">
        <f>IF(C229="","",IF(AND(AJ229&lt;'AUTO-ORDER'!$V$2,AG229&gt;0),COUNTIFS($AJ$2:AJ229,"&lt;"&amp;'AUTO-ORDER'!$V$2,$AG$2:AG229,"&gt;0"),""))</f>
        <v/>
      </c>
      <c r="AI229" t="str">
        <f>IF(C229="","",IF(AND(AJ229&lt;'AUTO-ORDER'!$V$2,AG229=0),COUNTIFS($AJ$2:AJ229,"&lt;"&amp;'AUTO-ORDER'!$V$2,$AG$2:AG229,"=0"),""))</f>
        <v/>
      </c>
      <c r="AJ229" t="str">
        <f t="shared" si="7"/>
        <v/>
      </c>
    </row>
    <row r="230" spans="2:36" x14ac:dyDescent="0.25">
      <c r="B230" s="95"/>
      <c r="AA230" t="str">
        <f>IF(C230="","",IF(SUMIFS('AUTO-ORDER'!$T$2:$T$1000,'AUTO-ORDER'!$S$2:$S$1000,C230)&gt;0,SUMIFS('AUTO-ORDER'!$T$2:$T$1000,'AUTO-ORDER'!$S$2:$S$1000,C230),IF(Z230="SIGARETTE",LOTTO_SIGARETTE,IF(Z230="SIGARETTE ELETTRONICHE",LOTTO_ELETTRONICHE,LOTTO_ACCESSORI))))</f>
        <v/>
      </c>
      <c r="AB230" t="str">
        <f>IF(C230="","",SUMIFS(DB_STORICO_VEND!$E$2:$E$30000,DB_STORICO_VEND!$C$2:$C$30000,C230,DB_STORICO_VEND!$B$2:$B$30000,"&gt;="&amp;MAX(DB_STORICO_VEND!$B$2:$B$30000)-GIORNI_STORICO_VEND,DB_STORICO_VEND!$B$2:$B$30000,"&lt;="&amp;MAX(DB_STORICO_VEND!$B$2:$B$30000)))</f>
        <v/>
      </c>
      <c r="AC230" t="str">
        <f>IF(C230="","",IFERROR(AVERAGEIFS(STORICO_ORDINI!$E$2:$E$20000,STORICO_ORDINI!$C$2:$C$20000,C230,STORICO_ORDINI!$E$2:$E$20000,"&gt;0"),0))</f>
        <v/>
      </c>
      <c r="AD230" t="str">
        <f>IF(C230="","",COUNTIFS(STORICO_ORDINI!$C$2:$C$20000,C230,STORICO_ORDINI!$E$2:$E$20000,"&gt;0"))</f>
        <v/>
      </c>
      <c r="AE230" t="str">
        <f>IF(C230="","",ROUND(IF(AND(AB230&lt;='AUTO-ORDER'!$V$4,AD230&lt;='AUTO-ORDER'!$V$5),MAX(0,AB230*'AUTO-ORDER'!$V$6),MAX(AB230*GIORNI_SETTIMANA/GIORNI_STORICO_VEND*'AUTO-ORDER'!$V$3,IF(AD230&gt;='AUTO-ORDER'!$V$8,AC230*'AUTO-ORDER'!$V$9,0))),0))</f>
        <v/>
      </c>
      <c r="AF230" t="str">
        <f t="shared" si="6"/>
        <v/>
      </c>
      <c r="AG230" t="str">
        <f>IF(C230="","",IF(OR(AA230&lt;=0,AE230&lt;=0),0,IF(AND(AB230&lt;='AUTO-ORDER'!$V$4,AD230&lt;='AUTO-ORDER'!$V$5),IF(AND(G230&lt;='AUTO-ORDER'!$V$10,AB230&gt;0),AA230,0),IF(G230&gt;=AE230,0,MAX(ROUNDUP((AE230-G230)/AA230,0)*AA230,IF(AND(AB230&gt;='AUTO-ORDER'!$V$7,G230&lt;=AA230),AA230,0))))))</f>
        <v/>
      </c>
      <c r="AH230" t="str">
        <f>IF(C230="","",IF(AND(AJ230&lt;'AUTO-ORDER'!$V$2,AG230&gt;0),COUNTIFS($AJ$2:AJ230,"&lt;"&amp;'AUTO-ORDER'!$V$2,$AG$2:AG230,"&gt;0"),""))</f>
        <v/>
      </c>
      <c r="AI230" t="str">
        <f>IF(C230="","",IF(AND(AJ230&lt;'AUTO-ORDER'!$V$2,AG230=0),COUNTIFS($AJ$2:AJ230,"&lt;"&amp;'AUTO-ORDER'!$V$2,$AG$2:AG230,"=0"),""))</f>
        <v/>
      </c>
      <c r="AJ230" t="str">
        <f t="shared" si="7"/>
        <v/>
      </c>
    </row>
    <row r="231" spans="2:36" x14ac:dyDescent="0.25">
      <c r="B231" s="95"/>
      <c r="AA231" t="str">
        <f>IF(C231="","",IF(SUMIFS('AUTO-ORDER'!$T$2:$T$1000,'AUTO-ORDER'!$S$2:$S$1000,C231)&gt;0,SUMIFS('AUTO-ORDER'!$T$2:$T$1000,'AUTO-ORDER'!$S$2:$S$1000,C231),IF(Z231="SIGARETTE",LOTTO_SIGARETTE,IF(Z231="SIGARETTE ELETTRONICHE",LOTTO_ELETTRONICHE,LOTTO_ACCESSORI))))</f>
        <v/>
      </c>
      <c r="AB231" t="str">
        <f>IF(C231="","",SUMIFS(DB_STORICO_VEND!$E$2:$E$30000,DB_STORICO_VEND!$C$2:$C$30000,C231,DB_STORICO_VEND!$B$2:$B$30000,"&gt;="&amp;MAX(DB_STORICO_VEND!$B$2:$B$30000)-GIORNI_STORICO_VEND,DB_STORICO_VEND!$B$2:$B$30000,"&lt;="&amp;MAX(DB_STORICO_VEND!$B$2:$B$30000)))</f>
        <v/>
      </c>
      <c r="AC231" t="str">
        <f>IF(C231="","",IFERROR(AVERAGEIFS(STORICO_ORDINI!$E$2:$E$20000,STORICO_ORDINI!$C$2:$C$20000,C231,STORICO_ORDINI!$E$2:$E$20000,"&gt;0"),0))</f>
        <v/>
      </c>
      <c r="AD231" t="str">
        <f>IF(C231="","",COUNTIFS(STORICO_ORDINI!$C$2:$C$20000,C231,STORICO_ORDINI!$E$2:$E$20000,"&gt;0"))</f>
        <v/>
      </c>
      <c r="AE231" t="str">
        <f>IF(C231="","",ROUND(IF(AND(AB231&lt;='AUTO-ORDER'!$V$4,AD231&lt;='AUTO-ORDER'!$V$5),MAX(0,AB231*'AUTO-ORDER'!$V$6),MAX(AB231*GIORNI_SETTIMANA/GIORNI_STORICO_VEND*'AUTO-ORDER'!$V$3,IF(AD231&gt;='AUTO-ORDER'!$V$8,AC231*'AUTO-ORDER'!$V$9,0))),0))</f>
        <v/>
      </c>
      <c r="AF231" t="str">
        <f t="shared" si="6"/>
        <v/>
      </c>
      <c r="AG231" t="str">
        <f>IF(C231="","",IF(OR(AA231&lt;=0,AE231&lt;=0),0,IF(AND(AB231&lt;='AUTO-ORDER'!$V$4,AD231&lt;='AUTO-ORDER'!$V$5),IF(AND(G231&lt;='AUTO-ORDER'!$V$10,AB231&gt;0),AA231,0),IF(G231&gt;=AE231,0,MAX(ROUNDUP((AE231-G231)/AA231,0)*AA231,IF(AND(AB231&gt;='AUTO-ORDER'!$V$7,G231&lt;=AA231),AA231,0))))))</f>
        <v/>
      </c>
      <c r="AH231" t="str">
        <f>IF(C231="","",IF(AND(AJ231&lt;'AUTO-ORDER'!$V$2,AG231&gt;0),COUNTIFS($AJ$2:AJ231,"&lt;"&amp;'AUTO-ORDER'!$V$2,$AG$2:AG231,"&gt;0"),""))</f>
        <v/>
      </c>
      <c r="AI231" t="str">
        <f>IF(C231="","",IF(AND(AJ231&lt;'AUTO-ORDER'!$V$2,AG231=0),COUNTIFS($AJ$2:AJ231,"&lt;"&amp;'AUTO-ORDER'!$V$2,$AG$2:AG231,"=0"),""))</f>
        <v/>
      </c>
      <c r="AJ231" t="str">
        <f t="shared" si="7"/>
        <v/>
      </c>
    </row>
    <row r="232" spans="2:36" x14ac:dyDescent="0.25">
      <c r="B232" s="95"/>
      <c r="AA232" t="str">
        <f>IF(C232="","",IF(SUMIFS('AUTO-ORDER'!$T$2:$T$1000,'AUTO-ORDER'!$S$2:$S$1000,C232)&gt;0,SUMIFS('AUTO-ORDER'!$T$2:$T$1000,'AUTO-ORDER'!$S$2:$S$1000,C232),IF(Z232="SIGARETTE",LOTTO_SIGARETTE,IF(Z232="SIGARETTE ELETTRONICHE",LOTTO_ELETTRONICHE,LOTTO_ACCESSORI))))</f>
        <v/>
      </c>
      <c r="AB232" t="str">
        <f>IF(C232="","",SUMIFS(DB_STORICO_VEND!$E$2:$E$30000,DB_STORICO_VEND!$C$2:$C$30000,C232,DB_STORICO_VEND!$B$2:$B$30000,"&gt;="&amp;MAX(DB_STORICO_VEND!$B$2:$B$30000)-GIORNI_STORICO_VEND,DB_STORICO_VEND!$B$2:$B$30000,"&lt;="&amp;MAX(DB_STORICO_VEND!$B$2:$B$30000)))</f>
        <v/>
      </c>
      <c r="AC232" t="str">
        <f>IF(C232="","",IFERROR(AVERAGEIFS(STORICO_ORDINI!$E$2:$E$20000,STORICO_ORDINI!$C$2:$C$20000,C232,STORICO_ORDINI!$E$2:$E$20000,"&gt;0"),0))</f>
        <v/>
      </c>
      <c r="AD232" t="str">
        <f>IF(C232="","",COUNTIFS(STORICO_ORDINI!$C$2:$C$20000,C232,STORICO_ORDINI!$E$2:$E$20000,"&gt;0"))</f>
        <v/>
      </c>
      <c r="AE232" t="str">
        <f>IF(C232="","",ROUND(IF(AND(AB232&lt;='AUTO-ORDER'!$V$4,AD232&lt;='AUTO-ORDER'!$V$5),MAX(0,AB232*'AUTO-ORDER'!$V$6),MAX(AB232*GIORNI_SETTIMANA/GIORNI_STORICO_VEND*'AUTO-ORDER'!$V$3,IF(AD232&gt;='AUTO-ORDER'!$V$8,AC232*'AUTO-ORDER'!$V$9,0))),0))</f>
        <v/>
      </c>
      <c r="AF232" t="str">
        <f t="shared" si="6"/>
        <v/>
      </c>
      <c r="AG232" t="str">
        <f>IF(C232="","",IF(OR(AA232&lt;=0,AE232&lt;=0),0,IF(AND(AB232&lt;='AUTO-ORDER'!$V$4,AD232&lt;='AUTO-ORDER'!$V$5),IF(AND(G232&lt;='AUTO-ORDER'!$V$10,AB232&gt;0),AA232,0),IF(G232&gt;=AE232,0,MAX(ROUNDUP((AE232-G232)/AA232,0)*AA232,IF(AND(AB232&gt;='AUTO-ORDER'!$V$7,G232&lt;=AA232),AA232,0))))))</f>
        <v/>
      </c>
      <c r="AH232" t="str">
        <f>IF(C232="","",IF(AND(AJ232&lt;'AUTO-ORDER'!$V$2,AG232&gt;0),COUNTIFS($AJ$2:AJ232,"&lt;"&amp;'AUTO-ORDER'!$V$2,$AG$2:AG232,"&gt;0"),""))</f>
        <v/>
      </c>
      <c r="AI232" t="str">
        <f>IF(C232="","",IF(AND(AJ232&lt;'AUTO-ORDER'!$V$2,AG232=0),COUNTIFS($AJ$2:AJ232,"&lt;"&amp;'AUTO-ORDER'!$V$2,$AG$2:AG232,"=0"),""))</f>
        <v/>
      </c>
      <c r="AJ232" t="str">
        <f t="shared" si="7"/>
        <v/>
      </c>
    </row>
    <row r="233" spans="2:36" x14ac:dyDescent="0.25">
      <c r="B233" s="95"/>
      <c r="AA233" t="str">
        <f>IF(C233="","",IF(SUMIFS('AUTO-ORDER'!$T$2:$T$1000,'AUTO-ORDER'!$S$2:$S$1000,C233)&gt;0,SUMIFS('AUTO-ORDER'!$T$2:$T$1000,'AUTO-ORDER'!$S$2:$S$1000,C233),IF(Z233="SIGARETTE",LOTTO_SIGARETTE,IF(Z233="SIGARETTE ELETTRONICHE",LOTTO_ELETTRONICHE,LOTTO_ACCESSORI))))</f>
        <v/>
      </c>
      <c r="AB233" t="str">
        <f>IF(C233="","",SUMIFS(DB_STORICO_VEND!$E$2:$E$30000,DB_STORICO_VEND!$C$2:$C$30000,C233,DB_STORICO_VEND!$B$2:$B$30000,"&gt;="&amp;MAX(DB_STORICO_VEND!$B$2:$B$30000)-GIORNI_STORICO_VEND,DB_STORICO_VEND!$B$2:$B$30000,"&lt;="&amp;MAX(DB_STORICO_VEND!$B$2:$B$30000)))</f>
        <v/>
      </c>
      <c r="AC233" t="str">
        <f>IF(C233="","",IFERROR(AVERAGEIFS(STORICO_ORDINI!$E$2:$E$20000,STORICO_ORDINI!$C$2:$C$20000,C233,STORICO_ORDINI!$E$2:$E$20000,"&gt;0"),0))</f>
        <v/>
      </c>
      <c r="AD233" t="str">
        <f>IF(C233="","",COUNTIFS(STORICO_ORDINI!$C$2:$C$20000,C233,STORICO_ORDINI!$E$2:$E$20000,"&gt;0"))</f>
        <v/>
      </c>
      <c r="AE233" t="str">
        <f>IF(C233="","",ROUND(IF(AND(AB233&lt;='AUTO-ORDER'!$V$4,AD233&lt;='AUTO-ORDER'!$V$5),MAX(0,AB233*'AUTO-ORDER'!$V$6),MAX(AB233*GIORNI_SETTIMANA/GIORNI_STORICO_VEND*'AUTO-ORDER'!$V$3,IF(AD233&gt;='AUTO-ORDER'!$V$8,AC233*'AUTO-ORDER'!$V$9,0))),0))</f>
        <v/>
      </c>
      <c r="AF233" t="str">
        <f t="shared" si="6"/>
        <v/>
      </c>
      <c r="AG233" t="str">
        <f>IF(C233="","",IF(OR(AA233&lt;=0,AE233&lt;=0),0,IF(AND(AB233&lt;='AUTO-ORDER'!$V$4,AD233&lt;='AUTO-ORDER'!$V$5),IF(AND(G233&lt;='AUTO-ORDER'!$V$10,AB233&gt;0),AA233,0),IF(G233&gt;=AE233,0,MAX(ROUNDUP((AE233-G233)/AA233,0)*AA233,IF(AND(AB233&gt;='AUTO-ORDER'!$V$7,G233&lt;=AA233),AA233,0))))))</f>
        <v/>
      </c>
      <c r="AH233" t="str">
        <f>IF(C233="","",IF(AND(AJ233&lt;'AUTO-ORDER'!$V$2,AG233&gt;0),COUNTIFS($AJ$2:AJ233,"&lt;"&amp;'AUTO-ORDER'!$V$2,$AG$2:AG233,"&gt;0"),""))</f>
        <v/>
      </c>
      <c r="AI233" t="str">
        <f>IF(C233="","",IF(AND(AJ233&lt;'AUTO-ORDER'!$V$2,AG233=0),COUNTIFS($AJ$2:AJ233,"&lt;"&amp;'AUTO-ORDER'!$V$2,$AG$2:AG233,"=0"),""))</f>
        <v/>
      </c>
      <c r="AJ233" t="str">
        <f t="shared" si="7"/>
        <v/>
      </c>
    </row>
    <row r="234" spans="2:36" x14ac:dyDescent="0.25">
      <c r="B234" s="95"/>
      <c r="AA234" t="str">
        <f>IF(C234="","",IF(SUMIFS('AUTO-ORDER'!$T$2:$T$1000,'AUTO-ORDER'!$S$2:$S$1000,C234)&gt;0,SUMIFS('AUTO-ORDER'!$T$2:$T$1000,'AUTO-ORDER'!$S$2:$S$1000,C234),IF(Z234="SIGARETTE",LOTTO_SIGARETTE,IF(Z234="SIGARETTE ELETTRONICHE",LOTTO_ELETTRONICHE,LOTTO_ACCESSORI))))</f>
        <v/>
      </c>
      <c r="AB234" t="str">
        <f>IF(C234="","",SUMIFS(DB_STORICO_VEND!$E$2:$E$30000,DB_STORICO_VEND!$C$2:$C$30000,C234,DB_STORICO_VEND!$B$2:$B$30000,"&gt;="&amp;MAX(DB_STORICO_VEND!$B$2:$B$30000)-GIORNI_STORICO_VEND,DB_STORICO_VEND!$B$2:$B$30000,"&lt;="&amp;MAX(DB_STORICO_VEND!$B$2:$B$30000)))</f>
        <v/>
      </c>
      <c r="AC234" t="str">
        <f>IF(C234="","",IFERROR(AVERAGEIFS(STORICO_ORDINI!$E$2:$E$20000,STORICO_ORDINI!$C$2:$C$20000,C234,STORICO_ORDINI!$E$2:$E$20000,"&gt;0"),0))</f>
        <v/>
      </c>
      <c r="AD234" t="str">
        <f>IF(C234="","",COUNTIFS(STORICO_ORDINI!$C$2:$C$20000,C234,STORICO_ORDINI!$E$2:$E$20000,"&gt;0"))</f>
        <v/>
      </c>
      <c r="AE234" t="str">
        <f>IF(C234="","",ROUND(IF(AND(AB234&lt;='AUTO-ORDER'!$V$4,AD234&lt;='AUTO-ORDER'!$V$5),MAX(0,AB234*'AUTO-ORDER'!$V$6),MAX(AB234*GIORNI_SETTIMANA/GIORNI_STORICO_VEND*'AUTO-ORDER'!$V$3,IF(AD234&gt;='AUTO-ORDER'!$V$8,AC234*'AUTO-ORDER'!$V$9,0))),0))</f>
        <v/>
      </c>
      <c r="AF234" t="str">
        <f t="shared" si="6"/>
        <v/>
      </c>
      <c r="AG234" t="str">
        <f>IF(C234="","",IF(OR(AA234&lt;=0,AE234&lt;=0),0,IF(AND(AB234&lt;='AUTO-ORDER'!$V$4,AD234&lt;='AUTO-ORDER'!$V$5),IF(AND(G234&lt;='AUTO-ORDER'!$V$10,AB234&gt;0),AA234,0),IF(G234&gt;=AE234,0,MAX(ROUNDUP((AE234-G234)/AA234,0)*AA234,IF(AND(AB234&gt;='AUTO-ORDER'!$V$7,G234&lt;=AA234),AA234,0))))))</f>
        <v/>
      </c>
      <c r="AH234" t="str">
        <f>IF(C234="","",IF(AND(AJ234&lt;'AUTO-ORDER'!$V$2,AG234&gt;0),COUNTIFS($AJ$2:AJ234,"&lt;"&amp;'AUTO-ORDER'!$V$2,$AG$2:AG234,"&gt;0"),""))</f>
        <v/>
      </c>
      <c r="AI234" t="str">
        <f>IF(C234="","",IF(AND(AJ234&lt;'AUTO-ORDER'!$V$2,AG234=0),COUNTIFS($AJ$2:AJ234,"&lt;"&amp;'AUTO-ORDER'!$V$2,$AG$2:AG234,"=0"),""))</f>
        <v/>
      </c>
      <c r="AJ234" t="str">
        <f t="shared" si="7"/>
        <v/>
      </c>
    </row>
    <row r="235" spans="2:36" x14ac:dyDescent="0.25">
      <c r="B235" s="95"/>
      <c r="AA235" t="str">
        <f>IF(C235="","",IF(SUMIFS('AUTO-ORDER'!$T$2:$T$1000,'AUTO-ORDER'!$S$2:$S$1000,C235)&gt;0,SUMIFS('AUTO-ORDER'!$T$2:$T$1000,'AUTO-ORDER'!$S$2:$S$1000,C235),IF(Z235="SIGARETTE",LOTTO_SIGARETTE,IF(Z235="SIGARETTE ELETTRONICHE",LOTTO_ELETTRONICHE,LOTTO_ACCESSORI))))</f>
        <v/>
      </c>
      <c r="AB235" t="str">
        <f>IF(C235="","",SUMIFS(DB_STORICO_VEND!$E$2:$E$30000,DB_STORICO_VEND!$C$2:$C$30000,C235,DB_STORICO_VEND!$B$2:$B$30000,"&gt;="&amp;MAX(DB_STORICO_VEND!$B$2:$B$30000)-GIORNI_STORICO_VEND,DB_STORICO_VEND!$B$2:$B$30000,"&lt;="&amp;MAX(DB_STORICO_VEND!$B$2:$B$30000)))</f>
        <v/>
      </c>
      <c r="AC235" t="str">
        <f>IF(C235="","",IFERROR(AVERAGEIFS(STORICO_ORDINI!$E$2:$E$20000,STORICO_ORDINI!$C$2:$C$20000,C235,STORICO_ORDINI!$E$2:$E$20000,"&gt;0"),0))</f>
        <v/>
      </c>
      <c r="AD235" t="str">
        <f>IF(C235="","",COUNTIFS(STORICO_ORDINI!$C$2:$C$20000,C235,STORICO_ORDINI!$E$2:$E$20000,"&gt;0"))</f>
        <v/>
      </c>
      <c r="AE235" t="str">
        <f>IF(C235="","",ROUND(IF(AND(AB235&lt;='AUTO-ORDER'!$V$4,AD235&lt;='AUTO-ORDER'!$V$5),MAX(0,AB235*'AUTO-ORDER'!$V$6),MAX(AB235*GIORNI_SETTIMANA/GIORNI_STORICO_VEND*'AUTO-ORDER'!$V$3,IF(AD235&gt;='AUTO-ORDER'!$V$8,AC235*'AUTO-ORDER'!$V$9,0))),0))</f>
        <v/>
      </c>
      <c r="AF235" t="str">
        <f t="shared" si="6"/>
        <v/>
      </c>
      <c r="AG235" t="str">
        <f>IF(C235="","",IF(OR(AA235&lt;=0,AE235&lt;=0),0,IF(AND(AB235&lt;='AUTO-ORDER'!$V$4,AD235&lt;='AUTO-ORDER'!$V$5),IF(AND(G235&lt;='AUTO-ORDER'!$V$10,AB235&gt;0),AA235,0),IF(G235&gt;=AE235,0,MAX(ROUNDUP((AE235-G235)/AA235,0)*AA235,IF(AND(AB235&gt;='AUTO-ORDER'!$V$7,G235&lt;=AA235),AA235,0))))))</f>
        <v/>
      </c>
      <c r="AH235" t="str">
        <f>IF(C235="","",IF(AND(AJ235&lt;'AUTO-ORDER'!$V$2,AG235&gt;0),COUNTIFS($AJ$2:AJ235,"&lt;"&amp;'AUTO-ORDER'!$V$2,$AG$2:AG235,"&gt;0"),""))</f>
        <v/>
      </c>
      <c r="AI235" t="str">
        <f>IF(C235="","",IF(AND(AJ235&lt;'AUTO-ORDER'!$V$2,AG235=0),COUNTIFS($AJ$2:AJ235,"&lt;"&amp;'AUTO-ORDER'!$V$2,$AG$2:AG235,"=0"),""))</f>
        <v/>
      </c>
      <c r="AJ235" t="str">
        <f t="shared" si="7"/>
        <v/>
      </c>
    </row>
    <row r="236" spans="2:36" x14ac:dyDescent="0.25">
      <c r="B236" s="95"/>
      <c r="AA236" t="str">
        <f>IF(C236="","",IF(SUMIFS('AUTO-ORDER'!$T$2:$T$1000,'AUTO-ORDER'!$S$2:$S$1000,C236)&gt;0,SUMIFS('AUTO-ORDER'!$T$2:$T$1000,'AUTO-ORDER'!$S$2:$S$1000,C236),IF(Z236="SIGARETTE",LOTTO_SIGARETTE,IF(Z236="SIGARETTE ELETTRONICHE",LOTTO_ELETTRONICHE,LOTTO_ACCESSORI))))</f>
        <v/>
      </c>
      <c r="AB236" t="str">
        <f>IF(C236="","",SUMIFS(DB_STORICO_VEND!$E$2:$E$30000,DB_STORICO_VEND!$C$2:$C$30000,C236,DB_STORICO_VEND!$B$2:$B$30000,"&gt;="&amp;MAX(DB_STORICO_VEND!$B$2:$B$30000)-GIORNI_STORICO_VEND,DB_STORICO_VEND!$B$2:$B$30000,"&lt;="&amp;MAX(DB_STORICO_VEND!$B$2:$B$30000)))</f>
        <v/>
      </c>
      <c r="AC236" t="str">
        <f>IF(C236="","",IFERROR(AVERAGEIFS(STORICO_ORDINI!$E$2:$E$20000,STORICO_ORDINI!$C$2:$C$20000,C236,STORICO_ORDINI!$E$2:$E$20000,"&gt;0"),0))</f>
        <v/>
      </c>
      <c r="AD236" t="str">
        <f>IF(C236="","",COUNTIFS(STORICO_ORDINI!$C$2:$C$20000,C236,STORICO_ORDINI!$E$2:$E$20000,"&gt;0"))</f>
        <v/>
      </c>
      <c r="AE236" t="str">
        <f>IF(C236="","",ROUND(IF(AND(AB236&lt;='AUTO-ORDER'!$V$4,AD236&lt;='AUTO-ORDER'!$V$5),MAX(0,AB236*'AUTO-ORDER'!$V$6),MAX(AB236*GIORNI_SETTIMANA/GIORNI_STORICO_VEND*'AUTO-ORDER'!$V$3,IF(AD236&gt;='AUTO-ORDER'!$V$8,AC236*'AUTO-ORDER'!$V$9,0))),0))</f>
        <v/>
      </c>
      <c r="AF236" t="str">
        <f t="shared" si="6"/>
        <v/>
      </c>
      <c r="AG236" t="str">
        <f>IF(C236="","",IF(OR(AA236&lt;=0,AE236&lt;=0),0,IF(AND(AB236&lt;='AUTO-ORDER'!$V$4,AD236&lt;='AUTO-ORDER'!$V$5),IF(AND(G236&lt;='AUTO-ORDER'!$V$10,AB236&gt;0),AA236,0),IF(G236&gt;=AE236,0,MAX(ROUNDUP((AE236-G236)/AA236,0)*AA236,IF(AND(AB236&gt;='AUTO-ORDER'!$V$7,G236&lt;=AA236),AA236,0))))))</f>
        <v/>
      </c>
      <c r="AH236" t="str">
        <f>IF(C236="","",IF(AND(AJ236&lt;'AUTO-ORDER'!$V$2,AG236&gt;0),COUNTIFS($AJ$2:AJ236,"&lt;"&amp;'AUTO-ORDER'!$V$2,$AG$2:AG236,"&gt;0"),""))</f>
        <v/>
      </c>
      <c r="AI236" t="str">
        <f>IF(C236="","",IF(AND(AJ236&lt;'AUTO-ORDER'!$V$2,AG236=0),COUNTIFS($AJ$2:AJ236,"&lt;"&amp;'AUTO-ORDER'!$V$2,$AG$2:AG236,"=0"),""))</f>
        <v/>
      </c>
      <c r="AJ236" t="str">
        <f t="shared" si="7"/>
        <v/>
      </c>
    </row>
    <row r="237" spans="2:36" x14ac:dyDescent="0.25">
      <c r="B237" s="95"/>
      <c r="AA237" t="str">
        <f>IF(C237="","",IF(SUMIFS('AUTO-ORDER'!$T$2:$T$1000,'AUTO-ORDER'!$S$2:$S$1000,C237)&gt;0,SUMIFS('AUTO-ORDER'!$T$2:$T$1000,'AUTO-ORDER'!$S$2:$S$1000,C237),IF(Z237="SIGARETTE",LOTTO_SIGARETTE,IF(Z237="SIGARETTE ELETTRONICHE",LOTTO_ELETTRONICHE,LOTTO_ACCESSORI))))</f>
        <v/>
      </c>
      <c r="AB237" t="str">
        <f>IF(C237="","",SUMIFS(DB_STORICO_VEND!$E$2:$E$30000,DB_STORICO_VEND!$C$2:$C$30000,C237,DB_STORICO_VEND!$B$2:$B$30000,"&gt;="&amp;MAX(DB_STORICO_VEND!$B$2:$B$30000)-GIORNI_STORICO_VEND,DB_STORICO_VEND!$B$2:$B$30000,"&lt;="&amp;MAX(DB_STORICO_VEND!$B$2:$B$30000)))</f>
        <v/>
      </c>
      <c r="AC237" t="str">
        <f>IF(C237="","",IFERROR(AVERAGEIFS(STORICO_ORDINI!$E$2:$E$20000,STORICO_ORDINI!$C$2:$C$20000,C237,STORICO_ORDINI!$E$2:$E$20000,"&gt;0"),0))</f>
        <v/>
      </c>
      <c r="AD237" t="str">
        <f>IF(C237="","",COUNTIFS(STORICO_ORDINI!$C$2:$C$20000,C237,STORICO_ORDINI!$E$2:$E$20000,"&gt;0"))</f>
        <v/>
      </c>
      <c r="AE237" t="str">
        <f>IF(C237="","",ROUND(IF(AND(AB237&lt;='AUTO-ORDER'!$V$4,AD237&lt;='AUTO-ORDER'!$V$5),MAX(0,AB237*'AUTO-ORDER'!$V$6),MAX(AB237*GIORNI_SETTIMANA/GIORNI_STORICO_VEND*'AUTO-ORDER'!$V$3,IF(AD237&gt;='AUTO-ORDER'!$V$8,AC237*'AUTO-ORDER'!$V$9,0))),0))</f>
        <v/>
      </c>
      <c r="AF237" t="str">
        <f t="shared" si="6"/>
        <v/>
      </c>
      <c r="AG237" t="str">
        <f>IF(C237="","",IF(OR(AA237&lt;=0,AE237&lt;=0),0,IF(AND(AB237&lt;='AUTO-ORDER'!$V$4,AD237&lt;='AUTO-ORDER'!$V$5),IF(AND(G237&lt;='AUTO-ORDER'!$V$10,AB237&gt;0),AA237,0),IF(G237&gt;=AE237,0,MAX(ROUNDUP((AE237-G237)/AA237,0)*AA237,IF(AND(AB237&gt;='AUTO-ORDER'!$V$7,G237&lt;=AA237),AA237,0))))))</f>
        <v/>
      </c>
      <c r="AH237" t="str">
        <f>IF(C237="","",IF(AND(AJ237&lt;'AUTO-ORDER'!$V$2,AG237&gt;0),COUNTIFS($AJ$2:AJ237,"&lt;"&amp;'AUTO-ORDER'!$V$2,$AG$2:AG237,"&gt;0"),""))</f>
        <v/>
      </c>
      <c r="AI237" t="str">
        <f>IF(C237="","",IF(AND(AJ237&lt;'AUTO-ORDER'!$V$2,AG237=0),COUNTIFS($AJ$2:AJ237,"&lt;"&amp;'AUTO-ORDER'!$V$2,$AG$2:AG237,"=0"),""))</f>
        <v/>
      </c>
      <c r="AJ237" t="str">
        <f t="shared" si="7"/>
        <v/>
      </c>
    </row>
    <row r="238" spans="2:36" x14ac:dyDescent="0.25">
      <c r="B238" s="95"/>
      <c r="AA238" t="str">
        <f>IF(C238="","",IF(SUMIFS('AUTO-ORDER'!$T$2:$T$1000,'AUTO-ORDER'!$S$2:$S$1000,C238)&gt;0,SUMIFS('AUTO-ORDER'!$T$2:$T$1000,'AUTO-ORDER'!$S$2:$S$1000,C238),IF(Z238="SIGARETTE",LOTTO_SIGARETTE,IF(Z238="SIGARETTE ELETTRONICHE",LOTTO_ELETTRONICHE,LOTTO_ACCESSORI))))</f>
        <v/>
      </c>
      <c r="AB238" t="str">
        <f>IF(C238="","",SUMIFS(DB_STORICO_VEND!$E$2:$E$30000,DB_STORICO_VEND!$C$2:$C$30000,C238,DB_STORICO_VEND!$B$2:$B$30000,"&gt;="&amp;MAX(DB_STORICO_VEND!$B$2:$B$30000)-GIORNI_STORICO_VEND,DB_STORICO_VEND!$B$2:$B$30000,"&lt;="&amp;MAX(DB_STORICO_VEND!$B$2:$B$30000)))</f>
        <v/>
      </c>
      <c r="AC238" t="str">
        <f>IF(C238="","",IFERROR(AVERAGEIFS(STORICO_ORDINI!$E$2:$E$20000,STORICO_ORDINI!$C$2:$C$20000,C238,STORICO_ORDINI!$E$2:$E$20000,"&gt;0"),0))</f>
        <v/>
      </c>
      <c r="AD238" t="str">
        <f>IF(C238="","",COUNTIFS(STORICO_ORDINI!$C$2:$C$20000,C238,STORICO_ORDINI!$E$2:$E$20000,"&gt;0"))</f>
        <v/>
      </c>
      <c r="AE238" t="str">
        <f>IF(C238="","",ROUND(IF(AND(AB238&lt;='AUTO-ORDER'!$V$4,AD238&lt;='AUTO-ORDER'!$V$5),MAX(0,AB238*'AUTO-ORDER'!$V$6),MAX(AB238*GIORNI_SETTIMANA/GIORNI_STORICO_VEND*'AUTO-ORDER'!$V$3,IF(AD238&gt;='AUTO-ORDER'!$V$8,AC238*'AUTO-ORDER'!$V$9,0))),0))</f>
        <v/>
      </c>
      <c r="AF238" t="str">
        <f t="shared" si="6"/>
        <v/>
      </c>
      <c r="AG238" t="str">
        <f>IF(C238="","",IF(OR(AA238&lt;=0,AE238&lt;=0),0,IF(AND(AB238&lt;='AUTO-ORDER'!$V$4,AD238&lt;='AUTO-ORDER'!$V$5),IF(AND(G238&lt;='AUTO-ORDER'!$V$10,AB238&gt;0),AA238,0),IF(G238&gt;=AE238,0,MAX(ROUNDUP((AE238-G238)/AA238,0)*AA238,IF(AND(AB238&gt;='AUTO-ORDER'!$V$7,G238&lt;=AA238),AA238,0))))))</f>
        <v/>
      </c>
      <c r="AH238" t="str">
        <f>IF(C238="","",IF(AND(AJ238&lt;'AUTO-ORDER'!$V$2,AG238&gt;0),COUNTIFS($AJ$2:AJ238,"&lt;"&amp;'AUTO-ORDER'!$V$2,$AG$2:AG238,"&gt;0"),""))</f>
        <v/>
      </c>
      <c r="AI238" t="str">
        <f>IF(C238="","",IF(AND(AJ238&lt;'AUTO-ORDER'!$V$2,AG238=0),COUNTIFS($AJ$2:AJ238,"&lt;"&amp;'AUTO-ORDER'!$V$2,$AG$2:AG238,"=0"),""))</f>
        <v/>
      </c>
      <c r="AJ238" t="str">
        <f t="shared" si="7"/>
        <v/>
      </c>
    </row>
    <row r="239" spans="2:36" x14ac:dyDescent="0.25">
      <c r="B239" s="95"/>
      <c r="AA239" t="str">
        <f>IF(C239="","",IF(SUMIFS('AUTO-ORDER'!$T$2:$T$1000,'AUTO-ORDER'!$S$2:$S$1000,C239)&gt;0,SUMIFS('AUTO-ORDER'!$T$2:$T$1000,'AUTO-ORDER'!$S$2:$S$1000,C239),IF(Z239="SIGARETTE",LOTTO_SIGARETTE,IF(Z239="SIGARETTE ELETTRONICHE",LOTTO_ELETTRONICHE,LOTTO_ACCESSORI))))</f>
        <v/>
      </c>
      <c r="AB239" t="str">
        <f>IF(C239="","",SUMIFS(DB_STORICO_VEND!$E$2:$E$30000,DB_STORICO_VEND!$C$2:$C$30000,C239,DB_STORICO_VEND!$B$2:$B$30000,"&gt;="&amp;MAX(DB_STORICO_VEND!$B$2:$B$30000)-GIORNI_STORICO_VEND,DB_STORICO_VEND!$B$2:$B$30000,"&lt;="&amp;MAX(DB_STORICO_VEND!$B$2:$B$30000)))</f>
        <v/>
      </c>
      <c r="AC239" t="str">
        <f>IF(C239="","",IFERROR(AVERAGEIFS(STORICO_ORDINI!$E$2:$E$20000,STORICO_ORDINI!$C$2:$C$20000,C239,STORICO_ORDINI!$E$2:$E$20000,"&gt;0"),0))</f>
        <v/>
      </c>
      <c r="AD239" t="str">
        <f>IF(C239="","",COUNTIFS(STORICO_ORDINI!$C$2:$C$20000,C239,STORICO_ORDINI!$E$2:$E$20000,"&gt;0"))</f>
        <v/>
      </c>
      <c r="AE239" t="str">
        <f>IF(C239="","",ROUND(IF(AND(AB239&lt;='AUTO-ORDER'!$V$4,AD239&lt;='AUTO-ORDER'!$V$5),MAX(0,AB239*'AUTO-ORDER'!$V$6),MAX(AB239*GIORNI_SETTIMANA/GIORNI_STORICO_VEND*'AUTO-ORDER'!$V$3,IF(AD239&gt;='AUTO-ORDER'!$V$8,AC239*'AUTO-ORDER'!$V$9,0))),0))</f>
        <v/>
      </c>
      <c r="AF239" t="str">
        <f t="shared" si="6"/>
        <v/>
      </c>
      <c r="AG239" t="str">
        <f>IF(C239="","",IF(OR(AA239&lt;=0,AE239&lt;=0),0,IF(AND(AB239&lt;='AUTO-ORDER'!$V$4,AD239&lt;='AUTO-ORDER'!$V$5),IF(AND(G239&lt;='AUTO-ORDER'!$V$10,AB239&gt;0),AA239,0),IF(G239&gt;=AE239,0,MAX(ROUNDUP((AE239-G239)/AA239,0)*AA239,IF(AND(AB239&gt;='AUTO-ORDER'!$V$7,G239&lt;=AA239),AA239,0))))))</f>
        <v/>
      </c>
      <c r="AH239" t="str">
        <f>IF(C239="","",IF(AND(AJ239&lt;'AUTO-ORDER'!$V$2,AG239&gt;0),COUNTIFS($AJ$2:AJ239,"&lt;"&amp;'AUTO-ORDER'!$V$2,$AG$2:AG239,"&gt;0"),""))</f>
        <v/>
      </c>
      <c r="AI239" t="str">
        <f>IF(C239="","",IF(AND(AJ239&lt;'AUTO-ORDER'!$V$2,AG239=0),COUNTIFS($AJ$2:AJ239,"&lt;"&amp;'AUTO-ORDER'!$V$2,$AG$2:AG239,"=0"),""))</f>
        <v/>
      </c>
      <c r="AJ239" t="str">
        <f t="shared" si="7"/>
        <v/>
      </c>
    </row>
    <row r="240" spans="2:36" x14ac:dyDescent="0.25">
      <c r="B240" s="95"/>
      <c r="AA240" t="str">
        <f>IF(C240="","",IF(SUMIFS('AUTO-ORDER'!$T$2:$T$1000,'AUTO-ORDER'!$S$2:$S$1000,C240)&gt;0,SUMIFS('AUTO-ORDER'!$T$2:$T$1000,'AUTO-ORDER'!$S$2:$S$1000,C240),IF(Z240="SIGARETTE",LOTTO_SIGARETTE,IF(Z240="SIGARETTE ELETTRONICHE",LOTTO_ELETTRONICHE,LOTTO_ACCESSORI))))</f>
        <v/>
      </c>
      <c r="AB240" t="str">
        <f>IF(C240="","",SUMIFS(DB_STORICO_VEND!$E$2:$E$30000,DB_STORICO_VEND!$C$2:$C$30000,C240,DB_STORICO_VEND!$B$2:$B$30000,"&gt;="&amp;MAX(DB_STORICO_VEND!$B$2:$B$30000)-GIORNI_STORICO_VEND,DB_STORICO_VEND!$B$2:$B$30000,"&lt;="&amp;MAX(DB_STORICO_VEND!$B$2:$B$30000)))</f>
        <v/>
      </c>
      <c r="AC240" t="str">
        <f>IF(C240="","",IFERROR(AVERAGEIFS(STORICO_ORDINI!$E$2:$E$20000,STORICO_ORDINI!$C$2:$C$20000,C240,STORICO_ORDINI!$E$2:$E$20000,"&gt;0"),0))</f>
        <v/>
      </c>
      <c r="AD240" t="str">
        <f>IF(C240="","",COUNTIFS(STORICO_ORDINI!$C$2:$C$20000,C240,STORICO_ORDINI!$E$2:$E$20000,"&gt;0"))</f>
        <v/>
      </c>
      <c r="AE240" t="str">
        <f>IF(C240="","",ROUND(IF(AND(AB240&lt;='AUTO-ORDER'!$V$4,AD240&lt;='AUTO-ORDER'!$V$5),MAX(0,AB240*'AUTO-ORDER'!$V$6),MAX(AB240*GIORNI_SETTIMANA/GIORNI_STORICO_VEND*'AUTO-ORDER'!$V$3,IF(AD240&gt;='AUTO-ORDER'!$V$8,AC240*'AUTO-ORDER'!$V$9,0))),0))</f>
        <v/>
      </c>
      <c r="AF240" t="str">
        <f t="shared" si="6"/>
        <v/>
      </c>
      <c r="AG240" t="str">
        <f>IF(C240="","",IF(OR(AA240&lt;=0,AE240&lt;=0),0,IF(AND(AB240&lt;='AUTO-ORDER'!$V$4,AD240&lt;='AUTO-ORDER'!$V$5),IF(AND(G240&lt;='AUTO-ORDER'!$V$10,AB240&gt;0),AA240,0),IF(G240&gt;=AE240,0,MAX(ROUNDUP((AE240-G240)/AA240,0)*AA240,IF(AND(AB240&gt;='AUTO-ORDER'!$V$7,G240&lt;=AA240),AA240,0))))))</f>
        <v/>
      </c>
      <c r="AH240" t="str">
        <f>IF(C240="","",IF(AND(AJ240&lt;'AUTO-ORDER'!$V$2,AG240&gt;0),COUNTIFS($AJ$2:AJ240,"&lt;"&amp;'AUTO-ORDER'!$V$2,$AG$2:AG240,"&gt;0"),""))</f>
        <v/>
      </c>
      <c r="AI240" t="str">
        <f>IF(C240="","",IF(AND(AJ240&lt;'AUTO-ORDER'!$V$2,AG240=0),COUNTIFS($AJ$2:AJ240,"&lt;"&amp;'AUTO-ORDER'!$V$2,$AG$2:AG240,"=0"),""))</f>
        <v/>
      </c>
      <c r="AJ240" t="str">
        <f t="shared" si="7"/>
        <v/>
      </c>
    </row>
    <row r="241" spans="2:36" x14ac:dyDescent="0.25">
      <c r="B241" s="95"/>
      <c r="AA241" t="str">
        <f>IF(C241="","",IF(SUMIFS('AUTO-ORDER'!$T$2:$T$1000,'AUTO-ORDER'!$S$2:$S$1000,C241)&gt;0,SUMIFS('AUTO-ORDER'!$T$2:$T$1000,'AUTO-ORDER'!$S$2:$S$1000,C241),IF(Z241="SIGARETTE",LOTTO_SIGARETTE,IF(Z241="SIGARETTE ELETTRONICHE",LOTTO_ELETTRONICHE,LOTTO_ACCESSORI))))</f>
        <v/>
      </c>
      <c r="AB241" t="str">
        <f>IF(C241="","",SUMIFS(DB_STORICO_VEND!$E$2:$E$30000,DB_STORICO_VEND!$C$2:$C$30000,C241,DB_STORICO_VEND!$B$2:$B$30000,"&gt;="&amp;MAX(DB_STORICO_VEND!$B$2:$B$30000)-GIORNI_STORICO_VEND,DB_STORICO_VEND!$B$2:$B$30000,"&lt;="&amp;MAX(DB_STORICO_VEND!$B$2:$B$30000)))</f>
        <v/>
      </c>
      <c r="AC241" t="str">
        <f>IF(C241="","",IFERROR(AVERAGEIFS(STORICO_ORDINI!$E$2:$E$20000,STORICO_ORDINI!$C$2:$C$20000,C241,STORICO_ORDINI!$E$2:$E$20000,"&gt;0"),0))</f>
        <v/>
      </c>
      <c r="AD241" t="str">
        <f>IF(C241="","",COUNTIFS(STORICO_ORDINI!$C$2:$C$20000,C241,STORICO_ORDINI!$E$2:$E$20000,"&gt;0"))</f>
        <v/>
      </c>
      <c r="AE241" t="str">
        <f>IF(C241="","",ROUND(IF(AND(AB241&lt;='AUTO-ORDER'!$V$4,AD241&lt;='AUTO-ORDER'!$V$5),MAX(0,AB241*'AUTO-ORDER'!$V$6),MAX(AB241*GIORNI_SETTIMANA/GIORNI_STORICO_VEND*'AUTO-ORDER'!$V$3,IF(AD241&gt;='AUTO-ORDER'!$V$8,AC241*'AUTO-ORDER'!$V$9,0))),0))</f>
        <v/>
      </c>
      <c r="AF241" t="str">
        <f t="shared" si="6"/>
        <v/>
      </c>
      <c r="AG241" t="str">
        <f>IF(C241="","",IF(OR(AA241&lt;=0,AE241&lt;=0),0,IF(AND(AB241&lt;='AUTO-ORDER'!$V$4,AD241&lt;='AUTO-ORDER'!$V$5),IF(AND(G241&lt;='AUTO-ORDER'!$V$10,AB241&gt;0),AA241,0),IF(G241&gt;=AE241,0,MAX(ROUNDUP((AE241-G241)/AA241,0)*AA241,IF(AND(AB241&gt;='AUTO-ORDER'!$V$7,G241&lt;=AA241),AA241,0))))))</f>
        <v/>
      </c>
      <c r="AH241" t="str">
        <f>IF(C241="","",IF(AND(AJ241&lt;'AUTO-ORDER'!$V$2,AG241&gt;0),COUNTIFS($AJ$2:AJ241,"&lt;"&amp;'AUTO-ORDER'!$V$2,$AG$2:AG241,"&gt;0"),""))</f>
        <v/>
      </c>
      <c r="AI241" t="str">
        <f>IF(C241="","",IF(AND(AJ241&lt;'AUTO-ORDER'!$V$2,AG241=0),COUNTIFS($AJ$2:AJ241,"&lt;"&amp;'AUTO-ORDER'!$V$2,$AG$2:AG241,"=0"),""))</f>
        <v/>
      </c>
      <c r="AJ241" t="str">
        <f t="shared" si="7"/>
        <v/>
      </c>
    </row>
    <row r="242" spans="2:36" x14ac:dyDescent="0.25">
      <c r="B242" s="95"/>
      <c r="AA242" t="str">
        <f>IF(C242="","",IF(SUMIFS('AUTO-ORDER'!$T$2:$T$1000,'AUTO-ORDER'!$S$2:$S$1000,C242)&gt;0,SUMIFS('AUTO-ORDER'!$T$2:$T$1000,'AUTO-ORDER'!$S$2:$S$1000,C242),IF(Z242="SIGARETTE",LOTTO_SIGARETTE,IF(Z242="SIGARETTE ELETTRONICHE",LOTTO_ELETTRONICHE,LOTTO_ACCESSORI))))</f>
        <v/>
      </c>
      <c r="AB242" t="str">
        <f>IF(C242="","",SUMIFS(DB_STORICO_VEND!$E$2:$E$30000,DB_STORICO_VEND!$C$2:$C$30000,C242,DB_STORICO_VEND!$B$2:$B$30000,"&gt;="&amp;MAX(DB_STORICO_VEND!$B$2:$B$30000)-GIORNI_STORICO_VEND,DB_STORICO_VEND!$B$2:$B$30000,"&lt;="&amp;MAX(DB_STORICO_VEND!$B$2:$B$30000)))</f>
        <v/>
      </c>
      <c r="AC242" t="str">
        <f>IF(C242="","",IFERROR(AVERAGEIFS(STORICO_ORDINI!$E$2:$E$20000,STORICO_ORDINI!$C$2:$C$20000,C242,STORICO_ORDINI!$E$2:$E$20000,"&gt;0"),0))</f>
        <v/>
      </c>
      <c r="AD242" t="str">
        <f>IF(C242="","",COUNTIFS(STORICO_ORDINI!$C$2:$C$20000,C242,STORICO_ORDINI!$E$2:$E$20000,"&gt;0"))</f>
        <v/>
      </c>
      <c r="AE242" t="str">
        <f>IF(C242="","",ROUND(IF(AND(AB242&lt;='AUTO-ORDER'!$V$4,AD242&lt;='AUTO-ORDER'!$V$5),MAX(0,AB242*'AUTO-ORDER'!$V$6),MAX(AB242*GIORNI_SETTIMANA/GIORNI_STORICO_VEND*'AUTO-ORDER'!$V$3,IF(AD242&gt;='AUTO-ORDER'!$V$8,AC242*'AUTO-ORDER'!$V$9,0))),0))</f>
        <v/>
      </c>
      <c r="AF242" t="str">
        <f t="shared" si="6"/>
        <v/>
      </c>
      <c r="AG242" t="str">
        <f>IF(C242="","",IF(OR(AA242&lt;=0,AE242&lt;=0),0,IF(AND(AB242&lt;='AUTO-ORDER'!$V$4,AD242&lt;='AUTO-ORDER'!$V$5),IF(AND(G242&lt;='AUTO-ORDER'!$V$10,AB242&gt;0),AA242,0),IF(G242&gt;=AE242,0,MAX(ROUNDUP((AE242-G242)/AA242,0)*AA242,IF(AND(AB242&gt;='AUTO-ORDER'!$V$7,G242&lt;=AA242),AA242,0))))))</f>
        <v/>
      </c>
      <c r="AH242" t="str">
        <f>IF(C242="","",IF(AND(AJ242&lt;'AUTO-ORDER'!$V$2,AG242&gt;0),COUNTIFS($AJ$2:AJ242,"&lt;"&amp;'AUTO-ORDER'!$V$2,$AG$2:AG242,"&gt;0"),""))</f>
        <v/>
      </c>
      <c r="AI242" t="str">
        <f>IF(C242="","",IF(AND(AJ242&lt;'AUTO-ORDER'!$V$2,AG242=0),COUNTIFS($AJ$2:AJ242,"&lt;"&amp;'AUTO-ORDER'!$V$2,$AG$2:AG242,"=0"),""))</f>
        <v/>
      </c>
      <c r="AJ242" t="str">
        <f t="shared" si="7"/>
        <v/>
      </c>
    </row>
    <row r="243" spans="2:36" x14ac:dyDescent="0.25">
      <c r="B243" s="95"/>
      <c r="AA243" t="str">
        <f>IF(C243="","",IF(SUMIFS('AUTO-ORDER'!$T$2:$T$1000,'AUTO-ORDER'!$S$2:$S$1000,C243)&gt;0,SUMIFS('AUTO-ORDER'!$T$2:$T$1000,'AUTO-ORDER'!$S$2:$S$1000,C243),IF(Z243="SIGARETTE",LOTTO_SIGARETTE,IF(Z243="SIGARETTE ELETTRONICHE",LOTTO_ELETTRONICHE,LOTTO_ACCESSORI))))</f>
        <v/>
      </c>
      <c r="AB243" t="str">
        <f>IF(C243="","",SUMIFS(DB_STORICO_VEND!$E$2:$E$30000,DB_STORICO_VEND!$C$2:$C$30000,C243,DB_STORICO_VEND!$B$2:$B$30000,"&gt;="&amp;MAX(DB_STORICO_VEND!$B$2:$B$30000)-GIORNI_STORICO_VEND,DB_STORICO_VEND!$B$2:$B$30000,"&lt;="&amp;MAX(DB_STORICO_VEND!$B$2:$B$30000)))</f>
        <v/>
      </c>
      <c r="AC243" t="str">
        <f>IF(C243="","",IFERROR(AVERAGEIFS(STORICO_ORDINI!$E$2:$E$20000,STORICO_ORDINI!$C$2:$C$20000,C243,STORICO_ORDINI!$E$2:$E$20000,"&gt;0"),0))</f>
        <v/>
      </c>
      <c r="AD243" t="str">
        <f>IF(C243="","",COUNTIFS(STORICO_ORDINI!$C$2:$C$20000,C243,STORICO_ORDINI!$E$2:$E$20000,"&gt;0"))</f>
        <v/>
      </c>
      <c r="AE243" t="str">
        <f>IF(C243="","",ROUND(IF(AND(AB243&lt;='AUTO-ORDER'!$V$4,AD243&lt;='AUTO-ORDER'!$V$5),MAX(0,AB243*'AUTO-ORDER'!$V$6),MAX(AB243*GIORNI_SETTIMANA/GIORNI_STORICO_VEND*'AUTO-ORDER'!$V$3,IF(AD243&gt;='AUTO-ORDER'!$V$8,AC243*'AUTO-ORDER'!$V$9,0))),0))</f>
        <v/>
      </c>
      <c r="AF243" t="str">
        <f t="shared" si="6"/>
        <v/>
      </c>
      <c r="AG243" t="str">
        <f>IF(C243="","",IF(OR(AA243&lt;=0,AE243&lt;=0),0,IF(AND(AB243&lt;='AUTO-ORDER'!$V$4,AD243&lt;='AUTO-ORDER'!$V$5),IF(AND(G243&lt;='AUTO-ORDER'!$V$10,AB243&gt;0),AA243,0),IF(G243&gt;=AE243,0,MAX(ROUNDUP((AE243-G243)/AA243,0)*AA243,IF(AND(AB243&gt;='AUTO-ORDER'!$V$7,G243&lt;=AA243),AA243,0))))))</f>
        <v/>
      </c>
      <c r="AH243" t="str">
        <f>IF(C243="","",IF(AND(AJ243&lt;'AUTO-ORDER'!$V$2,AG243&gt;0),COUNTIFS($AJ$2:AJ243,"&lt;"&amp;'AUTO-ORDER'!$V$2,$AG$2:AG243,"&gt;0"),""))</f>
        <v/>
      </c>
      <c r="AI243" t="str">
        <f>IF(C243="","",IF(AND(AJ243&lt;'AUTO-ORDER'!$V$2,AG243=0),COUNTIFS($AJ$2:AJ243,"&lt;"&amp;'AUTO-ORDER'!$V$2,$AG$2:AG243,"=0"),""))</f>
        <v/>
      </c>
      <c r="AJ243" t="str">
        <f t="shared" si="7"/>
        <v/>
      </c>
    </row>
    <row r="244" spans="2:36" x14ac:dyDescent="0.25">
      <c r="B244" s="95"/>
      <c r="AA244" t="str">
        <f>IF(C244="","",IF(SUMIFS('AUTO-ORDER'!$T$2:$T$1000,'AUTO-ORDER'!$S$2:$S$1000,C244)&gt;0,SUMIFS('AUTO-ORDER'!$T$2:$T$1000,'AUTO-ORDER'!$S$2:$S$1000,C244),IF(Z244="SIGARETTE",LOTTO_SIGARETTE,IF(Z244="SIGARETTE ELETTRONICHE",LOTTO_ELETTRONICHE,LOTTO_ACCESSORI))))</f>
        <v/>
      </c>
      <c r="AB244" t="str">
        <f>IF(C244="","",SUMIFS(DB_STORICO_VEND!$E$2:$E$30000,DB_STORICO_VEND!$C$2:$C$30000,C244,DB_STORICO_VEND!$B$2:$B$30000,"&gt;="&amp;MAX(DB_STORICO_VEND!$B$2:$B$30000)-GIORNI_STORICO_VEND,DB_STORICO_VEND!$B$2:$B$30000,"&lt;="&amp;MAX(DB_STORICO_VEND!$B$2:$B$30000)))</f>
        <v/>
      </c>
      <c r="AC244" t="str">
        <f>IF(C244="","",IFERROR(AVERAGEIFS(STORICO_ORDINI!$E$2:$E$20000,STORICO_ORDINI!$C$2:$C$20000,C244,STORICO_ORDINI!$E$2:$E$20000,"&gt;0"),0))</f>
        <v/>
      </c>
      <c r="AD244" t="str">
        <f>IF(C244="","",COUNTIFS(STORICO_ORDINI!$C$2:$C$20000,C244,STORICO_ORDINI!$E$2:$E$20000,"&gt;0"))</f>
        <v/>
      </c>
      <c r="AE244" t="str">
        <f>IF(C244="","",ROUND(IF(AND(AB244&lt;='AUTO-ORDER'!$V$4,AD244&lt;='AUTO-ORDER'!$V$5),MAX(0,AB244*'AUTO-ORDER'!$V$6),MAX(AB244*GIORNI_SETTIMANA/GIORNI_STORICO_VEND*'AUTO-ORDER'!$V$3,IF(AD244&gt;='AUTO-ORDER'!$V$8,AC244*'AUTO-ORDER'!$V$9,0))),0))</f>
        <v/>
      </c>
      <c r="AF244" t="str">
        <f t="shared" si="6"/>
        <v/>
      </c>
      <c r="AG244" t="str">
        <f>IF(C244="","",IF(OR(AA244&lt;=0,AE244&lt;=0),0,IF(AND(AB244&lt;='AUTO-ORDER'!$V$4,AD244&lt;='AUTO-ORDER'!$V$5),IF(AND(G244&lt;='AUTO-ORDER'!$V$10,AB244&gt;0),AA244,0),IF(G244&gt;=AE244,0,MAX(ROUNDUP((AE244-G244)/AA244,0)*AA244,IF(AND(AB244&gt;='AUTO-ORDER'!$V$7,G244&lt;=AA244),AA244,0))))))</f>
        <v/>
      </c>
      <c r="AH244" t="str">
        <f>IF(C244="","",IF(AND(AJ244&lt;'AUTO-ORDER'!$V$2,AG244&gt;0),COUNTIFS($AJ$2:AJ244,"&lt;"&amp;'AUTO-ORDER'!$V$2,$AG$2:AG244,"&gt;0"),""))</f>
        <v/>
      </c>
      <c r="AI244" t="str">
        <f>IF(C244="","",IF(AND(AJ244&lt;'AUTO-ORDER'!$V$2,AG244=0),COUNTIFS($AJ$2:AJ244,"&lt;"&amp;'AUTO-ORDER'!$V$2,$AG$2:AG244,"=0"),""))</f>
        <v/>
      </c>
      <c r="AJ244" t="str">
        <f t="shared" si="7"/>
        <v/>
      </c>
    </row>
    <row r="245" spans="2:36" x14ac:dyDescent="0.25">
      <c r="B245" s="95"/>
      <c r="AA245" t="str">
        <f>IF(C245="","",IF(SUMIFS('AUTO-ORDER'!$T$2:$T$1000,'AUTO-ORDER'!$S$2:$S$1000,C245)&gt;0,SUMIFS('AUTO-ORDER'!$T$2:$T$1000,'AUTO-ORDER'!$S$2:$S$1000,C245),IF(Z245="SIGARETTE",LOTTO_SIGARETTE,IF(Z245="SIGARETTE ELETTRONICHE",LOTTO_ELETTRONICHE,LOTTO_ACCESSORI))))</f>
        <v/>
      </c>
      <c r="AB245" t="str">
        <f>IF(C245="","",SUMIFS(DB_STORICO_VEND!$E$2:$E$30000,DB_STORICO_VEND!$C$2:$C$30000,C245,DB_STORICO_VEND!$B$2:$B$30000,"&gt;="&amp;MAX(DB_STORICO_VEND!$B$2:$B$30000)-GIORNI_STORICO_VEND,DB_STORICO_VEND!$B$2:$B$30000,"&lt;="&amp;MAX(DB_STORICO_VEND!$B$2:$B$30000)))</f>
        <v/>
      </c>
      <c r="AC245" t="str">
        <f>IF(C245="","",IFERROR(AVERAGEIFS(STORICO_ORDINI!$E$2:$E$20000,STORICO_ORDINI!$C$2:$C$20000,C245,STORICO_ORDINI!$E$2:$E$20000,"&gt;0"),0))</f>
        <v/>
      </c>
      <c r="AD245" t="str">
        <f>IF(C245="","",COUNTIFS(STORICO_ORDINI!$C$2:$C$20000,C245,STORICO_ORDINI!$E$2:$E$20000,"&gt;0"))</f>
        <v/>
      </c>
      <c r="AE245" t="str">
        <f>IF(C245="","",ROUND(IF(AND(AB245&lt;='AUTO-ORDER'!$V$4,AD245&lt;='AUTO-ORDER'!$V$5),MAX(0,AB245*'AUTO-ORDER'!$V$6),MAX(AB245*GIORNI_SETTIMANA/GIORNI_STORICO_VEND*'AUTO-ORDER'!$V$3,IF(AD245&gt;='AUTO-ORDER'!$V$8,AC245*'AUTO-ORDER'!$V$9,0))),0))</f>
        <v/>
      </c>
      <c r="AF245" t="str">
        <f t="shared" si="6"/>
        <v/>
      </c>
      <c r="AG245" t="str">
        <f>IF(C245="","",IF(OR(AA245&lt;=0,AE245&lt;=0),0,IF(AND(AB245&lt;='AUTO-ORDER'!$V$4,AD245&lt;='AUTO-ORDER'!$V$5),IF(AND(G245&lt;='AUTO-ORDER'!$V$10,AB245&gt;0),AA245,0),IF(G245&gt;=AE245,0,MAX(ROUNDUP((AE245-G245)/AA245,0)*AA245,IF(AND(AB245&gt;='AUTO-ORDER'!$V$7,G245&lt;=AA245),AA245,0))))))</f>
        <v/>
      </c>
      <c r="AH245" t="str">
        <f>IF(C245="","",IF(AND(AJ245&lt;'AUTO-ORDER'!$V$2,AG245&gt;0),COUNTIFS($AJ$2:AJ245,"&lt;"&amp;'AUTO-ORDER'!$V$2,$AG$2:AG245,"&gt;0"),""))</f>
        <v/>
      </c>
      <c r="AI245" t="str">
        <f>IF(C245="","",IF(AND(AJ245&lt;'AUTO-ORDER'!$V$2,AG245=0),COUNTIFS($AJ$2:AJ245,"&lt;"&amp;'AUTO-ORDER'!$V$2,$AG$2:AG245,"=0"),""))</f>
        <v/>
      </c>
      <c r="AJ245" t="str">
        <f t="shared" si="7"/>
        <v/>
      </c>
    </row>
    <row r="246" spans="2:36" x14ac:dyDescent="0.25">
      <c r="B246" s="95"/>
      <c r="AA246" t="str">
        <f>IF(C246="","",IF(SUMIFS('AUTO-ORDER'!$T$2:$T$1000,'AUTO-ORDER'!$S$2:$S$1000,C246)&gt;0,SUMIFS('AUTO-ORDER'!$T$2:$T$1000,'AUTO-ORDER'!$S$2:$S$1000,C246),IF(Z246="SIGARETTE",LOTTO_SIGARETTE,IF(Z246="SIGARETTE ELETTRONICHE",LOTTO_ELETTRONICHE,LOTTO_ACCESSORI))))</f>
        <v/>
      </c>
      <c r="AB246" t="str">
        <f>IF(C246="","",SUMIFS(DB_STORICO_VEND!$E$2:$E$30000,DB_STORICO_VEND!$C$2:$C$30000,C246,DB_STORICO_VEND!$B$2:$B$30000,"&gt;="&amp;MAX(DB_STORICO_VEND!$B$2:$B$30000)-GIORNI_STORICO_VEND,DB_STORICO_VEND!$B$2:$B$30000,"&lt;="&amp;MAX(DB_STORICO_VEND!$B$2:$B$30000)))</f>
        <v/>
      </c>
      <c r="AC246" t="str">
        <f>IF(C246="","",IFERROR(AVERAGEIFS(STORICO_ORDINI!$E$2:$E$20000,STORICO_ORDINI!$C$2:$C$20000,C246,STORICO_ORDINI!$E$2:$E$20000,"&gt;0"),0))</f>
        <v/>
      </c>
      <c r="AD246" t="str">
        <f>IF(C246="","",COUNTIFS(STORICO_ORDINI!$C$2:$C$20000,C246,STORICO_ORDINI!$E$2:$E$20000,"&gt;0"))</f>
        <v/>
      </c>
      <c r="AE246" t="str">
        <f>IF(C246="","",ROUND(IF(AND(AB246&lt;='AUTO-ORDER'!$V$4,AD246&lt;='AUTO-ORDER'!$V$5),MAX(0,AB246*'AUTO-ORDER'!$V$6),MAX(AB246*GIORNI_SETTIMANA/GIORNI_STORICO_VEND*'AUTO-ORDER'!$V$3,IF(AD246&gt;='AUTO-ORDER'!$V$8,AC246*'AUTO-ORDER'!$V$9,0))),0))</f>
        <v/>
      </c>
      <c r="AF246" t="str">
        <f t="shared" si="6"/>
        <v/>
      </c>
      <c r="AG246" t="str">
        <f>IF(C246="","",IF(OR(AA246&lt;=0,AE246&lt;=0),0,IF(AND(AB246&lt;='AUTO-ORDER'!$V$4,AD246&lt;='AUTO-ORDER'!$V$5),IF(AND(G246&lt;='AUTO-ORDER'!$V$10,AB246&gt;0),AA246,0),IF(G246&gt;=AE246,0,MAX(ROUNDUP((AE246-G246)/AA246,0)*AA246,IF(AND(AB246&gt;='AUTO-ORDER'!$V$7,G246&lt;=AA246),AA246,0))))))</f>
        <v/>
      </c>
      <c r="AH246" t="str">
        <f>IF(C246="","",IF(AND(AJ246&lt;'AUTO-ORDER'!$V$2,AG246&gt;0),COUNTIFS($AJ$2:AJ246,"&lt;"&amp;'AUTO-ORDER'!$V$2,$AG$2:AG246,"&gt;0"),""))</f>
        <v/>
      </c>
      <c r="AI246" t="str">
        <f>IF(C246="","",IF(AND(AJ246&lt;'AUTO-ORDER'!$V$2,AG246=0),COUNTIFS($AJ$2:AJ246,"&lt;"&amp;'AUTO-ORDER'!$V$2,$AG$2:AG246,"=0"),""))</f>
        <v/>
      </c>
      <c r="AJ246" t="str">
        <f t="shared" si="7"/>
        <v/>
      </c>
    </row>
    <row r="247" spans="2:36" x14ac:dyDescent="0.25">
      <c r="B247" s="95"/>
      <c r="AA247" t="str">
        <f>IF(C247="","",IF(SUMIFS('AUTO-ORDER'!$T$2:$T$1000,'AUTO-ORDER'!$S$2:$S$1000,C247)&gt;0,SUMIFS('AUTO-ORDER'!$T$2:$T$1000,'AUTO-ORDER'!$S$2:$S$1000,C247),IF(Z247="SIGARETTE",LOTTO_SIGARETTE,IF(Z247="SIGARETTE ELETTRONICHE",LOTTO_ELETTRONICHE,LOTTO_ACCESSORI))))</f>
        <v/>
      </c>
      <c r="AB247" t="str">
        <f>IF(C247="","",SUMIFS(DB_STORICO_VEND!$E$2:$E$30000,DB_STORICO_VEND!$C$2:$C$30000,C247,DB_STORICO_VEND!$B$2:$B$30000,"&gt;="&amp;MAX(DB_STORICO_VEND!$B$2:$B$30000)-GIORNI_STORICO_VEND,DB_STORICO_VEND!$B$2:$B$30000,"&lt;="&amp;MAX(DB_STORICO_VEND!$B$2:$B$30000)))</f>
        <v/>
      </c>
      <c r="AC247" t="str">
        <f>IF(C247="","",IFERROR(AVERAGEIFS(STORICO_ORDINI!$E$2:$E$20000,STORICO_ORDINI!$C$2:$C$20000,C247,STORICO_ORDINI!$E$2:$E$20000,"&gt;0"),0))</f>
        <v/>
      </c>
      <c r="AD247" t="str">
        <f>IF(C247="","",COUNTIFS(STORICO_ORDINI!$C$2:$C$20000,C247,STORICO_ORDINI!$E$2:$E$20000,"&gt;0"))</f>
        <v/>
      </c>
      <c r="AE247" t="str">
        <f>IF(C247="","",ROUND(IF(AND(AB247&lt;='AUTO-ORDER'!$V$4,AD247&lt;='AUTO-ORDER'!$V$5),MAX(0,AB247*'AUTO-ORDER'!$V$6),MAX(AB247*GIORNI_SETTIMANA/GIORNI_STORICO_VEND*'AUTO-ORDER'!$V$3,IF(AD247&gt;='AUTO-ORDER'!$V$8,AC247*'AUTO-ORDER'!$V$9,0))),0))</f>
        <v/>
      </c>
      <c r="AF247" t="str">
        <f t="shared" si="6"/>
        <v/>
      </c>
      <c r="AG247" t="str">
        <f>IF(C247="","",IF(OR(AA247&lt;=0,AE247&lt;=0),0,IF(AND(AB247&lt;='AUTO-ORDER'!$V$4,AD247&lt;='AUTO-ORDER'!$V$5),IF(AND(G247&lt;='AUTO-ORDER'!$V$10,AB247&gt;0),AA247,0),IF(G247&gt;=AE247,0,MAX(ROUNDUP((AE247-G247)/AA247,0)*AA247,IF(AND(AB247&gt;='AUTO-ORDER'!$V$7,G247&lt;=AA247),AA247,0))))))</f>
        <v/>
      </c>
      <c r="AH247" t="str">
        <f>IF(C247="","",IF(AND(AJ247&lt;'AUTO-ORDER'!$V$2,AG247&gt;0),COUNTIFS($AJ$2:AJ247,"&lt;"&amp;'AUTO-ORDER'!$V$2,$AG$2:AG247,"&gt;0"),""))</f>
        <v/>
      </c>
      <c r="AI247" t="str">
        <f>IF(C247="","",IF(AND(AJ247&lt;'AUTO-ORDER'!$V$2,AG247=0),COUNTIFS($AJ$2:AJ247,"&lt;"&amp;'AUTO-ORDER'!$V$2,$AG$2:AG247,"=0"),""))</f>
        <v/>
      </c>
      <c r="AJ247" t="str">
        <f t="shared" si="7"/>
        <v/>
      </c>
    </row>
    <row r="248" spans="2:36" x14ac:dyDescent="0.25">
      <c r="B248" s="95"/>
      <c r="AA248" t="str">
        <f>IF(C248="","",IF(SUMIFS('AUTO-ORDER'!$T$2:$T$1000,'AUTO-ORDER'!$S$2:$S$1000,C248)&gt;0,SUMIFS('AUTO-ORDER'!$T$2:$T$1000,'AUTO-ORDER'!$S$2:$S$1000,C248),IF(Z248="SIGARETTE",LOTTO_SIGARETTE,IF(Z248="SIGARETTE ELETTRONICHE",LOTTO_ELETTRONICHE,LOTTO_ACCESSORI))))</f>
        <v/>
      </c>
      <c r="AB248" t="str">
        <f>IF(C248="","",SUMIFS(DB_STORICO_VEND!$E$2:$E$30000,DB_STORICO_VEND!$C$2:$C$30000,C248,DB_STORICO_VEND!$B$2:$B$30000,"&gt;="&amp;MAX(DB_STORICO_VEND!$B$2:$B$30000)-GIORNI_STORICO_VEND,DB_STORICO_VEND!$B$2:$B$30000,"&lt;="&amp;MAX(DB_STORICO_VEND!$B$2:$B$30000)))</f>
        <v/>
      </c>
      <c r="AC248" t="str">
        <f>IF(C248="","",IFERROR(AVERAGEIFS(STORICO_ORDINI!$E$2:$E$20000,STORICO_ORDINI!$C$2:$C$20000,C248,STORICO_ORDINI!$E$2:$E$20000,"&gt;0"),0))</f>
        <v/>
      </c>
      <c r="AD248" t="str">
        <f>IF(C248="","",COUNTIFS(STORICO_ORDINI!$C$2:$C$20000,C248,STORICO_ORDINI!$E$2:$E$20000,"&gt;0"))</f>
        <v/>
      </c>
      <c r="AE248" t="str">
        <f>IF(C248="","",ROUND(IF(AND(AB248&lt;='AUTO-ORDER'!$V$4,AD248&lt;='AUTO-ORDER'!$V$5),MAX(0,AB248*'AUTO-ORDER'!$V$6),MAX(AB248*GIORNI_SETTIMANA/GIORNI_STORICO_VEND*'AUTO-ORDER'!$V$3,IF(AD248&gt;='AUTO-ORDER'!$V$8,AC248*'AUTO-ORDER'!$V$9,0))),0))</f>
        <v/>
      </c>
      <c r="AF248" t="str">
        <f t="shared" si="6"/>
        <v/>
      </c>
      <c r="AG248" t="str">
        <f>IF(C248="","",IF(OR(AA248&lt;=0,AE248&lt;=0),0,IF(AND(AB248&lt;='AUTO-ORDER'!$V$4,AD248&lt;='AUTO-ORDER'!$V$5),IF(AND(G248&lt;='AUTO-ORDER'!$V$10,AB248&gt;0),AA248,0),IF(G248&gt;=AE248,0,MAX(ROUNDUP((AE248-G248)/AA248,0)*AA248,IF(AND(AB248&gt;='AUTO-ORDER'!$V$7,G248&lt;=AA248),AA248,0))))))</f>
        <v/>
      </c>
      <c r="AH248" t="str">
        <f>IF(C248="","",IF(AND(AJ248&lt;'AUTO-ORDER'!$V$2,AG248&gt;0),COUNTIFS($AJ$2:AJ248,"&lt;"&amp;'AUTO-ORDER'!$V$2,$AG$2:AG248,"&gt;0"),""))</f>
        <v/>
      </c>
      <c r="AI248" t="str">
        <f>IF(C248="","",IF(AND(AJ248&lt;'AUTO-ORDER'!$V$2,AG248=0),COUNTIFS($AJ$2:AJ248,"&lt;"&amp;'AUTO-ORDER'!$V$2,$AG$2:AG248,"=0"),""))</f>
        <v/>
      </c>
      <c r="AJ248" t="str">
        <f t="shared" si="7"/>
        <v/>
      </c>
    </row>
    <row r="249" spans="2:36" x14ac:dyDescent="0.25">
      <c r="B249" s="95"/>
      <c r="AA249" t="str">
        <f>IF(C249="","",IF(SUMIFS('AUTO-ORDER'!$T$2:$T$1000,'AUTO-ORDER'!$S$2:$S$1000,C249)&gt;0,SUMIFS('AUTO-ORDER'!$T$2:$T$1000,'AUTO-ORDER'!$S$2:$S$1000,C249),IF(Z249="SIGARETTE",LOTTO_SIGARETTE,IF(Z249="SIGARETTE ELETTRONICHE",LOTTO_ELETTRONICHE,LOTTO_ACCESSORI))))</f>
        <v/>
      </c>
      <c r="AB249" t="str">
        <f>IF(C249="","",SUMIFS(DB_STORICO_VEND!$E$2:$E$30000,DB_STORICO_VEND!$C$2:$C$30000,C249,DB_STORICO_VEND!$B$2:$B$30000,"&gt;="&amp;MAX(DB_STORICO_VEND!$B$2:$B$30000)-GIORNI_STORICO_VEND,DB_STORICO_VEND!$B$2:$B$30000,"&lt;="&amp;MAX(DB_STORICO_VEND!$B$2:$B$30000)))</f>
        <v/>
      </c>
      <c r="AC249" t="str">
        <f>IF(C249="","",IFERROR(AVERAGEIFS(STORICO_ORDINI!$E$2:$E$20000,STORICO_ORDINI!$C$2:$C$20000,C249,STORICO_ORDINI!$E$2:$E$20000,"&gt;0"),0))</f>
        <v/>
      </c>
      <c r="AD249" t="str">
        <f>IF(C249="","",COUNTIFS(STORICO_ORDINI!$C$2:$C$20000,C249,STORICO_ORDINI!$E$2:$E$20000,"&gt;0"))</f>
        <v/>
      </c>
      <c r="AE249" t="str">
        <f>IF(C249="","",ROUND(IF(AND(AB249&lt;='AUTO-ORDER'!$V$4,AD249&lt;='AUTO-ORDER'!$V$5),MAX(0,AB249*'AUTO-ORDER'!$V$6),MAX(AB249*GIORNI_SETTIMANA/GIORNI_STORICO_VEND*'AUTO-ORDER'!$V$3,IF(AD249&gt;='AUTO-ORDER'!$V$8,AC249*'AUTO-ORDER'!$V$9,0))),0))</f>
        <v/>
      </c>
      <c r="AF249" t="str">
        <f t="shared" si="6"/>
        <v/>
      </c>
      <c r="AG249" t="str">
        <f>IF(C249="","",IF(OR(AA249&lt;=0,AE249&lt;=0),0,IF(AND(AB249&lt;='AUTO-ORDER'!$V$4,AD249&lt;='AUTO-ORDER'!$V$5),IF(AND(G249&lt;='AUTO-ORDER'!$V$10,AB249&gt;0),AA249,0),IF(G249&gt;=AE249,0,MAX(ROUNDUP((AE249-G249)/AA249,0)*AA249,IF(AND(AB249&gt;='AUTO-ORDER'!$V$7,G249&lt;=AA249),AA249,0))))))</f>
        <v/>
      </c>
      <c r="AH249" t="str">
        <f>IF(C249="","",IF(AND(AJ249&lt;'AUTO-ORDER'!$V$2,AG249&gt;0),COUNTIFS($AJ$2:AJ249,"&lt;"&amp;'AUTO-ORDER'!$V$2,$AG$2:AG249,"&gt;0"),""))</f>
        <v/>
      </c>
      <c r="AI249" t="str">
        <f>IF(C249="","",IF(AND(AJ249&lt;'AUTO-ORDER'!$V$2,AG249=0),COUNTIFS($AJ$2:AJ249,"&lt;"&amp;'AUTO-ORDER'!$V$2,$AG$2:AG249,"=0"),""))</f>
        <v/>
      </c>
      <c r="AJ249" t="str">
        <f t="shared" si="7"/>
        <v/>
      </c>
    </row>
    <row r="250" spans="2:36" x14ac:dyDescent="0.25">
      <c r="B250" s="95"/>
      <c r="AA250" t="str">
        <f>IF(C250="","",IF(SUMIFS('AUTO-ORDER'!$T$2:$T$1000,'AUTO-ORDER'!$S$2:$S$1000,C250)&gt;0,SUMIFS('AUTO-ORDER'!$T$2:$T$1000,'AUTO-ORDER'!$S$2:$S$1000,C250),IF(Z250="SIGARETTE",LOTTO_SIGARETTE,IF(Z250="SIGARETTE ELETTRONICHE",LOTTO_ELETTRONICHE,LOTTO_ACCESSORI))))</f>
        <v/>
      </c>
      <c r="AB250" t="str">
        <f>IF(C250="","",SUMIFS(DB_STORICO_VEND!$E$2:$E$30000,DB_STORICO_VEND!$C$2:$C$30000,C250,DB_STORICO_VEND!$B$2:$B$30000,"&gt;="&amp;MAX(DB_STORICO_VEND!$B$2:$B$30000)-GIORNI_STORICO_VEND,DB_STORICO_VEND!$B$2:$B$30000,"&lt;="&amp;MAX(DB_STORICO_VEND!$B$2:$B$30000)))</f>
        <v/>
      </c>
      <c r="AC250" t="str">
        <f>IF(C250="","",IFERROR(AVERAGEIFS(STORICO_ORDINI!$E$2:$E$20000,STORICO_ORDINI!$C$2:$C$20000,C250,STORICO_ORDINI!$E$2:$E$20000,"&gt;0"),0))</f>
        <v/>
      </c>
      <c r="AD250" t="str">
        <f>IF(C250="","",COUNTIFS(STORICO_ORDINI!$C$2:$C$20000,C250,STORICO_ORDINI!$E$2:$E$20000,"&gt;0"))</f>
        <v/>
      </c>
      <c r="AE250" t="str">
        <f>IF(C250="","",ROUND(IF(AND(AB250&lt;='AUTO-ORDER'!$V$4,AD250&lt;='AUTO-ORDER'!$V$5),MAX(0,AB250*'AUTO-ORDER'!$V$6),MAX(AB250*GIORNI_SETTIMANA/GIORNI_STORICO_VEND*'AUTO-ORDER'!$V$3,IF(AD250&gt;='AUTO-ORDER'!$V$8,AC250*'AUTO-ORDER'!$V$9,0))),0))</f>
        <v/>
      </c>
      <c r="AF250" t="str">
        <f t="shared" si="6"/>
        <v/>
      </c>
      <c r="AG250" t="str">
        <f>IF(C250="","",IF(OR(AA250&lt;=0,AE250&lt;=0),0,IF(AND(AB250&lt;='AUTO-ORDER'!$V$4,AD250&lt;='AUTO-ORDER'!$V$5),IF(AND(G250&lt;='AUTO-ORDER'!$V$10,AB250&gt;0),AA250,0),IF(G250&gt;=AE250,0,MAX(ROUNDUP((AE250-G250)/AA250,0)*AA250,IF(AND(AB250&gt;='AUTO-ORDER'!$V$7,G250&lt;=AA250),AA250,0))))))</f>
        <v/>
      </c>
      <c r="AH250" t="str">
        <f>IF(C250="","",IF(AND(AJ250&lt;'AUTO-ORDER'!$V$2,AG250&gt;0),COUNTIFS($AJ$2:AJ250,"&lt;"&amp;'AUTO-ORDER'!$V$2,$AG$2:AG250,"&gt;0"),""))</f>
        <v/>
      </c>
      <c r="AI250" t="str">
        <f>IF(C250="","",IF(AND(AJ250&lt;'AUTO-ORDER'!$V$2,AG250=0),COUNTIFS($AJ$2:AJ250,"&lt;"&amp;'AUTO-ORDER'!$V$2,$AG$2:AG250,"=0"),""))</f>
        <v/>
      </c>
      <c r="AJ250" t="str">
        <f t="shared" si="7"/>
        <v/>
      </c>
    </row>
    <row r="251" spans="2:36" x14ac:dyDescent="0.25">
      <c r="B251" s="95"/>
    </row>
    <row r="252" spans="2:36" x14ac:dyDescent="0.25">
      <c r="B252" s="95"/>
    </row>
    <row r="253" spans="2:36" x14ac:dyDescent="0.25">
      <c r="B253" s="95"/>
    </row>
    <row r="254" spans="2:36" x14ac:dyDescent="0.25">
      <c r="B254" s="95"/>
    </row>
    <row r="255" spans="2:36" x14ac:dyDescent="0.25">
      <c r="B255" s="95"/>
    </row>
    <row r="256" spans="2:36" x14ac:dyDescent="0.25">
      <c r="B256" s="95"/>
    </row>
    <row r="257" spans="2:2" x14ac:dyDescent="0.25">
      <c r="B257" s="95"/>
    </row>
    <row r="258" spans="2:2" x14ac:dyDescent="0.25">
      <c r="B258" s="95"/>
    </row>
    <row r="259" spans="2:2" x14ac:dyDescent="0.25">
      <c r="B259" s="95"/>
    </row>
    <row r="260" spans="2:2" x14ac:dyDescent="0.25">
      <c r="B260" s="95"/>
    </row>
    <row r="261" spans="2:2" x14ac:dyDescent="0.25">
      <c r="B261" s="95"/>
    </row>
    <row r="262" spans="2:2" x14ac:dyDescent="0.25">
      <c r="B262" s="95"/>
    </row>
    <row r="263" spans="2:2" x14ac:dyDescent="0.25">
      <c r="B263" s="95"/>
    </row>
    <row r="264" spans="2:2" x14ac:dyDescent="0.25">
      <c r="B264" s="95"/>
    </row>
    <row r="265" spans="2:2" x14ac:dyDescent="0.25">
      <c r="B265" s="95"/>
    </row>
    <row r="266" spans="2:2" x14ac:dyDescent="0.25">
      <c r="B266" s="95"/>
    </row>
    <row r="267" spans="2:2" x14ac:dyDescent="0.25">
      <c r="B267" s="95"/>
    </row>
    <row r="268" spans="2:2" x14ac:dyDescent="0.25">
      <c r="B268" s="95"/>
    </row>
    <row r="269" spans="2:2" x14ac:dyDescent="0.25">
      <c r="B269" s="95"/>
    </row>
    <row r="270" spans="2:2" x14ac:dyDescent="0.25">
      <c r="B270" s="95"/>
    </row>
    <row r="271" spans="2:2" x14ac:dyDescent="0.25">
      <c r="B271" s="95"/>
    </row>
    <row r="272" spans="2:2" x14ac:dyDescent="0.25">
      <c r="B272" s="95"/>
    </row>
    <row r="273" spans="2:2" x14ac:dyDescent="0.25">
      <c r="B273" s="95"/>
    </row>
    <row r="274" spans="2:2" x14ac:dyDescent="0.25">
      <c r="B274" s="95"/>
    </row>
    <row r="275" spans="2:2" x14ac:dyDescent="0.25">
      <c r="B275" s="95"/>
    </row>
    <row r="276" spans="2:2" x14ac:dyDescent="0.25">
      <c r="B276" s="95"/>
    </row>
    <row r="277" spans="2:2" x14ac:dyDescent="0.25">
      <c r="B277" s="95"/>
    </row>
    <row r="278" spans="2:2" x14ac:dyDescent="0.25">
      <c r="B278" s="95"/>
    </row>
    <row r="279" spans="2:2" x14ac:dyDescent="0.25">
      <c r="B279" s="95"/>
    </row>
    <row r="280" spans="2:2" x14ac:dyDescent="0.25">
      <c r="B280" s="95"/>
    </row>
    <row r="281" spans="2:2" x14ac:dyDescent="0.25">
      <c r="B281" s="95"/>
    </row>
    <row r="282" spans="2:2" x14ac:dyDescent="0.25">
      <c r="B282" s="95"/>
    </row>
    <row r="283" spans="2:2" x14ac:dyDescent="0.25">
      <c r="B283" s="95"/>
    </row>
    <row r="284" spans="2:2" x14ac:dyDescent="0.25">
      <c r="B284" s="95"/>
    </row>
    <row r="285" spans="2:2" x14ac:dyDescent="0.25">
      <c r="B285" s="95"/>
    </row>
    <row r="286" spans="2:2" x14ac:dyDescent="0.25">
      <c r="B286" s="95"/>
    </row>
    <row r="287" spans="2:2" x14ac:dyDescent="0.25">
      <c r="B287" s="95"/>
    </row>
    <row r="288" spans="2:2" x14ac:dyDescent="0.25">
      <c r="B288" s="95"/>
    </row>
    <row r="289" spans="2:2" x14ac:dyDescent="0.25">
      <c r="B289" s="95"/>
    </row>
    <row r="290" spans="2:2" x14ac:dyDescent="0.25">
      <c r="B290" s="95"/>
    </row>
    <row r="291" spans="2:2" x14ac:dyDescent="0.25">
      <c r="B291" s="95"/>
    </row>
    <row r="292" spans="2:2" x14ac:dyDescent="0.25">
      <c r="B292" s="95"/>
    </row>
    <row r="293" spans="2:2" x14ac:dyDescent="0.25">
      <c r="B293" s="95"/>
    </row>
    <row r="294" spans="2:2" x14ac:dyDescent="0.25">
      <c r="B294" s="95"/>
    </row>
    <row r="295" spans="2:2" x14ac:dyDescent="0.25">
      <c r="B295" s="95"/>
    </row>
    <row r="296" spans="2:2" x14ac:dyDescent="0.25">
      <c r="B296" s="95"/>
    </row>
    <row r="297" spans="2:2" x14ac:dyDescent="0.25">
      <c r="B297" s="95"/>
    </row>
    <row r="298" spans="2:2" x14ac:dyDescent="0.25">
      <c r="B298" s="95"/>
    </row>
    <row r="299" spans="2:2" x14ac:dyDescent="0.25">
      <c r="B299" s="95"/>
    </row>
    <row r="300" spans="2:2" x14ac:dyDescent="0.25">
      <c r="B300" s="95"/>
    </row>
    <row r="301" spans="2:2" x14ac:dyDescent="0.25">
      <c r="B301" s="95"/>
    </row>
    <row r="302" spans="2:2" x14ac:dyDescent="0.25">
      <c r="B302" s="95"/>
    </row>
    <row r="303" spans="2:2" x14ac:dyDescent="0.25">
      <c r="B303" s="95"/>
    </row>
    <row r="304" spans="2:2" x14ac:dyDescent="0.25">
      <c r="B304" s="95"/>
    </row>
    <row r="305" spans="2:2" x14ac:dyDescent="0.25">
      <c r="B305" s="95"/>
    </row>
    <row r="306" spans="2:2" x14ac:dyDescent="0.25">
      <c r="B306" s="95"/>
    </row>
    <row r="307" spans="2:2" x14ac:dyDescent="0.25">
      <c r="B307" s="95"/>
    </row>
    <row r="308" spans="2:2" x14ac:dyDescent="0.25">
      <c r="B308" s="95"/>
    </row>
    <row r="309" spans="2:2" x14ac:dyDescent="0.25">
      <c r="B309" s="95"/>
    </row>
    <row r="310" spans="2:2" x14ac:dyDescent="0.25">
      <c r="B310" s="95"/>
    </row>
    <row r="311" spans="2:2" x14ac:dyDescent="0.25">
      <c r="B311" s="95"/>
    </row>
    <row r="312" spans="2:2" x14ac:dyDescent="0.25">
      <c r="B312" s="95"/>
    </row>
    <row r="313" spans="2:2" x14ac:dyDescent="0.25">
      <c r="B313" s="95"/>
    </row>
    <row r="314" spans="2:2" x14ac:dyDescent="0.25">
      <c r="B314" s="95"/>
    </row>
    <row r="315" spans="2:2" x14ac:dyDescent="0.25">
      <c r="B315" s="95"/>
    </row>
    <row r="316" spans="2:2" x14ac:dyDescent="0.25">
      <c r="B316" s="95"/>
    </row>
    <row r="317" spans="2:2" x14ac:dyDescent="0.25">
      <c r="B317" s="95"/>
    </row>
    <row r="318" spans="2:2" x14ac:dyDescent="0.25">
      <c r="B318" s="95"/>
    </row>
    <row r="319" spans="2:2" x14ac:dyDescent="0.25">
      <c r="B319" s="95"/>
    </row>
    <row r="320" spans="2:2" x14ac:dyDescent="0.25">
      <c r="B320" s="95"/>
    </row>
    <row r="321" spans="2:2" x14ac:dyDescent="0.25">
      <c r="B321" s="95"/>
    </row>
    <row r="322" spans="2:2" x14ac:dyDescent="0.25">
      <c r="B322" s="95"/>
    </row>
    <row r="323" spans="2:2" x14ac:dyDescent="0.25">
      <c r="B323" s="95"/>
    </row>
    <row r="324" spans="2:2" x14ac:dyDescent="0.25">
      <c r="B324" s="95"/>
    </row>
    <row r="325" spans="2:2" x14ac:dyDescent="0.25">
      <c r="B325" s="95"/>
    </row>
    <row r="326" spans="2:2" x14ac:dyDescent="0.25">
      <c r="B326" s="95"/>
    </row>
    <row r="327" spans="2:2" x14ac:dyDescent="0.25">
      <c r="B327" s="95"/>
    </row>
    <row r="328" spans="2:2" x14ac:dyDescent="0.25">
      <c r="B328" s="95"/>
    </row>
    <row r="329" spans="2:2" x14ac:dyDescent="0.25">
      <c r="B329" s="95"/>
    </row>
    <row r="330" spans="2:2" x14ac:dyDescent="0.25">
      <c r="B330" s="95"/>
    </row>
    <row r="331" spans="2:2" x14ac:dyDescent="0.25">
      <c r="B331" s="95"/>
    </row>
    <row r="332" spans="2:2" x14ac:dyDescent="0.25">
      <c r="B332" s="95"/>
    </row>
    <row r="333" spans="2:2" x14ac:dyDescent="0.25">
      <c r="B333" s="95"/>
    </row>
    <row r="334" spans="2:2" x14ac:dyDescent="0.25">
      <c r="B334" s="95"/>
    </row>
    <row r="335" spans="2:2" x14ac:dyDescent="0.25">
      <c r="B335" s="95"/>
    </row>
    <row r="336" spans="2:2" x14ac:dyDescent="0.25">
      <c r="B336" s="95"/>
    </row>
    <row r="337" spans="2:2" x14ac:dyDescent="0.25">
      <c r="B337" s="95"/>
    </row>
    <row r="338" spans="2:2" x14ac:dyDescent="0.25">
      <c r="B338" s="95"/>
    </row>
    <row r="339" spans="2:2" x14ac:dyDescent="0.25">
      <c r="B339" s="95"/>
    </row>
    <row r="340" spans="2:2" x14ac:dyDescent="0.25">
      <c r="B340" s="95"/>
    </row>
    <row r="341" spans="2:2" x14ac:dyDescent="0.25">
      <c r="B341" s="95"/>
    </row>
    <row r="342" spans="2:2" x14ac:dyDescent="0.25">
      <c r="B342" s="95"/>
    </row>
    <row r="343" spans="2:2" x14ac:dyDescent="0.25">
      <c r="B343" s="95"/>
    </row>
    <row r="344" spans="2:2" x14ac:dyDescent="0.25">
      <c r="B344" s="95"/>
    </row>
    <row r="345" spans="2:2" x14ac:dyDescent="0.25">
      <c r="B345" s="95"/>
    </row>
    <row r="346" spans="2:2" x14ac:dyDescent="0.25">
      <c r="B346" s="95"/>
    </row>
    <row r="347" spans="2:2" x14ac:dyDescent="0.25">
      <c r="B347" s="95"/>
    </row>
    <row r="348" spans="2:2" x14ac:dyDescent="0.25">
      <c r="B348" s="95"/>
    </row>
    <row r="349" spans="2:2" x14ac:dyDescent="0.25">
      <c r="B349" s="95"/>
    </row>
    <row r="350" spans="2:2" x14ac:dyDescent="0.25">
      <c r="B350" s="95"/>
    </row>
    <row r="351" spans="2:2" x14ac:dyDescent="0.25">
      <c r="B351" s="95"/>
    </row>
    <row r="352" spans="2:2" x14ac:dyDescent="0.25">
      <c r="B352" s="95"/>
    </row>
    <row r="353" spans="2:2" x14ac:dyDescent="0.25">
      <c r="B353" s="95"/>
    </row>
    <row r="354" spans="2:2" x14ac:dyDescent="0.25">
      <c r="B354" s="95"/>
    </row>
    <row r="355" spans="2:2" x14ac:dyDescent="0.25">
      <c r="B355" s="95"/>
    </row>
    <row r="356" spans="2:2" x14ac:dyDescent="0.25">
      <c r="B356" s="95"/>
    </row>
    <row r="357" spans="2:2" x14ac:dyDescent="0.25">
      <c r="B357" s="95"/>
    </row>
    <row r="358" spans="2:2" x14ac:dyDescent="0.25">
      <c r="B358" s="95"/>
    </row>
    <row r="359" spans="2:2" x14ac:dyDescent="0.25">
      <c r="B359" s="95"/>
    </row>
    <row r="360" spans="2:2" x14ac:dyDescent="0.25">
      <c r="B360" s="95"/>
    </row>
    <row r="361" spans="2:2" x14ac:dyDescent="0.25">
      <c r="B361" s="95"/>
    </row>
    <row r="362" spans="2:2" x14ac:dyDescent="0.25">
      <c r="B362" s="95"/>
    </row>
    <row r="363" spans="2:2" x14ac:dyDescent="0.25">
      <c r="B363" s="95"/>
    </row>
    <row r="364" spans="2:2" x14ac:dyDescent="0.25">
      <c r="B364" s="95"/>
    </row>
    <row r="365" spans="2:2" x14ac:dyDescent="0.25">
      <c r="B365" s="95"/>
    </row>
    <row r="366" spans="2:2" x14ac:dyDescent="0.25">
      <c r="B366" s="95"/>
    </row>
    <row r="367" spans="2:2" x14ac:dyDescent="0.25">
      <c r="B367" s="95"/>
    </row>
    <row r="368" spans="2:2" x14ac:dyDescent="0.25">
      <c r="B368" s="95"/>
    </row>
    <row r="369" spans="2:2" x14ac:dyDescent="0.25">
      <c r="B369" s="95"/>
    </row>
    <row r="370" spans="2:2" x14ac:dyDescent="0.25">
      <c r="B370" s="95"/>
    </row>
    <row r="371" spans="2:2" x14ac:dyDescent="0.25">
      <c r="B371" s="95"/>
    </row>
    <row r="372" spans="2:2" x14ac:dyDescent="0.25">
      <c r="B372" s="95"/>
    </row>
    <row r="373" spans="2:2" x14ac:dyDescent="0.25">
      <c r="B373" s="95"/>
    </row>
    <row r="374" spans="2:2" x14ac:dyDescent="0.25">
      <c r="B374" s="95"/>
    </row>
    <row r="375" spans="2:2" x14ac:dyDescent="0.25">
      <c r="B375" s="95"/>
    </row>
    <row r="376" spans="2:2" x14ac:dyDescent="0.25">
      <c r="B376" s="95"/>
    </row>
    <row r="377" spans="2:2" x14ac:dyDescent="0.25">
      <c r="B377" s="95"/>
    </row>
    <row r="378" spans="2:2" x14ac:dyDescent="0.25">
      <c r="B378" s="95"/>
    </row>
    <row r="379" spans="2:2" x14ac:dyDescent="0.25">
      <c r="B379" s="95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9">
    <tabColor theme="0"/>
    <pageSetUpPr fitToPage="1"/>
  </sheetPr>
  <dimension ref="A1:Y1000"/>
  <sheetViews>
    <sheetView showGridLines="0" topLeftCell="E1" zoomScale="85" zoomScaleNormal="85" workbookViewId="0">
      <pane xSplit="3" ySplit="1" topLeftCell="H2" activePane="bottomRight" state="frozen"/>
      <selection pane="topRight" activeCell="E1" sqref="E1"/>
      <selection pane="bottomLeft" activeCell="E1" sqref="E1"/>
      <selection pane="bottomRight" activeCell="Y19" sqref="Y19"/>
    </sheetView>
  </sheetViews>
  <sheetFormatPr defaultColWidth="8.85546875" defaultRowHeight="15" x14ac:dyDescent="0.25"/>
  <cols>
    <col min="1" max="1" width="3" hidden="1" customWidth="1"/>
    <col min="2" max="2" width="16" customWidth="1"/>
    <col min="3" max="3" width="45" customWidth="1"/>
    <col min="4" max="4" width="15" customWidth="1"/>
    <col min="5" max="9" width="12" customWidth="1"/>
    <col min="10" max="10" width="25" customWidth="1"/>
    <col min="11" max="11" width="22" customWidth="1"/>
    <col min="12" max="13" width="15" customWidth="1"/>
    <col min="14" max="14" width="30" customWidth="1"/>
    <col min="15" max="15" width="15" customWidth="1"/>
    <col min="16" max="18" width="3" hidden="1" customWidth="1"/>
    <col min="19" max="19" width="18" customWidth="1"/>
    <col min="20" max="20" width="14" customWidth="1"/>
    <col min="21" max="21" width="24" customWidth="1"/>
    <col min="22" max="22" width="12" customWidth="1"/>
    <col min="23" max="23" width="13" customWidth="1"/>
    <col min="24" max="24" width="14.28515625" customWidth="1"/>
    <col min="25" max="25" width="18.7109375" customWidth="1"/>
  </cols>
  <sheetData>
    <row r="1" spans="1:25" ht="42" customHeight="1" x14ac:dyDescent="0.25">
      <c r="A1" t="s">
        <v>786</v>
      </c>
      <c r="B1" s="211" t="s">
        <v>771</v>
      </c>
      <c r="C1" s="211" t="s">
        <v>787</v>
      </c>
      <c r="D1" s="211" t="s">
        <v>788</v>
      </c>
      <c r="E1" s="211" t="s">
        <v>789</v>
      </c>
      <c r="F1" s="211" t="s">
        <v>790</v>
      </c>
      <c r="G1" s="211" t="s">
        <v>791</v>
      </c>
      <c r="H1" s="211" t="s">
        <v>792</v>
      </c>
      <c r="I1" s="211" t="s">
        <v>793</v>
      </c>
      <c r="J1" s="211" t="s">
        <v>794</v>
      </c>
      <c r="K1" s="211" t="s">
        <v>795</v>
      </c>
      <c r="L1" s="211" t="s">
        <v>796</v>
      </c>
      <c r="M1" s="211" t="s">
        <v>797</v>
      </c>
      <c r="N1" s="211" t="s">
        <v>798</v>
      </c>
      <c r="O1" s="211" t="s">
        <v>799</v>
      </c>
      <c r="P1" t="s">
        <v>800</v>
      </c>
      <c r="Q1" t="s">
        <v>801</v>
      </c>
      <c r="R1" t="s">
        <v>802</v>
      </c>
      <c r="S1" s="211" t="s">
        <v>803</v>
      </c>
      <c r="T1" s="211" t="s">
        <v>804</v>
      </c>
      <c r="U1" s="211" t="s">
        <v>805</v>
      </c>
      <c r="V1" s="211" t="s">
        <v>806</v>
      </c>
      <c r="W1" s="222" t="s">
        <v>9237</v>
      </c>
      <c r="X1" s="220" t="s">
        <v>9238</v>
      </c>
      <c r="Y1" s="223" t="s">
        <v>9239</v>
      </c>
    </row>
    <row r="2" spans="1:25" x14ac:dyDescent="0.25">
      <c r="A2">
        <f>IF(ROWS(A$2:A2)&lt;=$Q$2,IFERROR(MATCH(ROWS(A$2:A2),APPOGGIO!$AH$2:$AH$1000,0),""),IFERROR(MATCH(ROWS(A$2:A2)-$Q$2,APPOGGIO!$AI$2:$AI$1000,0),""))</f>
        <v>2</v>
      </c>
      <c r="B2" t="str">
        <f>IF($A2="","",INDEX(APPOGGIO!$C$2:$C$1000,$A2))</f>
        <v>10008</v>
      </c>
      <c r="C2" t="str">
        <f>IF($A2="","",INDEX(APPOGGIO!$D$2:$D$1000,$A2))</f>
        <v>OCB FILTRI</v>
      </c>
      <c r="D2" s="96">
        <f>IF($A2="","",INDEX(APPOGGIO!$AG$2:$AG$1000,$A2))</f>
        <v>68</v>
      </c>
      <c r="E2" s="96">
        <f>IF($A2="","",INDEX(APPOGGIO!$G$2:$G$1000,$A2))</f>
        <v>-42</v>
      </c>
      <c r="F2" s="96">
        <f>IF($A2="","",INDEX(APPOGGIO!$AB$2:$AB$1000,$A2))</f>
        <v>82</v>
      </c>
      <c r="G2" s="97">
        <f>IF($A2="","",INDEX(APPOGGIO!$AC$2:$AC$1000,$A2))</f>
        <v>1</v>
      </c>
      <c r="H2" s="96">
        <f>IF($A2="","",INDEX(APPOGGIO!$AD$2:$AD$1000,$A2))</f>
        <v>1</v>
      </c>
      <c r="I2" s="96">
        <f>IF($A2="","",INDEX(APPOGGIO!$AE$2:$AE$1000,$A2))</f>
        <v>22</v>
      </c>
      <c r="J2" t="str">
        <f t="shared" ref="J2:J65" si="0">IF(B2="","",IF(D2&gt;0,"DA ORDINARE","ALLERT SOTTO SOGLIA DEL "&amp;TEXT($V$2,"0%")))</f>
        <v>DA ORDINARE</v>
      </c>
      <c r="K2" t="str">
        <f>IF($A2="","",INDEX(APPOGGIO!$Z$2:$Z$1000,$A2))</f>
        <v>ACCESSORI</v>
      </c>
      <c r="L2" s="96">
        <f>IF($A2="","",INDEX(APPOGGIO!$AA$2:$AA$1000,$A2))</f>
        <v>34</v>
      </c>
      <c r="M2" s="96">
        <f>IF($A2="","",INDEX(APPOGGIO!$AF$2:$AF$1000,$A2))</f>
        <v>64</v>
      </c>
      <c r="N2" s="96" t="str">
        <f t="shared" ref="N2:N65" si="1">IF(B2="","",IF(D2&lt;=0,"NO ORDINE",IF(AND(F2&lt;=$V$4,H2&lt;=$V$5,E2&lt;=$V$10,F2&gt;0),"SLOW MOVER: 1 LOTTO (STOCK ZERO)",IF(AND(F2&gt;=$V$7,E2&lt;=L2),"FAST MOVER: REINTEGRO","TARGET SETTIMANALE"))))</f>
        <v>FAST MOVER: REINTEGRO</v>
      </c>
      <c r="O2" s="96">
        <f t="shared" ref="O2:O65" si="2">IF(B2="","",IF(K2="SIGARETTE",D2/LOTTO_SIGARETTE,0))</f>
        <v>0</v>
      </c>
      <c r="P2" t="s">
        <v>807</v>
      </c>
      <c r="Q2">
        <f>COUNTIFS(APPOGGIO!$AJ$2:$AJ$1000,"&lt;"&amp;$V$2,APPOGGIO!$AG$2:$AG$1000,"&gt;0")</f>
        <v>7</v>
      </c>
      <c r="R2" t="s">
        <v>808</v>
      </c>
      <c r="S2" s="118" t="s">
        <v>29</v>
      </c>
      <c r="T2" s="118">
        <v>34</v>
      </c>
      <c r="U2" s="119" t="s">
        <v>809</v>
      </c>
      <c r="V2" s="120">
        <v>0.35</v>
      </c>
      <c r="W2" s="226" cm="1">
        <f t="array" aca="1" ref="W2" ca="1">IF($B2="","",IFERROR(_xlfn.XLOOKUP($B2&amp;"",PIVOT!$A$10:$A$220&amp;"",PIVOT!$R$10:$R$220,0),0))</f>
        <v>10</v>
      </c>
      <c r="X2" s="224">
        <f ca="1">IF($B2="","",$D2-$W2)</f>
        <v>58</v>
      </c>
      <c r="Y2" s="229" t="str">
        <f ca="1">IF($B2="","",IF(AND($D2=0,$W2=0),"NESSUN ORDINE",IF($W2=0,"SOLO AUTO-ORDER",IF($D2=0,"SOLO PIVOT",IF($X2=0,"ALLINEATO",IF($X2&lt;0,"AUTO INFERIORE","AUTO SUPERIORE"))))))</f>
        <v>AUTO SUPERIORE</v>
      </c>
    </row>
    <row r="3" spans="1:25" x14ac:dyDescent="0.25">
      <c r="A3">
        <f>IF(ROWS(A$2:A3)&lt;=$Q$2,IFERROR(MATCH(ROWS(A$2:A3),APPOGGIO!$AH$2:$AH$1000,0),""),IFERROR(MATCH(ROWS(A$2:A3)-$Q$2,APPOGGIO!$AI$2:$AI$1000,0),""))</f>
        <v>46</v>
      </c>
      <c r="B3" t="str">
        <f>IF($A3="","",INDEX(APPOGGIO!$C$2:$C$1000,$A3))</f>
        <v>10200</v>
      </c>
      <c r="C3" t="str">
        <f>IF($A3="","",INDEX(APPOGGIO!$D$2:$D$1000,$A3))</f>
        <v>LOST MARY TOCA POD 20MG LEMON ICE TEA</v>
      </c>
      <c r="D3" s="96">
        <f>IF($A3="","",INDEX(APPOGGIO!$AG$2:$AG$1000,$A3))</f>
        <v>5</v>
      </c>
      <c r="E3" s="96">
        <f>IF($A3="","",INDEX(APPOGGIO!$G$2:$G$1000,$A3))</f>
        <v>0</v>
      </c>
      <c r="F3" s="96">
        <f>IF($A3="","",INDEX(APPOGGIO!$AB$2:$AB$1000,$A3))</f>
        <v>1</v>
      </c>
      <c r="G3" s="97">
        <f>IF($A3="","",INDEX(APPOGGIO!$AC$2:$AC$1000,$A3))</f>
        <v>0</v>
      </c>
      <c r="H3" s="96">
        <f>IF($A3="","",INDEX(APPOGGIO!$AD$2:$AD$1000,$A3))</f>
        <v>0</v>
      </c>
      <c r="I3" s="96">
        <f>IF($A3="","",INDEX(APPOGGIO!$AE$2:$AE$1000,$A3))</f>
        <v>1</v>
      </c>
      <c r="J3" t="str">
        <f t="shared" si="0"/>
        <v>DA ORDINARE</v>
      </c>
      <c r="K3" t="str">
        <f>IF($A3="","",INDEX(APPOGGIO!$Z$2:$Z$1000,$A3))</f>
        <v>SIGARETTE ELETTRONICHE</v>
      </c>
      <c r="L3" s="96">
        <f>IF($A3="","",INDEX(APPOGGIO!$AA$2:$AA$1000,$A3))</f>
        <v>5</v>
      </c>
      <c r="M3" s="96">
        <f>IF($A3="","",INDEX(APPOGGIO!$AF$2:$AF$1000,$A3))</f>
        <v>1</v>
      </c>
      <c r="N3" s="96" t="str">
        <f t="shared" si="1"/>
        <v>SLOW MOVER: 1 LOTTO (STOCK ZERO)</v>
      </c>
      <c r="O3" s="96">
        <f t="shared" si="2"/>
        <v>0</v>
      </c>
      <c r="S3" s="118"/>
      <c r="T3" s="118"/>
      <c r="U3" s="119" t="s">
        <v>810</v>
      </c>
      <c r="V3" s="120">
        <v>1.1499999999999999</v>
      </c>
      <c r="W3" s="227" cm="1">
        <f t="array" aca="1" ref="W3" ca="1">IF($B3="","",IFERROR(_xlfn.XLOOKUP($B3&amp;"",PIVOT!$A$10:$A$220&amp;"",PIVOT!$R$10:$R$220,0),0))</f>
        <v>10</v>
      </c>
      <c r="X3" s="221">
        <f t="shared" ref="X3:X66" ca="1" si="3">IF($B3="","",$D3-$W3)</f>
        <v>-5</v>
      </c>
      <c r="Y3" s="230" t="str">
        <f t="shared" ref="Y3:Y66" ca="1" si="4">IF($B3="","",IF(AND($D3=0,$W3=0),"NESSUN ORDINE",IF($W3=0,"SOLO AUTO-ORDER",IF($D3=0,"SOLO PIVOT",IF($X3=0,"ALLINEATO",IF($X3&lt;0,"AUTO INFERIORE","AUTO SUPERIORE"))))))</f>
        <v>AUTO INFERIORE</v>
      </c>
    </row>
    <row r="4" spans="1:25" x14ac:dyDescent="0.25">
      <c r="A4">
        <f>IF(ROWS(A$2:A4)&lt;=$Q$2,IFERROR(MATCH(ROWS(A$2:A4),APPOGGIO!$AH$2:$AH$1000,0),""),IFERROR(MATCH(ROWS(A$2:A4)-$Q$2,APPOGGIO!$AI$2:$AI$1000,0),""))</f>
        <v>55</v>
      </c>
      <c r="B4" t="str">
        <f>IF($A4="","",INDEX(APPOGGIO!$C$2:$C$1000,$A4))</f>
        <v>10209</v>
      </c>
      <c r="C4" t="str">
        <f>IF($A4="","",INDEX(APPOGGIO!$D$2:$D$1000,$A4))</f>
        <v>LOST MARY TOCA POD 20MG CHERRY CLOUDD</v>
      </c>
      <c r="D4" s="96">
        <f>IF($A4="","",INDEX(APPOGGIO!$AG$2:$AG$1000,$A4))</f>
        <v>20</v>
      </c>
      <c r="E4" s="96">
        <f>IF($A4="","",INDEX(APPOGGIO!$G$2:$G$1000,$A4))</f>
        <v>-10</v>
      </c>
      <c r="F4" s="96">
        <f>IF($A4="","",INDEX(APPOGGIO!$AB$2:$AB$1000,$A4))</f>
        <v>36</v>
      </c>
      <c r="G4" s="97">
        <f>IF($A4="","",INDEX(APPOGGIO!$AC$2:$AC$1000,$A4))</f>
        <v>0</v>
      </c>
      <c r="H4" s="96">
        <f>IF($A4="","",INDEX(APPOGGIO!$AD$2:$AD$1000,$A4))</f>
        <v>0</v>
      </c>
      <c r="I4" s="96">
        <f>IF($A4="","",INDEX(APPOGGIO!$AE$2:$AE$1000,$A4))</f>
        <v>10</v>
      </c>
      <c r="J4" t="str">
        <f t="shared" si="0"/>
        <v>DA ORDINARE</v>
      </c>
      <c r="K4" t="str">
        <f>IF($A4="","",INDEX(APPOGGIO!$Z$2:$Z$1000,$A4))</f>
        <v>SIGARETTE ELETTRONICHE</v>
      </c>
      <c r="L4" s="96">
        <f>IF($A4="","",INDEX(APPOGGIO!$AA$2:$AA$1000,$A4))</f>
        <v>5</v>
      </c>
      <c r="M4" s="96">
        <f>IF($A4="","",INDEX(APPOGGIO!$AF$2:$AF$1000,$A4))</f>
        <v>20</v>
      </c>
      <c r="N4" s="96" t="str">
        <f t="shared" si="1"/>
        <v>FAST MOVER: REINTEGRO</v>
      </c>
      <c r="O4" s="96">
        <f t="shared" si="2"/>
        <v>0</v>
      </c>
      <c r="S4" s="118"/>
      <c r="T4" s="118"/>
      <c r="U4" s="119" t="s">
        <v>811</v>
      </c>
      <c r="V4" s="121">
        <v>2</v>
      </c>
      <c r="W4" s="227" cm="1">
        <f t="array" aca="1" ref="W4" ca="1">IF($B4="","",IFERROR(_xlfn.XLOOKUP($B4&amp;"",PIVOT!$A$10:$A$220&amp;"",PIVOT!$R$10:$R$220,0),0))</f>
        <v>10</v>
      </c>
      <c r="X4" s="221">
        <f t="shared" ca="1" si="3"/>
        <v>10</v>
      </c>
      <c r="Y4" s="230" t="str">
        <f t="shared" ca="1" si="4"/>
        <v>AUTO SUPERIORE</v>
      </c>
    </row>
    <row r="5" spans="1:25" x14ac:dyDescent="0.25">
      <c r="A5">
        <f>IF(ROWS(A$2:A5)&lt;=$Q$2,IFERROR(MATCH(ROWS(A$2:A5),APPOGGIO!$AH$2:$AH$1000,0),""),IFERROR(MATCH(ROWS(A$2:A5)-$Q$2,APPOGGIO!$AI$2:$AI$1000,0),""))</f>
        <v>64</v>
      </c>
      <c r="B5" t="str">
        <f>IF($A5="","",INDEX(APPOGGIO!$C$2:$C$1000,$A5))</f>
        <v>10227</v>
      </c>
      <c r="C5" t="str">
        <f>IF($A5="","",INDEX(APPOGGIO!$D$2:$D$1000,$A5))</f>
        <v>KIWI BLUEBERRY ICE POD</v>
      </c>
      <c r="D5" s="96">
        <f>IF($A5="","",INDEX(APPOGGIO!$AG$2:$AG$1000,$A5))</f>
        <v>5</v>
      </c>
      <c r="E5" s="96">
        <f>IF($A5="","",INDEX(APPOGGIO!$G$2:$G$1000,$A5))</f>
        <v>1</v>
      </c>
      <c r="F5" s="96">
        <f>IF($A5="","",INDEX(APPOGGIO!$AB$2:$AB$1000,$A5))</f>
        <v>14</v>
      </c>
      <c r="G5" s="97">
        <f>IF($A5="","",INDEX(APPOGGIO!$AC$2:$AC$1000,$A5))</f>
        <v>0</v>
      </c>
      <c r="H5" s="96">
        <f>IF($A5="","",INDEX(APPOGGIO!$AD$2:$AD$1000,$A5))</f>
        <v>0</v>
      </c>
      <c r="I5" s="96">
        <f>IF($A5="","",INDEX(APPOGGIO!$AE$2:$AE$1000,$A5))</f>
        <v>4</v>
      </c>
      <c r="J5" t="str">
        <f t="shared" si="0"/>
        <v>DA ORDINARE</v>
      </c>
      <c r="K5" t="str">
        <f>IF($A5="","",INDEX(APPOGGIO!$Z$2:$Z$1000,$A5))</f>
        <v>SIGARETTE ELETTRONICHE</v>
      </c>
      <c r="L5" s="96">
        <f>IF($A5="","",INDEX(APPOGGIO!$AA$2:$AA$1000,$A5))</f>
        <v>5</v>
      </c>
      <c r="M5" s="96">
        <f>IF($A5="","",INDEX(APPOGGIO!$AF$2:$AF$1000,$A5))</f>
        <v>3</v>
      </c>
      <c r="N5" s="96" t="str">
        <f t="shared" si="1"/>
        <v>FAST MOVER: REINTEGRO</v>
      </c>
      <c r="O5" s="96">
        <f t="shared" si="2"/>
        <v>0</v>
      </c>
      <c r="S5" s="118"/>
      <c r="T5" s="118"/>
      <c r="U5" s="119" t="s">
        <v>812</v>
      </c>
      <c r="V5" s="121">
        <v>1</v>
      </c>
      <c r="W5" s="227" cm="1">
        <f t="array" aca="1" ref="W5" ca="1">IF($B5="","",IFERROR(_xlfn.XLOOKUP($B5&amp;"",PIVOT!$A$10:$A$220&amp;"",PIVOT!$R$10:$R$220,0),0))</f>
        <v>0</v>
      </c>
      <c r="X5" s="221">
        <f t="shared" ca="1" si="3"/>
        <v>5</v>
      </c>
      <c r="Y5" s="230" t="str">
        <f t="shared" ca="1" si="4"/>
        <v>SOLO AUTO-ORDER</v>
      </c>
    </row>
    <row r="6" spans="1:25" x14ac:dyDescent="0.25">
      <c r="A6">
        <f>IF(ROWS(A$2:A6)&lt;=$Q$2,IFERROR(MATCH(ROWS(A$2:A6),APPOGGIO!$AH$2:$AH$1000,0),""),IFERROR(MATCH(ROWS(A$2:A6)-$Q$2,APPOGGIO!$AI$2:$AI$1000,0),""))</f>
        <v>67</v>
      </c>
      <c r="B6" t="str">
        <f>IF($A6="","",INDEX(APPOGGIO!$C$2:$C$1000,$A6))</f>
        <v>10230</v>
      </c>
      <c r="C6" t="str">
        <f>IF($A6="","",INDEX(APPOGGIO!$D$2:$D$1000,$A6))</f>
        <v>KIWI WATERMELON ICE POD</v>
      </c>
      <c r="D6" s="96">
        <f>IF($A6="","",INDEX(APPOGGIO!$AG$2:$AG$1000,$A6))</f>
        <v>5</v>
      </c>
      <c r="E6" s="96">
        <f>IF($A6="","",INDEX(APPOGGIO!$G$2:$G$1000,$A6))</f>
        <v>-1</v>
      </c>
      <c r="F6" s="96">
        <f>IF($A6="","",INDEX(APPOGGIO!$AB$2:$AB$1000,$A6))</f>
        <v>1</v>
      </c>
      <c r="G6" s="97">
        <f>IF($A6="","",INDEX(APPOGGIO!$AC$2:$AC$1000,$A6))</f>
        <v>0</v>
      </c>
      <c r="H6" s="96">
        <f>IF($A6="","",INDEX(APPOGGIO!$AD$2:$AD$1000,$A6))</f>
        <v>0</v>
      </c>
      <c r="I6" s="96">
        <f>IF($A6="","",INDEX(APPOGGIO!$AE$2:$AE$1000,$A6))</f>
        <v>1</v>
      </c>
      <c r="J6" t="str">
        <f t="shared" si="0"/>
        <v>DA ORDINARE</v>
      </c>
      <c r="K6" t="str">
        <f>IF($A6="","",INDEX(APPOGGIO!$Z$2:$Z$1000,$A6))</f>
        <v>SIGARETTE ELETTRONICHE</v>
      </c>
      <c r="L6" s="96">
        <f>IF($A6="","",INDEX(APPOGGIO!$AA$2:$AA$1000,$A6))</f>
        <v>5</v>
      </c>
      <c r="M6" s="96">
        <f>IF($A6="","",INDEX(APPOGGIO!$AF$2:$AF$1000,$A6))</f>
        <v>2</v>
      </c>
      <c r="N6" s="96" t="str">
        <f t="shared" si="1"/>
        <v>SLOW MOVER: 1 LOTTO (STOCK ZERO)</v>
      </c>
      <c r="O6" s="96">
        <f t="shared" si="2"/>
        <v>0</v>
      </c>
      <c r="S6" s="118"/>
      <c r="T6" s="118"/>
      <c r="U6" s="119" t="s">
        <v>813</v>
      </c>
      <c r="V6" s="120">
        <v>0.6</v>
      </c>
      <c r="W6" s="227" cm="1">
        <f t="array" aca="1" ref="W6" ca="1">IF($B6="","",IFERROR(_xlfn.XLOOKUP($B6&amp;"",PIVOT!$A$10:$A$220&amp;"",PIVOT!$R$10:$R$220,0),0))</f>
        <v>10</v>
      </c>
      <c r="X6" s="221">
        <f t="shared" ca="1" si="3"/>
        <v>-5</v>
      </c>
      <c r="Y6" s="230" t="str">
        <f t="shared" ca="1" si="4"/>
        <v>AUTO INFERIORE</v>
      </c>
    </row>
    <row r="7" spans="1:25" x14ac:dyDescent="0.25">
      <c r="A7">
        <f>IF(ROWS(A$2:A7)&lt;=$Q$2,IFERROR(MATCH(ROWS(A$2:A7),APPOGGIO!$AH$2:$AH$1000,0),""),IFERROR(MATCH(ROWS(A$2:A7)-$Q$2,APPOGGIO!$AI$2:$AI$1000,0),""))</f>
        <v>69</v>
      </c>
      <c r="B7" t="str">
        <f>IF($A7="","",INDEX(APPOGGIO!$C$2:$C$1000,$A7))</f>
        <v>10232</v>
      </c>
      <c r="C7" t="str">
        <f>IF($A7="","",INDEX(APPOGGIO!$D$2:$D$1000,$A7))</f>
        <v>KIWI MANGO ICE POD</v>
      </c>
      <c r="D7" s="96">
        <f>IF($A7="","",INDEX(APPOGGIO!$AG$2:$AG$1000,$A7))</f>
        <v>5</v>
      </c>
      <c r="E7" s="96">
        <f>IF($A7="","",INDEX(APPOGGIO!$G$2:$G$1000,$A7))</f>
        <v>0</v>
      </c>
      <c r="F7" s="96">
        <f>IF($A7="","",INDEX(APPOGGIO!$AB$2:$AB$1000,$A7))</f>
        <v>9</v>
      </c>
      <c r="G7" s="97">
        <f>IF($A7="","",INDEX(APPOGGIO!$AC$2:$AC$1000,$A7))</f>
        <v>0</v>
      </c>
      <c r="H7" s="96">
        <f>IF($A7="","",INDEX(APPOGGIO!$AD$2:$AD$1000,$A7))</f>
        <v>0</v>
      </c>
      <c r="I7" s="96">
        <f>IF($A7="","",INDEX(APPOGGIO!$AE$2:$AE$1000,$A7))</f>
        <v>2</v>
      </c>
      <c r="J7" t="str">
        <f t="shared" si="0"/>
        <v>DA ORDINARE</v>
      </c>
      <c r="K7" t="str">
        <f>IF($A7="","",INDEX(APPOGGIO!$Z$2:$Z$1000,$A7))</f>
        <v>SIGARETTE ELETTRONICHE</v>
      </c>
      <c r="L7" s="96">
        <f>IF($A7="","",INDEX(APPOGGIO!$AA$2:$AA$1000,$A7))</f>
        <v>5</v>
      </c>
      <c r="M7" s="96">
        <f>IF($A7="","",INDEX(APPOGGIO!$AF$2:$AF$1000,$A7))</f>
        <v>2</v>
      </c>
      <c r="N7" s="96" t="str">
        <f t="shared" si="1"/>
        <v>FAST MOVER: REINTEGRO</v>
      </c>
      <c r="O7" s="96">
        <f t="shared" si="2"/>
        <v>0</v>
      </c>
      <c r="S7" s="118"/>
      <c r="T7" s="118"/>
      <c r="U7" s="119" t="s">
        <v>814</v>
      </c>
      <c r="V7" s="121">
        <v>8</v>
      </c>
      <c r="W7" s="227" cm="1">
        <f t="array" aca="1" ref="W7" ca="1">IF($B7="","",IFERROR(_xlfn.XLOOKUP($B7&amp;"",PIVOT!$A$10:$A$220&amp;"",PIVOT!$R$10:$R$220,0),0))</f>
        <v>10</v>
      </c>
      <c r="X7" s="221">
        <f t="shared" ca="1" si="3"/>
        <v>-5</v>
      </c>
      <c r="Y7" s="230" t="str">
        <f t="shared" ca="1" si="4"/>
        <v>AUTO INFERIORE</v>
      </c>
    </row>
    <row r="8" spans="1:25" x14ac:dyDescent="0.25">
      <c r="A8">
        <f>IF(ROWS(A$2:A8)&lt;=$Q$2,IFERROR(MATCH(ROWS(A$2:A8),APPOGGIO!$AH$2:$AH$1000,0),""),IFERROR(MATCH(ROWS(A$2:A8)-$Q$2,APPOGGIO!$AI$2:$AI$1000,0),""))</f>
        <v>187</v>
      </c>
      <c r="B8" t="str">
        <f>IF($A8="","",INDEX(APPOGGIO!$C$2:$C$1000,$A8))</f>
        <v>AMMS3887</v>
      </c>
      <c r="C8" t="str">
        <f>IF($A8="","",INDEX(APPOGGIO!$D$2:$D$1000,$A8))</f>
        <v>TOSCANELLO COLOR COLLECTION</v>
      </c>
      <c r="D8" s="96">
        <f>IF($A8="","",INDEX(APPOGGIO!$AG$2:$AG$1000,$A8))</f>
        <v>10</v>
      </c>
      <c r="E8" s="96">
        <f>IF($A8="","",INDEX(APPOGGIO!$G$2:$G$1000,$A8))</f>
        <v>0</v>
      </c>
      <c r="F8" s="96">
        <f>IF($A8="","",INDEX(APPOGGIO!$AB$2:$AB$1000,$A8))</f>
        <v>0</v>
      </c>
      <c r="G8" s="97">
        <f>IF($A8="","",INDEX(APPOGGIO!$AC$2:$AC$1000,$A8))</f>
        <v>6.5</v>
      </c>
      <c r="H8" s="96">
        <f>IF($A8="","",INDEX(APPOGGIO!$AD$2:$AD$1000,$A8))</f>
        <v>4</v>
      </c>
      <c r="I8" s="96">
        <f>IF($A8="","",INDEX(APPOGGIO!$AE$2:$AE$1000,$A8))</f>
        <v>2</v>
      </c>
      <c r="J8" t="str">
        <f t="shared" si="0"/>
        <v>DA ORDINARE</v>
      </c>
      <c r="K8" t="str">
        <f>IF($A8="","",INDEX(APPOGGIO!$Z$2:$Z$1000,$A8))</f>
        <v>SIGARETTE</v>
      </c>
      <c r="L8" s="96">
        <f>IF($A8="","",INDEX(APPOGGIO!$AA$2:$AA$1000,$A8))</f>
        <v>10</v>
      </c>
      <c r="M8" s="96">
        <f>IF($A8="","",INDEX(APPOGGIO!$AF$2:$AF$1000,$A8))</f>
        <v>2</v>
      </c>
      <c r="N8" s="96" t="str">
        <f t="shared" si="1"/>
        <v>TARGET SETTIMANALE</v>
      </c>
      <c r="O8" s="96">
        <f t="shared" si="2"/>
        <v>1</v>
      </c>
      <c r="S8" s="118"/>
      <c r="T8" s="118"/>
      <c r="U8" s="119" t="s">
        <v>815</v>
      </c>
      <c r="V8" s="121">
        <v>4</v>
      </c>
      <c r="W8" s="227" cm="1">
        <f t="array" aca="1" ref="W8" ca="1">IF($B8="","",IFERROR(_xlfn.XLOOKUP($B8&amp;"",PIVOT!$A$10:$A$220&amp;"",PIVOT!$R$10:$R$220,0),0))</f>
        <v>0</v>
      </c>
      <c r="X8" s="221">
        <f t="shared" ca="1" si="3"/>
        <v>10</v>
      </c>
      <c r="Y8" s="230" t="str">
        <f t="shared" ca="1" si="4"/>
        <v>SOLO AUTO-ORDER</v>
      </c>
    </row>
    <row r="9" spans="1:25" x14ac:dyDescent="0.25">
      <c r="A9">
        <f>IF(ROWS(A$2:A9)&lt;=$Q$2,IFERROR(MATCH(ROWS(A$2:A9),APPOGGIO!$AH$2:$AH$1000,0),""),IFERROR(MATCH(ROWS(A$2:A9)-$Q$2,APPOGGIO!$AI$2:$AI$1000,0),""))</f>
        <v>6</v>
      </c>
      <c r="B9" t="str">
        <f>IF($A9="","",INDEX(APPOGGIO!$C$2:$C$1000,$A9))</f>
        <v>10013</v>
      </c>
      <c r="C9" t="str">
        <f>IF($A9="","",INDEX(APPOGGIO!$D$2:$D$1000,$A9))</f>
        <v>ELFBAR EB1000 PINK LEMONADE</v>
      </c>
      <c r="D9" s="96">
        <f>IF($A9="","",INDEX(APPOGGIO!$AG$2:$AG$1000,$A9))</f>
        <v>0</v>
      </c>
      <c r="E9" s="96">
        <f>IF($A9="","",INDEX(APPOGGIO!$G$2:$G$1000,$A9))</f>
        <v>0</v>
      </c>
      <c r="F9" s="96">
        <f>IF($A9="","",INDEX(APPOGGIO!$AB$2:$AB$1000,$A9))</f>
        <v>0</v>
      </c>
      <c r="G9" s="97">
        <f>IF($A9="","",INDEX(APPOGGIO!$AC$2:$AC$1000,$A9))</f>
        <v>0</v>
      </c>
      <c r="H9" s="96">
        <f>IF($A9="","",INDEX(APPOGGIO!$AD$2:$AD$1000,$A9))</f>
        <v>0</v>
      </c>
      <c r="I9" s="96">
        <f>IF($A9="","",INDEX(APPOGGIO!$AE$2:$AE$1000,$A9))</f>
        <v>0</v>
      </c>
      <c r="J9" t="str">
        <f t="shared" si="0"/>
        <v>ALLERT SOTTO SOGLIA DEL 35%</v>
      </c>
      <c r="K9" t="str">
        <f>IF($A9="","",INDEX(APPOGGIO!$Z$2:$Z$1000,$A9))</f>
        <v>SIGARETTE ELETTRONICHE</v>
      </c>
      <c r="L9" s="96">
        <f>IF($A9="","",INDEX(APPOGGIO!$AA$2:$AA$1000,$A9))</f>
        <v>5</v>
      </c>
      <c r="M9" s="96">
        <f>IF($A9="","",INDEX(APPOGGIO!$AF$2:$AF$1000,$A9))</f>
        <v>0</v>
      </c>
      <c r="N9" s="96" t="str">
        <f t="shared" si="1"/>
        <v>NO ORDINE</v>
      </c>
      <c r="O9" s="96">
        <f t="shared" si="2"/>
        <v>0</v>
      </c>
      <c r="S9" s="118"/>
      <c r="T9" s="118"/>
      <c r="U9" s="119" t="s">
        <v>816</v>
      </c>
      <c r="V9" s="120">
        <v>0.35</v>
      </c>
      <c r="W9" s="227" cm="1">
        <f t="array" aca="1" ref="W9" ca="1">IF($B9="","",IFERROR(_xlfn.XLOOKUP($B9&amp;"",PIVOT!$A$10:$A$220&amp;"",PIVOT!$R$10:$R$220,0),0))</f>
        <v>10</v>
      </c>
      <c r="X9" s="221">
        <f t="shared" ca="1" si="3"/>
        <v>-10</v>
      </c>
      <c r="Y9" s="230" t="str">
        <f t="shared" ca="1" si="4"/>
        <v>SOLO PIVOT</v>
      </c>
    </row>
    <row r="10" spans="1:25" x14ac:dyDescent="0.25">
      <c r="A10">
        <f>IF(ROWS(A$2:A10)&lt;=$Q$2,IFERROR(MATCH(ROWS(A$2:A10),APPOGGIO!$AH$2:$AH$1000,0),""),IFERROR(MATCH(ROWS(A$2:A10)-$Q$2,APPOGGIO!$AI$2:$AI$1000,0),""))</f>
        <v>7</v>
      </c>
      <c r="B10" t="str">
        <f>IF($A10="","",INDEX(APPOGGIO!$C$2:$C$1000,$A10))</f>
        <v>10014</v>
      </c>
      <c r="C10" t="str">
        <f>IF($A10="","",INDEX(APPOGGIO!$D$2:$D$1000,$A10))</f>
        <v>ELFBAR EB1000 PINAPPLE ICE</v>
      </c>
      <c r="D10" s="96">
        <f>IF($A10="","",INDEX(APPOGGIO!$AG$2:$AG$1000,$A10))</f>
        <v>0</v>
      </c>
      <c r="E10" s="96">
        <f>IF($A10="","",INDEX(APPOGGIO!$G$2:$G$1000,$A10))</f>
        <v>0</v>
      </c>
      <c r="F10" s="96">
        <f>IF($A10="","",INDEX(APPOGGIO!$AB$2:$AB$1000,$A10))</f>
        <v>0</v>
      </c>
      <c r="G10" s="97">
        <f>IF($A10="","",INDEX(APPOGGIO!$AC$2:$AC$1000,$A10))</f>
        <v>0</v>
      </c>
      <c r="H10" s="96">
        <f>IF($A10="","",INDEX(APPOGGIO!$AD$2:$AD$1000,$A10))</f>
        <v>0</v>
      </c>
      <c r="I10" s="96">
        <f>IF($A10="","",INDEX(APPOGGIO!$AE$2:$AE$1000,$A10))</f>
        <v>0</v>
      </c>
      <c r="J10" t="str">
        <f t="shared" si="0"/>
        <v>ALLERT SOTTO SOGLIA DEL 35%</v>
      </c>
      <c r="K10" t="str">
        <f>IF($A10="","",INDEX(APPOGGIO!$Z$2:$Z$1000,$A10))</f>
        <v>SIGARETTE ELETTRONICHE</v>
      </c>
      <c r="L10" s="96">
        <f>IF($A10="","",INDEX(APPOGGIO!$AA$2:$AA$1000,$A10))</f>
        <v>5</v>
      </c>
      <c r="M10" s="96">
        <f>IF($A10="","",INDEX(APPOGGIO!$AF$2:$AF$1000,$A10))</f>
        <v>0</v>
      </c>
      <c r="N10" s="96" t="str">
        <f t="shared" si="1"/>
        <v>NO ORDINE</v>
      </c>
      <c r="O10" s="96">
        <f t="shared" si="2"/>
        <v>0</v>
      </c>
      <c r="S10" s="118"/>
      <c r="T10" s="118"/>
      <c r="U10" s="119" t="s">
        <v>817</v>
      </c>
      <c r="V10" s="121">
        <v>0</v>
      </c>
      <c r="W10" s="227" cm="1">
        <f t="array" aca="1" ref="W10" ca="1">IF($B10="","",IFERROR(_xlfn.XLOOKUP($B10&amp;"",PIVOT!$A$10:$A$220&amp;"",PIVOT!$R$10:$R$220,0),0))</f>
        <v>10</v>
      </c>
      <c r="X10" s="221">
        <f t="shared" ca="1" si="3"/>
        <v>-10</v>
      </c>
      <c r="Y10" s="230" t="str">
        <f t="shared" ca="1" si="4"/>
        <v>SOLO PIVOT</v>
      </c>
    </row>
    <row r="11" spans="1:25" x14ac:dyDescent="0.25">
      <c r="A11">
        <f>IF(ROWS(A$2:A11)&lt;=$Q$2,IFERROR(MATCH(ROWS(A$2:A11),APPOGGIO!$AH$2:$AH$1000,0),""),IFERROR(MATCH(ROWS(A$2:A11)-$Q$2,APPOGGIO!$AI$2:$AI$1000,0),""))</f>
        <v>24</v>
      </c>
      <c r="B11" t="str">
        <f>IF($A11="","",INDEX(APPOGGIO!$C$2:$C$1000,$A11))</f>
        <v>10031</v>
      </c>
      <c r="C11" t="str">
        <f>IF($A11="","",INDEX(APPOGGIO!$D$2:$D$1000,$A11))</f>
        <v>LOST MARY TOCA AIR KIT RED 20MG CON WATERMELON</v>
      </c>
      <c r="D11" s="96">
        <f>IF($A11="","",INDEX(APPOGGIO!$AG$2:$AG$1000,$A11))</f>
        <v>0</v>
      </c>
      <c r="E11" s="96">
        <f>IF($A11="","",INDEX(APPOGGIO!$G$2:$G$1000,$A11))</f>
        <v>0</v>
      </c>
      <c r="F11" s="96">
        <f>IF($A11="","",INDEX(APPOGGIO!$AB$2:$AB$1000,$A11))</f>
        <v>0</v>
      </c>
      <c r="G11" s="97">
        <f>IF($A11="","",INDEX(APPOGGIO!$AC$2:$AC$1000,$A11))</f>
        <v>0</v>
      </c>
      <c r="H11" s="96">
        <f>IF($A11="","",INDEX(APPOGGIO!$AD$2:$AD$1000,$A11))</f>
        <v>0</v>
      </c>
      <c r="I11" s="96">
        <f>IF($A11="","",INDEX(APPOGGIO!$AE$2:$AE$1000,$A11))</f>
        <v>0</v>
      </c>
      <c r="J11" t="str">
        <f t="shared" si="0"/>
        <v>ALLERT SOTTO SOGLIA DEL 35%</v>
      </c>
      <c r="K11" t="str">
        <f>IF($A11="","",INDEX(APPOGGIO!$Z$2:$Z$1000,$A11))</f>
        <v>SIGARETTE ELETTRONICHE</v>
      </c>
      <c r="L11" s="96">
        <f>IF($A11="","",INDEX(APPOGGIO!$AA$2:$AA$1000,$A11))</f>
        <v>5</v>
      </c>
      <c r="M11" s="96">
        <f>IF($A11="","",INDEX(APPOGGIO!$AF$2:$AF$1000,$A11))</f>
        <v>0</v>
      </c>
      <c r="N11" s="96" t="str">
        <f t="shared" si="1"/>
        <v>NO ORDINE</v>
      </c>
      <c r="O11" s="96">
        <f t="shared" si="2"/>
        <v>0</v>
      </c>
      <c r="S11" s="118"/>
      <c r="T11" s="118"/>
      <c r="W11" s="227" cm="1">
        <f t="array" aca="1" ref="W11" ca="1">IF($B11="","",IFERROR(_xlfn.XLOOKUP($B11&amp;"",PIVOT!$A$10:$A$220&amp;"",PIVOT!$R$10:$R$220,0),0))</f>
        <v>10</v>
      </c>
      <c r="X11" s="221">
        <f t="shared" ca="1" si="3"/>
        <v>-10</v>
      </c>
      <c r="Y11" s="230" t="str">
        <f t="shared" ca="1" si="4"/>
        <v>SOLO PIVOT</v>
      </c>
    </row>
    <row r="12" spans="1:25" x14ac:dyDescent="0.25">
      <c r="A12">
        <f>IF(ROWS(A$2:A12)&lt;=$Q$2,IFERROR(MATCH(ROWS(A$2:A12),APPOGGIO!$AH$2:$AH$1000,0),""),IFERROR(MATCH(ROWS(A$2:A12)-$Q$2,APPOGGIO!$AI$2:$AI$1000,0),""))</f>
        <v>25</v>
      </c>
      <c r="B12" t="str">
        <f>IF($A12="","",INDEX(APPOGGIO!$C$2:$C$1000,$A12))</f>
        <v>10032</v>
      </c>
      <c r="C12" t="str">
        <f>IF($A12="","",INDEX(APPOGGIO!$D$2:$D$1000,$A12))</f>
        <v>LOST MARY TOCA AIR POD 20MG BLUE RAZZ LEMONADE</v>
      </c>
      <c r="D12" s="96">
        <f>IF($A12="","",INDEX(APPOGGIO!$AG$2:$AG$1000,$A12))</f>
        <v>0</v>
      </c>
      <c r="E12" s="96">
        <f>IF($A12="","",INDEX(APPOGGIO!$G$2:$G$1000,$A12))</f>
        <v>0</v>
      </c>
      <c r="F12" s="96">
        <f>IF($A12="","",INDEX(APPOGGIO!$AB$2:$AB$1000,$A12))</f>
        <v>0</v>
      </c>
      <c r="G12" s="97">
        <f>IF($A12="","",INDEX(APPOGGIO!$AC$2:$AC$1000,$A12))</f>
        <v>0</v>
      </c>
      <c r="H12" s="96">
        <f>IF($A12="","",INDEX(APPOGGIO!$AD$2:$AD$1000,$A12))</f>
        <v>0</v>
      </c>
      <c r="I12" s="96">
        <f>IF($A12="","",INDEX(APPOGGIO!$AE$2:$AE$1000,$A12))</f>
        <v>0</v>
      </c>
      <c r="J12" t="str">
        <f t="shared" si="0"/>
        <v>ALLERT SOTTO SOGLIA DEL 35%</v>
      </c>
      <c r="K12" t="str">
        <f>IF($A12="","",INDEX(APPOGGIO!$Z$2:$Z$1000,$A12))</f>
        <v>SIGARETTE ELETTRONICHE</v>
      </c>
      <c r="L12" s="96">
        <f>IF($A12="","",INDEX(APPOGGIO!$AA$2:$AA$1000,$A12))</f>
        <v>5</v>
      </c>
      <c r="M12" s="96">
        <f>IF($A12="","",INDEX(APPOGGIO!$AF$2:$AF$1000,$A12))</f>
        <v>0</v>
      </c>
      <c r="N12" s="96" t="str">
        <f t="shared" si="1"/>
        <v>NO ORDINE</v>
      </c>
      <c r="O12" s="96">
        <f t="shared" si="2"/>
        <v>0</v>
      </c>
      <c r="S12" s="118"/>
      <c r="T12" s="118"/>
      <c r="W12" s="227" cm="1">
        <f t="array" aca="1" ref="W12" ca="1">IF($B12="","",IFERROR(_xlfn.XLOOKUP($B12&amp;"",PIVOT!$A$10:$A$220&amp;"",PIVOT!$R$10:$R$220,0),0))</f>
        <v>10</v>
      </c>
      <c r="X12" s="221">
        <f t="shared" ca="1" si="3"/>
        <v>-10</v>
      </c>
      <c r="Y12" s="230" t="str">
        <f t="shared" ca="1" si="4"/>
        <v>SOLO PIVOT</v>
      </c>
    </row>
    <row r="13" spans="1:25" x14ac:dyDescent="0.25">
      <c r="A13">
        <f>IF(ROWS(A$2:A13)&lt;=$Q$2,IFERROR(MATCH(ROWS(A$2:A13),APPOGGIO!$AH$2:$AH$1000,0),""),IFERROR(MATCH(ROWS(A$2:A13)-$Q$2,APPOGGIO!$AI$2:$AI$1000,0),""))</f>
        <v>37</v>
      </c>
      <c r="B13" t="str">
        <f>IF($A13="","",INDEX(APPOGGIO!$C$2:$C$1000,$A13))</f>
        <v>10045</v>
      </c>
      <c r="C13" t="str">
        <f>IF($A13="","",INDEX(APPOGGIO!$D$2:$D$1000,$A13))</f>
        <v>ELFBAR EB1000 WATERMELON 20 mg/ml</v>
      </c>
      <c r="D13" s="96">
        <f>IF($A13="","",INDEX(APPOGGIO!$AG$2:$AG$1000,$A13))</f>
        <v>0</v>
      </c>
      <c r="E13" s="96">
        <f>IF($A13="","",INDEX(APPOGGIO!$G$2:$G$1000,$A13))</f>
        <v>0</v>
      </c>
      <c r="F13" s="96">
        <f>IF($A13="","",INDEX(APPOGGIO!$AB$2:$AB$1000,$A13))</f>
        <v>0</v>
      </c>
      <c r="G13" s="97">
        <f>IF($A13="","",INDEX(APPOGGIO!$AC$2:$AC$1000,$A13))</f>
        <v>0</v>
      </c>
      <c r="H13" s="96">
        <f>IF($A13="","",INDEX(APPOGGIO!$AD$2:$AD$1000,$A13))</f>
        <v>0</v>
      </c>
      <c r="I13" s="96">
        <f>IF($A13="","",INDEX(APPOGGIO!$AE$2:$AE$1000,$A13))</f>
        <v>0</v>
      </c>
      <c r="J13" t="str">
        <f t="shared" si="0"/>
        <v>ALLERT SOTTO SOGLIA DEL 35%</v>
      </c>
      <c r="K13" t="str">
        <f>IF($A13="","",INDEX(APPOGGIO!$Z$2:$Z$1000,$A13))</f>
        <v>SIGARETTE ELETTRONICHE</v>
      </c>
      <c r="L13" s="96">
        <f>IF($A13="","",INDEX(APPOGGIO!$AA$2:$AA$1000,$A13))</f>
        <v>5</v>
      </c>
      <c r="M13" s="96">
        <f>IF($A13="","",INDEX(APPOGGIO!$AF$2:$AF$1000,$A13))</f>
        <v>0</v>
      </c>
      <c r="N13" s="96" t="str">
        <f t="shared" si="1"/>
        <v>NO ORDINE</v>
      </c>
      <c r="O13" s="96">
        <f t="shared" si="2"/>
        <v>0</v>
      </c>
      <c r="S13" s="118"/>
      <c r="T13" s="118"/>
      <c r="W13" s="227" cm="1">
        <f t="array" aca="1" ref="W13" ca="1">IF($B13="","",IFERROR(_xlfn.XLOOKUP($B13&amp;"",PIVOT!$A$10:$A$220&amp;"",PIVOT!$R$10:$R$220,0),0))</f>
        <v>10</v>
      </c>
      <c r="X13" s="221">
        <f t="shared" ca="1" si="3"/>
        <v>-10</v>
      </c>
      <c r="Y13" s="230" t="str">
        <f t="shared" ca="1" si="4"/>
        <v>SOLO PIVOT</v>
      </c>
    </row>
    <row r="14" spans="1:25" x14ac:dyDescent="0.25">
      <c r="A14">
        <f>IF(ROWS(A$2:A14)&lt;=$Q$2,IFERROR(MATCH(ROWS(A$2:A14),APPOGGIO!$AH$2:$AH$1000,0),""),IFERROR(MATCH(ROWS(A$2:A14)-$Q$2,APPOGGIO!$AI$2:$AI$1000,0),""))</f>
        <v>40</v>
      </c>
      <c r="B14" t="str">
        <f>IF($A14="","",INDEX(APPOGGIO!$C$2:$C$1000,$A14))</f>
        <v>10155</v>
      </c>
      <c r="C14" t="str">
        <f>IF($A14="","",INDEX(APPOGGIO!$D$2:$D$1000,$A14))</f>
        <v>Rizla Cartina KS Slim Silver + Filtri Carta</v>
      </c>
      <c r="D14" s="96">
        <f>IF($A14="","",INDEX(APPOGGIO!$AG$2:$AG$1000,$A14))</f>
        <v>0</v>
      </c>
      <c r="E14" s="96">
        <f>IF($A14="","",INDEX(APPOGGIO!$G$2:$G$1000,$A14))</f>
        <v>0</v>
      </c>
      <c r="F14" s="96">
        <f>IF($A14="","",INDEX(APPOGGIO!$AB$2:$AB$1000,$A14))</f>
        <v>0</v>
      </c>
      <c r="G14" s="97">
        <f>IF($A14="","",INDEX(APPOGGIO!$AC$2:$AC$1000,$A14))</f>
        <v>10</v>
      </c>
      <c r="H14" s="96">
        <f>IF($A14="","",INDEX(APPOGGIO!$AD$2:$AD$1000,$A14))</f>
        <v>1</v>
      </c>
      <c r="I14" s="96">
        <f>IF($A14="","",INDEX(APPOGGIO!$AE$2:$AE$1000,$A14))</f>
        <v>0</v>
      </c>
      <c r="J14" t="str">
        <f t="shared" si="0"/>
        <v>ALLERT SOTTO SOGLIA DEL 35%</v>
      </c>
      <c r="K14" t="str">
        <f>IF($A14="","",INDEX(APPOGGIO!$Z$2:$Z$1000,$A14))</f>
        <v>ACCESSORI</v>
      </c>
      <c r="L14" s="96">
        <f>IF($A14="","",INDEX(APPOGGIO!$AA$2:$AA$1000,$A14))</f>
        <v>1</v>
      </c>
      <c r="M14" s="96">
        <f>IF($A14="","",INDEX(APPOGGIO!$AF$2:$AF$1000,$A14))</f>
        <v>0</v>
      </c>
      <c r="N14" s="96" t="str">
        <f t="shared" si="1"/>
        <v>NO ORDINE</v>
      </c>
      <c r="O14" s="96">
        <f t="shared" si="2"/>
        <v>0</v>
      </c>
      <c r="S14" s="118"/>
      <c r="T14" s="118"/>
      <c r="W14" s="227" cm="1">
        <f t="array" aca="1" ref="W14" ca="1">IF($B14="","",IFERROR(_xlfn.XLOOKUP($B14&amp;"",PIVOT!$A$10:$A$220&amp;"",PIVOT!$R$10:$R$220,0),0))</f>
        <v>10</v>
      </c>
      <c r="X14" s="221">
        <f t="shared" ca="1" si="3"/>
        <v>-10</v>
      </c>
      <c r="Y14" s="230" t="str">
        <f t="shared" ca="1" si="4"/>
        <v>SOLO PIVOT</v>
      </c>
    </row>
    <row r="15" spans="1:25" x14ac:dyDescent="0.25">
      <c r="A15">
        <f>IF(ROWS(A$2:A15)&lt;=$Q$2,IFERROR(MATCH(ROWS(A$2:A15),APPOGGIO!$AH$2:$AH$1000,0),""),IFERROR(MATCH(ROWS(A$2:A15)-$Q$2,APPOGGIO!$AI$2:$AI$1000,0),""))</f>
        <v>41</v>
      </c>
      <c r="B15">
        <f>IF($A15="","",INDEX(APPOGGIO!$C$2:$C$1000,$A15))</f>
        <v>10193</v>
      </c>
      <c r="C15" t="str">
        <f>IF($A15="","",INDEX(APPOGGIO!$D$2:$D$1000,$A15))</f>
        <v>OCB CARTINE KS SLIM+FILTRO</v>
      </c>
      <c r="D15" s="96">
        <f>IF($A15="","",INDEX(APPOGGIO!$AG$2:$AG$1000,$A15))</f>
        <v>0</v>
      </c>
      <c r="E15" s="96">
        <f>IF($A15="","",INDEX(APPOGGIO!$G$2:$G$1000,$A15))</f>
        <v>0</v>
      </c>
      <c r="F15" s="96">
        <f>IF($A15="","",INDEX(APPOGGIO!$AB$2:$AB$1000,$A15))</f>
        <v>0</v>
      </c>
      <c r="G15" s="97">
        <f>IF($A15="","",INDEX(APPOGGIO!$AC$2:$AC$1000,$A15))</f>
        <v>1</v>
      </c>
      <c r="H15" s="96">
        <f>IF($A15="","",INDEX(APPOGGIO!$AD$2:$AD$1000,$A15))</f>
        <v>1</v>
      </c>
      <c r="I15" s="96">
        <f>IF($A15="","",INDEX(APPOGGIO!$AE$2:$AE$1000,$A15))</f>
        <v>0</v>
      </c>
      <c r="J15" t="str">
        <f t="shared" si="0"/>
        <v>ALLERT SOTTO SOGLIA DEL 35%</v>
      </c>
      <c r="K15" t="str">
        <f>IF($A15="","",INDEX(APPOGGIO!$Z$2:$Z$1000,$A15))</f>
        <v>ACCESSORI</v>
      </c>
      <c r="L15" s="96">
        <f>IF($A15="","",INDEX(APPOGGIO!$AA$2:$AA$1000,$A15))</f>
        <v>1</v>
      </c>
      <c r="M15" s="96">
        <f>IF($A15="","",INDEX(APPOGGIO!$AF$2:$AF$1000,$A15))</f>
        <v>0</v>
      </c>
      <c r="N15" s="96" t="str">
        <f t="shared" si="1"/>
        <v>NO ORDINE</v>
      </c>
      <c r="O15" s="96">
        <f t="shared" si="2"/>
        <v>0</v>
      </c>
      <c r="S15" s="118"/>
      <c r="T15" s="118"/>
      <c r="W15" s="227" cm="1">
        <f t="array" aca="1" ref="W15" ca="1">IF($B15="","",IFERROR(_xlfn.XLOOKUP($B15&amp;"",PIVOT!$A$10:$A$220&amp;"",PIVOT!$R$10:$R$220,0),0))</f>
        <v>10</v>
      </c>
      <c r="X15" s="221">
        <f t="shared" ca="1" si="3"/>
        <v>-10</v>
      </c>
      <c r="Y15" s="230" t="str">
        <f t="shared" ca="1" si="4"/>
        <v>SOLO PIVOT</v>
      </c>
    </row>
    <row r="16" spans="1:25" x14ac:dyDescent="0.25">
      <c r="A16">
        <f>IF(ROWS(A$2:A16)&lt;=$Q$2,IFERROR(MATCH(ROWS(A$2:A16),APPOGGIO!$AH$2:$AH$1000,0),""),IFERROR(MATCH(ROWS(A$2:A16)-$Q$2,APPOGGIO!$AI$2:$AI$1000,0),""))</f>
        <v>61</v>
      </c>
      <c r="B16" t="str">
        <f>IF($A16="","",INDEX(APPOGGIO!$C$2:$C$1000,$A16))</f>
        <v>10224</v>
      </c>
      <c r="C16" t="str">
        <f>IF($A16="","",INDEX(APPOGGIO!$D$2:$D$1000,$A16))</f>
        <v>CARTINE BRAVO (REX GOMMATE)</v>
      </c>
      <c r="D16" s="96">
        <f>IF($A16="","",INDEX(APPOGGIO!$AG$2:$AG$1000,$A16))</f>
        <v>0</v>
      </c>
      <c r="E16" s="96">
        <f>IF($A16="","",INDEX(APPOGGIO!$G$2:$G$1000,$A16))</f>
        <v>0</v>
      </c>
      <c r="F16" s="96">
        <f>IF($A16="","",INDEX(APPOGGIO!$AB$2:$AB$1000,$A16))</f>
        <v>0</v>
      </c>
      <c r="G16" s="97">
        <f>IF($A16="","",INDEX(APPOGGIO!$AC$2:$AC$1000,$A16))</f>
        <v>0</v>
      </c>
      <c r="H16" s="96">
        <f>IF($A16="","",INDEX(APPOGGIO!$AD$2:$AD$1000,$A16))</f>
        <v>0</v>
      </c>
      <c r="I16" s="96">
        <f>IF($A16="","",INDEX(APPOGGIO!$AE$2:$AE$1000,$A16))</f>
        <v>0</v>
      </c>
      <c r="J16" t="str">
        <f t="shared" si="0"/>
        <v>ALLERT SOTTO SOGLIA DEL 35%</v>
      </c>
      <c r="K16" t="str">
        <f>IF($A16="","",INDEX(APPOGGIO!$Z$2:$Z$1000,$A16))</f>
        <v>ACCESSORI</v>
      </c>
      <c r="L16" s="96">
        <f>IF($A16="","",INDEX(APPOGGIO!$AA$2:$AA$1000,$A16))</f>
        <v>1</v>
      </c>
      <c r="M16" s="96">
        <f>IF($A16="","",INDEX(APPOGGIO!$AF$2:$AF$1000,$A16))</f>
        <v>0</v>
      </c>
      <c r="N16" s="96" t="str">
        <f t="shared" si="1"/>
        <v>NO ORDINE</v>
      </c>
      <c r="O16" s="96">
        <f t="shared" si="2"/>
        <v>0</v>
      </c>
      <c r="S16" s="118"/>
      <c r="T16" s="118"/>
      <c r="W16" s="227" cm="1">
        <f t="array" aca="1" ref="W16" ca="1">IF($B16="","",IFERROR(_xlfn.XLOOKUP($B16&amp;"",PIVOT!$A$10:$A$220&amp;"",PIVOT!$R$10:$R$220,0),0))</f>
        <v>10</v>
      </c>
      <c r="X16" s="221">
        <f t="shared" ca="1" si="3"/>
        <v>-10</v>
      </c>
      <c r="Y16" s="230" t="str">
        <f t="shared" ca="1" si="4"/>
        <v>SOLO PIVOT</v>
      </c>
    </row>
    <row r="17" spans="1:25" x14ac:dyDescent="0.25">
      <c r="A17">
        <f>IF(ROWS(A$2:A17)&lt;=$Q$2,IFERROR(MATCH(ROWS(A$2:A17),APPOGGIO!$AH$2:$AH$1000,0),""),IFERROR(MATCH(ROWS(A$2:A17)-$Q$2,APPOGGIO!$AI$2:$AI$1000,0),""))</f>
        <v>71</v>
      </c>
      <c r="B17" t="str">
        <f>IF($A17="","",INDEX(APPOGGIO!$C$2:$C$1000,$A17))</f>
        <v>10234</v>
      </c>
      <c r="C17" t="str">
        <f>IF($A17="","",INDEX(APPOGGIO!$D$2:$D$1000,$A17))</f>
        <v>KIWI BANANA ICE POD</v>
      </c>
      <c r="D17" s="96">
        <f>IF($A17="","",INDEX(APPOGGIO!$AG$2:$AG$1000,$A17))</f>
        <v>0</v>
      </c>
      <c r="E17" s="96">
        <f>IF($A17="","",INDEX(APPOGGIO!$G$2:$G$1000,$A17))</f>
        <v>0</v>
      </c>
      <c r="F17" s="96">
        <f>IF($A17="","",INDEX(APPOGGIO!$AB$2:$AB$1000,$A17))</f>
        <v>0</v>
      </c>
      <c r="G17" s="97">
        <f>IF($A17="","",INDEX(APPOGGIO!$AC$2:$AC$1000,$A17))</f>
        <v>0</v>
      </c>
      <c r="H17" s="96">
        <f>IF($A17="","",INDEX(APPOGGIO!$AD$2:$AD$1000,$A17))</f>
        <v>0</v>
      </c>
      <c r="I17" s="96">
        <f>IF($A17="","",INDEX(APPOGGIO!$AE$2:$AE$1000,$A17))</f>
        <v>0</v>
      </c>
      <c r="J17" t="str">
        <f t="shared" si="0"/>
        <v>ALLERT SOTTO SOGLIA DEL 35%</v>
      </c>
      <c r="K17" t="str">
        <f>IF($A17="","",INDEX(APPOGGIO!$Z$2:$Z$1000,$A17))</f>
        <v>SIGARETTE ELETTRONICHE</v>
      </c>
      <c r="L17" s="96">
        <f>IF($A17="","",INDEX(APPOGGIO!$AA$2:$AA$1000,$A17))</f>
        <v>5</v>
      </c>
      <c r="M17" s="96">
        <f>IF($A17="","",INDEX(APPOGGIO!$AF$2:$AF$1000,$A17))</f>
        <v>0</v>
      </c>
      <c r="N17" s="96" t="str">
        <f t="shared" si="1"/>
        <v>NO ORDINE</v>
      </c>
      <c r="O17" s="96">
        <f t="shared" si="2"/>
        <v>0</v>
      </c>
      <c r="S17" s="118"/>
      <c r="T17" s="118"/>
      <c r="W17" s="227" cm="1">
        <f t="array" aca="1" ref="W17" ca="1">IF($B17="","",IFERROR(_xlfn.XLOOKUP($B17&amp;"",PIVOT!$A$10:$A$220&amp;"",PIVOT!$R$10:$R$220,0),0))</f>
        <v>10</v>
      </c>
      <c r="X17" s="221">
        <f t="shared" ca="1" si="3"/>
        <v>-10</v>
      </c>
      <c r="Y17" s="230" t="str">
        <f t="shared" ca="1" si="4"/>
        <v>SOLO PIVOT</v>
      </c>
    </row>
    <row r="18" spans="1:25" x14ac:dyDescent="0.25">
      <c r="A18">
        <f>IF(ROWS(A$2:A18)&lt;=$Q$2,IFERROR(MATCH(ROWS(A$2:A18),APPOGGIO!$AH$2:$AH$1000,0),""),IFERROR(MATCH(ROWS(A$2:A18)-$Q$2,APPOGGIO!$AI$2:$AI$1000,0),""))</f>
        <v>101</v>
      </c>
      <c r="B18" t="str">
        <f>IF($A18="","",INDEX(APPOGGIO!$C$2:$C$1000,$A18))</f>
        <v>AMMS20234</v>
      </c>
      <c r="C18" t="str">
        <f>IF($A18="","",INDEX(APPOGGIO!$D$2:$D$1000,$A18))</f>
        <v>CAMEL PURPLE OPTION STICK</v>
      </c>
      <c r="D18" s="96">
        <f>IF($A18="","",INDEX(APPOGGIO!$AG$2:$AG$1000,$A18))</f>
        <v>0</v>
      </c>
      <c r="E18" s="96">
        <f>IF($A18="","",INDEX(APPOGGIO!$G$2:$G$1000,$A18))</f>
        <v>0</v>
      </c>
      <c r="F18" s="96">
        <f>IF($A18="","",INDEX(APPOGGIO!$AB$2:$AB$1000,$A18))</f>
        <v>0</v>
      </c>
      <c r="G18" s="97">
        <f>IF($A18="","",INDEX(APPOGGIO!$AC$2:$AC$1000,$A18))</f>
        <v>10</v>
      </c>
      <c r="H18" s="96">
        <f>IF($A18="","",INDEX(APPOGGIO!$AD$2:$AD$1000,$A18))</f>
        <v>1</v>
      </c>
      <c r="I18" s="96">
        <f>IF($A18="","",INDEX(APPOGGIO!$AE$2:$AE$1000,$A18))</f>
        <v>0</v>
      </c>
      <c r="J18" t="str">
        <f t="shared" si="0"/>
        <v>ALLERT SOTTO SOGLIA DEL 35%</v>
      </c>
      <c r="K18" t="str">
        <f>IF($A18="","",INDEX(APPOGGIO!$Z$2:$Z$1000,$A18))</f>
        <v>SIGARETTE</v>
      </c>
      <c r="L18" s="96">
        <f>IF($A18="","",INDEX(APPOGGIO!$AA$2:$AA$1000,$A18))</f>
        <v>10</v>
      </c>
      <c r="M18" s="96">
        <f>IF($A18="","",INDEX(APPOGGIO!$AF$2:$AF$1000,$A18))</f>
        <v>0</v>
      </c>
      <c r="N18" s="96" t="str">
        <f t="shared" si="1"/>
        <v>NO ORDINE</v>
      </c>
      <c r="O18" s="96">
        <f t="shared" si="2"/>
        <v>0</v>
      </c>
      <c r="S18" s="118"/>
      <c r="T18" s="118"/>
      <c r="W18" s="227" cm="1">
        <f t="array" aca="1" ref="W18" ca="1">IF($B18="","",IFERROR(_xlfn.XLOOKUP($B18&amp;"",PIVOT!$A$10:$A$220&amp;"",PIVOT!$R$10:$R$220,0),0))</f>
        <v>0</v>
      </c>
      <c r="X18" s="221">
        <f t="shared" ca="1" si="3"/>
        <v>0</v>
      </c>
      <c r="Y18" s="230" t="str">
        <f t="shared" ca="1" si="4"/>
        <v>NESSUN ORDINE</v>
      </c>
    </row>
    <row r="19" spans="1:25" x14ac:dyDescent="0.25">
      <c r="A19">
        <f>IF(ROWS(A$2:A19)&lt;=$Q$2,IFERROR(MATCH(ROWS(A$2:A19),APPOGGIO!$AH$2:$AH$1000,0),""),IFERROR(MATCH(ROWS(A$2:A19)-$Q$2,APPOGGIO!$AI$2:$AI$1000,0),""))</f>
        <v>121</v>
      </c>
      <c r="B19" t="str">
        <f>IF($A19="","",INDEX(APPOGGIO!$C$2:$C$1000,$A19))</f>
        <v>AMMS21287</v>
      </c>
      <c r="C19" t="str">
        <f>IF($A19="","",INDEX(APPOGGIO!$D$2:$D$1000,$A19))</f>
        <v>MARLBORO GOLD TITANIUM EDITION*AST20</v>
      </c>
      <c r="D19" s="96">
        <f>IF($A19="","",INDEX(APPOGGIO!$AG$2:$AG$1000,$A19))</f>
        <v>0</v>
      </c>
      <c r="E19" s="96">
        <f>IF($A19="","",INDEX(APPOGGIO!$G$2:$G$1000,$A19))</f>
        <v>0</v>
      </c>
      <c r="F19" s="96">
        <f>IF($A19="","",INDEX(APPOGGIO!$AB$2:$AB$1000,$A19))</f>
        <v>0</v>
      </c>
      <c r="G19" s="97">
        <f>IF($A19="","",INDEX(APPOGGIO!$AC$2:$AC$1000,$A19))</f>
        <v>30</v>
      </c>
      <c r="H19" s="96">
        <f>IF($A19="","",INDEX(APPOGGIO!$AD$2:$AD$1000,$A19))</f>
        <v>1</v>
      </c>
      <c r="I19" s="96">
        <f>IF($A19="","",INDEX(APPOGGIO!$AE$2:$AE$1000,$A19))</f>
        <v>0</v>
      </c>
      <c r="J19" t="str">
        <f t="shared" si="0"/>
        <v>ALLERT SOTTO SOGLIA DEL 35%</v>
      </c>
      <c r="K19" t="str">
        <f>IF($A19="","",INDEX(APPOGGIO!$Z$2:$Z$1000,$A19))</f>
        <v>SIGARETTE</v>
      </c>
      <c r="L19" s="96">
        <f>IF($A19="","",INDEX(APPOGGIO!$AA$2:$AA$1000,$A19))</f>
        <v>10</v>
      </c>
      <c r="M19" s="96">
        <f>IF($A19="","",INDEX(APPOGGIO!$AF$2:$AF$1000,$A19))</f>
        <v>0</v>
      </c>
      <c r="N19" s="96" t="str">
        <f t="shared" si="1"/>
        <v>NO ORDINE</v>
      </c>
      <c r="O19" s="96">
        <f t="shared" si="2"/>
        <v>0</v>
      </c>
      <c r="S19" s="118"/>
      <c r="T19" s="118"/>
      <c r="W19" s="227" cm="1">
        <f t="array" aca="1" ref="W19" ca="1">IF($B19="","",IFERROR(_xlfn.XLOOKUP($B19&amp;"",PIVOT!$A$10:$A$220&amp;"",PIVOT!$R$10:$R$220,0),0))</f>
        <v>10</v>
      </c>
      <c r="X19" s="221">
        <f t="shared" ca="1" si="3"/>
        <v>-10</v>
      </c>
      <c r="Y19" s="230" t="str">
        <f t="shared" ca="1" si="4"/>
        <v>SOLO PIVOT</v>
      </c>
    </row>
    <row r="20" spans="1:25" x14ac:dyDescent="0.25">
      <c r="A20">
        <f>IF(ROWS(A$2:A20)&lt;=$Q$2,IFERROR(MATCH(ROWS(A$2:A20),APPOGGIO!$AH$2:$AH$1000,0),""),IFERROR(MATCH(ROWS(A$2:A20)-$Q$2,APPOGGIO!$AI$2:$AI$1000,0),""))</f>
        <v>131</v>
      </c>
      <c r="B20" t="str">
        <f>IF($A20="","",INDEX(APPOGGIO!$C$2:$C$1000,$A20))</f>
        <v>AMMS21687</v>
      </c>
      <c r="C20" t="str">
        <f>IF($A20="","",INDEX(APPOGGIO!$D$2:$D$1000,$A20))</f>
        <v>TOSCANELLO XXL CONNUBIO NERO RISERVA 4*PZ</v>
      </c>
      <c r="D20" s="96">
        <f>IF($A20="","",INDEX(APPOGGIO!$AG$2:$AG$1000,$A20))</f>
        <v>0</v>
      </c>
      <c r="E20" s="96">
        <f>IF($A20="","",INDEX(APPOGGIO!$G$2:$G$1000,$A20))</f>
        <v>0</v>
      </c>
      <c r="F20" s="96">
        <f>IF($A20="","",INDEX(APPOGGIO!$AB$2:$AB$1000,$A20))</f>
        <v>0</v>
      </c>
      <c r="G20" s="97">
        <f>IF($A20="","",INDEX(APPOGGIO!$AC$2:$AC$1000,$A20))</f>
        <v>10</v>
      </c>
      <c r="H20" s="96">
        <f>IF($A20="","",INDEX(APPOGGIO!$AD$2:$AD$1000,$A20))</f>
        <v>1</v>
      </c>
      <c r="I20" s="96">
        <f>IF($A20="","",INDEX(APPOGGIO!$AE$2:$AE$1000,$A20))</f>
        <v>0</v>
      </c>
      <c r="J20" t="str">
        <f t="shared" si="0"/>
        <v>ALLERT SOTTO SOGLIA DEL 35%</v>
      </c>
      <c r="K20" t="str">
        <f>IF($A20="","",INDEX(APPOGGIO!$Z$2:$Z$1000,$A20))</f>
        <v>SIGARETTE</v>
      </c>
      <c r="L20" s="96">
        <f>IF($A20="","",INDEX(APPOGGIO!$AA$2:$AA$1000,$A20))</f>
        <v>10</v>
      </c>
      <c r="M20" s="96">
        <f>IF($A20="","",INDEX(APPOGGIO!$AF$2:$AF$1000,$A20))</f>
        <v>0</v>
      </c>
      <c r="N20" s="96" t="str">
        <f t="shared" si="1"/>
        <v>NO ORDINE</v>
      </c>
      <c r="O20" s="96">
        <f t="shared" si="2"/>
        <v>0</v>
      </c>
      <c r="S20" s="118"/>
      <c r="T20" s="118"/>
      <c r="W20" s="227" cm="1">
        <f t="array" aca="1" ref="W20" ca="1">IF($B20="","",IFERROR(_xlfn.XLOOKUP($B20&amp;"",PIVOT!$A$10:$A$220&amp;"",PIVOT!$R$10:$R$220,0),0))</f>
        <v>10</v>
      </c>
      <c r="X20" s="221">
        <f t="shared" ca="1" si="3"/>
        <v>-10</v>
      </c>
      <c r="Y20" s="230" t="str">
        <f t="shared" ca="1" si="4"/>
        <v>SOLO PIVOT</v>
      </c>
    </row>
    <row r="21" spans="1:25" x14ac:dyDescent="0.25">
      <c r="A21">
        <f>IF(ROWS(A$2:A21)&lt;=$Q$2,IFERROR(MATCH(ROWS(A$2:A21),APPOGGIO!$AH$2:$AH$1000,0),""),IFERROR(MATCH(ROWS(A$2:A21)-$Q$2,APPOGGIO!$AI$2:$AI$1000,0),""))</f>
        <v>184</v>
      </c>
      <c r="B21" t="str">
        <f>IF($A21="","",INDEX(APPOGGIO!$C$2:$C$1000,$A21))</f>
        <v>AMMS3817</v>
      </c>
      <c r="C21" t="str">
        <f>IF($A21="","",INDEX(APPOGGIO!$D$2:$D$1000,$A21))</f>
        <v>TOSCANELLO BARRIQUE</v>
      </c>
      <c r="D21" s="96">
        <f>IF($A21="","",INDEX(APPOGGIO!$AG$2:$AG$1000,$A21))</f>
        <v>0</v>
      </c>
      <c r="E21" s="96">
        <f>IF($A21="","",INDEX(APPOGGIO!$G$2:$G$1000,$A21))</f>
        <v>0</v>
      </c>
      <c r="F21" s="96">
        <f>IF($A21="","",INDEX(APPOGGIO!$AB$2:$AB$1000,$A21))</f>
        <v>0</v>
      </c>
      <c r="G21" s="97">
        <f>IF($A21="","",INDEX(APPOGGIO!$AC$2:$AC$1000,$A21))</f>
        <v>10</v>
      </c>
      <c r="H21" s="96">
        <f>IF($A21="","",INDEX(APPOGGIO!$AD$2:$AD$1000,$A21))</f>
        <v>2</v>
      </c>
      <c r="I21" s="96">
        <f>IF($A21="","",INDEX(APPOGGIO!$AE$2:$AE$1000,$A21))</f>
        <v>0</v>
      </c>
      <c r="J21" t="str">
        <f t="shared" si="0"/>
        <v>ALLERT SOTTO SOGLIA DEL 35%</v>
      </c>
      <c r="K21" t="str">
        <f>IF($A21="","",INDEX(APPOGGIO!$Z$2:$Z$1000,$A21))</f>
        <v>SIGARETTE</v>
      </c>
      <c r="L21" s="96">
        <f>IF($A21="","",INDEX(APPOGGIO!$AA$2:$AA$1000,$A21))</f>
        <v>10</v>
      </c>
      <c r="M21" s="96">
        <f>IF($A21="","",INDEX(APPOGGIO!$AF$2:$AF$1000,$A21))</f>
        <v>0</v>
      </c>
      <c r="N21" s="96" t="str">
        <f t="shared" si="1"/>
        <v>NO ORDINE</v>
      </c>
      <c r="O21" s="96">
        <f t="shared" si="2"/>
        <v>0</v>
      </c>
      <c r="S21" s="118"/>
      <c r="T21" s="118"/>
      <c r="W21" s="227" cm="1">
        <f t="array" aca="1" ref="W21" ca="1">IF($B21="","",IFERROR(_xlfn.XLOOKUP($B21&amp;"",PIVOT!$A$10:$A$220&amp;"",PIVOT!$R$10:$R$220,0),0))</f>
        <v>0</v>
      </c>
      <c r="X21" s="221">
        <f t="shared" ca="1" si="3"/>
        <v>0</v>
      </c>
      <c r="Y21" s="230" t="str">
        <f t="shared" ca="1" si="4"/>
        <v>NESSUN ORDINE</v>
      </c>
    </row>
    <row r="22" spans="1:25" x14ac:dyDescent="0.25">
      <c r="A22" t="str">
        <f>IF(ROWS(A$2:A22)&lt;=$Q$2,IFERROR(MATCH(ROWS(A$2:A22),APPOGGIO!$AH$2:$AH$1000,0),""),IFERROR(MATCH(ROWS(A$2:A22)-$Q$2,APPOGGIO!$AI$2:$AI$1000,0),""))</f>
        <v/>
      </c>
      <c r="B22" t="str">
        <f>IF($A22="","",INDEX(APPOGGIO!$C$2:$C$1000,$A22))</f>
        <v/>
      </c>
      <c r="C22" t="str">
        <f>IF($A22="","",INDEX(APPOGGIO!$D$2:$D$1000,$A22))</f>
        <v/>
      </c>
      <c r="D22" s="96" t="str">
        <f>IF($A22="","",INDEX(APPOGGIO!$AG$2:$AG$1000,$A22))</f>
        <v/>
      </c>
      <c r="E22" s="96" t="str">
        <f>IF($A22="","",INDEX(APPOGGIO!$G$2:$G$1000,$A22))</f>
        <v/>
      </c>
      <c r="F22" s="96" t="str">
        <f>IF($A22="","",INDEX(APPOGGIO!$AB$2:$AB$1000,$A22))</f>
        <v/>
      </c>
      <c r="G22" s="97" t="str">
        <f>IF($A22="","",INDEX(APPOGGIO!$AC$2:$AC$1000,$A22))</f>
        <v/>
      </c>
      <c r="H22" s="96" t="str">
        <f>IF($A22="","",INDEX(APPOGGIO!$AD$2:$AD$1000,$A22))</f>
        <v/>
      </c>
      <c r="I22" s="96" t="str">
        <f>IF($A22="","",INDEX(APPOGGIO!$AE$2:$AE$1000,$A22))</f>
        <v/>
      </c>
      <c r="J22" t="str">
        <f t="shared" si="0"/>
        <v/>
      </c>
      <c r="K22" t="str">
        <f>IF($A22="","",INDEX(APPOGGIO!$Z$2:$Z$1000,$A22))</f>
        <v/>
      </c>
      <c r="L22" s="96" t="str">
        <f>IF($A22="","",INDEX(APPOGGIO!$AA$2:$AA$1000,$A22))</f>
        <v/>
      </c>
      <c r="M22" s="96" t="str">
        <f>IF($A22="","",INDEX(APPOGGIO!$AF$2:$AF$1000,$A22))</f>
        <v/>
      </c>
      <c r="N22" s="96" t="str">
        <f t="shared" si="1"/>
        <v/>
      </c>
      <c r="O22" s="96" t="str">
        <f t="shared" si="2"/>
        <v/>
      </c>
      <c r="S22" s="118"/>
      <c r="T22" s="118"/>
      <c r="W22" s="227" t="str" cm="1">
        <f t="array" ref="W22">IF($B22="","",IFERROR(_xlfn.XLOOKUP($B22&amp;"",PIVOT!$A$10:$A$220&amp;"",PIVOT!$R$10:$R$220,0),0))</f>
        <v/>
      </c>
      <c r="X22" s="221" t="str">
        <f t="shared" si="3"/>
        <v/>
      </c>
      <c r="Y22" s="230" t="str">
        <f t="shared" si="4"/>
        <v/>
      </c>
    </row>
    <row r="23" spans="1:25" x14ac:dyDescent="0.25">
      <c r="A23" t="str">
        <f>IF(ROWS(A$2:A23)&lt;=$Q$2,IFERROR(MATCH(ROWS(A$2:A23),APPOGGIO!$AH$2:$AH$1000,0),""),IFERROR(MATCH(ROWS(A$2:A23)-$Q$2,APPOGGIO!$AI$2:$AI$1000,0),""))</f>
        <v/>
      </c>
      <c r="B23" t="str">
        <f>IF($A23="","",INDEX(APPOGGIO!$C$2:$C$1000,$A23))</f>
        <v/>
      </c>
      <c r="C23" t="str">
        <f>IF($A23="","",INDEX(APPOGGIO!$D$2:$D$1000,$A23))</f>
        <v/>
      </c>
      <c r="D23" s="96" t="str">
        <f>IF($A23="","",INDEX(APPOGGIO!$AG$2:$AG$1000,$A23))</f>
        <v/>
      </c>
      <c r="E23" s="96" t="str">
        <f>IF($A23="","",INDEX(APPOGGIO!$G$2:$G$1000,$A23))</f>
        <v/>
      </c>
      <c r="F23" s="96" t="str">
        <f>IF($A23="","",INDEX(APPOGGIO!$AB$2:$AB$1000,$A23))</f>
        <v/>
      </c>
      <c r="G23" s="97" t="str">
        <f>IF($A23="","",INDEX(APPOGGIO!$AC$2:$AC$1000,$A23))</f>
        <v/>
      </c>
      <c r="H23" s="96" t="str">
        <f>IF($A23="","",INDEX(APPOGGIO!$AD$2:$AD$1000,$A23))</f>
        <v/>
      </c>
      <c r="I23" s="96" t="str">
        <f>IF($A23="","",INDEX(APPOGGIO!$AE$2:$AE$1000,$A23))</f>
        <v/>
      </c>
      <c r="J23" t="str">
        <f t="shared" si="0"/>
        <v/>
      </c>
      <c r="K23" t="str">
        <f>IF($A23="","",INDEX(APPOGGIO!$Z$2:$Z$1000,$A23))</f>
        <v/>
      </c>
      <c r="L23" s="96" t="str">
        <f>IF($A23="","",INDEX(APPOGGIO!$AA$2:$AA$1000,$A23))</f>
        <v/>
      </c>
      <c r="M23" s="96" t="str">
        <f>IF($A23="","",INDEX(APPOGGIO!$AF$2:$AF$1000,$A23))</f>
        <v/>
      </c>
      <c r="N23" s="96" t="str">
        <f t="shared" si="1"/>
        <v/>
      </c>
      <c r="O23" s="96" t="str">
        <f t="shared" si="2"/>
        <v/>
      </c>
      <c r="S23" s="118"/>
      <c r="T23" s="118"/>
      <c r="W23" s="227" t="str" cm="1">
        <f t="array" ref="W23">IF($B23="","",IFERROR(_xlfn.XLOOKUP($B23&amp;"",PIVOT!$A$10:$A$220&amp;"",PIVOT!$R$10:$R$220,0),0))</f>
        <v/>
      </c>
      <c r="X23" s="221" t="str">
        <f t="shared" si="3"/>
        <v/>
      </c>
      <c r="Y23" s="230" t="str">
        <f t="shared" si="4"/>
        <v/>
      </c>
    </row>
    <row r="24" spans="1:25" x14ac:dyDescent="0.25">
      <c r="A24" t="str">
        <f>IF(ROWS(A$2:A24)&lt;=$Q$2,IFERROR(MATCH(ROWS(A$2:A24),APPOGGIO!$AH$2:$AH$1000,0),""),IFERROR(MATCH(ROWS(A$2:A24)-$Q$2,APPOGGIO!$AI$2:$AI$1000,0),""))</f>
        <v/>
      </c>
      <c r="B24" t="str">
        <f>IF($A24="","",INDEX(APPOGGIO!$C$2:$C$1000,$A24))</f>
        <v/>
      </c>
      <c r="C24" t="str">
        <f>IF($A24="","",INDEX(APPOGGIO!$D$2:$D$1000,$A24))</f>
        <v/>
      </c>
      <c r="D24" s="96" t="str">
        <f>IF($A24="","",INDEX(APPOGGIO!$AG$2:$AG$1000,$A24))</f>
        <v/>
      </c>
      <c r="E24" s="96" t="str">
        <f>IF($A24="","",INDEX(APPOGGIO!$G$2:$G$1000,$A24))</f>
        <v/>
      </c>
      <c r="F24" s="96" t="str">
        <f>IF($A24="","",INDEX(APPOGGIO!$AB$2:$AB$1000,$A24))</f>
        <v/>
      </c>
      <c r="G24" s="97" t="str">
        <f>IF($A24="","",INDEX(APPOGGIO!$AC$2:$AC$1000,$A24))</f>
        <v/>
      </c>
      <c r="H24" s="96" t="str">
        <f>IF($A24="","",INDEX(APPOGGIO!$AD$2:$AD$1000,$A24))</f>
        <v/>
      </c>
      <c r="I24" s="96" t="str">
        <f>IF($A24="","",INDEX(APPOGGIO!$AE$2:$AE$1000,$A24))</f>
        <v/>
      </c>
      <c r="J24" t="str">
        <f t="shared" si="0"/>
        <v/>
      </c>
      <c r="K24" t="str">
        <f>IF($A24="","",INDEX(APPOGGIO!$Z$2:$Z$1000,$A24))</f>
        <v/>
      </c>
      <c r="L24" s="96" t="str">
        <f>IF($A24="","",INDEX(APPOGGIO!$AA$2:$AA$1000,$A24))</f>
        <v/>
      </c>
      <c r="M24" s="96" t="str">
        <f>IF($A24="","",INDEX(APPOGGIO!$AF$2:$AF$1000,$A24))</f>
        <v/>
      </c>
      <c r="N24" s="96" t="str">
        <f t="shared" si="1"/>
        <v/>
      </c>
      <c r="O24" s="96" t="str">
        <f t="shared" si="2"/>
        <v/>
      </c>
      <c r="S24" s="118"/>
      <c r="T24" s="118"/>
      <c r="W24" s="227" t="str" cm="1">
        <f t="array" ref="W24">IF($B24="","",IFERROR(_xlfn.XLOOKUP($B24&amp;"",PIVOT!$A$10:$A$220&amp;"",PIVOT!$R$10:$R$220,0),0))</f>
        <v/>
      </c>
      <c r="X24" s="221" t="str">
        <f t="shared" si="3"/>
        <v/>
      </c>
      <c r="Y24" s="230" t="str">
        <f t="shared" si="4"/>
        <v/>
      </c>
    </row>
    <row r="25" spans="1:25" x14ac:dyDescent="0.25">
      <c r="A25" t="str">
        <f>IF(ROWS(A$2:A25)&lt;=$Q$2,IFERROR(MATCH(ROWS(A$2:A25),APPOGGIO!$AH$2:$AH$1000,0),""),IFERROR(MATCH(ROWS(A$2:A25)-$Q$2,APPOGGIO!$AI$2:$AI$1000,0),""))</f>
        <v/>
      </c>
      <c r="B25" t="str">
        <f>IF($A25="","",INDEX(APPOGGIO!$C$2:$C$1000,$A25))</f>
        <v/>
      </c>
      <c r="C25" t="str">
        <f>IF($A25="","",INDEX(APPOGGIO!$D$2:$D$1000,$A25))</f>
        <v/>
      </c>
      <c r="D25" s="96" t="str">
        <f>IF($A25="","",INDEX(APPOGGIO!$AG$2:$AG$1000,$A25))</f>
        <v/>
      </c>
      <c r="E25" s="96" t="str">
        <f>IF($A25="","",INDEX(APPOGGIO!$G$2:$G$1000,$A25))</f>
        <v/>
      </c>
      <c r="F25" s="96" t="str">
        <f>IF($A25="","",INDEX(APPOGGIO!$AB$2:$AB$1000,$A25))</f>
        <v/>
      </c>
      <c r="G25" s="97" t="str">
        <f>IF($A25="","",INDEX(APPOGGIO!$AC$2:$AC$1000,$A25))</f>
        <v/>
      </c>
      <c r="H25" s="96" t="str">
        <f>IF($A25="","",INDEX(APPOGGIO!$AD$2:$AD$1000,$A25))</f>
        <v/>
      </c>
      <c r="I25" s="96" t="str">
        <f>IF($A25="","",INDEX(APPOGGIO!$AE$2:$AE$1000,$A25))</f>
        <v/>
      </c>
      <c r="J25" t="str">
        <f t="shared" si="0"/>
        <v/>
      </c>
      <c r="K25" t="str">
        <f>IF($A25="","",INDEX(APPOGGIO!$Z$2:$Z$1000,$A25))</f>
        <v/>
      </c>
      <c r="L25" s="96" t="str">
        <f>IF($A25="","",INDEX(APPOGGIO!$AA$2:$AA$1000,$A25))</f>
        <v/>
      </c>
      <c r="M25" s="96" t="str">
        <f>IF($A25="","",INDEX(APPOGGIO!$AF$2:$AF$1000,$A25))</f>
        <v/>
      </c>
      <c r="N25" s="96" t="str">
        <f t="shared" si="1"/>
        <v/>
      </c>
      <c r="O25" s="96" t="str">
        <f t="shared" si="2"/>
        <v/>
      </c>
      <c r="S25" s="118"/>
      <c r="T25" s="118"/>
      <c r="W25" s="227" t="str" cm="1">
        <f t="array" ref="W25">IF($B25="","",IFERROR(_xlfn.XLOOKUP($B25&amp;"",PIVOT!$A$10:$A$220&amp;"",PIVOT!$R$10:$R$220,0),0))</f>
        <v/>
      </c>
      <c r="X25" s="221" t="str">
        <f t="shared" si="3"/>
        <v/>
      </c>
      <c r="Y25" s="230" t="str">
        <f t="shared" si="4"/>
        <v/>
      </c>
    </row>
    <row r="26" spans="1:25" x14ac:dyDescent="0.25">
      <c r="A26" t="str">
        <f>IF(ROWS(A$2:A26)&lt;=$Q$2,IFERROR(MATCH(ROWS(A$2:A26),APPOGGIO!$AH$2:$AH$1000,0),""),IFERROR(MATCH(ROWS(A$2:A26)-$Q$2,APPOGGIO!$AI$2:$AI$1000,0),""))</f>
        <v/>
      </c>
      <c r="B26" t="str">
        <f>IF($A26="","",INDEX(APPOGGIO!$C$2:$C$1000,$A26))</f>
        <v/>
      </c>
      <c r="C26" t="str">
        <f>IF($A26="","",INDEX(APPOGGIO!$D$2:$D$1000,$A26))</f>
        <v/>
      </c>
      <c r="D26" s="96" t="str">
        <f>IF($A26="","",INDEX(APPOGGIO!$AG$2:$AG$1000,$A26))</f>
        <v/>
      </c>
      <c r="E26" s="96" t="str">
        <f>IF($A26="","",INDEX(APPOGGIO!$G$2:$G$1000,$A26))</f>
        <v/>
      </c>
      <c r="F26" s="96" t="str">
        <f>IF($A26="","",INDEX(APPOGGIO!$AB$2:$AB$1000,$A26))</f>
        <v/>
      </c>
      <c r="G26" s="97" t="str">
        <f>IF($A26="","",INDEX(APPOGGIO!$AC$2:$AC$1000,$A26))</f>
        <v/>
      </c>
      <c r="H26" s="96" t="str">
        <f>IF($A26="","",INDEX(APPOGGIO!$AD$2:$AD$1000,$A26))</f>
        <v/>
      </c>
      <c r="I26" s="96" t="str">
        <f>IF($A26="","",INDEX(APPOGGIO!$AE$2:$AE$1000,$A26))</f>
        <v/>
      </c>
      <c r="J26" t="str">
        <f t="shared" si="0"/>
        <v/>
      </c>
      <c r="K26" t="str">
        <f>IF($A26="","",INDEX(APPOGGIO!$Z$2:$Z$1000,$A26))</f>
        <v/>
      </c>
      <c r="L26" s="96" t="str">
        <f>IF($A26="","",INDEX(APPOGGIO!$AA$2:$AA$1000,$A26))</f>
        <v/>
      </c>
      <c r="M26" s="96" t="str">
        <f>IF($A26="","",INDEX(APPOGGIO!$AF$2:$AF$1000,$A26))</f>
        <v/>
      </c>
      <c r="N26" s="96" t="str">
        <f t="shared" si="1"/>
        <v/>
      </c>
      <c r="O26" s="96" t="str">
        <f t="shared" si="2"/>
        <v/>
      </c>
      <c r="S26" s="118"/>
      <c r="T26" s="118"/>
      <c r="W26" s="227" t="str" cm="1">
        <f t="array" ref="W26">IF($B26="","",IFERROR(_xlfn.XLOOKUP($B26&amp;"",PIVOT!$A$10:$A$220&amp;"",PIVOT!$R$10:$R$220,0),0))</f>
        <v/>
      </c>
      <c r="X26" s="221" t="str">
        <f t="shared" si="3"/>
        <v/>
      </c>
      <c r="Y26" s="230" t="str">
        <f t="shared" si="4"/>
        <v/>
      </c>
    </row>
    <row r="27" spans="1:25" x14ac:dyDescent="0.25">
      <c r="A27" t="str">
        <f>IF(ROWS(A$2:A27)&lt;=$Q$2,IFERROR(MATCH(ROWS(A$2:A27),APPOGGIO!$AH$2:$AH$1000,0),""),IFERROR(MATCH(ROWS(A$2:A27)-$Q$2,APPOGGIO!$AI$2:$AI$1000,0),""))</f>
        <v/>
      </c>
      <c r="B27" t="str">
        <f>IF($A27="","",INDEX(APPOGGIO!$C$2:$C$1000,$A27))</f>
        <v/>
      </c>
      <c r="C27" t="str">
        <f>IF($A27="","",INDEX(APPOGGIO!$D$2:$D$1000,$A27))</f>
        <v/>
      </c>
      <c r="D27" s="96" t="str">
        <f>IF($A27="","",INDEX(APPOGGIO!$AG$2:$AG$1000,$A27))</f>
        <v/>
      </c>
      <c r="E27" s="96" t="str">
        <f>IF($A27="","",INDEX(APPOGGIO!$G$2:$G$1000,$A27))</f>
        <v/>
      </c>
      <c r="F27" s="96" t="str">
        <f>IF($A27="","",INDEX(APPOGGIO!$AB$2:$AB$1000,$A27))</f>
        <v/>
      </c>
      <c r="G27" s="97" t="str">
        <f>IF($A27="","",INDEX(APPOGGIO!$AC$2:$AC$1000,$A27))</f>
        <v/>
      </c>
      <c r="H27" s="96" t="str">
        <f>IF($A27="","",INDEX(APPOGGIO!$AD$2:$AD$1000,$A27))</f>
        <v/>
      </c>
      <c r="I27" s="96" t="str">
        <f>IF($A27="","",INDEX(APPOGGIO!$AE$2:$AE$1000,$A27))</f>
        <v/>
      </c>
      <c r="J27" t="str">
        <f t="shared" si="0"/>
        <v/>
      </c>
      <c r="K27" t="str">
        <f>IF($A27="","",INDEX(APPOGGIO!$Z$2:$Z$1000,$A27))</f>
        <v/>
      </c>
      <c r="L27" s="96" t="str">
        <f>IF($A27="","",INDEX(APPOGGIO!$AA$2:$AA$1000,$A27))</f>
        <v/>
      </c>
      <c r="M27" s="96" t="str">
        <f>IF($A27="","",INDEX(APPOGGIO!$AF$2:$AF$1000,$A27))</f>
        <v/>
      </c>
      <c r="N27" s="96" t="str">
        <f t="shared" si="1"/>
        <v/>
      </c>
      <c r="O27" s="96" t="str">
        <f t="shared" si="2"/>
        <v/>
      </c>
      <c r="S27" s="118"/>
      <c r="T27" s="118"/>
      <c r="W27" s="227" t="str" cm="1">
        <f t="array" ref="W27">IF($B27="","",IFERROR(_xlfn.XLOOKUP($B27&amp;"",PIVOT!$A$10:$A$220&amp;"",PIVOT!$R$10:$R$220,0),0))</f>
        <v/>
      </c>
      <c r="X27" s="221" t="str">
        <f t="shared" si="3"/>
        <v/>
      </c>
      <c r="Y27" s="230" t="str">
        <f t="shared" si="4"/>
        <v/>
      </c>
    </row>
    <row r="28" spans="1:25" x14ac:dyDescent="0.25">
      <c r="A28" t="str">
        <f>IF(ROWS(A$2:A28)&lt;=$Q$2,IFERROR(MATCH(ROWS(A$2:A28),APPOGGIO!$AH$2:$AH$1000,0),""),IFERROR(MATCH(ROWS(A$2:A28)-$Q$2,APPOGGIO!$AI$2:$AI$1000,0),""))</f>
        <v/>
      </c>
      <c r="B28" t="str">
        <f>IF($A28="","",INDEX(APPOGGIO!$C$2:$C$1000,$A28))</f>
        <v/>
      </c>
      <c r="C28" t="str">
        <f>IF($A28="","",INDEX(APPOGGIO!$D$2:$D$1000,$A28))</f>
        <v/>
      </c>
      <c r="D28" s="96" t="str">
        <f>IF($A28="","",INDEX(APPOGGIO!$AG$2:$AG$1000,$A28))</f>
        <v/>
      </c>
      <c r="E28" s="96" t="str">
        <f>IF($A28="","",INDEX(APPOGGIO!$G$2:$G$1000,$A28))</f>
        <v/>
      </c>
      <c r="F28" s="96" t="str">
        <f>IF($A28="","",INDEX(APPOGGIO!$AB$2:$AB$1000,$A28))</f>
        <v/>
      </c>
      <c r="G28" s="97" t="str">
        <f>IF($A28="","",INDEX(APPOGGIO!$AC$2:$AC$1000,$A28))</f>
        <v/>
      </c>
      <c r="H28" s="96" t="str">
        <f>IF($A28="","",INDEX(APPOGGIO!$AD$2:$AD$1000,$A28))</f>
        <v/>
      </c>
      <c r="I28" s="96" t="str">
        <f>IF($A28="","",INDEX(APPOGGIO!$AE$2:$AE$1000,$A28))</f>
        <v/>
      </c>
      <c r="J28" t="str">
        <f t="shared" si="0"/>
        <v/>
      </c>
      <c r="K28" t="str">
        <f>IF($A28="","",INDEX(APPOGGIO!$Z$2:$Z$1000,$A28))</f>
        <v/>
      </c>
      <c r="L28" s="96" t="str">
        <f>IF($A28="","",INDEX(APPOGGIO!$AA$2:$AA$1000,$A28))</f>
        <v/>
      </c>
      <c r="M28" s="96" t="str">
        <f>IF($A28="","",INDEX(APPOGGIO!$AF$2:$AF$1000,$A28))</f>
        <v/>
      </c>
      <c r="N28" s="96" t="str">
        <f t="shared" si="1"/>
        <v/>
      </c>
      <c r="O28" s="96" t="str">
        <f t="shared" si="2"/>
        <v/>
      </c>
      <c r="S28" s="118"/>
      <c r="T28" s="118"/>
      <c r="W28" s="227" t="str" cm="1">
        <f t="array" ref="W28">IF($B28="","",IFERROR(_xlfn.XLOOKUP($B28&amp;"",PIVOT!$A$10:$A$220&amp;"",PIVOT!$R$10:$R$220,0),0))</f>
        <v/>
      </c>
      <c r="X28" s="221" t="str">
        <f t="shared" si="3"/>
        <v/>
      </c>
      <c r="Y28" s="230" t="str">
        <f t="shared" si="4"/>
        <v/>
      </c>
    </row>
    <row r="29" spans="1:25" x14ac:dyDescent="0.25">
      <c r="A29" t="str">
        <f>IF(ROWS(A$2:A29)&lt;=$Q$2,IFERROR(MATCH(ROWS(A$2:A29),APPOGGIO!$AH$2:$AH$1000,0),""),IFERROR(MATCH(ROWS(A$2:A29)-$Q$2,APPOGGIO!$AI$2:$AI$1000,0),""))</f>
        <v/>
      </c>
      <c r="B29" t="str">
        <f>IF($A29="","",INDEX(APPOGGIO!$C$2:$C$1000,$A29))</f>
        <v/>
      </c>
      <c r="C29" t="str">
        <f>IF($A29="","",INDEX(APPOGGIO!$D$2:$D$1000,$A29))</f>
        <v/>
      </c>
      <c r="D29" s="96" t="str">
        <f>IF($A29="","",INDEX(APPOGGIO!$AG$2:$AG$1000,$A29))</f>
        <v/>
      </c>
      <c r="E29" s="96" t="str">
        <f>IF($A29="","",INDEX(APPOGGIO!$G$2:$G$1000,$A29))</f>
        <v/>
      </c>
      <c r="F29" s="96" t="str">
        <f>IF($A29="","",INDEX(APPOGGIO!$AB$2:$AB$1000,$A29))</f>
        <v/>
      </c>
      <c r="G29" s="97" t="str">
        <f>IF($A29="","",INDEX(APPOGGIO!$AC$2:$AC$1000,$A29))</f>
        <v/>
      </c>
      <c r="H29" s="96" t="str">
        <f>IF($A29="","",INDEX(APPOGGIO!$AD$2:$AD$1000,$A29))</f>
        <v/>
      </c>
      <c r="I29" s="96" t="str">
        <f>IF($A29="","",INDEX(APPOGGIO!$AE$2:$AE$1000,$A29))</f>
        <v/>
      </c>
      <c r="J29" t="str">
        <f t="shared" si="0"/>
        <v/>
      </c>
      <c r="K29" t="str">
        <f>IF($A29="","",INDEX(APPOGGIO!$Z$2:$Z$1000,$A29))</f>
        <v/>
      </c>
      <c r="L29" s="96" t="str">
        <f>IF($A29="","",INDEX(APPOGGIO!$AA$2:$AA$1000,$A29))</f>
        <v/>
      </c>
      <c r="M29" s="96" t="str">
        <f>IF($A29="","",INDEX(APPOGGIO!$AF$2:$AF$1000,$A29))</f>
        <v/>
      </c>
      <c r="N29" s="96" t="str">
        <f t="shared" si="1"/>
        <v/>
      </c>
      <c r="O29" s="96" t="str">
        <f t="shared" si="2"/>
        <v/>
      </c>
      <c r="S29" s="118"/>
      <c r="T29" s="118"/>
      <c r="W29" s="227" t="str" cm="1">
        <f t="array" ref="W29">IF($B29="","",IFERROR(_xlfn.XLOOKUP($B29&amp;"",PIVOT!$A$10:$A$220&amp;"",PIVOT!$R$10:$R$220,0),0))</f>
        <v/>
      </c>
      <c r="X29" s="221" t="str">
        <f t="shared" si="3"/>
        <v/>
      </c>
      <c r="Y29" s="230" t="str">
        <f t="shared" si="4"/>
        <v/>
      </c>
    </row>
    <row r="30" spans="1:25" x14ac:dyDescent="0.25">
      <c r="A30" t="str">
        <f>IF(ROWS(A$2:A30)&lt;=$Q$2,IFERROR(MATCH(ROWS(A$2:A30),APPOGGIO!$AH$2:$AH$1000,0),""),IFERROR(MATCH(ROWS(A$2:A30)-$Q$2,APPOGGIO!$AI$2:$AI$1000,0),""))</f>
        <v/>
      </c>
      <c r="B30" t="str">
        <f>IF($A30="","",INDEX(APPOGGIO!$C$2:$C$1000,$A30))</f>
        <v/>
      </c>
      <c r="C30" t="str">
        <f>IF($A30="","",INDEX(APPOGGIO!$D$2:$D$1000,$A30))</f>
        <v/>
      </c>
      <c r="D30" s="96" t="str">
        <f>IF($A30="","",INDEX(APPOGGIO!$AG$2:$AG$1000,$A30))</f>
        <v/>
      </c>
      <c r="E30" s="96" t="str">
        <f>IF($A30="","",INDEX(APPOGGIO!$G$2:$G$1000,$A30))</f>
        <v/>
      </c>
      <c r="F30" s="96" t="str">
        <f>IF($A30="","",INDEX(APPOGGIO!$AB$2:$AB$1000,$A30))</f>
        <v/>
      </c>
      <c r="G30" s="97" t="str">
        <f>IF($A30="","",INDEX(APPOGGIO!$AC$2:$AC$1000,$A30))</f>
        <v/>
      </c>
      <c r="H30" s="96" t="str">
        <f>IF($A30="","",INDEX(APPOGGIO!$AD$2:$AD$1000,$A30))</f>
        <v/>
      </c>
      <c r="I30" s="96" t="str">
        <f>IF($A30="","",INDEX(APPOGGIO!$AE$2:$AE$1000,$A30))</f>
        <v/>
      </c>
      <c r="J30" t="str">
        <f t="shared" si="0"/>
        <v/>
      </c>
      <c r="K30" t="str">
        <f>IF($A30="","",INDEX(APPOGGIO!$Z$2:$Z$1000,$A30))</f>
        <v/>
      </c>
      <c r="L30" s="96" t="str">
        <f>IF($A30="","",INDEX(APPOGGIO!$AA$2:$AA$1000,$A30))</f>
        <v/>
      </c>
      <c r="M30" s="96" t="str">
        <f>IF($A30="","",INDEX(APPOGGIO!$AF$2:$AF$1000,$A30))</f>
        <v/>
      </c>
      <c r="N30" s="96" t="str">
        <f t="shared" si="1"/>
        <v/>
      </c>
      <c r="O30" s="96" t="str">
        <f t="shared" si="2"/>
        <v/>
      </c>
      <c r="S30" s="118"/>
      <c r="T30" s="118"/>
      <c r="W30" s="227" t="str" cm="1">
        <f t="array" ref="W30">IF($B30="","",IFERROR(_xlfn.XLOOKUP($B30&amp;"",PIVOT!$A$10:$A$220&amp;"",PIVOT!$R$10:$R$220,0),0))</f>
        <v/>
      </c>
      <c r="X30" s="221" t="str">
        <f t="shared" si="3"/>
        <v/>
      </c>
      <c r="Y30" s="230" t="str">
        <f t="shared" si="4"/>
        <v/>
      </c>
    </row>
    <row r="31" spans="1:25" x14ac:dyDescent="0.25">
      <c r="A31" t="str">
        <f>IF(ROWS(A$2:A31)&lt;=$Q$2,IFERROR(MATCH(ROWS(A$2:A31),APPOGGIO!$AH$2:$AH$1000,0),""),IFERROR(MATCH(ROWS(A$2:A31)-$Q$2,APPOGGIO!$AI$2:$AI$1000,0),""))</f>
        <v/>
      </c>
      <c r="B31" t="str">
        <f>IF($A31="","",INDEX(APPOGGIO!$C$2:$C$1000,$A31))</f>
        <v/>
      </c>
      <c r="C31" t="str">
        <f>IF($A31="","",INDEX(APPOGGIO!$D$2:$D$1000,$A31))</f>
        <v/>
      </c>
      <c r="D31" s="96" t="str">
        <f>IF($A31="","",INDEX(APPOGGIO!$AG$2:$AG$1000,$A31))</f>
        <v/>
      </c>
      <c r="E31" s="96" t="str">
        <f>IF($A31="","",INDEX(APPOGGIO!$G$2:$G$1000,$A31))</f>
        <v/>
      </c>
      <c r="F31" s="96" t="str">
        <f>IF($A31="","",INDEX(APPOGGIO!$AB$2:$AB$1000,$A31))</f>
        <v/>
      </c>
      <c r="G31" s="97" t="str">
        <f>IF($A31="","",INDEX(APPOGGIO!$AC$2:$AC$1000,$A31))</f>
        <v/>
      </c>
      <c r="H31" s="96" t="str">
        <f>IF($A31="","",INDEX(APPOGGIO!$AD$2:$AD$1000,$A31))</f>
        <v/>
      </c>
      <c r="I31" s="96" t="str">
        <f>IF($A31="","",INDEX(APPOGGIO!$AE$2:$AE$1000,$A31))</f>
        <v/>
      </c>
      <c r="J31" t="str">
        <f t="shared" si="0"/>
        <v/>
      </c>
      <c r="K31" t="str">
        <f>IF($A31="","",INDEX(APPOGGIO!$Z$2:$Z$1000,$A31))</f>
        <v/>
      </c>
      <c r="L31" s="96" t="str">
        <f>IF($A31="","",INDEX(APPOGGIO!$AA$2:$AA$1000,$A31))</f>
        <v/>
      </c>
      <c r="M31" s="96" t="str">
        <f>IF($A31="","",INDEX(APPOGGIO!$AF$2:$AF$1000,$A31))</f>
        <v/>
      </c>
      <c r="N31" s="96" t="str">
        <f t="shared" si="1"/>
        <v/>
      </c>
      <c r="O31" s="96" t="str">
        <f t="shared" si="2"/>
        <v/>
      </c>
      <c r="S31" s="118"/>
      <c r="T31" s="118"/>
      <c r="W31" s="227" t="str" cm="1">
        <f t="array" ref="W31">IF($B31="","",IFERROR(_xlfn.XLOOKUP($B31&amp;"",PIVOT!$A$10:$A$220&amp;"",PIVOT!$R$10:$R$220,0),0))</f>
        <v/>
      </c>
      <c r="X31" s="221" t="str">
        <f t="shared" si="3"/>
        <v/>
      </c>
      <c r="Y31" s="230" t="str">
        <f t="shared" si="4"/>
        <v/>
      </c>
    </row>
    <row r="32" spans="1:25" x14ac:dyDescent="0.25">
      <c r="A32" t="str">
        <f>IF(ROWS(A$2:A32)&lt;=$Q$2,IFERROR(MATCH(ROWS(A$2:A32),APPOGGIO!$AH$2:$AH$1000,0),""),IFERROR(MATCH(ROWS(A$2:A32)-$Q$2,APPOGGIO!$AI$2:$AI$1000,0),""))</f>
        <v/>
      </c>
      <c r="B32" t="str">
        <f>IF($A32="","",INDEX(APPOGGIO!$C$2:$C$1000,$A32))</f>
        <v/>
      </c>
      <c r="C32" t="str">
        <f>IF($A32="","",INDEX(APPOGGIO!$D$2:$D$1000,$A32))</f>
        <v/>
      </c>
      <c r="D32" s="96" t="str">
        <f>IF($A32="","",INDEX(APPOGGIO!$AG$2:$AG$1000,$A32))</f>
        <v/>
      </c>
      <c r="E32" s="96" t="str">
        <f>IF($A32="","",INDEX(APPOGGIO!$G$2:$G$1000,$A32))</f>
        <v/>
      </c>
      <c r="F32" s="96" t="str">
        <f>IF($A32="","",INDEX(APPOGGIO!$AB$2:$AB$1000,$A32))</f>
        <v/>
      </c>
      <c r="G32" s="97" t="str">
        <f>IF($A32="","",INDEX(APPOGGIO!$AC$2:$AC$1000,$A32))</f>
        <v/>
      </c>
      <c r="H32" s="96" t="str">
        <f>IF($A32="","",INDEX(APPOGGIO!$AD$2:$AD$1000,$A32))</f>
        <v/>
      </c>
      <c r="I32" s="96" t="str">
        <f>IF($A32="","",INDEX(APPOGGIO!$AE$2:$AE$1000,$A32))</f>
        <v/>
      </c>
      <c r="J32" t="str">
        <f t="shared" si="0"/>
        <v/>
      </c>
      <c r="K32" t="str">
        <f>IF($A32="","",INDEX(APPOGGIO!$Z$2:$Z$1000,$A32))</f>
        <v/>
      </c>
      <c r="L32" s="96" t="str">
        <f>IF($A32="","",INDEX(APPOGGIO!$AA$2:$AA$1000,$A32))</f>
        <v/>
      </c>
      <c r="M32" s="96" t="str">
        <f>IF($A32="","",INDEX(APPOGGIO!$AF$2:$AF$1000,$A32))</f>
        <v/>
      </c>
      <c r="N32" s="96" t="str">
        <f t="shared" si="1"/>
        <v/>
      </c>
      <c r="O32" s="96" t="str">
        <f t="shared" si="2"/>
        <v/>
      </c>
      <c r="S32" s="118"/>
      <c r="T32" s="118"/>
      <c r="W32" s="227" t="str" cm="1">
        <f t="array" ref="W32">IF($B32="","",IFERROR(_xlfn.XLOOKUP($B32&amp;"",PIVOT!$A$10:$A$220&amp;"",PIVOT!$R$10:$R$220,0),0))</f>
        <v/>
      </c>
      <c r="X32" s="221" t="str">
        <f t="shared" si="3"/>
        <v/>
      </c>
      <c r="Y32" s="230" t="str">
        <f t="shared" si="4"/>
        <v/>
      </c>
    </row>
    <row r="33" spans="1:25" x14ac:dyDescent="0.25">
      <c r="A33" t="str">
        <f>IF(ROWS(A$2:A33)&lt;=$Q$2,IFERROR(MATCH(ROWS(A$2:A33),APPOGGIO!$AH$2:$AH$1000,0),""),IFERROR(MATCH(ROWS(A$2:A33)-$Q$2,APPOGGIO!$AI$2:$AI$1000,0),""))</f>
        <v/>
      </c>
      <c r="B33" t="str">
        <f>IF($A33="","",INDEX(APPOGGIO!$C$2:$C$1000,$A33))</f>
        <v/>
      </c>
      <c r="C33" t="str">
        <f>IF($A33="","",INDEX(APPOGGIO!$D$2:$D$1000,$A33))</f>
        <v/>
      </c>
      <c r="D33" s="96" t="str">
        <f>IF($A33="","",INDEX(APPOGGIO!$AG$2:$AG$1000,$A33))</f>
        <v/>
      </c>
      <c r="E33" s="96" t="str">
        <f>IF($A33="","",INDEX(APPOGGIO!$G$2:$G$1000,$A33))</f>
        <v/>
      </c>
      <c r="F33" s="96" t="str">
        <f>IF($A33="","",INDEX(APPOGGIO!$AB$2:$AB$1000,$A33))</f>
        <v/>
      </c>
      <c r="G33" s="97" t="str">
        <f>IF($A33="","",INDEX(APPOGGIO!$AC$2:$AC$1000,$A33))</f>
        <v/>
      </c>
      <c r="H33" s="96" t="str">
        <f>IF($A33="","",INDEX(APPOGGIO!$AD$2:$AD$1000,$A33))</f>
        <v/>
      </c>
      <c r="I33" s="96" t="str">
        <f>IF($A33="","",INDEX(APPOGGIO!$AE$2:$AE$1000,$A33))</f>
        <v/>
      </c>
      <c r="J33" t="str">
        <f t="shared" si="0"/>
        <v/>
      </c>
      <c r="K33" t="str">
        <f>IF($A33="","",INDEX(APPOGGIO!$Z$2:$Z$1000,$A33))</f>
        <v/>
      </c>
      <c r="L33" s="96" t="str">
        <f>IF($A33="","",INDEX(APPOGGIO!$AA$2:$AA$1000,$A33))</f>
        <v/>
      </c>
      <c r="M33" s="96" t="str">
        <f>IF($A33="","",INDEX(APPOGGIO!$AF$2:$AF$1000,$A33))</f>
        <v/>
      </c>
      <c r="N33" s="96" t="str">
        <f t="shared" si="1"/>
        <v/>
      </c>
      <c r="O33" s="96" t="str">
        <f t="shared" si="2"/>
        <v/>
      </c>
      <c r="S33" s="118"/>
      <c r="T33" s="118"/>
      <c r="W33" s="227" t="str" cm="1">
        <f t="array" ref="W33">IF($B33="","",IFERROR(_xlfn.XLOOKUP($B33&amp;"",PIVOT!$A$10:$A$220&amp;"",PIVOT!$R$10:$R$220,0),0))</f>
        <v/>
      </c>
      <c r="X33" s="221" t="str">
        <f t="shared" si="3"/>
        <v/>
      </c>
      <c r="Y33" s="230" t="str">
        <f t="shared" si="4"/>
        <v/>
      </c>
    </row>
    <row r="34" spans="1:25" x14ac:dyDescent="0.25">
      <c r="A34" t="str">
        <f>IF(ROWS(A$2:A34)&lt;=$Q$2,IFERROR(MATCH(ROWS(A$2:A34),APPOGGIO!$AH$2:$AH$1000,0),""),IFERROR(MATCH(ROWS(A$2:A34)-$Q$2,APPOGGIO!$AI$2:$AI$1000,0),""))</f>
        <v/>
      </c>
      <c r="B34" t="str">
        <f>IF($A34="","",INDEX(APPOGGIO!$C$2:$C$1000,$A34))</f>
        <v/>
      </c>
      <c r="C34" t="str">
        <f>IF($A34="","",INDEX(APPOGGIO!$D$2:$D$1000,$A34))</f>
        <v/>
      </c>
      <c r="D34" s="96" t="str">
        <f>IF($A34="","",INDEX(APPOGGIO!$AG$2:$AG$1000,$A34))</f>
        <v/>
      </c>
      <c r="E34" s="96" t="str">
        <f>IF($A34="","",INDEX(APPOGGIO!$G$2:$G$1000,$A34))</f>
        <v/>
      </c>
      <c r="F34" s="96" t="str">
        <f>IF($A34="","",INDEX(APPOGGIO!$AB$2:$AB$1000,$A34))</f>
        <v/>
      </c>
      <c r="G34" s="97" t="str">
        <f>IF($A34="","",INDEX(APPOGGIO!$AC$2:$AC$1000,$A34))</f>
        <v/>
      </c>
      <c r="H34" s="96" t="str">
        <f>IF($A34="","",INDEX(APPOGGIO!$AD$2:$AD$1000,$A34))</f>
        <v/>
      </c>
      <c r="I34" s="96" t="str">
        <f>IF($A34="","",INDEX(APPOGGIO!$AE$2:$AE$1000,$A34))</f>
        <v/>
      </c>
      <c r="J34" t="str">
        <f t="shared" si="0"/>
        <v/>
      </c>
      <c r="K34" t="str">
        <f>IF($A34="","",INDEX(APPOGGIO!$Z$2:$Z$1000,$A34))</f>
        <v/>
      </c>
      <c r="L34" s="96" t="str">
        <f>IF($A34="","",INDEX(APPOGGIO!$AA$2:$AA$1000,$A34))</f>
        <v/>
      </c>
      <c r="M34" s="96" t="str">
        <f>IF($A34="","",INDEX(APPOGGIO!$AF$2:$AF$1000,$A34))</f>
        <v/>
      </c>
      <c r="N34" s="96" t="str">
        <f t="shared" si="1"/>
        <v/>
      </c>
      <c r="O34" s="96" t="str">
        <f t="shared" si="2"/>
        <v/>
      </c>
      <c r="S34" s="118"/>
      <c r="T34" s="118"/>
      <c r="W34" s="227" t="str" cm="1">
        <f t="array" ref="W34">IF($B34="","",IFERROR(_xlfn.XLOOKUP($B34&amp;"",PIVOT!$A$10:$A$220&amp;"",PIVOT!$R$10:$R$220,0),0))</f>
        <v/>
      </c>
      <c r="X34" s="221" t="str">
        <f t="shared" si="3"/>
        <v/>
      </c>
      <c r="Y34" s="230" t="str">
        <f t="shared" si="4"/>
        <v/>
      </c>
    </row>
    <row r="35" spans="1:25" x14ac:dyDescent="0.25">
      <c r="A35" t="str">
        <f>IF(ROWS(A$2:A35)&lt;=$Q$2,IFERROR(MATCH(ROWS(A$2:A35),APPOGGIO!$AH$2:$AH$1000,0),""),IFERROR(MATCH(ROWS(A$2:A35)-$Q$2,APPOGGIO!$AI$2:$AI$1000,0),""))</f>
        <v/>
      </c>
      <c r="B35" t="str">
        <f>IF($A35="","",INDEX(APPOGGIO!$C$2:$C$1000,$A35))</f>
        <v/>
      </c>
      <c r="C35" t="str">
        <f>IF($A35="","",INDEX(APPOGGIO!$D$2:$D$1000,$A35))</f>
        <v/>
      </c>
      <c r="D35" s="96" t="str">
        <f>IF($A35="","",INDEX(APPOGGIO!$AG$2:$AG$1000,$A35))</f>
        <v/>
      </c>
      <c r="E35" s="96" t="str">
        <f>IF($A35="","",INDEX(APPOGGIO!$G$2:$G$1000,$A35))</f>
        <v/>
      </c>
      <c r="F35" s="96" t="str">
        <f>IF($A35="","",INDEX(APPOGGIO!$AB$2:$AB$1000,$A35))</f>
        <v/>
      </c>
      <c r="G35" s="97" t="str">
        <f>IF($A35="","",INDEX(APPOGGIO!$AC$2:$AC$1000,$A35))</f>
        <v/>
      </c>
      <c r="H35" s="96" t="str">
        <f>IF($A35="","",INDEX(APPOGGIO!$AD$2:$AD$1000,$A35))</f>
        <v/>
      </c>
      <c r="I35" s="96" t="str">
        <f>IF($A35="","",INDEX(APPOGGIO!$AE$2:$AE$1000,$A35))</f>
        <v/>
      </c>
      <c r="J35" t="str">
        <f t="shared" si="0"/>
        <v/>
      </c>
      <c r="K35" t="str">
        <f>IF($A35="","",INDEX(APPOGGIO!$Z$2:$Z$1000,$A35))</f>
        <v/>
      </c>
      <c r="L35" s="96" t="str">
        <f>IF($A35="","",INDEX(APPOGGIO!$AA$2:$AA$1000,$A35))</f>
        <v/>
      </c>
      <c r="M35" s="96" t="str">
        <f>IF($A35="","",INDEX(APPOGGIO!$AF$2:$AF$1000,$A35))</f>
        <v/>
      </c>
      <c r="N35" s="96" t="str">
        <f t="shared" si="1"/>
        <v/>
      </c>
      <c r="O35" s="96" t="str">
        <f t="shared" si="2"/>
        <v/>
      </c>
      <c r="S35" s="118"/>
      <c r="T35" s="118"/>
      <c r="W35" s="227" t="str" cm="1">
        <f t="array" ref="W35">IF($B35="","",IFERROR(_xlfn.XLOOKUP($B35&amp;"",PIVOT!$A$10:$A$220&amp;"",PIVOT!$R$10:$R$220,0),0))</f>
        <v/>
      </c>
      <c r="X35" s="221" t="str">
        <f t="shared" si="3"/>
        <v/>
      </c>
      <c r="Y35" s="230" t="str">
        <f t="shared" si="4"/>
        <v/>
      </c>
    </row>
    <row r="36" spans="1:25" x14ac:dyDescent="0.25">
      <c r="A36" t="str">
        <f>IF(ROWS(A$2:A36)&lt;=$Q$2,IFERROR(MATCH(ROWS(A$2:A36),APPOGGIO!$AH$2:$AH$1000,0),""),IFERROR(MATCH(ROWS(A$2:A36)-$Q$2,APPOGGIO!$AI$2:$AI$1000,0),""))</f>
        <v/>
      </c>
      <c r="B36" t="str">
        <f>IF($A36="","",INDEX(APPOGGIO!$C$2:$C$1000,$A36))</f>
        <v/>
      </c>
      <c r="C36" t="str">
        <f>IF($A36="","",INDEX(APPOGGIO!$D$2:$D$1000,$A36))</f>
        <v/>
      </c>
      <c r="D36" s="96" t="str">
        <f>IF($A36="","",INDEX(APPOGGIO!$AG$2:$AG$1000,$A36))</f>
        <v/>
      </c>
      <c r="E36" s="96" t="str">
        <f>IF($A36="","",INDEX(APPOGGIO!$G$2:$G$1000,$A36))</f>
        <v/>
      </c>
      <c r="F36" s="96" t="str">
        <f>IF($A36="","",INDEX(APPOGGIO!$AB$2:$AB$1000,$A36))</f>
        <v/>
      </c>
      <c r="G36" s="97" t="str">
        <f>IF($A36="","",INDEX(APPOGGIO!$AC$2:$AC$1000,$A36))</f>
        <v/>
      </c>
      <c r="H36" s="96" t="str">
        <f>IF($A36="","",INDEX(APPOGGIO!$AD$2:$AD$1000,$A36))</f>
        <v/>
      </c>
      <c r="I36" s="96" t="str">
        <f>IF($A36="","",INDEX(APPOGGIO!$AE$2:$AE$1000,$A36))</f>
        <v/>
      </c>
      <c r="J36" t="str">
        <f t="shared" si="0"/>
        <v/>
      </c>
      <c r="K36" t="str">
        <f>IF($A36="","",INDEX(APPOGGIO!$Z$2:$Z$1000,$A36))</f>
        <v/>
      </c>
      <c r="L36" s="96" t="str">
        <f>IF($A36="","",INDEX(APPOGGIO!$AA$2:$AA$1000,$A36))</f>
        <v/>
      </c>
      <c r="M36" s="96" t="str">
        <f>IF($A36="","",INDEX(APPOGGIO!$AF$2:$AF$1000,$A36))</f>
        <v/>
      </c>
      <c r="N36" s="96" t="str">
        <f t="shared" si="1"/>
        <v/>
      </c>
      <c r="O36" s="96" t="str">
        <f t="shared" si="2"/>
        <v/>
      </c>
      <c r="S36" s="118"/>
      <c r="T36" s="118"/>
      <c r="W36" s="227" t="str" cm="1">
        <f t="array" ref="W36">IF($B36="","",IFERROR(_xlfn.XLOOKUP($B36&amp;"",PIVOT!$A$10:$A$220&amp;"",PIVOT!$R$10:$R$220,0),0))</f>
        <v/>
      </c>
      <c r="X36" s="221" t="str">
        <f t="shared" si="3"/>
        <v/>
      </c>
      <c r="Y36" s="230" t="str">
        <f t="shared" si="4"/>
        <v/>
      </c>
    </row>
    <row r="37" spans="1:25" x14ac:dyDescent="0.25">
      <c r="A37" t="str">
        <f>IF(ROWS(A$2:A37)&lt;=$Q$2,IFERROR(MATCH(ROWS(A$2:A37),APPOGGIO!$AH$2:$AH$1000,0),""),IFERROR(MATCH(ROWS(A$2:A37)-$Q$2,APPOGGIO!$AI$2:$AI$1000,0),""))</f>
        <v/>
      </c>
      <c r="B37" t="str">
        <f>IF($A37="","",INDEX(APPOGGIO!$C$2:$C$1000,$A37))</f>
        <v/>
      </c>
      <c r="C37" t="str">
        <f>IF($A37="","",INDEX(APPOGGIO!$D$2:$D$1000,$A37))</f>
        <v/>
      </c>
      <c r="D37" s="96" t="str">
        <f>IF($A37="","",INDEX(APPOGGIO!$AG$2:$AG$1000,$A37))</f>
        <v/>
      </c>
      <c r="E37" s="96" t="str">
        <f>IF($A37="","",INDEX(APPOGGIO!$G$2:$G$1000,$A37))</f>
        <v/>
      </c>
      <c r="F37" s="96" t="str">
        <f>IF($A37="","",INDEX(APPOGGIO!$AB$2:$AB$1000,$A37))</f>
        <v/>
      </c>
      <c r="G37" s="97" t="str">
        <f>IF($A37="","",INDEX(APPOGGIO!$AC$2:$AC$1000,$A37))</f>
        <v/>
      </c>
      <c r="H37" s="96" t="str">
        <f>IF($A37="","",INDEX(APPOGGIO!$AD$2:$AD$1000,$A37))</f>
        <v/>
      </c>
      <c r="I37" s="96" t="str">
        <f>IF($A37="","",INDEX(APPOGGIO!$AE$2:$AE$1000,$A37))</f>
        <v/>
      </c>
      <c r="J37" t="str">
        <f t="shared" si="0"/>
        <v/>
      </c>
      <c r="K37" t="str">
        <f>IF($A37="","",INDEX(APPOGGIO!$Z$2:$Z$1000,$A37))</f>
        <v/>
      </c>
      <c r="L37" s="96" t="str">
        <f>IF($A37="","",INDEX(APPOGGIO!$AA$2:$AA$1000,$A37))</f>
        <v/>
      </c>
      <c r="M37" s="96" t="str">
        <f>IF($A37="","",INDEX(APPOGGIO!$AF$2:$AF$1000,$A37))</f>
        <v/>
      </c>
      <c r="N37" s="96" t="str">
        <f t="shared" si="1"/>
        <v/>
      </c>
      <c r="O37" s="96" t="str">
        <f t="shared" si="2"/>
        <v/>
      </c>
      <c r="S37" s="118"/>
      <c r="T37" s="118"/>
      <c r="W37" s="227" t="str" cm="1">
        <f t="array" ref="W37">IF($B37="","",IFERROR(_xlfn.XLOOKUP($B37&amp;"",PIVOT!$A$10:$A$220&amp;"",PIVOT!$R$10:$R$220,0),0))</f>
        <v/>
      </c>
      <c r="X37" s="221" t="str">
        <f t="shared" si="3"/>
        <v/>
      </c>
      <c r="Y37" s="230" t="str">
        <f t="shared" si="4"/>
        <v/>
      </c>
    </row>
    <row r="38" spans="1:25" x14ac:dyDescent="0.25">
      <c r="A38" t="str">
        <f>IF(ROWS(A$2:A38)&lt;=$Q$2,IFERROR(MATCH(ROWS(A$2:A38),APPOGGIO!$AH$2:$AH$1000,0),""),IFERROR(MATCH(ROWS(A$2:A38)-$Q$2,APPOGGIO!$AI$2:$AI$1000,0),""))</f>
        <v/>
      </c>
      <c r="B38" t="str">
        <f>IF($A38="","",INDEX(APPOGGIO!$C$2:$C$1000,$A38))</f>
        <v/>
      </c>
      <c r="C38" t="str">
        <f>IF($A38="","",INDEX(APPOGGIO!$D$2:$D$1000,$A38))</f>
        <v/>
      </c>
      <c r="D38" s="96" t="str">
        <f>IF($A38="","",INDEX(APPOGGIO!$AG$2:$AG$1000,$A38))</f>
        <v/>
      </c>
      <c r="E38" s="96" t="str">
        <f>IF($A38="","",INDEX(APPOGGIO!$G$2:$G$1000,$A38))</f>
        <v/>
      </c>
      <c r="F38" s="96" t="str">
        <f>IF($A38="","",INDEX(APPOGGIO!$AB$2:$AB$1000,$A38))</f>
        <v/>
      </c>
      <c r="G38" s="97" t="str">
        <f>IF($A38="","",INDEX(APPOGGIO!$AC$2:$AC$1000,$A38))</f>
        <v/>
      </c>
      <c r="H38" s="96" t="str">
        <f>IF($A38="","",INDEX(APPOGGIO!$AD$2:$AD$1000,$A38))</f>
        <v/>
      </c>
      <c r="I38" s="96" t="str">
        <f>IF($A38="","",INDEX(APPOGGIO!$AE$2:$AE$1000,$A38))</f>
        <v/>
      </c>
      <c r="J38" t="str">
        <f t="shared" si="0"/>
        <v/>
      </c>
      <c r="K38" t="str">
        <f>IF($A38="","",INDEX(APPOGGIO!$Z$2:$Z$1000,$A38))</f>
        <v/>
      </c>
      <c r="L38" s="96" t="str">
        <f>IF($A38="","",INDEX(APPOGGIO!$AA$2:$AA$1000,$A38))</f>
        <v/>
      </c>
      <c r="M38" s="96" t="str">
        <f>IF($A38="","",INDEX(APPOGGIO!$AF$2:$AF$1000,$A38))</f>
        <v/>
      </c>
      <c r="N38" s="96" t="str">
        <f t="shared" si="1"/>
        <v/>
      </c>
      <c r="O38" s="96" t="str">
        <f t="shared" si="2"/>
        <v/>
      </c>
      <c r="S38" s="118"/>
      <c r="T38" s="118"/>
      <c r="W38" s="227" t="str" cm="1">
        <f t="array" ref="W38">IF($B38="","",IFERROR(_xlfn.XLOOKUP($B38&amp;"",PIVOT!$A$10:$A$220&amp;"",PIVOT!$R$10:$R$220,0),0))</f>
        <v/>
      </c>
      <c r="X38" s="221" t="str">
        <f t="shared" si="3"/>
        <v/>
      </c>
      <c r="Y38" s="230" t="str">
        <f t="shared" si="4"/>
        <v/>
      </c>
    </row>
    <row r="39" spans="1:25" x14ac:dyDescent="0.25">
      <c r="A39" t="str">
        <f>IF(ROWS(A$2:A39)&lt;=$Q$2,IFERROR(MATCH(ROWS(A$2:A39),APPOGGIO!$AH$2:$AH$1000,0),""),IFERROR(MATCH(ROWS(A$2:A39)-$Q$2,APPOGGIO!$AI$2:$AI$1000,0),""))</f>
        <v/>
      </c>
      <c r="B39" t="str">
        <f>IF($A39="","",INDEX(APPOGGIO!$C$2:$C$1000,$A39))</f>
        <v/>
      </c>
      <c r="C39" t="str">
        <f>IF($A39="","",INDEX(APPOGGIO!$D$2:$D$1000,$A39))</f>
        <v/>
      </c>
      <c r="D39" s="96" t="str">
        <f>IF($A39="","",INDEX(APPOGGIO!$AG$2:$AG$1000,$A39))</f>
        <v/>
      </c>
      <c r="E39" s="96" t="str">
        <f>IF($A39="","",INDEX(APPOGGIO!$G$2:$G$1000,$A39))</f>
        <v/>
      </c>
      <c r="F39" s="96" t="str">
        <f>IF($A39="","",INDEX(APPOGGIO!$AB$2:$AB$1000,$A39))</f>
        <v/>
      </c>
      <c r="G39" s="97" t="str">
        <f>IF($A39="","",INDEX(APPOGGIO!$AC$2:$AC$1000,$A39))</f>
        <v/>
      </c>
      <c r="H39" s="96" t="str">
        <f>IF($A39="","",INDEX(APPOGGIO!$AD$2:$AD$1000,$A39))</f>
        <v/>
      </c>
      <c r="I39" s="96" t="str">
        <f>IF($A39="","",INDEX(APPOGGIO!$AE$2:$AE$1000,$A39))</f>
        <v/>
      </c>
      <c r="J39" t="str">
        <f t="shared" si="0"/>
        <v/>
      </c>
      <c r="K39" t="str">
        <f>IF($A39="","",INDEX(APPOGGIO!$Z$2:$Z$1000,$A39))</f>
        <v/>
      </c>
      <c r="L39" s="96" t="str">
        <f>IF($A39="","",INDEX(APPOGGIO!$AA$2:$AA$1000,$A39))</f>
        <v/>
      </c>
      <c r="M39" s="96" t="str">
        <f>IF($A39="","",INDEX(APPOGGIO!$AF$2:$AF$1000,$A39))</f>
        <v/>
      </c>
      <c r="N39" s="96" t="str">
        <f t="shared" si="1"/>
        <v/>
      </c>
      <c r="O39" s="96" t="str">
        <f t="shared" si="2"/>
        <v/>
      </c>
      <c r="S39" s="118"/>
      <c r="T39" s="118"/>
      <c r="W39" s="227" t="str" cm="1">
        <f t="array" ref="W39">IF($B39="","",IFERROR(_xlfn.XLOOKUP($B39&amp;"",PIVOT!$A$10:$A$220&amp;"",PIVOT!$R$10:$R$220,0),0))</f>
        <v/>
      </c>
      <c r="X39" s="221" t="str">
        <f t="shared" si="3"/>
        <v/>
      </c>
      <c r="Y39" s="230" t="str">
        <f t="shared" si="4"/>
        <v/>
      </c>
    </row>
    <row r="40" spans="1:25" x14ac:dyDescent="0.25">
      <c r="A40" t="str">
        <f>IF(ROWS(A$2:A40)&lt;=$Q$2,IFERROR(MATCH(ROWS(A$2:A40),APPOGGIO!$AH$2:$AH$1000,0),""),IFERROR(MATCH(ROWS(A$2:A40)-$Q$2,APPOGGIO!$AI$2:$AI$1000,0),""))</f>
        <v/>
      </c>
      <c r="B40" t="str">
        <f>IF($A40="","",INDEX(APPOGGIO!$C$2:$C$1000,$A40))</f>
        <v/>
      </c>
      <c r="C40" t="str">
        <f>IF($A40="","",INDEX(APPOGGIO!$D$2:$D$1000,$A40))</f>
        <v/>
      </c>
      <c r="D40" s="96" t="str">
        <f>IF($A40="","",INDEX(APPOGGIO!$AG$2:$AG$1000,$A40))</f>
        <v/>
      </c>
      <c r="E40" s="96" t="str">
        <f>IF($A40="","",INDEX(APPOGGIO!$G$2:$G$1000,$A40))</f>
        <v/>
      </c>
      <c r="F40" s="96" t="str">
        <f>IF($A40="","",INDEX(APPOGGIO!$AB$2:$AB$1000,$A40))</f>
        <v/>
      </c>
      <c r="G40" s="97" t="str">
        <f>IF($A40="","",INDEX(APPOGGIO!$AC$2:$AC$1000,$A40))</f>
        <v/>
      </c>
      <c r="H40" s="96" t="str">
        <f>IF($A40="","",INDEX(APPOGGIO!$AD$2:$AD$1000,$A40))</f>
        <v/>
      </c>
      <c r="I40" s="96" t="str">
        <f>IF($A40="","",INDEX(APPOGGIO!$AE$2:$AE$1000,$A40))</f>
        <v/>
      </c>
      <c r="J40" t="str">
        <f t="shared" si="0"/>
        <v/>
      </c>
      <c r="K40" t="str">
        <f>IF($A40="","",INDEX(APPOGGIO!$Z$2:$Z$1000,$A40))</f>
        <v/>
      </c>
      <c r="L40" s="96" t="str">
        <f>IF($A40="","",INDEX(APPOGGIO!$AA$2:$AA$1000,$A40))</f>
        <v/>
      </c>
      <c r="M40" s="96" t="str">
        <f>IF($A40="","",INDEX(APPOGGIO!$AF$2:$AF$1000,$A40))</f>
        <v/>
      </c>
      <c r="N40" s="96" t="str">
        <f t="shared" si="1"/>
        <v/>
      </c>
      <c r="O40" s="96" t="str">
        <f t="shared" si="2"/>
        <v/>
      </c>
      <c r="S40" s="118"/>
      <c r="T40" s="118"/>
      <c r="W40" s="227" t="str" cm="1">
        <f t="array" ref="W40">IF($B40="","",IFERROR(_xlfn.XLOOKUP($B40&amp;"",PIVOT!$A$10:$A$220&amp;"",PIVOT!$R$10:$R$220,0),0))</f>
        <v/>
      </c>
      <c r="X40" s="221" t="str">
        <f t="shared" si="3"/>
        <v/>
      </c>
      <c r="Y40" s="230" t="str">
        <f t="shared" si="4"/>
        <v/>
      </c>
    </row>
    <row r="41" spans="1:25" x14ac:dyDescent="0.25">
      <c r="A41" t="str">
        <f>IF(ROWS(A$2:A41)&lt;=$Q$2,IFERROR(MATCH(ROWS(A$2:A41),APPOGGIO!$AH$2:$AH$1000,0),""),IFERROR(MATCH(ROWS(A$2:A41)-$Q$2,APPOGGIO!$AI$2:$AI$1000,0),""))</f>
        <v/>
      </c>
      <c r="B41" t="str">
        <f>IF($A41="","",INDEX(APPOGGIO!$C$2:$C$1000,$A41))</f>
        <v/>
      </c>
      <c r="C41" t="str">
        <f>IF($A41="","",INDEX(APPOGGIO!$D$2:$D$1000,$A41))</f>
        <v/>
      </c>
      <c r="D41" s="96" t="str">
        <f>IF($A41="","",INDEX(APPOGGIO!$AG$2:$AG$1000,$A41))</f>
        <v/>
      </c>
      <c r="E41" s="96" t="str">
        <f>IF($A41="","",INDEX(APPOGGIO!$G$2:$G$1000,$A41))</f>
        <v/>
      </c>
      <c r="F41" s="96" t="str">
        <f>IF($A41="","",INDEX(APPOGGIO!$AB$2:$AB$1000,$A41))</f>
        <v/>
      </c>
      <c r="G41" s="97" t="str">
        <f>IF($A41="","",INDEX(APPOGGIO!$AC$2:$AC$1000,$A41))</f>
        <v/>
      </c>
      <c r="H41" s="96" t="str">
        <f>IF($A41="","",INDEX(APPOGGIO!$AD$2:$AD$1000,$A41))</f>
        <v/>
      </c>
      <c r="I41" s="96" t="str">
        <f>IF($A41="","",INDEX(APPOGGIO!$AE$2:$AE$1000,$A41))</f>
        <v/>
      </c>
      <c r="J41" t="str">
        <f t="shared" si="0"/>
        <v/>
      </c>
      <c r="K41" t="str">
        <f>IF($A41="","",INDEX(APPOGGIO!$Z$2:$Z$1000,$A41))</f>
        <v/>
      </c>
      <c r="L41" s="96" t="str">
        <f>IF($A41="","",INDEX(APPOGGIO!$AA$2:$AA$1000,$A41))</f>
        <v/>
      </c>
      <c r="M41" s="96" t="str">
        <f>IF($A41="","",INDEX(APPOGGIO!$AF$2:$AF$1000,$A41))</f>
        <v/>
      </c>
      <c r="N41" s="96" t="str">
        <f t="shared" si="1"/>
        <v/>
      </c>
      <c r="O41" s="96" t="str">
        <f t="shared" si="2"/>
        <v/>
      </c>
      <c r="S41" s="118"/>
      <c r="T41" s="118"/>
      <c r="W41" s="227" t="str" cm="1">
        <f t="array" ref="W41">IF($B41="","",IFERROR(_xlfn.XLOOKUP($B41&amp;"",PIVOT!$A$10:$A$220&amp;"",PIVOT!$R$10:$R$220,0),0))</f>
        <v/>
      </c>
      <c r="X41" s="221" t="str">
        <f t="shared" si="3"/>
        <v/>
      </c>
      <c r="Y41" s="230" t="str">
        <f t="shared" si="4"/>
        <v/>
      </c>
    </row>
    <row r="42" spans="1:25" x14ac:dyDescent="0.25">
      <c r="A42" t="str">
        <f>IF(ROWS(A$2:A42)&lt;=$Q$2,IFERROR(MATCH(ROWS(A$2:A42),APPOGGIO!$AH$2:$AH$1000,0),""),IFERROR(MATCH(ROWS(A$2:A42)-$Q$2,APPOGGIO!$AI$2:$AI$1000,0),""))</f>
        <v/>
      </c>
      <c r="B42" t="str">
        <f>IF($A42="","",INDEX(APPOGGIO!$C$2:$C$1000,$A42))</f>
        <v/>
      </c>
      <c r="C42" t="str">
        <f>IF($A42="","",INDEX(APPOGGIO!$D$2:$D$1000,$A42))</f>
        <v/>
      </c>
      <c r="D42" s="96" t="str">
        <f>IF($A42="","",INDEX(APPOGGIO!$AG$2:$AG$1000,$A42))</f>
        <v/>
      </c>
      <c r="E42" s="96" t="str">
        <f>IF($A42="","",INDEX(APPOGGIO!$G$2:$G$1000,$A42))</f>
        <v/>
      </c>
      <c r="F42" s="96" t="str">
        <f>IF($A42="","",INDEX(APPOGGIO!$AB$2:$AB$1000,$A42))</f>
        <v/>
      </c>
      <c r="G42" s="97" t="str">
        <f>IF($A42="","",INDEX(APPOGGIO!$AC$2:$AC$1000,$A42))</f>
        <v/>
      </c>
      <c r="H42" s="96" t="str">
        <f>IF($A42="","",INDEX(APPOGGIO!$AD$2:$AD$1000,$A42))</f>
        <v/>
      </c>
      <c r="I42" s="96" t="str">
        <f>IF($A42="","",INDEX(APPOGGIO!$AE$2:$AE$1000,$A42))</f>
        <v/>
      </c>
      <c r="J42" t="str">
        <f t="shared" si="0"/>
        <v/>
      </c>
      <c r="K42" t="str">
        <f>IF($A42="","",INDEX(APPOGGIO!$Z$2:$Z$1000,$A42))</f>
        <v/>
      </c>
      <c r="L42" s="96" t="str">
        <f>IF($A42="","",INDEX(APPOGGIO!$AA$2:$AA$1000,$A42))</f>
        <v/>
      </c>
      <c r="M42" s="96" t="str">
        <f>IF($A42="","",INDEX(APPOGGIO!$AF$2:$AF$1000,$A42))</f>
        <v/>
      </c>
      <c r="N42" s="96" t="str">
        <f t="shared" si="1"/>
        <v/>
      </c>
      <c r="O42" s="96" t="str">
        <f t="shared" si="2"/>
        <v/>
      </c>
      <c r="S42" s="118"/>
      <c r="T42" s="118"/>
      <c r="W42" s="227" t="str" cm="1">
        <f t="array" ref="W42">IF($B42="","",IFERROR(_xlfn.XLOOKUP($B42&amp;"",PIVOT!$A$10:$A$220&amp;"",PIVOT!$R$10:$R$220,0),0))</f>
        <v/>
      </c>
      <c r="X42" s="221" t="str">
        <f t="shared" si="3"/>
        <v/>
      </c>
      <c r="Y42" s="230" t="str">
        <f t="shared" si="4"/>
        <v/>
      </c>
    </row>
    <row r="43" spans="1:25" x14ac:dyDescent="0.25">
      <c r="A43" t="str">
        <f>IF(ROWS(A$2:A43)&lt;=$Q$2,IFERROR(MATCH(ROWS(A$2:A43),APPOGGIO!$AH$2:$AH$1000,0),""),IFERROR(MATCH(ROWS(A$2:A43)-$Q$2,APPOGGIO!$AI$2:$AI$1000,0),""))</f>
        <v/>
      </c>
      <c r="B43" t="str">
        <f>IF($A43="","",INDEX(APPOGGIO!$C$2:$C$1000,$A43))</f>
        <v/>
      </c>
      <c r="C43" t="str">
        <f>IF($A43="","",INDEX(APPOGGIO!$D$2:$D$1000,$A43))</f>
        <v/>
      </c>
      <c r="D43" s="96" t="str">
        <f>IF($A43="","",INDEX(APPOGGIO!$AG$2:$AG$1000,$A43))</f>
        <v/>
      </c>
      <c r="E43" s="96" t="str">
        <f>IF($A43="","",INDEX(APPOGGIO!$G$2:$G$1000,$A43))</f>
        <v/>
      </c>
      <c r="F43" s="96" t="str">
        <f>IF($A43="","",INDEX(APPOGGIO!$AB$2:$AB$1000,$A43))</f>
        <v/>
      </c>
      <c r="G43" s="97" t="str">
        <f>IF($A43="","",INDEX(APPOGGIO!$AC$2:$AC$1000,$A43))</f>
        <v/>
      </c>
      <c r="H43" s="96" t="str">
        <f>IF($A43="","",INDEX(APPOGGIO!$AD$2:$AD$1000,$A43))</f>
        <v/>
      </c>
      <c r="I43" s="96" t="str">
        <f>IF($A43="","",INDEX(APPOGGIO!$AE$2:$AE$1000,$A43))</f>
        <v/>
      </c>
      <c r="J43" t="str">
        <f t="shared" si="0"/>
        <v/>
      </c>
      <c r="K43" t="str">
        <f>IF($A43="","",INDEX(APPOGGIO!$Z$2:$Z$1000,$A43))</f>
        <v/>
      </c>
      <c r="L43" s="96" t="str">
        <f>IF($A43="","",INDEX(APPOGGIO!$AA$2:$AA$1000,$A43))</f>
        <v/>
      </c>
      <c r="M43" s="96" t="str">
        <f>IF($A43="","",INDEX(APPOGGIO!$AF$2:$AF$1000,$A43))</f>
        <v/>
      </c>
      <c r="N43" s="96" t="str">
        <f t="shared" si="1"/>
        <v/>
      </c>
      <c r="O43" s="96" t="str">
        <f t="shared" si="2"/>
        <v/>
      </c>
      <c r="S43" s="118"/>
      <c r="T43" s="118"/>
      <c r="W43" s="227" t="str" cm="1">
        <f t="array" ref="W43">IF($B43="","",IFERROR(_xlfn.XLOOKUP($B43&amp;"",PIVOT!$A$10:$A$220&amp;"",PIVOT!$R$10:$R$220,0),0))</f>
        <v/>
      </c>
      <c r="X43" s="221" t="str">
        <f t="shared" si="3"/>
        <v/>
      </c>
      <c r="Y43" s="230" t="str">
        <f t="shared" si="4"/>
        <v/>
      </c>
    </row>
    <row r="44" spans="1:25" x14ac:dyDescent="0.25">
      <c r="A44" t="str">
        <f>IF(ROWS(A$2:A44)&lt;=$Q$2,IFERROR(MATCH(ROWS(A$2:A44),APPOGGIO!$AH$2:$AH$1000,0),""),IFERROR(MATCH(ROWS(A$2:A44)-$Q$2,APPOGGIO!$AI$2:$AI$1000,0),""))</f>
        <v/>
      </c>
      <c r="B44" t="str">
        <f>IF($A44="","",INDEX(APPOGGIO!$C$2:$C$1000,$A44))</f>
        <v/>
      </c>
      <c r="C44" t="str">
        <f>IF($A44="","",INDEX(APPOGGIO!$D$2:$D$1000,$A44))</f>
        <v/>
      </c>
      <c r="D44" s="96" t="str">
        <f>IF($A44="","",INDEX(APPOGGIO!$AG$2:$AG$1000,$A44))</f>
        <v/>
      </c>
      <c r="E44" s="96" t="str">
        <f>IF($A44="","",INDEX(APPOGGIO!$G$2:$G$1000,$A44))</f>
        <v/>
      </c>
      <c r="F44" s="96" t="str">
        <f>IF($A44="","",INDEX(APPOGGIO!$AB$2:$AB$1000,$A44))</f>
        <v/>
      </c>
      <c r="G44" s="97" t="str">
        <f>IF($A44="","",INDEX(APPOGGIO!$AC$2:$AC$1000,$A44))</f>
        <v/>
      </c>
      <c r="H44" s="96" t="str">
        <f>IF($A44="","",INDEX(APPOGGIO!$AD$2:$AD$1000,$A44))</f>
        <v/>
      </c>
      <c r="I44" s="96" t="str">
        <f>IF($A44="","",INDEX(APPOGGIO!$AE$2:$AE$1000,$A44))</f>
        <v/>
      </c>
      <c r="J44" t="str">
        <f t="shared" si="0"/>
        <v/>
      </c>
      <c r="K44" t="str">
        <f>IF($A44="","",INDEX(APPOGGIO!$Z$2:$Z$1000,$A44))</f>
        <v/>
      </c>
      <c r="L44" s="96" t="str">
        <f>IF($A44="","",INDEX(APPOGGIO!$AA$2:$AA$1000,$A44))</f>
        <v/>
      </c>
      <c r="M44" s="96" t="str">
        <f>IF($A44="","",INDEX(APPOGGIO!$AF$2:$AF$1000,$A44))</f>
        <v/>
      </c>
      <c r="N44" s="96" t="str">
        <f t="shared" si="1"/>
        <v/>
      </c>
      <c r="O44" s="96" t="str">
        <f t="shared" si="2"/>
        <v/>
      </c>
      <c r="S44" s="118"/>
      <c r="T44" s="118"/>
      <c r="W44" s="227" t="str" cm="1">
        <f t="array" ref="W44">IF($B44="","",IFERROR(_xlfn.XLOOKUP($B44&amp;"",PIVOT!$A$10:$A$220&amp;"",PIVOT!$R$10:$R$220,0),0))</f>
        <v/>
      </c>
      <c r="X44" s="221" t="str">
        <f t="shared" si="3"/>
        <v/>
      </c>
      <c r="Y44" s="230" t="str">
        <f t="shared" si="4"/>
        <v/>
      </c>
    </row>
    <row r="45" spans="1:25" x14ac:dyDescent="0.25">
      <c r="A45" t="str">
        <f>IF(ROWS(A$2:A45)&lt;=$Q$2,IFERROR(MATCH(ROWS(A$2:A45),APPOGGIO!$AH$2:$AH$1000,0),""),IFERROR(MATCH(ROWS(A$2:A45)-$Q$2,APPOGGIO!$AI$2:$AI$1000,0),""))</f>
        <v/>
      </c>
      <c r="B45" t="str">
        <f>IF($A45="","",INDEX(APPOGGIO!$C$2:$C$1000,$A45))</f>
        <v/>
      </c>
      <c r="C45" t="str">
        <f>IF($A45="","",INDEX(APPOGGIO!$D$2:$D$1000,$A45))</f>
        <v/>
      </c>
      <c r="D45" s="96" t="str">
        <f>IF($A45="","",INDEX(APPOGGIO!$AG$2:$AG$1000,$A45))</f>
        <v/>
      </c>
      <c r="E45" s="96" t="str">
        <f>IF($A45="","",INDEX(APPOGGIO!$G$2:$G$1000,$A45))</f>
        <v/>
      </c>
      <c r="F45" s="96" t="str">
        <f>IF($A45="","",INDEX(APPOGGIO!$AB$2:$AB$1000,$A45))</f>
        <v/>
      </c>
      <c r="G45" s="97" t="str">
        <f>IF($A45="","",INDEX(APPOGGIO!$AC$2:$AC$1000,$A45))</f>
        <v/>
      </c>
      <c r="H45" s="96" t="str">
        <f>IF($A45="","",INDEX(APPOGGIO!$AD$2:$AD$1000,$A45))</f>
        <v/>
      </c>
      <c r="I45" s="96" t="str">
        <f>IF($A45="","",INDEX(APPOGGIO!$AE$2:$AE$1000,$A45))</f>
        <v/>
      </c>
      <c r="J45" t="str">
        <f t="shared" si="0"/>
        <v/>
      </c>
      <c r="K45" t="str">
        <f>IF($A45="","",INDEX(APPOGGIO!$Z$2:$Z$1000,$A45))</f>
        <v/>
      </c>
      <c r="L45" s="96" t="str">
        <f>IF($A45="","",INDEX(APPOGGIO!$AA$2:$AA$1000,$A45))</f>
        <v/>
      </c>
      <c r="M45" s="96" t="str">
        <f>IF($A45="","",INDEX(APPOGGIO!$AF$2:$AF$1000,$A45))</f>
        <v/>
      </c>
      <c r="N45" s="96" t="str">
        <f t="shared" si="1"/>
        <v/>
      </c>
      <c r="O45" s="96" t="str">
        <f t="shared" si="2"/>
        <v/>
      </c>
      <c r="S45" s="118"/>
      <c r="T45" s="118"/>
      <c r="W45" s="227" t="str" cm="1">
        <f t="array" ref="W45">IF($B45="","",IFERROR(_xlfn.XLOOKUP($B45&amp;"",PIVOT!$A$10:$A$220&amp;"",PIVOT!$R$10:$R$220,0),0))</f>
        <v/>
      </c>
      <c r="X45" s="221" t="str">
        <f t="shared" si="3"/>
        <v/>
      </c>
      <c r="Y45" s="230" t="str">
        <f t="shared" si="4"/>
        <v/>
      </c>
    </row>
    <row r="46" spans="1:25" x14ac:dyDescent="0.25">
      <c r="A46" t="str">
        <f>IF(ROWS(A$2:A46)&lt;=$Q$2,IFERROR(MATCH(ROWS(A$2:A46),APPOGGIO!$AH$2:$AH$1000,0),""),IFERROR(MATCH(ROWS(A$2:A46)-$Q$2,APPOGGIO!$AI$2:$AI$1000,0),""))</f>
        <v/>
      </c>
      <c r="B46" t="str">
        <f>IF($A46="","",INDEX(APPOGGIO!$C$2:$C$1000,$A46))</f>
        <v/>
      </c>
      <c r="C46" t="str">
        <f>IF($A46="","",INDEX(APPOGGIO!$D$2:$D$1000,$A46))</f>
        <v/>
      </c>
      <c r="D46" s="96" t="str">
        <f>IF($A46="","",INDEX(APPOGGIO!$AG$2:$AG$1000,$A46))</f>
        <v/>
      </c>
      <c r="E46" s="96" t="str">
        <f>IF($A46="","",INDEX(APPOGGIO!$G$2:$G$1000,$A46))</f>
        <v/>
      </c>
      <c r="F46" s="96" t="str">
        <f>IF($A46="","",INDEX(APPOGGIO!$AB$2:$AB$1000,$A46))</f>
        <v/>
      </c>
      <c r="G46" s="97" t="str">
        <f>IF($A46="","",INDEX(APPOGGIO!$AC$2:$AC$1000,$A46))</f>
        <v/>
      </c>
      <c r="H46" s="96" t="str">
        <f>IF($A46="","",INDEX(APPOGGIO!$AD$2:$AD$1000,$A46))</f>
        <v/>
      </c>
      <c r="I46" s="96" t="str">
        <f>IF($A46="","",INDEX(APPOGGIO!$AE$2:$AE$1000,$A46))</f>
        <v/>
      </c>
      <c r="J46" t="str">
        <f t="shared" si="0"/>
        <v/>
      </c>
      <c r="K46" t="str">
        <f>IF($A46="","",INDEX(APPOGGIO!$Z$2:$Z$1000,$A46))</f>
        <v/>
      </c>
      <c r="L46" s="96" t="str">
        <f>IF($A46="","",INDEX(APPOGGIO!$AA$2:$AA$1000,$A46))</f>
        <v/>
      </c>
      <c r="M46" s="96" t="str">
        <f>IF($A46="","",INDEX(APPOGGIO!$AF$2:$AF$1000,$A46))</f>
        <v/>
      </c>
      <c r="N46" s="96" t="str">
        <f t="shared" si="1"/>
        <v/>
      </c>
      <c r="O46" s="96" t="str">
        <f t="shared" si="2"/>
        <v/>
      </c>
      <c r="S46" s="118"/>
      <c r="T46" s="118"/>
      <c r="W46" s="227" t="str" cm="1">
        <f t="array" ref="W46">IF($B46="","",IFERROR(_xlfn.XLOOKUP($B46&amp;"",PIVOT!$A$10:$A$220&amp;"",PIVOT!$R$10:$R$220,0),0))</f>
        <v/>
      </c>
      <c r="X46" s="221" t="str">
        <f t="shared" si="3"/>
        <v/>
      </c>
      <c r="Y46" s="230" t="str">
        <f t="shared" si="4"/>
        <v/>
      </c>
    </row>
    <row r="47" spans="1:25" x14ac:dyDescent="0.25">
      <c r="A47" t="str">
        <f>IF(ROWS(A$2:A47)&lt;=$Q$2,IFERROR(MATCH(ROWS(A$2:A47),APPOGGIO!$AH$2:$AH$1000,0),""),IFERROR(MATCH(ROWS(A$2:A47)-$Q$2,APPOGGIO!$AI$2:$AI$1000,0),""))</f>
        <v/>
      </c>
      <c r="B47" t="str">
        <f>IF($A47="","",INDEX(APPOGGIO!$C$2:$C$1000,$A47))</f>
        <v/>
      </c>
      <c r="C47" t="str">
        <f>IF($A47="","",INDEX(APPOGGIO!$D$2:$D$1000,$A47))</f>
        <v/>
      </c>
      <c r="D47" s="96" t="str">
        <f>IF($A47="","",INDEX(APPOGGIO!$AG$2:$AG$1000,$A47))</f>
        <v/>
      </c>
      <c r="E47" s="96" t="str">
        <f>IF($A47="","",INDEX(APPOGGIO!$G$2:$G$1000,$A47))</f>
        <v/>
      </c>
      <c r="F47" s="96" t="str">
        <f>IF($A47="","",INDEX(APPOGGIO!$AB$2:$AB$1000,$A47))</f>
        <v/>
      </c>
      <c r="G47" s="97" t="str">
        <f>IF($A47="","",INDEX(APPOGGIO!$AC$2:$AC$1000,$A47))</f>
        <v/>
      </c>
      <c r="H47" s="96" t="str">
        <f>IF($A47="","",INDEX(APPOGGIO!$AD$2:$AD$1000,$A47))</f>
        <v/>
      </c>
      <c r="I47" s="96" t="str">
        <f>IF($A47="","",INDEX(APPOGGIO!$AE$2:$AE$1000,$A47))</f>
        <v/>
      </c>
      <c r="J47" t="str">
        <f t="shared" si="0"/>
        <v/>
      </c>
      <c r="K47" t="str">
        <f>IF($A47="","",INDEX(APPOGGIO!$Z$2:$Z$1000,$A47))</f>
        <v/>
      </c>
      <c r="L47" s="96" t="str">
        <f>IF($A47="","",INDEX(APPOGGIO!$AA$2:$AA$1000,$A47))</f>
        <v/>
      </c>
      <c r="M47" s="96" t="str">
        <f>IF($A47="","",INDEX(APPOGGIO!$AF$2:$AF$1000,$A47))</f>
        <v/>
      </c>
      <c r="N47" s="96" t="str">
        <f t="shared" si="1"/>
        <v/>
      </c>
      <c r="O47" s="96" t="str">
        <f t="shared" si="2"/>
        <v/>
      </c>
      <c r="S47" s="118"/>
      <c r="T47" s="118"/>
      <c r="W47" s="227" t="str" cm="1">
        <f t="array" ref="W47">IF($B47="","",IFERROR(_xlfn.XLOOKUP($B47&amp;"",PIVOT!$A$10:$A$220&amp;"",PIVOT!$R$10:$R$220,0),0))</f>
        <v/>
      </c>
      <c r="X47" s="221" t="str">
        <f t="shared" si="3"/>
        <v/>
      </c>
      <c r="Y47" s="230" t="str">
        <f t="shared" si="4"/>
        <v/>
      </c>
    </row>
    <row r="48" spans="1:25" x14ac:dyDescent="0.25">
      <c r="A48" t="str">
        <f>IF(ROWS(A$2:A48)&lt;=$Q$2,IFERROR(MATCH(ROWS(A$2:A48),APPOGGIO!$AH$2:$AH$1000,0),""),IFERROR(MATCH(ROWS(A$2:A48)-$Q$2,APPOGGIO!$AI$2:$AI$1000,0),""))</f>
        <v/>
      </c>
      <c r="B48" t="str">
        <f>IF($A48="","",INDEX(APPOGGIO!$C$2:$C$1000,$A48))</f>
        <v/>
      </c>
      <c r="C48" t="str">
        <f>IF($A48="","",INDEX(APPOGGIO!$D$2:$D$1000,$A48))</f>
        <v/>
      </c>
      <c r="D48" s="96" t="str">
        <f>IF($A48="","",INDEX(APPOGGIO!$AG$2:$AG$1000,$A48))</f>
        <v/>
      </c>
      <c r="E48" s="96" t="str">
        <f>IF($A48="","",INDEX(APPOGGIO!$G$2:$G$1000,$A48))</f>
        <v/>
      </c>
      <c r="F48" s="96" t="str">
        <f>IF($A48="","",INDEX(APPOGGIO!$AB$2:$AB$1000,$A48))</f>
        <v/>
      </c>
      <c r="G48" s="97" t="str">
        <f>IF($A48="","",INDEX(APPOGGIO!$AC$2:$AC$1000,$A48))</f>
        <v/>
      </c>
      <c r="H48" s="96" t="str">
        <f>IF($A48="","",INDEX(APPOGGIO!$AD$2:$AD$1000,$A48))</f>
        <v/>
      </c>
      <c r="I48" s="96" t="str">
        <f>IF($A48="","",INDEX(APPOGGIO!$AE$2:$AE$1000,$A48))</f>
        <v/>
      </c>
      <c r="J48" t="str">
        <f t="shared" si="0"/>
        <v/>
      </c>
      <c r="K48" t="str">
        <f>IF($A48="","",INDEX(APPOGGIO!$Z$2:$Z$1000,$A48))</f>
        <v/>
      </c>
      <c r="L48" s="96" t="str">
        <f>IF($A48="","",INDEX(APPOGGIO!$AA$2:$AA$1000,$A48))</f>
        <v/>
      </c>
      <c r="M48" s="96" t="str">
        <f>IF($A48="","",INDEX(APPOGGIO!$AF$2:$AF$1000,$A48))</f>
        <v/>
      </c>
      <c r="N48" s="96" t="str">
        <f t="shared" si="1"/>
        <v/>
      </c>
      <c r="O48" s="96" t="str">
        <f t="shared" si="2"/>
        <v/>
      </c>
      <c r="S48" s="118"/>
      <c r="T48" s="118"/>
      <c r="W48" s="227" t="str" cm="1">
        <f t="array" ref="W48">IF($B48="","",IFERROR(_xlfn.XLOOKUP($B48&amp;"",PIVOT!$A$10:$A$220&amp;"",PIVOT!$R$10:$R$220,0),0))</f>
        <v/>
      </c>
      <c r="X48" s="221" t="str">
        <f t="shared" si="3"/>
        <v/>
      </c>
      <c r="Y48" s="230" t="str">
        <f t="shared" si="4"/>
        <v/>
      </c>
    </row>
    <row r="49" spans="1:25" x14ac:dyDescent="0.25">
      <c r="A49" t="str">
        <f>IF(ROWS(A$2:A49)&lt;=$Q$2,IFERROR(MATCH(ROWS(A$2:A49),APPOGGIO!$AH$2:$AH$1000,0),""),IFERROR(MATCH(ROWS(A$2:A49)-$Q$2,APPOGGIO!$AI$2:$AI$1000,0),""))</f>
        <v/>
      </c>
      <c r="B49" t="str">
        <f>IF($A49="","",INDEX(APPOGGIO!$C$2:$C$1000,$A49))</f>
        <v/>
      </c>
      <c r="C49" t="str">
        <f>IF($A49="","",INDEX(APPOGGIO!$D$2:$D$1000,$A49))</f>
        <v/>
      </c>
      <c r="D49" s="96" t="str">
        <f>IF($A49="","",INDEX(APPOGGIO!$AG$2:$AG$1000,$A49))</f>
        <v/>
      </c>
      <c r="E49" s="96" t="str">
        <f>IF($A49="","",INDEX(APPOGGIO!$G$2:$G$1000,$A49))</f>
        <v/>
      </c>
      <c r="F49" s="96" t="str">
        <f>IF($A49="","",INDEX(APPOGGIO!$AB$2:$AB$1000,$A49))</f>
        <v/>
      </c>
      <c r="G49" s="97" t="str">
        <f>IF($A49="","",INDEX(APPOGGIO!$AC$2:$AC$1000,$A49))</f>
        <v/>
      </c>
      <c r="H49" s="96" t="str">
        <f>IF($A49="","",INDEX(APPOGGIO!$AD$2:$AD$1000,$A49))</f>
        <v/>
      </c>
      <c r="I49" s="96" t="str">
        <f>IF($A49="","",INDEX(APPOGGIO!$AE$2:$AE$1000,$A49))</f>
        <v/>
      </c>
      <c r="J49" t="str">
        <f t="shared" si="0"/>
        <v/>
      </c>
      <c r="K49" t="str">
        <f>IF($A49="","",INDEX(APPOGGIO!$Z$2:$Z$1000,$A49))</f>
        <v/>
      </c>
      <c r="L49" s="96" t="str">
        <f>IF($A49="","",INDEX(APPOGGIO!$AA$2:$AA$1000,$A49))</f>
        <v/>
      </c>
      <c r="M49" s="96" t="str">
        <f>IF($A49="","",INDEX(APPOGGIO!$AF$2:$AF$1000,$A49))</f>
        <v/>
      </c>
      <c r="N49" s="96" t="str">
        <f t="shared" si="1"/>
        <v/>
      </c>
      <c r="O49" s="96" t="str">
        <f t="shared" si="2"/>
        <v/>
      </c>
      <c r="S49" s="118"/>
      <c r="T49" s="118"/>
      <c r="W49" s="227" t="str" cm="1">
        <f t="array" ref="W49">IF($B49="","",IFERROR(_xlfn.XLOOKUP($B49&amp;"",PIVOT!$A$10:$A$220&amp;"",PIVOT!$R$10:$R$220,0),0))</f>
        <v/>
      </c>
      <c r="X49" s="221" t="str">
        <f t="shared" si="3"/>
        <v/>
      </c>
      <c r="Y49" s="230" t="str">
        <f t="shared" si="4"/>
        <v/>
      </c>
    </row>
    <row r="50" spans="1:25" x14ac:dyDescent="0.25">
      <c r="A50" t="str">
        <f>IF(ROWS(A$2:A50)&lt;=$Q$2,IFERROR(MATCH(ROWS(A$2:A50),APPOGGIO!$AH$2:$AH$1000,0),""),IFERROR(MATCH(ROWS(A$2:A50)-$Q$2,APPOGGIO!$AI$2:$AI$1000,0),""))</f>
        <v/>
      </c>
      <c r="B50" t="str">
        <f>IF($A50="","",INDEX(APPOGGIO!$C$2:$C$1000,$A50))</f>
        <v/>
      </c>
      <c r="C50" t="str">
        <f>IF($A50="","",INDEX(APPOGGIO!$D$2:$D$1000,$A50))</f>
        <v/>
      </c>
      <c r="D50" s="96" t="str">
        <f>IF($A50="","",INDEX(APPOGGIO!$AG$2:$AG$1000,$A50))</f>
        <v/>
      </c>
      <c r="E50" s="96" t="str">
        <f>IF($A50="","",INDEX(APPOGGIO!$G$2:$G$1000,$A50))</f>
        <v/>
      </c>
      <c r="F50" s="96" t="str">
        <f>IF($A50="","",INDEX(APPOGGIO!$AB$2:$AB$1000,$A50))</f>
        <v/>
      </c>
      <c r="G50" s="97" t="str">
        <f>IF($A50="","",INDEX(APPOGGIO!$AC$2:$AC$1000,$A50))</f>
        <v/>
      </c>
      <c r="H50" s="96" t="str">
        <f>IF($A50="","",INDEX(APPOGGIO!$AD$2:$AD$1000,$A50))</f>
        <v/>
      </c>
      <c r="I50" s="96" t="str">
        <f>IF($A50="","",INDEX(APPOGGIO!$AE$2:$AE$1000,$A50))</f>
        <v/>
      </c>
      <c r="J50" t="str">
        <f t="shared" si="0"/>
        <v/>
      </c>
      <c r="K50" t="str">
        <f>IF($A50="","",INDEX(APPOGGIO!$Z$2:$Z$1000,$A50))</f>
        <v/>
      </c>
      <c r="L50" s="96" t="str">
        <f>IF($A50="","",INDEX(APPOGGIO!$AA$2:$AA$1000,$A50))</f>
        <v/>
      </c>
      <c r="M50" s="96" t="str">
        <f>IF($A50="","",INDEX(APPOGGIO!$AF$2:$AF$1000,$A50))</f>
        <v/>
      </c>
      <c r="N50" s="96" t="str">
        <f t="shared" si="1"/>
        <v/>
      </c>
      <c r="O50" s="96" t="str">
        <f t="shared" si="2"/>
        <v/>
      </c>
      <c r="S50" s="118"/>
      <c r="T50" s="118"/>
      <c r="W50" s="227" t="str" cm="1">
        <f t="array" ref="W50">IF($B50="","",IFERROR(_xlfn.XLOOKUP($B50&amp;"",PIVOT!$A$10:$A$220&amp;"",PIVOT!$R$10:$R$220,0),0))</f>
        <v/>
      </c>
      <c r="X50" s="221" t="str">
        <f t="shared" si="3"/>
        <v/>
      </c>
      <c r="Y50" s="230" t="str">
        <f t="shared" si="4"/>
        <v/>
      </c>
    </row>
    <row r="51" spans="1:25" x14ac:dyDescent="0.25">
      <c r="A51" t="str">
        <f>IF(ROWS(A$2:A51)&lt;=$Q$2,IFERROR(MATCH(ROWS(A$2:A51),APPOGGIO!$AH$2:$AH$1000,0),""),IFERROR(MATCH(ROWS(A$2:A51)-$Q$2,APPOGGIO!$AI$2:$AI$1000,0),""))</f>
        <v/>
      </c>
      <c r="B51" t="str">
        <f>IF($A51="","",INDEX(APPOGGIO!$C$2:$C$1000,$A51))</f>
        <v/>
      </c>
      <c r="C51" t="str">
        <f>IF($A51="","",INDEX(APPOGGIO!$D$2:$D$1000,$A51))</f>
        <v/>
      </c>
      <c r="D51" s="96" t="str">
        <f>IF($A51="","",INDEX(APPOGGIO!$AG$2:$AG$1000,$A51))</f>
        <v/>
      </c>
      <c r="E51" s="96" t="str">
        <f>IF($A51="","",INDEX(APPOGGIO!$G$2:$G$1000,$A51))</f>
        <v/>
      </c>
      <c r="F51" s="96" t="str">
        <f>IF($A51="","",INDEX(APPOGGIO!$AB$2:$AB$1000,$A51))</f>
        <v/>
      </c>
      <c r="G51" s="97" t="str">
        <f>IF($A51="","",INDEX(APPOGGIO!$AC$2:$AC$1000,$A51))</f>
        <v/>
      </c>
      <c r="H51" s="96" t="str">
        <f>IF($A51="","",INDEX(APPOGGIO!$AD$2:$AD$1000,$A51))</f>
        <v/>
      </c>
      <c r="I51" s="96" t="str">
        <f>IF($A51="","",INDEX(APPOGGIO!$AE$2:$AE$1000,$A51))</f>
        <v/>
      </c>
      <c r="J51" t="str">
        <f t="shared" si="0"/>
        <v/>
      </c>
      <c r="K51" t="str">
        <f>IF($A51="","",INDEX(APPOGGIO!$Z$2:$Z$1000,$A51))</f>
        <v/>
      </c>
      <c r="L51" s="96" t="str">
        <f>IF($A51="","",INDEX(APPOGGIO!$AA$2:$AA$1000,$A51))</f>
        <v/>
      </c>
      <c r="M51" s="96" t="str">
        <f>IF($A51="","",INDEX(APPOGGIO!$AF$2:$AF$1000,$A51))</f>
        <v/>
      </c>
      <c r="N51" s="96" t="str">
        <f t="shared" si="1"/>
        <v/>
      </c>
      <c r="O51" s="96" t="str">
        <f t="shared" si="2"/>
        <v/>
      </c>
      <c r="S51" s="118"/>
      <c r="T51" s="118"/>
      <c r="W51" s="227" t="str" cm="1">
        <f t="array" ref="W51">IF($B51="","",IFERROR(_xlfn.XLOOKUP($B51&amp;"",PIVOT!$A$10:$A$220&amp;"",PIVOT!$R$10:$R$220,0),0))</f>
        <v/>
      </c>
      <c r="X51" s="221" t="str">
        <f t="shared" si="3"/>
        <v/>
      </c>
      <c r="Y51" s="230" t="str">
        <f t="shared" si="4"/>
        <v/>
      </c>
    </row>
    <row r="52" spans="1:25" x14ac:dyDescent="0.25">
      <c r="A52" t="str">
        <f>IF(ROWS(A$2:A52)&lt;=$Q$2,IFERROR(MATCH(ROWS(A$2:A52),APPOGGIO!$AH$2:$AH$1000,0),""),IFERROR(MATCH(ROWS(A$2:A52)-$Q$2,APPOGGIO!$AI$2:$AI$1000,0),""))</f>
        <v/>
      </c>
      <c r="B52" t="str">
        <f>IF($A52="","",INDEX(APPOGGIO!$C$2:$C$1000,$A52))</f>
        <v/>
      </c>
      <c r="C52" t="str">
        <f>IF($A52="","",INDEX(APPOGGIO!$D$2:$D$1000,$A52))</f>
        <v/>
      </c>
      <c r="D52" s="96" t="str">
        <f>IF($A52="","",INDEX(APPOGGIO!$AG$2:$AG$1000,$A52))</f>
        <v/>
      </c>
      <c r="E52" s="96" t="str">
        <f>IF($A52="","",INDEX(APPOGGIO!$G$2:$G$1000,$A52))</f>
        <v/>
      </c>
      <c r="F52" s="96" t="str">
        <f>IF($A52="","",INDEX(APPOGGIO!$AB$2:$AB$1000,$A52))</f>
        <v/>
      </c>
      <c r="G52" s="97" t="str">
        <f>IF($A52="","",INDEX(APPOGGIO!$AC$2:$AC$1000,$A52))</f>
        <v/>
      </c>
      <c r="H52" s="96" t="str">
        <f>IF($A52="","",INDEX(APPOGGIO!$AD$2:$AD$1000,$A52))</f>
        <v/>
      </c>
      <c r="I52" s="96" t="str">
        <f>IF($A52="","",INDEX(APPOGGIO!$AE$2:$AE$1000,$A52))</f>
        <v/>
      </c>
      <c r="J52" t="str">
        <f t="shared" si="0"/>
        <v/>
      </c>
      <c r="K52" t="str">
        <f>IF($A52="","",INDEX(APPOGGIO!$Z$2:$Z$1000,$A52))</f>
        <v/>
      </c>
      <c r="L52" s="96" t="str">
        <f>IF($A52="","",INDEX(APPOGGIO!$AA$2:$AA$1000,$A52))</f>
        <v/>
      </c>
      <c r="M52" s="96" t="str">
        <f>IF($A52="","",INDEX(APPOGGIO!$AF$2:$AF$1000,$A52))</f>
        <v/>
      </c>
      <c r="N52" s="96" t="str">
        <f t="shared" si="1"/>
        <v/>
      </c>
      <c r="O52" s="96" t="str">
        <f t="shared" si="2"/>
        <v/>
      </c>
      <c r="S52" s="118"/>
      <c r="T52" s="118"/>
      <c r="W52" s="227" t="str" cm="1">
        <f t="array" ref="W52">IF($B52="","",IFERROR(_xlfn.XLOOKUP($B52&amp;"",PIVOT!$A$10:$A$220&amp;"",PIVOT!$R$10:$R$220,0),0))</f>
        <v/>
      </c>
      <c r="X52" s="221" t="str">
        <f t="shared" si="3"/>
        <v/>
      </c>
      <c r="Y52" s="230" t="str">
        <f t="shared" si="4"/>
        <v/>
      </c>
    </row>
    <row r="53" spans="1:25" x14ac:dyDescent="0.25">
      <c r="A53" t="str">
        <f>IF(ROWS(A$2:A53)&lt;=$Q$2,IFERROR(MATCH(ROWS(A$2:A53),APPOGGIO!$AH$2:$AH$1000,0),""),IFERROR(MATCH(ROWS(A$2:A53)-$Q$2,APPOGGIO!$AI$2:$AI$1000,0),""))</f>
        <v/>
      </c>
      <c r="B53" t="str">
        <f>IF($A53="","",INDEX(APPOGGIO!$C$2:$C$1000,$A53))</f>
        <v/>
      </c>
      <c r="C53" t="str">
        <f>IF($A53="","",INDEX(APPOGGIO!$D$2:$D$1000,$A53))</f>
        <v/>
      </c>
      <c r="D53" s="96" t="str">
        <f>IF($A53="","",INDEX(APPOGGIO!$AG$2:$AG$1000,$A53))</f>
        <v/>
      </c>
      <c r="E53" s="96" t="str">
        <f>IF($A53="","",INDEX(APPOGGIO!$G$2:$G$1000,$A53))</f>
        <v/>
      </c>
      <c r="F53" s="96" t="str">
        <f>IF($A53="","",INDEX(APPOGGIO!$AB$2:$AB$1000,$A53))</f>
        <v/>
      </c>
      <c r="G53" s="97" t="str">
        <f>IF($A53="","",INDEX(APPOGGIO!$AC$2:$AC$1000,$A53))</f>
        <v/>
      </c>
      <c r="H53" s="96" t="str">
        <f>IF($A53="","",INDEX(APPOGGIO!$AD$2:$AD$1000,$A53))</f>
        <v/>
      </c>
      <c r="I53" s="96" t="str">
        <f>IF($A53="","",INDEX(APPOGGIO!$AE$2:$AE$1000,$A53))</f>
        <v/>
      </c>
      <c r="J53" t="str">
        <f t="shared" si="0"/>
        <v/>
      </c>
      <c r="K53" t="str">
        <f>IF($A53="","",INDEX(APPOGGIO!$Z$2:$Z$1000,$A53))</f>
        <v/>
      </c>
      <c r="L53" s="96" t="str">
        <f>IF($A53="","",INDEX(APPOGGIO!$AA$2:$AA$1000,$A53))</f>
        <v/>
      </c>
      <c r="M53" s="96" t="str">
        <f>IF($A53="","",INDEX(APPOGGIO!$AF$2:$AF$1000,$A53))</f>
        <v/>
      </c>
      <c r="N53" s="96" t="str">
        <f t="shared" si="1"/>
        <v/>
      </c>
      <c r="O53" s="96" t="str">
        <f t="shared" si="2"/>
        <v/>
      </c>
      <c r="S53" s="118"/>
      <c r="T53" s="118"/>
      <c r="W53" s="227" t="str" cm="1">
        <f t="array" ref="W53">IF($B53="","",IFERROR(_xlfn.XLOOKUP($B53&amp;"",PIVOT!$A$10:$A$220&amp;"",PIVOT!$R$10:$R$220,0),0))</f>
        <v/>
      </c>
      <c r="X53" s="221" t="str">
        <f t="shared" si="3"/>
        <v/>
      </c>
      <c r="Y53" s="230" t="str">
        <f t="shared" si="4"/>
        <v/>
      </c>
    </row>
    <row r="54" spans="1:25" x14ac:dyDescent="0.25">
      <c r="A54" t="str">
        <f>IF(ROWS(A$2:A54)&lt;=$Q$2,IFERROR(MATCH(ROWS(A$2:A54),APPOGGIO!$AH$2:$AH$1000,0),""),IFERROR(MATCH(ROWS(A$2:A54)-$Q$2,APPOGGIO!$AI$2:$AI$1000,0),""))</f>
        <v/>
      </c>
      <c r="B54" t="str">
        <f>IF($A54="","",INDEX(APPOGGIO!$C$2:$C$1000,$A54))</f>
        <v/>
      </c>
      <c r="C54" t="str">
        <f>IF($A54="","",INDEX(APPOGGIO!$D$2:$D$1000,$A54))</f>
        <v/>
      </c>
      <c r="D54" s="96" t="str">
        <f>IF($A54="","",INDEX(APPOGGIO!$AG$2:$AG$1000,$A54))</f>
        <v/>
      </c>
      <c r="E54" s="96" t="str">
        <f>IF($A54="","",INDEX(APPOGGIO!$G$2:$G$1000,$A54))</f>
        <v/>
      </c>
      <c r="F54" s="96" t="str">
        <f>IF($A54="","",INDEX(APPOGGIO!$AB$2:$AB$1000,$A54))</f>
        <v/>
      </c>
      <c r="G54" s="97" t="str">
        <f>IF($A54="","",INDEX(APPOGGIO!$AC$2:$AC$1000,$A54))</f>
        <v/>
      </c>
      <c r="H54" s="96" t="str">
        <f>IF($A54="","",INDEX(APPOGGIO!$AD$2:$AD$1000,$A54))</f>
        <v/>
      </c>
      <c r="I54" s="96" t="str">
        <f>IF($A54="","",INDEX(APPOGGIO!$AE$2:$AE$1000,$A54))</f>
        <v/>
      </c>
      <c r="J54" t="str">
        <f t="shared" si="0"/>
        <v/>
      </c>
      <c r="K54" t="str">
        <f>IF($A54="","",INDEX(APPOGGIO!$Z$2:$Z$1000,$A54))</f>
        <v/>
      </c>
      <c r="L54" s="96" t="str">
        <f>IF($A54="","",INDEX(APPOGGIO!$AA$2:$AA$1000,$A54))</f>
        <v/>
      </c>
      <c r="M54" s="96" t="str">
        <f>IF($A54="","",INDEX(APPOGGIO!$AF$2:$AF$1000,$A54))</f>
        <v/>
      </c>
      <c r="N54" s="96" t="str">
        <f t="shared" si="1"/>
        <v/>
      </c>
      <c r="O54" s="96" t="str">
        <f t="shared" si="2"/>
        <v/>
      </c>
      <c r="S54" s="118"/>
      <c r="T54" s="118"/>
      <c r="W54" s="227" t="str" cm="1">
        <f t="array" ref="W54">IF($B54="","",IFERROR(_xlfn.XLOOKUP($B54&amp;"",PIVOT!$A$10:$A$220&amp;"",PIVOT!$R$10:$R$220,0),0))</f>
        <v/>
      </c>
      <c r="X54" s="221" t="str">
        <f t="shared" si="3"/>
        <v/>
      </c>
      <c r="Y54" s="230" t="str">
        <f t="shared" si="4"/>
        <v/>
      </c>
    </row>
    <row r="55" spans="1:25" x14ac:dyDescent="0.25">
      <c r="A55" t="str">
        <f>IF(ROWS(A$2:A55)&lt;=$Q$2,IFERROR(MATCH(ROWS(A$2:A55),APPOGGIO!$AH$2:$AH$1000,0),""),IFERROR(MATCH(ROWS(A$2:A55)-$Q$2,APPOGGIO!$AI$2:$AI$1000,0),""))</f>
        <v/>
      </c>
      <c r="B55" t="str">
        <f>IF($A55="","",INDEX(APPOGGIO!$C$2:$C$1000,$A55))</f>
        <v/>
      </c>
      <c r="C55" t="str">
        <f>IF($A55="","",INDEX(APPOGGIO!$D$2:$D$1000,$A55))</f>
        <v/>
      </c>
      <c r="D55" s="96" t="str">
        <f>IF($A55="","",INDEX(APPOGGIO!$AG$2:$AG$1000,$A55))</f>
        <v/>
      </c>
      <c r="E55" s="96" t="str">
        <f>IF($A55="","",INDEX(APPOGGIO!$G$2:$G$1000,$A55))</f>
        <v/>
      </c>
      <c r="F55" s="96" t="str">
        <f>IF($A55="","",INDEX(APPOGGIO!$AB$2:$AB$1000,$A55))</f>
        <v/>
      </c>
      <c r="G55" s="97" t="str">
        <f>IF($A55="","",INDEX(APPOGGIO!$AC$2:$AC$1000,$A55))</f>
        <v/>
      </c>
      <c r="H55" s="96" t="str">
        <f>IF($A55="","",INDEX(APPOGGIO!$AD$2:$AD$1000,$A55))</f>
        <v/>
      </c>
      <c r="I55" s="96" t="str">
        <f>IF($A55="","",INDEX(APPOGGIO!$AE$2:$AE$1000,$A55))</f>
        <v/>
      </c>
      <c r="J55" t="str">
        <f t="shared" si="0"/>
        <v/>
      </c>
      <c r="K55" t="str">
        <f>IF($A55="","",INDEX(APPOGGIO!$Z$2:$Z$1000,$A55))</f>
        <v/>
      </c>
      <c r="L55" s="96" t="str">
        <f>IF($A55="","",INDEX(APPOGGIO!$AA$2:$AA$1000,$A55))</f>
        <v/>
      </c>
      <c r="M55" s="96" t="str">
        <f>IF($A55="","",INDEX(APPOGGIO!$AF$2:$AF$1000,$A55))</f>
        <v/>
      </c>
      <c r="N55" s="96" t="str">
        <f t="shared" si="1"/>
        <v/>
      </c>
      <c r="O55" s="96" t="str">
        <f t="shared" si="2"/>
        <v/>
      </c>
      <c r="S55" s="118"/>
      <c r="T55" s="118"/>
      <c r="W55" s="227" t="str" cm="1">
        <f t="array" ref="W55">IF($B55="","",IFERROR(_xlfn.XLOOKUP($B55&amp;"",PIVOT!$A$10:$A$220&amp;"",PIVOT!$R$10:$R$220,0),0))</f>
        <v/>
      </c>
      <c r="X55" s="221" t="str">
        <f t="shared" si="3"/>
        <v/>
      </c>
      <c r="Y55" s="230" t="str">
        <f t="shared" si="4"/>
        <v/>
      </c>
    </row>
    <row r="56" spans="1:25" x14ac:dyDescent="0.25">
      <c r="A56" t="str">
        <f>IF(ROWS(A$2:A56)&lt;=$Q$2,IFERROR(MATCH(ROWS(A$2:A56),APPOGGIO!$AH$2:$AH$1000,0),""),IFERROR(MATCH(ROWS(A$2:A56)-$Q$2,APPOGGIO!$AI$2:$AI$1000,0),""))</f>
        <v/>
      </c>
      <c r="B56" t="str">
        <f>IF($A56="","",INDEX(APPOGGIO!$C$2:$C$1000,$A56))</f>
        <v/>
      </c>
      <c r="C56" t="str">
        <f>IF($A56="","",INDEX(APPOGGIO!$D$2:$D$1000,$A56))</f>
        <v/>
      </c>
      <c r="D56" s="96" t="str">
        <f>IF($A56="","",INDEX(APPOGGIO!$AG$2:$AG$1000,$A56))</f>
        <v/>
      </c>
      <c r="E56" s="96" t="str">
        <f>IF($A56="","",INDEX(APPOGGIO!$G$2:$G$1000,$A56))</f>
        <v/>
      </c>
      <c r="F56" s="96" t="str">
        <f>IF($A56="","",INDEX(APPOGGIO!$AB$2:$AB$1000,$A56))</f>
        <v/>
      </c>
      <c r="G56" s="97" t="str">
        <f>IF($A56="","",INDEX(APPOGGIO!$AC$2:$AC$1000,$A56))</f>
        <v/>
      </c>
      <c r="H56" s="96" t="str">
        <f>IF($A56="","",INDEX(APPOGGIO!$AD$2:$AD$1000,$A56))</f>
        <v/>
      </c>
      <c r="I56" s="96" t="str">
        <f>IF($A56="","",INDEX(APPOGGIO!$AE$2:$AE$1000,$A56))</f>
        <v/>
      </c>
      <c r="J56" t="str">
        <f t="shared" si="0"/>
        <v/>
      </c>
      <c r="K56" t="str">
        <f>IF($A56="","",INDEX(APPOGGIO!$Z$2:$Z$1000,$A56))</f>
        <v/>
      </c>
      <c r="L56" s="96" t="str">
        <f>IF($A56="","",INDEX(APPOGGIO!$AA$2:$AA$1000,$A56))</f>
        <v/>
      </c>
      <c r="M56" s="96" t="str">
        <f>IF($A56="","",INDEX(APPOGGIO!$AF$2:$AF$1000,$A56))</f>
        <v/>
      </c>
      <c r="N56" s="96" t="str">
        <f t="shared" si="1"/>
        <v/>
      </c>
      <c r="O56" s="96" t="str">
        <f t="shared" si="2"/>
        <v/>
      </c>
      <c r="S56" s="118"/>
      <c r="T56" s="118"/>
      <c r="W56" s="227" t="str" cm="1">
        <f t="array" ref="W56">IF($B56="","",IFERROR(_xlfn.XLOOKUP($B56&amp;"",PIVOT!$A$10:$A$220&amp;"",PIVOT!$R$10:$R$220,0),0))</f>
        <v/>
      </c>
      <c r="X56" s="221" t="str">
        <f t="shared" si="3"/>
        <v/>
      </c>
      <c r="Y56" s="230" t="str">
        <f t="shared" si="4"/>
        <v/>
      </c>
    </row>
    <row r="57" spans="1:25" x14ac:dyDescent="0.25">
      <c r="A57" t="str">
        <f>IF(ROWS(A$2:A57)&lt;=$Q$2,IFERROR(MATCH(ROWS(A$2:A57),APPOGGIO!$AH$2:$AH$1000,0),""),IFERROR(MATCH(ROWS(A$2:A57)-$Q$2,APPOGGIO!$AI$2:$AI$1000,0),""))</f>
        <v/>
      </c>
      <c r="B57" t="str">
        <f>IF($A57="","",INDEX(APPOGGIO!$C$2:$C$1000,$A57))</f>
        <v/>
      </c>
      <c r="C57" t="str">
        <f>IF($A57="","",INDEX(APPOGGIO!$D$2:$D$1000,$A57))</f>
        <v/>
      </c>
      <c r="D57" s="96" t="str">
        <f>IF($A57="","",INDEX(APPOGGIO!$AG$2:$AG$1000,$A57))</f>
        <v/>
      </c>
      <c r="E57" s="96" t="str">
        <f>IF($A57="","",INDEX(APPOGGIO!$G$2:$G$1000,$A57))</f>
        <v/>
      </c>
      <c r="F57" s="96" t="str">
        <f>IF($A57="","",INDEX(APPOGGIO!$AB$2:$AB$1000,$A57))</f>
        <v/>
      </c>
      <c r="G57" s="97" t="str">
        <f>IF($A57="","",INDEX(APPOGGIO!$AC$2:$AC$1000,$A57))</f>
        <v/>
      </c>
      <c r="H57" s="96" t="str">
        <f>IF($A57="","",INDEX(APPOGGIO!$AD$2:$AD$1000,$A57))</f>
        <v/>
      </c>
      <c r="I57" s="96" t="str">
        <f>IF($A57="","",INDEX(APPOGGIO!$AE$2:$AE$1000,$A57))</f>
        <v/>
      </c>
      <c r="J57" t="str">
        <f t="shared" si="0"/>
        <v/>
      </c>
      <c r="K57" t="str">
        <f>IF($A57="","",INDEX(APPOGGIO!$Z$2:$Z$1000,$A57))</f>
        <v/>
      </c>
      <c r="L57" s="96" t="str">
        <f>IF($A57="","",INDEX(APPOGGIO!$AA$2:$AA$1000,$A57))</f>
        <v/>
      </c>
      <c r="M57" s="96" t="str">
        <f>IF($A57="","",INDEX(APPOGGIO!$AF$2:$AF$1000,$A57))</f>
        <v/>
      </c>
      <c r="N57" s="96" t="str">
        <f t="shared" si="1"/>
        <v/>
      </c>
      <c r="O57" s="96" t="str">
        <f t="shared" si="2"/>
        <v/>
      </c>
      <c r="S57" s="118"/>
      <c r="T57" s="118"/>
      <c r="W57" s="227" t="str" cm="1">
        <f t="array" ref="W57">IF($B57="","",IFERROR(_xlfn.XLOOKUP($B57&amp;"",PIVOT!$A$10:$A$220&amp;"",PIVOT!$R$10:$R$220,0),0))</f>
        <v/>
      </c>
      <c r="X57" s="221" t="str">
        <f t="shared" si="3"/>
        <v/>
      </c>
      <c r="Y57" s="230" t="str">
        <f t="shared" si="4"/>
        <v/>
      </c>
    </row>
    <row r="58" spans="1:25" x14ac:dyDescent="0.25">
      <c r="A58" t="str">
        <f>IF(ROWS(A$2:A58)&lt;=$Q$2,IFERROR(MATCH(ROWS(A$2:A58),APPOGGIO!$AH$2:$AH$1000,0),""),IFERROR(MATCH(ROWS(A$2:A58)-$Q$2,APPOGGIO!$AI$2:$AI$1000,0),""))</f>
        <v/>
      </c>
      <c r="B58" t="str">
        <f>IF($A58="","",INDEX(APPOGGIO!$C$2:$C$1000,$A58))</f>
        <v/>
      </c>
      <c r="C58" t="str">
        <f>IF($A58="","",INDEX(APPOGGIO!$D$2:$D$1000,$A58))</f>
        <v/>
      </c>
      <c r="D58" s="96" t="str">
        <f>IF($A58="","",INDEX(APPOGGIO!$AG$2:$AG$1000,$A58))</f>
        <v/>
      </c>
      <c r="E58" s="96" t="str">
        <f>IF($A58="","",INDEX(APPOGGIO!$G$2:$G$1000,$A58))</f>
        <v/>
      </c>
      <c r="F58" s="96" t="str">
        <f>IF($A58="","",INDEX(APPOGGIO!$AB$2:$AB$1000,$A58))</f>
        <v/>
      </c>
      <c r="G58" s="97" t="str">
        <f>IF($A58="","",INDEX(APPOGGIO!$AC$2:$AC$1000,$A58))</f>
        <v/>
      </c>
      <c r="H58" s="96" t="str">
        <f>IF($A58="","",INDEX(APPOGGIO!$AD$2:$AD$1000,$A58))</f>
        <v/>
      </c>
      <c r="I58" s="96" t="str">
        <f>IF($A58="","",INDEX(APPOGGIO!$AE$2:$AE$1000,$A58))</f>
        <v/>
      </c>
      <c r="J58" t="str">
        <f t="shared" si="0"/>
        <v/>
      </c>
      <c r="K58" t="str">
        <f>IF($A58="","",INDEX(APPOGGIO!$Z$2:$Z$1000,$A58))</f>
        <v/>
      </c>
      <c r="L58" s="96" t="str">
        <f>IF($A58="","",INDEX(APPOGGIO!$AA$2:$AA$1000,$A58))</f>
        <v/>
      </c>
      <c r="M58" s="96" t="str">
        <f>IF($A58="","",INDEX(APPOGGIO!$AF$2:$AF$1000,$A58))</f>
        <v/>
      </c>
      <c r="N58" s="96" t="str">
        <f t="shared" si="1"/>
        <v/>
      </c>
      <c r="O58" s="96" t="str">
        <f t="shared" si="2"/>
        <v/>
      </c>
      <c r="S58" s="118"/>
      <c r="T58" s="118"/>
      <c r="W58" s="227" t="str" cm="1">
        <f t="array" ref="W58">IF($B58="","",IFERROR(_xlfn.XLOOKUP($B58&amp;"",PIVOT!$A$10:$A$220&amp;"",PIVOT!$R$10:$R$220,0),0))</f>
        <v/>
      </c>
      <c r="X58" s="221" t="str">
        <f t="shared" si="3"/>
        <v/>
      </c>
      <c r="Y58" s="230" t="str">
        <f t="shared" si="4"/>
        <v/>
      </c>
    </row>
    <row r="59" spans="1:25" x14ac:dyDescent="0.25">
      <c r="A59" t="str">
        <f>IF(ROWS(A$2:A59)&lt;=$Q$2,IFERROR(MATCH(ROWS(A$2:A59),APPOGGIO!$AH$2:$AH$1000,0),""),IFERROR(MATCH(ROWS(A$2:A59)-$Q$2,APPOGGIO!$AI$2:$AI$1000,0),""))</f>
        <v/>
      </c>
      <c r="B59" t="str">
        <f>IF($A59="","",INDEX(APPOGGIO!$C$2:$C$1000,$A59))</f>
        <v/>
      </c>
      <c r="C59" t="str">
        <f>IF($A59="","",INDEX(APPOGGIO!$D$2:$D$1000,$A59))</f>
        <v/>
      </c>
      <c r="D59" s="96" t="str">
        <f>IF($A59="","",INDEX(APPOGGIO!$AG$2:$AG$1000,$A59))</f>
        <v/>
      </c>
      <c r="E59" s="96" t="str">
        <f>IF($A59="","",INDEX(APPOGGIO!$G$2:$G$1000,$A59))</f>
        <v/>
      </c>
      <c r="F59" s="96" t="str">
        <f>IF($A59="","",INDEX(APPOGGIO!$AB$2:$AB$1000,$A59))</f>
        <v/>
      </c>
      <c r="G59" s="97" t="str">
        <f>IF($A59="","",INDEX(APPOGGIO!$AC$2:$AC$1000,$A59))</f>
        <v/>
      </c>
      <c r="H59" s="96" t="str">
        <f>IF($A59="","",INDEX(APPOGGIO!$AD$2:$AD$1000,$A59))</f>
        <v/>
      </c>
      <c r="I59" s="96" t="str">
        <f>IF($A59="","",INDEX(APPOGGIO!$AE$2:$AE$1000,$A59))</f>
        <v/>
      </c>
      <c r="J59" t="str">
        <f t="shared" si="0"/>
        <v/>
      </c>
      <c r="K59" t="str">
        <f>IF($A59="","",INDEX(APPOGGIO!$Z$2:$Z$1000,$A59))</f>
        <v/>
      </c>
      <c r="L59" s="96" t="str">
        <f>IF($A59="","",INDEX(APPOGGIO!$AA$2:$AA$1000,$A59))</f>
        <v/>
      </c>
      <c r="M59" s="96" t="str">
        <f>IF($A59="","",INDEX(APPOGGIO!$AF$2:$AF$1000,$A59))</f>
        <v/>
      </c>
      <c r="N59" s="96" t="str">
        <f t="shared" si="1"/>
        <v/>
      </c>
      <c r="O59" s="96" t="str">
        <f t="shared" si="2"/>
        <v/>
      </c>
      <c r="S59" s="118"/>
      <c r="T59" s="118"/>
      <c r="W59" s="227" t="str" cm="1">
        <f t="array" ref="W59">IF($B59="","",IFERROR(_xlfn.XLOOKUP($B59&amp;"",PIVOT!$A$10:$A$220&amp;"",PIVOT!$R$10:$R$220,0),0))</f>
        <v/>
      </c>
      <c r="X59" s="221" t="str">
        <f t="shared" si="3"/>
        <v/>
      </c>
      <c r="Y59" s="230" t="str">
        <f t="shared" si="4"/>
        <v/>
      </c>
    </row>
    <row r="60" spans="1:25" x14ac:dyDescent="0.25">
      <c r="A60" t="str">
        <f>IF(ROWS(A$2:A60)&lt;=$Q$2,IFERROR(MATCH(ROWS(A$2:A60),APPOGGIO!$AH$2:$AH$1000,0),""),IFERROR(MATCH(ROWS(A$2:A60)-$Q$2,APPOGGIO!$AI$2:$AI$1000,0),""))</f>
        <v/>
      </c>
      <c r="B60" t="str">
        <f>IF($A60="","",INDEX(APPOGGIO!$C$2:$C$1000,$A60))</f>
        <v/>
      </c>
      <c r="C60" t="str">
        <f>IF($A60="","",INDEX(APPOGGIO!$D$2:$D$1000,$A60))</f>
        <v/>
      </c>
      <c r="D60" s="96" t="str">
        <f>IF($A60="","",INDEX(APPOGGIO!$AG$2:$AG$1000,$A60))</f>
        <v/>
      </c>
      <c r="E60" s="96" t="str">
        <f>IF($A60="","",INDEX(APPOGGIO!$G$2:$G$1000,$A60))</f>
        <v/>
      </c>
      <c r="F60" s="96" t="str">
        <f>IF($A60="","",INDEX(APPOGGIO!$AB$2:$AB$1000,$A60))</f>
        <v/>
      </c>
      <c r="G60" s="97" t="str">
        <f>IF($A60="","",INDEX(APPOGGIO!$AC$2:$AC$1000,$A60))</f>
        <v/>
      </c>
      <c r="H60" s="96" t="str">
        <f>IF($A60="","",INDEX(APPOGGIO!$AD$2:$AD$1000,$A60))</f>
        <v/>
      </c>
      <c r="I60" s="96" t="str">
        <f>IF($A60="","",INDEX(APPOGGIO!$AE$2:$AE$1000,$A60))</f>
        <v/>
      </c>
      <c r="J60" t="str">
        <f t="shared" si="0"/>
        <v/>
      </c>
      <c r="K60" t="str">
        <f>IF($A60="","",INDEX(APPOGGIO!$Z$2:$Z$1000,$A60))</f>
        <v/>
      </c>
      <c r="L60" s="96" t="str">
        <f>IF($A60="","",INDEX(APPOGGIO!$AA$2:$AA$1000,$A60))</f>
        <v/>
      </c>
      <c r="M60" s="96" t="str">
        <f>IF($A60="","",INDEX(APPOGGIO!$AF$2:$AF$1000,$A60))</f>
        <v/>
      </c>
      <c r="N60" s="96" t="str">
        <f t="shared" si="1"/>
        <v/>
      </c>
      <c r="O60" s="96" t="str">
        <f t="shared" si="2"/>
        <v/>
      </c>
      <c r="S60" s="118"/>
      <c r="T60" s="118"/>
      <c r="W60" s="227" t="str" cm="1">
        <f t="array" ref="W60">IF($B60="","",IFERROR(_xlfn.XLOOKUP($B60&amp;"",PIVOT!$A$10:$A$220&amp;"",PIVOT!$R$10:$R$220,0),0))</f>
        <v/>
      </c>
      <c r="X60" s="221" t="str">
        <f t="shared" si="3"/>
        <v/>
      </c>
      <c r="Y60" s="230" t="str">
        <f t="shared" si="4"/>
        <v/>
      </c>
    </row>
    <row r="61" spans="1:25" x14ac:dyDescent="0.25">
      <c r="A61" t="str">
        <f>IF(ROWS(A$2:A61)&lt;=$Q$2,IFERROR(MATCH(ROWS(A$2:A61),APPOGGIO!$AH$2:$AH$1000,0),""),IFERROR(MATCH(ROWS(A$2:A61)-$Q$2,APPOGGIO!$AI$2:$AI$1000,0),""))</f>
        <v/>
      </c>
      <c r="B61" t="str">
        <f>IF($A61="","",INDEX(APPOGGIO!$C$2:$C$1000,$A61))</f>
        <v/>
      </c>
      <c r="C61" t="str">
        <f>IF($A61="","",INDEX(APPOGGIO!$D$2:$D$1000,$A61))</f>
        <v/>
      </c>
      <c r="D61" s="96" t="str">
        <f>IF($A61="","",INDEX(APPOGGIO!$AG$2:$AG$1000,$A61))</f>
        <v/>
      </c>
      <c r="E61" s="96" t="str">
        <f>IF($A61="","",INDEX(APPOGGIO!$G$2:$G$1000,$A61))</f>
        <v/>
      </c>
      <c r="F61" s="96" t="str">
        <f>IF($A61="","",INDEX(APPOGGIO!$AB$2:$AB$1000,$A61))</f>
        <v/>
      </c>
      <c r="G61" s="97" t="str">
        <f>IF($A61="","",INDEX(APPOGGIO!$AC$2:$AC$1000,$A61))</f>
        <v/>
      </c>
      <c r="H61" s="96" t="str">
        <f>IF($A61="","",INDEX(APPOGGIO!$AD$2:$AD$1000,$A61))</f>
        <v/>
      </c>
      <c r="I61" s="96" t="str">
        <f>IF($A61="","",INDEX(APPOGGIO!$AE$2:$AE$1000,$A61))</f>
        <v/>
      </c>
      <c r="J61" t="str">
        <f t="shared" si="0"/>
        <v/>
      </c>
      <c r="K61" t="str">
        <f>IF($A61="","",INDEX(APPOGGIO!$Z$2:$Z$1000,$A61))</f>
        <v/>
      </c>
      <c r="L61" s="96" t="str">
        <f>IF($A61="","",INDEX(APPOGGIO!$AA$2:$AA$1000,$A61))</f>
        <v/>
      </c>
      <c r="M61" s="96" t="str">
        <f>IF($A61="","",INDEX(APPOGGIO!$AF$2:$AF$1000,$A61))</f>
        <v/>
      </c>
      <c r="N61" s="96" t="str">
        <f t="shared" si="1"/>
        <v/>
      </c>
      <c r="O61" s="96" t="str">
        <f t="shared" si="2"/>
        <v/>
      </c>
      <c r="S61" s="118"/>
      <c r="T61" s="118"/>
      <c r="W61" s="227" t="str" cm="1">
        <f t="array" ref="W61">IF($B61="","",IFERROR(_xlfn.XLOOKUP($B61&amp;"",PIVOT!$A$10:$A$220&amp;"",PIVOT!$R$10:$R$220,0),0))</f>
        <v/>
      </c>
      <c r="X61" s="221" t="str">
        <f t="shared" si="3"/>
        <v/>
      </c>
      <c r="Y61" s="230" t="str">
        <f t="shared" si="4"/>
        <v/>
      </c>
    </row>
    <row r="62" spans="1:25" x14ac:dyDescent="0.25">
      <c r="A62" t="str">
        <f>IF(ROWS(A$2:A62)&lt;=$Q$2,IFERROR(MATCH(ROWS(A$2:A62),APPOGGIO!$AH$2:$AH$1000,0),""),IFERROR(MATCH(ROWS(A$2:A62)-$Q$2,APPOGGIO!$AI$2:$AI$1000,0),""))</f>
        <v/>
      </c>
      <c r="B62" t="str">
        <f>IF($A62="","",INDEX(APPOGGIO!$C$2:$C$1000,$A62))</f>
        <v/>
      </c>
      <c r="C62" t="str">
        <f>IF($A62="","",INDEX(APPOGGIO!$D$2:$D$1000,$A62))</f>
        <v/>
      </c>
      <c r="D62" s="96" t="str">
        <f>IF($A62="","",INDEX(APPOGGIO!$AG$2:$AG$1000,$A62))</f>
        <v/>
      </c>
      <c r="E62" s="96" t="str">
        <f>IF($A62="","",INDEX(APPOGGIO!$G$2:$G$1000,$A62))</f>
        <v/>
      </c>
      <c r="F62" s="96" t="str">
        <f>IF($A62="","",INDEX(APPOGGIO!$AB$2:$AB$1000,$A62))</f>
        <v/>
      </c>
      <c r="G62" s="97" t="str">
        <f>IF($A62="","",INDEX(APPOGGIO!$AC$2:$AC$1000,$A62))</f>
        <v/>
      </c>
      <c r="H62" s="96" t="str">
        <f>IF($A62="","",INDEX(APPOGGIO!$AD$2:$AD$1000,$A62))</f>
        <v/>
      </c>
      <c r="I62" s="96" t="str">
        <f>IF($A62="","",INDEX(APPOGGIO!$AE$2:$AE$1000,$A62))</f>
        <v/>
      </c>
      <c r="J62" t="str">
        <f t="shared" si="0"/>
        <v/>
      </c>
      <c r="K62" t="str">
        <f>IF($A62="","",INDEX(APPOGGIO!$Z$2:$Z$1000,$A62))</f>
        <v/>
      </c>
      <c r="L62" s="96" t="str">
        <f>IF($A62="","",INDEX(APPOGGIO!$AA$2:$AA$1000,$A62))</f>
        <v/>
      </c>
      <c r="M62" s="96" t="str">
        <f>IF($A62="","",INDEX(APPOGGIO!$AF$2:$AF$1000,$A62))</f>
        <v/>
      </c>
      <c r="N62" s="96" t="str">
        <f t="shared" si="1"/>
        <v/>
      </c>
      <c r="O62" s="96" t="str">
        <f t="shared" si="2"/>
        <v/>
      </c>
      <c r="S62" s="118"/>
      <c r="T62" s="118"/>
      <c r="W62" s="227" t="str" cm="1">
        <f t="array" ref="W62">IF($B62="","",IFERROR(_xlfn.XLOOKUP($B62&amp;"",PIVOT!$A$10:$A$220&amp;"",PIVOT!$R$10:$R$220,0),0))</f>
        <v/>
      </c>
      <c r="X62" s="221" t="str">
        <f t="shared" si="3"/>
        <v/>
      </c>
      <c r="Y62" s="230" t="str">
        <f t="shared" si="4"/>
        <v/>
      </c>
    </row>
    <row r="63" spans="1:25" x14ac:dyDescent="0.25">
      <c r="A63" t="str">
        <f>IF(ROWS(A$2:A63)&lt;=$Q$2,IFERROR(MATCH(ROWS(A$2:A63),APPOGGIO!$AH$2:$AH$1000,0),""),IFERROR(MATCH(ROWS(A$2:A63)-$Q$2,APPOGGIO!$AI$2:$AI$1000,0),""))</f>
        <v/>
      </c>
      <c r="B63" t="str">
        <f>IF($A63="","",INDEX(APPOGGIO!$C$2:$C$1000,$A63))</f>
        <v/>
      </c>
      <c r="C63" t="str">
        <f>IF($A63="","",INDEX(APPOGGIO!$D$2:$D$1000,$A63))</f>
        <v/>
      </c>
      <c r="D63" s="96" t="str">
        <f>IF($A63="","",INDEX(APPOGGIO!$AG$2:$AG$1000,$A63))</f>
        <v/>
      </c>
      <c r="E63" s="96" t="str">
        <f>IF($A63="","",INDEX(APPOGGIO!$G$2:$G$1000,$A63))</f>
        <v/>
      </c>
      <c r="F63" s="96" t="str">
        <f>IF($A63="","",INDEX(APPOGGIO!$AB$2:$AB$1000,$A63))</f>
        <v/>
      </c>
      <c r="G63" s="97" t="str">
        <f>IF($A63="","",INDEX(APPOGGIO!$AC$2:$AC$1000,$A63))</f>
        <v/>
      </c>
      <c r="H63" s="96" t="str">
        <f>IF($A63="","",INDEX(APPOGGIO!$AD$2:$AD$1000,$A63))</f>
        <v/>
      </c>
      <c r="I63" s="96" t="str">
        <f>IF($A63="","",INDEX(APPOGGIO!$AE$2:$AE$1000,$A63))</f>
        <v/>
      </c>
      <c r="J63" t="str">
        <f t="shared" si="0"/>
        <v/>
      </c>
      <c r="K63" t="str">
        <f>IF($A63="","",INDEX(APPOGGIO!$Z$2:$Z$1000,$A63))</f>
        <v/>
      </c>
      <c r="L63" s="96" t="str">
        <f>IF($A63="","",INDEX(APPOGGIO!$AA$2:$AA$1000,$A63))</f>
        <v/>
      </c>
      <c r="M63" s="96" t="str">
        <f>IF($A63="","",INDEX(APPOGGIO!$AF$2:$AF$1000,$A63))</f>
        <v/>
      </c>
      <c r="N63" s="96" t="str">
        <f t="shared" si="1"/>
        <v/>
      </c>
      <c r="O63" s="96" t="str">
        <f t="shared" si="2"/>
        <v/>
      </c>
      <c r="S63" s="118"/>
      <c r="T63" s="118"/>
      <c r="W63" s="227" t="str" cm="1">
        <f t="array" ref="W63">IF($B63="","",IFERROR(_xlfn.XLOOKUP($B63&amp;"",PIVOT!$A$10:$A$220&amp;"",PIVOT!$R$10:$R$220,0),0))</f>
        <v/>
      </c>
      <c r="X63" s="221" t="str">
        <f t="shared" si="3"/>
        <v/>
      </c>
      <c r="Y63" s="230" t="str">
        <f t="shared" si="4"/>
        <v/>
      </c>
    </row>
    <row r="64" spans="1:25" x14ac:dyDescent="0.25">
      <c r="A64" t="str">
        <f>IF(ROWS(A$2:A64)&lt;=$Q$2,IFERROR(MATCH(ROWS(A$2:A64),APPOGGIO!$AH$2:$AH$1000,0),""),IFERROR(MATCH(ROWS(A$2:A64)-$Q$2,APPOGGIO!$AI$2:$AI$1000,0),""))</f>
        <v/>
      </c>
      <c r="B64" t="str">
        <f>IF($A64="","",INDEX(APPOGGIO!$C$2:$C$1000,$A64))</f>
        <v/>
      </c>
      <c r="C64" t="str">
        <f>IF($A64="","",INDEX(APPOGGIO!$D$2:$D$1000,$A64))</f>
        <v/>
      </c>
      <c r="D64" s="96" t="str">
        <f>IF($A64="","",INDEX(APPOGGIO!$AG$2:$AG$1000,$A64))</f>
        <v/>
      </c>
      <c r="E64" s="96" t="str">
        <f>IF($A64="","",INDEX(APPOGGIO!$G$2:$G$1000,$A64))</f>
        <v/>
      </c>
      <c r="F64" s="96" t="str">
        <f>IF($A64="","",INDEX(APPOGGIO!$AB$2:$AB$1000,$A64))</f>
        <v/>
      </c>
      <c r="G64" s="97" t="str">
        <f>IF($A64="","",INDEX(APPOGGIO!$AC$2:$AC$1000,$A64))</f>
        <v/>
      </c>
      <c r="H64" s="96" t="str">
        <f>IF($A64="","",INDEX(APPOGGIO!$AD$2:$AD$1000,$A64))</f>
        <v/>
      </c>
      <c r="I64" s="96" t="str">
        <f>IF($A64="","",INDEX(APPOGGIO!$AE$2:$AE$1000,$A64))</f>
        <v/>
      </c>
      <c r="J64" t="str">
        <f t="shared" si="0"/>
        <v/>
      </c>
      <c r="K64" t="str">
        <f>IF($A64="","",INDEX(APPOGGIO!$Z$2:$Z$1000,$A64))</f>
        <v/>
      </c>
      <c r="L64" s="96" t="str">
        <f>IF($A64="","",INDEX(APPOGGIO!$AA$2:$AA$1000,$A64))</f>
        <v/>
      </c>
      <c r="M64" s="96" t="str">
        <f>IF($A64="","",INDEX(APPOGGIO!$AF$2:$AF$1000,$A64))</f>
        <v/>
      </c>
      <c r="N64" s="96" t="str">
        <f t="shared" si="1"/>
        <v/>
      </c>
      <c r="O64" s="96" t="str">
        <f t="shared" si="2"/>
        <v/>
      </c>
      <c r="S64" s="118"/>
      <c r="T64" s="118"/>
      <c r="W64" s="227" t="str" cm="1">
        <f t="array" ref="W64">IF($B64="","",IFERROR(_xlfn.XLOOKUP($B64&amp;"",PIVOT!$A$10:$A$220&amp;"",PIVOT!$R$10:$R$220,0),0))</f>
        <v/>
      </c>
      <c r="X64" s="221" t="str">
        <f t="shared" si="3"/>
        <v/>
      </c>
      <c r="Y64" s="230" t="str">
        <f t="shared" si="4"/>
        <v/>
      </c>
    </row>
    <row r="65" spans="1:25" x14ac:dyDescent="0.25">
      <c r="A65" t="str">
        <f>IF(ROWS(A$2:A65)&lt;=$Q$2,IFERROR(MATCH(ROWS(A$2:A65),APPOGGIO!$AH$2:$AH$1000,0),""),IFERROR(MATCH(ROWS(A$2:A65)-$Q$2,APPOGGIO!$AI$2:$AI$1000,0),""))</f>
        <v/>
      </c>
      <c r="B65" t="str">
        <f>IF($A65="","",INDEX(APPOGGIO!$C$2:$C$1000,$A65))</f>
        <v/>
      </c>
      <c r="C65" t="str">
        <f>IF($A65="","",INDEX(APPOGGIO!$D$2:$D$1000,$A65))</f>
        <v/>
      </c>
      <c r="D65" s="96" t="str">
        <f>IF($A65="","",INDEX(APPOGGIO!$AG$2:$AG$1000,$A65))</f>
        <v/>
      </c>
      <c r="E65" s="96" t="str">
        <f>IF($A65="","",INDEX(APPOGGIO!$G$2:$G$1000,$A65))</f>
        <v/>
      </c>
      <c r="F65" s="96" t="str">
        <f>IF($A65="","",INDEX(APPOGGIO!$AB$2:$AB$1000,$A65))</f>
        <v/>
      </c>
      <c r="G65" s="97" t="str">
        <f>IF($A65="","",INDEX(APPOGGIO!$AC$2:$AC$1000,$A65))</f>
        <v/>
      </c>
      <c r="H65" s="96" t="str">
        <f>IF($A65="","",INDEX(APPOGGIO!$AD$2:$AD$1000,$A65))</f>
        <v/>
      </c>
      <c r="I65" s="96" t="str">
        <f>IF($A65="","",INDEX(APPOGGIO!$AE$2:$AE$1000,$A65))</f>
        <v/>
      </c>
      <c r="J65" t="str">
        <f t="shared" si="0"/>
        <v/>
      </c>
      <c r="K65" t="str">
        <f>IF($A65="","",INDEX(APPOGGIO!$Z$2:$Z$1000,$A65))</f>
        <v/>
      </c>
      <c r="L65" s="96" t="str">
        <f>IF($A65="","",INDEX(APPOGGIO!$AA$2:$AA$1000,$A65))</f>
        <v/>
      </c>
      <c r="M65" s="96" t="str">
        <f>IF($A65="","",INDEX(APPOGGIO!$AF$2:$AF$1000,$A65))</f>
        <v/>
      </c>
      <c r="N65" s="96" t="str">
        <f t="shared" si="1"/>
        <v/>
      </c>
      <c r="O65" s="96" t="str">
        <f t="shared" si="2"/>
        <v/>
      </c>
      <c r="S65" s="118"/>
      <c r="T65" s="118"/>
      <c r="W65" s="227" t="str" cm="1">
        <f t="array" ref="W65">IF($B65="","",IFERROR(_xlfn.XLOOKUP($B65&amp;"",PIVOT!$A$10:$A$220&amp;"",PIVOT!$R$10:$R$220,0),0))</f>
        <v/>
      </c>
      <c r="X65" s="221" t="str">
        <f t="shared" si="3"/>
        <v/>
      </c>
      <c r="Y65" s="230" t="str">
        <f t="shared" si="4"/>
        <v/>
      </c>
    </row>
    <row r="66" spans="1:25" x14ac:dyDescent="0.25">
      <c r="A66" t="str">
        <f>IF(ROWS(A$2:A66)&lt;=$Q$2,IFERROR(MATCH(ROWS(A$2:A66),APPOGGIO!$AH$2:$AH$1000,0),""),IFERROR(MATCH(ROWS(A$2:A66)-$Q$2,APPOGGIO!$AI$2:$AI$1000,0),""))</f>
        <v/>
      </c>
      <c r="B66" t="str">
        <f>IF($A66="","",INDEX(APPOGGIO!$C$2:$C$1000,$A66))</f>
        <v/>
      </c>
      <c r="C66" t="str">
        <f>IF($A66="","",INDEX(APPOGGIO!$D$2:$D$1000,$A66))</f>
        <v/>
      </c>
      <c r="D66" s="96" t="str">
        <f>IF($A66="","",INDEX(APPOGGIO!$AG$2:$AG$1000,$A66))</f>
        <v/>
      </c>
      <c r="E66" s="96" t="str">
        <f>IF($A66="","",INDEX(APPOGGIO!$G$2:$G$1000,$A66))</f>
        <v/>
      </c>
      <c r="F66" s="96" t="str">
        <f>IF($A66="","",INDEX(APPOGGIO!$AB$2:$AB$1000,$A66))</f>
        <v/>
      </c>
      <c r="G66" s="97" t="str">
        <f>IF($A66="","",INDEX(APPOGGIO!$AC$2:$AC$1000,$A66))</f>
        <v/>
      </c>
      <c r="H66" s="96" t="str">
        <f>IF($A66="","",INDEX(APPOGGIO!$AD$2:$AD$1000,$A66))</f>
        <v/>
      </c>
      <c r="I66" s="96" t="str">
        <f>IF($A66="","",INDEX(APPOGGIO!$AE$2:$AE$1000,$A66))</f>
        <v/>
      </c>
      <c r="J66" t="str">
        <f t="shared" ref="J66:J129" si="5">IF(B66="","",IF(D66&gt;0,"DA ORDINARE","ALLERT SOTTO SOGLIA DEL "&amp;TEXT($V$2,"0%")))</f>
        <v/>
      </c>
      <c r="K66" t="str">
        <f>IF($A66="","",INDEX(APPOGGIO!$Z$2:$Z$1000,$A66))</f>
        <v/>
      </c>
      <c r="L66" s="96" t="str">
        <f>IF($A66="","",INDEX(APPOGGIO!$AA$2:$AA$1000,$A66))</f>
        <v/>
      </c>
      <c r="M66" s="96" t="str">
        <f>IF($A66="","",INDEX(APPOGGIO!$AF$2:$AF$1000,$A66))</f>
        <v/>
      </c>
      <c r="N66" s="96" t="str">
        <f t="shared" ref="N66:N129" si="6">IF(B66="","",IF(D66&lt;=0,"NO ORDINE",IF(AND(F66&lt;=$V$4,H66&lt;=$V$5,E66&lt;=$V$10,F66&gt;0),"SLOW MOVER: 1 LOTTO (STOCK ZERO)",IF(AND(F66&gt;=$V$7,E66&lt;=L66),"FAST MOVER: REINTEGRO","TARGET SETTIMANALE"))))</f>
        <v/>
      </c>
      <c r="O66" s="96" t="str">
        <f t="shared" ref="O66:O129" si="7">IF(B66="","",IF(K66="SIGARETTE",D66/LOTTO_SIGARETTE,0))</f>
        <v/>
      </c>
      <c r="S66" s="118"/>
      <c r="T66" s="118"/>
      <c r="W66" s="227" t="str" cm="1">
        <f t="array" ref="W66">IF($B66="","",IFERROR(_xlfn.XLOOKUP($B66&amp;"",PIVOT!$A$10:$A$220&amp;"",PIVOT!$R$10:$R$220,0),0))</f>
        <v/>
      </c>
      <c r="X66" s="221" t="str">
        <f t="shared" si="3"/>
        <v/>
      </c>
      <c r="Y66" s="230" t="str">
        <f t="shared" si="4"/>
        <v/>
      </c>
    </row>
    <row r="67" spans="1:25" x14ac:dyDescent="0.25">
      <c r="A67" t="str">
        <f>IF(ROWS(A$2:A67)&lt;=$Q$2,IFERROR(MATCH(ROWS(A$2:A67),APPOGGIO!$AH$2:$AH$1000,0),""),IFERROR(MATCH(ROWS(A$2:A67)-$Q$2,APPOGGIO!$AI$2:$AI$1000,0),""))</f>
        <v/>
      </c>
      <c r="B67" t="str">
        <f>IF($A67="","",INDEX(APPOGGIO!$C$2:$C$1000,$A67))</f>
        <v/>
      </c>
      <c r="C67" t="str">
        <f>IF($A67="","",INDEX(APPOGGIO!$D$2:$D$1000,$A67))</f>
        <v/>
      </c>
      <c r="D67" s="96" t="str">
        <f>IF($A67="","",INDEX(APPOGGIO!$AG$2:$AG$1000,$A67))</f>
        <v/>
      </c>
      <c r="E67" s="96" t="str">
        <f>IF($A67="","",INDEX(APPOGGIO!$G$2:$G$1000,$A67))</f>
        <v/>
      </c>
      <c r="F67" s="96" t="str">
        <f>IF($A67="","",INDEX(APPOGGIO!$AB$2:$AB$1000,$A67))</f>
        <v/>
      </c>
      <c r="G67" s="97" t="str">
        <f>IF($A67="","",INDEX(APPOGGIO!$AC$2:$AC$1000,$A67))</f>
        <v/>
      </c>
      <c r="H67" s="96" t="str">
        <f>IF($A67="","",INDEX(APPOGGIO!$AD$2:$AD$1000,$A67))</f>
        <v/>
      </c>
      <c r="I67" s="96" t="str">
        <f>IF($A67="","",INDEX(APPOGGIO!$AE$2:$AE$1000,$A67))</f>
        <v/>
      </c>
      <c r="J67" t="str">
        <f t="shared" si="5"/>
        <v/>
      </c>
      <c r="K67" t="str">
        <f>IF($A67="","",INDEX(APPOGGIO!$Z$2:$Z$1000,$A67))</f>
        <v/>
      </c>
      <c r="L67" s="96" t="str">
        <f>IF($A67="","",INDEX(APPOGGIO!$AA$2:$AA$1000,$A67))</f>
        <v/>
      </c>
      <c r="M67" s="96" t="str">
        <f>IF($A67="","",INDEX(APPOGGIO!$AF$2:$AF$1000,$A67))</f>
        <v/>
      </c>
      <c r="N67" s="96" t="str">
        <f t="shared" si="6"/>
        <v/>
      </c>
      <c r="O67" s="96" t="str">
        <f t="shared" si="7"/>
        <v/>
      </c>
      <c r="S67" s="118"/>
      <c r="T67" s="118"/>
      <c r="W67" s="227" t="str" cm="1">
        <f t="array" ref="W67">IF($B67="","",IFERROR(_xlfn.XLOOKUP($B67&amp;"",PIVOT!$A$10:$A$220&amp;"",PIVOT!$R$10:$R$220,0),0))</f>
        <v/>
      </c>
      <c r="X67" s="221" t="str">
        <f t="shared" ref="X67:X130" si="8">IF($B67="","",$D67-$W67)</f>
        <v/>
      </c>
      <c r="Y67" s="230" t="str">
        <f t="shared" ref="Y67:Y130" si="9">IF($B67="","",IF(AND($D67=0,$W67=0),"NESSUN ORDINE",IF($W67=0,"SOLO AUTO-ORDER",IF($D67=0,"SOLO PIVOT",IF($X67=0,"ALLINEATO",IF($X67&lt;0,"AUTO INFERIORE","AUTO SUPERIORE"))))))</f>
        <v/>
      </c>
    </row>
    <row r="68" spans="1:25" x14ac:dyDescent="0.25">
      <c r="A68" t="str">
        <f>IF(ROWS(A$2:A68)&lt;=$Q$2,IFERROR(MATCH(ROWS(A$2:A68),APPOGGIO!$AH$2:$AH$1000,0),""),IFERROR(MATCH(ROWS(A$2:A68)-$Q$2,APPOGGIO!$AI$2:$AI$1000,0),""))</f>
        <v/>
      </c>
      <c r="B68" t="str">
        <f>IF($A68="","",INDEX(APPOGGIO!$C$2:$C$1000,$A68))</f>
        <v/>
      </c>
      <c r="C68" t="str">
        <f>IF($A68="","",INDEX(APPOGGIO!$D$2:$D$1000,$A68))</f>
        <v/>
      </c>
      <c r="D68" s="96" t="str">
        <f>IF($A68="","",INDEX(APPOGGIO!$AG$2:$AG$1000,$A68))</f>
        <v/>
      </c>
      <c r="E68" s="96" t="str">
        <f>IF($A68="","",INDEX(APPOGGIO!$G$2:$G$1000,$A68))</f>
        <v/>
      </c>
      <c r="F68" s="96" t="str">
        <f>IF($A68="","",INDEX(APPOGGIO!$AB$2:$AB$1000,$A68))</f>
        <v/>
      </c>
      <c r="G68" s="97" t="str">
        <f>IF($A68="","",INDEX(APPOGGIO!$AC$2:$AC$1000,$A68))</f>
        <v/>
      </c>
      <c r="H68" s="96" t="str">
        <f>IF($A68="","",INDEX(APPOGGIO!$AD$2:$AD$1000,$A68))</f>
        <v/>
      </c>
      <c r="I68" s="96" t="str">
        <f>IF($A68="","",INDEX(APPOGGIO!$AE$2:$AE$1000,$A68))</f>
        <v/>
      </c>
      <c r="J68" t="str">
        <f t="shared" si="5"/>
        <v/>
      </c>
      <c r="K68" t="str">
        <f>IF($A68="","",INDEX(APPOGGIO!$Z$2:$Z$1000,$A68))</f>
        <v/>
      </c>
      <c r="L68" s="96" t="str">
        <f>IF($A68="","",INDEX(APPOGGIO!$AA$2:$AA$1000,$A68))</f>
        <v/>
      </c>
      <c r="M68" s="96" t="str">
        <f>IF($A68="","",INDEX(APPOGGIO!$AF$2:$AF$1000,$A68))</f>
        <v/>
      </c>
      <c r="N68" s="96" t="str">
        <f t="shared" si="6"/>
        <v/>
      </c>
      <c r="O68" s="96" t="str">
        <f t="shared" si="7"/>
        <v/>
      </c>
      <c r="S68" s="118"/>
      <c r="T68" s="118"/>
      <c r="W68" s="227" t="str" cm="1">
        <f t="array" ref="W68">IF($B68="","",IFERROR(_xlfn.XLOOKUP($B68&amp;"",PIVOT!$A$10:$A$220&amp;"",PIVOT!$R$10:$R$220,0),0))</f>
        <v/>
      </c>
      <c r="X68" s="221" t="str">
        <f t="shared" si="8"/>
        <v/>
      </c>
      <c r="Y68" s="230" t="str">
        <f t="shared" si="9"/>
        <v/>
      </c>
    </row>
    <row r="69" spans="1:25" x14ac:dyDescent="0.25">
      <c r="A69" t="str">
        <f>IF(ROWS(A$2:A69)&lt;=$Q$2,IFERROR(MATCH(ROWS(A$2:A69),APPOGGIO!$AH$2:$AH$1000,0),""),IFERROR(MATCH(ROWS(A$2:A69)-$Q$2,APPOGGIO!$AI$2:$AI$1000,0),""))</f>
        <v/>
      </c>
      <c r="B69" t="str">
        <f>IF($A69="","",INDEX(APPOGGIO!$C$2:$C$1000,$A69))</f>
        <v/>
      </c>
      <c r="C69" t="str">
        <f>IF($A69="","",INDEX(APPOGGIO!$D$2:$D$1000,$A69))</f>
        <v/>
      </c>
      <c r="D69" s="96" t="str">
        <f>IF($A69="","",INDEX(APPOGGIO!$AG$2:$AG$1000,$A69))</f>
        <v/>
      </c>
      <c r="E69" s="96" t="str">
        <f>IF($A69="","",INDEX(APPOGGIO!$G$2:$G$1000,$A69))</f>
        <v/>
      </c>
      <c r="F69" s="96" t="str">
        <f>IF($A69="","",INDEX(APPOGGIO!$AB$2:$AB$1000,$A69))</f>
        <v/>
      </c>
      <c r="G69" s="97" t="str">
        <f>IF($A69="","",INDEX(APPOGGIO!$AC$2:$AC$1000,$A69))</f>
        <v/>
      </c>
      <c r="H69" s="96" t="str">
        <f>IF($A69="","",INDEX(APPOGGIO!$AD$2:$AD$1000,$A69))</f>
        <v/>
      </c>
      <c r="I69" s="96" t="str">
        <f>IF($A69="","",INDEX(APPOGGIO!$AE$2:$AE$1000,$A69))</f>
        <v/>
      </c>
      <c r="J69" t="str">
        <f t="shared" si="5"/>
        <v/>
      </c>
      <c r="K69" t="str">
        <f>IF($A69="","",INDEX(APPOGGIO!$Z$2:$Z$1000,$A69))</f>
        <v/>
      </c>
      <c r="L69" s="96" t="str">
        <f>IF($A69="","",INDEX(APPOGGIO!$AA$2:$AA$1000,$A69))</f>
        <v/>
      </c>
      <c r="M69" s="96" t="str">
        <f>IF($A69="","",INDEX(APPOGGIO!$AF$2:$AF$1000,$A69))</f>
        <v/>
      </c>
      <c r="N69" s="96" t="str">
        <f t="shared" si="6"/>
        <v/>
      </c>
      <c r="O69" s="96" t="str">
        <f t="shared" si="7"/>
        <v/>
      </c>
      <c r="S69" s="118"/>
      <c r="T69" s="118"/>
      <c r="W69" s="227" t="str" cm="1">
        <f t="array" ref="W69">IF($B69="","",IFERROR(_xlfn.XLOOKUP($B69&amp;"",PIVOT!$A$10:$A$220&amp;"",PIVOT!$R$10:$R$220,0),0))</f>
        <v/>
      </c>
      <c r="X69" s="221" t="str">
        <f t="shared" si="8"/>
        <v/>
      </c>
      <c r="Y69" s="230" t="str">
        <f t="shared" si="9"/>
        <v/>
      </c>
    </row>
    <row r="70" spans="1:25" x14ac:dyDescent="0.25">
      <c r="A70" t="str">
        <f>IF(ROWS(A$2:A70)&lt;=$Q$2,IFERROR(MATCH(ROWS(A$2:A70),APPOGGIO!$AH$2:$AH$1000,0),""),IFERROR(MATCH(ROWS(A$2:A70)-$Q$2,APPOGGIO!$AI$2:$AI$1000,0),""))</f>
        <v/>
      </c>
      <c r="B70" t="str">
        <f>IF($A70="","",INDEX(APPOGGIO!$C$2:$C$1000,$A70))</f>
        <v/>
      </c>
      <c r="C70" t="str">
        <f>IF($A70="","",INDEX(APPOGGIO!$D$2:$D$1000,$A70))</f>
        <v/>
      </c>
      <c r="D70" s="96" t="str">
        <f>IF($A70="","",INDEX(APPOGGIO!$AG$2:$AG$1000,$A70))</f>
        <v/>
      </c>
      <c r="E70" s="96" t="str">
        <f>IF($A70="","",INDEX(APPOGGIO!$G$2:$G$1000,$A70))</f>
        <v/>
      </c>
      <c r="F70" s="96" t="str">
        <f>IF($A70="","",INDEX(APPOGGIO!$AB$2:$AB$1000,$A70))</f>
        <v/>
      </c>
      <c r="G70" s="97" t="str">
        <f>IF($A70="","",INDEX(APPOGGIO!$AC$2:$AC$1000,$A70))</f>
        <v/>
      </c>
      <c r="H70" s="96" t="str">
        <f>IF($A70="","",INDEX(APPOGGIO!$AD$2:$AD$1000,$A70))</f>
        <v/>
      </c>
      <c r="I70" s="96" t="str">
        <f>IF($A70="","",INDEX(APPOGGIO!$AE$2:$AE$1000,$A70))</f>
        <v/>
      </c>
      <c r="J70" t="str">
        <f t="shared" si="5"/>
        <v/>
      </c>
      <c r="K70" t="str">
        <f>IF($A70="","",INDEX(APPOGGIO!$Z$2:$Z$1000,$A70))</f>
        <v/>
      </c>
      <c r="L70" s="96" t="str">
        <f>IF($A70="","",INDEX(APPOGGIO!$AA$2:$AA$1000,$A70))</f>
        <v/>
      </c>
      <c r="M70" s="96" t="str">
        <f>IF($A70="","",INDEX(APPOGGIO!$AF$2:$AF$1000,$A70))</f>
        <v/>
      </c>
      <c r="N70" s="96" t="str">
        <f t="shared" si="6"/>
        <v/>
      </c>
      <c r="O70" s="96" t="str">
        <f t="shared" si="7"/>
        <v/>
      </c>
      <c r="S70" s="118"/>
      <c r="T70" s="118"/>
      <c r="W70" s="227" t="str" cm="1">
        <f t="array" ref="W70">IF($B70="","",IFERROR(_xlfn.XLOOKUP($B70&amp;"",PIVOT!$A$10:$A$220&amp;"",PIVOT!$R$10:$R$220,0),0))</f>
        <v/>
      </c>
      <c r="X70" s="221" t="str">
        <f t="shared" si="8"/>
        <v/>
      </c>
      <c r="Y70" s="230" t="str">
        <f t="shared" si="9"/>
        <v/>
      </c>
    </row>
    <row r="71" spans="1:25" x14ac:dyDescent="0.25">
      <c r="A71" t="str">
        <f>IF(ROWS(A$2:A71)&lt;=$Q$2,IFERROR(MATCH(ROWS(A$2:A71),APPOGGIO!$AH$2:$AH$1000,0),""),IFERROR(MATCH(ROWS(A$2:A71)-$Q$2,APPOGGIO!$AI$2:$AI$1000,0),""))</f>
        <v/>
      </c>
      <c r="B71" t="str">
        <f>IF($A71="","",INDEX(APPOGGIO!$C$2:$C$1000,$A71))</f>
        <v/>
      </c>
      <c r="C71" t="str">
        <f>IF($A71="","",INDEX(APPOGGIO!$D$2:$D$1000,$A71))</f>
        <v/>
      </c>
      <c r="D71" s="96" t="str">
        <f>IF($A71="","",INDEX(APPOGGIO!$AG$2:$AG$1000,$A71))</f>
        <v/>
      </c>
      <c r="E71" s="96" t="str">
        <f>IF($A71="","",INDEX(APPOGGIO!$G$2:$G$1000,$A71))</f>
        <v/>
      </c>
      <c r="F71" s="96" t="str">
        <f>IF($A71="","",INDEX(APPOGGIO!$AB$2:$AB$1000,$A71))</f>
        <v/>
      </c>
      <c r="G71" s="97" t="str">
        <f>IF($A71="","",INDEX(APPOGGIO!$AC$2:$AC$1000,$A71))</f>
        <v/>
      </c>
      <c r="H71" s="96" t="str">
        <f>IF($A71="","",INDEX(APPOGGIO!$AD$2:$AD$1000,$A71))</f>
        <v/>
      </c>
      <c r="I71" s="96" t="str">
        <f>IF($A71="","",INDEX(APPOGGIO!$AE$2:$AE$1000,$A71))</f>
        <v/>
      </c>
      <c r="J71" t="str">
        <f t="shared" si="5"/>
        <v/>
      </c>
      <c r="K71" t="str">
        <f>IF($A71="","",INDEX(APPOGGIO!$Z$2:$Z$1000,$A71))</f>
        <v/>
      </c>
      <c r="L71" s="96" t="str">
        <f>IF($A71="","",INDEX(APPOGGIO!$AA$2:$AA$1000,$A71))</f>
        <v/>
      </c>
      <c r="M71" s="96" t="str">
        <f>IF($A71="","",INDEX(APPOGGIO!$AF$2:$AF$1000,$A71))</f>
        <v/>
      </c>
      <c r="N71" s="96" t="str">
        <f t="shared" si="6"/>
        <v/>
      </c>
      <c r="O71" s="96" t="str">
        <f t="shared" si="7"/>
        <v/>
      </c>
      <c r="S71" s="118"/>
      <c r="T71" s="118"/>
      <c r="W71" s="227" t="str" cm="1">
        <f t="array" ref="W71">IF($B71="","",IFERROR(_xlfn.XLOOKUP($B71&amp;"",PIVOT!$A$10:$A$220&amp;"",PIVOT!$R$10:$R$220,0),0))</f>
        <v/>
      </c>
      <c r="X71" s="221" t="str">
        <f t="shared" si="8"/>
        <v/>
      </c>
      <c r="Y71" s="230" t="str">
        <f t="shared" si="9"/>
        <v/>
      </c>
    </row>
    <row r="72" spans="1:25" x14ac:dyDescent="0.25">
      <c r="A72" t="str">
        <f>IF(ROWS(A$2:A72)&lt;=$Q$2,IFERROR(MATCH(ROWS(A$2:A72),APPOGGIO!$AH$2:$AH$1000,0),""),IFERROR(MATCH(ROWS(A$2:A72)-$Q$2,APPOGGIO!$AI$2:$AI$1000,0),""))</f>
        <v/>
      </c>
      <c r="B72" t="str">
        <f>IF($A72="","",INDEX(APPOGGIO!$C$2:$C$1000,$A72))</f>
        <v/>
      </c>
      <c r="C72" t="str">
        <f>IF($A72="","",INDEX(APPOGGIO!$D$2:$D$1000,$A72))</f>
        <v/>
      </c>
      <c r="D72" s="96" t="str">
        <f>IF($A72="","",INDEX(APPOGGIO!$AG$2:$AG$1000,$A72))</f>
        <v/>
      </c>
      <c r="E72" s="96" t="str">
        <f>IF($A72="","",INDEX(APPOGGIO!$G$2:$G$1000,$A72))</f>
        <v/>
      </c>
      <c r="F72" s="96" t="str">
        <f>IF($A72="","",INDEX(APPOGGIO!$AB$2:$AB$1000,$A72))</f>
        <v/>
      </c>
      <c r="G72" s="97" t="str">
        <f>IF($A72="","",INDEX(APPOGGIO!$AC$2:$AC$1000,$A72))</f>
        <v/>
      </c>
      <c r="H72" s="96" t="str">
        <f>IF($A72="","",INDEX(APPOGGIO!$AD$2:$AD$1000,$A72))</f>
        <v/>
      </c>
      <c r="I72" s="96" t="str">
        <f>IF($A72="","",INDEX(APPOGGIO!$AE$2:$AE$1000,$A72))</f>
        <v/>
      </c>
      <c r="J72" t="str">
        <f t="shared" si="5"/>
        <v/>
      </c>
      <c r="K72" t="str">
        <f>IF($A72="","",INDEX(APPOGGIO!$Z$2:$Z$1000,$A72))</f>
        <v/>
      </c>
      <c r="L72" s="96" t="str">
        <f>IF($A72="","",INDEX(APPOGGIO!$AA$2:$AA$1000,$A72))</f>
        <v/>
      </c>
      <c r="M72" s="96" t="str">
        <f>IF($A72="","",INDEX(APPOGGIO!$AF$2:$AF$1000,$A72))</f>
        <v/>
      </c>
      <c r="N72" s="96" t="str">
        <f t="shared" si="6"/>
        <v/>
      </c>
      <c r="O72" s="96" t="str">
        <f t="shared" si="7"/>
        <v/>
      </c>
      <c r="S72" s="118"/>
      <c r="T72" s="118"/>
      <c r="W72" s="227" t="str" cm="1">
        <f t="array" ref="W72">IF($B72="","",IFERROR(_xlfn.XLOOKUP($B72&amp;"",PIVOT!$A$10:$A$220&amp;"",PIVOT!$R$10:$R$220,0),0))</f>
        <v/>
      </c>
      <c r="X72" s="221" t="str">
        <f t="shared" si="8"/>
        <v/>
      </c>
      <c r="Y72" s="230" t="str">
        <f t="shared" si="9"/>
        <v/>
      </c>
    </row>
    <row r="73" spans="1:25" x14ac:dyDescent="0.25">
      <c r="A73" t="str">
        <f>IF(ROWS(A$2:A73)&lt;=$Q$2,IFERROR(MATCH(ROWS(A$2:A73),APPOGGIO!$AH$2:$AH$1000,0),""),IFERROR(MATCH(ROWS(A$2:A73)-$Q$2,APPOGGIO!$AI$2:$AI$1000,0),""))</f>
        <v/>
      </c>
      <c r="B73" t="str">
        <f>IF($A73="","",INDEX(APPOGGIO!$C$2:$C$1000,$A73))</f>
        <v/>
      </c>
      <c r="C73" t="str">
        <f>IF($A73="","",INDEX(APPOGGIO!$D$2:$D$1000,$A73))</f>
        <v/>
      </c>
      <c r="D73" s="96" t="str">
        <f>IF($A73="","",INDEX(APPOGGIO!$AG$2:$AG$1000,$A73))</f>
        <v/>
      </c>
      <c r="E73" s="96" t="str">
        <f>IF($A73="","",INDEX(APPOGGIO!$G$2:$G$1000,$A73))</f>
        <v/>
      </c>
      <c r="F73" s="96" t="str">
        <f>IF($A73="","",INDEX(APPOGGIO!$AB$2:$AB$1000,$A73))</f>
        <v/>
      </c>
      <c r="G73" s="97" t="str">
        <f>IF($A73="","",INDEX(APPOGGIO!$AC$2:$AC$1000,$A73))</f>
        <v/>
      </c>
      <c r="H73" s="96" t="str">
        <f>IF($A73="","",INDEX(APPOGGIO!$AD$2:$AD$1000,$A73))</f>
        <v/>
      </c>
      <c r="I73" s="96" t="str">
        <f>IF($A73="","",INDEX(APPOGGIO!$AE$2:$AE$1000,$A73))</f>
        <v/>
      </c>
      <c r="J73" t="str">
        <f t="shared" si="5"/>
        <v/>
      </c>
      <c r="K73" t="str">
        <f>IF($A73="","",INDEX(APPOGGIO!$Z$2:$Z$1000,$A73))</f>
        <v/>
      </c>
      <c r="L73" s="96" t="str">
        <f>IF($A73="","",INDEX(APPOGGIO!$AA$2:$AA$1000,$A73))</f>
        <v/>
      </c>
      <c r="M73" s="96" t="str">
        <f>IF($A73="","",INDEX(APPOGGIO!$AF$2:$AF$1000,$A73))</f>
        <v/>
      </c>
      <c r="N73" s="96" t="str">
        <f t="shared" si="6"/>
        <v/>
      </c>
      <c r="O73" s="96" t="str">
        <f t="shared" si="7"/>
        <v/>
      </c>
      <c r="S73" s="118"/>
      <c r="T73" s="118"/>
      <c r="W73" s="227" t="str" cm="1">
        <f t="array" ref="W73">IF($B73="","",IFERROR(_xlfn.XLOOKUP($B73&amp;"",PIVOT!$A$10:$A$220&amp;"",PIVOT!$R$10:$R$220,0),0))</f>
        <v/>
      </c>
      <c r="X73" s="221" t="str">
        <f t="shared" si="8"/>
        <v/>
      </c>
      <c r="Y73" s="230" t="str">
        <f t="shared" si="9"/>
        <v/>
      </c>
    </row>
    <row r="74" spans="1:25" x14ac:dyDescent="0.25">
      <c r="A74" t="str">
        <f>IF(ROWS(A$2:A74)&lt;=$Q$2,IFERROR(MATCH(ROWS(A$2:A74),APPOGGIO!$AH$2:$AH$1000,0),""),IFERROR(MATCH(ROWS(A$2:A74)-$Q$2,APPOGGIO!$AI$2:$AI$1000,0),""))</f>
        <v/>
      </c>
      <c r="B74" t="str">
        <f>IF($A74="","",INDEX(APPOGGIO!$C$2:$C$1000,$A74))</f>
        <v/>
      </c>
      <c r="C74" t="str">
        <f>IF($A74="","",INDEX(APPOGGIO!$D$2:$D$1000,$A74))</f>
        <v/>
      </c>
      <c r="D74" s="96" t="str">
        <f>IF($A74="","",INDEX(APPOGGIO!$AG$2:$AG$1000,$A74))</f>
        <v/>
      </c>
      <c r="E74" s="96" t="str">
        <f>IF($A74="","",INDEX(APPOGGIO!$G$2:$G$1000,$A74))</f>
        <v/>
      </c>
      <c r="F74" s="96" t="str">
        <f>IF($A74="","",INDEX(APPOGGIO!$AB$2:$AB$1000,$A74))</f>
        <v/>
      </c>
      <c r="G74" s="97" t="str">
        <f>IF($A74="","",INDEX(APPOGGIO!$AC$2:$AC$1000,$A74))</f>
        <v/>
      </c>
      <c r="H74" s="96" t="str">
        <f>IF($A74="","",INDEX(APPOGGIO!$AD$2:$AD$1000,$A74))</f>
        <v/>
      </c>
      <c r="I74" s="96" t="str">
        <f>IF($A74="","",INDEX(APPOGGIO!$AE$2:$AE$1000,$A74))</f>
        <v/>
      </c>
      <c r="J74" t="str">
        <f t="shared" si="5"/>
        <v/>
      </c>
      <c r="K74" t="str">
        <f>IF($A74="","",INDEX(APPOGGIO!$Z$2:$Z$1000,$A74))</f>
        <v/>
      </c>
      <c r="L74" s="96" t="str">
        <f>IF($A74="","",INDEX(APPOGGIO!$AA$2:$AA$1000,$A74))</f>
        <v/>
      </c>
      <c r="M74" s="96" t="str">
        <f>IF($A74="","",INDEX(APPOGGIO!$AF$2:$AF$1000,$A74))</f>
        <v/>
      </c>
      <c r="N74" s="96" t="str">
        <f t="shared" si="6"/>
        <v/>
      </c>
      <c r="O74" s="96" t="str">
        <f t="shared" si="7"/>
        <v/>
      </c>
      <c r="S74" s="118"/>
      <c r="T74" s="118"/>
      <c r="W74" s="227" t="str" cm="1">
        <f t="array" ref="W74">IF($B74="","",IFERROR(_xlfn.XLOOKUP($B74&amp;"",PIVOT!$A$10:$A$220&amp;"",PIVOT!$R$10:$R$220,0),0))</f>
        <v/>
      </c>
      <c r="X74" s="221" t="str">
        <f t="shared" si="8"/>
        <v/>
      </c>
      <c r="Y74" s="230" t="str">
        <f t="shared" si="9"/>
        <v/>
      </c>
    </row>
    <row r="75" spans="1:25" x14ac:dyDescent="0.25">
      <c r="A75" t="str">
        <f>IF(ROWS(A$2:A75)&lt;=$Q$2,IFERROR(MATCH(ROWS(A$2:A75),APPOGGIO!$AH$2:$AH$1000,0),""),IFERROR(MATCH(ROWS(A$2:A75)-$Q$2,APPOGGIO!$AI$2:$AI$1000,0),""))</f>
        <v/>
      </c>
      <c r="B75" t="str">
        <f>IF($A75="","",INDEX(APPOGGIO!$C$2:$C$1000,$A75))</f>
        <v/>
      </c>
      <c r="C75" t="str">
        <f>IF($A75="","",INDEX(APPOGGIO!$D$2:$D$1000,$A75))</f>
        <v/>
      </c>
      <c r="D75" s="96" t="str">
        <f>IF($A75="","",INDEX(APPOGGIO!$AG$2:$AG$1000,$A75))</f>
        <v/>
      </c>
      <c r="E75" s="96" t="str">
        <f>IF($A75="","",INDEX(APPOGGIO!$G$2:$G$1000,$A75))</f>
        <v/>
      </c>
      <c r="F75" s="96" t="str">
        <f>IF($A75="","",INDEX(APPOGGIO!$AB$2:$AB$1000,$A75))</f>
        <v/>
      </c>
      <c r="G75" s="97" t="str">
        <f>IF($A75="","",INDEX(APPOGGIO!$AC$2:$AC$1000,$A75))</f>
        <v/>
      </c>
      <c r="H75" s="96" t="str">
        <f>IF($A75="","",INDEX(APPOGGIO!$AD$2:$AD$1000,$A75))</f>
        <v/>
      </c>
      <c r="I75" s="96" t="str">
        <f>IF($A75="","",INDEX(APPOGGIO!$AE$2:$AE$1000,$A75))</f>
        <v/>
      </c>
      <c r="J75" t="str">
        <f t="shared" si="5"/>
        <v/>
      </c>
      <c r="K75" t="str">
        <f>IF($A75="","",INDEX(APPOGGIO!$Z$2:$Z$1000,$A75))</f>
        <v/>
      </c>
      <c r="L75" s="96" t="str">
        <f>IF($A75="","",INDEX(APPOGGIO!$AA$2:$AA$1000,$A75))</f>
        <v/>
      </c>
      <c r="M75" s="96" t="str">
        <f>IF($A75="","",INDEX(APPOGGIO!$AF$2:$AF$1000,$A75))</f>
        <v/>
      </c>
      <c r="N75" s="96" t="str">
        <f t="shared" si="6"/>
        <v/>
      </c>
      <c r="O75" s="96" t="str">
        <f t="shared" si="7"/>
        <v/>
      </c>
      <c r="S75" s="118"/>
      <c r="T75" s="118"/>
      <c r="W75" s="227" t="str" cm="1">
        <f t="array" ref="W75">IF($B75="","",IFERROR(_xlfn.XLOOKUP($B75&amp;"",PIVOT!$A$10:$A$220&amp;"",PIVOT!$R$10:$R$220,0),0))</f>
        <v/>
      </c>
      <c r="X75" s="221" t="str">
        <f t="shared" si="8"/>
        <v/>
      </c>
      <c r="Y75" s="230" t="str">
        <f t="shared" si="9"/>
        <v/>
      </c>
    </row>
    <row r="76" spans="1:25" x14ac:dyDescent="0.25">
      <c r="A76" t="str">
        <f>IF(ROWS(A$2:A76)&lt;=$Q$2,IFERROR(MATCH(ROWS(A$2:A76),APPOGGIO!$AH$2:$AH$1000,0),""),IFERROR(MATCH(ROWS(A$2:A76)-$Q$2,APPOGGIO!$AI$2:$AI$1000,0),""))</f>
        <v/>
      </c>
      <c r="B76" t="str">
        <f>IF($A76="","",INDEX(APPOGGIO!$C$2:$C$1000,$A76))</f>
        <v/>
      </c>
      <c r="C76" t="str">
        <f>IF($A76="","",INDEX(APPOGGIO!$D$2:$D$1000,$A76))</f>
        <v/>
      </c>
      <c r="D76" s="96" t="str">
        <f>IF($A76="","",INDEX(APPOGGIO!$AG$2:$AG$1000,$A76))</f>
        <v/>
      </c>
      <c r="E76" s="96" t="str">
        <f>IF($A76="","",INDEX(APPOGGIO!$G$2:$G$1000,$A76))</f>
        <v/>
      </c>
      <c r="F76" s="96" t="str">
        <f>IF($A76="","",INDEX(APPOGGIO!$AB$2:$AB$1000,$A76))</f>
        <v/>
      </c>
      <c r="G76" s="97" t="str">
        <f>IF($A76="","",INDEX(APPOGGIO!$AC$2:$AC$1000,$A76))</f>
        <v/>
      </c>
      <c r="H76" s="96" t="str">
        <f>IF($A76="","",INDEX(APPOGGIO!$AD$2:$AD$1000,$A76))</f>
        <v/>
      </c>
      <c r="I76" s="96" t="str">
        <f>IF($A76="","",INDEX(APPOGGIO!$AE$2:$AE$1000,$A76))</f>
        <v/>
      </c>
      <c r="J76" t="str">
        <f t="shared" si="5"/>
        <v/>
      </c>
      <c r="K76" t="str">
        <f>IF($A76="","",INDEX(APPOGGIO!$Z$2:$Z$1000,$A76))</f>
        <v/>
      </c>
      <c r="L76" s="96" t="str">
        <f>IF($A76="","",INDEX(APPOGGIO!$AA$2:$AA$1000,$A76))</f>
        <v/>
      </c>
      <c r="M76" s="96" t="str">
        <f>IF($A76="","",INDEX(APPOGGIO!$AF$2:$AF$1000,$A76))</f>
        <v/>
      </c>
      <c r="N76" s="96" t="str">
        <f t="shared" si="6"/>
        <v/>
      </c>
      <c r="O76" s="96" t="str">
        <f t="shared" si="7"/>
        <v/>
      </c>
      <c r="S76" s="118"/>
      <c r="T76" s="118"/>
      <c r="W76" s="227" t="str" cm="1">
        <f t="array" ref="W76">IF($B76="","",IFERROR(_xlfn.XLOOKUP($B76&amp;"",PIVOT!$A$10:$A$220&amp;"",PIVOT!$R$10:$R$220,0),0))</f>
        <v/>
      </c>
      <c r="X76" s="221" t="str">
        <f t="shared" si="8"/>
        <v/>
      </c>
      <c r="Y76" s="230" t="str">
        <f t="shared" si="9"/>
        <v/>
      </c>
    </row>
    <row r="77" spans="1:25" x14ac:dyDescent="0.25">
      <c r="A77" t="str">
        <f>IF(ROWS(A$2:A77)&lt;=$Q$2,IFERROR(MATCH(ROWS(A$2:A77),APPOGGIO!$AH$2:$AH$1000,0),""),IFERROR(MATCH(ROWS(A$2:A77)-$Q$2,APPOGGIO!$AI$2:$AI$1000,0),""))</f>
        <v/>
      </c>
      <c r="B77" t="str">
        <f>IF($A77="","",INDEX(APPOGGIO!$C$2:$C$1000,$A77))</f>
        <v/>
      </c>
      <c r="C77" t="str">
        <f>IF($A77="","",INDEX(APPOGGIO!$D$2:$D$1000,$A77))</f>
        <v/>
      </c>
      <c r="D77" s="96" t="str">
        <f>IF($A77="","",INDEX(APPOGGIO!$AG$2:$AG$1000,$A77))</f>
        <v/>
      </c>
      <c r="E77" s="96" t="str">
        <f>IF($A77="","",INDEX(APPOGGIO!$G$2:$G$1000,$A77))</f>
        <v/>
      </c>
      <c r="F77" s="96" t="str">
        <f>IF($A77="","",INDEX(APPOGGIO!$AB$2:$AB$1000,$A77))</f>
        <v/>
      </c>
      <c r="G77" s="97" t="str">
        <f>IF($A77="","",INDEX(APPOGGIO!$AC$2:$AC$1000,$A77))</f>
        <v/>
      </c>
      <c r="H77" s="96" t="str">
        <f>IF($A77="","",INDEX(APPOGGIO!$AD$2:$AD$1000,$A77))</f>
        <v/>
      </c>
      <c r="I77" s="96" t="str">
        <f>IF($A77="","",INDEX(APPOGGIO!$AE$2:$AE$1000,$A77))</f>
        <v/>
      </c>
      <c r="J77" t="str">
        <f t="shared" si="5"/>
        <v/>
      </c>
      <c r="K77" t="str">
        <f>IF($A77="","",INDEX(APPOGGIO!$Z$2:$Z$1000,$A77))</f>
        <v/>
      </c>
      <c r="L77" s="96" t="str">
        <f>IF($A77="","",INDEX(APPOGGIO!$AA$2:$AA$1000,$A77))</f>
        <v/>
      </c>
      <c r="M77" s="96" t="str">
        <f>IF($A77="","",INDEX(APPOGGIO!$AF$2:$AF$1000,$A77))</f>
        <v/>
      </c>
      <c r="N77" s="96" t="str">
        <f t="shared" si="6"/>
        <v/>
      </c>
      <c r="O77" s="96" t="str">
        <f t="shared" si="7"/>
        <v/>
      </c>
      <c r="S77" s="118"/>
      <c r="T77" s="118"/>
      <c r="W77" s="227" t="str" cm="1">
        <f t="array" ref="W77">IF($B77="","",IFERROR(_xlfn.XLOOKUP($B77&amp;"",PIVOT!$A$10:$A$220&amp;"",PIVOT!$R$10:$R$220,0),0))</f>
        <v/>
      </c>
      <c r="X77" s="221" t="str">
        <f t="shared" si="8"/>
        <v/>
      </c>
      <c r="Y77" s="230" t="str">
        <f t="shared" si="9"/>
        <v/>
      </c>
    </row>
    <row r="78" spans="1:25" x14ac:dyDescent="0.25">
      <c r="A78" t="str">
        <f>IF(ROWS(A$2:A78)&lt;=$Q$2,IFERROR(MATCH(ROWS(A$2:A78),APPOGGIO!$AH$2:$AH$1000,0),""),IFERROR(MATCH(ROWS(A$2:A78)-$Q$2,APPOGGIO!$AI$2:$AI$1000,0),""))</f>
        <v/>
      </c>
      <c r="B78" t="str">
        <f>IF($A78="","",INDEX(APPOGGIO!$C$2:$C$1000,$A78))</f>
        <v/>
      </c>
      <c r="C78" t="str">
        <f>IF($A78="","",INDEX(APPOGGIO!$D$2:$D$1000,$A78))</f>
        <v/>
      </c>
      <c r="D78" s="96" t="str">
        <f>IF($A78="","",INDEX(APPOGGIO!$AG$2:$AG$1000,$A78))</f>
        <v/>
      </c>
      <c r="E78" s="96" t="str">
        <f>IF($A78="","",INDEX(APPOGGIO!$G$2:$G$1000,$A78))</f>
        <v/>
      </c>
      <c r="F78" s="96" t="str">
        <f>IF($A78="","",INDEX(APPOGGIO!$AB$2:$AB$1000,$A78))</f>
        <v/>
      </c>
      <c r="G78" s="97" t="str">
        <f>IF($A78="","",INDEX(APPOGGIO!$AC$2:$AC$1000,$A78))</f>
        <v/>
      </c>
      <c r="H78" s="96" t="str">
        <f>IF($A78="","",INDEX(APPOGGIO!$AD$2:$AD$1000,$A78))</f>
        <v/>
      </c>
      <c r="I78" s="96" t="str">
        <f>IF($A78="","",INDEX(APPOGGIO!$AE$2:$AE$1000,$A78))</f>
        <v/>
      </c>
      <c r="J78" t="str">
        <f t="shared" si="5"/>
        <v/>
      </c>
      <c r="K78" t="str">
        <f>IF($A78="","",INDEX(APPOGGIO!$Z$2:$Z$1000,$A78))</f>
        <v/>
      </c>
      <c r="L78" s="96" t="str">
        <f>IF($A78="","",INDEX(APPOGGIO!$AA$2:$AA$1000,$A78))</f>
        <v/>
      </c>
      <c r="M78" s="96" t="str">
        <f>IF($A78="","",INDEX(APPOGGIO!$AF$2:$AF$1000,$A78))</f>
        <v/>
      </c>
      <c r="N78" s="96" t="str">
        <f t="shared" si="6"/>
        <v/>
      </c>
      <c r="O78" s="96" t="str">
        <f t="shared" si="7"/>
        <v/>
      </c>
      <c r="S78" s="118"/>
      <c r="T78" s="118"/>
      <c r="W78" s="227" t="str" cm="1">
        <f t="array" ref="W78">IF($B78="","",IFERROR(_xlfn.XLOOKUP($B78&amp;"",PIVOT!$A$10:$A$220&amp;"",PIVOT!$R$10:$R$220,0),0))</f>
        <v/>
      </c>
      <c r="X78" s="221" t="str">
        <f t="shared" si="8"/>
        <v/>
      </c>
      <c r="Y78" s="230" t="str">
        <f t="shared" si="9"/>
        <v/>
      </c>
    </row>
    <row r="79" spans="1:25" x14ac:dyDescent="0.25">
      <c r="A79" t="str">
        <f>IF(ROWS(A$2:A79)&lt;=$Q$2,IFERROR(MATCH(ROWS(A$2:A79),APPOGGIO!$AH$2:$AH$1000,0),""),IFERROR(MATCH(ROWS(A$2:A79)-$Q$2,APPOGGIO!$AI$2:$AI$1000,0),""))</f>
        <v/>
      </c>
      <c r="B79" t="str">
        <f>IF($A79="","",INDEX(APPOGGIO!$C$2:$C$1000,$A79))</f>
        <v/>
      </c>
      <c r="C79" t="str">
        <f>IF($A79="","",INDEX(APPOGGIO!$D$2:$D$1000,$A79))</f>
        <v/>
      </c>
      <c r="D79" s="96" t="str">
        <f>IF($A79="","",INDEX(APPOGGIO!$AG$2:$AG$1000,$A79))</f>
        <v/>
      </c>
      <c r="E79" s="96" t="str">
        <f>IF($A79="","",INDEX(APPOGGIO!$G$2:$G$1000,$A79))</f>
        <v/>
      </c>
      <c r="F79" s="96" t="str">
        <f>IF($A79="","",INDEX(APPOGGIO!$AB$2:$AB$1000,$A79))</f>
        <v/>
      </c>
      <c r="G79" s="97" t="str">
        <f>IF($A79="","",INDEX(APPOGGIO!$AC$2:$AC$1000,$A79))</f>
        <v/>
      </c>
      <c r="H79" s="96" t="str">
        <f>IF($A79="","",INDEX(APPOGGIO!$AD$2:$AD$1000,$A79))</f>
        <v/>
      </c>
      <c r="I79" s="96" t="str">
        <f>IF($A79="","",INDEX(APPOGGIO!$AE$2:$AE$1000,$A79))</f>
        <v/>
      </c>
      <c r="J79" t="str">
        <f t="shared" si="5"/>
        <v/>
      </c>
      <c r="K79" t="str">
        <f>IF($A79="","",INDEX(APPOGGIO!$Z$2:$Z$1000,$A79))</f>
        <v/>
      </c>
      <c r="L79" s="96" t="str">
        <f>IF($A79="","",INDEX(APPOGGIO!$AA$2:$AA$1000,$A79))</f>
        <v/>
      </c>
      <c r="M79" s="96" t="str">
        <f>IF($A79="","",INDEX(APPOGGIO!$AF$2:$AF$1000,$A79))</f>
        <v/>
      </c>
      <c r="N79" s="96" t="str">
        <f t="shared" si="6"/>
        <v/>
      </c>
      <c r="O79" s="96" t="str">
        <f t="shared" si="7"/>
        <v/>
      </c>
      <c r="S79" s="118"/>
      <c r="T79" s="118"/>
      <c r="W79" s="227" t="str" cm="1">
        <f t="array" ref="W79">IF($B79="","",IFERROR(_xlfn.XLOOKUP($B79&amp;"",PIVOT!$A$10:$A$220&amp;"",PIVOT!$R$10:$R$220,0),0))</f>
        <v/>
      </c>
      <c r="X79" s="221" t="str">
        <f t="shared" si="8"/>
        <v/>
      </c>
      <c r="Y79" s="230" t="str">
        <f t="shared" si="9"/>
        <v/>
      </c>
    </row>
    <row r="80" spans="1:25" x14ac:dyDescent="0.25">
      <c r="A80" t="str">
        <f>IF(ROWS(A$2:A80)&lt;=$Q$2,IFERROR(MATCH(ROWS(A$2:A80),APPOGGIO!$AH$2:$AH$1000,0),""),IFERROR(MATCH(ROWS(A$2:A80)-$Q$2,APPOGGIO!$AI$2:$AI$1000,0),""))</f>
        <v/>
      </c>
      <c r="B80" t="str">
        <f>IF($A80="","",INDEX(APPOGGIO!$C$2:$C$1000,$A80))</f>
        <v/>
      </c>
      <c r="C80" t="str">
        <f>IF($A80="","",INDEX(APPOGGIO!$D$2:$D$1000,$A80))</f>
        <v/>
      </c>
      <c r="D80" s="96" t="str">
        <f>IF($A80="","",INDEX(APPOGGIO!$AG$2:$AG$1000,$A80))</f>
        <v/>
      </c>
      <c r="E80" s="96" t="str">
        <f>IF($A80="","",INDEX(APPOGGIO!$G$2:$G$1000,$A80))</f>
        <v/>
      </c>
      <c r="F80" s="96" t="str">
        <f>IF($A80="","",INDEX(APPOGGIO!$AB$2:$AB$1000,$A80))</f>
        <v/>
      </c>
      <c r="G80" s="97" t="str">
        <f>IF($A80="","",INDEX(APPOGGIO!$AC$2:$AC$1000,$A80))</f>
        <v/>
      </c>
      <c r="H80" s="96" t="str">
        <f>IF($A80="","",INDEX(APPOGGIO!$AD$2:$AD$1000,$A80))</f>
        <v/>
      </c>
      <c r="I80" s="96" t="str">
        <f>IF($A80="","",INDEX(APPOGGIO!$AE$2:$AE$1000,$A80))</f>
        <v/>
      </c>
      <c r="J80" t="str">
        <f t="shared" si="5"/>
        <v/>
      </c>
      <c r="K80" t="str">
        <f>IF($A80="","",INDEX(APPOGGIO!$Z$2:$Z$1000,$A80))</f>
        <v/>
      </c>
      <c r="L80" s="96" t="str">
        <f>IF($A80="","",INDEX(APPOGGIO!$AA$2:$AA$1000,$A80))</f>
        <v/>
      </c>
      <c r="M80" s="96" t="str">
        <f>IF($A80="","",INDEX(APPOGGIO!$AF$2:$AF$1000,$A80))</f>
        <v/>
      </c>
      <c r="N80" s="96" t="str">
        <f t="shared" si="6"/>
        <v/>
      </c>
      <c r="O80" s="96" t="str">
        <f t="shared" si="7"/>
        <v/>
      </c>
      <c r="S80" s="118"/>
      <c r="T80" s="118"/>
      <c r="W80" s="227" t="str" cm="1">
        <f t="array" ref="W80">IF($B80="","",IFERROR(_xlfn.XLOOKUP($B80&amp;"",PIVOT!$A$10:$A$220&amp;"",PIVOT!$R$10:$R$220,0),0))</f>
        <v/>
      </c>
      <c r="X80" s="221" t="str">
        <f t="shared" si="8"/>
        <v/>
      </c>
      <c r="Y80" s="230" t="str">
        <f t="shared" si="9"/>
        <v/>
      </c>
    </row>
    <row r="81" spans="1:25" x14ac:dyDescent="0.25">
      <c r="A81" t="str">
        <f>IF(ROWS(A$2:A81)&lt;=$Q$2,IFERROR(MATCH(ROWS(A$2:A81),APPOGGIO!$AH$2:$AH$1000,0),""),IFERROR(MATCH(ROWS(A$2:A81)-$Q$2,APPOGGIO!$AI$2:$AI$1000,0),""))</f>
        <v/>
      </c>
      <c r="B81" t="str">
        <f>IF($A81="","",INDEX(APPOGGIO!$C$2:$C$1000,$A81))</f>
        <v/>
      </c>
      <c r="C81" t="str">
        <f>IF($A81="","",INDEX(APPOGGIO!$D$2:$D$1000,$A81))</f>
        <v/>
      </c>
      <c r="D81" s="96" t="str">
        <f>IF($A81="","",INDEX(APPOGGIO!$AG$2:$AG$1000,$A81))</f>
        <v/>
      </c>
      <c r="E81" s="96" t="str">
        <f>IF($A81="","",INDEX(APPOGGIO!$G$2:$G$1000,$A81))</f>
        <v/>
      </c>
      <c r="F81" s="96" t="str">
        <f>IF($A81="","",INDEX(APPOGGIO!$AB$2:$AB$1000,$A81))</f>
        <v/>
      </c>
      <c r="G81" s="97" t="str">
        <f>IF($A81="","",INDEX(APPOGGIO!$AC$2:$AC$1000,$A81))</f>
        <v/>
      </c>
      <c r="H81" s="96" t="str">
        <f>IF($A81="","",INDEX(APPOGGIO!$AD$2:$AD$1000,$A81))</f>
        <v/>
      </c>
      <c r="I81" s="96" t="str">
        <f>IF($A81="","",INDEX(APPOGGIO!$AE$2:$AE$1000,$A81))</f>
        <v/>
      </c>
      <c r="J81" t="str">
        <f t="shared" si="5"/>
        <v/>
      </c>
      <c r="K81" t="str">
        <f>IF($A81="","",INDEX(APPOGGIO!$Z$2:$Z$1000,$A81))</f>
        <v/>
      </c>
      <c r="L81" s="96" t="str">
        <f>IF($A81="","",INDEX(APPOGGIO!$AA$2:$AA$1000,$A81))</f>
        <v/>
      </c>
      <c r="M81" s="96" t="str">
        <f>IF($A81="","",INDEX(APPOGGIO!$AF$2:$AF$1000,$A81))</f>
        <v/>
      </c>
      <c r="N81" s="96" t="str">
        <f t="shared" si="6"/>
        <v/>
      </c>
      <c r="O81" s="96" t="str">
        <f t="shared" si="7"/>
        <v/>
      </c>
      <c r="S81" s="118"/>
      <c r="T81" s="118"/>
      <c r="W81" s="227" t="str" cm="1">
        <f t="array" ref="W81">IF($B81="","",IFERROR(_xlfn.XLOOKUP($B81&amp;"",PIVOT!$A$10:$A$220&amp;"",PIVOT!$R$10:$R$220,0),0))</f>
        <v/>
      </c>
      <c r="X81" s="221" t="str">
        <f t="shared" si="8"/>
        <v/>
      </c>
      <c r="Y81" s="230" t="str">
        <f t="shared" si="9"/>
        <v/>
      </c>
    </row>
    <row r="82" spans="1:25" x14ac:dyDescent="0.25">
      <c r="A82" t="str">
        <f>IF(ROWS(A$2:A82)&lt;=$Q$2,IFERROR(MATCH(ROWS(A$2:A82),APPOGGIO!$AH$2:$AH$1000,0),""),IFERROR(MATCH(ROWS(A$2:A82)-$Q$2,APPOGGIO!$AI$2:$AI$1000,0),""))</f>
        <v/>
      </c>
      <c r="B82" t="str">
        <f>IF($A82="","",INDEX(APPOGGIO!$C$2:$C$1000,$A82))</f>
        <v/>
      </c>
      <c r="C82" t="str">
        <f>IF($A82="","",INDEX(APPOGGIO!$D$2:$D$1000,$A82))</f>
        <v/>
      </c>
      <c r="D82" s="96" t="str">
        <f>IF($A82="","",INDEX(APPOGGIO!$AG$2:$AG$1000,$A82))</f>
        <v/>
      </c>
      <c r="E82" s="96" t="str">
        <f>IF($A82="","",INDEX(APPOGGIO!$G$2:$G$1000,$A82))</f>
        <v/>
      </c>
      <c r="F82" s="96" t="str">
        <f>IF($A82="","",INDEX(APPOGGIO!$AB$2:$AB$1000,$A82))</f>
        <v/>
      </c>
      <c r="G82" s="97" t="str">
        <f>IF($A82="","",INDEX(APPOGGIO!$AC$2:$AC$1000,$A82))</f>
        <v/>
      </c>
      <c r="H82" s="96" t="str">
        <f>IF($A82="","",INDEX(APPOGGIO!$AD$2:$AD$1000,$A82))</f>
        <v/>
      </c>
      <c r="I82" s="96" t="str">
        <f>IF($A82="","",INDEX(APPOGGIO!$AE$2:$AE$1000,$A82))</f>
        <v/>
      </c>
      <c r="J82" t="str">
        <f t="shared" si="5"/>
        <v/>
      </c>
      <c r="K82" t="str">
        <f>IF($A82="","",INDEX(APPOGGIO!$Z$2:$Z$1000,$A82))</f>
        <v/>
      </c>
      <c r="L82" s="96" t="str">
        <f>IF($A82="","",INDEX(APPOGGIO!$AA$2:$AA$1000,$A82))</f>
        <v/>
      </c>
      <c r="M82" s="96" t="str">
        <f>IF($A82="","",INDEX(APPOGGIO!$AF$2:$AF$1000,$A82))</f>
        <v/>
      </c>
      <c r="N82" s="96" t="str">
        <f t="shared" si="6"/>
        <v/>
      </c>
      <c r="O82" s="96" t="str">
        <f t="shared" si="7"/>
        <v/>
      </c>
      <c r="S82" s="118"/>
      <c r="T82" s="118"/>
      <c r="W82" s="227" t="str" cm="1">
        <f t="array" ref="W82">IF($B82="","",IFERROR(_xlfn.XLOOKUP($B82&amp;"",PIVOT!$A$10:$A$220&amp;"",PIVOT!$R$10:$R$220,0),0))</f>
        <v/>
      </c>
      <c r="X82" s="221" t="str">
        <f t="shared" si="8"/>
        <v/>
      </c>
      <c r="Y82" s="230" t="str">
        <f t="shared" si="9"/>
        <v/>
      </c>
    </row>
    <row r="83" spans="1:25" x14ac:dyDescent="0.25">
      <c r="A83" t="str">
        <f>IF(ROWS(A$2:A83)&lt;=$Q$2,IFERROR(MATCH(ROWS(A$2:A83),APPOGGIO!$AH$2:$AH$1000,0),""),IFERROR(MATCH(ROWS(A$2:A83)-$Q$2,APPOGGIO!$AI$2:$AI$1000,0),""))</f>
        <v/>
      </c>
      <c r="B83" t="str">
        <f>IF($A83="","",INDEX(APPOGGIO!$C$2:$C$1000,$A83))</f>
        <v/>
      </c>
      <c r="C83" t="str">
        <f>IF($A83="","",INDEX(APPOGGIO!$D$2:$D$1000,$A83))</f>
        <v/>
      </c>
      <c r="D83" s="96" t="str">
        <f>IF($A83="","",INDEX(APPOGGIO!$AG$2:$AG$1000,$A83))</f>
        <v/>
      </c>
      <c r="E83" s="96" t="str">
        <f>IF($A83="","",INDEX(APPOGGIO!$G$2:$G$1000,$A83))</f>
        <v/>
      </c>
      <c r="F83" s="96" t="str">
        <f>IF($A83="","",INDEX(APPOGGIO!$AB$2:$AB$1000,$A83))</f>
        <v/>
      </c>
      <c r="G83" s="97" t="str">
        <f>IF($A83="","",INDEX(APPOGGIO!$AC$2:$AC$1000,$A83))</f>
        <v/>
      </c>
      <c r="H83" s="96" t="str">
        <f>IF($A83="","",INDEX(APPOGGIO!$AD$2:$AD$1000,$A83))</f>
        <v/>
      </c>
      <c r="I83" s="96" t="str">
        <f>IF($A83="","",INDEX(APPOGGIO!$AE$2:$AE$1000,$A83))</f>
        <v/>
      </c>
      <c r="J83" t="str">
        <f t="shared" si="5"/>
        <v/>
      </c>
      <c r="K83" t="str">
        <f>IF($A83="","",INDEX(APPOGGIO!$Z$2:$Z$1000,$A83))</f>
        <v/>
      </c>
      <c r="L83" s="96" t="str">
        <f>IF($A83="","",INDEX(APPOGGIO!$AA$2:$AA$1000,$A83))</f>
        <v/>
      </c>
      <c r="M83" s="96" t="str">
        <f>IF($A83="","",INDEX(APPOGGIO!$AF$2:$AF$1000,$A83))</f>
        <v/>
      </c>
      <c r="N83" s="96" t="str">
        <f t="shared" si="6"/>
        <v/>
      </c>
      <c r="O83" s="96" t="str">
        <f t="shared" si="7"/>
        <v/>
      </c>
      <c r="S83" s="118"/>
      <c r="T83" s="118"/>
      <c r="W83" s="227" t="str" cm="1">
        <f t="array" ref="W83">IF($B83="","",IFERROR(_xlfn.XLOOKUP($B83&amp;"",PIVOT!$A$10:$A$220&amp;"",PIVOT!$R$10:$R$220,0),0))</f>
        <v/>
      </c>
      <c r="X83" s="221" t="str">
        <f t="shared" si="8"/>
        <v/>
      </c>
      <c r="Y83" s="230" t="str">
        <f t="shared" si="9"/>
        <v/>
      </c>
    </row>
    <row r="84" spans="1:25" x14ac:dyDescent="0.25">
      <c r="A84" t="str">
        <f>IF(ROWS(A$2:A84)&lt;=$Q$2,IFERROR(MATCH(ROWS(A$2:A84),APPOGGIO!$AH$2:$AH$1000,0),""),IFERROR(MATCH(ROWS(A$2:A84)-$Q$2,APPOGGIO!$AI$2:$AI$1000,0),""))</f>
        <v/>
      </c>
      <c r="B84" t="str">
        <f>IF($A84="","",INDEX(APPOGGIO!$C$2:$C$1000,$A84))</f>
        <v/>
      </c>
      <c r="C84" t="str">
        <f>IF($A84="","",INDEX(APPOGGIO!$D$2:$D$1000,$A84))</f>
        <v/>
      </c>
      <c r="D84" s="96" t="str">
        <f>IF($A84="","",INDEX(APPOGGIO!$AG$2:$AG$1000,$A84))</f>
        <v/>
      </c>
      <c r="E84" s="96" t="str">
        <f>IF($A84="","",INDEX(APPOGGIO!$G$2:$G$1000,$A84))</f>
        <v/>
      </c>
      <c r="F84" s="96" t="str">
        <f>IF($A84="","",INDEX(APPOGGIO!$AB$2:$AB$1000,$A84))</f>
        <v/>
      </c>
      <c r="G84" s="97" t="str">
        <f>IF($A84="","",INDEX(APPOGGIO!$AC$2:$AC$1000,$A84))</f>
        <v/>
      </c>
      <c r="H84" s="96" t="str">
        <f>IF($A84="","",INDEX(APPOGGIO!$AD$2:$AD$1000,$A84))</f>
        <v/>
      </c>
      <c r="I84" s="96" t="str">
        <f>IF($A84="","",INDEX(APPOGGIO!$AE$2:$AE$1000,$A84))</f>
        <v/>
      </c>
      <c r="J84" t="str">
        <f t="shared" si="5"/>
        <v/>
      </c>
      <c r="K84" t="str">
        <f>IF($A84="","",INDEX(APPOGGIO!$Z$2:$Z$1000,$A84))</f>
        <v/>
      </c>
      <c r="L84" s="96" t="str">
        <f>IF($A84="","",INDEX(APPOGGIO!$AA$2:$AA$1000,$A84))</f>
        <v/>
      </c>
      <c r="M84" s="96" t="str">
        <f>IF($A84="","",INDEX(APPOGGIO!$AF$2:$AF$1000,$A84))</f>
        <v/>
      </c>
      <c r="N84" s="96" t="str">
        <f t="shared" si="6"/>
        <v/>
      </c>
      <c r="O84" s="96" t="str">
        <f t="shared" si="7"/>
        <v/>
      </c>
      <c r="S84" s="118"/>
      <c r="T84" s="118"/>
      <c r="W84" s="227" t="str" cm="1">
        <f t="array" ref="W84">IF($B84="","",IFERROR(_xlfn.XLOOKUP($B84&amp;"",PIVOT!$A$10:$A$220&amp;"",PIVOT!$R$10:$R$220,0),0))</f>
        <v/>
      </c>
      <c r="X84" s="221" t="str">
        <f t="shared" si="8"/>
        <v/>
      </c>
      <c r="Y84" s="230" t="str">
        <f t="shared" si="9"/>
        <v/>
      </c>
    </row>
    <row r="85" spans="1:25" x14ac:dyDescent="0.25">
      <c r="A85" t="str">
        <f>IF(ROWS(A$2:A85)&lt;=$Q$2,IFERROR(MATCH(ROWS(A$2:A85),APPOGGIO!$AH$2:$AH$1000,0),""),IFERROR(MATCH(ROWS(A$2:A85)-$Q$2,APPOGGIO!$AI$2:$AI$1000,0),""))</f>
        <v/>
      </c>
      <c r="B85" t="str">
        <f>IF($A85="","",INDEX(APPOGGIO!$C$2:$C$1000,$A85))</f>
        <v/>
      </c>
      <c r="C85" t="str">
        <f>IF($A85="","",INDEX(APPOGGIO!$D$2:$D$1000,$A85))</f>
        <v/>
      </c>
      <c r="D85" s="96" t="str">
        <f>IF($A85="","",INDEX(APPOGGIO!$AG$2:$AG$1000,$A85))</f>
        <v/>
      </c>
      <c r="E85" s="96" t="str">
        <f>IF($A85="","",INDEX(APPOGGIO!$G$2:$G$1000,$A85))</f>
        <v/>
      </c>
      <c r="F85" s="96" t="str">
        <f>IF($A85="","",INDEX(APPOGGIO!$AB$2:$AB$1000,$A85))</f>
        <v/>
      </c>
      <c r="G85" s="97" t="str">
        <f>IF($A85="","",INDEX(APPOGGIO!$AC$2:$AC$1000,$A85))</f>
        <v/>
      </c>
      <c r="H85" s="96" t="str">
        <f>IF($A85="","",INDEX(APPOGGIO!$AD$2:$AD$1000,$A85))</f>
        <v/>
      </c>
      <c r="I85" s="96" t="str">
        <f>IF($A85="","",INDEX(APPOGGIO!$AE$2:$AE$1000,$A85))</f>
        <v/>
      </c>
      <c r="J85" t="str">
        <f t="shared" si="5"/>
        <v/>
      </c>
      <c r="K85" t="str">
        <f>IF($A85="","",INDEX(APPOGGIO!$Z$2:$Z$1000,$A85))</f>
        <v/>
      </c>
      <c r="L85" s="96" t="str">
        <f>IF($A85="","",INDEX(APPOGGIO!$AA$2:$AA$1000,$A85))</f>
        <v/>
      </c>
      <c r="M85" s="96" t="str">
        <f>IF($A85="","",INDEX(APPOGGIO!$AF$2:$AF$1000,$A85))</f>
        <v/>
      </c>
      <c r="N85" s="96" t="str">
        <f t="shared" si="6"/>
        <v/>
      </c>
      <c r="O85" s="96" t="str">
        <f t="shared" si="7"/>
        <v/>
      </c>
      <c r="S85" s="118"/>
      <c r="T85" s="118"/>
      <c r="W85" s="227" t="str" cm="1">
        <f t="array" ref="W85">IF($B85="","",IFERROR(_xlfn.XLOOKUP($B85&amp;"",PIVOT!$A$10:$A$220&amp;"",PIVOT!$R$10:$R$220,0),0))</f>
        <v/>
      </c>
      <c r="X85" s="221" t="str">
        <f t="shared" si="8"/>
        <v/>
      </c>
      <c r="Y85" s="230" t="str">
        <f t="shared" si="9"/>
        <v/>
      </c>
    </row>
    <row r="86" spans="1:25" x14ac:dyDescent="0.25">
      <c r="A86" t="str">
        <f>IF(ROWS(A$2:A86)&lt;=$Q$2,IFERROR(MATCH(ROWS(A$2:A86),APPOGGIO!$AH$2:$AH$1000,0),""),IFERROR(MATCH(ROWS(A$2:A86)-$Q$2,APPOGGIO!$AI$2:$AI$1000,0),""))</f>
        <v/>
      </c>
      <c r="B86" t="str">
        <f>IF($A86="","",INDEX(APPOGGIO!$C$2:$C$1000,$A86))</f>
        <v/>
      </c>
      <c r="C86" t="str">
        <f>IF($A86="","",INDEX(APPOGGIO!$D$2:$D$1000,$A86))</f>
        <v/>
      </c>
      <c r="D86" s="96" t="str">
        <f>IF($A86="","",INDEX(APPOGGIO!$AG$2:$AG$1000,$A86))</f>
        <v/>
      </c>
      <c r="E86" s="96" t="str">
        <f>IF($A86="","",INDEX(APPOGGIO!$G$2:$G$1000,$A86))</f>
        <v/>
      </c>
      <c r="F86" s="96" t="str">
        <f>IF($A86="","",INDEX(APPOGGIO!$AB$2:$AB$1000,$A86))</f>
        <v/>
      </c>
      <c r="G86" s="97" t="str">
        <f>IF($A86="","",INDEX(APPOGGIO!$AC$2:$AC$1000,$A86))</f>
        <v/>
      </c>
      <c r="H86" s="96" t="str">
        <f>IF($A86="","",INDEX(APPOGGIO!$AD$2:$AD$1000,$A86))</f>
        <v/>
      </c>
      <c r="I86" s="96" t="str">
        <f>IF($A86="","",INDEX(APPOGGIO!$AE$2:$AE$1000,$A86))</f>
        <v/>
      </c>
      <c r="J86" t="str">
        <f t="shared" si="5"/>
        <v/>
      </c>
      <c r="K86" t="str">
        <f>IF($A86="","",INDEX(APPOGGIO!$Z$2:$Z$1000,$A86))</f>
        <v/>
      </c>
      <c r="L86" s="96" t="str">
        <f>IF($A86="","",INDEX(APPOGGIO!$AA$2:$AA$1000,$A86))</f>
        <v/>
      </c>
      <c r="M86" s="96" t="str">
        <f>IF($A86="","",INDEX(APPOGGIO!$AF$2:$AF$1000,$A86))</f>
        <v/>
      </c>
      <c r="N86" s="96" t="str">
        <f t="shared" si="6"/>
        <v/>
      </c>
      <c r="O86" s="96" t="str">
        <f t="shared" si="7"/>
        <v/>
      </c>
      <c r="S86" s="118"/>
      <c r="T86" s="118"/>
      <c r="W86" s="227" t="str" cm="1">
        <f t="array" ref="W86">IF($B86="","",IFERROR(_xlfn.XLOOKUP($B86&amp;"",PIVOT!$A$10:$A$220&amp;"",PIVOT!$R$10:$R$220,0),0))</f>
        <v/>
      </c>
      <c r="X86" s="221" t="str">
        <f t="shared" si="8"/>
        <v/>
      </c>
      <c r="Y86" s="230" t="str">
        <f t="shared" si="9"/>
        <v/>
      </c>
    </row>
    <row r="87" spans="1:25" x14ac:dyDescent="0.25">
      <c r="A87" t="str">
        <f>IF(ROWS(A$2:A87)&lt;=$Q$2,IFERROR(MATCH(ROWS(A$2:A87),APPOGGIO!$AH$2:$AH$1000,0),""),IFERROR(MATCH(ROWS(A$2:A87)-$Q$2,APPOGGIO!$AI$2:$AI$1000,0),""))</f>
        <v/>
      </c>
      <c r="B87" t="str">
        <f>IF($A87="","",INDEX(APPOGGIO!$C$2:$C$1000,$A87))</f>
        <v/>
      </c>
      <c r="C87" t="str">
        <f>IF($A87="","",INDEX(APPOGGIO!$D$2:$D$1000,$A87))</f>
        <v/>
      </c>
      <c r="D87" s="96" t="str">
        <f>IF($A87="","",INDEX(APPOGGIO!$AG$2:$AG$1000,$A87))</f>
        <v/>
      </c>
      <c r="E87" s="96" t="str">
        <f>IF($A87="","",INDEX(APPOGGIO!$G$2:$G$1000,$A87))</f>
        <v/>
      </c>
      <c r="F87" s="96" t="str">
        <f>IF($A87="","",INDEX(APPOGGIO!$AB$2:$AB$1000,$A87))</f>
        <v/>
      </c>
      <c r="G87" s="97" t="str">
        <f>IF($A87="","",INDEX(APPOGGIO!$AC$2:$AC$1000,$A87))</f>
        <v/>
      </c>
      <c r="H87" s="96" t="str">
        <f>IF($A87="","",INDEX(APPOGGIO!$AD$2:$AD$1000,$A87))</f>
        <v/>
      </c>
      <c r="I87" s="96" t="str">
        <f>IF($A87="","",INDEX(APPOGGIO!$AE$2:$AE$1000,$A87))</f>
        <v/>
      </c>
      <c r="J87" t="str">
        <f t="shared" si="5"/>
        <v/>
      </c>
      <c r="K87" t="str">
        <f>IF($A87="","",INDEX(APPOGGIO!$Z$2:$Z$1000,$A87))</f>
        <v/>
      </c>
      <c r="L87" s="96" t="str">
        <f>IF($A87="","",INDEX(APPOGGIO!$AA$2:$AA$1000,$A87))</f>
        <v/>
      </c>
      <c r="M87" s="96" t="str">
        <f>IF($A87="","",INDEX(APPOGGIO!$AF$2:$AF$1000,$A87))</f>
        <v/>
      </c>
      <c r="N87" s="96" t="str">
        <f t="shared" si="6"/>
        <v/>
      </c>
      <c r="O87" s="96" t="str">
        <f t="shared" si="7"/>
        <v/>
      </c>
      <c r="S87" s="118"/>
      <c r="T87" s="118"/>
      <c r="W87" s="227" t="str" cm="1">
        <f t="array" ref="W87">IF($B87="","",IFERROR(_xlfn.XLOOKUP($B87&amp;"",PIVOT!$A$10:$A$220&amp;"",PIVOT!$R$10:$R$220,0),0))</f>
        <v/>
      </c>
      <c r="X87" s="221" t="str">
        <f t="shared" si="8"/>
        <v/>
      </c>
      <c r="Y87" s="230" t="str">
        <f t="shared" si="9"/>
        <v/>
      </c>
    </row>
    <row r="88" spans="1:25" x14ac:dyDescent="0.25">
      <c r="A88" t="str">
        <f>IF(ROWS(A$2:A88)&lt;=$Q$2,IFERROR(MATCH(ROWS(A$2:A88),APPOGGIO!$AH$2:$AH$1000,0),""),IFERROR(MATCH(ROWS(A$2:A88)-$Q$2,APPOGGIO!$AI$2:$AI$1000,0),""))</f>
        <v/>
      </c>
      <c r="B88" t="str">
        <f>IF($A88="","",INDEX(APPOGGIO!$C$2:$C$1000,$A88))</f>
        <v/>
      </c>
      <c r="C88" t="str">
        <f>IF($A88="","",INDEX(APPOGGIO!$D$2:$D$1000,$A88))</f>
        <v/>
      </c>
      <c r="D88" s="96" t="str">
        <f>IF($A88="","",INDEX(APPOGGIO!$AG$2:$AG$1000,$A88))</f>
        <v/>
      </c>
      <c r="E88" s="96" t="str">
        <f>IF($A88="","",INDEX(APPOGGIO!$G$2:$G$1000,$A88))</f>
        <v/>
      </c>
      <c r="F88" s="96" t="str">
        <f>IF($A88="","",INDEX(APPOGGIO!$AB$2:$AB$1000,$A88))</f>
        <v/>
      </c>
      <c r="G88" s="97" t="str">
        <f>IF($A88="","",INDEX(APPOGGIO!$AC$2:$AC$1000,$A88))</f>
        <v/>
      </c>
      <c r="H88" s="96" t="str">
        <f>IF($A88="","",INDEX(APPOGGIO!$AD$2:$AD$1000,$A88))</f>
        <v/>
      </c>
      <c r="I88" s="96" t="str">
        <f>IF($A88="","",INDEX(APPOGGIO!$AE$2:$AE$1000,$A88))</f>
        <v/>
      </c>
      <c r="J88" t="str">
        <f t="shared" si="5"/>
        <v/>
      </c>
      <c r="K88" t="str">
        <f>IF($A88="","",INDEX(APPOGGIO!$Z$2:$Z$1000,$A88))</f>
        <v/>
      </c>
      <c r="L88" s="96" t="str">
        <f>IF($A88="","",INDEX(APPOGGIO!$AA$2:$AA$1000,$A88))</f>
        <v/>
      </c>
      <c r="M88" s="96" t="str">
        <f>IF($A88="","",INDEX(APPOGGIO!$AF$2:$AF$1000,$A88))</f>
        <v/>
      </c>
      <c r="N88" s="96" t="str">
        <f t="shared" si="6"/>
        <v/>
      </c>
      <c r="O88" s="96" t="str">
        <f t="shared" si="7"/>
        <v/>
      </c>
      <c r="S88" s="118"/>
      <c r="T88" s="118"/>
      <c r="W88" s="227" t="str" cm="1">
        <f t="array" ref="W88">IF($B88="","",IFERROR(_xlfn.XLOOKUP($B88&amp;"",PIVOT!$A$10:$A$220&amp;"",PIVOT!$R$10:$R$220,0),0))</f>
        <v/>
      </c>
      <c r="X88" s="221" t="str">
        <f t="shared" si="8"/>
        <v/>
      </c>
      <c r="Y88" s="230" t="str">
        <f t="shared" si="9"/>
        <v/>
      </c>
    </row>
    <row r="89" spans="1:25" x14ac:dyDescent="0.25">
      <c r="A89" t="str">
        <f>IF(ROWS(A$2:A89)&lt;=$Q$2,IFERROR(MATCH(ROWS(A$2:A89),APPOGGIO!$AH$2:$AH$1000,0),""),IFERROR(MATCH(ROWS(A$2:A89)-$Q$2,APPOGGIO!$AI$2:$AI$1000,0),""))</f>
        <v/>
      </c>
      <c r="B89" t="str">
        <f>IF($A89="","",INDEX(APPOGGIO!$C$2:$C$1000,$A89))</f>
        <v/>
      </c>
      <c r="C89" t="str">
        <f>IF($A89="","",INDEX(APPOGGIO!$D$2:$D$1000,$A89))</f>
        <v/>
      </c>
      <c r="D89" s="96" t="str">
        <f>IF($A89="","",INDEX(APPOGGIO!$AG$2:$AG$1000,$A89))</f>
        <v/>
      </c>
      <c r="E89" s="96" t="str">
        <f>IF($A89="","",INDEX(APPOGGIO!$G$2:$G$1000,$A89))</f>
        <v/>
      </c>
      <c r="F89" s="96" t="str">
        <f>IF($A89="","",INDEX(APPOGGIO!$AB$2:$AB$1000,$A89))</f>
        <v/>
      </c>
      <c r="G89" s="97" t="str">
        <f>IF($A89="","",INDEX(APPOGGIO!$AC$2:$AC$1000,$A89))</f>
        <v/>
      </c>
      <c r="H89" s="96" t="str">
        <f>IF($A89="","",INDEX(APPOGGIO!$AD$2:$AD$1000,$A89))</f>
        <v/>
      </c>
      <c r="I89" s="96" t="str">
        <f>IF($A89="","",INDEX(APPOGGIO!$AE$2:$AE$1000,$A89))</f>
        <v/>
      </c>
      <c r="J89" t="str">
        <f t="shared" si="5"/>
        <v/>
      </c>
      <c r="K89" t="str">
        <f>IF($A89="","",INDEX(APPOGGIO!$Z$2:$Z$1000,$A89))</f>
        <v/>
      </c>
      <c r="L89" s="96" t="str">
        <f>IF($A89="","",INDEX(APPOGGIO!$AA$2:$AA$1000,$A89))</f>
        <v/>
      </c>
      <c r="M89" s="96" t="str">
        <f>IF($A89="","",INDEX(APPOGGIO!$AF$2:$AF$1000,$A89))</f>
        <v/>
      </c>
      <c r="N89" s="96" t="str">
        <f t="shared" si="6"/>
        <v/>
      </c>
      <c r="O89" s="96" t="str">
        <f t="shared" si="7"/>
        <v/>
      </c>
      <c r="S89" s="118"/>
      <c r="T89" s="118"/>
      <c r="W89" s="227" t="str" cm="1">
        <f t="array" ref="W89">IF($B89="","",IFERROR(_xlfn.XLOOKUP($B89&amp;"",PIVOT!$A$10:$A$220&amp;"",PIVOT!$R$10:$R$220,0),0))</f>
        <v/>
      </c>
      <c r="X89" s="221" t="str">
        <f t="shared" si="8"/>
        <v/>
      </c>
      <c r="Y89" s="230" t="str">
        <f t="shared" si="9"/>
        <v/>
      </c>
    </row>
    <row r="90" spans="1:25" x14ac:dyDescent="0.25">
      <c r="A90" t="str">
        <f>IF(ROWS(A$2:A90)&lt;=$Q$2,IFERROR(MATCH(ROWS(A$2:A90),APPOGGIO!$AH$2:$AH$1000,0),""),IFERROR(MATCH(ROWS(A$2:A90)-$Q$2,APPOGGIO!$AI$2:$AI$1000,0),""))</f>
        <v/>
      </c>
      <c r="B90" t="str">
        <f>IF($A90="","",INDEX(APPOGGIO!$C$2:$C$1000,$A90))</f>
        <v/>
      </c>
      <c r="C90" t="str">
        <f>IF($A90="","",INDEX(APPOGGIO!$D$2:$D$1000,$A90))</f>
        <v/>
      </c>
      <c r="D90" s="96" t="str">
        <f>IF($A90="","",INDEX(APPOGGIO!$AG$2:$AG$1000,$A90))</f>
        <v/>
      </c>
      <c r="E90" s="96" t="str">
        <f>IF($A90="","",INDEX(APPOGGIO!$G$2:$G$1000,$A90))</f>
        <v/>
      </c>
      <c r="F90" s="96" t="str">
        <f>IF($A90="","",INDEX(APPOGGIO!$AB$2:$AB$1000,$A90))</f>
        <v/>
      </c>
      <c r="G90" s="97" t="str">
        <f>IF($A90="","",INDEX(APPOGGIO!$AC$2:$AC$1000,$A90))</f>
        <v/>
      </c>
      <c r="H90" s="96" t="str">
        <f>IF($A90="","",INDEX(APPOGGIO!$AD$2:$AD$1000,$A90))</f>
        <v/>
      </c>
      <c r="I90" s="96" t="str">
        <f>IF($A90="","",INDEX(APPOGGIO!$AE$2:$AE$1000,$A90))</f>
        <v/>
      </c>
      <c r="J90" t="str">
        <f t="shared" si="5"/>
        <v/>
      </c>
      <c r="K90" t="str">
        <f>IF($A90="","",INDEX(APPOGGIO!$Z$2:$Z$1000,$A90))</f>
        <v/>
      </c>
      <c r="L90" s="96" t="str">
        <f>IF($A90="","",INDEX(APPOGGIO!$AA$2:$AA$1000,$A90))</f>
        <v/>
      </c>
      <c r="M90" s="96" t="str">
        <f>IF($A90="","",INDEX(APPOGGIO!$AF$2:$AF$1000,$A90))</f>
        <v/>
      </c>
      <c r="N90" s="96" t="str">
        <f t="shared" si="6"/>
        <v/>
      </c>
      <c r="O90" s="96" t="str">
        <f t="shared" si="7"/>
        <v/>
      </c>
      <c r="S90" s="118"/>
      <c r="T90" s="118"/>
      <c r="W90" s="227" t="str" cm="1">
        <f t="array" ref="W90">IF($B90="","",IFERROR(_xlfn.XLOOKUP($B90&amp;"",PIVOT!$A$10:$A$220&amp;"",PIVOT!$R$10:$R$220,0),0))</f>
        <v/>
      </c>
      <c r="X90" s="221" t="str">
        <f t="shared" si="8"/>
        <v/>
      </c>
      <c r="Y90" s="230" t="str">
        <f t="shared" si="9"/>
        <v/>
      </c>
    </row>
    <row r="91" spans="1:25" x14ac:dyDescent="0.25">
      <c r="A91" t="str">
        <f>IF(ROWS(A$2:A91)&lt;=$Q$2,IFERROR(MATCH(ROWS(A$2:A91),APPOGGIO!$AH$2:$AH$1000,0),""),IFERROR(MATCH(ROWS(A$2:A91)-$Q$2,APPOGGIO!$AI$2:$AI$1000,0),""))</f>
        <v/>
      </c>
      <c r="B91" t="str">
        <f>IF($A91="","",INDEX(APPOGGIO!$C$2:$C$1000,$A91))</f>
        <v/>
      </c>
      <c r="C91" t="str">
        <f>IF($A91="","",INDEX(APPOGGIO!$D$2:$D$1000,$A91))</f>
        <v/>
      </c>
      <c r="D91" s="96" t="str">
        <f>IF($A91="","",INDEX(APPOGGIO!$AG$2:$AG$1000,$A91))</f>
        <v/>
      </c>
      <c r="E91" s="96" t="str">
        <f>IF($A91="","",INDEX(APPOGGIO!$G$2:$G$1000,$A91))</f>
        <v/>
      </c>
      <c r="F91" s="96" t="str">
        <f>IF($A91="","",INDEX(APPOGGIO!$AB$2:$AB$1000,$A91))</f>
        <v/>
      </c>
      <c r="G91" s="97" t="str">
        <f>IF($A91="","",INDEX(APPOGGIO!$AC$2:$AC$1000,$A91))</f>
        <v/>
      </c>
      <c r="H91" s="96" t="str">
        <f>IF($A91="","",INDEX(APPOGGIO!$AD$2:$AD$1000,$A91))</f>
        <v/>
      </c>
      <c r="I91" s="96" t="str">
        <f>IF($A91="","",INDEX(APPOGGIO!$AE$2:$AE$1000,$A91))</f>
        <v/>
      </c>
      <c r="J91" t="str">
        <f t="shared" si="5"/>
        <v/>
      </c>
      <c r="K91" t="str">
        <f>IF($A91="","",INDEX(APPOGGIO!$Z$2:$Z$1000,$A91))</f>
        <v/>
      </c>
      <c r="L91" s="96" t="str">
        <f>IF($A91="","",INDEX(APPOGGIO!$AA$2:$AA$1000,$A91))</f>
        <v/>
      </c>
      <c r="M91" s="96" t="str">
        <f>IF($A91="","",INDEX(APPOGGIO!$AF$2:$AF$1000,$A91))</f>
        <v/>
      </c>
      <c r="N91" s="96" t="str">
        <f t="shared" si="6"/>
        <v/>
      </c>
      <c r="O91" s="96" t="str">
        <f t="shared" si="7"/>
        <v/>
      </c>
      <c r="S91" s="118"/>
      <c r="T91" s="118"/>
      <c r="W91" s="227" t="str" cm="1">
        <f t="array" ref="W91">IF($B91="","",IFERROR(_xlfn.XLOOKUP($B91&amp;"",PIVOT!$A$10:$A$220&amp;"",PIVOT!$R$10:$R$220,0),0))</f>
        <v/>
      </c>
      <c r="X91" s="221" t="str">
        <f t="shared" si="8"/>
        <v/>
      </c>
      <c r="Y91" s="230" t="str">
        <f t="shared" si="9"/>
        <v/>
      </c>
    </row>
    <row r="92" spans="1:25" x14ac:dyDescent="0.25">
      <c r="A92" t="str">
        <f>IF(ROWS(A$2:A92)&lt;=$Q$2,IFERROR(MATCH(ROWS(A$2:A92),APPOGGIO!$AH$2:$AH$1000,0),""),IFERROR(MATCH(ROWS(A$2:A92)-$Q$2,APPOGGIO!$AI$2:$AI$1000,0),""))</f>
        <v/>
      </c>
      <c r="B92" t="str">
        <f>IF($A92="","",INDEX(APPOGGIO!$C$2:$C$1000,$A92))</f>
        <v/>
      </c>
      <c r="C92" t="str">
        <f>IF($A92="","",INDEX(APPOGGIO!$D$2:$D$1000,$A92))</f>
        <v/>
      </c>
      <c r="D92" s="96" t="str">
        <f>IF($A92="","",INDEX(APPOGGIO!$AG$2:$AG$1000,$A92))</f>
        <v/>
      </c>
      <c r="E92" s="96" t="str">
        <f>IF($A92="","",INDEX(APPOGGIO!$G$2:$G$1000,$A92))</f>
        <v/>
      </c>
      <c r="F92" s="96" t="str">
        <f>IF($A92="","",INDEX(APPOGGIO!$AB$2:$AB$1000,$A92))</f>
        <v/>
      </c>
      <c r="G92" s="97" t="str">
        <f>IF($A92="","",INDEX(APPOGGIO!$AC$2:$AC$1000,$A92))</f>
        <v/>
      </c>
      <c r="H92" s="96" t="str">
        <f>IF($A92="","",INDEX(APPOGGIO!$AD$2:$AD$1000,$A92))</f>
        <v/>
      </c>
      <c r="I92" s="96" t="str">
        <f>IF($A92="","",INDEX(APPOGGIO!$AE$2:$AE$1000,$A92))</f>
        <v/>
      </c>
      <c r="J92" t="str">
        <f t="shared" si="5"/>
        <v/>
      </c>
      <c r="K92" t="str">
        <f>IF($A92="","",INDEX(APPOGGIO!$Z$2:$Z$1000,$A92))</f>
        <v/>
      </c>
      <c r="L92" s="96" t="str">
        <f>IF($A92="","",INDEX(APPOGGIO!$AA$2:$AA$1000,$A92))</f>
        <v/>
      </c>
      <c r="M92" s="96" t="str">
        <f>IF($A92="","",INDEX(APPOGGIO!$AF$2:$AF$1000,$A92))</f>
        <v/>
      </c>
      <c r="N92" s="96" t="str">
        <f t="shared" si="6"/>
        <v/>
      </c>
      <c r="O92" s="96" t="str">
        <f t="shared" si="7"/>
        <v/>
      </c>
      <c r="S92" s="118"/>
      <c r="T92" s="118"/>
      <c r="W92" s="227" t="str" cm="1">
        <f t="array" ref="W92">IF($B92="","",IFERROR(_xlfn.XLOOKUP($B92&amp;"",PIVOT!$A$10:$A$220&amp;"",PIVOT!$R$10:$R$220,0),0))</f>
        <v/>
      </c>
      <c r="X92" s="221" t="str">
        <f t="shared" si="8"/>
        <v/>
      </c>
      <c r="Y92" s="230" t="str">
        <f t="shared" si="9"/>
        <v/>
      </c>
    </row>
    <row r="93" spans="1:25" x14ac:dyDescent="0.25">
      <c r="A93" t="str">
        <f>IF(ROWS(A$2:A93)&lt;=$Q$2,IFERROR(MATCH(ROWS(A$2:A93),APPOGGIO!$AH$2:$AH$1000,0),""),IFERROR(MATCH(ROWS(A$2:A93)-$Q$2,APPOGGIO!$AI$2:$AI$1000,0),""))</f>
        <v/>
      </c>
      <c r="B93" t="str">
        <f>IF($A93="","",INDEX(APPOGGIO!$C$2:$C$1000,$A93))</f>
        <v/>
      </c>
      <c r="C93" t="str">
        <f>IF($A93="","",INDEX(APPOGGIO!$D$2:$D$1000,$A93))</f>
        <v/>
      </c>
      <c r="D93" s="96" t="str">
        <f>IF($A93="","",INDEX(APPOGGIO!$AG$2:$AG$1000,$A93))</f>
        <v/>
      </c>
      <c r="E93" s="96" t="str">
        <f>IF($A93="","",INDEX(APPOGGIO!$G$2:$G$1000,$A93))</f>
        <v/>
      </c>
      <c r="F93" s="96" t="str">
        <f>IF($A93="","",INDEX(APPOGGIO!$AB$2:$AB$1000,$A93))</f>
        <v/>
      </c>
      <c r="G93" s="97" t="str">
        <f>IF($A93="","",INDEX(APPOGGIO!$AC$2:$AC$1000,$A93))</f>
        <v/>
      </c>
      <c r="H93" s="96" t="str">
        <f>IF($A93="","",INDEX(APPOGGIO!$AD$2:$AD$1000,$A93))</f>
        <v/>
      </c>
      <c r="I93" s="96" t="str">
        <f>IF($A93="","",INDEX(APPOGGIO!$AE$2:$AE$1000,$A93))</f>
        <v/>
      </c>
      <c r="J93" t="str">
        <f t="shared" si="5"/>
        <v/>
      </c>
      <c r="K93" t="str">
        <f>IF($A93="","",INDEX(APPOGGIO!$Z$2:$Z$1000,$A93))</f>
        <v/>
      </c>
      <c r="L93" s="96" t="str">
        <f>IF($A93="","",INDEX(APPOGGIO!$AA$2:$AA$1000,$A93))</f>
        <v/>
      </c>
      <c r="M93" s="96" t="str">
        <f>IF($A93="","",INDEX(APPOGGIO!$AF$2:$AF$1000,$A93))</f>
        <v/>
      </c>
      <c r="N93" s="96" t="str">
        <f t="shared" si="6"/>
        <v/>
      </c>
      <c r="O93" s="96" t="str">
        <f t="shared" si="7"/>
        <v/>
      </c>
      <c r="S93" s="118"/>
      <c r="T93" s="118"/>
      <c r="W93" s="227" t="str" cm="1">
        <f t="array" ref="W93">IF($B93="","",IFERROR(_xlfn.XLOOKUP($B93&amp;"",PIVOT!$A$10:$A$220&amp;"",PIVOT!$R$10:$R$220,0),0))</f>
        <v/>
      </c>
      <c r="X93" s="221" t="str">
        <f t="shared" si="8"/>
        <v/>
      </c>
      <c r="Y93" s="230" t="str">
        <f t="shared" si="9"/>
        <v/>
      </c>
    </row>
    <row r="94" spans="1:25" x14ac:dyDescent="0.25">
      <c r="A94" t="str">
        <f>IF(ROWS(A$2:A94)&lt;=$Q$2,IFERROR(MATCH(ROWS(A$2:A94),APPOGGIO!$AH$2:$AH$1000,0),""),IFERROR(MATCH(ROWS(A$2:A94)-$Q$2,APPOGGIO!$AI$2:$AI$1000,0),""))</f>
        <v/>
      </c>
      <c r="B94" t="str">
        <f>IF($A94="","",INDEX(APPOGGIO!$C$2:$C$1000,$A94))</f>
        <v/>
      </c>
      <c r="C94" t="str">
        <f>IF($A94="","",INDEX(APPOGGIO!$D$2:$D$1000,$A94))</f>
        <v/>
      </c>
      <c r="D94" s="96" t="str">
        <f>IF($A94="","",INDEX(APPOGGIO!$AG$2:$AG$1000,$A94))</f>
        <v/>
      </c>
      <c r="E94" s="96" t="str">
        <f>IF($A94="","",INDEX(APPOGGIO!$G$2:$G$1000,$A94))</f>
        <v/>
      </c>
      <c r="F94" s="96" t="str">
        <f>IF($A94="","",INDEX(APPOGGIO!$AB$2:$AB$1000,$A94))</f>
        <v/>
      </c>
      <c r="G94" s="97" t="str">
        <f>IF($A94="","",INDEX(APPOGGIO!$AC$2:$AC$1000,$A94))</f>
        <v/>
      </c>
      <c r="H94" s="96" t="str">
        <f>IF($A94="","",INDEX(APPOGGIO!$AD$2:$AD$1000,$A94))</f>
        <v/>
      </c>
      <c r="I94" s="96" t="str">
        <f>IF($A94="","",INDEX(APPOGGIO!$AE$2:$AE$1000,$A94))</f>
        <v/>
      </c>
      <c r="J94" t="str">
        <f t="shared" si="5"/>
        <v/>
      </c>
      <c r="K94" t="str">
        <f>IF($A94="","",INDEX(APPOGGIO!$Z$2:$Z$1000,$A94))</f>
        <v/>
      </c>
      <c r="L94" s="96" t="str">
        <f>IF($A94="","",INDEX(APPOGGIO!$AA$2:$AA$1000,$A94))</f>
        <v/>
      </c>
      <c r="M94" s="96" t="str">
        <f>IF($A94="","",INDEX(APPOGGIO!$AF$2:$AF$1000,$A94))</f>
        <v/>
      </c>
      <c r="N94" s="96" t="str">
        <f t="shared" si="6"/>
        <v/>
      </c>
      <c r="O94" s="96" t="str">
        <f t="shared" si="7"/>
        <v/>
      </c>
      <c r="S94" s="118"/>
      <c r="T94" s="118"/>
      <c r="W94" s="227" t="str" cm="1">
        <f t="array" ref="W94">IF($B94="","",IFERROR(_xlfn.XLOOKUP($B94&amp;"",PIVOT!$A$10:$A$220&amp;"",PIVOT!$R$10:$R$220,0),0))</f>
        <v/>
      </c>
      <c r="X94" s="221" t="str">
        <f t="shared" si="8"/>
        <v/>
      </c>
      <c r="Y94" s="230" t="str">
        <f t="shared" si="9"/>
        <v/>
      </c>
    </row>
    <row r="95" spans="1:25" x14ac:dyDescent="0.25">
      <c r="A95" t="str">
        <f>IF(ROWS(A$2:A95)&lt;=$Q$2,IFERROR(MATCH(ROWS(A$2:A95),APPOGGIO!$AH$2:$AH$1000,0),""),IFERROR(MATCH(ROWS(A$2:A95)-$Q$2,APPOGGIO!$AI$2:$AI$1000,0),""))</f>
        <v/>
      </c>
      <c r="B95" t="str">
        <f>IF($A95="","",INDEX(APPOGGIO!$C$2:$C$1000,$A95))</f>
        <v/>
      </c>
      <c r="C95" t="str">
        <f>IF($A95="","",INDEX(APPOGGIO!$D$2:$D$1000,$A95))</f>
        <v/>
      </c>
      <c r="D95" s="96" t="str">
        <f>IF($A95="","",INDEX(APPOGGIO!$AG$2:$AG$1000,$A95))</f>
        <v/>
      </c>
      <c r="E95" s="96" t="str">
        <f>IF($A95="","",INDEX(APPOGGIO!$G$2:$G$1000,$A95))</f>
        <v/>
      </c>
      <c r="F95" s="96" t="str">
        <f>IF($A95="","",INDEX(APPOGGIO!$AB$2:$AB$1000,$A95))</f>
        <v/>
      </c>
      <c r="G95" s="97" t="str">
        <f>IF($A95="","",INDEX(APPOGGIO!$AC$2:$AC$1000,$A95))</f>
        <v/>
      </c>
      <c r="H95" s="96" t="str">
        <f>IF($A95="","",INDEX(APPOGGIO!$AD$2:$AD$1000,$A95))</f>
        <v/>
      </c>
      <c r="I95" s="96" t="str">
        <f>IF($A95="","",INDEX(APPOGGIO!$AE$2:$AE$1000,$A95))</f>
        <v/>
      </c>
      <c r="J95" t="str">
        <f t="shared" si="5"/>
        <v/>
      </c>
      <c r="K95" t="str">
        <f>IF($A95="","",INDEX(APPOGGIO!$Z$2:$Z$1000,$A95))</f>
        <v/>
      </c>
      <c r="L95" s="96" t="str">
        <f>IF($A95="","",INDEX(APPOGGIO!$AA$2:$AA$1000,$A95))</f>
        <v/>
      </c>
      <c r="M95" s="96" t="str">
        <f>IF($A95="","",INDEX(APPOGGIO!$AF$2:$AF$1000,$A95))</f>
        <v/>
      </c>
      <c r="N95" s="96" t="str">
        <f t="shared" si="6"/>
        <v/>
      </c>
      <c r="O95" s="96" t="str">
        <f t="shared" si="7"/>
        <v/>
      </c>
      <c r="S95" s="118"/>
      <c r="T95" s="118"/>
      <c r="W95" s="227" t="str" cm="1">
        <f t="array" ref="W95">IF($B95="","",IFERROR(_xlfn.XLOOKUP($B95&amp;"",PIVOT!$A$10:$A$220&amp;"",PIVOT!$R$10:$R$220,0),0))</f>
        <v/>
      </c>
      <c r="X95" s="221" t="str">
        <f t="shared" si="8"/>
        <v/>
      </c>
      <c r="Y95" s="230" t="str">
        <f t="shared" si="9"/>
        <v/>
      </c>
    </row>
    <row r="96" spans="1:25" x14ac:dyDescent="0.25">
      <c r="A96" t="str">
        <f>IF(ROWS(A$2:A96)&lt;=$Q$2,IFERROR(MATCH(ROWS(A$2:A96),APPOGGIO!$AH$2:$AH$1000,0),""),IFERROR(MATCH(ROWS(A$2:A96)-$Q$2,APPOGGIO!$AI$2:$AI$1000,0),""))</f>
        <v/>
      </c>
      <c r="B96" t="str">
        <f>IF($A96="","",INDEX(APPOGGIO!$C$2:$C$1000,$A96))</f>
        <v/>
      </c>
      <c r="C96" t="str">
        <f>IF($A96="","",INDEX(APPOGGIO!$D$2:$D$1000,$A96))</f>
        <v/>
      </c>
      <c r="D96" s="96" t="str">
        <f>IF($A96="","",INDEX(APPOGGIO!$AG$2:$AG$1000,$A96))</f>
        <v/>
      </c>
      <c r="E96" s="96" t="str">
        <f>IF($A96="","",INDEX(APPOGGIO!$G$2:$G$1000,$A96))</f>
        <v/>
      </c>
      <c r="F96" s="96" t="str">
        <f>IF($A96="","",INDEX(APPOGGIO!$AB$2:$AB$1000,$A96))</f>
        <v/>
      </c>
      <c r="G96" s="97" t="str">
        <f>IF($A96="","",INDEX(APPOGGIO!$AC$2:$AC$1000,$A96))</f>
        <v/>
      </c>
      <c r="H96" s="96" t="str">
        <f>IF($A96="","",INDEX(APPOGGIO!$AD$2:$AD$1000,$A96))</f>
        <v/>
      </c>
      <c r="I96" s="96" t="str">
        <f>IF($A96="","",INDEX(APPOGGIO!$AE$2:$AE$1000,$A96))</f>
        <v/>
      </c>
      <c r="J96" t="str">
        <f t="shared" si="5"/>
        <v/>
      </c>
      <c r="K96" t="str">
        <f>IF($A96="","",INDEX(APPOGGIO!$Z$2:$Z$1000,$A96))</f>
        <v/>
      </c>
      <c r="L96" s="96" t="str">
        <f>IF($A96="","",INDEX(APPOGGIO!$AA$2:$AA$1000,$A96))</f>
        <v/>
      </c>
      <c r="M96" s="96" t="str">
        <f>IF($A96="","",INDEX(APPOGGIO!$AF$2:$AF$1000,$A96))</f>
        <v/>
      </c>
      <c r="N96" s="96" t="str">
        <f t="shared" si="6"/>
        <v/>
      </c>
      <c r="O96" s="96" t="str">
        <f t="shared" si="7"/>
        <v/>
      </c>
      <c r="S96" s="118"/>
      <c r="T96" s="118"/>
      <c r="W96" s="227" t="str" cm="1">
        <f t="array" ref="W96">IF($B96="","",IFERROR(_xlfn.XLOOKUP($B96&amp;"",PIVOT!$A$10:$A$220&amp;"",PIVOT!$R$10:$R$220,0),0))</f>
        <v/>
      </c>
      <c r="X96" s="221" t="str">
        <f t="shared" si="8"/>
        <v/>
      </c>
      <c r="Y96" s="230" t="str">
        <f t="shared" si="9"/>
        <v/>
      </c>
    </row>
    <row r="97" spans="1:25" x14ac:dyDescent="0.25">
      <c r="A97" t="str">
        <f>IF(ROWS(A$2:A97)&lt;=$Q$2,IFERROR(MATCH(ROWS(A$2:A97),APPOGGIO!$AH$2:$AH$1000,0),""),IFERROR(MATCH(ROWS(A$2:A97)-$Q$2,APPOGGIO!$AI$2:$AI$1000,0),""))</f>
        <v/>
      </c>
      <c r="B97" t="str">
        <f>IF($A97="","",INDEX(APPOGGIO!$C$2:$C$1000,$A97))</f>
        <v/>
      </c>
      <c r="C97" t="str">
        <f>IF($A97="","",INDEX(APPOGGIO!$D$2:$D$1000,$A97))</f>
        <v/>
      </c>
      <c r="D97" s="96" t="str">
        <f>IF($A97="","",INDEX(APPOGGIO!$AG$2:$AG$1000,$A97))</f>
        <v/>
      </c>
      <c r="E97" s="96" t="str">
        <f>IF($A97="","",INDEX(APPOGGIO!$G$2:$G$1000,$A97))</f>
        <v/>
      </c>
      <c r="F97" s="96" t="str">
        <f>IF($A97="","",INDEX(APPOGGIO!$AB$2:$AB$1000,$A97))</f>
        <v/>
      </c>
      <c r="G97" s="97" t="str">
        <f>IF($A97="","",INDEX(APPOGGIO!$AC$2:$AC$1000,$A97))</f>
        <v/>
      </c>
      <c r="H97" s="96" t="str">
        <f>IF($A97="","",INDEX(APPOGGIO!$AD$2:$AD$1000,$A97))</f>
        <v/>
      </c>
      <c r="I97" s="96" t="str">
        <f>IF($A97="","",INDEX(APPOGGIO!$AE$2:$AE$1000,$A97))</f>
        <v/>
      </c>
      <c r="J97" t="str">
        <f t="shared" si="5"/>
        <v/>
      </c>
      <c r="K97" t="str">
        <f>IF($A97="","",INDEX(APPOGGIO!$Z$2:$Z$1000,$A97))</f>
        <v/>
      </c>
      <c r="L97" s="96" t="str">
        <f>IF($A97="","",INDEX(APPOGGIO!$AA$2:$AA$1000,$A97))</f>
        <v/>
      </c>
      <c r="M97" s="96" t="str">
        <f>IF($A97="","",INDEX(APPOGGIO!$AF$2:$AF$1000,$A97))</f>
        <v/>
      </c>
      <c r="N97" s="96" t="str">
        <f t="shared" si="6"/>
        <v/>
      </c>
      <c r="O97" s="96" t="str">
        <f t="shared" si="7"/>
        <v/>
      </c>
      <c r="S97" s="118"/>
      <c r="T97" s="118"/>
      <c r="W97" s="227" t="str" cm="1">
        <f t="array" ref="W97">IF($B97="","",IFERROR(_xlfn.XLOOKUP($B97&amp;"",PIVOT!$A$10:$A$220&amp;"",PIVOT!$R$10:$R$220,0),0))</f>
        <v/>
      </c>
      <c r="X97" s="221" t="str">
        <f t="shared" si="8"/>
        <v/>
      </c>
      <c r="Y97" s="230" t="str">
        <f t="shared" si="9"/>
        <v/>
      </c>
    </row>
    <row r="98" spans="1:25" x14ac:dyDescent="0.25">
      <c r="A98" t="str">
        <f>IF(ROWS(A$2:A98)&lt;=$Q$2,IFERROR(MATCH(ROWS(A$2:A98),APPOGGIO!$AH$2:$AH$1000,0),""),IFERROR(MATCH(ROWS(A$2:A98)-$Q$2,APPOGGIO!$AI$2:$AI$1000,0),""))</f>
        <v/>
      </c>
      <c r="B98" t="str">
        <f>IF($A98="","",INDEX(APPOGGIO!$C$2:$C$1000,$A98))</f>
        <v/>
      </c>
      <c r="C98" t="str">
        <f>IF($A98="","",INDEX(APPOGGIO!$D$2:$D$1000,$A98))</f>
        <v/>
      </c>
      <c r="D98" s="96" t="str">
        <f>IF($A98="","",INDEX(APPOGGIO!$AG$2:$AG$1000,$A98))</f>
        <v/>
      </c>
      <c r="E98" s="96" t="str">
        <f>IF($A98="","",INDEX(APPOGGIO!$G$2:$G$1000,$A98))</f>
        <v/>
      </c>
      <c r="F98" s="96" t="str">
        <f>IF($A98="","",INDEX(APPOGGIO!$AB$2:$AB$1000,$A98))</f>
        <v/>
      </c>
      <c r="G98" s="97" t="str">
        <f>IF($A98="","",INDEX(APPOGGIO!$AC$2:$AC$1000,$A98))</f>
        <v/>
      </c>
      <c r="H98" s="96" t="str">
        <f>IF($A98="","",INDEX(APPOGGIO!$AD$2:$AD$1000,$A98))</f>
        <v/>
      </c>
      <c r="I98" s="96" t="str">
        <f>IF($A98="","",INDEX(APPOGGIO!$AE$2:$AE$1000,$A98))</f>
        <v/>
      </c>
      <c r="J98" t="str">
        <f t="shared" si="5"/>
        <v/>
      </c>
      <c r="K98" t="str">
        <f>IF($A98="","",INDEX(APPOGGIO!$Z$2:$Z$1000,$A98))</f>
        <v/>
      </c>
      <c r="L98" s="96" t="str">
        <f>IF($A98="","",INDEX(APPOGGIO!$AA$2:$AA$1000,$A98))</f>
        <v/>
      </c>
      <c r="M98" s="96" t="str">
        <f>IF($A98="","",INDEX(APPOGGIO!$AF$2:$AF$1000,$A98))</f>
        <v/>
      </c>
      <c r="N98" s="96" t="str">
        <f t="shared" si="6"/>
        <v/>
      </c>
      <c r="O98" s="96" t="str">
        <f t="shared" si="7"/>
        <v/>
      </c>
      <c r="S98" s="118"/>
      <c r="T98" s="118"/>
      <c r="W98" s="227" t="str" cm="1">
        <f t="array" ref="W98">IF($B98="","",IFERROR(_xlfn.XLOOKUP($B98&amp;"",PIVOT!$A$10:$A$220&amp;"",PIVOT!$R$10:$R$220,0),0))</f>
        <v/>
      </c>
      <c r="X98" s="221" t="str">
        <f t="shared" si="8"/>
        <v/>
      </c>
      <c r="Y98" s="230" t="str">
        <f t="shared" si="9"/>
        <v/>
      </c>
    </row>
    <row r="99" spans="1:25" x14ac:dyDescent="0.25">
      <c r="A99" t="str">
        <f>IF(ROWS(A$2:A99)&lt;=$Q$2,IFERROR(MATCH(ROWS(A$2:A99),APPOGGIO!$AH$2:$AH$1000,0),""),IFERROR(MATCH(ROWS(A$2:A99)-$Q$2,APPOGGIO!$AI$2:$AI$1000,0),""))</f>
        <v/>
      </c>
      <c r="B99" t="str">
        <f>IF($A99="","",INDEX(APPOGGIO!$C$2:$C$1000,$A99))</f>
        <v/>
      </c>
      <c r="C99" t="str">
        <f>IF($A99="","",INDEX(APPOGGIO!$D$2:$D$1000,$A99))</f>
        <v/>
      </c>
      <c r="D99" s="96" t="str">
        <f>IF($A99="","",INDEX(APPOGGIO!$AG$2:$AG$1000,$A99))</f>
        <v/>
      </c>
      <c r="E99" s="96" t="str">
        <f>IF($A99="","",INDEX(APPOGGIO!$G$2:$G$1000,$A99))</f>
        <v/>
      </c>
      <c r="F99" s="96" t="str">
        <f>IF($A99="","",INDEX(APPOGGIO!$AB$2:$AB$1000,$A99))</f>
        <v/>
      </c>
      <c r="G99" s="97" t="str">
        <f>IF($A99="","",INDEX(APPOGGIO!$AC$2:$AC$1000,$A99))</f>
        <v/>
      </c>
      <c r="H99" s="96" t="str">
        <f>IF($A99="","",INDEX(APPOGGIO!$AD$2:$AD$1000,$A99))</f>
        <v/>
      </c>
      <c r="I99" s="96" t="str">
        <f>IF($A99="","",INDEX(APPOGGIO!$AE$2:$AE$1000,$A99))</f>
        <v/>
      </c>
      <c r="J99" t="str">
        <f t="shared" si="5"/>
        <v/>
      </c>
      <c r="K99" t="str">
        <f>IF($A99="","",INDEX(APPOGGIO!$Z$2:$Z$1000,$A99))</f>
        <v/>
      </c>
      <c r="L99" s="96" t="str">
        <f>IF($A99="","",INDEX(APPOGGIO!$AA$2:$AA$1000,$A99))</f>
        <v/>
      </c>
      <c r="M99" s="96" t="str">
        <f>IF($A99="","",INDEX(APPOGGIO!$AF$2:$AF$1000,$A99))</f>
        <v/>
      </c>
      <c r="N99" s="96" t="str">
        <f t="shared" si="6"/>
        <v/>
      </c>
      <c r="O99" s="96" t="str">
        <f t="shared" si="7"/>
        <v/>
      </c>
      <c r="S99" s="118"/>
      <c r="T99" s="118"/>
      <c r="W99" s="227" t="str" cm="1">
        <f t="array" ref="W99">IF($B99="","",IFERROR(_xlfn.XLOOKUP($B99&amp;"",PIVOT!$A$10:$A$220&amp;"",PIVOT!$R$10:$R$220,0),0))</f>
        <v/>
      </c>
      <c r="X99" s="221" t="str">
        <f t="shared" si="8"/>
        <v/>
      </c>
      <c r="Y99" s="230" t="str">
        <f t="shared" si="9"/>
        <v/>
      </c>
    </row>
    <row r="100" spans="1:25" x14ac:dyDescent="0.25">
      <c r="A100" t="str">
        <f>IF(ROWS(A$2:A100)&lt;=$Q$2,IFERROR(MATCH(ROWS(A$2:A100),APPOGGIO!$AH$2:$AH$1000,0),""),IFERROR(MATCH(ROWS(A$2:A100)-$Q$2,APPOGGIO!$AI$2:$AI$1000,0),""))</f>
        <v/>
      </c>
      <c r="B100" t="str">
        <f>IF($A100="","",INDEX(APPOGGIO!$C$2:$C$1000,$A100))</f>
        <v/>
      </c>
      <c r="C100" t="str">
        <f>IF($A100="","",INDEX(APPOGGIO!$D$2:$D$1000,$A100))</f>
        <v/>
      </c>
      <c r="D100" s="96" t="str">
        <f>IF($A100="","",INDEX(APPOGGIO!$AG$2:$AG$1000,$A100))</f>
        <v/>
      </c>
      <c r="E100" s="96" t="str">
        <f>IF($A100="","",INDEX(APPOGGIO!$G$2:$G$1000,$A100))</f>
        <v/>
      </c>
      <c r="F100" s="96" t="str">
        <f>IF($A100="","",INDEX(APPOGGIO!$AB$2:$AB$1000,$A100))</f>
        <v/>
      </c>
      <c r="G100" s="97" t="str">
        <f>IF($A100="","",INDEX(APPOGGIO!$AC$2:$AC$1000,$A100))</f>
        <v/>
      </c>
      <c r="H100" s="96" t="str">
        <f>IF($A100="","",INDEX(APPOGGIO!$AD$2:$AD$1000,$A100))</f>
        <v/>
      </c>
      <c r="I100" s="96" t="str">
        <f>IF($A100="","",INDEX(APPOGGIO!$AE$2:$AE$1000,$A100))</f>
        <v/>
      </c>
      <c r="J100" t="str">
        <f t="shared" si="5"/>
        <v/>
      </c>
      <c r="K100" t="str">
        <f>IF($A100="","",INDEX(APPOGGIO!$Z$2:$Z$1000,$A100))</f>
        <v/>
      </c>
      <c r="L100" s="96" t="str">
        <f>IF($A100="","",INDEX(APPOGGIO!$AA$2:$AA$1000,$A100))</f>
        <v/>
      </c>
      <c r="M100" s="96" t="str">
        <f>IF($A100="","",INDEX(APPOGGIO!$AF$2:$AF$1000,$A100))</f>
        <v/>
      </c>
      <c r="N100" s="96" t="str">
        <f t="shared" si="6"/>
        <v/>
      </c>
      <c r="O100" s="96" t="str">
        <f t="shared" si="7"/>
        <v/>
      </c>
      <c r="S100" s="118"/>
      <c r="T100" s="118"/>
      <c r="W100" s="227" t="str" cm="1">
        <f t="array" ref="W100">IF($B100="","",IFERROR(_xlfn.XLOOKUP($B100&amp;"",PIVOT!$A$10:$A$220&amp;"",PIVOT!$R$10:$R$220,0),0))</f>
        <v/>
      </c>
      <c r="X100" s="221" t="str">
        <f t="shared" si="8"/>
        <v/>
      </c>
      <c r="Y100" s="230" t="str">
        <f t="shared" si="9"/>
        <v/>
      </c>
    </row>
    <row r="101" spans="1:25" x14ac:dyDescent="0.25">
      <c r="A101" t="str">
        <f>IF(ROWS(A$2:A101)&lt;=$Q$2,IFERROR(MATCH(ROWS(A$2:A101),APPOGGIO!$AH$2:$AH$1000,0),""),IFERROR(MATCH(ROWS(A$2:A101)-$Q$2,APPOGGIO!$AI$2:$AI$1000,0),""))</f>
        <v/>
      </c>
      <c r="B101" t="str">
        <f>IF($A101="","",INDEX(APPOGGIO!$C$2:$C$1000,$A101))</f>
        <v/>
      </c>
      <c r="C101" t="str">
        <f>IF($A101="","",INDEX(APPOGGIO!$D$2:$D$1000,$A101))</f>
        <v/>
      </c>
      <c r="D101" s="96" t="str">
        <f>IF($A101="","",INDEX(APPOGGIO!$AG$2:$AG$1000,$A101))</f>
        <v/>
      </c>
      <c r="E101" s="96" t="str">
        <f>IF($A101="","",INDEX(APPOGGIO!$G$2:$G$1000,$A101))</f>
        <v/>
      </c>
      <c r="F101" s="96" t="str">
        <f>IF($A101="","",INDEX(APPOGGIO!$AB$2:$AB$1000,$A101))</f>
        <v/>
      </c>
      <c r="G101" s="97" t="str">
        <f>IF($A101="","",INDEX(APPOGGIO!$AC$2:$AC$1000,$A101))</f>
        <v/>
      </c>
      <c r="H101" s="96" t="str">
        <f>IF($A101="","",INDEX(APPOGGIO!$AD$2:$AD$1000,$A101))</f>
        <v/>
      </c>
      <c r="I101" s="96" t="str">
        <f>IF($A101="","",INDEX(APPOGGIO!$AE$2:$AE$1000,$A101))</f>
        <v/>
      </c>
      <c r="J101" t="str">
        <f t="shared" si="5"/>
        <v/>
      </c>
      <c r="K101" t="str">
        <f>IF($A101="","",INDEX(APPOGGIO!$Z$2:$Z$1000,$A101))</f>
        <v/>
      </c>
      <c r="L101" s="96" t="str">
        <f>IF($A101="","",INDEX(APPOGGIO!$AA$2:$AA$1000,$A101))</f>
        <v/>
      </c>
      <c r="M101" s="96" t="str">
        <f>IF($A101="","",INDEX(APPOGGIO!$AF$2:$AF$1000,$A101))</f>
        <v/>
      </c>
      <c r="N101" s="96" t="str">
        <f t="shared" si="6"/>
        <v/>
      </c>
      <c r="O101" s="96" t="str">
        <f t="shared" si="7"/>
        <v/>
      </c>
      <c r="S101" s="118"/>
      <c r="T101" s="118"/>
      <c r="W101" s="227" t="str" cm="1">
        <f t="array" ref="W101">IF($B101="","",IFERROR(_xlfn.XLOOKUP($B101&amp;"",PIVOT!$A$10:$A$220&amp;"",PIVOT!$R$10:$R$220,0),0))</f>
        <v/>
      </c>
      <c r="X101" s="221" t="str">
        <f t="shared" si="8"/>
        <v/>
      </c>
      <c r="Y101" s="230" t="str">
        <f t="shared" si="9"/>
        <v/>
      </c>
    </row>
    <row r="102" spans="1:25" x14ac:dyDescent="0.25">
      <c r="A102" t="str">
        <f>IF(ROWS(A$2:A102)&lt;=$Q$2,IFERROR(MATCH(ROWS(A$2:A102),APPOGGIO!$AH$2:$AH$1000,0),""),IFERROR(MATCH(ROWS(A$2:A102)-$Q$2,APPOGGIO!$AI$2:$AI$1000,0),""))</f>
        <v/>
      </c>
      <c r="B102" t="str">
        <f>IF($A102="","",INDEX(APPOGGIO!$C$2:$C$1000,$A102))</f>
        <v/>
      </c>
      <c r="C102" t="str">
        <f>IF($A102="","",INDEX(APPOGGIO!$D$2:$D$1000,$A102))</f>
        <v/>
      </c>
      <c r="D102" s="96" t="str">
        <f>IF($A102="","",INDEX(APPOGGIO!$AG$2:$AG$1000,$A102))</f>
        <v/>
      </c>
      <c r="E102" s="96" t="str">
        <f>IF($A102="","",INDEX(APPOGGIO!$G$2:$G$1000,$A102))</f>
        <v/>
      </c>
      <c r="F102" s="96" t="str">
        <f>IF($A102="","",INDEX(APPOGGIO!$AB$2:$AB$1000,$A102))</f>
        <v/>
      </c>
      <c r="G102" s="97" t="str">
        <f>IF($A102="","",INDEX(APPOGGIO!$AC$2:$AC$1000,$A102))</f>
        <v/>
      </c>
      <c r="H102" s="96" t="str">
        <f>IF($A102="","",INDEX(APPOGGIO!$AD$2:$AD$1000,$A102))</f>
        <v/>
      </c>
      <c r="I102" s="96" t="str">
        <f>IF($A102="","",INDEX(APPOGGIO!$AE$2:$AE$1000,$A102))</f>
        <v/>
      </c>
      <c r="J102" t="str">
        <f t="shared" si="5"/>
        <v/>
      </c>
      <c r="K102" t="str">
        <f>IF($A102="","",INDEX(APPOGGIO!$Z$2:$Z$1000,$A102))</f>
        <v/>
      </c>
      <c r="L102" s="96" t="str">
        <f>IF($A102="","",INDEX(APPOGGIO!$AA$2:$AA$1000,$A102))</f>
        <v/>
      </c>
      <c r="M102" s="96" t="str">
        <f>IF($A102="","",INDEX(APPOGGIO!$AF$2:$AF$1000,$A102))</f>
        <v/>
      </c>
      <c r="N102" s="96" t="str">
        <f t="shared" si="6"/>
        <v/>
      </c>
      <c r="O102" s="96" t="str">
        <f t="shared" si="7"/>
        <v/>
      </c>
      <c r="S102" s="118"/>
      <c r="T102" s="118"/>
      <c r="W102" s="227" t="str" cm="1">
        <f t="array" ref="W102">IF($B102="","",IFERROR(_xlfn.XLOOKUP($B102&amp;"",PIVOT!$A$10:$A$220&amp;"",PIVOT!$R$10:$R$220,0),0))</f>
        <v/>
      </c>
      <c r="X102" s="221" t="str">
        <f t="shared" si="8"/>
        <v/>
      </c>
      <c r="Y102" s="230" t="str">
        <f t="shared" si="9"/>
        <v/>
      </c>
    </row>
    <row r="103" spans="1:25" x14ac:dyDescent="0.25">
      <c r="A103" t="str">
        <f>IF(ROWS(A$2:A103)&lt;=$Q$2,IFERROR(MATCH(ROWS(A$2:A103),APPOGGIO!$AH$2:$AH$1000,0),""),IFERROR(MATCH(ROWS(A$2:A103)-$Q$2,APPOGGIO!$AI$2:$AI$1000,0),""))</f>
        <v/>
      </c>
      <c r="B103" t="str">
        <f>IF($A103="","",INDEX(APPOGGIO!$C$2:$C$1000,$A103))</f>
        <v/>
      </c>
      <c r="C103" t="str">
        <f>IF($A103="","",INDEX(APPOGGIO!$D$2:$D$1000,$A103))</f>
        <v/>
      </c>
      <c r="D103" s="96" t="str">
        <f>IF($A103="","",INDEX(APPOGGIO!$AG$2:$AG$1000,$A103))</f>
        <v/>
      </c>
      <c r="E103" s="96" t="str">
        <f>IF($A103="","",INDEX(APPOGGIO!$G$2:$G$1000,$A103))</f>
        <v/>
      </c>
      <c r="F103" s="96" t="str">
        <f>IF($A103="","",INDEX(APPOGGIO!$AB$2:$AB$1000,$A103))</f>
        <v/>
      </c>
      <c r="G103" s="97" t="str">
        <f>IF($A103="","",INDEX(APPOGGIO!$AC$2:$AC$1000,$A103))</f>
        <v/>
      </c>
      <c r="H103" s="96" t="str">
        <f>IF($A103="","",INDEX(APPOGGIO!$AD$2:$AD$1000,$A103))</f>
        <v/>
      </c>
      <c r="I103" s="96" t="str">
        <f>IF($A103="","",INDEX(APPOGGIO!$AE$2:$AE$1000,$A103))</f>
        <v/>
      </c>
      <c r="J103" t="str">
        <f t="shared" si="5"/>
        <v/>
      </c>
      <c r="K103" t="str">
        <f>IF($A103="","",INDEX(APPOGGIO!$Z$2:$Z$1000,$A103))</f>
        <v/>
      </c>
      <c r="L103" s="96" t="str">
        <f>IF($A103="","",INDEX(APPOGGIO!$AA$2:$AA$1000,$A103))</f>
        <v/>
      </c>
      <c r="M103" s="96" t="str">
        <f>IF($A103="","",INDEX(APPOGGIO!$AF$2:$AF$1000,$A103))</f>
        <v/>
      </c>
      <c r="N103" s="96" t="str">
        <f t="shared" si="6"/>
        <v/>
      </c>
      <c r="O103" s="96" t="str">
        <f t="shared" si="7"/>
        <v/>
      </c>
      <c r="S103" s="118"/>
      <c r="T103" s="118"/>
      <c r="W103" s="227" t="str" cm="1">
        <f t="array" ref="W103">IF($B103="","",IFERROR(_xlfn.XLOOKUP($B103&amp;"",PIVOT!$A$10:$A$220&amp;"",PIVOT!$R$10:$R$220,0),0))</f>
        <v/>
      </c>
      <c r="X103" s="221" t="str">
        <f t="shared" si="8"/>
        <v/>
      </c>
      <c r="Y103" s="230" t="str">
        <f t="shared" si="9"/>
        <v/>
      </c>
    </row>
    <row r="104" spans="1:25" x14ac:dyDescent="0.25">
      <c r="A104" t="str">
        <f>IF(ROWS(A$2:A104)&lt;=$Q$2,IFERROR(MATCH(ROWS(A$2:A104),APPOGGIO!$AH$2:$AH$1000,0),""),IFERROR(MATCH(ROWS(A$2:A104)-$Q$2,APPOGGIO!$AI$2:$AI$1000,0),""))</f>
        <v/>
      </c>
      <c r="B104" t="str">
        <f>IF($A104="","",INDEX(APPOGGIO!$C$2:$C$1000,$A104))</f>
        <v/>
      </c>
      <c r="C104" t="str">
        <f>IF($A104="","",INDEX(APPOGGIO!$D$2:$D$1000,$A104))</f>
        <v/>
      </c>
      <c r="D104" s="96" t="str">
        <f>IF($A104="","",INDEX(APPOGGIO!$AG$2:$AG$1000,$A104))</f>
        <v/>
      </c>
      <c r="E104" s="96" t="str">
        <f>IF($A104="","",INDEX(APPOGGIO!$G$2:$G$1000,$A104))</f>
        <v/>
      </c>
      <c r="F104" s="96" t="str">
        <f>IF($A104="","",INDEX(APPOGGIO!$AB$2:$AB$1000,$A104))</f>
        <v/>
      </c>
      <c r="G104" s="97" t="str">
        <f>IF($A104="","",INDEX(APPOGGIO!$AC$2:$AC$1000,$A104))</f>
        <v/>
      </c>
      <c r="H104" s="96" t="str">
        <f>IF($A104="","",INDEX(APPOGGIO!$AD$2:$AD$1000,$A104))</f>
        <v/>
      </c>
      <c r="I104" s="96" t="str">
        <f>IF($A104="","",INDEX(APPOGGIO!$AE$2:$AE$1000,$A104))</f>
        <v/>
      </c>
      <c r="J104" t="str">
        <f t="shared" si="5"/>
        <v/>
      </c>
      <c r="K104" t="str">
        <f>IF($A104="","",INDEX(APPOGGIO!$Z$2:$Z$1000,$A104))</f>
        <v/>
      </c>
      <c r="L104" s="96" t="str">
        <f>IF($A104="","",INDEX(APPOGGIO!$AA$2:$AA$1000,$A104))</f>
        <v/>
      </c>
      <c r="M104" s="96" t="str">
        <f>IF($A104="","",INDEX(APPOGGIO!$AF$2:$AF$1000,$A104))</f>
        <v/>
      </c>
      <c r="N104" s="96" t="str">
        <f t="shared" si="6"/>
        <v/>
      </c>
      <c r="O104" s="96" t="str">
        <f t="shared" si="7"/>
        <v/>
      </c>
      <c r="S104" s="118"/>
      <c r="T104" s="118"/>
      <c r="W104" s="227" t="str" cm="1">
        <f t="array" ref="W104">IF($B104="","",IFERROR(_xlfn.XLOOKUP($B104&amp;"",PIVOT!$A$10:$A$220&amp;"",PIVOT!$R$10:$R$220,0),0))</f>
        <v/>
      </c>
      <c r="X104" s="221" t="str">
        <f t="shared" si="8"/>
        <v/>
      </c>
      <c r="Y104" s="230" t="str">
        <f t="shared" si="9"/>
        <v/>
      </c>
    </row>
    <row r="105" spans="1:25" x14ac:dyDescent="0.25">
      <c r="A105" t="str">
        <f>IF(ROWS(A$2:A105)&lt;=$Q$2,IFERROR(MATCH(ROWS(A$2:A105),APPOGGIO!$AH$2:$AH$1000,0),""),IFERROR(MATCH(ROWS(A$2:A105)-$Q$2,APPOGGIO!$AI$2:$AI$1000,0),""))</f>
        <v/>
      </c>
      <c r="B105" t="str">
        <f>IF($A105="","",INDEX(APPOGGIO!$C$2:$C$1000,$A105))</f>
        <v/>
      </c>
      <c r="C105" t="str">
        <f>IF($A105="","",INDEX(APPOGGIO!$D$2:$D$1000,$A105))</f>
        <v/>
      </c>
      <c r="D105" s="96" t="str">
        <f>IF($A105="","",INDEX(APPOGGIO!$AG$2:$AG$1000,$A105))</f>
        <v/>
      </c>
      <c r="E105" s="96" t="str">
        <f>IF($A105="","",INDEX(APPOGGIO!$G$2:$G$1000,$A105))</f>
        <v/>
      </c>
      <c r="F105" s="96" t="str">
        <f>IF($A105="","",INDEX(APPOGGIO!$AB$2:$AB$1000,$A105))</f>
        <v/>
      </c>
      <c r="G105" s="97" t="str">
        <f>IF($A105="","",INDEX(APPOGGIO!$AC$2:$AC$1000,$A105))</f>
        <v/>
      </c>
      <c r="H105" s="96" t="str">
        <f>IF($A105="","",INDEX(APPOGGIO!$AD$2:$AD$1000,$A105))</f>
        <v/>
      </c>
      <c r="I105" s="96" t="str">
        <f>IF($A105="","",INDEX(APPOGGIO!$AE$2:$AE$1000,$A105))</f>
        <v/>
      </c>
      <c r="J105" t="str">
        <f t="shared" si="5"/>
        <v/>
      </c>
      <c r="K105" t="str">
        <f>IF($A105="","",INDEX(APPOGGIO!$Z$2:$Z$1000,$A105))</f>
        <v/>
      </c>
      <c r="L105" s="96" t="str">
        <f>IF($A105="","",INDEX(APPOGGIO!$AA$2:$AA$1000,$A105))</f>
        <v/>
      </c>
      <c r="M105" s="96" t="str">
        <f>IF($A105="","",INDEX(APPOGGIO!$AF$2:$AF$1000,$A105))</f>
        <v/>
      </c>
      <c r="N105" s="96" t="str">
        <f t="shared" si="6"/>
        <v/>
      </c>
      <c r="O105" s="96" t="str">
        <f t="shared" si="7"/>
        <v/>
      </c>
      <c r="S105" s="118"/>
      <c r="T105" s="118"/>
      <c r="W105" s="227" t="str" cm="1">
        <f t="array" ref="W105">IF($B105="","",IFERROR(_xlfn.XLOOKUP($B105&amp;"",PIVOT!$A$10:$A$220&amp;"",PIVOT!$R$10:$R$220,0),0))</f>
        <v/>
      </c>
      <c r="X105" s="221" t="str">
        <f t="shared" si="8"/>
        <v/>
      </c>
      <c r="Y105" s="230" t="str">
        <f t="shared" si="9"/>
        <v/>
      </c>
    </row>
    <row r="106" spans="1:25" x14ac:dyDescent="0.25">
      <c r="A106" t="str">
        <f>IF(ROWS(A$2:A106)&lt;=$Q$2,IFERROR(MATCH(ROWS(A$2:A106),APPOGGIO!$AH$2:$AH$1000,0),""),IFERROR(MATCH(ROWS(A$2:A106)-$Q$2,APPOGGIO!$AI$2:$AI$1000,0),""))</f>
        <v/>
      </c>
      <c r="B106" t="str">
        <f>IF($A106="","",INDEX(APPOGGIO!$C$2:$C$1000,$A106))</f>
        <v/>
      </c>
      <c r="C106" t="str">
        <f>IF($A106="","",INDEX(APPOGGIO!$D$2:$D$1000,$A106))</f>
        <v/>
      </c>
      <c r="D106" s="96" t="str">
        <f>IF($A106="","",INDEX(APPOGGIO!$AG$2:$AG$1000,$A106))</f>
        <v/>
      </c>
      <c r="E106" s="96" t="str">
        <f>IF($A106="","",INDEX(APPOGGIO!$G$2:$G$1000,$A106))</f>
        <v/>
      </c>
      <c r="F106" s="96" t="str">
        <f>IF($A106="","",INDEX(APPOGGIO!$AB$2:$AB$1000,$A106))</f>
        <v/>
      </c>
      <c r="G106" s="97" t="str">
        <f>IF($A106="","",INDEX(APPOGGIO!$AC$2:$AC$1000,$A106))</f>
        <v/>
      </c>
      <c r="H106" s="96" t="str">
        <f>IF($A106="","",INDEX(APPOGGIO!$AD$2:$AD$1000,$A106))</f>
        <v/>
      </c>
      <c r="I106" s="96" t="str">
        <f>IF($A106="","",INDEX(APPOGGIO!$AE$2:$AE$1000,$A106))</f>
        <v/>
      </c>
      <c r="J106" t="str">
        <f t="shared" si="5"/>
        <v/>
      </c>
      <c r="K106" t="str">
        <f>IF($A106="","",INDEX(APPOGGIO!$Z$2:$Z$1000,$A106))</f>
        <v/>
      </c>
      <c r="L106" s="96" t="str">
        <f>IF($A106="","",INDEX(APPOGGIO!$AA$2:$AA$1000,$A106))</f>
        <v/>
      </c>
      <c r="M106" s="96" t="str">
        <f>IF($A106="","",INDEX(APPOGGIO!$AF$2:$AF$1000,$A106))</f>
        <v/>
      </c>
      <c r="N106" s="96" t="str">
        <f t="shared" si="6"/>
        <v/>
      </c>
      <c r="O106" s="96" t="str">
        <f t="shared" si="7"/>
        <v/>
      </c>
      <c r="S106" s="118"/>
      <c r="T106" s="118"/>
      <c r="W106" s="227" t="str" cm="1">
        <f t="array" ref="W106">IF($B106="","",IFERROR(_xlfn.XLOOKUP($B106&amp;"",PIVOT!$A$10:$A$220&amp;"",PIVOT!$R$10:$R$220,0),0))</f>
        <v/>
      </c>
      <c r="X106" s="221" t="str">
        <f t="shared" si="8"/>
        <v/>
      </c>
      <c r="Y106" s="230" t="str">
        <f t="shared" si="9"/>
        <v/>
      </c>
    </row>
    <row r="107" spans="1:25" x14ac:dyDescent="0.25">
      <c r="A107" t="str">
        <f>IF(ROWS(A$2:A107)&lt;=$Q$2,IFERROR(MATCH(ROWS(A$2:A107),APPOGGIO!$AH$2:$AH$1000,0),""),IFERROR(MATCH(ROWS(A$2:A107)-$Q$2,APPOGGIO!$AI$2:$AI$1000,0),""))</f>
        <v/>
      </c>
      <c r="B107" t="str">
        <f>IF($A107="","",INDEX(APPOGGIO!$C$2:$C$1000,$A107))</f>
        <v/>
      </c>
      <c r="C107" t="str">
        <f>IF($A107="","",INDEX(APPOGGIO!$D$2:$D$1000,$A107))</f>
        <v/>
      </c>
      <c r="D107" s="96" t="str">
        <f>IF($A107="","",INDEX(APPOGGIO!$AG$2:$AG$1000,$A107))</f>
        <v/>
      </c>
      <c r="E107" s="96" t="str">
        <f>IF($A107="","",INDEX(APPOGGIO!$G$2:$G$1000,$A107))</f>
        <v/>
      </c>
      <c r="F107" s="96" t="str">
        <f>IF($A107="","",INDEX(APPOGGIO!$AB$2:$AB$1000,$A107))</f>
        <v/>
      </c>
      <c r="G107" s="97" t="str">
        <f>IF($A107="","",INDEX(APPOGGIO!$AC$2:$AC$1000,$A107))</f>
        <v/>
      </c>
      <c r="H107" s="96" t="str">
        <f>IF($A107="","",INDEX(APPOGGIO!$AD$2:$AD$1000,$A107))</f>
        <v/>
      </c>
      <c r="I107" s="96" t="str">
        <f>IF($A107="","",INDEX(APPOGGIO!$AE$2:$AE$1000,$A107))</f>
        <v/>
      </c>
      <c r="J107" t="str">
        <f t="shared" si="5"/>
        <v/>
      </c>
      <c r="K107" t="str">
        <f>IF($A107="","",INDEX(APPOGGIO!$Z$2:$Z$1000,$A107))</f>
        <v/>
      </c>
      <c r="L107" s="96" t="str">
        <f>IF($A107="","",INDEX(APPOGGIO!$AA$2:$AA$1000,$A107))</f>
        <v/>
      </c>
      <c r="M107" s="96" t="str">
        <f>IF($A107="","",INDEX(APPOGGIO!$AF$2:$AF$1000,$A107))</f>
        <v/>
      </c>
      <c r="N107" s="96" t="str">
        <f t="shared" si="6"/>
        <v/>
      </c>
      <c r="O107" s="96" t="str">
        <f t="shared" si="7"/>
        <v/>
      </c>
      <c r="S107" s="118"/>
      <c r="T107" s="118"/>
      <c r="W107" s="227" t="str" cm="1">
        <f t="array" ref="W107">IF($B107="","",IFERROR(_xlfn.XLOOKUP($B107&amp;"",PIVOT!$A$10:$A$220&amp;"",PIVOT!$R$10:$R$220,0),0))</f>
        <v/>
      </c>
      <c r="X107" s="221" t="str">
        <f t="shared" si="8"/>
        <v/>
      </c>
      <c r="Y107" s="230" t="str">
        <f t="shared" si="9"/>
        <v/>
      </c>
    </row>
    <row r="108" spans="1:25" x14ac:dyDescent="0.25">
      <c r="A108" t="str">
        <f>IF(ROWS(A$2:A108)&lt;=$Q$2,IFERROR(MATCH(ROWS(A$2:A108),APPOGGIO!$AH$2:$AH$1000,0),""),IFERROR(MATCH(ROWS(A$2:A108)-$Q$2,APPOGGIO!$AI$2:$AI$1000,0),""))</f>
        <v/>
      </c>
      <c r="B108" t="str">
        <f>IF($A108="","",INDEX(APPOGGIO!$C$2:$C$1000,$A108))</f>
        <v/>
      </c>
      <c r="C108" t="str">
        <f>IF($A108="","",INDEX(APPOGGIO!$D$2:$D$1000,$A108))</f>
        <v/>
      </c>
      <c r="D108" s="96" t="str">
        <f>IF($A108="","",INDEX(APPOGGIO!$AG$2:$AG$1000,$A108))</f>
        <v/>
      </c>
      <c r="E108" s="96" t="str">
        <f>IF($A108="","",INDEX(APPOGGIO!$G$2:$G$1000,$A108))</f>
        <v/>
      </c>
      <c r="F108" s="96" t="str">
        <f>IF($A108="","",INDEX(APPOGGIO!$AB$2:$AB$1000,$A108))</f>
        <v/>
      </c>
      <c r="G108" s="97" t="str">
        <f>IF($A108="","",INDEX(APPOGGIO!$AC$2:$AC$1000,$A108))</f>
        <v/>
      </c>
      <c r="H108" s="96" t="str">
        <f>IF($A108="","",INDEX(APPOGGIO!$AD$2:$AD$1000,$A108))</f>
        <v/>
      </c>
      <c r="I108" s="96" t="str">
        <f>IF($A108="","",INDEX(APPOGGIO!$AE$2:$AE$1000,$A108))</f>
        <v/>
      </c>
      <c r="J108" t="str">
        <f t="shared" si="5"/>
        <v/>
      </c>
      <c r="K108" t="str">
        <f>IF($A108="","",INDEX(APPOGGIO!$Z$2:$Z$1000,$A108))</f>
        <v/>
      </c>
      <c r="L108" s="96" t="str">
        <f>IF($A108="","",INDEX(APPOGGIO!$AA$2:$AA$1000,$A108))</f>
        <v/>
      </c>
      <c r="M108" s="96" t="str">
        <f>IF($A108="","",INDEX(APPOGGIO!$AF$2:$AF$1000,$A108))</f>
        <v/>
      </c>
      <c r="N108" s="96" t="str">
        <f t="shared" si="6"/>
        <v/>
      </c>
      <c r="O108" s="96" t="str">
        <f t="shared" si="7"/>
        <v/>
      </c>
      <c r="S108" s="118"/>
      <c r="T108" s="118"/>
      <c r="W108" s="227" t="str" cm="1">
        <f t="array" ref="W108">IF($B108="","",IFERROR(_xlfn.XLOOKUP($B108&amp;"",PIVOT!$A$10:$A$220&amp;"",PIVOT!$R$10:$R$220,0),0))</f>
        <v/>
      </c>
      <c r="X108" s="221" t="str">
        <f t="shared" si="8"/>
        <v/>
      </c>
      <c r="Y108" s="230" t="str">
        <f t="shared" si="9"/>
        <v/>
      </c>
    </row>
    <row r="109" spans="1:25" x14ac:dyDescent="0.25">
      <c r="A109" t="str">
        <f>IF(ROWS(A$2:A109)&lt;=$Q$2,IFERROR(MATCH(ROWS(A$2:A109),APPOGGIO!$AH$2:$AH$1000,0),""),IFERROR(MATCH(ROWS(A$2:A109)-$Q$2,APPOGGIO!$AI$2:$AI$1000,0),""))</f>
        <v/>
      </c>
      <c r="B109" t="str">
        <f>IF($A109="","",INDEX(APPOGGIO!$C$2:$C$1000,$A109))</f>
        <v/>
      </c>
      <c r="C109" t="str">
        <f>IF($A109="","",INDEX(APPOGGIO!$D$2:$D$1000,$A109))</f>
        <v/>
      </c>
      <c r="D109" s="96" t="str">
        <f>IF($A109="","",INDEX(APPOGGIO!$AG$2:$AG$1000,$A109))</f>
        <v/>
      </c>
      <c r="E109" s="96" t="str">
        <f>IF($A109="","",INDEX(APPOGGIO!$G$2:$G$1000,$A109))</f>
        <v/>
      </c>
      <c r="F109" s="96" t="str">
        <f>IF($A109="","",INDEX(APPOGGIO!$AB$2:$AB$1000,$A109))</f>
        <v/>
      </c>
      <c r="G109" s="97" t="str">
        <f>IF($A109="","",INDEX(APPOGGIO!$AC$2:$AC$1000,$A109))</f>
        <v/>
      </c>
      <c r="H109" s="96" t="str">
        <f>IF($A109="","",INDEX(APPOGGIO!$AD$2:$AD$1000,$A109))</f>
        <v/>
      </c>
      <c r="I109" s="96" t="str">
        <f>IF($A109="","",INDEX(APPOGGIO!$AE$2:$AE$1000,$A109))</f>
        <v/>
      </c>
      <c r="J109" t="str">
        <f t="shared" si="5"/>
        <v/>
      </c>
      <c r="K109" t="str">
        <f>IF($A109="","",INDEX(APPOGGIO!$Z$2:$Z$1000,$A109))</f>
        <v/>
      </c>
      <c r="L109" s="96" t="str">
        <f>IF($A109="","",INDEX(APPOGGIO!$AA$2:$AA$1000,$A109))</f>
        <v/>
      </c>
      <c r="M109" s="96" t="str">
        <f>IF($A109="","",INDEX(APPOGGIO!$AF$2:$AF$1000,$A109))</f>
        <v/>
      </c>
      <c r="N109" s="96" t="str">
        <f t="shared" si="6"/>
        <v/>
      </c>
      <c r="O109" s="96" t="str">
        <f t="shared" si="7"/>
        <v/>
      </c>
      <c r="S109" s="118"/>
      <c r="T109" s="118"/>
      <c r="W109" s="227" t="str" cm="1">
        <f t="array" ref="W109">IF($B109="","",IFERROR(_xlfn.XLOOKUP($B109&amp;"",PIVOT!$A$10:$A$220&amp;"",PIVOT!$R$10:$R$220,0),0))</f>
        <v/>
      </c>
      <c r="X109" s="221" t="str">
        <f t="shared" si="8"/>
        <v/>
      </c>
      <c r="Y109" s="230" t="str">
        <f t="shared" si="9"/>
        <v/>
      </c>
    </row>
    <row r="110" spans="1:25" x14ac:dyDescent="0.25">
      <c r="A110" t="str">
        <f>IF(ROWS(A$2:A110)&lt;=$Q$2,IFERROR(MATCH(ROWS(A$2:A110),APPOGGIO!$AH$2:$AH$1000,0),""),IFERROR(MATCH(ROWS(A$2:A110)-$Q$2,APPOGGIO!$AI$2:$AI$1000,0),""))</f>
        <v/>
      </c>
      <c r="B110" t="str">
        <f>IF($A110="","",INDEX(APPOGGIO!$C$2:$C$1000,$A110))</f>
        <v/>
      </c>
      <c r="C110" t="str">
        <f>IF($A110="","",INDEX(APPOGGIO!$D$2:$D$1000,$A110))</f>
        <v/>
      </c>
      <c r="D110" s="96" t="str">
        <f>IF($A110="","",INDEX(APPOGGIO!$AG$2:$AG$1000,$A110))</f>
        <v/>
      </c>
      <c r="E110" s="96" t="str">
        <f>IF($A110="","",INDEX(APPOGGIO!$G$2:$G$1000,$A110))</f>
        <v/>
      </c>
      <c r="F110" s="96" t="str">
        <f>IF($A110="","",INDEX(APPOGGIO!$AB$2:$AB$1000,$A110))</f>
        <v/>
      </c>
      <c r="G110" s="97" t="str">
        <f>IF($A110="","",INDEX(APPOGGIO!$AC$2:$AC$1000,$A110))</f>
        <v/>
      </c>
      <c r="H110" s="96" t="str">
        <f>IF($A110="","",INDEX(APPOGGIO!$AD$2:$AD$1000,$A110))</f>
        <v/>
      </c>
      <c r="I110" s="96" t="str">
        <f>IF($A110="","",INDEX(APPOGGIO!$AE$2:$AE$1000,$A110))</f>
        <v/>
      </c>
      <c r="J110" t="str">
        <f t="shared" si="5"/>
        <v/>
      </c>
      <c r="K110" t="str">
        <f>IF($A110="","",INDEX(APPOGGIO!$Z$2:$Z$1000,$A110))</f>
        <v/>
      </c>
      <c r="L110" s="96" t="str">
        <f>IF($A110="","",INDEX(APPOGGIO!$AA$2:$AA$1000,$A110))</f>
        <v/>
      </c>
      <c r="M110" s="96" t="str">
        <f>IF($A110="","",INDEX(APPOGGIO!$AF$2:$AF$1000,$A110))</f>
        <v/>
      </c>
      <c r="N110" s="96" t="str">
        <f t="shared" si="6"/>
        <v/>
      </c>
      <c r="O110" s="96" t="str">
        <f t="shared" si="7"/>
        <v/>
      </c>
      <c r="S110" s="118"/>
      <c r="T110" s="118"/>
      <c r="W110" s="227" t="str" cm="1">
        <f t="array" ref="W110">IF($B110="","",IFERROR(_xlfn.XLOOKUP($B110&amp;"",PIVOT!$A$10:$A$220&amp;"",PIVOT!$R$10:$R$220,0),0))</f>
        <v/>
      </c>
      <c r="X110" s="221" t="str">
        <f t="shared" si="8"/>
        <v/>
      </c>
      <c r="Y110" s="230" t="str">
        <f t="shared" si="9"/>
        <v/>
      </c>
    </row>
    <row r="111" spans="1:25" x14ac:dyDescent="0.25">
      <c r="A111" t="str">
        <f>IF(ROWS(A$2:A111)&lt;=$Q$2,IFERROR(MATCH(ROWS(A$2:A111),APPOGGIO!$AH$2:$AH$1000,0),""),IFERROR(MATCH(ROWS(A$2:A111)-$Q$2,APPOGGIO!$AI$2:$AI$1000,0),""))</f>
        <v/>
      </c>
      <c r="B111" t="str">
        <f>IF($A111="","",INDEX(APPOGGIO!$C$2:$C$1000,$A111))</f>
        <v/>
      </c>
      <c r="C111" t="str">
        <f>IF($A111="","",INDEX(APPOGGIO!$D$2:$D$1000,$A111))</f>
        <v/>
      </c>
      <c r="D111" s="96" t="str">
        <f>IF($A111="","",INDEX(APPOGGIO!$AG$2:$AG$1000,$A111))</f>
        <v/>
      </c>
      <c r="E111" s="96" t="str">
        <f>IF($A111="","",INDEX(APPOGGIO!$G$2:$G$1000,$A111))</f>
        <v/>
      </c>
      <c r="F111" s="96" t="str">
        <f>IF($A111="","",INDEX(APPOGGIO!$AB$2:$AB$1000,$A111))</f>
        <v/>
      </c>
      <c r="G111" s="97" t="str">
        <f>IF($A111="","",INDEX(APPOGGIO!$AC$2:$AC$1000,$A111))</f>
        <v/>
      </c>
      <c r="H111" s="96" t="str">
        <f>IF($A111="","",INDEX(APPOGGIO!$AD$2:$AD$1000,$A111))</f>
        <v/>
      </c>
      <c r="I111" s="96" t="str">
        <f>IF($A111="","",INDEX(APPOGGIO!$AE$2:$AE$1000,$A111))</f>
        <v/>
      </c>
      <c r="J111" t="str">
        <f t="shared" si="5"/>
        <v/>
      </c>
      <c r="K111" t="str">
        <f>IF($A111="","",INDEX(APPOGGIO!$Z$2:$Z$1000,$A111))</f>
        <v/>
      </c>
      <c r="L111" s="96" t="str">
        <f>IF($A111="","",INDEX(APPOGGIO!$AA$2:$AA$1000,$A111))</f>
        <v/>
      </c>
      <c r="M111" s="96" t="str">
        <f>IF($A111="","",INDEX(APPOGGIO!$AF$2:$AF$1000,$A111))</f>
        <v/>
      </c>
      <c r="N111" s="96" t="str">
        <f t="shared" si="6"/>
        <v/>
      </c>
      <c r="O111" s="96" t="str">
        <f t="shared" si="7"/>
        <v/>
      </c>
      <c r="S111" s="118"/>
      <c r="T111" s="118"/>
      <c r="W111" s="227" t="str" cm="1">
        <f t="array" ref="W111">IF($B111="","",IFERROR(_xlfn.XLOOKUP($B111&amp;"",PIVOT!$A$10:$A$220&amp;"",PIVOT!$R$10:$R$220,0),0))</f>
        <v/>
      </c>
      <c r="X111" s="221" t="str">
        <f t="shared" si="8"/>
        <v/>
      </c>
      <c r="Y111" s="230" t="str">
        <f t="shared" si="9"/>
        <v/>
      </c>
    </row>
    <row r="112" spans="1:25" x14ac:dyDescent="0.25">
      <c r="A112" t="str">
        <f>IF(ROWS(A$2:A112)&lt;=$Q$2,IFERROR(MATCH(ROWS(A$2:A112),APPOGGIO!$AH$2:$AH$1000,0),""),IFERROR(MATCH(ROWS(A$2:A112)-$Q$2,APPOGGIO!$AI$2:$AI$1000,0),""))</f>
        <v/>
      </c>
      <c r="B112" t="str">
        <f>IF($A112="","",INDEX(APPOGGIO!$C$2:$C$1000,$A112))</f>
        <v/>
      </c>
      <c r="C112" t="str">
        <f>IF($A112="","",INDEX(APPOGGIO!$D$2:$D$1000,$A112))</f>
        <v/>
      </c>
      <c r="D112" s="96" t="str">
        <f>IF($A112="","",INDEX(APPOGGIO!$AG$2:$AG$1000,$A112))</f>
        <v/>
      </c>
      <c r="E112" s="96" t="str">
        <f>IF($A112="","",INDEX(APPOGGIO!$G$2:$G$1000,$A112))</f>
        <v/>
      </c>
      <c r="F112" s="96" t="str">
        <f>IF($A112="","",INDEX(APPOGGIO!$AB$2:$AB$1000,$A112))</f>
        <v/>
      </c>
      <c r="G112" s="97" t="str">
        <f>IF($A112="","",INDEX(APPOGGIO!$AC$2:$AC$1000,$A112))</f>
        <v/>
      </c>
      <c r="H112" s="96" t="str">
        <f>IF($A112="","",INDEX(APPOGGIO!$AD$2:$AD$1000,$A112))</f>
        <v/>
      </c>
      <c r="I112" s="96" t="str">
        <f>IF($A112="","",INDEX(APPOGGIO!$AE$2:$AE$1000,$A112))</f>
        <v/>
      </c>
      <c r="J112" t="str">
        <f t="shared" si="5"/>
        <v/>
      </c>
      <c r="K112" t="str">
        <f>IF($A112="","",INDEX(APPOGGIO!$Z$2:$Z$1000,$A112))</f>
        <v/>
      </c>
      <c r="L112" s="96" t="str">
        <f>IF($A112="","",INDEX(APPOGGIO!$AA$2:$AA$1000,$A112))</f>
        <v/>
      </c>
      <c r="M112" s="96" t="str">
        <f>IF($A112="","",INDEX(APPOGGIO!$AF$2:$AF$1000,$A112))</f>
        <v/>
      </c>
      <c r="N112" s="96" t="str">
        <f t="shared" si="6"/>
        <v/>
      </c>
      <c r="O112" s="96" t="str">
        <f t="shared" si="7"/>
        <v/>
      </c>
      <c r="S112" s="118"/>
      <c r="T112" s="118"/>
      <c r="W112" s="227" t="str" cm="1">
        <f t="array" ref="W112">IF($B112="","",IFERROR(_xlfn.XLOOKUP($B112&amp;"",PIVOT!$A$10:$A$220&amp;"",PIVOT!$R$10:$R$220,0),0))</f>
        <v/>
      </c>
      <c r="X112" s="221" t="str">
        <f t="shared" si="8"/>
        <v/>
      </c>
      <c r="Y112" s="230" t="str">
        <f t="shared" si="9"/>
        <v/>
      </c>
    </row>
    <row r="113" spans="1:25" x14ac:dyDescent="0.25">
      <c r="A113" t="str">
        <f>IF(ROWS(A$2:A113)&lt;=$Q$2,IFERROR(MATCH(ROWS(A$2:A113),APPOGGIO!$AH$2:$AH$1000,0),""),IFERROR(MATCH(ROWS(A$2:A113)-$Q$2,APPOGGIO!$AI$2:$AI$1000,0),""))</f>
        <v/>
      </c>
      <c r="B113" t="str">
        <f>IF($A113="","",INDEX(APPOGGIO!$C$2:$C$1000,$A113))</f>
        <v/>
      </c>
      <c r="C113" t="str">
        <f>IF($A113="","",INDEX(APPOGGIO!$D$2:$D$1000,$A113))</f>
        <v/>
      </c>
      <c r="D113" s="96" t="str">
        <f>IF($A113="","",INDEX(APPOGGIO!$AG$2:$AG$1000,$A113))</f>
        <v/>
      </c>
      <c r="E113" s="96" t="str">
        <f>IF($A113="","",INDEX(APPOGGIO!$G$2:$G$1000,$A113))</f>
        <v/>
      </c>
      <c r="F113" s="96" t="str">
        <f>IF($A113="","",INDEX(APPOGGIO!$AB$2:$AB$1000,$A113))</f>
        <v/>
      </c>
      <c r="G113" s="97" t="str">
        <f>IF($A113="","",INDEX(APPOGGIO!$AC$2:$AC$1000,$A113))</f>
        <v/>
      </c>
      <c r="H113" s="96" t="str">
        <f>IF($A113="","",INDEX(APPOGGIO!$AD$2:$AD$1000,$A113))</f>
        <v/>
      </c>
      <c r="I113" s="96" t="str">
        <f>IF($A113="","",INDEX(APPOGGIO!$AE$2:$AE$1000,$A113))</f>
        <v/>
      </c>
      <c r="J113" t="str">
        <f t="shared" si="5"/>
        <v/>
      </c>
      <c r="K113" t="str">
        <f>IF($A113="","",INDEX(APPOGGIO!$Z$2:$Z$1000,$A113))</f>
        <v/>
      </c>
      <c r="L113" s="96" t="str">
        <f>IF($A113="","",INDEX(APPOGGIO!$AA$2:$AA$1000,$A113))</f>
        <v/>
      </c>
      <c r="M113" s="96" t="str">
        <f>IF($A113="","",INDEX(APPOGGIO!$AF$2:$AF$1000,$A113))</f>
        <v/>
      </c>
      <c r="N113" s="96" t="str">
        <f t="shared" si="6"/>
        <v/>
      </c>
      <c r="O113" s="96" t="str">
        <f t="shared" si="7"/>
        <v/>
      </c>
      <c r="S113" s="118"/>
      <c r="T113" s="118"/>
      <c r="W113" s="227" t="str" cm="1">
        <f t="array" ref="W113">IF($B113="","",IFERROR(_xlfn.XLOOKUP($B113&amp;"",PIVOT!$A$10:$A$220&amp;"",PIVOT!$R$10:$R$220,0),0))</f>
        <v/>
      </c>
      <c r="X113" s="221" t="str">
        <f t="shared" si="8"/>
        <v/>
      </c>
      <c r="Y113" s="230" t="str">
        <f t="shared" si="9"/>
        <v/>
      </c>
    </row>
    <row r="114" spans="1:25" x14ac:dyDescent="0.25">
      <c r="A114" t="str">
        <f>IF(ROWS(A$2:A114)&lt;=$Q$2,IFERROR(MATCH(ROWS(A$2:A114),APPOGGIO!$AH$2:$AH$1000,0),""),IFERROR(MATCH(ROWS(A$2:A114)-$Q$2,APPOGGIO!$AI$2:$AI$1000,0),""))</f>
        <v/>
      </c>
      <c r="B114" t="str">
        <f>IF($A114="","",INDEX(APPOGGIO!$C$2:$C$1000,$A114))</f>
        <v/>
      </c>
      <c r="C114" t="str">
        <f>IF($A114="","",INDEX(APPOGGIO!$D$2:$D$1000,$A114))</f>
        <v/>
      </c>
      <c r="D114" s="96" t="str">
        <f>IF($A114="","",INDEX(APPOGGIO!$AG$2:$AG$1000,$A114))</f>
        <v/>
      </c>
      <c r="E114" s="96" t="str">
        <f>IF($A114="","",INDEX(APPOGGIO!$G$2:$G$1000,$A114))</f>
        <v/>
      </c>
      <c r="F114" s="96" t="str">
        <f>IF($A114="","",INDEX(APPOGGIO!$AB$2:$AB$1000,$A114))</f>
        <v/>
      </c>
      <c r="G114" s="97" t="str">
        <f>IF($A114="","",INDEX(APPOGGIO!$AC$2:$AC$1000,$A114))</f>
        <v/>
      </c>
      <c r="H114" s="96" t="str">
        <f>IF($A114="","",INDEX(APPOGGIO!$AD$2:$AD$1000,$A114))</f>
        <v/>
      </c>
      <c r="I114" s="96" t="str">
        <f>IF($A114="","",INDEX(APPOGGIO!$AE$2:$AE$1000,$A114))</f>
        <v/>
      </c>
      <c r="J114" t="str">
        <f t="shared" si="5"/>
        <v/>
      </c>
      <c r="K114" t="str">
        <f>IF($A114="","",INDEX(APPOGGIO!$Z$2:$Z$1000,$A114))</f>
        <v/>
      </c>
      <c r="L114" s="96" t="str">
        <f>IF($A114="","",INDEX(APPOGGIO!$AA$2:$AA$1000,$A114))</f>
        <v/>
      </c>
      <c r="M114" s="96" t="str">
        <f>IF($A114="","",INDEX(APPOGGIO!$AF$2:$AF$1000,$A114))</f>
        <v/>
      </c>
      <c r="N114" s="96" t="str">
        <f t="shared" si="6"/>
        <v/>
      </c>
      <c r="O114" s="96" t="str">
        <f t="shared" si="7"/>
        <v/>
      </c>
      <c r="S114" s="118"/>
      <c r="T114" s="118"/>
      <c r="W114" s="227" t="str" cm="1">
        <f t="array" ref="W114">IF($B114="","",IFERROR(_xlfn.XLOOKUP($B114&amp;"",PIVOT!$A$10:$A$220&amp;"",PIVOT!$R$10:$R$220,0),0))</f>
        <v/>
      </c>
      <c r="X114" s="221" t="str">
        <f t="shared" si="8"/>
        <v/>
      </c>
      <c r="Y114" s="230" t="str">
        <f t="shared" si="9"/>
        <v/>
      </c>
    </row>
    <row r="115" spans="1:25" x14ac:dyDescent="0.25">
      <c r="A115" t="str">
        <f>IF(ROWS(A$2:A115)&lt;=$Q$2,IFERROR(MATCH(ROWS(A$2:A115),APPOGGIO!$AH$2:$AH$1000,0),""),IFERROR(MATCH(ROWS(A$2:A115)-$Q$2,APPOGGIO!$AI$2:$AI$1000,0),""))</f>
        <v/>
      </c>
      <c r="B115" t="str">
        <f>IF($A115="","",INDEX(APPOGGIO!$C$2:$C$1000,$A115))</f>
        <v/>
      </c>
      <c r="C115" t="str">
        <f>IF($A115="","",INDEX(APPOGGIO!$D$2:$D$1000,$A115))</f>
        <v/>
      </c>
      <c r="D115" s="96" t="str">
        <f>IF($A115="","",INDEX(APPOGGIO!$AG$2:$AG$1000,$A115))</f>
        <v/>
      </c>
      <c r="E115" s="96" t="str">
        <f>IF($A115="","",INDEX(APPOGGIO!$G$2:$G$1000,$A115))</f>
        <v/>
      </c>
      <c r="F115" s="96" t="str">
        <f>IF($A115="","",INDEX(APPOGGIO!$AB$2:$AB$1000,$A115))</f>
        <v/>
      </c>
      <c r="G115" s="97" t="str">
        <f>IF($A115="","",INDEX(APPOGGIO!$AC$2:$AC$1000,$A115))</f>
        <v/>
      </c>
      <c r="H115" s="96" t="str">
        <f>IF($A115="","",INDEX(APPOGGIO!$AD$2:$AD$1000,$A115))</f>
        <v/>
      </c>
      <c r="I115" s="96" t="str">
        <f>IF($A115="","",INDEX(APPOGGIO!$AE$2:$AE$1000,$A115))</f>
        <v/>
      </c>
      <c r="J115" t="str">
        <f t="shared" si="5"/>
        <v/>
      </c>
      <c r="K115" t="str">
        <f>IF($A115="","",INDEX(APPOGGIO!$Z$2:$Z$1000,$A115))</f>
        <v/>
      </c>
      <c r="L115" s="96" t="str">
        <f>IF($A115="","",INDEX(APPOGGIO!$AA$2:$AA$1000,$A115))</f>
        <v/>
      </c>
      <c r="M115" s="96" t="str">
        <f>IF($A115="","",INDEX(APPOGGIO!$AF$2:$AF$1000,$A115))</f>
        <v/>
      </c>
      <c r="N115" s="96" t="str">
        <f t="shared" si="6"/>
        <v/>
      </c>
      <c r="O115" s="96" t="str">
        <f t="shared" si="7"/>
        <v/>
      </c>
      <c r="S115" s="118"/>
      <c r="T115" s="118"/>
      <c r="W115" s="227" t="str" cm="1">
        <f t="array" ref="W115">IF($B115="","",IFERROR(_xlfn.XLOOKUP($B115&amp;"",PIVOT!$A$10:$A$220&amp;"",PIVOT!$R$10:$R$220,0),0))</f>
        <v/>
      </c>
      <c r="X115" s="221" t="str">
        <f t="shared" si="8"/>
        <v/>
      </c>
      <c r="Y115" s="230" t="str">
        <f t="shared" si="9"/>
        <v/>
      </c>
    </row>
    <row r="116" spans="1:25" x14ac:dyDescent="0.25">
      <c r="A116" t="str">
        <f>IF(ROWS(A$2:A116)&lt;=$Q$2,IFERROR(MATCH(ROWS(A$2:A116),APPOGGIO!$AH$2:$AH$1000,0),""),IFERROR(MATCH(ROWS(A$2:A116)-$Q$2,APPOGGIO!$AI$2:$AI$1000,0),""))</f>
        <v/>
      </c>
      <c r="B116" t="str">
        <f>IF($A116="","",INDEX(APPOGGIO!$C$2:$C$1000,$A116))</f>
        <v/>
      </c>
      <c r="C116" t="str">
        <f>IF($A116="","",INDEX(APPOGGIO!$D$2:$D$1000,$A116))</f>
        <v/>
      </c>
      <c r="D116" s="96" t="str">
        <f>IF($A116="","",INDEX(APPOGGIO!$AG$2:$AG$1000,$A116))</f>
        <v/>
      </c>
      <c r="E116" s="96" t="str">
        <f>IF($A116="","",INDEX(APPOGGIO!$G$2:$G$1000,$A116))</f>
        <v/>
      </c>
      <c r="F116" s="96" t="str">
        <f>IF($A116="","",INDEX(APPOGGIO!$AB$2:$AB$1000,$A116))</f>
        <v/>
      </c>
      <c r="G116" s="97" t="str">
        <f>IF($A116="","",INDEX(APPOGGIO!$AC$2:$AC$1000,$A116))</f>
        <v/>
      </c>
      <c r="H116" s="96" t="str">
        <f>IF($A116="","",INDEX(APPOGGIO!$AD$2:$AD$1000,$A116))</f>
        <v/>
      </c>
      <c r="I116" s="96" t="str">
        <f>IF($A116="","",INDEX(APPOGGIO!$AE$2:$AE$1000,$A116))</f>
        <v/>
      </c>
      <c r="J116" t="str">
        <f t="shared" si="5"/>
        <v/>
      </c>
      <c r="K116" t="str">
        <f>IF($A116="","",INDEX(APPOGGIO!$Z$2:$Z$1000,$A116))</f>
        <v/>
      </c>
      <c r="L116" s="96" t="str">
        <f>IF($A116="","",INDEX(APPOGGIO!$AA$2:$AA$1000,$A116))</f>
        <v/>
      </c>
      <c r="M116" s="96" t="str">
        <f>IF($A116="","",INDEX(APPOGGIO!$AF$2:$AF$1000,$A116))</f>
        <v/>
      </c>
      <c r="N116" s="96" t="str">
        <f t="shared" si="6"/>
        <v/>
      </c>
      <c r="O116" s="96" t="str">
        <f t="shared" si="7"/>
        <v/>
      </c>
      <c r="S116" s="118"/>
      <c r="T116" s="118"/>
      <c r="W116" s="227" t="str" cm="1">
        <f t="array" ref="W116">IF($B116="","",IFERROR(_xlfn.XLOOKUP($B116&amp;"",PIVOT!$A$10:$A$220&amp;"",PIVOT!$R$10:$R$220,0),0))</f>
        <v/>
      </c>
      <c r="X116" s="221" t="str">
        <f t="shared" si="8"/>
        <v/>
      </c>
      <c r="Y116" s="230" t="str">
        <f t="shared" si="9"/>
        <v/>
      </c>
    </row>
    <row r="117" spans="1:25" x14ac:dyDescent="0.25">
      <c r="A117" t="str">
        <f>IF(ROWS(A$2:A117)&lt;=$Q$2,IFERROR(MATCH(ROWS(A$2:A117),APPOGGIO!$AH$2:$AH$1000,0),""),IFERROR(MATCH(ROWS(A$2:A117)-$Q$2,APPOGGIO!$AI$2:$AI$1000,0),""))</f>
        <v/>
      </c>
      <c r="B117" t="str">
        <f>IF($A117="","",INDEX(APPOGGIO!$C$2:$C$1000,$A117))</f>
        <v/>
      </c>
      <c r="C117" t="str">
        <f>IF($A117="","",INDEX(APPOGGIO!$D$2:$D$1000,$A117))</f>
        <v/>
      </c>
      <c r="D117" s="96" t="str">
        <f>IF($A117="","",INDEX(APPOGGIO!$AG$2:$AG$1000,$A117))</f>
        <v/>
      </c>
      <c r="E117" s="96" t="str">
        <f>IF($A117="","",INDEX(APPOGGIO!$G$2:$G$1000,$A117))</f>
        <v/>
      </c>
      <c r="F117" s="96" t="str">
        <f>IF($A117="","",INDEX(APPOGGIO!$AB$2:$AB$1000,$A117))</f>
        <v/>
      </c>
      <c r="G117" s="97" t="str">
        <f>IF($A117="","",INDEX(APPOGGIO!$AC$2:$AC$1000,$A117))</f>
        <v/>
      </c>
      <c r="H117" s="96" t="str">
        <f>IF($A117="","",INDEX(APPOGGIO!$AD$2:$AD$1000,$A117))</f>
        <v/>
      </c>
      <c r="I117" s="96" t="str">
        <f>IF($A117="","",INDEX(APPOGGIO!$AE$2:$AE$1000,$A117))</f>
        <v/>
      </c>
      <c r="J117" t="str">
        <f t="shared" si="5"/>
        <v/>
      </c>
      <c r="K117" t="str">
        <f>IF($A117="","",INDEX(APPOGGIO!$Z$2:$Z$1000,$A117))</f>
        <v/>
      </c>
      <c r="L117" s="96" t="str">
        <f>IF($A117="","",INDEX(APPOGGIO!$AA$2:$AA$1000,$A117))</f>
        <v/>
      </c>
      <c r="M117" s="96" t="str">
        <f>IF($A117="","",INDEX(APPOGGIO!$AF$2:$AF$1000,$A117))</f>
        <v/>
      </c>
      <c r="N117" s="96" t="str">
        <f t="shared" si="6"/>
        <v/>
      </c>
      <c r="O117" s="96" t="str">
        <f t="shared" si="7"/>
        <v/>
      </c>
      <c r="S117" s="118"/>
      <c r="T117" s="118"/>
      <c r="W117" s="227" t="str" cm="1">
        <f t="array" ref="W117">IF($B117="","",IFERROR(_xlfn.XLOOKUP($B117&amp;"",PIVOT!$A$10:$A$220&amp;"",PIVOT!$R$10:$R$220,0),0))</f>
        <v/>
      </c>
      <c r="X117" s="221" t="str">
        <f t="shared" si="8"/>
        <v/>
      </c>
      <c r="Y117" s="230" t="str">
        <f t="shared" si="9"/>
        <v/>
      </c>
    </row>
    <row r="118" spans="1:25" x14ac:dyDescent="0.25">
      <c r="A118" t="str">
        <f>IF(ROWS(A$2:A118)&lt;=$Q$2,IFERROR(MATCH(ROWS(A$2:A118),APPOGGIO!$AH$2:$AH$1000,0),""),IFERROR(MATCH(ROWS(A$2:A118)-$Q$2,APPOGGIO!$AI$2:$AI$1000,0),""))</f>
        <v/>
      </c>
      <c r="B118" t="str">
        <f>IF($A118="","",INDEX(APPOGGIO!$C$2:$C$1000,$A118))</f>
        <v/>
      </c>
      <c r="C118" t="str">
        <f>IF($A118="","",INDEX(APPOGGIO!$D$2:$D$1000,$A118))</f>
        <v/>
      </c>
      <c r="D118" s="96" t="str">
        <f>IF($A118="","",INDEX(APPOGGIO!$AG$2:$AG$1000,$A118))</f>
        <v/>
      </c>
      <c r="E118" s="96" t="str">
        <f>IF($A118="","",INDEX(APPOGGIO!$G$2:$G$1000,$A118))</f>
        <v/>
      </c>
      <c r="F118" s="96" t="str">
        <f>IF($A118="","",INDEX(APPOGGIO!$AB$2:$AB$1000,$A118))</f>
        <v/>
      </c>
      <c r="G118" s="97" t="str">
        <f>IF($A118="","",INDEX(APPOGGIO!$AC$2:$AC$1000,$A118))</f>
        <v/>
      </c>
      <c r="H118" s="96" t="str">
        <f>IF($A118="","",INDEX(APPOGGIO!$AD$2:$AD$1000,$A118))</f>
        <v/>
      </c>
      <c r="I118" s="96" t="str">
        <f>IF($A118="","",INDEX(APPOGGIO!$AE$2:$AE$1000,$A118))</f>
        <v/>
      </c>
      <c r="J118" t="str">
        <f t="shared" si="5"/>
        <v/>
      </c>
      <c r="K118" t="str">
        <f>IF($A118="","",INDEX(APPOGGIO!$Z$2:$Z$1000,$A118))</f>
        <v/>
      </c>
      <c r="L118" s="96" t="str">
        <f>IF($A118="","",INDEX(APPOGGIO!$AA$2:$AA$1000,$A118))</f>
        <v/>
      </c>
      <c r="M118" s="96" t="str">
        <f>IF($A118="","",INDEX(APPOGGIO!$AF$2:$AF$1000,$A118))</f>
        <v/>
      </c>
      <c r="N118" s="96" t="str">
        <f t="shared" si="6"/>
        <v/>
      </c>
      <c r="O118" s="96" t="str">
        <f t="shared" si="7"/>
        <v/>
      </c>
      <c r="S118" s="118"/>
      <c r="T118" s="118"/>
      <c r="W118" s="227" t="str" cm="1">
        <f t="array" ref="W118">IF($B118="","",IFERROR(_xlfn.XLOOKUP($B118&amp;"",PIVOT!$A$10:$A$220&amp;"",PIVOT!$R$10:$R$220,0),0))</f>
        <v/>
      </c>
      <c r="X118" s="221" t="str">
        <f t="shared" si="8"/>
        <v/>
      </c>
      <c r="Y118" s="230" t="str">
        <f t="shared" si="9"/>
        <v/>
      </c>
    </row>
    <row r="119" spans="1:25" x14ac:dyDescent="0.25">
      <c r="A119" t="str">
        <f>IF(ROWS(A$2:A119)&lt;=$Q$2,IFERROR(MATCH(ROWS(A$2:A119),APPOGGIO!$AH$2:$AH$1000,0),""),IFERROR(MATCH(ROWS(A$2:A119)-$Q$2,APPOGGIO!$AI$2:$AI$1000,0),""))</f>
        <v/>
      </c>
      <c r="B119" t="str">
        <f>IF($A119="","",INDEX(APPOGGIO!$C$2:$C$1000,$A119))</f>
        <v/>
      </c>
      <c r="C119" t="str">
        <f>IF($A119="","",INDEX(APPOGGIO!$D$2:$D$1000,$A119))</f>
        <v/>
      </c>
      <c r="D119" s="96" t="str">
        <f>IF($A119="","",INDEX(APPOGGIO!$AG$2:$AG$1000,$A119))</f>
        <v/>
      </c>
      <c r="E119" s="96" t="str">
        <f>IF($A119="","",INDEX(APPOGGIO!$G$2:$G$1000,$A119))</f>
        <v/>
      </c>
      <c r="F119" s="96" t="str">
        <f>IF($A119="","",INDEX(APPOGGIO!$AB$2:$AB$1000,$A119))</f>
        <v/>
      </c>
      <c r="G119" s="97" t="str">
        <f>IF($A119="","",INDEX(APPOGGIO!$AC$2:$AC$1000,$A119))</f>
        <v/>
      </c>
      <c r="H119" s="96" t="str">
        <f>IF($A119="","",INDEX(APPOGGIO!$AD$2:$AD$1000,$A119))</f>
        <v/>
      </c>
      <c r="I119" s="96" t="str">
        <f>IF($A119="","",INDEX(APPOGGIO!$AE$2:$AE$1000,$A119))</f>
        <v/>
      </c>
      <c r="J119" t="str">
        <f t="shared" si="5"/>
        <v/>
      </c>
      <c r="K119" t="str">
        <f>IF($A119="","",INDEX(APPOGGIO!$Z$2:$Z$1000,$A119))</f>
        <v/>
      </c>
      <c r="L119" s="96" t="str">
        <f>IF($A119="","",INDEX(APPOGGIO!$AA$2:$AA$1000,$A119))</f>
        <v/>
      </c>
      <c r="M119" s="96" t="str">
        <f>IF($A119="","",INDEX(APPOGGIO!$AF$2:$AF$1000,$A119))</f>
        <v/>
      </c>
      <c r="N119" s="96" t="str">
        <f t="shared" si="6"/>
        <v/>
      </c>
      <c r="O119" s="96" t="str">
        <f t="shared" si="7"/>
        <v/>
      </c>
      <c r="S119" s="118"/>
      <c r="T119" s="118"/>
      <c r="W119" s="227" t="str" cm="1">
        <f t="array" ref="W119">IF($B119="","",IFERROR(_xlfn.XLOOKUP($B119&amp;"",PIVOT!$A$10:$A$220&amp;"",PIVOT!$R$10:$R$220,0),0))</f>
        <v/>
      </c>
      <c r="X119" s="221" t="str">
        <f t="shared" si="8"/>
        <v/>
      </c>
      <c r="Y119" s="230" t="str">
        <f t="shared" si="9"/>
        <v/>
      </c>
    </row>
    <row r="120" spans="1:25" x14ac:dyDescent="0.25">
      <c r="A120" t="str">
        <f>IF(ROWS(A$2:A120)&lt;=$Q$2,IFERROR(MATCH(ROWS(A$2:A120),APPOGGIO!$AH$2:$AH$1000,0),""),IFERROR(MATCH(ROWS(A$2:A120)-$Q$2,APPOGGIO!$AI$2:$AI$1000,0),""))</f>
        <v/>
      </c>
      <c r="B120" t="str">
        <f>IF($A120="","",INDEX(APPOGGIO!$C$2:$C$1000,$A120))</f>
        <v/>
      </c>
      <c r="C120" t="str">
        <f>IF($A120="","",INDEX(APPOGGIO!$D$2:$D$1000,$A120))</f>
        <v/>
      </c>
      <c r="D120" s="96" t="str">
        <f>IF($A120="","",INDEX(APPOGGIO!$AG$2:$AG$1000,$A120))</f>
        <v/>
      </c>
      <c r="E120" s="96" t="str">
        <f>IF($A120="","",INDEX(APPOGGIO!$G$2:$G$1000,$A120))</f>
        <v/>
      </c>
      <c r="F120" s="96" t="str">
        <f>IF($A120="","",INDEX(APPOGGIO!$AB$2:$AB$1000,$A120))</f>
        <v/>
      </c>
      <c r="G120" s="97" t="str">
        <f>IF($A120="","",INDEX(APPOGGIO!$AC$2:$AC$1000,$A120))</f>
        <v/>
      </c>
      <c r="H120" s="96" t="str">
        <f>IF($A120="","",INDEX(APPOGGIO!$AD$2:$AD$1000,$A120))</f>
        <v/>
      </c>
      <c r="I120" s="96" t="str">
        <f>IF($A120="","",INDEX(APPOGGIO!$AE$2:$AE$1000,$A120))</f>
        <v/>
      </c>
      <c r="J120" t="str">
        <f t="shared" si="5"/>
        <v/>
      </c>
      <c r="K120" t="str">
        <f>IF($A120="","",INDEX(APPOGGIO!$Z$2:$Z$1000,$A120))</f>
        <v/>
      </c>
      <c r="L120" s="96" t="str">
        <f>IF($A120="","",INDEX(APPOGGIO!$AA$2:$AA$1000,$A120))</f>
        <v/>
      </c>
      <c r="M120" s="96" t="str">
        <f>IF($A120="","",INDEX(APPOGGIO!$AF$2:$AF$1000,$A120))</f>
        <v/>
      </c>
      <c r="N120" s="96" t="str">
        <f t="shared" si="6"/>
        <v/>
      </c>
      <c r="O120" s="96" t="str">
        <f t="shared" si="7"/>
        <v/>
      </c>
      <c r="S120" s="118"/>
      <c r="T120" s="118"/>
      <c r="W120" s="227" t="str" cm="1">
        <f t="array" ref="W120">IF($B120="","",IFERROR(_xlfn.XLOOKUP($B120&amp;"",PIVOT!$A$10:$A$220&amp;"",PIVOT!$R$10:$R$220,0),0))</f>
        <v/>
      </c>
      <c r="X120" s="221" t="str">
        <f t="shared" si="8"/>
        <v/>
      </c>
      <c r="Y120" s="230" t="str">
        <f t="shared" si="9"/>
        <v/>
      </c>
    </row>
    <row r="121" spans="1:25" x14ac:dyDescent="0.25">
      <c r="A121" t="str">
        <f>IF(ROWS(A$2:A121)&lt;=$Q$2,IFERROR(MATCH(ROWS(A$2:A121),APPOGGIO!$AH$2:$AH$1000,0),""),IFERROR(MATCH(ROWS(A$2:A121)-$Q$2,APPOGGIO!$AI$2:$AI$1000,0),""))</f>
        <v/>
      </c>
      <c r="B121" t="str">
        <f>IF($A121="","",INDEX(APPOGGIO!$C$2:$C$1000,$A121))</f>
        <v/>
      </c>
      <c r="C121" t="str">
        <f>IF($A121="","",INDEX(APPOGGIO!$D$2:$D$1000,$A121))</f>
        <v/>
      </c>
      <c r="D121" s="96" t="str">
        <f>IF($A121="","",INDEX(APPOGGIO!$AG$2:$AG$1000,$A121))</f>
        <v/>
      </c>
      <c r="E121" s="96" t="str">
        <f>IF($A121="","",INDEX(APPOGGIO!$G$2:$G$1000,$A121))</f>
        <v/>
      </c>
      <c r="F121" s="96" t="str">
        <f>IF($A121="","",INDEX(APPOGGIO!$AB$2:$AB$1000,$A121))</f>
        <v/>
      </c>
      <c r="G121" s="97" t="str">
        <f>IF($A121="","",INDEX(APPOGGIO!$AC$2:$AC$1000,$A121))</f>
        <v/>
      </c>
      <c r="H121" s="96" t="str">
        <f>IF($A121="","",INDEX(APPOGGIO!$AD$2:$AD$1000,$A121))</f>
        <v/>
      </c>
      <c r="I121" s="96" t="str">
        <f>IF($A121="","",INDEX(APPOGGIO!$AE$2:$AE$1000,$A121))</f>
        <v/>
      </c>
      <c r="J121" t="str">
        <f t="shared" si="5"/>
        <v/>
      </c>
      <c r="K121" t="str">
        <f>IF($A121="","",INDEX(APPOGGIO!$Z$2:$Z$1000,$A121))</f>
        <v/>
      </c>
      <c r="L121" s="96" t="str">
        <f>IF($A121="","",INDEX(APPOGGIO!$AA$2:$AA$1000,$A121))</f>
        <v/>
      </c>
      <c r="M121" s="96" t="str">
        <f>IF($A121="","",INDEX(APPOGGIO!$AF$2:$AF$1000,$A121))</f>
        <v/>
      </c>
      <c r="N121" s="96" t="str">
        <f t="shared" si="6"/>
        <v/>
      </c>
      <c r="O121" s="96" t="str">
        <f t="shared" si="7"/>
        <v/>
      </c>
      <c r="S121" s="118"/>
      <c r="T121" s="118"/>
      <c r="W121" s="227" t="str" cm="1">
        <f t="array" ref="W121">IF($B121="","",IFERROR(_xlfn.XLOOKUP($B121&amp;"",PIVOT!$A$10:$A$220&amp;"",PIVOT!$R$10:$R$220,0),0))</f>
        <v/>
      </c>
      <c r="X121" s="221" t="str">
        <f t="shared" si="8"/>
        <v/>
      </c>
      <c r="Y121" s="230" t="str">
        <f t="shared" si="9"/>
        <v/>
      </c>
    </row>
    <row r="122" spans="1:25" x14ac:dyDescent="0.25">
      <c r="A122" t="str">
        <f>IF(ROWS(A$2:A122)&lt;=$Q$2,IFERROR(MATCH(ROWS(A$2:A122),APPOGGIO!$AH$2:$AH$1000,0),""),IFERROR(MATCH(ROWS(A$2:A122)-$Q$2,APPOGGIO!$AI$2:$AI$1000,0),""))</f>
        <v/>
      </c>
      <c r="B122" t="str">
        <f>IF($A122="","",INDEX(APPOGGIO!$C$2:$C$1000,$A122))</f>
        <v/>
      </c>
      <c r="C122" t="str">
        <f>IF($A122="","",INDEX(APPOGGIO!$D$2:$D$1000,$A122))</f>
        <v/>
      </c>
      <c r="D122" s="96" t="str">
        <f>IF($A122="","",INDEX(APPOGGIO!$AG$2:$AG$1000,$A122))</f>
        <v/>
      </c>
      <c r="E122" s="96" t="str">
        <f>IF($A122="","",INDEX(APPOGGIO!$G$2:$G$1000,$A122))</f>
        <v/>
      </c>
      <c r="F122" s="96" t="str">
        <f>IF($A122="","",INDEX(APPOGGIO!$AB$2:$AB$1000,$A122))</f>
        <v/>
      </c>
      <c r="G122" s="97" t="str">
        <f>IF($A122="","",INDEX(APPOGGIO!$AC$2:$AC$1000,$A122))</f>
        <v/>
      </c>
      <c r="H122" s="96" t="str">
        <f>IF($A122="","",INDEX(APPOGGIO!$AD$2:$AD$1000,$A122))</f>
        <v/>
      </c>
      <c r="I122" s="96" t="str">
        <f>IF($A122="","",INDEX(APPOGGIO!$AE$2:$AE$1000,$A122))</f>
        <v/>
      </c>
      <c r="J122" t="str">
        <f t="shared" si="5"/>
        <v/>
      </c>
      <c r="K122" t="str">
        <f>IF($A122="","",INDEX(APPOGGIO!$Z$2:$Z$1000,$A122))</f>
        <v/>
      </c>
      <c r="L122" s="96" t="str">
        <f>IF($A122="","",INDEX(APPOGGIO!$AA$2:$AA$1000,$A122))</f>
        <v/>
      </c>
      <c r="M122" s="96" t="str">
        <f>IF($A122="","",INDEX(APPOGGIO!$AF$2:$AF$1000,$A122))</f>
        <v/>
      </c>
      <c r="N122" s="96" t="str">
        <f t="shared" si="6"/>
        <v/>
      </c>
      <c r="O122" s="96" t="str">
        <f t="shared" si="7"/>
        <v/>
      </c>
      <c r="S122" s="118"/>
      <c r="T122" s="118"/>
      <c r="W122" s="227" t="str" cm="1">
        <f t="array" ref="W122">IF($B122="","",IFERROR(_xlfn.XLOOKUP($B122&amp;"",PIVOT!$A$10:$A$220&amp;"",PIVOT!$R$10:$R$220,0),0))</f>
        <v/>
      </c>
      <c r="X122" s="221" t="str">
        <f t="shared" si="8"/>
        <v/>
      </c>
      <c r="Y122" s="230" t="str">
        <f t="shared" si="9"/>
        <v/>
      </c>
    </row>
    <row r="123" spans="1:25" x14ac:dyDescent="0.25">
      <c r="A123" t="str">
        <f>IF(ROWS(A$2:A123)&lt;=$Q$2,IFERROR(MATCH(ROWS(A$2:A123),APPOGGIO!$AH$2:$AH$1000,0),""),IFERROR(MATCH(ROWS(A$2:A123)-$Q$2,APPOGGIO!$AI$2:$AI$1000,0),""))</f>
        <v/>
      </c>
      <c r="B123" t="str">
        <f>IF($A123="","",INDEX(APPOGGIO!$C$2:$C$1000,$A123))</f>
        <v/>
      </c>
      <c r="C123" t="str">
        <f>IF($A123="","",INDEX(APPOGGIO!$D$2:$D$1000,$A123))</f>
        <v/>
      </c>
      <c r="D123" s="96" t="str">
        <f>IF($A123="","",INDEX(APPOGGIO!$AG$2:$AG$1000,$A123))</f>
        <v/>
      </c>
      <c r="E123" s="96" t="str">
        <f>IF($A123="","",INDEX(APPOGGIO!$G$2:$G$1000,$A123))</f>
        <v/>
      </c>
      <c r="F123" s="96" t="str">
        <f>IF($A123="","",INDEX(APPOGGIO!$AB$2:$AB$1000,$A123))</f>
        <v/>
      </c>
      <c r="G123" s="97" t="str">
        <f>IF($A123="","",INDEX(APPOGGIO!$AC$2:$AC$1000,$A123))</f>
        <v/>
      </c>
      <c r="H123" s="96" t="str">
        <f>IF($A123="","",INDEX(APPOGGIO!$AD$2:$AD$1000,$A123))</f>
        <v/>
      </c>
      <c r="I123" s="96" t="str">
        <f>IF($A123="","",INDEX(APPOGGIO!$AE$2:$AE$1000,$A123))</f>
        <v/>
      </c>
      <c r="J123" t="str">
        <f t="shared" si="5"/>
        <v/>
      </c>
      <c r="K123" t="str">
        <f>IF($A123="","",INDEX(APPOGGIO!$Z$2:$Z$1000,$A123))</f>
        <v/>
      </c>
      <c r="L123" s="96" t="str">
        <f>IF($A123="","",INDEX(APPOGGIO!$AA$2:$AA$1000,$A123))</f>
        <v/>
      </c>
      <c r="M123" s="96" t="str">
        <f>IF($A123="","",INDEX(APPOGGIO!$AF$2:$AF$1000,$A123))</f>
        <v/>
      </c>
      <c r="N123" s="96" t="str">
        <f t="shared" si="6"/>
        <v/>
      </c>
      <c r="O123" s="96" t="str">
        <f t="shared" si="7"/>
        <v/>
      </c>
      <c r="S123" s="118"/>
      <c r="T123" s="118"/>
      <c r="W123" s="227" t="str" cm="1">
        <f t="array" ref="W123">IF($B123="","",IFERROR(_xlfn.XLOOKUP($B123&amp;"",PIVOT!$A$10:$A$220&amp;"",PIVOT!$R$10:$R$220,0),0))</f>
        <v/>
      </c>
      <c r="X123" s="221" t="str">
        <f t="shared" si="8"/>
        <v/>
      </c>
      <c r="Y123" s="230" t="str">
        <f t="shared" si="9"/>
        <v/>
      </c>
    </row>
    <row r="124" spans="1:25" x14ac:dyDescent="0.25">
      <c r="A124" t="str">
        <f>IF(ROWS(A$2:A124)&lt;=$Q$2,IFERROR(MATCH(ROWS(A$2:A124),APPOGGIO!$AH$2:$AH$1000,0),""),IFERROR(MATCH(ROWS(A$2:A124)-$Q$2,APPOGGIO!$AI$2:$AI$1000,0),""))</f>
        <v/>
      </c>
      <c r="B124" t="str">
        <f>IF($A124="","",INDEX(APPOGGIO!$C$2:$C$1000,$A124))</f>
        <v/>
      </c>
      <c r="C124" t="str">
        <f>IF($A124="","",INDEX(APPOGGIO!$D$2:$D$1000,$A124))</f>
        <v/>
      </c>
      <c r="D124" s="96" t="str">
        <f>IF($A124="","",INDEX(APPOGGIO!$AG$2:$AG$1000,$A124))</f>
        <v/>
      </c>
      <c r="E124" s="96" t="str">
        <f>IF($A124="","",INDEX(APPOGGIO!$G$2:$G$1000,$A124))</f>
        <v/>
      </c>
      <c r="F124" s="96" t="str">
        <f>IF($A124="","",INDEX(APPOGGIO!$AB$2:$AB$1000,$A124))</f>
        <v/>
      </c>
      <c r="G124" s="97" t="str">
        <f>IF($A124="","",INDEX(APPOGGIO!$AC$2:$AC$1000,$A124))</f>
        <v/>
      </c>
      <c r="H124" s="96" t="str">
        <f>IF($A124="","",INDEX(APPOGGIO!$AD$2:$AD$1000,$A124))</f>
        <v/>
      </c>
      <c r="I124" s="96" t="str">
        <f>IF($A124="","",INDEX(APPOGGIO!$AE$2:$AE$1000,$A124))</f>
        <v/>
      </c>
      <c r="J124" t="str">
        <f t="shared" si="5"/>
        <v/>
      </c>
      <c r="K124" t="str">
        <f>IF($A124="","",INDEX(APPOGGIO!$Z$2:$Z$1000,$A124))</f>
        <v/>
      </c>
      <c r="L124" s="96" t="str">
        <f>IF($A124="","",INDEX(APPOGGIO!$AA$2:$AA$1000,$A124))</f>
        <v/>
      </c>
      <c r="M124" s="96" t="str">
        <f>IF($A124="","",INDEX(APPOGGIO!$AF$2:$AF$1000,$A124))</f>
        <v/>
      </c>
      <c r="N124" s="96" t="str">
        <f t="shared" si="6"/>
        <v/>
      </c>
      <c r="O124" s="96" t="str">
        <f t="shared" si="7"/>
        <v/>
      </c>
      <c r="S124" s="118"/>
      <c r="T124" s="118"/>
      <c r="W124" s="227" t="str" cm="1">
        <f t="array" ref="W124">IF($B124="","",IFERROR(_xlfn.XLOOKUP($B124&amp;"",PIVOT!$A$10:$A$220&amp;"",PIVOT!$R$10:$R$220,0),0))</f>
        <v/>
      </c>
      <c r="X124" s="221" t="str">
        <f t="shared" si="8"/>
        <v/>
      </c>
      <c r="Y124" s="230" t="str">
        <f t="shared" si="9"/>
        <v/>
      </c>
    </row>
    <row r="125" spans="1:25" x14ac:dyDescent="0.25">
      <c r="A125" t="str">
        <f>IF(ROWS(A$2:A125)&lt;=$Q$2,IFERROR(MATCH(ROWS(A$2:A125),APPOGGIO!$AH$2:$AH$1000,0),""),IFERROR(MATCH(ROWS(A$2:A125)-$Q$2,APPOGGIO!$AI$2:$AI$1000,0),""))</f>
        <v/>
      </c>
      <c r="B125" t="str">
        <f>IF($A125="","",INDEX(APPOGGIO!$C$2:$C$1000,$A125))</f>
        <v/>
      </c>
      <c r="C125" t="str">
        <f>IF($A125="","",INDEX(APPOGGIO!$D$2:$D$1000,$A125))</f>
        <v/>
      </c>
      <c r="D125" s="96" t="str">
        <f>IF($A125="","",INDEX(APPOGGIO!$AG$2:$AG$1000,$A125))</f>
        <v/>
      </c>
      <c r="E125" s="96" t="str">
        <f>IF($A125="","",INDEX(APPOGGIO!$G$2:$G$1000,$A125))</f>
        <v/>
      </c>
      <c r="F125" s="96" t="str">
        <f>IF($A125="","",INDEX(APPOGGIO!$AB$2:$AB$1000,$A125))</f>
        <v/>
      </c>
      <c r="G125" s="97" t="str">
        <f>IF($A125="","",INDEX(APPOGGIO!$AC$2:$AC$1000,$A125))</f>
        <v/>
      </c>
      <c r="H125" s="96" t="str">
        <f>IF($A125="","",INDEX(APPOGGIO!$AD$2:$AD$1000,$A125))</f>
        <v/>
      </c>
      <c r="I125" s="96" t="str">
        <f>IF($A125="","",INDEX(APPOGGIO!$AE$2:$AE$1000,$A125))</f>
        <v/>
      </c>
      <c r="J125" t="str">
        <f t="shared" si="5"/>
        <v/>
      </c>
      <c r="K125" t="str">
        <f>IF($A125="","",INDEX(APPOGGIO!$Z$2:$Z$1000,$A125))</f>
        <v/>
      </c>
      <c r="L125" s="96" t="str">
        <f>IF($A125="","",INDEX(APPOGGIO!$AA$2:$AA$1000,$A125))</f>
        <v/>
      </c>
      <c r="M125" s="96" t="str">
        <f>IF($A125="","",INDEX(APPOGGIO!$AF$2:$AF$1000,$A125))</f>
        <v/>
      </c>
      <c r="N125" s="96" t="str">
        <f t="shared" si="6"/>
        <v/>
      </c>
      <c r="O125" s="96" t="str">
        <f t="shared" si="7"/>
        <v/>
      </c>
      <c r="S125" s="118"/>
      <c r="T125" s="118"/>
      <c r="W125" s="227" t="str" cm="1">
        <f t="array" ref="W125">IF($B125="","",IFERROR(_xlfn.XLOOKUP($B125&amp;"",PIVOT!$A$10:$A$220&amp;"",PIVOT!$R$10:$R$220,0),0))</f>
        <v/>
      </c>
      <c r="X125" s="221" t="str">
        <f t="shared" si="8"/>
        <v/>
      </c>
      <c r="Y125" s="230" t="str">
        <f t="shared" si="9"/>
        <v/>
      </c>
    </row>
    <row r="126" spans="1:25" x14ac:dyDescent="0.25">
      <c r="A126" t="str">
        <f>IF(ROWS(A$2:A126)&lt;=$Q$2,IFERROR(MATCH(ROWS(A$2:A126),APPOGGIO!$AH$2:$AH$1000,0),""),IFERROR(MATCH(ROWS(A$2:A126)-$Q$2,APPOGGIO!$AI$2:$AI$1000,0),""))</f>
        <v/>
      </c>
      <c r="B126" t="str">
        <f>IF($A126="","",INDEX(APPOGGIO!$C$2:$C$1000,$A126))</f>
        <v/>
      </c>
      <c r="C126" t="str">
        <f>IF($A126="","",INDEX(APPOGGIO!$D$2:$D$1000,$A126))</f>
        <v/>
      </c>
      <c r="D126" s="96" t="str">
        <f>IF($A126="","",INDEX(APPOGGIO!$AG$2:$AG$1000,$A126))</f>
        <v/>
      </c>
      <c r="E126" s="96" t="str">
        <f>IF($A126="","",INDEX(APPOGGIO!$G$2:$G$1000,$A126))</f>
        <v/>
      </c>
      <c r="F126" s="96" t="str">
        <f>IF($A126="","",INDEX(APPOGGIO!$AB$2:$AB$1000,$A126))</f>
        <v/>
      </c>
      <c r="G126" s="97" t="str">
        <f>IF($A126="","",INDEX(APPOGGIO!$AC$2:$AC$1000,$A126))</f>
        <v/>
      </c>
      <c r="H126" s="96" t="str">
        <f>IF($A126="","",INDEX(APPOGGIO!$AD$2:$AD$1000,$A126))</f>
        <v/>
      </c>
      <c r="I126" s="96" t="str">
        <f>IF($A126="","",INDEX(APPOGGIO!$AE$2:$AE$1000,$A126))</f>
        <v/>
      </c>
      <c r="J126" t="str">
        <f t="shared" si="5"/>
        <v/>
      </c>
      <c r="K126" t="str">
        <f>IF($A126="","",INDEX(APPOGGIO!$Z$2:$Z$1000,$A126))</f>
        <v/>
      </c>
      <c r="L126" s="96" t="str">
        <f>IF($A126="","",INDEX(APPOGGIO!$AA$2:$AA$1000,$A126))</f>
        <v/>
      </c>
      <c r="M126" s="96" t="str">
        <f>IF($A126="","",INDEX(APPOGGIO!$AF$2:$AF$1000,$A126))</f>
        <v/>
      </c>
      <c r="N126" s="96" t="str">
        <f t="shared" si="6"/>
        <v/>
      </c>
      <c r="O126" s="96" t="str">
        <f t="shared" si="7"/>
        <v/>
      </c>
      <c r="S126" s="118"/>
      <c r="T126" s="118"/>
      <c r="W126" s="227" t="str" cm="1">
        <f t="array" ref="W126">IF($B126="","",IFERROR(_xlfn.XLOOKUP($B126&amp;"",PIVOT!$A$10:$A$220&amp;"",PIVOT!$R$10:$R$220,0),0))</f>
        <v/>
      </c>
      <c r="X126" s="221" t="str">
        <f t="shared" si="8"/>
        <v/>
      </c>
      <c r="Y126" s="230" t="str">
        <f t="shared" si="9"/>
        <v/>
      </c>
    </row>
    <row r="127" spans="1:25" x14ac:dyDescent="0.25">
      <c r="A127" t="str">
        <f>IF(ROWS(A$2:A127)&lt;=$Q$2,IFERROR(MATCH(ROWS(A$2:A127),APPOGGIO!$AH$2:$AH$1000,0),""),IFERROR(MATCH(ROWS(A$2:A127)-$Q$2,APPOGGIO!$AI$2:$AI$1000,0),""))</f>
        <v/>
      </c>
      <c r="B127" t="str">
        <f>IF($A127="","",INDEX(APPOGGIO!$C$2:$C$1000,$A127))</f>
        <v/>
      </c>
      <c r="C127" t="str">
        <f>IF($A127="","",INDEX(APPOGGIO!$D$2:$D$1000,$A127))</f>
        <v/>
      </c>
      <c r="D127" s="96" t="str">
        <f>IF($A127="","",INDEX(APPOGGIO!$AG$2:$AG$1000,$A127))</f>
        <v/>
      </c>
      <c r="E127" s="96" t="str">
        <f>IF($A127="","",INDEX(APPOGGIO!$G$2:$G$1000,$A127))</f>
        <v/>
      </c>
      <c r="F127" s="96" t="str">
        <f>IF($A127="","",INDEX(APPOGGIO!$AB$2:$AB$1000,$A127))</f>
        <v/>
      </c>
      <c r="G127" s="97" t="str">
        <f>IF($A127="","",INDEX(APPOGGIO!$AC$2:$AC$1000,$A127))</f>
        <v/>
      </c>
      <c r="H127" s="96" t="str">
        <f>IF($A127="","",INDEX(APPOGGIO!$AD$2:$AD$1000,$A127))</f>
        <v/>
      </c>
      <c r="I127" s="96" t="str">
        <f>IF($A127="","",INDEX(APPOGGIO!$AE$2:$AE$1000,$A127))</f>
        <v/>
      </c>
      <c r="J127" t="str">
        <f t="shared" si="5"/>
        <v/>
      </c>
      <c r="K127" t="str">
        <f>IF($A127="","",INDEX(APPOGGIO!$Z$2:$Z$1000,$A127))</f>
        <v/>
      </c>
      <c r="L127" s="96" t="str">
        <f>IF($A127="","",INDEX(APPOGGIO!$AA$2:$AA$1000,$A127))</f>
        <v/>
      </c>
      <c r="M127" s="96" t="str">
        <f>IF($A127="","",INDEX(APPOGGIO!$AF$2:$AF$1000,$A127))</f>
        <v/>
      </c>
      <c r="N127" s="96" t="str">
        <f t="shared" si="6"/>
        <v/>
      </c>
      <c r="O127" s="96" t="str">
        <f t="shared" si="7"/>
        <v/>
      </c>
      <c r="S127" s="118"/>
      <c r="T127" s="118"/>
      <c r="W127" s="227" t="str" cm="1">
        <f t="array" ref="W127">IF($B127="","",IFERROR(_xlfn.XLOOKUP($B127&amp;"",PIVOT!$A$10:$A$220&amp;"",PIVOT!$R$10:$R$220,0),0))</f>
        <v/>
      </c>
      <c r="X127" s="221" t="str">
        <f t="shared" si="8"/>
        <v/>
      </c>
      <c r="Y127" s="230" t="str">
        <f t="shared" si="9"/>
        <v/>
      </c>
    </row>
    <row r="128" spans="1:25" x14ac:dyDescent="0.25">
      <c r="A128" t="str">
        <f>IF(ROWS(A$2:A128)&lt;=$Q$2,IFERROR(MATCH(ROWS(A$2:A128),APPOGGIO!$AH$2:$AH$1000,0),""),IFERROR(MATCH(ROWS(A$2:A128)-$Q$2,APPOGGIO!$AI$2:$AI$1000,0),""))</f>
        <v/>
      </c>
      <c r="B128" t="str">
        <f>IF($A128="","",INDEX(APPOGGIO!$C$2:$C$1000,$A128))</f>
        <v/>
      </c>
      <c r="C128" t="str">
        <f>IF($A128="","",INDEX(APPOGGIO!$D$2:$D$1000,$A128))</f>
        <v/>
      </c>
      <c r="D128" s="96" t="str">
        <f>IF($A128="","",INDEX(APPOGGIO!$AG$2:$AG$1000,$A128))</f>
        <v/>
      </c>
      <c r="E128" s="96" t="str">
        <f>IF($A128="","",INDEX(APPOGGIO!$G$2:$G$1000,$A128))</f>
        <v/>
      </c>
      <c r="F128" s="96" t="str">
        <f>IF($A128="","",INDEX(APPOGGIO!$AB$2:$AB$1000,$A128))</f>
        <v/>
      </c>
      <c r="G128" s="97" t="str">
        <f>IF($A128="","",INDEX(APPOGGIO!$AC$2:$AC$1000,$A128))</f>
        <v/>
      </c>
      <c r="H128" s="96" t="str">
        <f>IF($A128="","",INDEX(APPOGGIO!$AD$2:$AD$1000,$A128))</f>
        <v/>
      </c>
      <c r="I128" s="96" t="str">
        <f>IF($A128="","",INDEX(APPOGGIO!$AE$2:$AE$1000,$A128))</f>
        <v/>
      </c>
      <c r="J128" t="str">
        <f t="shared" si="5"/>
        <v/>
      </c>
      <c r="K128" t="str">
        <f>IF($A128="","",INDEX(APPOGGIO!$Z$2:$Z$1000,$A128))</f>
        <v/>
      </c>
      <c r="L128" s="96" t="str">
        <f>IF($A128="","",INDEX(APPOGGIO!$AA$2:$AA$1000,$A128))</f>
        <v/>
      </c>
      <c r="M128" s="96" t="str">
        <f>IF($A128="","",INDEX(APPOGGIO!$AF$2:$AF$1000,$A128))</f>
        <v/>
      </c>
      <c r="N128" s="96" t="str">
        <f t="shared" si="6"/>
        <v/>
      </c>
      <c r="O128" s="96" t="str">
        <f t="shared" si="7"/>
        <v/>
      </c>
      <c r="S128" s="118"/>
      <c r="T128" s="118"/>
      <c r="W128" s="227" t="str" cm="1">
        <f t="array" ref="W128">IF($B128="","",IFERROR(_xlfn.XLOOKUP($B128&amp;"",PIVOT!$A$10:$A$220&amp;"",PIVOT!$R$10:$R$220,0),0))</f>
        <v/>
      </c>
      <c r="X128" s="221" t="str">
        <f t="shared" si="8"/>
        <v/>
      </c>
      <c r="Y128" s="230" t="str">
        <f t="shared" si="9"/>
        <v/>
      </c>
    </row>
    <row r="129" spans="1:25" x14ac:dyDescent="0.25">
      <c r="A129" t="str">
        <f>IF(ROWS(A$2:A129)&lt;=$Q$2,IFERROR(MATCH(ROWS(A$2:A129),APPOGGIO!$AH$2:$AH$1000,0),""),IFERROR(MATCH(ROWS(A$2:A129)-$Q$2,APPOGGIO!$AI$2:$AI$1000,0),""))</f>
        <v/>
      </c>
      <c r="B129" t="str">
        <f>IF($A129="","",INDEX(APPOGGIO!$C$2:$C$1000,$A129))</f>
        <v/>
      </c>
      <c r="C129" t="str">
        <f>IF($A129="","",INDEX(APPOGGIO!$D$2:$D$1000,$A129))</f>
        <v/>
      </c>
      <c r="D129" s="96" t="str">
        <f>IF($A129="","",INDEX(APPOGGIO!$AG$2:$AG$1000,$A129))</f>
        <v/>
      </c>
      <c r="E129" s="96" t="str">
        <f>IF($A129="","",INDEX(APPOGGIO!$G$2:$G$1000,$A129))</f>
        <v/>
      </c>
      <c r="F129" s="96" t="str">
        <f>IF($A129="","",INDEX(APPOGGIO!$AB$2:$AB$1000,$A129))</f>
        <v/>
      </c>
      <c r="G129" s="97" t="str">
        <f>IF($A129="","",INDEX(APPOGGIO!$AC$2:$AC$1000,$A129))</f>
        <v/>
      </c>
      <c r="H129" s="96" t="str">
        <f>IF($A129="","",INDEX(APPOGGIO!$AD$2:$AD$1000,$A129))</f>
        <v/>
      </c>
      <c r="I129" s="96" t="str">
        <f>IF($A129="","",INDEX(APPOGGIO!$AE$2:$AE$1000,$A129))</f>
        <v/>
      </c>
      <c r="J129" t="str">
        <f t="shared" si="5"/>
        <v/>
      </c>
      <c r="K129" t="str">
        <f>IF($A129="","",INDEX(APPOGGIO!$Z$2:$Z$1000,$A129))</f>
        <v/>
      </c>
      <c r="L129" s="96" t="str">
        <f>IF($A129="","",INDEX(APPOGGIO!$AA$2:$AA$1000,$A129))</f>
        <v/>
      </c>
      <c r="M129" s="96" t="str">
        <f>IF($A129="","",INDEX(APPOGGIO!$AF$2:$AF$1000,$A129))</f>
        <v/>
      </c>
      <c r="N129" s="96" t="str">
        <f t="shared" si="6"/>
        <v/>
      </c>
      <c r="O129" s="96" t="str">
        <f t="shared" si="7"/>
        <v/>
      </c>
      <c r="S129" s="118"/>
      <c r="T129" s="118"/>
      <c r="W129" s="227" t="str" cm="1">
        <f t="array" ref="W129">IF($B129="","",IFERROR(_xlfn.XLOOKUP($B129&amp;"",PIVOT!$A$10:$A$220&amp;"",PIVOT!$R$10:$R$220,0),0))</f>
        <v/>
      </c>
      <c r="X129" s="221" t="str">
        <f t="shared" si="8"/>
        <v/>
      </c>
      <c r="Y129" s="230" t="str">
        <f t="shared" si="9"/>
        <v/>
      </c>
    </row>
    <row r="130" spans="1:25" x14ac:dyDescent="0.25">
      <c r="A130" t="str">
        <f>IF(ROWS(A$2:A130)&lt;=$Q$2,IFERROR(MATCH(ROWS(A$2:A130),APPOGGIO!$AH$2:$AH$1000,0),""),IFERROR(MATCH(ROWS(A$2:A130)-$Q$2,APPOGGIO!$AI$2:$AI$1000,0),""))</f>
        <v/>
      </c>
      <c r="B130" t="str">
        <f>IF($A130="","",INDEX(APPOGGIO!$C$2:$C$1000,$A130))</f>
        <v/>
      </c>
      <c r="C130" t="str">
        <f>IF($A130="","",INDEX(APPOGGIO!$D$2:$D$1000,$A130))</f>
        <v/>
      </c>
      <c r="D130" s="96" t="str">
        <f>IF($A130="","",INDEX(APPOGGIO!$AG$2:$AG$1000,$A130))</f>
        <v/>
      </c>
      <c r="E130" s="96" t="str">
        <f>IF($A130="","",INDEX(APPOGGIO!$G$2:$G$1000,$A130))</f>
        <v/>
      </c>
      <c r="F130" s="96" t="str">
        <f>IF($A130="","",INDEX(APPOGGIO!$AB$2:$AB$1000,$A130))</f>
        <v/>
      </c>
      <c r="G130" s="97" t="str">
        <f>IF($A130="","",INDEX(APPOGGIO!$AC$2:$AC$1000,$A130))</f>
        <v/>
      </c>
      <c r="H130" s="96" t="str">
        <f>IF($A130="","",INDEX(APPOGGIO!$AD$2:$AD$1000,$A130))</f>
        <v/>
      </c>
      <c r="I130" s="96" t="str">
        <f>IF($A130="","",INDEX(APPOGGIO!$AE$2:$AE$1000,$A130))</f>
        <v/>
      </c>
      <c r="J130" t="str">
        <f t="shared" ref="J130:J193" si="10">IF(B130="","",IF(D130&gt;0,"DA ORDINARE","ALLERT SOTTO SOGLIA DEL "&amp;TEXT($V$2,"0%")))</f>
        <v/>
      </c>
      <c r="K130" t="str">
        <f>IF($A130="","",INDEX(APPOGGIO!$Z$2:$Z$1000,$A130))</f>
        <v/>
      </c>
      <c r="L130" s="96" t="str">
        <f>IF($A130="","",INDEX(APPOGGIO!$AA$2:$AA$1000,$A130))</f>
        <v/>
      </c>
      <c r="M130" s="96" t="str">
        <f>IF($A130="","",INDEX(APPOGGIO!$AF$2:$AF$1000,$A130))</f>
        <v/>
      </c>
      <c r="N130" s="96" t="str">
        <f t="shared" ref="N130:N193" si="11">IF(B130="","",IF(D130&lt;=0,"NO ORDINE",IF(AND(F130&lt;=$V$4,H130&lt;=$V$5,E130&lt;=$V$10,F130&gt;0),"SLOW MOVER: 1 LOTTO (STOCK ZERO)",IF(AND(F130&gt;=$V$7,E130&lt;=L130),"FAST MOVER: REINTEGRO","TARGET SETTIMANALE"))))</f>
        <v/>
      </c>
      <c r="O130" s="96" t="str">
        <f t="shared" ref="O130:O193" si="12">IF(B130="","",IF(K130="SIGARETTE",D130/LOTTO_SIGARETTE,0))</f>
        <v/>
      </c>
      <c r="S130" s="118"/>
      <c r="T130" s="118"/>
      <c r="W130" s="227" t="str" cm="1">
        <f t="array" ref="W130">IF($B130="","",IFERROR(_xlfn.XLOOKUP($B130&amp;"",PIVOT!$A$10:$A$220&amp;"",PIVOT!$R$10:$R$220,0),0))</f>
        <v/>
      </c>
      <c r="X130" s="221" t="str">
        <f t="shared" si="8"/>
        <v/>
      </c>
      <c r="Y130" s="230" t="str">
        <f t="shared" si="9"/>
        <v/>
      </c>
    </row>
    <row r="131" spans="1:25" x14ac:dyDescent="0.25">
      <c r="A131" t="str">
        <f>IF(ROWS(A$2:A131)&lt;=$Q$2,IFERROR(MATCH(ROWS(A$2:A131),APPOGGIO!$AH$2:$AH$1000,0),""),IFERROR(MATCH(ROWS(A$2:A131)-$Q$2,APPOGGIO!$AI$2:$AI$1000,0),""))</f>
        <v/>
      </c>
      <c r="B131" t="str">
        <f>IF($A131="","",INDEX(APPOGGIO!$C$2:$C$1000,$A131))</f>
        <v/>
      </c>
      <c r="C131" t="str">
        <f>IF($A131="","",INDEX(APPOGGIO!$D$2:$D$1000,$A131))</f>
        <v/>
      </c>
      <c r="D131" s="96" t="str">
        <f>IF($A131="","",INDEX(APPOGGIO!$AG$2:$AG$1000,$A131))</f>
        <v/>
      </c>
      <c r="E131" s="96" t="str">
        <f>IF($A131="","",INDEX(APPOGGIO!$G$2:$G$1000,$A131))</f>
        <v/>
      </c>
      <c r="F131" s="96" t="str">
        <f>IF($A131="","",INDEX(APPOGGIO!$AB$2:$AB$1000,$A131))</f>
        <v/>
      </c>
      <c r="G131" s="97" t="str">
        <f>IF($A131="","",INDEX(APPOGGIO!$AC$2:$AC$1000,$A131))</f>
        <v/>
      </c>
      <c r="H131" s="96" t="str">
        <f>IF($A131="","",INDEX(APPOGGIO!$AD$2:$AD$1000,$A131))</f>
        <v/>
      </c>
      <c r="I131" s="96" t="str">
        <f>IF($A131="","",INDEX(APPOGGIO!$AE$2:$AE$1000,$A131))</f>
        <v/>
      </c>
      <c r="J131" t="str">
        <f t="shared" si="10"/>
        <v/>
      </c>
      <c r="K131" t="str">
        <f>IF($A131="","",INDEX(APPOGGIO!$Z$2:$Z$1000,$A131))</f>
        <v/>
      </c>
      <c r="L131" s="96" t="str">
        <f>IF($A131="","",INDEX(APPOGGIO!$AA$2:$AA$1000,$A131))</f>
        <v/>
      </c>
      <c r="M131" s="96" t="str">
        <f>IF($A131="","",INDEX(APPOGGIO!$AF$2:$AF$1000,$A131))</f>
        <v/>
      </c>
      <c r="N131" s="96" t="str">
        <f t="shared" si="11"/>
        <v/>
      </c>
      <c r="O131" s="96" t="str">
        <f t="shared" si="12"/>
        <v/>
      </c>
      <c r="S131" s="118"/>
      <c r="T131" s="118"/>
      <c r="W131" s="227" t="str" cm="1">
        <f t="array" ref="W131">IF($B131="","",IFERROR(_xlfn.XLOOKUP($B131&amp;"",PIVOT!$A$10:$A$220&amp;"",PIVOT!$R$10:$R$220,0),0))</f>
        <v/>
      </c>
      <c r="X131" s="221" t="str">
        <f t="shared" ref="X131:X194" si="13">IF($B131="","",$D131-$W131)</f>
        <v/>
      </c>
      <c r="Y131" s="230" t="str">
        <f t="shared" ref="Y131:Y194" si="14">IF($B131="","",IF(AND($D131=0,$W131=0),"NESSUN ORDINE",IF($W131=0,"SOLO AUTO-ORDER",IF($D131=0,"SOLO PIVOT",IF($X131=0,"ALLINEATO",IF($X131&lt;0,"AUTO INFERIORE","AUTO SUPERIORE"))))))</f>
        <v/>
      </c>
    </row>
    <row r="132" spans="1:25" x14ac:dyDescent="0.25">
      <c r="A132" t="str">
        <f>IF(ROWS(A$2:A132)&lt;=$Q$2,IFERROR(MATCH(ROWS(A$2:A132),APPOGGIO!$AH$2:$AH$1000,0),""),IFERROR(MATCH(ROWS(A$2:A132)-$Q$2,APPOGGIO!$AI$2:$AI$1000,0),""))</f>
        <v/>
      </c>
      <c r="B132" t="str">
        <f>IF($A132="","",INDEX(APPOGGIO!$C$2:$C$1000,$A132))</f>
        <v/>
      </c>
      <c r="C132" t="str">
        <f>IF($A132="","",INDEX(APPOGGIO!$D$2:$D$1000,$A132))</f>
        <v/>
      </c>
      <c r="D132" s="96" t="str">
        <f>IF($A132="","",INDEX(APPOGGIO!$AG$2:$AG$1000,$A132))</f>
        <v/>
      </c>
      <c r="E132" s="96" t="str">
        <f>IF($A132="","",INDEX(APPOGGIO!$G$2:$G$1000,$A132))</f>
        <v/>
      </c>
      <c r="F132" s="96" t="str">
        <f>IF($A132="","",INDEX(APPOGGIO!$AB$2:$AB$1000,$A132))</f>
        <v/>
      </c>
      <c r="G132" s="97" t="str">
        <f>IF($A132="","",INDEX(APPOGGIO!$AC$2:$AC$1000,$A132))</f>
        <v/>
      </c>
      <c r="H132" s="96" t="str">
        <f>IF($A132="","",INDEX(APPOGGIO!$AD$2:$AD$1000,$A132))</f>
        <v/>
      </c>
      <c r="I132" s="96" t="str">
        <f>IF($A132="","",INDEX(APPOGGIO!$AE$2:$AE$1000,$A132))</f>
        <v/>
      </c>
      <c r="J132" t="str">
        <f t="shared" si="10"/>
        <v/>
      </c>
      <c r="K132" t="str">
        <f>IF($A132="","",INDEX(APPOGGIO!$Z$2:$Z$1000,$A132))</f>
        <v/>
      </c>
      <c r="L132" s="96" t="str">
        <f>IF($A132="","",INDEX(APPOGGIO!$AA$2:$AA$1000,$A132))</f>
        <v/>
      </c>
      <c r="M132" s="96" t="str">
        <f>IF($A132="","",INDEX(APPOGGIO!$AF$2:$AF$1000,$A132))</f>
        <v/>
      </c>
      <c r="N132" s="96" t="str">
        <f t="shared" si="11"/>
        <v/>
      </c>
      <c r="O132" s="96" t="str">
        <f t="shared" si="12"/>
        <v/>
      </c>
      <c r="S132" s="118"/>
      <c r="T132" s="118"/>
      <c r="W132" s="227" t="str" cm="1">
        <f t="array" ref="W132">IF($B132="","",IFERROR(_xlfn.XLOOKUP($B132&amp;"",PIVOT!$A$10:$A$220&amp;"",PIVOT!$R$10:$R$220,0),0))</f>
        <v/>
      </c>
      <c r="X132" s="221" t="str">
        <f t="shared" si="13"/>
        <v/>
      </c>
      <c r="Y132" s="230" t="str">
        <f t="shared" si="14"/>
        <v/>
      </c>
    </row>
    <row r="133" spans="1:25" x14ac:dyDescent="0.25">
      <c r="A133" t="str">
        <f>IF(ROWS(A$2:A133)&lt;=$Q$2,IFERROR(MATCH(ROWS(A$2:A133),APPOGGIO!$AH$2:$AH$1000,0),""),IFERROR(MATCH(ROWS(A$2:A133)-$Q$2,APPOGGIO!$AI$2:$AI$1000,0),""))</f>
        <v/>
      </c>
      <c r="B133" t="str">
        <f>IF($A133="","",INDEX(APPOGGIO!$C$2:$C$1000,$A133))</f>
        <v/>
      </c>
      <c r="C133" t="str">
        <f>IF($A133="","",INDEX(APPOGGIO!$D$2:$D$1000,$A133))</f>
        <v/>
      </c>
      <c r="D133" s="96" t="str">
        <f>IF($A133="","",INDEX(APPOGGIO!$AG$2:$AG$1000,$A133))</f>
        <v/>
      </c>
      <c r="E133" s="96" t="str">
        <f>IF($A133="","",INDEX(APPOGGIO!$G$2:$G$1000,$A133))</f>
        <v/>
      </c>
      <c r="F133" s="96" t="str">
        <f>IF($A133="","",INDEX(APPOGGIO!$AB$2:$AB$1000,$A133))</f>
        <v/>
      </c>
      <c r="G133" s="97" t="str">
        <f>IF($A133="","",INDEX(APPOGGIO!$AC$2:$AC$1000,$A133))</f>
        <v/>
      </c>
      <c r="H133" s="96" t="str">
        <f>IF($A133="","",INDEX(APPOGGIO!$AD$2:$AD$1000,$A133))</f>
        <v/>
      </c>
      <c r="I133" s="96" t="str">
        <f>IF($A133="","",INDEX(APPOGGIO!$AE$2:$AE$1000,$A133))</f>
        <v/>
      </c>
      <c r="J133" t="str">
        <f t="shared" si="10"/>
        <v/>
      </c>
      <c r="K133" t="str">
        <f>IF($A133="","",INDEX(APPOGGIO!$Z$2:$Z$1000,$A133))</f>
        <v/>
      </c>
      <c r="L133" s="96" t="str">
        <f>IF($A133="","",INDEX(APPOGGIO!$AA$2:$AA$1000,$A133))</f>
        <v/>
      </c>
      <c r="M133" s="96" t="str">
        <f>IF($A133="","",INDEX(APPOGGIO!$AF$2:$AF$1000,$A133))</f>
        <v/>
      </c>
      <c r="N133" s="96" t="str">
        <f t="shared" si="11"/>
        <v/>
      </c>
      <c r="O133" s="96" t="str">
        <f t="shared" si="12"/>
        <v/>
      </c>
      <c r="S133" s="118"/>
      <c r="T133" s="118"/>
      <c r="W133" s="227" t="str" cm="1">
        <f t="array" ref="W133">IF($B133="","",IFERROR(_xlfn.XLOOKUP($B133&amp;"",PIVOT!$A$10:$A$220&amp;"",PIVOT!$R$10:$R$220,0),0))</f>
        <v/>
      </c>
      <c r="X133" s="221" t="str">
        <f t="shared" si="13"/>
        <v/>
      </c>
      <c r="Y133" s="230" t="str">
        <f t="shared" si="14"/>
        <v/>
      </c>
    </row>
    <row r="134" spans="1:25" x14ac:dyDescent="0.25">
      <c r="A134" t="str">
        <f>IF(ROWS(A$2:A134)&lt;=$Q$2,IFERROR(MATCH(ROWS(A$2:A134),APPOGGIO!$AH$2:$AH$1000,0),""),IFERROR(MATCH(ROWS(A$2:A134)-$Q$2,APPOGGIO!$AI$2:$AI$1000,0),""))</f>
        <v/>
      </c>
      <c r="B134" t="str">
        <f>IF($A134="","",INDEX(APPOGGIO!$C$2:$C$1000,$A134))</f>
        <v/>
      </c>
      <c r="C134" t="str">
        <f>IF($A134="","",INDEX(APPOGGIO!$D$2:$D$1000,$A134))</f>
        <v/>
      </c>
      <c r="D134" s="96" t="str">
        <f>IF($A134="","",INDEX(APPOGGIO!$AG$2:$AG$1000,$A134))</f>
        <v/>
      </c>
      <c r="E134" s="96" t="str">
        <f>IF($A134="","",INDEX(APPOGGIO!$G$2:$G$1000,$A134))</f>
        <v/>
      </c>
      <c r="F134" s="96" t="str">
        <f>IF($A134="","",INDEX(APPOGGIO!$AB$2:$AB$1000,$A134))</f>
        <v/>
      </c>
      <c r="G134" s="97" t="str">
        <f>IF($A134="","",INDEX(APPOGGIO!$AC$2:$AC$1000,$A134))</f>
        <v/>
      </c>
      <c r="H134" s="96" t="str">
        <f>IF($A134="","",INDEX(APPOGGIO!$AD$2:$AD$1000,$A134))</f>
        <v/>
      </c>
      <c r="I134" s="96" t="str">
        <f>IF($A134="","",INDEX(APPOGGIO!$AE$2:$AE$1000,$A134))</f>
        <v/>
      </c>
      <c r="J134" t="str">
        <f t="shared" si="10"/>
        <v/>
      </c>
      <c r="K134" t="str">
        <f>IF($A134="","",INDEX(APPOGGIO!$Z$2:$Z$1000,$A134))</f>
        <v/>
      </c>
      <c r="L134" s="96" t="str">
        <f>IF($A134="","",INDEX(APPOGGIO!$AA$2:$AA$1000,$A134))</f>
        <v/>
      </c>
      <c r="M134" s="96" t="str">
        <f>IF($A134="","",INDEX(APPOGGIO!$AF$2:$AF$1000,$A134))</f>
        <v/>
      </c>
      <c r="N134" s="96" t="str">
        <f t="shared" si="11"/>
        <v/>
      </c>
      <c r="O134" s="96" t="str">
        <f t="shared" si="12"/>
        <v/>
      </c>
      <c r="S134" s="118"/>
      <c r="T134" s="118"/>
      <c r="W134" s="227" t="str" cm="1">
        <f t="array" ref="W134">IF($B134="","",IFERROR(_xlfn.XLOOKUP($B134&amp;"",PIVOT!$A$10:$A$220&amp;"",PIVOT!$R$10:$R$220,0),0))</f>
        <v/>
      </c>
      <c r="X134" s="221" t="str">
        <f t="shared" si="13"/>
        <v/>
      </c>
      <c r="Y134" s="230" t="str">
        <f t="shared" si="14"/>
        <v/>
      </c>
    </row>
    <row r="135" spans="1:25" x14ac:dyDescent="0.25">
      <c r="A135" t="str">
        <f>IF(ROWS(A$2:A135)&lt;=$Q$2,IFERROR(MATCH(ROWS(A$2:A135),APPOGGIO!$AH$2:$AH$1000,0),""),IFERROR(MATCH(ROWS(A$2:A135)-$Q$2,APPOGGIO!$AI$2:$AI$1000,0),""))</f>
        <v/>
      </c>
      <c r="B135" t="str">
        <f>IF($A135="","",INDEX(APPOGGIO!$C$2:$C$1000,$A135))</f>
        <v/>
      </c>
      <c r="C135" t="str">
        <f>IF($A135="","",INDEX(APPOGGIO!$D$2:$D$1000,$A135))</f>
        <v/>
      </c>
      <c r="D135" s="96" t="str">
        <f>IF($A135="","",INDEX(APPOGGIO!$AG$2:$AG$1000,$A135))</f>
        <v/>
      </c>
      <c r="E135" s="96" t="str">
        <f>IF($A135="","",INDEX(APPOGGIO!$G$2:$G$1000,$A135))</f>
        <v/>
      </c>
      <c r="F135" s="96" t="str">
        <f>IF($A135="","",INDEX(APPOGGIO!$AB$2:$AB$1000,$A135))</f>
        <v/>
      </c>
      <c r="G135" s="97" t="str">
        <f>IF($A135="","",INDEX(APPOGGIO!$AC$2:$AC$1000,$A135))</f>
        <v/>
      </c>
      <c r="H135" s="96" t="str">
        <f>IF($A135="","",INDEX(APPOGGIO!$AD$2:$AD$1000,$A135))</f>
        <v/>
      </c>
      <c r="I135" s="96" t="str">
        <f>IF($A135="","",INDEX(APPOGGIO!$AE$2:$AE$1000,$A135))</f>
        <v/>
      </c>
      <c r="J135" t="str">
        <f t="shared" si="10"/>
        <v/>
      </c>
      <c r="K135" t="str">
        <f>IF($A135="","",INDEX(APPOGGIO!$Z$2:$Z$1000,$A135))</f>
        <v/>
      </c>
      <c r="L135" s="96" t="str">
        <f>IF($A135="","",INDEX(APPOGGIO!$AA$2:$AA$1000,$A135))</f>
        <v/>
      </c>
      <c r="M135" s="96" t="str">
        <f>IF($A135="","",INDEX(APPOGGIO!$AF$2:$AF$1000,$A135))</f>
        <v/>
      </c>
      <c r="N135" s="96" t="str">
        <f t="shared" si="11"/>
        <v/>
      </c>
      <c r="O135" s="96" t="str">
        <f t="shared" si="12"/>
        <v/>
      </c>
      <c r="S135" s="118"/>
      <c r="T135" s="118"/>
      <c r="W135" s="227" t="str" cm="1">
        <f t="array" ref="W135">IF($B135="","",IFERROR(_xlfn.XLOOKUP($B135&amp;"",PIVOT!$A$10:$A$220&amp;"",PIVOT!$R$10:$R$220,0),0))</f>
        <v/>
      </c>
      <c r="X135" s="221" t="str">
        <f t="shared" si="13"/>
        <v/>
      </c>
      <c r="Y135" s="230" t="str">
        <f t="shared" si="14"/>
        <v/>
      </c>
    </row>
    <row r="136" spans="1:25" x14ac:dyDescent="0.25">
      <c r="A136" t="str">
        <f>IF(ROWS(A$2:A136)&lt;=$Q$2,IFERROR(MATCH(ROWS(A$2:A136),APPOGGIO!$AH$2:$AH$1000,0),""),IFERROR(MATCH(ROWS(A$2:A136)-$Q$2,APPOGGIO!$AI$2:$AI$1000,0),""))</f>
        <v/>
      </c>
      <c r="B136" t="str">
        <f>IF($A136="","",INDEX(APPOGGIO!$C$2:$C$1000,$A136))</f>
        <v/>
      </c>
      <c r="C136" t="str">
        <f>IF($A136="","",INDEX(APPOGGIO!$D$2:$D$1000,$A136))</f>
        <v/>
      </c>
      <c r="D136" s="96" t="str">
        <f>IF($A136="","",INDEX(APPOGGIO!$AG$2:$AG$1000,$A136))</f>
        <v/>
      </c>
      <c r="E136" s="96" t="str">
        <f>IF($A136="","",INDEX(APPOGGIO!$G$2:$G$1000,$A136))</f>
        <v/>
      </c>
      <c r="F136" s="96" t="str">
        <f>IF($A136="","",INDEX(APPOGGIO!$AB$2:$AB$1000,$A136))</f>
        <v/>
      </c>
      <c r="G136" s="97" t="str">
        <f>IF($A136="","",INDEX(APPOGGIO!$AC$2:$AC$1000,$A136))</f>
        <v/>
      </c>
      <c r="H136" s="96" t="str">
        <f>IF($A136="","",INDEX(APPOGGIO!$AD$2:$AD$1000,$A136))</f>
        <v/>
      </c>
      <c r="I136" s="96" t="str">
        <f>IF($A136="","",INDEX(APPOGGIO!$AE$2:$AE$1000,$A136))</f>
        <v/>
      </c>
      <c r="J136" t="str">
        <f t="shared" si="10"/>
        <v/>
      </c>
      <c r="K136" t="str">
        <f>IF($A136="","",INDEX(APPOGGIO!$Z$2:$Z$1000,$A136))</f>
        <v/>
      </c>
      <c r="L136" s="96" t="str">
        <f>IF($A136="","",INDEX(APPOGGIO!$AA$2:$AA$1000,$A136))</f>
        <v/>
      </c>
      <c r="M136" s="96" t="str">
        <f>IF($A136="","",INDEX(APPOGGIO!$AF$2:$AF$1000,$A136))</f>
        <v/>
      </c>
      <c r="N136" s="96" t="str">
        <f t="shared" si="11"/>
        <v/>
      </c>
      <c r="O136" s="96" t="str">
        <f t="shared" si="12"/>
        <v/>
      </c>
      <c r="S136" s="118"/>
      <c r="T136" s="118"/>
      <c r="W136" s="227" t="str" cm="1">
        <f t="array" ref="W136">IF($B136="","",IFERROR(_xlfn.XLOOKUP($B136&amp;"",PIVOT!$A$10:$A$220&amp;"",PIVOT!$R$10:$R$220,0),0))</f>
        <v/>
      </c>
      <c r="X136" s="221" t="str">
        <f t="shared" si="13"/>
        <v/>
      </c>
      <c r="Y136" s="230" t="str">
        <f t="shared" si="14"/>
        <v/>
      </c>
    </row>
    <row r="137" spans="1:25" x14ac:dyDescent="0.25">
      <c r="A137" t="str">
        <f>IF(ROWS(A$2:A137)&lt;=$Q$2,IFERROR(MATCH(ROWS(A$2:A137),APPOGGIO!$AH$2:$AH$1000,0),""),IFERROR(MATCH(ROWS(A$2:A137)-$Q$2,APPOGGIO!$AI$2:$AI$1000,0),""))</f>
        <v/>
      </c>
      <c r="B137" t="str">
        <f>IF($A137="","",INDEX(APPOGGIO!$C$2:$C$1000,$A137))</f>
        <v/>
      </c>
      <c r="C137" t="str">
        <f>IF($A137="","",INDEX(APPOGGIO!$D$2:$D$1000,$A137))</f>
        <v/>
      </c>
      <c r="D137" s="96" t="str">
        <f>IF($A137="","",INDEX(APPOGGIO!$AG$2:$AG$1000,$A137))</f>
        <v/>
      </c>
      <c r="E137" s="96" t="str">
        <f>IF($A137="","",INDEX(APPOGGIO!$G$2:$G$1000,$A137))</f>
        <v/>
      </c>
      <c r="F137" s="96" t="str">
        <f>IF($A137="","",INDEX(APPOGGIO!$AB$2:$AB$1000,$A137))</f>
        <v/>
      </c>
      <c r="G137" s="97" t="str">
        <f>IF($A137="","",INDEX(APPOGGIO!$AC$2:$AC$1000,$A137))</f>
        <v/>
      </c>
      <c r="H137" s="96" t="str">
        <f>IF($A137="","",INDEX(APPOGGIO!$AD$2:$AD$1000,$A137))</f>
        <v/>
      </c>
      <c r="I137" s="96" t="str">
        <f>IF($A137="","",INDEX(APPOGGIO!$AE$2:$AE$1000,$A137))</f>
        <v/>
      </c>
      <c r="J137" t="str">
        <f t="shared" si="10"/>
        <v/>
      </c>
      <c r="K137" t="str">
        <f>IF($A137="","",INDEX(APPOGGIO!$Z$2:$Z$1000,$A137))</f>
        <v/>
      </c>
      <c r="L137" s="96" t="str">
        <f>IF($A137="","",INDEX(APPOGGIO!$AA$2:$AA$1000,$A137))</f>
        <v/>
      </c>
      <c r="M137" s="96" t="str">
        <f>IF($A137="","",INDEX(APPOGGIO!$AF$2:$AF$1000,$A137))</f>
        <v/>
      </c>
      <c r="N137" s="96" t="str">
        <f t="shared" si="11"/>
        <v/>
      </c>
      <c r="O137" s="96" t="str">
        <f t="shared" si="12"/>
        <v/>
      </c>
      <c r="S137" s="118"/>
      <c r="T137" s="118"/>
      <c r="W137" s="227" t="str" cm="1">
        <f t="array" ref="W137">IF($B137="","",IFERROR(_xlfn.XLOOKUP($B137&amp;"",PIVOT!$A$10:$A$220&amp;"",PIVOT!$R$10:$R$220,0),0))</f>
        <v/>
      </c>
      <c r="X137" s="221" t="str">
        <f t="shared" si="13"/>
        <v/>
      </c>
      <c r="Y137" s="230" t="str">
        <f t="shared" si="14"/>
        <v/>
      </c>
    </row>
    <row r="138" spans="1:25" x14ac:dyDescent="0.25">
      <c r="A138" t="str">
        <f>IF(ROWS(A$2:A138)&lt;=$Q$2,IFERROR(MATCH(ROWS(A$2:A138),APPOGGIO!$AH$2:$AH$1000,0),""),IFERROR(MATCH(ROWS(A$2:A138)-$Q$2,APPOGGIO!$AI$2:$AI$1000,0),""))</f>
        <v/>
      </c>
      <c r="B138" t="str">
        <f>IF($A138="","",INDEX(APPOGGIO!$C$2:$C$1000,$A138))</f>
        <v/>
      </c>
      <c r="C138" t="str">
        <f>IF($A138="","",INDEX(APPOGGIO!$D$2:$D$1000,$A138))</f>
        <v/>
      </c>
      <c r="D138" s="96" t="str">
        <f>IF($A138="","",INDEX(APPOGGIO!$AG$2:$AG$1000,$A138))</f>
        <v/>
      </c>
      <c r="E138" s="96" t="str">
        <f>IF($A138="","",INDEX(APPOGGIO!$G$2:$G$1000,$A138))</f>
        <v/>
      </c>
      <c r="F138" s="96" t="str">
        <f>IF($A138="","",INDEX(APPOGGIO!$AB$2:$AB$1000,$A138))</f>
        <v/>
      </c>
      <c r="G138" s="97" t="str">
        <f>IF($A138="","",INDEX(APPOGGIO!$AC$2:$AC$1000,$A138))</f>
        <v/>
      </c>
      <c r="H138" s="96" t="str">
        <f>IF($A138="","",INDEX(APPOGGIO!$AD$2:$AD$1000,$A138))</f>
        <v/>
      </c>
      <c r="I138" s="96" t="str">
        <f>IF($A138="","",INDEX(APPOGGIO!$AE$2:$AE$1000,$A138))</f>
        <v/>
      </c>
      <c r="J138" t="str">
        <f t="shared" si="10"/>
        <v/>
      </c>
      <c r="K138" t="str">
        <f>IF($A138="","",INDEX(APPOGGIO!$Z$2:$Z$1000,$A138))</f>
        <v/>
      </c>
      <c r="L138" s="96" t="str">
        <f>IF($A138="","",INDEX(APPOGGIO!$AA$2:$AA$1000,$A138))</f>
        <v/>
      </c>
      <c r="M138" s="96" t="str">
        <f>IF($A138="","",INDEX(APPOGGIO!$AF$2:$AF$1000,$A138))</f>
        <v/>
      </c>
      <c r="N138" s="96" t="str">
        <f t="shared" si="11"/>
        <v/>
      </c>
      <c r="O138" s="96" t="str">
        <f t="shared" si="12"/>
        <v/>
      </c>
      <c r="S138" s="118"/>
      <c r="T138" s="118"/>
      <c r="W138" s="227" t="str" cm="1">
        <f t="array" ref="W138">IF($B138="","",IFERROR(_xlfn.XLOOKUP($B138&amp;"",PIVOT!$A$10:$A$220&amp;"",PIVOT!$R$10:$R$220,0),0))</f>
        <v/>
      </c>
      <c r="X138" s="221" t="str">
        <f t="shared" si="13"/>
        <v/>
      </c>
      <c r="Y138" s="230" t="str">
        <f t="shared" si="14"/>
        <v/>
      </c>
    </row>
    <row r="139" spans="1:25" x14ac:dyDescent="0.25">
      <c r="A139" t="str">
        <f>IF(ROWS(A$2:A139)&lt;=$Q$2,IFERROR(MATCH(ROWS(A$2:A139),APPOGGIO!$AH$2:$AH$1000,0),""),IFERROR(MATCH(ROWS(A$2:A139)-$Q$2,APPOGGIO!$AI$2:$AI$1000,0),""))</f>
        <v/>
      </c>
      <c r="B139" t="str">
        <f>IF($A139="","",INDEX(APPOGGIO!$C$2:$C$1000,$A139))</f>
        <v/>
      </c>
      <c r="C139" t="str">
        <f>IF($A139="","",INDEX(APPOGGIO!$D$2:$D$1000,$A139))</f>
        <v/>
      </c>
      <c r="D139" s="96" t="str">
        <f>IF($A139="","",INDEX(APPOGGIO!$AG$2:$AG$1000,$A139))</f>
        <v/>
      </c>
      <c r="E139" s="96" t="str">
        <f>IF($A139="","",INDEX(APPOGGIO!$G$2:$G$1000,$A139))</f>
        <v/>
      </c>
      <c r="F139" s="96" t="str">
        <f>IF($A139="","",INDEX(APPOGGIO!$AB$2:$AB$1000,$A139))</f>
        <v/>
      </c>
      <c r="G139" s="97" t="str">
        <f>IF($A139="","",INDEX(APPOGGIO!$AC$2:$AC$1000,$A139))</f>
        <v/>
      </c>
      <c r="H139" s="96" t="str">
        <f>IF($A139="","",INDEX(APPOGGIO!$AD$2:$AD$1000,$A139))</f>
        <v/>
      </c>
      <c r="I139" s="96" t="str">
        <f>IF($A139="","",INDEX(APPOGGIO!$AE$2:$AE$1000,$A139))</f>
        <v/>
      </c>
      <c r="J139" t="str">
        <f t="shared" si="10"/>
        <v/>
      </c>
      <c r="K139" t="str">
        <f>IF($A139="","",INDEX(APPOGGIO!$Z$2:$Z$1000,$A139))</f>
        <v/>
      </c>
      <c r="L139" s="96" t="str">
        <f>IF($A139="","",INDEX(APPOGGIO!$AA$2:$AA$1000,$A139))</f>
        <v/>
      </c>
      <c r="M139" s="96" t="str">
        <f>IF($A139="","",INDEX(APPOGGIO!$AF$2:$AF$1000,$A139))</f>
        <v/>
      </c>
      <c r="N139" s="96" t="str">
        <f t="shared" si="11"/>
        <v/>
      </c>
      <c r="O139" s="96" t="str">
        <f t="shared" si="12"/>
        <v/>
      </c>
      <c r="S139" s="118"/>
      <c r="T139" s="118"/>
      <c r="W139" s="227" t="str" cm="1">
        <f t="array" ref="W139">IF($B139="","",IFERROR(_xlfn.XLOOKUP($B139&amp;"",PIVOT!$A$10:$A$220&amp;"",PIVOT!$R$10:$R$220,0),0))</f>
        <v/>
      </c>
      <c r="X139" s="221" t="str">
        <f t="shared" si="13"/>
        <v/>
      </c>
      <c r="Y139" s="230" t="str">
        <f t="shared" si="14"/>
        <v/>
      </c>
    </row>
    <row r="140" spans="1:25" x14ac:dyDescent="0.25">
      <c r="A140" t="str">
        <f>IF(ROWS(A$2:A140)&lt;=$Q$2,IFERROR(MATCH(ROWS(A$2:A140),APPOGGIO!$AH$2:$AH$1000,0),""),IFERROR(MATCH(ROWS(A$2:A140)-$Q$2,APPOGGIO!$AI$2:$AI$1000,0),""))</f>
        <v/>
      </c>
      <c r="B140" t="str">
        <f>IF($A140="","",INDEX(APPOGGIO!$C$2:$C$1000,$A140))</f>
        <v/>
      </c>
      <c r="C140" t="str">
        <f>IF($A140="","",INDEX(APPOGGIO!$D$2:$D$1000,$A140))</f>
        <v/>
      </c>
      <c r="D140" s="96" t="str">
        <f>IF($A140="","",INDEX(APPOGGIO!$AG$2:$AG$1000,$A140))</f>
        <v/>
      </c>
      <c r="E140" s="96" t="str">
        <f>IF($A140="","",INDEX(APPOGGIO!$G$2:$G$1000,$A140))</f>
        <v/>
      </c>
      <c r="F140" s="96" t="str">
        <f>IF($A140="","",INDEX(APPOGGIO!$AB$2:$AB$1000,$A140))</f>
        <v/>
      </c>
      <c r="G140" s="97" t="str">
        <f>IF($A140="","",INDEX(APPOGGIO!$AC$2:$AC$1000,$A140))</f>
        <v/>
      </c>
      <c r="H140" s="96" t="str">
        <f>IF($A140="","",INDEX(APPOGGIO!$AD$2:$AD$1000,$A140))</f>
        <v/>
      </c>
      <c r="I140" s="96" t="str">
        <f>IF($A140="","",INDEX(APPOGGIO!$AE$2:$AE$1000,$A140))</f>
        <v/>
      </c>
      <c r="J140" t="str">
        <f t="shared" si="10"/>
        <v/>
      </c>
      <c r="K140" t="str">
        <f>IF($A140="","",INDEX(APPOGGIO!$Z$2:$Z$1000,$A140))</f>
        <v/>
      </c>
      <c r="L140" s="96" t="str">
        <f>IF($A140="","",INDEX(APPOGGIO!$AA$2:$AA$1000,$A140))</f>
        <v/>
      </c>
      <c r="M140" s="96" t="str">
        <f>IF($A140="","",INDEX(APPOGGIO!$AF$2:$AF$1000,$A140))</f>
        <v/>
      </c>
      <c r="N140" s="96" t="str">
        <f t="shared" si="11"/>
        <v/>
      </c>
      <c r="O140" s="96" t="str">
        <f t="shared" si="12"/>
        <v/>
      </c>
      <c r="S140" s="118"/>
      <c r="T140" s="118"/>
      <c r="W140" s="227" t="str" cm="1">
        <f t="array" ref="W140">IF($B140="","",IFERROR(_xlfn.XLOOKUP($B140&amp;"",PIVOT!$A$10:$A$220&amp;"",PIVOT!$R$10:$R$220,0),0))</f>
        <v/>
      </c>
      <c r="X140" s="221" t="str">
        <f t="shared" si="13"/>
        <v/>
      </c>
      <c r="Y140" s="230" t="str">
        <f t="shared" si="14"/>
        <v/>
      </c>
    </row>
    <row r="141" spans="1:25" x14ac:dyDescent="0.25">
      <c r="A141" t="str">
        <f>IF(ROWS(A$2:A141)&lt;=$Q$2,IFERROR(MATCH(ROWS(A$2:A141),APPOGGIO!$AH$2:$AH$1000,0),""),IFERROR(MATCH(ROWS(A$2:A141)-$Q$2,APPOGGIO!$AI$2:$AI$1000,0),""))</f>
        <v/>
      </c>
      <c r="B141" t="str">
        <f>IF($A141="","",INDEX(APPOGGIO!$C$2:$C$1000,$A141))</f>
        <v/>
      </c>
      <c r="C141" t="str">
        <f>IF($A141="","",INDEX(APPOGGIO!$D$2:$D$1000,$A141))</f>
        <v/>
      </c>
      <c r="D141" s="96" t="str">
        <f>IF($A141="","",INDEX(APPOGGIO!$AG$2:$AG$1000,$A141))</f>
        <v/>
      </c>
      <c r="E141" s="96" t="str">
        <f>IF($A141="","",INDEX(APPOGGIO!$G$2:$G$1000,$A141))</f>
        <v/>
      </c>
      <c r="F141" s="96" t="str">
        <f>IF($A141="","",INDEX(APPOGGIO!$AB$2:$AB$1000,$A141))</f>
        <v/>
      </c>
      <c r="G141" s="97" t="str">
        <f>IF($A141="","",INDEX(APPOGGIO!$AC$2:$AC$1000,$A141))</f>
        <v/>
      </c>
      <c r="H141" s="96" t="str">
        <f>IF($A141="","",INDEX(APPOGGIO!$AD$2:$AD$1000,$A141))</f>
        <v/>
      </c>
      <c r="I141" s="96" t="str">
        <f>IF($A141="","",INDEX(APPOGGIO!$AE$2:$AE$1000,$A141))</f>
        <v/>
      </c>
      <c r="J141" t="str">
        <f t="shared" si="10"/>
        <v/>
      </c>
      <c r="K141" t="str">
        <f>IF($A141="","",INDEX(APPOGGIO!$Z$2:$Z$1000,$A141))</f>
        <v/>
      </c>
      <c r="L141" s="96" t="str">
        <f>IF($A141="","",INDEX(APPOGGIO!$AA$2:$AA$1000,$A141))</f>
        <v/>
      </c>
      <c r="M141" s="96" t="str">
        <f>IF($A141="","",INDEX(APPOGGIO!$AF$2:$AF$1000,$A141))</f>
        <v/>
      </c>
      <c r="N141" s="96" t="str">
        <f t="shared" si="11"/>
        <v/>
      </c>
      <c r="O141" s="96" t="str">
        <f t="shared" si="12"/>
        <v/>
      </c>
      <c r="S141" s="118"/>
      <c r="T141" s="118"/>
      <c r="W141" s="227" t="str" cm="1">
        <f t="array" ref="W141">IF($B141="","",IFERROR(_xlfn.XLOOKUP($B141&amp;"",PIVOT!$A$10:$A$220&amp;"",PIVOT!$R$10:$R$220,0),0))</f>
        <v/>
      </c>
      <c r="X141" s="221" t="str">
        <f t="shared" si="13"/>
        <v/>
      </c>
      <c r="Y141" s="230" t="str">
        <f t="shared" si="14"/>
        <v/>
      </c>
    </row>
    <row r="142" spans="1:25" x14ac:dyDescent="0.25">
      <c r="A142" t="str">
        <f>IF(ROWS(A$2:A142)&lt;=$Q$2,IFERROR(MATCH(ROWS(A$2:A142),APPOGGIO!$AH$2:$AH$1000,0),""),IFERROR(MATCH(ROWS(A$2:A142)-$Q$2,APPOGGIO!$AI$2:$AI$1000,0),""))</f>
        <v/>
      </c>
      <c r="B142" t="str">
        <f>IF($A142="","",INDEX(APPOGGIO!$C$2:$C$1000,$A142))</f>
        <v/>
      </c>
      <c r="C142" t="str">
        <f>IF($A142="","",INDEX(APPOGGIO!$D$2:$D$1000,$A142))</f>
        <v/>
      </c>
      <c r="D142" s="96" t="str">
        <f>IF($A142="","",INDEX(APPOGGIO!$AG$2:$AG$1000,$A142))</f>
        <v/>
      </c>
      <c r="E142" s="96" t="str">
        <f>IF($A142="","",INDEX(APPOGGIO!$G$2:$G$1000,$A142))</f>
        <v/>
      </c>
      <c r="F142" s="96" t="str">
        <f>IF($A142="","",INDEX(APPOGGIO!$AB$2:$AB$1000,$A142))</f>
        <v/>
      </c>
      <c r="G142" s="97" t="str">
        <f>IF($A142="","",INDEX(APPOGGIO!$AC$2:$AC$1000,$A142))</f>
        <v/>
      </c>
      <c r="H142" s="96" t="str">
        <f>IF($A142="","",INDEX(APPOGGIO!$AD$2:$AD$1000,$A142))</f>
        <v/>
      </c>
      <c r="I142" s="96" t="str">
        <f>IF($A142="","",INDEX(APPOGGIO!$AE$2:$AE$1000,$A142))</f>
        <v/>
      </c>
      <c r="J142" t="str">
        <f t="shared" si="10"/>
        <v/>
      </c>
      <c r="K142" t="str">
        <f>IF($A142="","",INDEX(APPOGGIO!$Z$2:$Z$1000,$A142))</f>
        <v/>
      </c>
      <c r="L142" s="96" t="str">
        <f>IF($A142="","",INDEX(APPOGGIO!$AA$2:$AA$1000,$A142))</f>
        <v/>
      </c>
      <c r="M142" s="96" t="str">
        <f>IF($A142="","",INDEX(APPOGGIO!$AF$2:$AF$1000,$A142))</f>
        <v/>
      </c>
      <c r="N142" s="96" t="str">
        <f t="shared" si="11"/>
        <v/>
      </c>
      <c r="O142" s="96" t="str">
        <f t="shared" si="12"/>
        <v/>
      </c>
      <c r="S142" s="118"/>
      <c r="T142" s="118"/>
      <c r="W142" s="227" t="str" cm="1">
        <f t="array" ref="W142">IF($B142="","",IFERROR(_xlfn.XLOOKUP($B142&amp;"",PIVOT!$A$10:$A$220&amp;"",PIVOT!$R$10:$R$220,0),0))</f>
        <v/>
      </c>
      <c r="X142" s="221" t="str">
        <f t="shared" si="13"/>
        <v/>
      </c>
      <c r="Y142" s="230" t="str">
        <f t="shared" si="14"/>
        <v/>
      </c>
    </row>
    <row r="143" spans="1:25" x14ac:dyDescent="0.25">
      <c r="A143" t="str">
        <f>IF(ROWS(A$2:A143)&lt;=$Q$2,IFERROR(MATCH(ROWS(A$2:A143),APPOGGIO!$AH$2:$AH$1000,0),""),IFERROR(MATCH(ROWS(A$2:A143)-$Q$2,APPOGGIO!$AI$2:$AI$1000,0),""))</f>
        <v/>
      </c>
      <c r="B143" t="str">
        <f>IF($A143="","",INDEX(APPOGGIO!$C$2:$C$1000,$A143))</f>
        <v/>
      </c>
      <c r="C143" t="str">
        <f>IF($A143="","",INDEX(APPOGGIO!$D$2:$D$1000,$A143))</f>
        <v/>
      </c>
      <c r="D143" s="96" t="str">
        <f>IF($A143="","",INDEX(APPOGGIO!$AG$2:$AG$1000,$A143))</f>
        <v/>
      </c>
      <c r="E143" s="96" t="str">
        <f>IF($A143="","",INDEX(APPOGGIO!$G$2:$G$1000,$A143))</f>
        <v/>
      </c>
      <c r="F143" s="96" t="str">
        <f>IF($A143="","",INDEX(APPOGGIO!$AB$2:$AB$1000,$A143))</f>
        <v/>
      </c>
      <c r="G143" s="97" t="str">
        <f>IF($A143="","",INDEX(APPOGGIO!$AC$2:$AC$1000,$A143))</f>
        <v/>
      </c>
      <c r="H143" s="96" t="str">
        <f>IF($A143="","",INDEX(APPOGGIO!$AD$2:$AD$1000,$A143))</f>
        <v/>
      </c>
      <c r="I143" s="96" t="str">
        <f>IF($A143="","",INDEX(APPOGGIO!$AE$2:$AE$1000,$A143))</f>
        <v/>
      </c>
      <c r="J143" t="str">
        <f t="shared" si="10"/>
        <v/>
      </c>
      <c r="K143" t="str">
        <f>IF($A143="","",INDEX(APPOGGIO!$Z$2:$Z$1000,$A143))</f>
        <v/>
      </c>
      <c r="L143" s="96" t="str">
        <f>IF($A143="","",INDEX(APPOGGIO!$AA$2:$AA$1000,$A143))</f>
        <v/>
      </c>
      <c r="M143" s="96" t="str">
        <f>IF($A143="","",INDEX(APPOGGIO!$AF$2:$AF$1000,$A143))</f>
        <v/>
      </c>
      <c r="N143" s="96" t="str">
        <f t="shared" si="11"/>
        <v/>
      </c>
      <c r="O143" s="96" t="str">
        <f t="shared" si="12"/>
        <v/>
      </c>
      <c r="S143" s="118"/>
      <c r="T143" s="118"/>
      <c r="W143" s="227" t="str" cm="1">
        <f t="array" ref="W143">IF($B143="","",IFERROR(_xlfn.XLOOKUP($B143&amp;"",PIVOT!$A$10:$A$220&amp;"",PIVOT!$R$10:$R$220,0),0))</f>
        <v/>
      </c>
      <c r="X143" s="221" t="str">
        <f t="shared" si="13"/>
        <v/>
      </c>
      <c r="Y143" s="230" t="str">
        <f t="shared" si="14"/>
        <v/>
      </c>
    </row>
    <row r="144" spans="1:25" x14ac:dyDescent="0.25">
      <c r="A144" t="str">
        <f>IF(ROWS(A$2:A144)&lt;=$Q$2,IFERROR(MATCH(ROWS(A$2:A144),APPOGGIO!$AH$2:$AH$1000,0),""),IFERROR(MATCH(ROWS(A$2:A144)-$Q$2,APPOGGIO!$AI$2:$AI$1000,0),""))</f>
        <v/>
      </c>
      <c r="B144" t="str">
        <f>IF($A144="","",INDEX(APPOGGIO!$C$2:$C$1000,$A144))</f>
        <v/>
      </c>
      <c r="C144" t="str">
        <f>IF($A144="","",INDEX(APPOGGIO!$D$2:$D$1000,$A144))</f>
        <v/>
      </c>
      <c r="D144" s="96" t="str">
        <f>IF($A144="","",INDEX(APPOGGIO!$AG$2:$AG$1000,$A144))</f>
        <v/>
      </c>
      <c r="E144" s="96" t="str">
        <f>IF($A144="","",INDEX(APPOGGIO!$G$2:$G$1000,$A144))</f>
        <v/>
      </c>
      <c r="F144" s="96" t="str">
        <f>IF($A144="","",INDEX(APPOGGIO!$AB$2:$AB$1000,$A144))</f>
        <v/>
      </c>
      <c r="G144" s="97" t="str">
        <f>IF($A144="","",INDEX(APPOGGIO!$AC$2:$AC$1000,$A144))</f>
        <v/>
      </c>
      <c r="H144" s="96" t="str">
        <f>IF($A144="","",INDEX(APPOGGIO!$AD$2:$AD$1000,$A144))</f>
        <v/>
      </c>
      <c r="I144" s="96" t="str">
        <f>IF($A144="","",INDEX(APPOGGIO!$AE$2:$AE$1000,$A144))</f>
        <v/>
      </c>
      <c r="J144" t="str">
        <f t="shared" si="10"/>
        <v/>
      </c>
      <c r="K144" t="str">
        <f>IF($A144="","",INDEX(APPOGGIO!$Z$2:$Z$1000,$A144))</f>
        <v/>
      </c>
      <c r="L144" s="96" t="str">
        <f>IF($A144="","",INDEX(APPOGGIO!$AA$2:$AA$1000,$A144))</f>
        <v/>
      </c>
      <c r="M144" s="96" t="str">
        <f>IF($A144="","",INDEX(APPOGGIO!$AF$2:$AF$1000,$A144))</f>
        <v/>
      </c>
      <c r="N144" s="96" t="str">
        <f t="shared" si="11"/>
        <v/>
      </c>
      <c r="O144" s="96" t="str">
        <f t="shared" si="12"/>
        <v/>
      </c>
      <c r="S144" s="118"/>
      <c r="T144" s="118"/>
      <c r="W144" s="227" t="str" cm="1">
        <f t="array" ref="W144">IF($B144="","",IFERROR(_xlfn.XLOOKUP($B144&amp;"",PIVOT!$A$10:$A$220&amp;"",PIVOT!$R$10:$R$220,0),0))</f>
        <v/>
      </c>
      <c r="X144" s="221" t="str">
        <f t="shared" si="13"/>
        <v/>
      </c>
      <c r="Y144" s="230" t="str">
        <f t="shared" si="14"/>
        <v/>
      </c>
    </row>
    <row r="145" spans="1:25" x14ac:dyDescent="0.25">
      <c r="A145" t="str">
        <f>IF(ROWS(A$2:A145)&lt;=$Q$2,IFERROR(MATCH(ROWS(A$2:A145),APPOGGIO!$AH$2:$AH$1000,0),""),IFERROR(MATCH(ROWS(A$2:A145)-$Q$2,APPOGGIO!$AI$2:$AI$1000,0),""))</f>
        <v/>
      </c>
      <c r="B145" t="str">
        <f>IF($A145="","",INDEX(APPOGGIO!$C$2:$C$1000,$A145))</f>
        <v/>
      </c>
      <c r="C145" t="str">
        <f>IF($A145="","",INDEX(APPOGGIO!$D$2:$D$1000,$A145))</f>
        <v/>
      </c>
      <c r="D145" s="96" t="str">
        <f>IF($A145="","",INDEX(APPOGGIO!$AG$2:$AG$1000,$A145))</f>
        <v/>
      </c>
      <c r="E145" s="96" t="str">
        <f>IF($A145="","",INDEX(APPOGGIO!$G$2:$G$1000,$A145))</f>
        <v/>
      </c>
      <c r="F145" s="96" t="str">
        <f>IF($A145="","",INDEX(APPOGGIO!$AB$2:$AB$1000,$A145))</f>
        <v/>
      </c>
      <c r="G145" s="97" t="str">
        <f>IF($A145="","",INDEX(APPOGGIO!$AC$2:$AC$1000,$A145))</f>
        <v/>
      </c>
      <c r="H145" s="96" t="str">
        <f>IF($A145="","",INDEX(APPOGGIO!$AD$2:$AD$1000,$A145))</f>
        <v/>
      </c>
      <c r="I145" s="96" t="str">
        <f>IF($A145="","",INDEX(APPOGGIO!$AE$2:$AE$1000,$A145))</f>
        <v/>
      </c>
      <c r="J145" t="str">
        <f t="shared" si="10"/>
        <v/>
      </c>
      <c r="K145" t="str">
        <f>IF($A145="","",INDEX(APPOGGIO!$Z$2:$Z$1000,$A145))</f>
        <v/>
      </c>
      <c r="L145" s="96" t="str">
        <f>IF($A145="","",INDEX(APPOGGIO!$AA$2:$AA$1000,$A145))</f>
        <v/>
      </c>
      <c r="M145" s="96" t="str">
        <f>IF($A145="","",INDEX(APPOGGIO!$AF$2:$AF$1000,$A145))</f>
        <v/>
      </c>
      <c r="N145" s="96" t="str">
        <f t="shared" si="11"/>
        <v/>
      </c>
      <c r="O145" s="96" t="str">
        <f t="shared" si="12"/>
        <v/>
      </c>
      <c r="S145" s="118"/>
      <c r="T145" s="118"/>
      <c r="W145" s="227" t="str" cm="1">
        <f t="array" ref="W145">IF($B145="","",IFERROR(_xlfn.XLOOKUP($B145&amp;"",PIVOT!$A$10:$A$220&amp;"",PIVOT!$R$10:$R$220,0),0))</f>
        <v/>
      </c>
      <c r="X145" s="221" t="str">
        <f t="shared" si="13"/>
        <v/>
      </c>
      <c r="Y145" s="230" t="str">
        <f t="shared" si="14"/>
        <v/>
      </c>
    </row>
    <row r="146" spans="1:25" x14ac:dyDescent="0.25">
      <c r="A146" t="str">
        <f>IF(ROWS(A$2:A146)&lt;=$Q$2,IFERROR(MATCH(ROWS(A$2:A146),APPOGGIO!$AH$2:$AH$1000,0),""),IFERROR(MATCH(ROWS(A$2:A146)-$Q$2,APPOGGIO!$AI$2:$AI$1000,0),""))</f>
        <v/>
      </c>
      <c r="B146" t="str">
        <f>IF($A146="","",INDEX(APPOGGIO!$C$2:$C$1000,$A146))</f>
        <v/>
      </c>
      <c r="C146" t="str">
        <f>IF($A146="","",INDEX(APPOGGIO!$D$2:$D$1000,$A146))</f>
        <v/>
      </c>
      <c r="D146" s="96" t="str">
        <f>IF($A146="","",INDEX(APPOGGIO!$AG$2:$AG$1000,$A146))</f>
        <v/>
      </c>
      <c r="E146" s="96" t="str">
        <f>IF($A146="","",INDEX(APPOGGIO!$G$2:$G$1000,$A146))</f>
        <v/>
      </c>
      <c r="F146" s="96" t="str">
        <f>IF($A146="","",INDEX(APPOGGIO!$AB$2:$AB$1000,$A146))</f>
        <v/>
      </c>
      <c r="G146" s="97" t="str">
        <f>IF($A146="","",INDEX(APPOGGIO!$AC$2:$AC$1000,$A146))</f>
        <v/>
      </c>
      <c r="H146" s="96" t="str">
        <f>IF($A146="","",INDEX(APPOGGIO!$AD$2:$AD$1000,$A146))</f>
        <v/>
      </c>
      <c r="I146" s="96" t="str">
        <f>IF($A146="","",INDEX(APPOGGIO!$AE$2:$AE$1000,$A146))</f>
        <v/>
      </c>
      <c r="J146" t="str">
        <f t="shared" si="10"/>
        <v/>
      </c>
      <c r="K146" t="str">
        <f>IF($A146="","",INDEX(APPOGGIO!$Z$2:$Z$1000,$A146))</f>
        <v/>
      </c>
      <c r="L146" s="96" t="str">
        <f>IF($A146="","",INDEX(APPOGGIO!$AA$2:$AA$1000,$A146))</f>
        <v/>
      </c>
      <c r="M146" s="96" t="str">
        <f>IF($A146="","",INDEX(APPOGGIO!$AF$2:$AF$1000,$A146))</f>
        <v/>
      </c>
      <c r="N146" s="96" t="str">
        <f t="shared" si="11"/>
        <v/>
      </c>
      <c r="O146" s="96" t="str">
        <f t="shared" si="12"/>
        <v/>
      </c>
      <c r="S146" s="118"/>
      <c r="T146" s="118"/>
      <c r="W146" s="227" t="str" cm="1">
        <f t="array" ref="W146">IF($B146="","",IFERROR(_xlfn.XLOOKUP($B146&amp;"",PIVOT!$A$10:$A$220&amp;"",PIVOT!$R$10:$R$220,0),0))</f>
        <v/>
      </c>
      <c r="X146" s="221" t="str">
        <f t="shared" si="13"/>
        <v/>
      </c>
      <c r="Y146" s="230" t="str">
        <f t="shared" si="14"/>
        <v/>
      </c>
    </row>
    <row r="147" spans="1:25" x14ac:dyDescent="0.25">
      <c r="A147" t="str">
        <f>IF(ROWS(A$2:A147)&lt;=$Q$2,IFERROR(MATCH(ROWS(A$2:A147),APPOGGIO!$AH$2:$AH$1000,0),""),IFERROR(MATCH(ROWS(A$2:A147)-$Q$2,APPOGGIO!$AI$2:$AI$1000,0),""))</f>
        <v/>
      </c>
      <c r="B147" t="str">
        <f>IF($A147="","",INDEX(APPOGGIO!$C$2:$C$1000,$A147))</f>
        <v/>
      </c>
      <c r="C147" t="str">
        <f>IF($A147="","",INDEX(APPOGGIO!$D$2:$D$1000,$A147))</f>
        <v/>
      </c>
      <c r="D147" s="96" t="str">
        <f>IF($A147="","",INDEX(APPOGGIO!$AG$2:$AG$1000,$A147))</f>
        <v/>
      </c>
      <c r="E147" s="96" t="str">
        <f>IF($A147="","",INDEX(APPOGGIO!$G$2:$G$1000,$A147))</f>
        <v/>
      </c>
      <c r="F147" s="96" t="str">
        <f>IF($A147="","",INDEX(APPOGGIO!$AB$2:$AB$1000,$A147))</f>
        <v/>
      </c>
      <c r="G147" s="97" t="str">
        <f>IF($A147="","",INDEX(APPOGGIO!$AC$2:$AC$1000,$A147))</f>
        <v/>
      </c>
      <c r="H147" s="96" t="str">
        <f>IF($A147="","",INDEX(APPOGGIO!$AD$2:$AD$1000,$A147))</f>
        <v/>
      </c>
      <c r="I147" s="96" t="str">
        <f>IF($A147="","",INDEX(APPOGGIO!$AE$2:$AE$1000,$A147))</f>
        <v/>
      </c>
      <c r="J147" t="str">
        <f t="shared" si="10"/>
        <v/>
      </c>
      <c r="K147" t="str">
        <f>IF($A147="","",INDEX(APPOGGIO!$Z$2:$Z$1000,$A147))</f>
        <v/>
      </c>
      <c r="L147" s="96" t="str">
        <f>IF($A147="","",INDEX(APPOGGIO!$AA$2:$AA$1000,$A147))</f>
        <v/>
      </c>
      <c r="M147" s="96" t="str">
        <f>IF($A147="","",INDEX(APPOGGIO!$AF$2:$AF$1000,$A147))</f>
        <v/>
      </c>
      <c r="N147" s="96" t="str">
        <f t="shared" si="11"/>
        <v/>
      </c>
      <c r="O147" s="96" t="str">
        <f t="shared" si="12"/>
        <v/>
      </c>
      <c r="S147" s="118"/>
      <c r="T147" s="118"/>
      <c r="W147" s="227" t="str" cm="1">
        <f t="array" ref="W147">IF($B147="","",IFERROR(_xlfn.XLOOKUP($B147&amp;"",PIVOT!$A$10:$A$220&amp;"",PIVOT!$R$10:$R$220,0),0))</f>
        <v/>
      </c>
      <c r="X147" s="221" t="str">
        <f t="shared" si="13"/>
        <v/>
      </c>
      <c r="Y147" s="230" t="str">
        <f t="shared" si="14"/>
        <v/>
      </c>
    </row>
    <row r="148" spans="1:25" x14ac:dyDescent="0.25">
      <c r="A148" t="str">
        <f>IF(ROWS(A$2:A148)&lt;=$Q$2,IFERROR(MATCH(ROWS(A$2:A148),APPOGGIO!$AH$2:$AH$1000,0),""),IFERROR(MATCH(ROWS(A$2:A148)-$Q$2,APPOGGIO!$AI$2:$AI$1000,0),""))</f>
        <v/>
      </c>
      <c r="B148" t="str">
        <f>IF($A148="","",INDEX(APPOGGIO!$C$2:$C$1000,$A148))</f>
        <v/>
      </c>
      <c r="C148" t="str">
        <f>IF($A148="","",INDEX(APPOGGIO!$D$2:$D$1000,$A148))</f>
        <v/>
      </c>
      <c r="D148" s="96" t="str">
        <f>IF($A148="","",INDEX(APPOGGIO!$AG$2:$AG$1000,$A148))</f>
        <v/>
      </c>
      <c r="E148" s="96" t="str">
        <f>IF($A148="","",INDEX(APPOGGIO!$G$2:$G$1000,$A148))</f>
        <v/>
      </c>
      <c r="F148" s="96" t="str">
        <f>IF($A148="","",INDEX(APPOGGIO!$AB$2:$AB$1000,$A148))</f>
        <v/>
      </c>
      <c r="G148" s="97" t="str">
        <f>IF($A148="","",INDEX(APPOGGIO!$AC$2:$AC$1000,$A148))</f>
        <v/>
      </c>
      <c r="H148" s="96" t="str">
        <f>IF($A148="","",INDEX(APPOGGIO!$AD$2:$AD$1000,$A148))</f>
        <v/>
      </c>
      <c r="I148" s="96" t="str">
        <f>IF($A148="","",INDEX(APPOGGIO!$AE$2:$AE$1000,$A148))</f>
        <v/>
      </c>
      <c r="J148" t="str">
        <f t="shared" si="10"/>
        <v/>
      </c>
      <c r="K148" t="str">
        <f>IF($A148="","",INDEX(APPOGGIO!$Z$2:$Z$1000,$A148))</f>
        <v/>
      </c>
      <c r="L148" s="96" t="str">
        <f>IF($A148="","",INDEX(APPOGGIO!$AA$2:$AA$1000,$A148))</f>
        <v/>
      </c>
      <c r="M148" s="96" t="str">
        <f>IF($A148="","",INDEX(APPOGGIO!$AF$2:$AF$1000,$A148))</f>
        <v/>
      </c>
      <c r="N148" s="96" t="str">
        <f t="shared" si="11"/>
        <v/>
      </c>
      <c r="O148" s="96" t="str">
        <f t="shared" si="12"/>
        <v/>
      </c>
      <c r="S148" s="118"/>
      <c r="T148" s="118"/>
      <c r="W148" s="227" t="str" cm="1">
        <f t="array" ref="W148">IF($B148="","",IFERROR(_xlfn.XLOOKUP($B148&amp;"",PIVOT!$A$10:$A$220&amp;"",PIVOT!$R$10:$R$220,0),0))</f>
        <v/>
      </c>
      <c r="X148" s="221" t="str">
        <f t="shared" si="13"/>
        <v/>
      </c>
      <c r="Y148" s="230" t="str">
        <f t="shared" si="14"/>
        <v/>
      </c>
    </row>
    <row r="149" spans="1:25" x14ac:dyDescent="0.25">
      <c r="A149" t="str">
        <f>IF(ROWS(A$2:A149)&lt;=$Q$2,IFERROR(MATCH(ROWS(A$2:A149),APPOGGIO!$AH$2:$AH$1000,0),""),IFERROR(MATCH(ROWS(A$2:A149)-$Q$2,APPOGGIO!$AI$2:$AI$1000,0),""))</f>
        <v/>
      </c>
      <c r="B149" t="str">
        <f>IF($A149="","",INDEX(APPOGGIO!$C$2:$C$1000,$A149))</f>
        <v/>
      </c>
      <c r="C149" t="str">
        <f>IF($A149="","",INDEX(APPOGGIO!$D$2:$D$1000,$A149))</f>
        <v/>
      </c>
      <c r="D149" s="96" t="str">
        <f>IF($A149="","",INDEX(APPOGGIO!$AG$2:$AG$1000,$A149))</f>
        <v/>
      </c>
      <c r="E149" s="96" t="str">
        <f>IF($A149="","",INDEX(APPOGGIO!$G$2:$G$1000,$A149))</f>
        <v/>
      </c>
      <c r="F149" s="96" t="str">
        <f>IF($A149="","",INDEX(APPOGGIO!$AB$2:$AB$1000,$A149))</f>
        <v/>
      </c>
      <c r="G149" s="97" t="str">
        <f>IF($A149="","",INDEX(APPOGGIO!$AC$2:$AC$1000,$A149))</f>
        <v/>
      </c>
      <c r="H149" s="96" t="str">
        <f>IF($A149="","",INDEX(APPOGGIO!$AD$2:$AD$1000,$A149))</f>
        <v/>
      </c>
      <c r="I149" s="96" t="str">
        <f>IF($A149="","",INDEX(APPOGGIO!$AE$2:$AE$1000,$A149))</f>
        <v/>
      </c>
      <c r="J149" t="str">
        <f t="shared" si="10"/>
        <v/>
      </c>
      <c r="K149" t="str">
        <f>IF($A149="","",INDEX(APPOGGIO!$Z$2:$Z$1000,$A149))</f>
        <v/>
      </c>
      <c r="L149" s="96" t="str">
        <f>IF($A149="","",INDEX(APPOGGIO!$AA$2:$AA$1000,$A149))</f>
        <v/>
      </c>
      <c r="M149" s="96" t="str">
        <f>IF($A149="","",INDEX(APPOGGIO!$AF$2:$AF$1000,$A149))</f>
        <v/>
      </c>
      <c r="N149" s="96" t="str">
        <f t="shared" si="11"/>
        <v/>
      </c>
      <c r="O149" s="96" t="str">
        <f t="shared" si="12"/>
        <v/>
      </c>
      <c r="S149" s="118"/>
      <c r="T149" s="118"/>
      <c r="W149" s="227" t="str" cm="1">
        <f t="array" ref="W149">IF($B149="","",IFERROR(_xlfn.XLOOKUP($B149&amp;"",PIVOT!$A$10:$A$220&amp;"",PIVOT!$R$10:$R$220,0),0))</f>
        <v/>
      </c>
      <c r="X149" s="221" t="str">
        <f t="shared" si="13"/>
        <v/>
      </c>
      <c r="Y149" s="230" t="str">
        <f t="shared" si="14"/>
        <v/>
      </c>
    </row>
    <row r="150" spans="1:25" x14ac:dyDescent="0.25">
      <c r="A150" t="str">
        <f>IF(ROWS(A$2:A150)&lt;=$Q$2,IFERROR(MATCH(ROWS(A$2:A150),APPOGGIO!$AH$2:$AH$1000,0),""),IFERROR(MATCH(ROWS(A$2:A150)-$Q$2,APPOGGIO!$AI$2:$AI$1000,0),""))</f>
        <v/>
      </c>
      <c r="B150" t="str">
        <f>IF($A150="","",INDEX(APPOGGIO!$C$2:$C$1000,$A150))</f>
        <v/>
      </c>
      <c r="C150" t="str">
        <f>IF($A150="","",INDEX(APPOGGIO!$D$2:$D$1000,$A150))</f>
        <v/>
      </c>
      <c r="D150" s="96" t="str">
        <f>IF($A150="","",INDEX(APPOGGIO!$AG$2:$AG$1000,$A150))</f>
        <v/>
      </c>
      <c r="E150" s="96" t="str">
        <f>IF($A150="","",INDEX(APPOGGIO!$G$2:$G$1000,$A150))</f>
        <v/>
      </c>
      <c r="F150" s="96" t="str">
        <f>IF($A150="","",INDEX(APPOGGIO!$AB$2:$AB$1000,$A150))</f>
        <v/>
      </c>
      <c r="G150" s="97" t="str">
        <f>IF($A150="","",INDEX(APPOGGIO!$AC$2:$AC$1000,$A150))</f>
        <v/>
      </c>
      <c r="H150" s="96" t="str">
        <f>IF($A150="","",INDEX(APPOGGIO!$AD$2:$AD$1000,$A150))</f>
        <v/>
      </c>
      <c r="I150" s="96" t="str">
        <f>IF($A150="","",INDEX(APPOGGIO!$AE$2:$AE$1000,$A150))</f>
        <v/>
      </c>
      <c r="J150" t="str">
        <f t="shared" si="10"/>
        <v/>
      </c>
      <c r="K150" t="str">
        <f>IF($A150="","",INDEX(APPOGGIO!$Z$2:$Z$1000,$A150))</f>
        <v/>
      </c>
      <c r="L150" s="96" t="str">
        <f>IF($A150="","",INDEX(APPOGGIO!$AA$2:$AA$1000,$A150))</f>
        <v/>
      </c>
      <c r="M150" s="96" t="str">
        <f>IF($A150="","",INDEX(APPOGGIO!$AF$2:$AF$1000,$A150))</f>
        <v/>
      </c>
      <c r="N150" s="96" t="str">
        <f t="shared" si="11"/>
        <v/>
      </c>
      <c r="O150" s="96" t="str">
        <f t="shared" si="12"/>
        <v/>
      </c>
      <c r="S150" s="118"/>
      <c r="T150" s="118"/>
      <c r="W150" s="227" t="str" cm="1">
        <f t="array" ref="W150">IF($B150="","",IFERROR(_xlfn.XLOOKUP($B150&amp;"",PIVOT!$A$10:$A$220&amp;"",PIVOT!$R$10:$R$220,0),0))</f>
        <v/>
      </c>
      <c r="X150" s="221" t="str">
        <f t="shared" si="13"/>
        <v/>
      </c>
      <c r="Y150" s="230" t="str">
        <f t="shared" si="14"/>
        <v/>
      </c>
    </row>
    <row r="151" spans="1:25" x14ac:dyDescent="0.25">
      <c r="A151" t="str">
        <f>IF(ROWS(A$2:A151)&lt;=$Q$2,IFERROR(MATCH(ROWS(A$2:A151),APPOGGIO!$AH$2:$AH$1000,0),""),IFERROR(MATCH(ROWS(A$2:A151)-$Q$2,APPOGGIO!$AI$2:$AI$1000,0),""))</f>
        <v/>
      </c>
      <c r="B151" t="str">
        <f>IF($A151="","",INDEX(APPOGGIO!$C$2:$C$1000,$A151))</f>
        <v/>
      </c>
      <c r="C151" t="str">
        <f>IF($A151="","",INDEX(APPOGGIO!$D$2:$D$1000,$A151))</f>
        <v/>
      </c>
      <c r="D151" s="96" t="str">
        <f>IF($A151="","",INDEX(APPOGGIO!$AG$2:$AG$1000,$A151))</f>
        <v/>
      </c>
      <c r="E151" s="96" t="str">
        <f>IF($A151="","",INDEX(APPOGGIO!$G$2:$G$1000,$A151))</f>
        <v/>
      </c>
      <c r="F151" s="96" t="str">
        <f>IF($A151="","",INDEX(APPOGGIO!$AB$2:$AB$1000,$A151))</f>
        <v/>
      </c>
      <c r="G151" s="97" t="str">
        <f>IF($A151="","",INDEX(APPOGGIO!$AC$2:$AC$1000,$A151))</f>
        <v/>
      </c>
      <c r="H151" s="96" t="str">
        <f>IF($A151="","",INDEX(APPOGGIO!$AD$2:$AD$1000,$A151))</f>
        <v/>
      </c>
      <c r="I151" s="96" t="str">
        <f>IF($A151="","",INDEX(APPOGGIO!$AE$2:$AE$1000,$A151))</f>
        <v/>
      </c>
      <c r="J151" t="str">
        <f t="shared" si="10"/>
        <v/>
      </c>
      <c r="K151" t="str">
        <f>IF($A151="","",INDEX(APPOGGIO!$Z$2:$Z$1000,$A151))</f>
        <v/>
      </c>
      <c r="L151" s="96" t="str">
        <f>IF($A151="","",INDEX(APPOGGIO!$AA$2:$AA$1000,$A151))</f>
        <v/>
      </c>
      <c r="M151" s="96" t="str">
        <f>IF($A151="","",INDEX(APPOGGIO!$AF$2:$AF$1000,$A151))</f>
        <v/>
      </c>
      <c r="N151" s="96" t="str">
        <f t="shared" si="11"/>
        <v/>
      </c>
      <c r="O151" s="96" t="str">
        <f t="shared" si="12"/>
        <v/>
      </c>
      <c r="S151" s="118"/>
      <c r="T151" s="118"/>
      <c r="W151" s="227" t="str" cm="1">
        <f t="array" ref="W151">IF($B151="","",IFERROR(_xlfn.XLOOKUP($B151&amp;"",PIVOT!$A$10:$A$220&amp;"",PIVOT!$R$10:$R$220,0),0))</f>
        <v/>
      </c>
      <c r="X151" s="221" t="str">
        <f t="shared" si="13"/>
        <v/>
      </c>
      <c r="Y151" s="230" t="str">
        <f t="shared" si="14"/>
        <v/>
      </c>
    </row>
    <row r="152" spans="1:25" x14ac:dyDescent="0.25">
      <c r="A152" t="str">
        <f>IF(ROWS(A$2:A152)&lt;=$Q$2,IFERROR(MATCH(ROWS(A$2:A152),APPOGGIO!$AH$2:$AH$1000,0),""),IFERROR(MATCH(ROWS(A$2:A152)-$Q$2,APPOGGIO!$AI$2:$AI$1000,0),""))</f>
        <v/>
      </c>
      <c r="B152" t="str">
        <f>IF($A152="","",INDEX(APPOGGIO!$C$2:$C$1000,$A152))</f>
        <v/>
      </c>
      <c r="C152" t="str">
        <f>IF($A152="","",INDEX(APPOGGIO!$D$2:$D$1000,$A152))</f>
        <v/>
      </c>
      <c r="D152" s="96" t="str">
        <f>IF($A152="","",INDEX(APPOGGIO!$AG$2:$AG$1000,$A152))</f>
        <v/>
      </c>
      <c r="E152" s="96" t="str">
        <f>IF($A152="","",INDEX(APPOGGIO!$G$2:$G$1000,$A152))</f>
        <v/>
      </c>
      <c r="F152" s="96" t="str">
        <f>IF($A152="","",INDEX(APPOGGIO!$AB$2:$AB$1000,$A152))</f>
        <v/>
      </c>
      <c r="G152" s="97" t="str">
        <f>IF($A152="","",INDEX(APPOGGIO!$AC$2:$AC$1000,$A152))</f>
        <v/>
      </c>
      <c r="H152" s="96" t="str">
        <f>IF($A152="","",INDEX(APPOGGIO!$AD$2:$AD$1000,$A152))</f>
        <v/>
      </c>
      <c r="I152" s="96" t="str">
        <f>IF($A152="","",INDEX(APPOGGIO!$AE$2:$AE$1000,$A152))</f>
        <v/>
      </c>
      <c r="J152" t="str">
        <f t="shared" si="10"/>
        <v/>
      </c>
      <c r="K152" t="str">
        <f>IF($A152="","",INDEX(APPOGGIO!$Z$2:$Z$1000,$A152))</f>
        <v/>
      </c>
      <c r="L152" s="96" t="str">
        <f>IF($A152="","",INDEX(APPOGGIO!$AA$2:$AA$1000,$A152))</f>
        <v/>
      </c>
      <c r="M152" s="96" t="str">
        <f>IF($A152="","",INDEX(APPOGGIO!$AF$2:$AF$1000,$A152))</f>
        <v/>
      </c>
      <c r="N152" s="96" t="str">
        <f t="shared" si="11"/>
        <v/>
      </c>
      <c r="O152" s="96" t="str">
        <f t="shared" si="12"/>
        <v/>
      </c>
      <c r="S152" s="118"/>
      <c r="T152" s="118"/>
      <c r="W152" s="227" t="str" cm="1">
        <f t="array" ref="W152">IF($B152="","",IFERROR(_xlfn.XLOOKUP($B152&amp;"",PIVOT!$A$10:$A$220&amp;"",PIVOT!$R$10:$R$220,0),0))</f>
        <v/>
      </c>
      <c r="X152" s="221" t="str">
        <f t="shared" si="13"/>
        <v/>
      </c>
      <c r="Y152" s="230" t="str">
        <f t="shared" si="14"/>
        <v/>
      </c>
    </row>
    <row r="153" spans="1:25" x14ac:dyDescent="0.25">
      <c r="A153" t="str">
        <f>IF(ROWS(A$2:A153)&lt;=$Q$2,IFERROR(MATCH(ROWS(A$2:A153),APPOGGIO!$AH$2:$AH$1000,0),""),IFERROR(MATCH(ROWS(A$2:A153)-$Q$2,APPOGGIO!$AI$2:$AI$1000,0),""))</f>
        <v/>
      </c>
      <c r="B153" t="str">
        <f>IF($A153="","",INDEX(APPOGGIO!$C$2:$C$1000,$A153))</f>
        <v/>
      </c>
      <c r="C153" t="str">
        <f>IF($A153="","",INDEX(APPOGGIO!$D$2:$D$1000,$A153))</f>
        <v/>
      </c>
      <c r="D153" s="96" t="str">
        <f>IF($A153="","",INDEX(APPOGGIO!$AG$2:$AG$1000,$A153))</f>
        <v/>
      </c>
      <c r="E153" s="96" t="str">
        <f>IF($A153="","",INDEX(APPOGGIO!$G$2:$G$1000,$A153))</f>
        <v/>
      </c>
      <c r="F153" s="96" t="str">
        <f>IF($A153="","",INDEX(APPOGGIO!$AB$2:$AB$1000,$A153))</f>
        <v/>
      </c>
      <c r="G153" s="97" t="str">
        <f>IF($A153="","",INDEX(APPOGGIO!$AC$2:$AC$1000,$A153))</f>
        <v/>
      </c>
      <c r="H153" s="96" t="str">
        <f>IF($A153="","",INDEX(APPOGGIO!$AD$2:$AD$1000,$A153))</f>
        <v/>
      </c>
      <c r="I153" s="96" t="str">
        <f>IF($A153="","",INDEX(APPOGGIO!$AE$2:$AE$1000,$A153))</f>
        <v/>
      </c>
      <c r="J153" t="str">
        <f t="shared" si="10"/>
        <v/>
      </c>
      <c r="K153" t="str">
        <f>IF($A153="","",INDEX(APPOGGIO!$Z$2:$Z$1000,$A153))</f>
        <v/>
      </c>
      <c r="L153" s="96" t="str">
        <f>IF($A153="","",INDEX(APPOGGIO!$AA$2:$AA$1000,$A153))</f>
        <v/>
      </c>
      <c r="M153" s="96" t="str">
        <f>IF($A153="","",INDEX(APPOGGIO!$AF$2:$AF$1000,$A153))</f>
        <v/>
      </c>
      <c r="N153" s="96" t="str">
        <f t="shared" si="11"/>
        <v/>
      </c>
      <c r="O153" s="96" t="str">
        <f t="shared" si="12"/>
        <v/>
      </c>
      <c r="S153" s="118"/>
      <c r="T153" s="118"/>
      <c r="W153" s="227" t="str" cm="1">
        <f t="array" ref="W153">IF($B153="","",IFERROR(_xlfn.XLOOKUP($B153&amp;"",PIVOT!$A$10:$A$220&amp;"",PIVOT!$R$10:$R$220,0),0))</f>
        <v/>
      </c>
      <c r="X153" s="221" t="str">
        <f t="shared" si="13"/>
        <v/>
      </c>
      <c r="Y153" s="230" t="str">
        <f t="shared" si="14"/>
        <v/>
      </c>
    </row>
    <row r="154" spans="1:25" x14ac:dyDescent="0.25">
      <c r="A154" t="str">
        <f>IF(ROWS(A$2:A154)&lt;=$Q$2,IFERROR(MATCH(ROWS(A$2:A154),APPOGGIO!$AH$2:$AH$1000,0),""),IFERROR(MATCH(ROWS(A$2:A154)-$Q$2,APPOGGIO!$AI$2:$AI$1000,0),""))</f>
        <v/>
      </c>
      <c r="B154" t="str">
        <f>IF($A154="","",INDEX(APPOGGIO!$C$2:$C$1000,$A154))</f>
        <v/>
      </c>
      <c r="C154" t="str">
        <f>IF($A154="","",INDEX(APPOGGIO!$D$2:$D$1000,$A154))</f>
        <v/>
      </c>
      <c r="D154" s="96" t="str">
        <f>IF($A154="","",INDEX(APPOGGIO!$AG$2:$AG$1000,$A154))</f>
        <v/>
      </c>
      <c r="E154" s="96" t="str">
        <f>IF($A154="","",INDEX(APPOGGIO!$G$2:$G$1000,$A154))</f>
        <v/>
      </c>
      <c r="F154" s="96" t="str">
        <f>IF($A154="","",INDEX(APPOGGIO!$AB$2:$AB$1000,$A154))</f>
        <v/>
      </c>
      <c r="G154" s="97" t="str">
        <f>IF($A154="","",INDEX(APPOGGIO!$AC$2:$AC$1000,$A154))</f>
        <v/>
      </c>
      <c r="H154" s="96" t="str">
        <f>IF($A154="","",INDEX(APPOGGIO!$AD$2:$AD$1000,$A154))</f>
        <v/>
      </c>
      <c r="I154" s="96" t="str">
        <f>IF($A154="","",INDEX(APPOGGIO!$AE$2:$AE$1000,$A154))</f>
        <v/>
      </c>
      <c r="J154" t="str">
        <f t="shared" si="10"/>
        <v/>
      </c>
      <c r="K154" t="str">
        <f>IF($A154="","",INDEX(APPOGGIO!$Z$2:$Z$1000,$A154))</f>
        <v/>
      </c>
      <c r="L154" s="96" t="str">
        <f>IF($A154="","",INDEX(APPOGGIO!$AA$2:$AA$1000,$A154))</f>
        <v/>
      </c>
      <c r="M154" s="96" t="str">
        <f>IF($A154="","",INDEX(APPOGGIO!$AF$2:$AF$1000,$A154))</f>
        <v/>
      </c>
      <c r="N154" s="96" t="str">
        <f t="shared" si="11"/>
        <v/>
      </c>
      <c r="O154" s="96" t="str">
        <f t="shared" si="12"/>
        <v/>
      </c>
      <c r="S154" s="118"/>
      <c r="T154" s="118"/>
      <c r="W154" s="227" t="str" cm="1">
        <f t="array" ref="W154">IF($B154="","",IFERROR(_xlfn.XLOOKUP($B154&amp;"",PIVOT!$A$10:$A$220&amp;"",PIVOT!$R$10:$R$220,0),0))</f>
        <v/>
      </c>
      <c r="X154" s="221" t="str">
        <f t="shared" si="13"/>
        <v/>
      </c>
      <c r="Y154" s="230" t="str">
        <f t="shared" si="14"/>
        <v/>
      </c>
    </row>
    <row r="155" spans="1:25" x14ac:dyDescent="0.25">
      <c r="A155" t="str">
        <f>IF(ROWS(A$2:A155)&lt;=$Q$2,IFERROR(MATCH(ROWS(A$2:A155),APPOGGIO!$AH$2:$AH$1000,0),""),IFERROR(MATCH(ROWS(A$2:A155)-$Q$2,APPOGGIO!$AI$2:$AI$1000,0),""))</f>
        <v/>
      </c>
      <c r="B155" t="str">
        <f>IF($A155="","",INDEX(APPOGGIO!$C$2:$C$1000,$A155))</f>
        <v/>
      </c>
      <c r="C155" t="str">
        <f>IF($A155="","",INDEX(APPOGGIO!$D$2:$D$1000,$A155))</f>
        <v/>
      </c>
      <c r="D155" s="96" t="str">
        <f>IF($A155="","",INDEX(APPOGGIO!$AG$2:$AG$1000,$A155))</f>
        <v/>
      </c>
      <c r="E155" s="96" t="str">
        <f>IF($A155="","",INDEX(APPOGGIO!$G$2:$G$1000,$A155))</f>
        <v/>
      </c>
      <c r="F155" s="96" t="str">
        <f>IF($A155="","",INDEX(APPOGGIO!$AB$2:$AB$1000,$A155))</f>
        <v/>
      </c>
      <c r="G155" s="97" t="str">
        <f>IF($A155="","",INDEX(APPOGGIO!$AC$2:$AC$1000,$A155))</f>
        <v/>
      </c>
      <c r="H155" s="96" t="str">
        <f>IF($A155="","",INDEX(APPOGGIO!$AD$2:$AD$1000,$A155))</f>
        <v/>
      </c>
      <c r="I155" s="96" t="str">
        <f>IF($A155="","",INDEX(APPOGGIO!$AE$2:$AE$1000,$A155))</f>
        <v/>
      </c>
      <c r="J155" t="str">
        <f t="shared" si="10"/>
        <v/>
      </c>
      <c r="K155" t="str">
        <f>IF($A155="","",INDEX(APPOGGIO!$Z$2:$Z$1000,$A155))</f>
        <v/>
      </c>
      <c r="L155" s="96" t="str">
        <f>IF($A155="","",INDEX(APPOGGIO!$AA$2:$AA$1000,$A155))</f>
        <v/>
      </c>
      <c r="M155" s="96" t="str">
        <f>IF($A155="","",INDEX(APPOGGIO!$AF$2:$AF$1000,$A155))</f>
        <v/>
      </c>
      <c r="N155" s="96" t="str">
        <f t="shared" si="11"/>
        <v/>
      </c>
      <c r="O155" s="96" t="str">
        <f t="shared" si="12"/>
        <v/>
      </c>
      <c r="S155" s="118"/>
      <c r="T155" s="118"/>
      <c r="W155" s="227" t="str" cm="1">
        <f t="array" ref="W155">IF($B155="","",IFERROR(_xlfn.XLOOKUP($B155&amp;"",PIVOT!$A$10:$A$220&amp;"",PIVOT!$R$10:$R$220,0),0))</f>
        <v/>
      </c>
      <c r="X155" s="221" t="str">
        <f t="shared" si="13"/>
        <v/>
      </c>
      <c r="Y155" s="230" t="str">
        <f t="shared" si="14"/>
        <v/>
      </c>
    </row>
    <row r="156" spans="1:25" x14ac:dyDescent="0.25">
      <c r="A156" t="str">
        <f>IF(ROWS(A$2:A156)&lt;=$Q$2,IFERROR(MATCH(ROWS(A$2:A156),APPOGGIO!$AH$2:$AH$1000,0),""),IFERROR(MATCH(ROWS(A$2:A156)-$Q$2,APPOGGIO!$AI$2:$AI$1000,0),""))</f>
        <v/>
      </c>
      <c r="B156" t="str">
        <f>IF($A156="","",INDEX(APPOGGIO!$C$2:$C$1000,$A156))</f>
        <v/>
      </c>
      <c r="C156" t="str">
        <f>IF($A156="","",INDEX(APPOGGIO!$D$2:$D$1000,$A156))</f>
        <v/>
      </c>
      <c r="D156" s="96" t="str">
        <f>IF($A156="","",INDEX(APPOGGIO!$AG$2:$AG$1000,$A156))</f>
        <v/>
      </c>
      <c r="E156" s="96" t="str">
        <f>IF($A156="","",INDEX(APPOGGIO!$G$2:$G$1000,$A156))</f>
        <v/>
      </c>
      <c r="F156" s="96" t="str">
        <f>IF($A156="","",INDEX(APPOGGIO!$AB$2:$AB$1000,$A156))</f>
        <v/>
      </c>
      <c r="G156" s="97" t="str">
        <f>IF($A156="","",INDEX(APPOGGIO!$AC$2:$AC$1000,$A156))</f>
        <v/>
      </c>
      <c r="H156" s="96" t="str">
        <f>IF($A156="","",INDEX(APPOGGIO!$AD$2:$AD$1000,$A156))</f>
        <v/>
      </c>
      <c r="I156" s="96" t="str">
        <f>IF($A156="","",INDEX(APPOGGIO!$AE$2:$AE$1000,$A156))</f>
        <v/>
      </c>
      <c r="J156" t="str">
        <f t="shared" si="10"/>
        <v/>
      </c>
      <c r="K156" t="str">
        <f>IF($A156="","",INDEX(APPOGGIO!$Z$2:$Z$1000,$A156))</f>
        <v/>
      </c>
      <c r="L156" s="96" t="str">
        <f>IF($A156="","",INDEX(APPOGGIO!$AA$2:$AA$1000,$A156))</f>
        <v/>
      </c>
      <c r="M156" s="96" t="str">
        <f>IF($A156="","",INDEX(APPOGGIO!$AF$2:$AF$1000,$A156))</f>
        <v/>
      </c>
      <c r="N156" s="96" t="str">
        <f t="shared" si="11"/>
        <v/>
      </c>
      <c r="O156" s="96" t="str">
        <f t="shared" si="12"/>
        <v/>
      </c>
      <c r="S156" s="118"/>
      <c r="T156" s="118"/>
      <c r="W156" s="227" t="str" cm="1">
        <f t="array" ref="W156">IF($B156="","",IFERROR(_xlfn.XLOOKUP($B156&amp;"",PIVOT!$A$10:$A$220&amp;"",PIVOT!$R$10:$R$220,0),0))</f>
        <v/>
      </c>
      <c r="X156" s="221" t="str">
        <f t="shared" si="13"/>
        <v/>
      </c>
      <c r="Y156" s="230" t="str">
        <f t="shared" si="14"/>
        <v/>
      </c>
    </row>
    <row r="157" spans="1:25" x14ac:dyDescent="0.25">
      <c r="A157" t="str">
        <f>IF(ROWS(A$2:A157)&lt;=$Q$2,IFERROR(MATCH(ROWS(A$2:A157),APPOGGIO!$AH$2:$AH$1000,0),""),IFERROR(MATCH(ROWS(A$2:A157)-$Q$2,APPOGGIO!$AI$2:$AI$1000,0),""))</f>
        <v/>
      </c>
      <c r="B157" t="str">
        <f>IF($A157="","",INDEX(APPOGGIO!$C$2:$C$1000,$A157))</f>
        <v/>
      </c>
      <c r="C157" t="str">
        <f>IF($A157="","",INDEX(APPOGGIO!$D$2:$D$1000,$A157))</f>
        <v/>
      </c>
      <c r="D157" s="96" t="str">
        <f>IF($A157="","",INDEX(APPOGGIO!$AG$2:$AG$1000,$A157))</f>
        <v/>
      </c>
      <c r="E157" s="96" t="str">
        <f>IF($A157="","",INDEX(APPOGGIO!$G$2:$G$1000,$A157))</f>
        <v/>
      </c>
      <c r="F157" s="96" t="str">
        <f>IF($A157="","",INDEX(APPOGGIO!$AB$2:$AB$1000,$A157))</f>
        <v/>
      </c>
      <c r="G157" s="97" t="str">
        <f>IF($A157="","",INDEX(APPOGGIO!$AC$2:$AC$1000,$A157))</f>
        <v/>
      </c>
      <c r="H157" s="96" t="str">
        <f>IF($A157="","",INDEX(APPOGGIO!$AD$2:$AD$1000,$A157))</f>
        <v/>
      </c>
      <c r="I157" s="96" t="str">
        <f>IF($A157="","",INDEX(APPOGGIO!$AE$2:$AE$1000,$A157))</f>
        <v/>
      </c>
      <c r="J157" t="str">
        <f t="shared" si="10"/>
        <v/>
      </c>
      <c r="K157" t="str">
        <f>IF($A157="","",INDEX(APPOGGIO!$Z$2:$Z$1000,$A157))</f>
        <v/>
      </c>
      <c r="L157" s="96" t="str">
        <f>IF($A157="","",INDEX(APPOGGIO!$AA$2:$AA$1000,$A157))</f>
        <v/>
      </c>
      <c r="M157" s="96" t="str">
        <f>IF($A157="","",INDEX(APPOGGIO!$AF$2:$AF$1000,$A157))</f>
        <v/>
      </c>
      <c r="N157" s="96" t="str">
        <f t="shared" si="11"/>
        <v/>
      </c>
      <c r="O157" s="96" t="str">
        <f t="shared" si="12"/>
        <v/>
      </c>
      <c r="S157" s="118"/>
      <c r="T157" s="118"/>
      <c r="W157" s="227" t="str" cm="1">
        <f t="array" ref="W157">IF($B157="","",IFERROR(_xlfn.XLOOKUP($B157&amp;"",PIVOT!$A$10:$A$220&amp;"",PIVOT!$R$10:$R$220,0),0))</f>
        <v/>
      </c>
      <c r="X157" s="221" t="str">
        <f t="shared" si="13"/>
        <v/>
      </c>
      <c r="Y157" s="230" t="str">
        <f t="shared" si="14"/>
        <v/>
      </c>
    </row>
    <row r="158" spans="1:25" x14ac:dyDescent="0.25">
      <c r="A158" t="str">
        <f>IF(ROWS(A$2:A158)&lt;=$Q$2,IFERROR(MATCH(ROWS(A$2:A158),APPOGGIO!$AH$2:$AH$1000,0),""),IFERROR(MATCH(ROWS(A$2:A158)-$Q$2,APPOGGIO!$AI$2:$AI$1000,0),""))</f>
        <v/>
      </c>
      <c r="B158" t="str">
        <f>IF($A158="","",INDEX(APPOGGIO!$C$2:$C$1000,$A158))</f>
        <v/>
      </c>
      <c r="C158" t="str">
        <f>IF($A158="","",INDEX(APPOGGIO!$D$2:$D$1000,$A158))</f>
        <v/>
      </c>
      <c r="D158" s="96" t="str">
        <f>IF($A158="","",INDEX(APPOGGIO!$AG$2:$AG$1000,$A158))</f>
        <v/>
      </c>
      <c r="E158" s="96" t="str">
        <f>IF($A158="","",INDEX(APPOGGIO!$G$2:$G$1000,$A158))</f>
        <v/>
      </c>
      <c r="F158" s="96" t="str">
        <f>IF($A158="","",INDEX(APPOGGIO!$AB$2:$AB$1000,$A158))</f>
        <v/>
      </c>
      <c r="G158" s="97" t="str">
        <f>IF($A158="","",INDEX(APPOGGIO!$AC$2:$AC$1000,$A158))</f>
        <v/>
      </c>
      <c r="H158" s="96" t="str">
        <f>IF($A158="","",INDEX(APPOGGIO!$AD$2:$AD$1000,$A158))</f>
        <v/>
      </c>
      <c r="I158" s="96" t="str">
        <f>IF($A158="","",INDEX(APPOGGIO!$AE$2:$AE$1000,$A158))</f>
        <v/>
      </c>
      <c r="J158" t="str">
        <f t="shared" si="10"/>
        <v/>
      </c>
      <c r="K158" t="str">
        <f>IF($A158="","",INDEX(APPOGGIO!$Z$2:$Z$1000,$A158))</f>
        <v/>
      </c>
      <c r="L158" s="96" t="str">
        <f>IF($A158="","",INDEX(APPOGGIO!$AA$2:$AA$1000,$A158))</f>
        <v/>
      </c>
      <c r="M158" s="96" t="str">
        <f>IF($A158="","",INDEX(APPOGGIO!$AF$2:$AF$1000,$A158))</f>
        <v/>
      </c>
      <c r="N158" s="96" t="str">
        <f t="shared" si="11"/>
        <v/>
      </c>
      <c r="O158" s="96" t="str">
        <f t="shared" si="12"/>
        <v/>
      </c>
      <c r="S158" s="118"/>
      <c r="T158" s="118"/>
      <c r="W158" s="227" t="str" cm="1">
        <f t="array" ref="W158">IF($B158="","",IFERROR(_xlfn.XLOOKUP($B158&amp;"",PIVOT!$A$10:$A$220&amp;"",PIVOT!$R$10:$R$220,0),0))</f>
        <v/>
      </c>
      <c r="X158" s="221" t="str">
        <f t="shared" si="13"/>
        <v/>
      </c>
      <c r="Y158" s="230" t="str">
        <f t="shared" si="14"/>
        <v/>
      </c>
    </row>
    <row r="159" spans="1:25" x14ac:dyDescent="0.25">
      <c r="A159" t="str">
        <f>IF(ROWS(A$2:A159)&lt;=$Q$2,IFERROR(MATCH(ROWS(A$2:A159),APPOGGIO!$AH$2:$AH$1000,0),""),IFERROR(MATCH(ROWS(A$2:A159)-$Q$2,APPOGGIO!$AI$2:$AI$1000,0),""))</f>
        <v/>
      </c>
      <c r="B159" t="str">
        <f>IF($A159="","",INDEX(APPOGGIO!$C$2:$C$1000,$A159))</f>
        <v/>
      </c>
      <c r="C159" t="str">
        <f>IF($A159="","",INDEX(APPOGGIO!$D$2:$D$1000,$A159))</f>
        <v/>
      </c>
      <c r="D159" s="96" t="str">
        <f>IF($A159="","",INDEX(APPOGGIO!$AG$2:$AG$1000,$A159))</f>
        <v/>
      </c>
      <c r="E159" s="96" t="str">
        <f>IF($A159="","",INDEX(APPOGGIO!$G$2:$G$1000,$A159))</f>
        <v/>
      </c>
      <c r="F159" s="96" t="str">
        <f>IF($A159="","",INDEX(APPOGGIO!$AB$2:$AB$1000,$A159))</f>
        <v/>
      </c>
      <c r="G159" s="97" t="str">
        <f>IF($A159="","",INDEX(APPOGGIO!$AC$2:$AC$1000,$A159))</f>
        <v/>
      </c>
      <c r="H159" s="96" t="str">
        <f>IF($A159="","",INDEX(APPOGGIO!$AD$2:$AD$1000,$A159))</f>
        <v/>
      </c>
      <c r="I159" s="96" t="str">
        <f>IF($A159="","",INDEX(APPOGGIO!$AE$2:$AE$1000,$A159))</f>
        <v/>
      </c>
      <c r="J159" t="str">
        <f t="shared" si="10"/>
        <v/>
      </c>
      <c r="K159" t="str">
        <f>IF($A159="","",INDEX(APPOGGIO!$Z$2:$Z$1000,$A159))</f>
        <v/>
      </c>
      <c r="L159" s="96" t="str">
        <f>IF($A159="","",INDEX(APPOGGIO!$AA$2:$AA$1000,$A159))</f>
        <v/>
      </c>
      <c r="M159" s="96" t="str">
        <f>IF($A159="","",INDEX(APPOGGIO!$AF$2:$AF$1000,$A159))</f>
        <v/>
      </c>
      <c r="N159" s="96" t="str">
        <f t="shared" si="11"/>
        <v/>
      </c>
      <c r="O159" s="96" t="str">
        <f t="shared" si="12"/>
        <v/>
      </c>
      <c r="S159" s="118"/>
      <c r="T159" s="118"/>
      <c r="W159" s="227" t="str" cm="1">
        <f t="array" ref="W159">IF($B159="","",IFERROR(_xlfn.XLOOKUP($B159&amp;"",PIVOT!$A$10:$A$220&amp;"",PIVOT!$R$10:$R$220,0),0))</f>
        <v/>
      </c>
      <c r="X159" s="221" t="str">
        <f t="shared" si="13"/>
        <v/>
      </c>
      <c r="Y159" s="230" t="str">
        <f t="shared" si="14"/>
        <v/>
      </c>
    </row>
    <row r="160" spans="1:25" x14ac:dyDescent="0.25">
      <c r="A160" t="str">
        <f>IF(ROWS(A$2:A160)&lt;=$Q$2,IFERROR(MATCH(ROWS(A$2:A160),APPOGGIO!$AH$2:$AH$1000,0),""),IFERROR(MATCH(ROWS(A$2:A160)-$Q$2,APPOGGIO!$AI$2:$AI$1000,0),""))</f>
        <v/>
      </c>
      <c r="B160" t="str">
        <f>IF($A160="","",INDEX(APPOGGIO!$C$2:$C$1000,$A160))</f>
        <v/>
      </c>
      <c r="C160" t="str">
        <f>IF($A160="","",INDEX(APPOGGIO!$D$2:$D$1000,$A160))</f>
        <v/>
      </c>
      <c r="D160" s="96" t="str">
        <f>IF($A160="","",INDEX(APPOGGIO!$AG$2:$AG$1000,$A160))</f>
        <v/>
      </c>
      <c r="E160" s="96" t="str">
        <f>IF($A160="","",INDEX(APPOGGIO!$G$2:$G$1000,$A160))</f>
        <v/>
      </c>
      <c r="F160" s="96" t="str">
        <f>IF($A160="","",INDEX(APPOGGIO!$AB$2:$AB$1000,$A160))</f>
        <v/>
      </c>
      <c r="G160" s="97" t="str">
        <f>IF($A160="","",INDEX(APPOGGIO!$AC$2:$AC$1000,$A160))</f>
        <v/>
      </c>
      <c r="H160" s="96" t="str">
        <f>IF($A160="","",INDEX(APPOGGIO!$AD$2:$AD$1000,$A160))</f>
        <v/>
      </c>
      <c r="I160" s="96" t="str">
        <f>IF($A160="","",INDEX(APPOGGIO!$AE$2:$AE$1000,$A160))</f>
        <v/>
      </c>
      <c r="J160" t="str">
        <f t="shared" si="10"/>
        <v/>
      </c>
      <c r="K160" t="str">
        <f>IF($A160="","",INDEX(APPOGGIO!$Z$2:$Z$1000,$A160))</f>
        <v/>
      </c>
      <c r="L160" s="96" t="str">
        <f>IF($A160="","",INDEX(APPOGGIO!$AA$2:$AA$1000,$A160))</f>
        <v/>
      </c>
      <c r="M160" s="96" t="str">
        <f>IF($A160="","",INDEX(APPOGGIO!$AF$2:$AF$1000,$A160))</f>
        <v/>
      </c>
      <c r="N160" s="96" t="str">
        <f t="shared" si="11"/>
        <v/>
      </c>
      <c r="O160" s="96" t="str">
        <f t="shared" si="12"/>
        <v/>
      </c>
      <c r="S160" s="118"/>
      <c r="T160" s="118"/>
      <c r="W160" s="227" t="str" cm="1">
        <f t="array" ref="W160">IF($B160="","",IFERROR(_xlfn.XLOOKUP($B160&amp;"",PIVOT!$A$10:$A$220&amp;"",PIVOT!$R$10:$R$220,0),0))</f>
        <v/>
      </c>
      <c r="X160" s="221" t="str">
        <f t="shared" si="13"/>
        <v/>
      </c>
      <c r="Y160" s="230" t="str">
        <f t="shared" si="14"/>
        <v/>
      </c>
    </row>
    <row r="161" spans="1:25" x14ac:dyDescent="0.25">
      <c r="A161" t="str">
        <f>IF(ROWS(A$2:A161)&lt;=$Q$2,IFERROR(MATCH(ROWS(A$2:A161),APPOGGIO!$AH$2:$AH$1000,0),""),IFERROR(MATCH(ROWS(A$2:A161)-$Q$2,APPOGGIO!$AI$2:$AI$1000,0),""))</f>
        <v/>
      </c>
      <c r="B161" t="str">
        <f>IF($A161="","",INDEX(APPOGGIO!$C$2:$C$1000,$A161))</f>
        <v/>
      </c>
      <c r="C161" t="str">
        <f>IF($A161="","",INDEX(APPOGGIO!$D$2:$D$1000,$A161))</f>
        <v/>
      </c>
      <c r="D161" s="96" t="str">
        <f>IF($A161="","",INDEX(APPOGGIO!$AG$2:$AG$1000,$A161))</f>
        <v/>
      </c>
      <c r="E161" s="96" t="str">
        <f>IF($A161="","",INDEX(APPOGGIO!$G$2:$G$1000,$A161))</f>
        <v/>
      </c>
      <c r="F161" s="96" t="str">
        <f>IF($A161="","",INDEX(APPOGGIO!$AB$2:$AB$1000,$A161))</f>
        <v/>
      </c>
      <c r="G161" s="97" t="str">
        <f>IF($A161="","",INDEX(APPOGGIO!$AC$2:$AC$1000,$A161))</f>
        <v/>
      </c>
      <c r="H161" s="96" t="str">
        <f>IF($A161="","",INDEX(APPOGGIO!$AD$2:$AD$1000,$A161))</f>
        <v/>
      </c>
      <c r="I161" s="96" t="str">
        <f>IF($A161="","",INDEX(APPOGGIO!$AE$2:$AE$1000,$A161))</f>
        <v/>
      </c>
      <c r="J161" t="str">
        <f t="shared" si="10"/>
        <v/>
      </c>
      <c r="K161" t="str">
        <f>IF($A161="","",INDEX(APPOGGIO!$Z$2:$Z$1000,$A161))</f>
        <v/>
      </c>
      <c r="L161" s="96" t="str">
        <f>IF($A161="","",INDEX(APPOGGIO!$AA$2:$AA$1000,$A161))</f>
        <v/>
      </c>
      <c r="M161" s="96" t="str">
        <f>IF($A161="","",INDEX(APPOGGIO!$AF$2:$AF$1000,$A161))</f>
        <v/>
      </c>
      <c r="N161" s="96" t="str">
        <f t="shared" si="11"/>
        <v/>
      </c>
      <c r="O161" s="96" t="str">
        <f t="shared" si="12"/>
        <v/>
      </c>
      <c r="S161" s="118"/>
      <c r="T161" s="118"/>
      <c r="W161" s="227" t="str" cm="1">
        <f t="array" ref="W161">IF($B161="","",IFERROR(_xlfn.XLOOKUP($B161&amp;"",PIVOT!$A$10:$A$220&amp;"",PIVOT!$R$10:$R$220,0),0))</f>
        <v/>
      </c>
      <c r="X161" s="221" t="str">
        <f t="shared" si="13"/>
        <v/>
      </c>
      <c r="Y161" s="230" t="str">
        <f t="shared" si="14"/>
        <v/>
      </c>
    </row>
    <row r="162" spans="1:25" x14ac:dyDescent="0.25">
      <c r="A162" t="str">
        <f>IF(ROWS(A$2:A162)&lt;=$Q$2,IFERROR(MATCH(ROWS(A$2:A162),APPOGGIO!$AH$2:$AH$1000,0),""),IFERROR(MATCH(ROWS(A$2:A162)-$Q$2,APPOGGIO!$AI$2:$AI$1000,0),""))</f>
        <v/>
      </c>
      <c r="B162" t="str">
        <f>IF($A162="","",INDEX(APPOGGIO!$C$2:$C$1000,$A162))</f>
        <v/>
      </c>
      <c r="C162" t="str">
        <f>IF($A162="","",INDEX(APPOGGIO!$D$2:$D$1000,$A162))</f>
        <v/>
      </c>
      <c r="D162" s="96" t="str">
        <f>IF($A162="","",INDEX(APPOGGIO!$AG$2:$AG$1000,$A162))</f>
        <v/>
      </c>
      <c r="E162" s="96" t="str">
        <f>IF($A162="","",INDEX(APPOGGIO!$G$2:$G$1000,$A162))</f>
        <v/>
      </c>
      <c r="F162" s="96" t="str">
        <f>IF($A162="","",INDEX(APPOGGIO!$AB$2:$AB$1000,$A162))</f>
        <v/>
      </c>
      <c r="G162" s="97" t="str">
        <f>IF($A162="","",INDEX(APPOGGIO!$AC$2:$AC$1000,$A162))</f>
        <v/>
      </c>
      <c r="H162" s="96" t="str">
        <f>IF($A162="","",INDEX(APPOGGIO!$AD$2:$AD$1000,$A162))</f>
        <v/>
      </c>
      <c r="I162" s="96" t="str">
        <f>IF($A162="","",INDEX(APPOGGIO!$AE$2:$AE$1000,$A162))</f>
        <v/>
      </c>
      <c r="J162" t="str">
        <f t="shared" si="10"/>
        <v/>
      </c>
      <c r="K162" t="str">
        <f>IF($A162="","",INDEX(APPOGGIO!$Z$2:$Z$1000,$A162))</f>
        <v/>
      </c>
      <c r="L162" s="96" t="str">
        <f>IF($A162="","",INDEX(APPOGGIO!$AA$2:$AA$1000,$A162))</f>
        <v/>
      </c>
      <c r="M162" s="96" t="str">
        <f>IF($A162="","",INDEX(APPOGGIO!$AF$2:$AF$1000,$A162))</f>
        <v/>
      </c>
      <c r="N162" s="96" t="str">
        <f t="shared" si="11"/>
        <v/>
      </c>
      <c r="O162" s="96" t="str">
        <f t="shared" si="12"/>
        <v/>
      </c>
      <c r="S162" s="118"/>
      <c r="T162" s="118"/>
      <c r="W162" s="227" t="str" cm="1">
        <f t="array" ref="W162">IF($B162="","",IFERROR(_xlfn.XLOOKUP($B162&amp;"",PIVOT!$A$10:$A$220&amp;"",PIVOT!$R$10:$R$220,0),0))</f>
        <v/>
      </c>
      <c r="X162" s="221" t="str">
        <f t="shared" si="13"/>
        <v/>
      </c>
      <c r="Y162" s="230" t="str">
        <f t="shared" si="14"/>
        <v/>
      </c>
    </row>
    <row r="163" spans="1:25" x14ac:dyDescent="0.25">
      <c r="A163" t="str">
        <f>IF(ROWS(A$2:A163)&lt;=$Q$2,IFERROR(MATCH(ROWS(A$2:A163),APPOGGIO!$AH$2:$AH$1000,0),""),IFERROR(MATCH(ROWS(A$2:A163)-$Q$2,APPOGGIO!$AI$2:$AI$1000,0),""))</f>
        <v/>
      </c>
      <c r="B163" t="str">
        <f>IF($A163="","",INDEX(APPOGGIO!$C$2:$C$1000,$A163))</f>
        <v/>
      </c>
      <c r="C163" t="str">
        <f>IF($A163="","",INDEX(APPOGGIO!$D$2:$D$1000,$A163))</f>
        <v/>
      </c>
      <c r="D163" s="96" t="str">
        <f>IF($A163="","",INDEX(APPOGGIO!$AG$2:$AG$1000,$A163))</f>
        <v/>
      </c>
      <c r="E163" s="96" t="str">
        <f>IF($A163="","",INDEX(APPOGGIO!$G$2:$G$1000,$A163))</f>
        <v/>
      </c>
      <c r="F163" s="96" t="str">
        <f>IF($A163="","",INDEX(APPOGGIO!$AB$2:$AB$1000,$A163))</f>
        <v/>
      </c>
      <c r="G163" s="97" t="str">
        <f>IF($A163="","",INDEX(APPOGGIO!$AC$2:$AC$1000,$A163))</f>
        <v/>
      </c>
      <c r="H163" s="96" t="str">
        <f>IF($A163="","",INDEX(APPOGGIO!$AD$2:$AD$1000,$A163))</f>
        <v/>
      </c>
      <c r="I163" s="96" t="str">
        <f>IF($A163="","",INDEX(APPOGGIO!$AE$2:$AE$1000,$A163))</f>
        <v/>
      </c>
      <c r="J163" t="str">
        <f t="shared" si="10"/>
        <v/>
      </c>
      <c r="K163" t="str">
        <f>IF($A163="","",INDEX(APPOGGIO!$Z$2:$Z$1000,$A163))</f>
        <v/>
      </c>
      <c r="L163" s="96" t="str">
        <f>IF($A163="","",INDEX(APPOGGIO!$AA$2:$AA$1000,$A163))</f>
        <v/>
      </c>
      <c r="M163" s="96" t="str">
        <f>IF($A163="","",INDEX(APPOGGIO!$AF$2:$AF$1000,$A163))</f>
        <v/>
      </c>
      <c r="N163" s="96" t="str">
        <f t="shared" si="11"/>
        <v/>
      </c>
      <c r="O163" s="96" t="str">
        <f t="shared" si="12"/>
        <v/>
      </c>
      <c r="S163" s="118"/>
      <c r="T163" s="118"/>
      <c r="W163" s="227" t="str" cm="1">
        <f t="array" ref="W163">IF($B163="","",IFERROR(_xlfn.XLOOKUP($B163&amp;"",PIVOT!$A$10:$A$220&amp;"",PIVOT!$R$10:$R$220,0),0))</f>
        <v/>
      </c>
      <c r="X163" s="221" t="str">
        <f t="shared" si="13"/>
        <v/>
      </c>
      <c r="Y163" s="230" t="str">
        <f t="shared" si="14"/>
        <v/>
      </c>
    </row>
    <row r="164" spans="1:25" x14ac:dyDescent="0.25">
      <c r="A164" t="str">
        <f>IF(ROWS(A$2:A164)&lt;=$Q$2,IFERROR(MATCH(ROWS(A$2:A164),APPOGGIO!$AH$2:$AH$1000,0),""),IFERROR(MATCH(ROWS(A$2:A164)-$Q$2,APPOGGIO!$AI$2:$AI$1000,0),""))</f>
        <v/>
      </c>
      <c r="B164" t="str">
        <f>IF($A164="","",INDEX(APPOGGIO!$C$2:$C$1000,$A164))</f>
        <v/>
      </c>
      <c r="C164" t="str">
        <f>IF($A164="","",INDEX(APPOGGIO!$D$2:$D$1000,$A164))</f>
        <v/>
      </c>
      <c r="D164" s="96" t="str">
        <f>IF($A164="","",INDEX(APPOGGIO!$AG$2:$AG$1000,$A164))</f>
        <v/>
      </c>
      <c r="E164" s="96" t="str">
        <f>IF($A164="","",INDEX(APPOGGIO!$G$2:$G$1000,$A164))</f>
        <v/>
      </c>
      <c r="F164" s="96" t="str">
        <f>IF($A164="","",INDEX(APPOGGIO!$AB$2:$AB$1000,$A164))</f>
        <v/>
      </c>
      <c r="G164" s="97" t="str">
        <f>IF($A164="","",INDEX(APPOGGIO!$AC$2:$AC$1000,$A164))</f>
        <v/>
      </c>
      <c r="H164" s="96" t="str">
        <f>IF($A164="","",INDEX(APPOGGIO!$AD$2:$AD$1000,$A164))</f>
        <v/>
      </c>
      <c r="I164" s="96" t="str">
        <f>IF($A164="","",INDEX(APPOGGIO!$AE$2:$AE$1000,$A164))</f>
        <v/>
      </c>
      <c r="J164" t="str">
        <f t="shared" si="10"/>
        <v/>
      </c>
      <c r="K164" t="str">
        <f>IF($A164="","",INDEX(APPOGGIO!$Z$2:$Z$1000,$A164))</f>
        <v/>
      </c>
      <c r="L164" s="96" t="str">
        <f>IF($A164="","",INDEX(APPOGGIO!$AA$2:$AA$1000,$A164))</f>
        <v/>
      </c>
      <c r="M164" s="96" t="str">
        <f>IF($A164="","",INDEX(APPOGGIO!$AF$2:$AF$1000,$A164))</f>
        <v/>
      </c>
      <c r="N164" s="96" t="str">
        <f t="shared" si="11"/>
        <v/>
      </c>
      <c r="O164" s="96" t="str">
        <f t="shared" si="12"/>
        <v/>
      </c>
      <c r="S164" s="118"/>
      <c r="T164" s="118"/>
      <c r="W164" s="227" t="str" cm="1">
        <f t="array" ref="W164">IF($B164="","",IFERROR(_xlfn.XLOOKUP($B164&amp;"",PIVOT!$A$10:$A$220&amp;"",PIVOT!$R$10:$R$220,0),0))</f>
        <v/>
      </c>
      <c r="X164" s="221" t="str">
        <f t="shared" si="13"/>
        <v/>
      </c>
      <c r="Y164" s="230" t="str">
        <f t="shared" si="14"/>
        <v/>
      </c>
    </row>
    <row r="165" spans="1:25" x14ac:dyDescent="0.25">
      <c r="A165" t="str">
        <f>IF(ROWS(A$2:A165)&lt;=$Q$2,IFERROR(MATCH(ROWS(A$2:A165),APPOGGIO!$AH$2:$AH$1000,0),""),IFERROR(MATCH(ROWS(A$2:A165)-$Q$2,APPOGGIO!$AI$2:$AI$1000,0),""))</f>
        <v/>
      </c>
      <c r="B165" t="str">
        <f>IF($A165="","",INDEX(APPOGGIO!$C$2:$C$1000,$A165))</f>
        <v/>
      </c>
      <c r="C165" t="str">
        <f>IF($A165="","",INDEX(APPOGGIO!$D$2:$D$1000,$A165))</f>
        <v/>
      </c>
      <c r="D165" s="96" t="str">
        <f>IF($A165="","",INDEX(APPOGGIO!$AG$2:$AG$1000,$A165))</f>
        <v/>
      </c>
      <c r="E165" s="96" t="str">
        <f>IF($A165="","",INDEX(APPOGGIO!$G$2:$G$1000,$A165))</f>
        <v/>
      </c>
      <c r="F165" s="96" t="str">
        <f>IF($A165="","",INDEX(APPOGGIO!$AB$2:$AB$1000,$A165))</f>
        <v/>
      </c>
      <c r="G165" s="97" t="str">
        <f>IF($A165="","",INDEX(APPOGGIO!$AC$2:$AC$1000,$A165))</f>
        <v/>
      </c>
      <c r="H165" s="96" t="str">
        <f>IF($A165="","",INDEX(APPOGGIO!$AD$2:$AD$1000,$A165))</f>
        <v/>
      </c>
      <c r="I165" s="96" t="str">
        <f>IF($A165="","",INDEX(APPOGGIO!$AE$2:$AE$1000,$A165))</f>
        <v/>
      </c>
      <c r="J165" t="str">
        <f t="shared" si="10"/>
        <v/>
      </c>
      <c r="K165" t="str">
        <f>IF($A165="","",INDEX(APPOGGIO!$Z$2:$Z$1000,$A165))</f>
        <v/>
      </c>
      <c r="L165" s="96" t="str">
        <f>IF($A165="","",INDEX(APPOGGIO!$AA$2:$AA$1000,$A165))</f>
        <v/>
      </c>
      <c r="M165" s="96" t="str">
        <f>IF($A165="","",INDEX(APPOGGIO!$AF$2:$AF$1000,$A165))</f>
        <v/>
      </c>
      <c r="N165" s="96" t="str">
        <f t="shared" si="11"/>
        <v/>
      </c>
      <c r="O165" s="96" t="str">
        <f t="shared" si="12"/>
        <v/>
      </c>
      <c r="S165" s="118"/>
      <c r="T165" s="118"/>
      <c r="W165" s="227" t="str" cm="1">
        <f t="array" ref="W165">IF($B165="","",IFERROR(_xlfn.XLOOKUP($B165&amp;"",PIVOT!$A$10:$A$220&amp;"",PIVOT!$R$10:$R$220,0),0))</f>
        <v/>
      </c>
      <c r="X165" s="221" t="str">
        <f t="shared" si="13"/>
        <v/>
      </c>
      <c r="Y165" s="230" t="str">
        <f t="shared" si="14"/>
        <v/>
      </c>
    </row>
    <row r="166" spans="1:25" x14ac:dyDescent="0.25">
      <c r="A166" t="str">
        <f>IF(ROWS(A$2:A166)&lt;=$Q$2,IFERROR(MATCH(ROWS(A$2:A166),APPOGGIO!$AH$2:$AH$1000,0),""),IFERROR(MATCH(ROWS(A$2:A166)-$Q$2,APPOGGIO!$AI$2:$AI$1000,0),""))</f>
        <v/>
      </c>
      <c r="B166" t="str">
        <f>IF($A166="","",INDEX(APPOGGIO!$C$2:$C$1000,$A166))</f>
        <v/>
      </c>
      <c r="C166" t="str">
        <f>IF($A166="","",INDEX(APPOGGIO!$D$2:$D$1000,$A166))</f>
        <v/>
      </c>
      <c r="D166" s="96" t="str">
        <f>IF($A166="","",INDEX(APPOGGIO!$AG$2:$AG$1000,$A166))</f>
        <v/>
      </c>
      <c r="E166" s="96" t="str">
        <f>IF($A166="","",INDEX(APPOGGIO!$G$2:$G$1000,$A166))</f>
        <v/>
      </c>
      <c r="F166" s="96" t="str">
        <f>IF($A166="","",INDEX(APPOGGIO!$AB$2:$AB$1000,$A166))</f>
        <v/>
      </c>
      <c r="G166" s="97" t="str">
        <f>IF($A166="","",INDEX(APPOGGIO!$AC$2:$AC$1000,$A166))</f>
        <v/>
      </c>
      <c r="H166" s="96" t="str">
        <f>IF($A166="","",INDEX(APPOGGIO!$AD$2:$AD$1000,$A166))</f>
        <v/>
      </c>
      <c r="I166" s="96" t="str">
        <f>IF($A166="","",INDEX(APPOGGIO!$AE$2:$AE$1000,$A166))</f>
        <v/>
      </c>
      <c r="J166" t="str">
        <f t="shared" si="10"/>
        <v/>
      </c>
      <c r="K166" t="str">
        <f>IF($A166="","",INDEX(APPOGGIO!$Z$2:$Z$1000,$A166))</f>
        <v/>
      </c>
      <c r="L166" s="96" t="str">
        <f>IF($A166="","",INDEX(APPOGGIO!$AA$2:$AA$1000,$A166))</f>
        <v/>
      </c>
      <c r="M166" s="96" t="str">
        <f>IF($A166="","",INDEX(APPOGGIO!$AF$2:$AF$1000,$A166))</f>
        <v/>
      </c>
      <c r="N166" s="96" t="str">
        <f t="shared" si="11"/>
        <v/>
      </c>
      <c r="O166" s="96" t="str">
        <f t="shared" si="12"/>
        <v/>
      </c>
      <c r="S166" s="118"/>
      <c r="T166" s="118"/>
      <c r="W166" s="227" t="str" cm="1">
        <f t="array" ref="W166">IF($B166="","",IFERROR(_xlfn.XLOOKUP($B166&amp;"",PIVOT!$A$10:$A$220&amp;"",PIVOT!$R$10:$R$220,0),0))</f>
        <v/>
      </c>
      <c r="X166" s="221" t="str">
        <f t="shared" si="13"/>
        <v/>
      </c>
      <c r="Y166" s="230" t="str">
        <f t="shared" si="14"/>
        <v/>
      </c>
    </row>
    <row r="167" spans="1:25" x14ac:dyDescent="0.25">
      <c r="A167" t="str">
        <f>IF(ROWS(A$2:A167)&lt;=$Q$2,IFERROR(MATCH(ROWS(A$2:A167),APPOGGIO!$AH$2:$AH$1000,0),""),IFERROR(MATCH(ROWS(A$2:A167)-$Q$2,APPOGGIO!$AI$2:$AI$1000,0),""))</f>
        <v/>
      </c>
      <c r="B167" t="str">
        <f>IF($A167="","",INDEX(APPOGGIO!$C$2:$C$1000,$A167))</f>
        <v/>
      </c>
      <c r="C167" t="str">
        <f>IF($A167="","",INDEX(APPOGGIO!$D$2:$D$1000,$A167))</f>
        <v/>
      </c>
      <c r="D167" s="96" t="str">
        <f>IF($A167="","",INDEX(APPOGGIO!$AG$2:$AG$1000,$A167))</f>
        <v/>
      </c>
      <c r="E167" s="96" t="str">
        <f>IF($A167="","",INDEX(APPOGGIO!$G$2:$G$1000,$A167))</f>
        <v/>
      </c>
      <c r="F167" s="96" t="str">
        <f>IF($A167="","",INDEX(APPOGGIO!$AB$2:$AB$1000,$A167))</f>
        <v/>
      </c>
      <c r="G167" s="97" t="str">
        <f>IF($A167="","",INDEX(APPOGGIO!$AC$2:$AC$1000,$A167))</f>
        <v/>
      </c>
      <c r="H167" s="96" t="str">
        <f>IF($A167="","",INDEX(APPOGGIO!$AD$2:$AD$1000,$A167))</f>
        <v/>
      </c>
      <c r="I167" s="96" t="str">
        <f>IF($A167="","",INDEX(APPOGGIO!$AE$2:$AE$1000,$A167))</f>
        <v/>
      </c>
      <c r="J167" t="str">
        <f t="shared" si="10"/>
        <v/>
      </c>
      <c r="K167" t="str">
        <f>IF($A167="","",INDEX(APPOGGIO!$Z$2:$Z$1000,$A167))</f>
        <v/>
      </c>
      <c r="L167" s="96" t="str">
        <f>IF($A167="","",INDEX(APPOGGIO!$AA$2:$AA$1000,$A167))</f>
        <v/>
      </c>
      <c r="M167" s="96" t="str">
        <f>IF($A167="","",INDEX(APPOGGIO!$AF$2:$AF$1000,$A167))</f>
        <v/>
      </c>
      <c r="N167" s="96" t="str">
        <f t="shared" si="11"/>
        <v/>
      </c>
      <c r="O167" s="96" t="str">
        <f t="shared" si="12"/>
        <v/>
      </c>
      <c r="S167" s="118"/>
      <c r="T167" s="118"/>
      <c r="W167" s="227" t="str" cm="1">
        <f t="array" ref="W167">IF($B167="","",IFERROR(_xlfn.XLOOKUP($B167&amp;"",PIVOT!$A$10:$A$220&amp;"",PIVOT!$R$10:$R$220,0),0))</f>
        <v/>
      </c>
      <c r="X167" s="221" t="str">
        <f t="shared" si="13"/>
        <v/>
      </c>
      <c r="Y167" s="230" t="str">
        <f t="shared" si="14"/>
        <v/>
      </c>
    </row>
    <row r="168" spans="1:25" x14ac:dyDescent="0.25">
      <c r="A168" t="str">
        <f>IF(ROWS(A$2:A168)&lt;=$Q$2,IFERROR(MATCH(ROWS(A$2:A168),APPOGGIO!$AH$2:$AH$1000,0),""),IFERROR(MATCH(ROWS(A$2:A168)-$Q$2,APPOGGIO!$AI$2:$AI$1000,0),""))</f>
        <v/>
      </c>
      <c r="B168" t="str">
        <f>IF($A168="","",INDEX(APPOGGIO!$C$2:$C$1000,$A168))</f>
        <v/>
      </c>
      <c r="C168" t="str">
        <f>IF($A168="","",INDEX(APPOGGIO!$D$2:$D$1000,$A168))</f>
        <v/>
      </c>
      <c r="D168" s="96" t="str">
        <f>IF($A168="","",INDEX(APPOGGIO!$AG$2:$AG$1000,$A168))</f>
        <v/>
      </c>
      <c r="E168" s="96" t="str">
        <f>IF($A168="","",INDEX(APPOGGIO!$G$2:$G$1000,$A168))</f>
        <v/>
      </c>
      <c r="F168" s="96" t="str">
        <f>IF($A168="","",INDEX(APPOGGIO!$AB$2:$AB$1000,$A168))</f>
        <v/>
      </c>
      <c r="G168" s="97" t="str">
        <f>IF($A168="","",INDEX(APPOGGIO!$AC$2:$AC$1000,$A168))</f>
        <v/>
      </c>
      <c r="H168" s="96" t="str">
        <f>IF($A168="","",INDEX(APPOGGIO!$AD$2:$AD$1000,$A168))</f>
        <v/>
      </c>
      <c r="I168" s="96" t="str">
        <f>IF($A168="","",INDEX(APPOGGIO!$AE$2:$AE$1000,$A168))</f>
        <v/>
      </c>
      <c r="J168" t="str">
        <f t="shared" si="10"/>
        <v/>
      </c>
      <c r="K168" t="str">
        <f>IF($A168="","",INDEX(APPOGGIO!$Z$2:$Z$1000,$A168))</f>
        <v/>
      </c>
      <c r="L168" s="96" t="str">
        <f>IF($A168="","",INDEX(APPOGGIO!$AA$2:$AA$1000,$A168))</f>
        <v/>
      </c>
      <c r="M168" s="96" t="str">
        <f>IF($A168="","",INDEX(APPOGGIO!$AF$2:$AF$1000,$A168))</f>
        <v/>
      </c>
      <c r="N168" s="96" t="str">
        <f t="shared" si="11"/>
        <v/>
      </c>
      <c r="O168" s="96" t="str">
        <f t="shared" si="12"/>
        <v/>
      </c>
      <c r="S168" s="118"/>
      <c r="T168" s="118"/>
      <c r="W168" s="227" t="str" cm="1">
        <f t="array" ref="W168">IF($B168="","",IFERROR(_xlfn.XLOOKUP($B168&amp;"",PIVOT!$A$10:$A$220&amp;"",PIVOT!$R$10:$R$220,0),0))</f>
        <v/>
      </c>
      <c r="X168" s="221" t="str">
        <f t="shared" si="13"/>
        <v/>
      </c>
      <c r="Y168" s="230" t="str">
        <f t="shared" si="14"/>
        <v/>
      </c>
    </row>
    <row r="169" spans="1:25" x14ac:dyDescent="0.25">
      <c r="A169" t="str">
        <f>IF(ROWS(A$2:A169)&lt;=$Q$2,IFERROR(MATCH(ROWS(A$2:A169),APPOGGIO!$AH$2:$AH$1000,0),""),IFERROR(MATCH(ROWS(A$2:A169)-$Q$2,APPOGGIO!$AI$2:$AI$1000,0),""))</f>
        <v/>
      </c>
      <c r="B169" t="str">
        <f>IF($A169="","",INDEX(APPOGGIO!$C$2:$C$1000,$A169))</f>
        <v/>
      </c>
      <c r="C169" t="str">
        <f>IF($A169="","",INDEX(APPOGGIO!$D$2:$D$1000,$A169))</f>
        <v/>
      </c>
      <c r="D169" s="96" t="str">
        <f>IF($A169="","",INDEX(APPOGGIO!$AG$2:$AG$1000,$A169))</f>
        <v/>
      </c>
      <c r="E169" s="96" t="str">
        <f>IF($A169="","",INDEX(APPOGGIO!$G$2:$G$1000,$A169))</f>
        <v/>
      </c>
      <c r="F169" s="96" t="str">
        <f>IF($A169="","",INDEX(APPOGGIO!$AB$2:$AB$1000,$A169))</f>
        <v/>
      </c>
      <c r="G169" s="97" t="str">
        <f>IF($A169="","",INDEX(APPOGGIO!$AC$2:$AC$1000,$A169))</f>
        <v/>
      </c>
      <c r="H169" s="96" t="str">
        <f>IF($A169="","",INDEX(APPOGGIO!$AD$2:$AD$1000,$A169))</f>
        <v/>
      </c>
      <c r="I169" s="96" t="str">
        <f>IF($A169="","",INDEX(APPOGGIO!$AE$2:$AE$1000,$A169))</f>
        <v/>
      </c>
      <c r="J169" t="str">
        <f t="shared" si="10"/>
        <v/>
      </c>
      <c r="K169" t="str">
        <f>IF($A169="","",INDEX(APPOGGIO!$Z$2:$Z$1000,$A169))</f>
        <v/>
      </c>
      <c r="L169" s="96" t="str">
        <f>IF($A169="","",INDEX(APPOGGIO!$AA$2:$AA$1000,$A169))</f>
        <v/>
      </c>
      <c r="M169" s="96" t="str">
        <f>IF($A169="","",INDEX(APPOGGIO!$AF$2:$AF$1000,$A169))</f>
        <v/>
      </c>
      <c r="N169" s="96" t="str">
        <f t="shared" si="11"/>
        <v/>
      </c>
      <c r="O169" s="96" t="str">
        <f t="shared" si="12"/>
        <v/>
      </c>
      <c r="S169" s="118"/>
      <c r="T169" s="118"/>
      <c r="W169" s="227" t="str" cm="1">
        <f t="array" ref="W169">IF($B169="","",IFERROR(_xlfn.XLOOKUP($B169&amp;"",PIVOT!$A$10:$A$220&amp;"",PIVOT!$R$10:$R$220,0),0))</f>
        <v/>
      </c>
      <c r="X169" s="221" t="str">
        <f t="shared" si="13"/>
        <v/>
      </c>
      <c r="Y169" s="230" t="str">
        <f t="shared" si="14"/>
        <v/>
      </c>
    </row>
    <row r="170" spans="1:25" x14ac:dyDescent="0.25">
      <c r="A170" t="str">
        <f>IF(ROWS(A$2:A170)&lt;=$Q$2,IFERROR(MATCH(ROWS(A$2:A170),APPOGGIO!$AH$2:$AH$1000,0),""),IFERROR(MATCH(ROWS(A$2:A170)-$Q$2,APPOGGIO!$AI$2:$AI$1000,0),""))</f>
        <v/>
      </c>
      <c r="B170" t="str">
        <f>IF($A170="","",INDEX(APPOGGIO!$C$2:$C$1000,$A170))</f>
        <v/>
      </c>
      <c r="C170" t="str">
        <f>IF($A170="","",INDEX(APPOGGIO!$D$2:$D$1000,$A170))</f>
        <v/>
      </c>
      <c r="D170" s="96" t="str">
        <f>IF($A170="","",INDEX(APPOGGIO!$AG$2:$AG$1000,$A170))</f>
        <v/>
      </c>
      <c r="E170" s="96" t="str">
        <f>IF($A170="","",INDEX(APPOGGIO!$G$2:$G$1000,$A170))</f>
        <v/>
      </c>
      <c r="F170" s="96" t="str">
        <f>IF($A170="","",INDEX(APPOGGIO!$AB$2:$AB$1000,$A170))</f>
        <v/>
      </c>
      <c r="G170" s="97" t="str">
        <f>IF($A170="","",INDEX(APPOGGIO!$AC$2:$AC$1000,$A170))</f>
        <v/>
      </c>
      <c r="H170" s="96" t="str">
        <f>IF($A170="","",INDEX(APPOGGIO!$AD$2:$AD$1000,$A170))</f>
        <v/>
      </c>
      <c r="I170" s="96" t="str">
        <f>IF($A170="","",INDEX(APPOGGIO!$AE$2:$AE$1000,$A170))</f>
        <v/>
      </c>
      <c r="J170" t="str">
        <f t="shared" si="10"/>
        <v/>
      </c>
      <c r="K170" t="str">
        <f>IF($A170="","",INDEX(APPOGGIO!$Z$2:$Z$1000,$A170))</f>
        <v/>
      </c>
      <c r="L170" s="96" t="str">
        <f>IF($A170="","",INDEX(APPOGGIO!$AA$2:$AA$1000,$A170))</f>
        <v/>
      </c>
      <c r="M170" s="96" t="str">
        <f>IF($A170="","",INDEX(APPOGGIO!$AF$2:$AF$1000,$A170))</f>
        <v/>
      </c>
      <c r="N170" s="96" t="str">
        <f t="shared" si="11"/>
        <v/>
      </c>
      <c r="O170" s="96" t="str">
        <f t="shared" si="12"/>
        <v/>
      </c>
      <c r="S170" s="118"/>
      <c r="T170" s="118"/>
      <c r="W170" s="227" t="str" cm="1">
        <f t="array" ref="W170">IF($B170="","",IFERROR(_xlfn.XLOOKUP($B170&amp;"",PIVOT!$A$10:$A$220&amp;"",PIVOT!$R$10:$R$220,0),0))</f>
        <v/>
      </c>
      <c r="X170" s="221" t="str">
        <f t="shared" si="13"/>
        <v/>
      </c>
      <c r="Y170" s="230" t="str">
        <f t="shared" si="14"/>
        <v/>
      </c>
    </row>
    <row r="171" spans="1:25" x14ac:dyDescent="0.25">
      <c r="A171" t="str">
        <f>IF(ROWS(A$2:A171)&lt;=$Q$2,IFERROR(MATCH(ROWS(A$2:A171),APPOGGIO!$AH$2:$AH$1000,0),""),IFERROR(MATCH(ROWS(A$2:A171)-$Q$2,APPOGGIO!$AI$2:$AI$1000,0),""))</f>
        <v/>
      </c>
      <c r="B171" t="str">
        <f>IF($A171="","",INDEX(APPOGGIO!$C$2:$C$1000,$A171))</f>
        <v/>
      </c>
      <c r="C171" t="str">
        <f>IF($A171="","",INDEX(APPOGGIO!$D$2:$D$1000,$A171))</f>
        <v/>
      </c>
      <c r="D171" s="96" t="str">
        <f>IF($A171="","",INDEX(APPOGGIO!$AG$2:$AG$1000,$A171))</f>
        <v/>
      </c>
      <c r="E171" s="96" t="str">
        <f>IF($A171="","",INDEX(APPOGGIO!$G$2:$G$1000,$A171))</f>
        <v/>
      </c>
      <c r="F171" s="96" t="str">
        <f>IF($A171="","",INDEX(APPOGGIO!$AB$2:$AB$1000,$A171))</f>
        <v/>
      </c>
      <c r="G171" s="97" t="str">
        <f>IF($A171="","",INDEX(APPOGGIO!$AC$2:$AC$1000,$A171))</f>
        <v/>
      </c>
      <c r="H171" s="96" t="str">
        <f>IF($A171="","",INDEX(APPOGGIO!$AD$2:$AD$1000,$A171))</f>
        <v/>
      </c>
      <c r="I171" s="96" t="str">
        <f>IF($A171="","",INDEX(APPOGGIO!$AE$2:$AE$1000,$A171))</f>
        <v/>
      </c>
      <c r="J171" t="str">
        <f t="shared" si="10"/>
        <v/>
      </c>
      <c r="K171" t="str">
        <f>IF($A171="","",INDEX(APPOGGIO!$Z$2:$Z$1000,$A171))</f>
        <v/>
      </c>
      <c r="L171" s="96" t="str">
        <f>IF($A171="","",INDEX(APPOGGIO!$AA$2:$AA$1000,$A171))</f>
        <v/>
      </c>
      <c r="M171" s="96" t="str">
        <f>IF($A171="","",INDEX(APPOGGIO!$AF$2:$AF$1000,$A171))</f>
        <v/>
      </c>
      <c r="N171" s="96" t="str">
        <f t="shared" si="11"/>
        <v/>
      </c>
      <c r="O171" s="96" t="str">
        <f t="shared" si="12"/>
        <v/>
      </c>
      <c r="S171" s="118"/>
      <c r="T171" s="118"/>
      <c r="W171" s="227" t="str" cm="1">
        <f t="array" ref="W171">IF($B171="","",IFERROR(_xlfn.XLOOKUP($B171&amp;"",PIVOT!$A$10:$A$220&amp;"",PIVOT!$R$10:$R$220,0),0))</f>
        <v/>
      </c>
      <c r="X171" s="221" t="str">
        <f t="shared" si="13"/>
        <v/>
      </c>
      <c r="Y171" s="230" t="str">
        <f t="shared" si="14"/>
        <v/>
      </c>
    </row>
    <row r="172" spans="1:25" x14ac:dyDescent="0.25">
      <c r="A172" t="str">
        <f>IF(ROWS(A$2:A172)&lt;=$Q$2,IFERROR(MATCH(ROWS(A$2:A172),APPOGGIO!$AH$2:$AH$1000,0),""),IFERROR(MATCH(ROWS(A$2:A172)-$Q$2,APPOGGIO!$AI$2:$AI$1000,0),""))</f>
        <v/>
      </c>
      <c r="B172" t="str">
        <f>IF($A172="","",INDEX(APPOGGIO!$C$2:$C$1000,$A172))</f>
        <v/>
      </c>
      <c r="C172" t="str">
        <f>IF($A172="","",INDEX(APPOGGIO!$D$2:$D$1000,$A172))</f>
        <v/>
      </c>
      <c r="D172" s="96" t="str">
        <f>IF($A172="","",INDEX(APPOGGIO!$AG$2:$AG$1000,$A172))</f>
        <v/>
      </c>
      <c r="E172" s="96" t="str">
        <f>IF($A172="","",INDEX(APPOGGIO!$G$2:$G$1000,$A172))</f>
        <v/>
      </c>
      <c r="F172" s="96" t="str">
        <f>IF($A172="","",INDEX(APPOGGIO!$AB$2:$AB$1000,$A172))</f>
        <v/>
      </c>
      <c r="G172" s="97" t="str">
        <f>IF($A172="","",INDEX(APPOGGIO!$AC$2:$AC$1000,$A172))</f>
        <v/>
      </c>
      <c r="H172" s="96" t="str">
        <f>IF($A172="","",INDEX(APPOGGIO!$AD$2:$AD$1000,$A172))</f>
        <v/>
      </c>
      <c r="I172" s="96" t="str">
        <f>IF($A172="","",INDEX(APPOGGIO!$AE$2:$AE$1000,$A172))</f>
        <v/>
      </c>
      <c r="J172" t="str">
        <f t="shared" si="10"/>
        <v/>
      </c>
      <c r="K172" t="str">
        <f>IF($A172="","",INDEX(APPOGGIO!$Z$2:$Z$1000,$A172))</f>
        <v/>
      </c>
      <c r="L172" s="96" t="str">
        <f>IF($A172="","",INDEX(APPOGGIO!$AA$2:$AA$1000,$A172))</f>
        <v/>
      </c>
      <c r="M172" s="96" t="str">
        <f>IF($A172="","",INDEX(APPOGGIO!$AF$2:$AF$1000,$A172))</f>
        <v/>
      </c>
      <c r="N172" s="96" t="str">
        <f t="shared" si="11"/>
        <v/>
      </c>
      <c r="O172" s="96" t="str">
        <f t="shared" si="12"/>
        <v/>
      </c>
      <c r="S172" s="118"/>
      <c r="T172" s="118"/>
      <c r="W172" s="227" t="str" cm="1">
        <f t="array" ref="W172">IF($B172="","",IFERROR(_xlfn.XLOOKUP($B172&amp;"",PIVOT!$A$10:$A$220&amp;"",PIVOT!$R$10:$R$220,0),0))</f>
        <v/>
      </c>
      <c r="X172" s="221" t="str">
        <f t="shared" si="13"/>
        <v/>
      </c>
      <c r="Y172" s="230" t="str">
        <f t="shared" si="14"/>
        <v/>
      </c>
    </row>
    <row r="173" spans="1:25" x14ac:dyDescent="0.25">
      <c r="A173" t="str">
        <f>IF(ROWS(A$2:A173)&lt;=$Q$2,IFERROR(MATCH(ROWS(A$2:A173),APPOGGIO!$AH$2:$AH$1000,0),""),IFERROR(MATCH(ROWS(A$2:A173)-$Q$2,APPOGGIO!$AI$2:$AI$1000,0),""))</f>
        <v/>
      </c>
      <c r="B173" t="str">
        <f>IF($A173="","",INDEX(APPOGGIO!$C$2:$C$1000,$A173))</f>
        <v/>
      </c>
      <c r="C173" t="str">
        <f>IF($A173="","",INDEX(APPOGGIO!$D$2:$D$1000,$A173))</f>
        <v/>
      </c>
      <c r="D173" s="96" t="str">
        <f>IF($A173="","",INDEX(APPOGGIO!$AG$2:$AG$1000,$A173))</f>
        <v/>
      </c>
      <c r="E173" s="96" t="str">
        <f>IF($A173="","",INDEX(APPOGGIO!$G$2:$G$1000,$A173))</f>
        <v/>
      </c>
      <c r="F173" s="96" t="str">
        <f>IF($A173="","",INDEX(APPOGGIO!$AB$2:$AB$1000,$A173))</f>
        <v/>
      </c>
      <c r="G173" s="97" t="str">
        <f>IF($A173="","",INDEX(APPOGGIO!$AC$2:$AC$1000,$A173))</f>
        <v/>
      </c>
      <c r="H173" s="96" t="str">
        <f>IF($A173="","",INDEX(APPOGGIO!$AD$2:$AD$1000,$A173))</f>
        <v/>
      </c>
      <c r="I173" s="96" t="str">
        <f>IF($A173="","",INDEX(APPOGGIO!$AE$2:$AE$1000,$A173))</f>
        <v/>
      </c>
      <c r="J173" t="str">
        <f t="shared" si="10"/>
        <v/>
      </c>
      <c r="K173" t="str">
        <f>IF($A173="","",INDEX(APPOGGIO!$Z$2:$Z$1000,$A173))</f>
        <v/>
      </c>
      <c r="L173" s="96" t="str">
        <f>IF($A173="","",INDEX(APPOGGIO!$AA$2:$AA$1000,$A173))</f>
        <v/>
      </c>
      <c r="M173" s="96" t="str">
        <f>IF($A173="","",INDEX(APPOGGIO!$AF$2:$AF$1000,$A173))</f>
        <v/>
      </c>
      <c r="N173" s="96" t="str">
        <f t="shared" si="11"/>
        <v/>
      </c>
      <c r="O173" s="96" t="str">
        <f t="shared" si="12"/>
        <v/>
      </c>
      <c r="S173" s="118"/>
      <c r="T173" s="118"/>
      <c r="W173" s="227" t="str" cm="1">
        <f t="array" ref="W173">IF($B173="","",IFERROR(_xlfn.XLOOKUP($B173&amp;"",PIVOT!$A$10:$A$220&amp;"",PIVOT!$R$10:$R$220,0),0))</f>
        <v/>
      </c>
      <c r="X173" s="221" t="str">
        <f t="shared" si="13"/>
        <v/>
      </c>
      <c r="Y173" s="230" t="str">
        <f t="shared" si="14"/>
        <v/>
      </c>
    </row>
    <row r="174" spans="1:25" x14ac:dyDescent="0.25">
      <c r="A174" t="str">
        <f>IF(ROWS(A$2:A174)&lt;=$Q$2,IFERROR(MATCH(ROWS(A$2:A174),APPOGGIO!$AH$2:$AH$1000,0),""),IFERROR(MATCH(ROWS(A$2:A174)-$Q$2,APPOGGIO!$AI$2:$AI$1000,0),""))</f>
        <v/>
      </c>
      <c r="B174" t="str">
        <f>IF($A174="","",INDEX(APPOGGIO!$C$2:$C$1000,$A174))</f>
        <v/>
      </c>
      <c r="C174" t="str">
        <f>IF($A174="","",INDEX(APPOGGIO!$D$2:$D$1000,$A174))</f>
        <v/>
      </c>
      <c r="D174" s="96" t="str">
        <f>IF($A174="","",INDEX(APPOGGIO!$AG$2:$AG$1000,$A174))</f>
        <v/>
      </c>
      <c r="E174" s="96" t="str">
        <f>IF($A174="","",INDEX(APPOGGIO!$G$2:$G$1000,$A174))</f>
        <v/>
      </c>
      <c r="F174" s="96" t="str">
        <f>IF($A174="","",INDEX(APPOGGIO!$AB$2:$AB$1000,$A174))</f>
        <v/>
      </c>
      <c r="G174" s="97" t="str">
        <f>IF($A174="","",INDEX(APPOGGIO!$AC$2:$AC$1000,$A174))</f>
        <v/>
      </c>
      <c r="H174" s="96" t="str">
        <f>IF($A174="","",INDEX(APPOGGIO!$AD$2:$AD$1000,$A174))</f>
        <v/>
      </c>
      <c r="I174" s="96" t="str">
        <f>IF($A174="","",INDEX(APPOGGIO!$AE$2:$AE$1000,$A174))</f>
        <v/>
      </c>
      <c r="J174" t="str">
        <f t="shared" si="10"/>
        <v/>
      </c>
      <c r="K174" t="str">
        <f>IF($A174="","",INDEX(APPOGGIO!$Z$2:$Z$1000,$A174))</f>
        <v/>
      </c>
      <c r="L174" s="96" t="str">
        <f>IF($A174="","",INDEX(APPOGGIO!$AA$2:$AA$1000,$A174))</f>
        <v/>
      </c>
      <c r="M174" s="96" t="str">
        <f>IF($A174="","",INDEX(APPOGGIO!$AF$2:$AF$1000,$A174))</f>
        <v/>
      </c>
      <c r="N174" s="96" t="str">
        <f t="shared" si="11"/>
        <v/>
      </c>
      <c r="O174" s="96" t="str">
        <f t="shared" si="12"/>
        <v/>
      </c>
      <c r="S174" s="118"/>
      <c r="T174" s="118"/>
      <c r="W174" s="227" t="str" cm="1">
        <f t="array" ref="W174">IF($B174="","",IFERROR(_xlfn.XLOOKUP($B174&amp;"",PIVOT!$A$10:$A$220&amp;"",PIVOT!$R$10:$R$220,0),0))</f>
        <v/>
      </c>
      <c r="X174" s="221" t="str">
        <f t="shared" si="13"/>
        <v/>
      </c>
      <c r="Y174" s="230" t="str">
        <f t="shared" si="14"/>
        <v/>
      </c>
    </row>
    <row r="175" spans="1:25" x14ac:dyDescent="0.25">
      <c r="A175" t="str">
        <f>IF(ROWS(A$2:A175)&lt;=$Q$2,IFERROR(MATCH(ROWS(A$2:A175),APPOGGIO!$AH$2:$AH$1000,0),""),IFERROR(MATCH(ROWS(A$2:A175)-$Q$2,APPOGGIO!$AI$2:$AI$1000,0),""))</f>
        <v/>
      </c>
      <c r="B175" t="str">
        <f>IF($A175="","",INDEX(APPOGGIO!$C$2:$C$1000,$A175))</f>
        <v/>
      </c>
      <c r="C175" t="str">
        <f>IF($A175="","",INDEX(APPOGGIO!$D$2:$D$1000,$A175))</f>
        <v/>
      </c>
      <c r="D175" s="96" t="str">
        <f>IF($A175="","",INDEX(APPOGGIO!$AG$2:$AG$1000,$A175))</f>
        <v/>
      </c>
      <c r="E175" s="96" t="str">
        <f>IF($A175="","",INDEX(APPOGGIO!$G$2:$G$1000,$A175))</f>
        <v/>
      </c>
      <c r="F175" s="96" t="str">
        <f>IF($A175="","",INDEX(APPOGGIO!$AB$2:$AB$1000,$A175))</f>
        <v/>
      </c>
      <c r="G175" s="97" t="str">
        <f>IF($A175="","",INDEX(APPOGGIO!$AC$2:$AC$1000,$A175))</f>
        <v/>
      </c>
      <c r="H175" s="96" t="str">
        <f>IF($A175="","",INDEX(APPOGGIO!$AD$2:$AD$1000,$A175))</f>
        <v/>
      </c>
      <c r="I175" s="96" t="str">
        <f>IF($A175="","",INDEX(APPOGGIO!$AE$2:$AE$1000,$A175))</f>
        <v/>
      </c>
      <c r="J175" t="str">
        <f t="shared" si="10"/>
        <v/>
      </c>
      <c r="K175" t="str">
        <f>IF($A175="","",INDEX(APPOGGIO!$Z$2:$Z$1000,$A175))</f>
        <v/>
      </c>
      <c r="L175" s="96" t="str">
        <f>IF($A175="","",INDEX(APPOGGIO!$AA$2:$AA$1000,$A175))</f>
        <v/>
      </c>
      <c r="M175" s="96" t="str">
        <f>IF($A175="","",INDEX(APPOGGIO!$AF$2:$AF$1000,$A175))</f>
        <v/>
      </c>
      <c r="N175" s="96" t="str">
        <f t="shared" si="11"/>
        <v/>
      </c>
      <c r="O175" s="96" t="str">
        <f t="shared" si="12"/>
        <v/>
      </c>
      <c r="S175" s="118"/>
      <c r="T175" s="118"/>
      <c r="W175" s="227" t="str" cm="1">
        <f t="array" ref="W175">IF($B175="","",IFERROR(_xlfn.XLOOKUP($B175&amp;"",PIVOT!$A$10:$A$220&amp;"",PIVOT!$R$10:$R$220,0),0))</f>
        <v/>
      </c>
      <c r="X175" s="221" t="str">
        <f t="shared" si="13"/>
        <v/>
      </c>
      <c r="Y175" s="230" t="str">
        <f t="shared" si="14"/>
        <v/>
      </c>
    </row>
    <row r="176" spans="1:25" x14ac:dyDescent="0.25">
      <c r="A176" t="str">
        <f>IF(ROWS(A$2:A176)&lt;=$Q$2,IFERROR(MATCH(ROWS(A$2:A176),APPOGGIO!$AH$2:$AH$1000,0),""),IFERROR(MATCH(ROWS(A$2:A176)-$Q$2,APPOGGIO!$AI$2:$AI$1000,0),""))</f>
        <v/>
      </c>
      <c r="B176" t="str">
        <f>IF($A176="","",INDEX(APPOGGIO!$C$2:$C$1000,$A176))</f>
        <v/>
      </c>
      <c r="C176" t="str">
        <f>IF($A176="","",INDEX(APPOGGIO!$D$2:$D$1000,$A176))</f>
        <v/>
      </c>
      <c r="D176" s="96" t="str">
        <f>IF($A176="","",INDEX(APPOGGIO!$AG$2:$AG$1000,$A176))</f>
        <v/>
      </c>
      <c r="E176" s="96" t="str">
        <f>IF($A176="","",INDEX(APPOGGIO!$G$2:$G$1000,$A176))</f>
        <v/>
      </c>
      <c r="F176" s="96" t="str">
        <f>IF($A176="","",INDEX(APPOGGIO!$AB$2:$AB$1000,$A176))</f>
        <v/>
      </c>
      <c r="G176" s="97" t="str">
        <f>IF($A176="","",INDEX(APPOGGIO!$AC$2:$AC$1000,$A176))</f>
        <v/>
      </c>
      <c r="H176" s="96" t="str">
        <f>IF($A176="","",INDEX(APPOGGIO!$AD$2:$AD$1000,$A176))</f>
        <v/>
      </c>
      <c r="I176" s="96" t="str">
        <f>IF($A176="","",INDEX(APPOGGIO!$AE$2:$AE$1000,$A176))</f>
        <v/>
      </c>
      <c r="J176" t="str">
        <f t="shared" si="10"/>
        <v/>
      </c>
      <c r="K176" t="str">
        <f>IF($A176="","",INDEX(APPOGGIO!$Z$2:$Z$1000,$A176))</f>
        <v/>
      </c>
      <c r="L176" s="96" t="str">
        <f>IF($A176="","",INDEX(APPOGGIO!$AA$2:$AA$1000,$A176))</f>
        <v/>
      </c>
      <c r="M176" s="96" t="str">
        <f>IF($A176="","",INDEX(APPOGGIO!$AF$2:$AF$1000,$A176))</f>
        <v/>
      </c>
      <c r="N176" s="96" t="str">
        <f t="shared" si="11"/>
        <v/>
      </c>
      <c r="O176" s="96" t="str">
        <f t="shared" si="12"/>
        <v/>
      </c>
      <c r="S176" s="118"/>
      <c r="T176" s="118"/>
      <c r="W176" s="227" t="str" cm="1">
        <f t="array" ref="W176">IF($B176="","",IFERROR(_xlfn.XLOOKUP($B176&amp;"",PIVOT!$A$10:$A$220&amp;"",PIVOT!$R$10:$R$220,0),0))</f>
        <v/>
      </c>
      <c r="X176" s="221" t="str">
        <f t="shared" si="13"/>
        <v/>
      </c>
      <c r="Y176" s="230" t="str">
        <f t="shared" si="14"/>
        <v/>
      </c>
    </row>
    <row r="177" spans="1:25" x14ac:dyDescent="0.25">
      <c r="A177" t="str">
        <f>IF(ROWS(A$2:A177)&lt;=$Q$2,IFERROR(MATCH(ROWS(A$2:A177),APPOGGIO!$AH$2:$AH$1000,0),""),IFERROR(MATCH(ROWS(A$2:A177)-$Q$2,APPOGGIO!$AI$2:$AI$1000,0),""))</f>
        <v/>
      </c>
      <c r="B177" t="str">
        <f>IF($A177="","",INDEX(APPOGGIO!$C$2:$C$1000,$A177))</f>
        <v/>
      </c>
      <c r="C177" t="str">
        <f>IF($A177="","",INDEX(APPOGGIO!$D$2:$D$1000,$A177))</f>
        <v/>
      </c>
      <c r="D177" s="96" t="str">
        <f>IF($A177="","",INDEX(APPOGGIO!$AG$2:$AG$1000,$A177))</f>
        <v/>
      </c>
      <c r="E177" s="96" t="str">
        <f>IF($A177="","",INDEX(APPOGGIO!$G$2:$G$1000,$A177))</f>
        <v/>
      </c>
      <c r="F177" s="96" t="str">
        <f>IF($A177="","",INDEX(APPOGGIO!$AB$2:$AB$1000,$A177))</f>
        <v/>
      </c>
      <c r="G177" s="97" t="str">
        <f>IF($A177="","",INDEX(APPOGGIO!$AC$2:$AC$1000,$A177))</f>
        <v/>
      </c>
      <c r="H177" s="96" t="str">
        <f>IF($A177="","",INDEX(APPOGGIO!$AD$2:$AD$1000,$A177))</f>
        <v/>
      </c>
      <c r="I177" s="96" t="str">
        <f>IF($A177="","",INDEX(APPOGGIO!$AE$2:$AE$1000,$A177))</f>
        <v/>
      </c>
      <c r="J177" t="str">
        <f t="shared" si="10"/>
        <v/>
      </c>
      <c r="K177" t="str">
        <f>IF($A177="","",INDEX(APPOGGIO!$Z$2:$Z$1000,$A177))</f>
        <v/>
      </c>
      <c r="L177" s="96" t="str">
        <f>IF($A177="","",INDEX(APPOGGIO!$AA$2:$AA$1000,$A177))</f>
        <v/>
      </c>
      <c r="M177" s="96" t="str">
        <f>IF($A177="","",INDEX(APPOGGIO!$AF$2:$AF$1000,$A177))</f>
        <v/>
      </c>
      <c r="N177" s="96" t="str">
        <f t="shared" si="11"/>
        <v/>
      </c>
      <c r="O177" s="96" t="str">
        <f t="shared" si="12"/>
        <v/>
      </c>
      <c r="S177" s="118"/>
      <c r="T177" s="118"/>
      <c r="W177" s="227" t="str" cm="1">
        <f t="array" ref="W177">IF($B177="","",IFERROR(_xlfn.XLOOKUP($B177&amp;"",PIVOT!$A$10:$A$220&amp;"",PIVOT!$R$10:$R$220,0),0))</f>
        <v/>
      </c>
      <c r="X177" s="221" t="str">
        <f t="shared" si="13"/>
        <v/>
      </c>
      <c r="Y177" s="230" t="str">
        <f t="shared" si="14"/>
        <v/>
      </c>
    </row>
    <row r="178" spans="1:25" x14ac:dyDescent="0.25">
      <c r="A178" t="str">
        <f>IF(ROWS(A$2:A178)&lt;=$Q$2,IFERROR(MATCH(ROWS(A$2:A178),APPOGGIO!$AH$2:$AH$1000,0),""),IFERROR(MATCH(ROWS(A$2:A178)-$Q$2,APPOGGIO!$AI$2:$AI$1000,0),""))</f>
        <v/>
      </c>
      <c r="B178" t="str">
        <f>IF($A178="","",INDEX(APPOGGIO!$C$2:$C$1000,$A178))</f>
        <v/>
      </c>
      <c r="C178" t="str">
        <f>IF($A178="","",INDEX(APPOGGIO!$D$2:$D$1000,$A178))</f>
        <v/>
      </c>
      <c r="D178" s="96" t="str">
        <f>IF($A178="","",INDEX(APPOGGIO!$AG$2:$AG$1000,$A178))</f>
        <v/>
      </c>
      <c r="E178" s="96" t="str">
        <f>IF($A178="","",INDEX(APPOGGIO!$G$2:$G$1000,$A178))</f>
        <v/>
      </c>
      <c r="F178" s="96" t="str">
        <f>IF($A178="","",INDEX(APPOGGIO!$AB$2:$AB$1000,$A178))</f>
        <v/>
      </c>
      <c r="G178" s="97" t="str">
        <f>IF($A178="","",INDEX(APPOGGIO!$AC$2:$AC$1000,$A178))</f>
        <v/>
      </c>
      <c r="H178" s="96" t="str">
        <f>IF($A178="","",INDEX(APPOGGIO!$AD$2:$AD$1000,$A178))</f>
        <v/>
      </c>
      <c r="I178" s="96" t="str">
        <f>IF($A178="","",INDEX(APPOGGIO!$AE$2:$AE$1000,$A178))</f>
        <v/>
      </c>
      <c r="J178" t="str">
        <f t="shared" si="10"/>
        <v/>
      </c>
      <c r="K178" t="str">
        <f>IF($A178="","",INDEX(APPOGGIO!$Z$2:$Z$1000,$A178))</f>
        <v/>
      </c>
      <c r="L178" s="96" t="str">
        <f>IF($A178="","",INDEX(APPOGGIO!$AA$2:$AA$1000,$A178))</f>
        <v/>
      </c>
      <c r="M178" s="96" t="str">
        <f>IF($A178="","",INDEX(APPOGGIO!$AF$2:$AF$1000,$A178))</f>
        <v/>
      </c>
      <c r="N178" s="96" t="str">
        <f t="shared" si="11"/>
        <v/>
      </c>
      <c r="O178" s="96" t="str">
        <f t="shared" si="12"/>
        <v/>
      </c>
      <c r="S178" s="118"/>
      <c r="T178" s="118"/>
      <c r="W178" s="227" t="str" cm="1">
        <f t="array" ref="W178">IF($B178="","",IFERROR(_xlfn.XLOOKUP($B178&amp;"",PIVOT!$A$10:$A$220&amp;"",PIVOT!$R$10:$R$220,0),0))</f>
        <v/>
      </c>
      <c r="X178" s="221" t="str">
        <f t="shared" si="13"/>
        <v/>
      </c>
      <c r="Y178" s="230" t="str">
        <f t="shared" si="14"/>
        <v/>
      </c>
    </row>
    <row r="179" spans="1:25" x14ac:dyDescent="0.25">
      <c r="A179" t="str">
        <f>IF(ROWS(A$2:A179)&lt;=$Q$2,IFERROR(MATCH(ROWS(A$2:A179),APPOGGIO!$AH$2:$AH$1000,0),""),IFERROR(MATCH(ROWS(A$2:A179)-$Q$2,APPOGGIO!$AI$2:$AI$1000,0),""))</f>
        <v/>
      </c>
      <c r="B179" t="str">
        <f>IF($A179="","",INDEX(APPOGGIO!$C$2:$C$1000,$A179))</f>
        <v/>
      </c>
      <c r="C179" t="str">
        <f>IF($A179="","",INDEX(APPOGGIO!$D$2:$D$1000,$A179))</f>
        <v/>
      </c>
      <c r="D179" s="96" t="str">
        <f>IF($A179="","",INDEX(APPOGGIO!$AG$2:$AG$1000,$A179))</f>
        <v/>
      </c>
      <c r="E179" s="96" t="str">
        <f>IF($A179="","",INDEX(APPOGGIO!$G$2:$G$1000,$A179))</f>
        <v/>
      </c>
      <c r="F179" s="96" t="str">
        <f>IF($A179="","",INDEX(APPOGGIO!$AB$2:$AB$1000,$A179))</f>
        <v/>
      </c>
      <c r="G179" s="97" t="str">
        <f>IF($A179="","",INDEX(APPOGGIO!$AC$2:$AC$1000,$A179))</f>
        <v/>
      </c>
      <c r="H179" s="96" t="str">
        <f>IF($A179="","",INDEX(APPOGGIO!$AD$2:$AD$1000,$A179))</f>
        <v/>
      </c>
      <c r="I179" s="96" t="str">
        <f>IF($A179="","",INDEX(APPOGGIO!$AE$2:$AE$1000,$A179))</f>
        <v/>
      </c>
      <c r="J179" t="str">
        <f t="shared" si="10"/>
        <v/>
      </c>
      <c r="K179" t="str">
        <f>IF($A179="","",INDEX(APPOGGIO!$Z$2:$Z$1000,$A179))</f>
        <v/>
      </c>
      <c r="L179" s="96" t="str">
        <f>IF($A179="","",INDEX(APPOGGIO!$AA$2:$AA$1000,$A179))</f>
        <v/>
      </c>
      <c r="M179" s="96" t="str">
        <f>IF($A179="","",INDEX(APPOGGIO!$AF$2:$AF$1000,$A179))</f>
        <v/>
      </c>
      <c r="N179" s="96" t="str">
        <f t="shared" si="11"/>
        <v/>
      </c>
      <c r="O179" s="96" t="str">
        <f t="shared" si="12"/>
        <v/>
      </c>
      <c r="S179" s="118"/>
      <c r="T179" s="118"/>
      <c r="W179" s="227" t="str" cm="1">
        <f t="array" ref="W179">IF($B179="","",IFERROR(_xlfn.XLOOKUP($B179&amp;"",PIVOT!$A$10:$A$220&amp;"",PIVOT!$R$10:$R$220,0),0))</f>
        <v/>
      </c>
      <c r="X179" s="221" t="str">
        <f t="shared" si="13"/>
        <v/>
      </c>
      <c r="Y179" s="230" t="str">
        <f t="shared" si="14"/>
        <v/>
      </c>
    </row>
    <row r="180" spans="1:25" x14ac:dyDescent="0.25">
      <c r="A180" t="str">
        <f>IF(ROWS(A$2:A180)&lt;=$Q$2,IFERROR(MATCH(ROWS(A$2:A180),APPOGGIO!$AH$2:$AH$1000,0),""),IFERROR(MATCH(ROWS(A$2:A180)-$Q$2,APPOGGIO!$AI$2:$AI$1000,0),""))</f>
        <v/>
      </c>
      <c r="B180" t="str">
        <f>IF($A180="","",INDEX(APPOGGIO!$C$2:$C$1000,$A180))</f>
        <v/>
      </c>
      <c r="C180" t="str">
        <f>IF($A180="","",INDEX(APPOGGIO!$D$2:$D$1000,$A180))</f>
        <v/>
      </c>
      <c r="D180" s="96" t="str">
        <f>IF($A180="","",INDEX(APPOGGIO!$AG$2:$AG$1000,$A180))</f>
        <v/>
      </c>
      <c r="E180" s="96" t="str">
        <f>IF($A180="","",INDEX(APPOGGIO!$G$2:$G$1000,$A180))</f>
        <v/>
      </c>
      <c r="F180" s="96" t="str">
        <f>IF($A180="","",INDEX(APPOGGIO!$AB$2:$AB$1000,$A180))</f>
        <v/>
      </c>
      <c r="G180" s="97" t="str">
        <f>IF($A180="","",INDEX(APPOGGIO!$AC$2:$AC$1000,$A180))</f>
        <v/>
      </c>
      <c r="H180" s="96" t="str">
        <f>IF($A180="","",INDEX(APPOGGIO!$AD$2:$AD$1000,$A180))</f>
        <v/>
      </c>
      <c r="I180" s="96" t="str">
        <f>IF($A180="","",INDEX(APPOGGIO!$AE$2:$AE$1000,$A180))</f>
        <v/>
      </c>
      <c r="J180" t="str">
        <f t="shared" si="10"/>
        <v/>
      </c>
      <c r="K180" t="str">
        <f>IF($A180="","",INDEX(APPOGGIO!$Z$2:$Z$1000,$A180))</f>
        <v/>
      </c>
      <c r="L180" s="96" t="str">
        <f>IF($A180="","",INDEX(APPOGGIO!$AA$2:$AA$1000,$A180))</f>
        <v/>
      </c>
      <c r="M180" s="96" t="str">
        <f>IF($A180="","",INDEX(APPOGGIO!$AF$2:$AF$1000,$A180))</f>
        <v/>
      </c>
      <c r="N180" s="96" t="str">
        <f t="shared" si="11"/>
        <v/>
      </c>
      <c r="O180" s="96" t="str">
        <f t="shared" si="12"/>
        <v/>
      </c>
      <c r="S180" s="118"/>
      <c r="T180" s="118"/>
      <c r="W180" s="227" t="str" cm="1">
        <f t="array" ref="W180">IF($B180="","",IFERROR(_xlfn.XLOOKUP($B180&amp;"",PIVOT!$A$10:$A$220&amp;"",PIVOT!$R$10:$R$220,0),0))</f>
        <v/>
      </c>
      <c r="X180" s="221" t="str">
        <f t="shared" si="13"/>
        <v/>
      </c>
      <c r="Y180" s="230" t="str">
        <f t="shared" si="14"/>
        <v/>
      </c>
    </row>
    <row r="181" spans="1:25" x14ac:dyDescent="0.25">
      <c r="A181" t="str">
        <f>IF(ROWS(A$2:A181)&lt;=$Q$2,IFERROR(MATCH(ROWS(A$2:A181),APPOGGIO!$AH$2:$AH$1000,0),""),IFERROR(MATCH(ROWS(A$2:A181)-$Q$2,APPOGGIO!$AI$2:$AI$1000,0),""))</f>
        <v/>
      </c>
      <c r="B181" t="str">
        <f>IF($A181="","",INDEX(APPOGGIO!$C$2:$C$1000,$A181))</f>
        <v/>
      </c>
      <c r="C181" t="str">
        <f>IF($A181="","",INDEX(APPOGGIO!$D$2:$D$1000,$A181))</f>
        <v/>
      </c>
      <c r="D181" s="96" t="str">
        <f>IF($A181="","",INDEX(APPOGGIO!$AG$2:$AG$1000,$A181))</f>
        <v/>
      </c>
      <c r="E181" s="96" t="str">
        <f>IF($A181="","",INDEX(APPOGGIO!$G$2:$G$1000,$A181))</f>
        <v/>
      </c>
      <c r="F181" s="96" t="str">
        <f>IF($A181="","",INDEX(APPOGGIO!$AB$2:$AB$1000,$A181))</f>
        <v/>
      </c>
      <c r="G181" s="97" t="str">
        <f>IF($A181="","",INDEX(APPOGGIO!$AC$2:$AC$1000,$A181))</f>
        <v/>
      </c>
      <c r="H181" s="96" t="str">
        <f>IF($A181="","",INDEX(APPOGGIO!$AD$2:$AD$1000,$A181))</f>
        <v/>
      </c>
      <c r="I181" s="96" t="str">
        <f>IF($A181="","",INDEX(APPOGGIO!$AE$2:$AE$1000,$A181))</f>
        <v/>
      </c>
      <c r="J181" t="str">
        <f t="shared" si="10"/>
        <v/>
      </c>
      <c r="K181" t="str">
        <f>IF($A181="","",INDEX(APPOGGIO!$Z$2:$Z$1000,$A181))</f>
        <v/>
      </c>
      <c r="L181" s="96" t="str">
        <f>IF($A181="","",INDEX(APPOGGIO!$AA$2:$AA$1000,$A181))</f>
        <v/>
      </c>
      <c r="M181" s="96" t="str">
        <f>IF($A181="","",INDEX(APPOGGIO!$AF$2:$AF$1000,$A181))</f>
        <v/>
      </c>
      <c r="N181" s="96" t="str">
        <f t="shared" si="11"/>
        <v/>
      </c>
      <c r="O181" s="96" t="str">
        <f t="shared" si="12"/>
        <v/>
      </c>
      <c r="S181" s="118"/>
      <c r="T181" s="118"/>
      <c r="W181" s="227" t="str" cm="1">
        <f t="array" ref="W181">IF($B181="","",IFERROR(_xlfn.XLOOKUP($B181&amp;"",PIVOT!$A$10:$A$220&amp;"",PIVOT!$R$10:$R$220,0),0))</f>
        <v/>
      </c>
      <c r="X181" s="221" t="str">
        <f t="shared" si="13"/>
        <v/>
      </c>
      <c r="Y181" s="230" t="str">
        <f t="shared" si="14"/>
        <v/>
      </c>
    </row>
    <row r="182" spans="1:25" x14ac:dyDescent="0.25">
      <c r="A182" t="str">
        <f>IF(ROWS(A$2:A182)&lt;=$Q$2,IFERROR(MATCH(ROWS(A$2:A182),APPOGGIO!$AH$2:$AH$1000,0),""),IFERROR(MATCH(ROWS(A$2:A182)-$Q$2,APPOGGIO!$AI$2:$AI$1000,0),""))</f>
        <v/>
      </c>
      <c r="B182" t="str">
        <f>IF($A182="","",INDEX(APPOGGIO!$C$2:$C$1000,$A182))</f>
        <v/>
      </c>
      <c r="C182" t="str">
        <f>IF($A182="","",INDEX(APPOGGIO!$D$2:$D$1000,$A182))</f>
        <v/>
      </c>
      <c r="D182" s="96" t="str">
        <f>IF($A182="","",INDEX(APPOGGIO!$AG$2:$AG$1000,$A182))</f>
        <v/>
      </c>
      <c r="E182" s="96" t="str">
        <f>IF($A182="","",INDEX(APPOGGIO!$G$2:$G$1000,$A182))</f>
        <v/>
      </c>
      <c r="F182" s="96" t="str">
        <f>IF($A182="","",INDEX(APPOGGIO!$AB$2:$AB$1000,$A182))</f>
        <v/>
      </c>
      <c r="G182" s="97" t="str">
        <f>IF($A182="","",INDEX(APPOGGIO!$AC$2:$AC$1000,$A182))</f>
        <v/>
      </c>
      <c r="H182" s="96" t="str">
        <f>IF($A182="","",INDEX(APPOGGIO!$AD$2:$AD$1000,$A182))</f>
        <v/>
      </c>
      <c r="I182" s="96" t="str">
        <f>IF($A182="","",INDEX(APPOGGIO!$AE$2:$AE$1000,$A182))</f>
        <v/>
      </c>
      <c r="J182" t="str">
        <f t="shared" si="10"/>
        <v/>
      </c>
      <c r="K182" t="str">
        <f>IF($A182="","",INDEX(APPOGGIO!$Z$2:$Z$1000,$A182))</f>
        <v/>
      </c>
      <c r="L182" s="96" t="str">
        <f>IF($A182="","",INDEX(APPOGGIO!$AA$2:$AA$1000,$A182))</f>
        <v/>
      </c>
      <c r="M182" s="96" t="str">
        <f>IF($A182="","",INDEX(APPOGGIO!$AF$2:$AF$1000,$A182))</f>
        <v/>
      </c>
      <c r="N182" s="96" t="str">
        <f t="shared" si="11"/>
        <v/>
      </c>
      <c r="O182" s="96" t="str">
        <f t="shared" si="12"/>
        <v/>
      </c>
      <c r="S182" s="118"/>
      <c r="T182" s="118"/>
      <c r="W182" s="227" t="str" cm="1">
        <f t="array" ref="W182">IF($B182="","",IFERROR(_xlfn.XLOOKUP($B182&amp;"",PIVOT!$A$10:$A$220&amp;"",PIVOT!$R$10:$R$220,0),0))</f>
        <v/>
      </c>
      <c r="X182" s="221" t="str">
        <f t="shared" si="13"/>
        <v/>
      </c>
      <c r="Y182" s="230" t="str">
        <f t="shared" si="14"/>
        <v/>
      </c>
    </row>
    <row r="183" spans="1:25" x14ac:dyDescent="0.25">
      <c r="A183" t="str">
        <f>IF(ROWS(A$2:A183)&lt;=$Q$2,IFERROR(MATCH(ROWS(A$2:A183),APPOGGIO!$AH$2:$AH$1000,0),""),IFERROR(MATCH(ROWS(A$2:A183)-$Q$2,APPOGGIO!$AI$2:$AI$1000,0),""))</f>
        <v/>
      </c>
      <c r="B183" t="str">
        <f>IF($A183="","",INDEX(APPOGGIO!$C$2:$C$1000,$A183))</f>
        <v/>
      </c>
      <c r="C183" t="str">
        <f>IF($A183="","",INDEX(APPOGGIO!$D$2:$D$1000,$A183))</f>
        <v/>
      </c>
      <c r="D183" s="96" t="str">
        <f>IF($A183="","",INDEX(APPOGGIO!$AG$2:$AG$1000,$A183))</f>
        <v/>
      </c>
      <c r="E183" s="96" t="str">
        <f>IF($A183="","",INDEX(APPOGGIO!$G$2:$G$1000,$A183))</f>
        <v/>
      </c>
      <c r="F183" s="96" t="str">
        <f>IF($A183="","",INDEX(APPOGGIO!$AB$2:$AB$1000,$A183))</f>
        <v/>
      </c>
      <c r="G183" s="97" t="str">
        <f>IF($A183="","",INDEX(APPOGGIO!$AC$2:$AC$1000,$A183))</f>
        <v/>
      </c>
      <c r="H183" s="96" t="str">
        <f>IF($A183="","",INDEX(APPOGGIO!$AD$2:$AD$1000,$A183))</f>
        <v/>
      </c>
      <c r="I183" s="96" t="str">
        <f>IF($A183="","",INDEX(APPOGGIO!$AE$2:$AE$1000,$A183))</f>
        <v/>
      </c>
      <c r="J183" t="str">
        <f t="shared" si="10"/>
        <v/>
      </c>
      <c r="K183" t="str">
        <f>IF($A183="","",INDEX(APPOGGIO!$Z$2:$Z$1000,$A183))</f>
        <v/>
      </c>
      <c r="L183" s="96" t="str">
        <f>IF($A183="","",INDEX(APPOGGIO!$AA$2:$AA$1000,$A183))</f>
        <v/>
      </c>
      <c r="M183" s="96" t="str">
        <f>IF($A183="","",INDEX(APPOGGIO!$AF$2:$AF$1000,$A183))</f>
        <v/>
      </c>
      <c r="N183" s="96" t="str">
        <f t="shared" si="11"/>
        <v/>
      </c>
      <c r="O183" s="96" t="str">
        <f t="shared" si="12"/>
        <v/>
      </c>
      <c r="S183" s="118"/>
      <c r="T183" s="118"/>
      <c r="W183" s="227" t="str" cm="1">
        <f t="array" ref="W183">IF($B183="","",IFERROR(_xlfn.XLOOKUP($B183&amp;"",PIVOT!$A$10:$A$220&amp;"",PIVOT!$R$10:$R$220,0),0))</f>
        <v/>
      </c>
      <c r="X183" s="221" t="str">
        <f t="shared" si="13"/>
        <v/>
      </c>
      <c r="Y183" s="230" t="str">
        <f t="shared" si="14"/>
        <v/>
      </c>
    </row>
    <row r="184" spans="1:25" x14ac:dyDescent="0.25">
      <c r="A184" t="str">
        <f>IF(ROWS(A$2:A184)&lt;=$Q$2,IFERROR(MATCH(ROWS(A$2:A184),APPOGGIO!$AH$2:$AH$1000,0),""),IFERROR(MATCH(ROWS(A$2:A184)-$Q$2,APPOGGIO!$AI$2:$AI$1000,0),""))</f>
        <v/>
      </c>
      <c r="B184" t="str">
        <f>IF($A184="","",INDEX(APPOGGIO!$C$2:$C$1000,$A184))</f>
        <v/>
      </c>
      <c r="C184" t="str">
        <f>IF($A184="","",INDEX(APPOGGIO!$D$2:$D$1000,$A184))</f>
        <v/>
      </c>
      <c r="D184" s="96" t="str">
        <f>IF($A184="","",INDEX(APPOGGIO!$AG$2:$AG$1000,$A184))</f>
        <v/>
      </c>
      <c r="E184" s="96" t="str">
        <f>IF($A184="","",INDEX(APPOGGIO!$G$2:$G$1000,$A184))</f>
        <v/>
      </c>
      <c r="F184" s="96" t="str">
        <f>IF($A184="","",INDEX(APPOGGIO!$AB$2:$AB$1000,$A184))</f>
        <v/>
      </c>
      <c r="G184" s="97" t="str">
        <f>IF($A184="","",INDEX(APPOGGIO!$AC$2:$AC$1000,$A184))</f>
        <v/>
      </c>
      <c r="H184" s="96" t="str">
        <f>IF($A184="","",INDEX(APPOGGIO!$AD$2:$AD$1000,$A184))</f>
        <v/>
      </c>
      <c r="I184" s="96" t="str">
        <f>IF($A184="","",INDEX(APPOGGIO!$AE$2:$AE$1000,$A184))</f>
        <v/>
      </c>
      <c r="J184" t="str">
        <f t="shared" si="10"/>
        <v/>
      </c>
      <c r="K184" t="str">
        <f>IF($A184="","",INDEX(APPOGGIO!$Z$2:$Z$1000,$A184))</f>
        <v/>
      </c>
      <c r="L184" s="96" t="str">
        <f>IF($A184="","",INDEX(APPOGGIO!$AA$2:$AA$1000,$A184))</f>
        <v/>
      </c>
      <c r="M184" s="96" t="str">
        <f>IF($A184="","",INDEX(APPOGGIO!$AF$2:$AF$1000,$A184))</f>
        <v/>
      </c>
      <c r="N184" s="96" t="str">
        <f t="shared" si="11"/>
        <v/>
      </c>
      <c r="O184" s="96" t="str">
        <f t="shared" si="12"/>
        <v/>
      </c>
      <c r="S184" s="118"/>
      <c r="T184" s="118"/>
      <c r="W184" s="227" t="str" cm="1">
        <f t="array" ref="W184">IF($B184="","",IFERROR(_xlfn.XLOOKUP($B184&amp;"",PIVOT!$A$10:$A$220&amp;"",PIVOT!$R$10:$R$220,0),0))</f>
        <v/>
      </c>
      <c r="X184" s="221" t="str">
        <f t="shared" si="13"/>
        <v/>
      </c>
      <c r="Y184" s="230" t="str">
        <f t="shared" si="14"/>
        <v/>
      </c>
    </row>
    <row r="185" spans="1:25" x14ac:dyDescent="0.25">
      <c r="A185" t="str">
        <f>IF(ROWS(A$2:A185)&lt;=$Q$2,IFERROR(MATCH(ROWS(A$2:A185),APPOGGIO!$AH$2:$AH$1000,0),""),IFERROR(MATCH(ROWS(A$2:A185)-$Q$2,APPOGGIO!$AI$2:$AI$1000,0),""))</f>
        <v/>
      </c>
      <c r="B185" t="str">
        <f>IF($A185="","",INDEX(APPOGGIO!$C$2:$C$1000,$A185))</f>
        <v/>
      </c>
      <c r="C185" t="str">
        <f>IF($A185="","",INDEX(APPOGGIO!$D$2:$D$1000,$A185))</f>
        <v/>
      </c>
      <c r="D185" s="96" t="str">
        <f>IF($A185="","",INDEX(APPOGGIO!$AG$2:$AG$1000,$A185))</f>
        <v/>
      </c>
      <c r="E185" s="96" t="str">
        <f>IF($A185="","",INDEX(APPOGGIO!$G$2:$G$1000,$A185))</f>
        <v/>
      </c>
      <c r="F185" s="96" t="str">
        <f>IF($A185="","",INDEX(APPOGGIO!$AB$2:$AB$1000,$A185))</f>
        <v/>
      </c>
      <c r="G185" s="97" t="str">
        <f>IF($A185="","",INDEX(APPOGGIO!$AC$2:$AC$1000,$A185))</f>
        <v/>
      </c>
      <c r="H185" s="96" t="str">
        <f>IF($A185="","",INDEX(APPOGGIO!$AD$2:$AD$1000,$A185))</f>
        <v/>
      </c>
      <c r="I185" s="96" t="str">
        <f>IF($A185="","",INDEX(APPOGGIO!$AE$2:$AE$1000,$A185))</f>
        <v/>
      </c>
      <c r="J185" t="str">
        <f t="shared" si="10"/>
        <v/>
      </c>
      <c r="K185" t="str">
        <f>IF($A185="","",INDEX(APPOGGIO!$Z$2:$Z$1000,$A185))</f>
        <v/>
      </c>
      <c r="L185" s="96" t="str">
        <f>IF($A185="","",INDEX(APPOGGIO!$AA$2:$AA$1000,$A185))</f>
        <v/>
      </c>
      <c r="M185" s="96" t="str">
        <f>IF($A185="","",INDEX(APPOGGIO!$AF$2:$AF$1000,$A185))</f>
        <v/>
      </c>
      <c r="N185" s="96" t="str">
        <f t="shared" si="11"/>
        <v/>
      </c>
      <c r="O185" s="96" t="str">
        <f t="shared" si="12"/>
        <v/>
      </c>
      <c r="S185" s="118"/>
      <c r="T185" s="118"/>
      <c r="W185" s="227" t="str" cm="1">
        <f t="array" ref="W185">IF($B185="","",IFERROR(_xlfn.XLOOKUP($B185&amp;"",PIVOT!$A$10:$A$220&amp;"",PIVOT!$R$10:$R$220,0),0))</f>
        <v/>
      </c>
      <c r="X185" s="221" t="str">
        <f t="shared" si="13"/>
        <v/>
      </c>
      <c r="Y185" s="230" t="str">
        <f t="shared" si="14"/>
        <v/>
      </c>
    </row>
    <row r="186" spans="1:25" x14ac:dyDescent="0.25">
      <c r="A186" t="str">
        <f>IF(ROWS(A$2:A186)&lt;=$Q$2,IFERROR(MATCH(ROWS(A$2:A186),APPOGGIO!$AH$2:$AH$1000,0),""),IFERROR(MATCH(ROWS(A$2:A186)-$Q$2,APPOGGIO!$AI$2:$AI$1000,0),""))</f>
        <v/>
      </c>
      <c r="B186" t="str">
        <f>IF($A186="","",INDEX(APPOGGIO!$C$2:$C$1000,$A186))</f>
        <v/>
      </c>
      <c r="C186" t="str">
        <f>IF($A186="","",INDEX(APPOGGIO!$D$2:$D$1000,$A186))</f>
        <v/>
      </c>
      <c r="D186" s="96" t="str">
        <f>IF($A186="","",INDEX(APPOGGIO!$AG$2:$AG$1000,$A186))</f>
        <v/>
      </c>
      <c r="E186" s="96" t="str">
        <f>IF($A186="","",INDEX(APPOGGIO!$G$2:$G$1000,$A186))</f>
        <v/>
      </c>
      <c r="F186" s="96" t="str">
        <f>IF($A186="","",INDEX(APPOGGIO!$AB$2:$AB$1000,$A186))</f>
        <v/>
      </c>
      <c r="G186" s="97" t="str">
        <f>IF($A186="","",INDEX(APPOGGIO!$AC$2:$AC$1000,$A186))</f>
        <v/>
      </c>
      <c r="H186" s="96" t="str">
        <f>IF($A186="","",INDEX(APPOGGIO!$AD$2:$AD$1000,$A186))</f>
        <v/>
      </c>
      <c r="I186" s="96" t="str">
        <f>IF($A186="","",INDEX(APPOGGIO!$AE$2:$AE$1000,$A186))</f>
        <v/>
      </c>
      <c r="J186" t="str">
        <f t="shared" si="10"/>
        <v/>
      </c>
      <c r="K186" t="str">
        <f>IF($A186="","",INDEX(APPOGGIO!$Z$2:$Z$1000,$A186))</f>
        <v/>
      </c>
      <c r="L186" s="96" t="str">
        <f>IF($A186="","",INDEX(APPOGGIO!$AA$2:$AA$1000,$A186))</f>
        <v/>
      </c>
      <c r="M186" s="96" t="str">
        <f>IF($A186="","",INDEX(APPOGGIO!$AF$2:$AF$1000,$A186))</f>
        <v/>
      </c>
      <c r="N186" s="96" t="str">
        <f t="shared" si="11"/>
        <v/>
      </c>
      <c r="O186" s="96" t="str">
        <f t="shared" si="12"/>
        <v/>
      </c>
      <c r="S186" s="118"/>
      <c r="T186" s="118"/>
      <c r="W186" s="227" t="str" cm="1">
        <f t="array" ref="W186">IF($B186="","",IFERROR(_xlfn.XLOOKUP($B186&amp;"",PIVOT!$A$10:$A$220&amp;"",PIVOT!$R$10:$R$220,0),0))</f>
        <v/>
      </c>
      <c r="X186" s="221" t="str">
        <f t="shared" si="13"/>
        <v/>
      </c>
      <c r="Y186" s="230" t="str">
        <f t="shared" si="14"/>
        <v/>
      </c>
    </row>
    <row r="187" spans="1:25" x14ac:dyDescent="0.25">
      <c r="A187" t="str">
        <f>IF(ROWS(A$2:A187)&lt;=$Q$2,IFERROR(MATCH(ROWS(A$2:A187),APPOGGIO!$AH$2:$AH$1000,0),""),IFERROR(MATCH(ROWS(A$2:A187)-$Q$2,APPOGGIO!$AI$2:$AI$1000,0),""))</f>
        <v/>
      </c>
      <c r="B187" t="str">
        <f>IF($A187="","",INDEX(APPOGGIO!$C$2:$C$1000,$A187))</f>
        <v/>
      </c>
      <c r="C187" t="str">
        <f>IF($A187="","",INDEX(APPOGGIO!$D$2:$D$1000,$A187))</f>
        <v/>
      </c>
      <c r="D187" s="96" t="str">
        <f>IF($A187="","",INDEX(APPOGGIO!$AG$2:$AG$1000,$A187))</f>
        <v/>
      </c>
      <c r="E187" s="96" t="str">
        <f>IF($A187="","",INDEX(APPOGGIO!$G$2:$G$1000,$A187))</f>
        <v/>
      </c>
      <c r="F187" s="96" t="str">
        <f>IF($A187="","",INDEX(APPOGGIO!$AB$2:$AB$1000,$A187))</f>
        <v/>
      </c>
      <c r="G187" s="97" t="str">
        <f>IF($A187="","",INDEX(APPOGGIO!$AC$2:$AC$1000,$A187))</f>
        <v/>
      </c>
      <c r="H187" s="96" t="str">
        <f>IF($A187="","",INDEX(APPOGGIO!$AD$2:$AD$1000,$A187))</f>
        <v/>
      </c>
      <c r="I187" s="96" t="str">
        <f>IF($A187="","",INDEX(APPOGGIO!$AE$2:$AE$1000,$A187))</f>
        <v/>
      </c>
      <c r="J187" t="str">
        <f t="shared" si="10"/>
        <v/>
      </c>
      <c r="K187" t="str">
        <f>IF($A187="","",INDEX(APPOGGIO!$Z$2:$Z$1000,$A187))</f>
        <v/>
      </c>
      <c r="L187" s="96" t="str">
        <f>IF($A187="","",INDEX(APPOGGIO!$AA$2:$AA$1000,$A187))</f>
        <v/>
      </c>
      <c r="M187" s="96" t="str">
        <f>IF($A187="","",INDEX(APPOGGIO!$AF$2:$AF$1000,$A187))</f>
        <v/>
      </c>
      <c r="N187" s="96" t="str">
        <f t="shared" si="11"/>
        <v/>
      </c>
      <c r="O187" s="96" t="str">
        <f t="shared" si="12"/>
        <v/>
      </c>
      <c r="S187" s="118"/>
      <c r="T187" s="118"/>
      <c r="W187" s="227" t="str" cm="1">
        <f t="array" ref="W187">IF($B187="","",IFERROR(_xlfn.XLOOKUP($B187&amp;"",PIVOT!$A$10:$A$220&amp;"",PIVOT!$R$10:$R$220,0),0))</f>
        <v/>
      </c>
      <c r="X187" s="221" t="str">
        <f t="shared" si="13"/>
        <v/>
      </c>
      <c r="Y187" s="230" t="str">
        <f t="shared" si="14"/>
        <v/>
      </c>
    </row>
    <row r="188" spans="1:25" x14ac:dyDescent="0.25">
      <c r="A188" t="str">
        <f>IF(ROWS(A$2:A188)&lt;=$Q$2,IFERROR(MATCH(ROWS(A$2:A188),APPOGGIO!$AH$2:$AH$1000,0),""),IFERROR(MATCH(ROWS(A$2:A188)-$Q$2,APPOGGIO!$AI$2:$AI$1000,0),""))</f>
        <v/>
      </c>
      <c r="B188" t="str">
        <f>IF($A188="","",INDEX(APPOGGIO!$C$2:$C$1000,$A188))</f>
        <v/>
      </c>
      <c r="C188" t="str">
        <f>IF($A188="","",INDEX(APPOGGIO!$D$2:$D$1000,$A188))</f>
        <v/>
      </c>
      <c r="D188" s="96" t="str">
        <f>IF($A188="","",INDEX(APPOGGIO!$AG$2:$AG$1000,$A188))</f>
        <v/>
      </c>
      <c r="E188" s="96" t="str">
        <f>IF($A188="","",INDEX(APPOGGIO!$G$2:$G$1000,$A188))</f>
        <v/>
      </c>
      <c r="F188" s="96" t="str">
        <f>IF($A188="","",INDEX(APPOGGIO!$AB$2:$AB$1000,$A188))</f>
        <v/>
      </c>
      <c r="G188" s="97" t="str">
        <f>IF($A188="","",INDEX(APPOGGIO!$AC$2:$AC$1000,$A188))</f>
        <v/>
      </c>
      <c r="H188" s="96" t="str">
        <f>IF($A188="","",INDEX(APPOGGIO!$AD$2:$AD$1000,$A188))</f>
        <v/>
      </c>
      <c r="I188" s="96" t="str">
        <f>IF($A188="","",INDEX(APPOGGIO!$AE$2:$AE$1000,$A188))</f>
        <v/>
      </c>
      <c r="J188" t="str">
        <f t="shared" si="10"/>
        <v/>
      </c>
      <c r="K188" t="str">
        <f>IF($A188="","",INDEX(APPOGGIO!$Z$2:$Z$1000,$A188))</f>
        <v/>
      </c>
      <c r="L188" s="96" t="str">
        <f>IF($A188="","",INDEX(APPOGGIO!$AA$2:$AA$1000,$A188))</f>
        <v/>
      </c>
      <c r="M188" s="96" t="str">
        <f>IF($A188="","",INDEX(APPOGGIO!$AF$2:$AF$1000,$A188))</f>
        <v/>
      </c>
      <c r="N188" s="96" t="str">
        <f t="shared" si="11"/>
        <v/>
      </c>
      <c r="O188" s="96" t="str">
        <f t="shared" si="12"/>
        <v/>
      </c>
      <c r="S188" s="118"/>
      <c r="T188" s="118"/>
      <c r="W188" s="227" t="str" cm="1">
        <f t="array" ref="W188">IF($B188="","",IFERROR(_xlfn.XLOOKUP($B188&amp;"",PIVOT!$A$10:$A$220&amp;"",PIVOT!$R$10:$R$220,0),0))</f>
        <v/>
      </c>
      <c r="X188" s="221" t="str">
        <f t="shared" si="13"/>
        <v/>
      </c>
      <c r="Y188" s="230" t="str">
        <f t="shared" si="14"/>
        <v/>
      </c>
    </row>
    <row r="189" spans="1:25" x14ac:dyDescent="0.25">
      <c r="A189" t="str">
        <f>IF(ROWS(A$2:A189)&lt;=$Q$2,IFERROR(MATCH(ROWS(A$2:A189),APPOGGIO!$AH$2:$AH$1000,0),""),IFERROR(MATCH(ROWS(A$2:A189)-$Q$2,APPOGGIO!$AI$2:$AI$1000,0),""))</f>
        <v/>
      </c>
      <c r="B189" t="str">
        <f>IF($A189="","",INDEX(APPOGGIO!$C$2:$C$1000,$A189))</f>
        <v/>
      </c>
      <c r="C189" t="str">
        <f>IF($A189="","",INDEX(APPOGGIO!$D$2:$D$1000,$A189))</f>
        <v/>
      </c>
      <c r="D189" s="96" t="str">
        <f>IF($A189="","",INDEX(APPOGGIO!$AG$2:$AG$1000,$A189))</f>
        <v/>
      </c>
      <c r="E189" s="96" t="str">
        <f>IF($A189="","",INDEX(APPOGGIO!$G$2:$G$1000,$A189))</f>
        <v/>
      </c>
      <c r="F189" s="96" t="str">
        <f>IF($A189="","",INDEX(APPOGGIO!$AB$2:$AB$1000,$A189))</f>
        <v/>
      </c>
      <c r="G189" s="97" t="str">
        <f>IF($A189="","",INDEX(APPOGGIO!$AC$2:$AC$1000,$A189))</f>
        <v/>
      </c>
      <c r="H189" s="96" t="str">
        <f>IF($A189="","",INDEX(APPOGGIO!$AD$2:$AD$1000,$A189))</f>
        <v/>
      </c>
      <c r="I189" s="96" t="str">
        <f>IF($A189="","",INDEX(APPOGGIO!$AE$2:$AE$1000,$A189))</f>
        <v/>
      </c>
      <c r="J189" t="str">
        <f t="shared" si="10"/>
        <v/>
      </c>
      <c r="K189" t="str">
        <f>IF($A189="","",INDEX(APPOGGIO!$Z$2:$Z$1000,$A189))</f>
        <v/>
      </c>
      <c r="L189" s="96" t="str">
        <f>IF($A189="","",INDEX(APPOGGIO!$AA$2:$AA$1000,$A189))</f>
        <v/>
      </c>
      <c r="M189" s="96" t="str">
        <f>IF($A189="","",INDEX(APPOGGIO!$AF$2:$AF$1000,$A189))</f>
        <v/>
      </c>
      <c r="N189" s="96" t="str">
        <f t="shared" si="11"/>
        <v/>
      </c>
      <c r="O189" s="96" t="str">
        <f t="shared" si="12"/>
        <v/>
      </c>
      <c r="S189" s="118"/>
      <c r="T189" s="118"/>
      <c r="W189" s="227" t="str" cm="1">
        <f t="array" ref="W189">IF($B189="","",IFERROR(_xlfn.XLOOKUP($B189&amp;"",PIVOT!$A$10:$A$220&amp;"",PIVOT!$R$10:$R$220,0),0))</f>
        <v/>
      </c>
      <c r="X189" s="221" t="str">
        <f t="shared" si="13"/>
        <v/>
      </c>
      <c r="Y189" s="230" t="str">
        <f t="shared" si="14"/>
        <v/>
      </c>
    </row>
    <row r="190" spans="1:25" x14ac:dyDescent="0.25">
      <c r="A190" t="str">
        <f>IF(ROWS(A$2:A190)&lt;=$Q$2,IFERROR(MATCH(ROWS(A$2:A190),APPOGGIO!$AH$2:$AH$1000,0),""),IFERROR(MATCH(ROWS(A$2:A190)-$Q$2,APPOGGIO!$AI$2:$AI$1000,0),""))</f>
        <v/>
      </c>
      <c r="B190" t="str">
        <f>IF($A190="","",INDEX(APPOGGIO!$C$2:$C$1000,$A190))</f>
        <v/>
      </c>
      <c r="C190" t="str">
        <f>IF($A190="","",INDEX(APPOGGIO!$D$2:$D$1000,$A190))</f>
        <v/>
      </c>
      <c r="D190" s="96" t="str">
        <f>IF($A190="","",INDEX(APPOGGIO!$AG$2:$AG$1000,$A190))</f>
        <v/>
      </c>
      <c r="E190" s="96" t="str">
        <f>IF($A190="","",INDEX(APPOGGIO!$G$2:$G$1000,$A190))</f>
        <v/>
      </c>
      <c r="F190" s="96" t="str">
        <f>IF($A190="","",INDEX(APPOGGIO!$AB$2:$AB$1000,$A190))</f>
        <v/>
      </c>
      <c r="G190" s="97" t="str">
        <f>IF($A190="","",INDEX(APPOGGIO!$AC$2:$AC$1000,$A190))</f>
        <v/>
      </c>
      <c r="H190" s="96" t="str">
        <f>IF($A190="","",INDEX(APPOGGIO!$AD$2:$AD$1000,$A190))</f>
        <v/>
      </c>
      <c r="I190" s="96" t="str">
        <f>IF($A190="","",INDEX(APPOGGIO!$AE$2:$AE$1000,$A190))</f>
        <v/>
      </c>
      <c r="J190" t="str">
        <f t="shared" si="10"/>
        <v/>
      </c>
      <c r="K190" t="str">
        <f>IF($A190="","",INDEX(APPOGGIO!$Z$2:$Z$1000,$A190))</f>
        <v/>
      </c>
      <c r="L190" s="96" t="str">
        <f>IF($A190="","",INDEX(APPOGGIO!$AA$2:$AA$1000,$A190))</f>
        <v/>
      </c>
      <c r="M190" s="96" t="str">
        <f>IF($A190="","",INDEX(APPOGGIO!$AF$2:$AF$1000,$A190))</f>
        <v/>
      </c>
      <c r="N190" s="96" t="str">
        <f t="shared" si="11"/>
        <v/>
      </c>
      <c r="O190" s="96" t="str">
        <f t="shared" si="12"/>
        <v/>
      </c>
      <c r="S190" s="118"/>
      <c r="T190" s="118"/>
      <c r="W190" s="227" t="str" cm="1">
        <f t="array" ref="W190">IF($B190="","",IFERROR(_xlfn.XLOOKUP($B190&amp;"",PIVOT!$A$10:$A$220&amp;"",PIVOT!$R$10:$R$220,0),0))</f>
        <v/>
      </c>
      <c r="X190" s="221" t="str">
        <f t="shared" si="13"/>
        <v/>
      </c>
      <c r="Y190" s="230" t="str">
        <f t="shared" si="14"/>
        <v/>
      </c>
    </row>
    <row r="191" spans="1:25" x14ac:dyDescent="0.25">
      <c r="A191" t="str">
        <f>IF(ROWS(A$2:A191)&lt;=$Q$2,IFERROR(MATCH(ROWS(A$2:A191),APPOGGIO!$AH$2:$AH$1000,0),""),IFERROR(MATCH(ROWS(A$2:A191)-$Q$2,APPOGGIO!$AI$2:$AI$1000,0),""))</f>
        <v/>
      </c>
      <c r="B191" t="str">
        <f>IF($A191="","",INDEX(APPOGGIO!$C$2:$C$1000,$A191))</f>
        <v/>
      </c>
      <c r="C191" t="str">
        <f>IF($A191="","",INDEX(APPOGGIO!$D$2:$D$1000,$A191))</f>
        <v/>
      </c>
      <c r="D191" s="96" t="str">
        <f>IF($A191="","",INDEX(APPOGGIO!$AG$2:$AG$1000,$A191))</f>
        <v/>
      </c>
      <c r="E191" s="96" t="str">
        <f>IF($A191="","",INDEX(APPOGGIO!$G$2:$G$1000,$A191))</f>
        <v/>
      </c>
      <c r="F191" s="96" t="str">
        <f>IF($A191="","",INDEX(APPOGGIO!$AB$2:$AB$1000,$A191))</f>
        <v/>
      </c>
      <c r="G191" s="97" t="str">
        <f>IF($A191="","",INDEX(APPOGGIO!$AC$2:$AC$1000,$A191))</f>
        <v/>
      </c>
      <c r="H191" s="96" t="str">
        <f>IF($A191="","",INDEX(APPOGGIO!$AD$2:$AD$1000,$A191))</f>
        <v/>
      </c>
      <c r="I191" s="96" t="str">
        <f>IF($A191="","",INDEX(APPOGGIO!$AE$2:$AE$1000,$A191))</f>
        <v/>
      </c>
      <c r="J191" t="str">
        <f t="shared" si="10"/>
        <v/>
      </c>
      <c r="K191" t="str">
        <f>IF($A191="","",INDEX(APPOGGIO!$Z$2:$Z$1000,$A191))</f>
        <v/>
      </c>
      <c r="L191" s="96" t="str">
        <f>IF($A191="","",INDEX(APPOGGIO!$AA$2:$AA$1000,$A191))</f>
        <v/>
      </c>
      <c r="M191" s="96" t="str">
        <f>IF($A191="","",INDEX(APPOGGIO!$AF$2:$AF$1000,$A191))</f>
        <v/>
      </c>
      <c r="N191" s="96" t="str">
        <f t="shared" si="11"/>
        <v/>
      </c>
      <c r="O191" s="96" t="str">
        <f t="shared" si="12"/>
        <v/>
      </c>
      <c r="S191" s="118"/>
      <c r="T191" s="118"/>
      <c r="W191" s="227" t="str" cm="1">
        <f t="array" ref="W191">IF($B191="","",IFERROR(_xlfn.XLOOKUP($B191&amp;"",PIVOT!$A$10:$A$220&amp;"",PIVOT!$R$10:$R$220,0),0))</f>
        <v/>
      </c>
      <c r="X191" s="221" t="str">
        <f t="shared" si="13"/>
        <v/>
      </c>
      <c r="Y191" s="230" t="str">
        <f t="shared" si="14"/>
        <v/>
      </c>
    </row>
    <row r="192" spans="1:25" x14ac:dyDescent="0.25">
      <c r="A192" t="str">
        <f>IF(ROWS(A$2:A192)&lt;=$Q$2,IFERROR(MATCH(ROWS(A$2:A192),APPOGGIO!$AH$2:$AH$1000,0),""),IFERROR(MATCH(ROWS(A$2:A192)-$Q$2,APPOGGIO!$AI$2:$AI$1000,0),""))</f>
        <v/>
      </c>
      <c r="B192" t="str">
        <f>IF($A192="","",INDEX(APPOGGIO!$C$2:$C$1000,$A192))</f>
        <v/>
      </c>
      <c r="C192" t="str">
        <f>IF($A192="","",INDEX(APPOGGIO!$D$2:$D$1000,$A192))</f>
        <v/>
      </c>
      <c r="D192" s="96" t="str">
        <f>IF($A192="","",INDEX(APPOGGIO!$AG$2:$AG$1000,$A192))</f>
        <v/>
      </c>
      <c r="E192" s="96" t="str">
        <f>IF($A192="","",INDEX(APPOGGIO!$G$2:$G$1000,$A192))</f>
        <v/>
      </c>
      <c r="F192" s="96" t="str">
        <f>IF($A192="","",INDEX(APPOGGIO!$AB$2:$AB$1000,$A192))</f>
        <v/>
      </c>
      <c r="G192" s="97" t="str">
        <f>IF($A192="","",INDEX(APPOGGIO!$AC$2:$AC$1000,$A192))</f>
        <v/>
      </c>
      <c r="H192" s="96" t="str">
        <f>IF($A192="","",INDEX(APPOGGIO!$AD$2:$AD$1000,$A192))</f>
        <v/>
      </c>
      <c r="I192" s="96" t="str">
        <f>IF($A192="","",INDEX(APPOGGIO!$AE$2:$AE$1000,$A192))</f>
        <v/>
      </c>
      <c r="J192" t="str">
        <f t="shared" si="10"/>
        <v/>
      </c>
      <c r="K192" t="str">
        <f>IF($A192="","",INDEX(APPOGGIO!$Z$2:$Z$1000,$A192))</f>
        <v/>
      </c>
      <c r="L192" s="96" t="str">
        <f>IF($A192="","",INDEX(APPOGGIO!$AA$2:$AA$1000,$A192))</f>
        <v/>
      </c>
      <c r="M192" s="96" t="str">
        <f>IF($A192="","",INDEX(APPOGGIO!$AF$2:$AF$1000,$A192))</f>
        <v/>
      </c>
      <c r="N192" s="96" t="str">
        <f t="shared" si="11"/>
        <v/>
      </c>
      <c r="O192" s="96" t="str">
        <f t="shared" si="12"/>
        <v/>
      </c>
      <c r="S192" s="118"/>
      <c r="T192" s="118"/>
      <c r="W192" s="227" t="str" cm="1">
        <f t="array" ref="W192">IF($B192="","",IFERROR(_xlfn.XLOOKUP($B192&amp;"",PIVOT!$A$10:$A$220&amp;"",PIVOT!$R$10:$R$220,0),0))</f>
        <v/>
      </c>
      <c r="X192" s="221" t="str">
        <f t="shared" si="13"/>
        <v/>
      </c>
      <c r="Y192" s="230" t="str">
        <f t="shared" si="14"/>
        <v/>
      </c>
    </row>
    <row r="193" spans="1:25" x14ac:dyDescent="0.25">
      <c r="A193" t="str">
        <f>IF(ROWS(A$2:A193)&lt;=$Q$2,IFERROR(MATCH(ROWS(A$2:A193),APPOGGIO!$AH$2:$AH$1000,0),""),IFERROR(MATCH(ROWS(A$2:A193)-$Q$2,APPOGGIO!$AI$2:$AI$1000,0),""))</f>
        <v/>
      </c>
      <c r="B193" t="str">
        <f>IF($A193="","",INDEX(APPOGGIO!$C$2:$C$1000,$A193))</f>
        <v/>
      </c>
      <c r="C193" t="str">
        <f>IF($A193="","",INDEX(APPOGGIO!$D$2:$D$1000,$A193))</f>
        <v/>
      </c>
      <c r="D193" s="96" t="str">
        <f>IF($A193="","",INDEX(APPOGGIO!$AG$2:$AG$1000,$A193))</f>
        <v/>
      </c>
      <c r="E193" s="96" t="str">
        <f>IF($A193="","",INDEX(APPOGGIO!$G$2:$G$1000,$A193))</f>
        <v/>
      </c>
      <c r="F193" s="96" t="str">
        <f>IF($A193="","",INDEX(APPOGGIO!$AB$2:$AB$1000,$A193))</f>
        <v/>
      </c>
      <c r="G193" s="97" t="str">
        <f>IF($A193="","",INDEX(APPOGGIO!$AC$2:$AC$1000,$A193))</f>
        <v/>
      </c>
      <c r="H193" s="96" t="str">
        <f>IF($A193="","",INDEX(APPOGGIO!$AD$2:$AD$1000,$A193))</f>
        <v/>
      </c>
      <c r="I193" s="96" t="str">
        <f>IF($A193="","",INDEX(APPOGGIO!$AE$2:$AE$1000,$A193))</f>
        <v/>
      </c>
      <c r="J193" t="str">
        <f t="shared" si="10"/>
        <v/>
      </c>
      <c r="K193" t="str">
        <f>IF($A193="","",INDEX(APPOGGIO!$Z$2:$Z$1000,$A193))</f>
        <v/>
      </c>
      <c r="L193" s="96" t="str">
        <f>IF($A193="","",INDEX(APPOGGIO!$AA$2:$AA$1000,$A193))</f>
        <v/>
      </c>
      <c r="M193" s="96" t="str">
        <f>IF($A193="","",INDEX(APPOGGIO!$AF$2:$AF$1000,$A193))</f>
        <v/>
      </c>
      <c r="N193" s="96" t="str">
        <f t="shared" si="11"/>
        <v/>
      </c>
      <c r="O193" s="96" t="str">
        <f t="shared" si="12"/>
        <v/>
      </c>
      <c r="S193" s="118"/>
      <c r="T193" s="118"/>
      <c r="W193" s="227" t="str" cm="1">
        <f t="array" ref="W193">IF($B193="","",IFERROR(_xlfn.XLOOKUP($B193&amp;"",PIVOT!$A$10:$A$220&amp;"",PIVOT!$R$10:$R$220,0),0))</f>
        <v/>
      </c>
      <c r="X193" s="221" t="str">
        <f t="shared" si="13"/>
        <v/>
      </c>
      <c r="Y193" s="230" t="str">
        <f t="shared" si="14"/>
        <v/>
      </c>
    </row>
    <row r="194" spans="1:25" x14ac:dyDescent="0.25">
      <c r="A194" t="str">
        <f>IF(ROWS(A$2:A194)&lt;=$Q$2,IFERROR(MATCH(ROWS(A$2:A194),APPOGGIO!$AH$2:$AH$1000,0),""),IFERROR(MATCH(ROWS(A$2:A194)-$Q$2,APPOGGIO!$AI$2:$AI$1000,0),""))</f>
        <v/>
      </c>
      <c r="B194" t="str">
        <f>IF($A194="","",INDEX(APPOGGIO!$C$2:$C$1000,$A194))</f>
        <v/>
      </c>
      <c r="C194" t="str">
        <f>IF($A194="","",INDEX(APPOGGIO!$D$2:$D$1000,$A194))</f>
        <v/>
      </c>
      <c r="D194" s="96" t="str">
        <f>IF($A194="","",INDEX(APPOGGIO!$AG$2:$AG$1000,$A194))</f>
        <v/>
      </c>
      <c r="E194" s="96" t="str">
        <f>IF($A194="","",INDEX(APPOGGIO!$G$2:$G$1000,$A194))</f>
        <v/>
      </c>
      <c r="F194" s="96" t="str">
        <f>IF($A194="","",INDEX(APPOGGIO!$AB$2:$AB$1000,$A194))</f>
        <v/>
      </c>
      <c r="G194" s="97" t="str">
        <f>IF($A194="","",INDEX(APPOGGIO!$AC$2:$AC$1000,$A194))</f>
        <v/>
      </c>
      <c r="H194" s="96" t="str">
        <f>IF($A194="","",INDEX(APPOGGIO!$AD$2:$AD$1000,$A194))</f>
        <v/>
      </c>
      <c r="I194" s="96" t="str">
        <f>IF($A194="","",INDEX(APPOGGIO!$AE$2:$AE$1000,$A194))</f>
        <v/>
      </c>
      <c r="J194" t="str">
        <f t="shared" ref="J194:J250" si="15">IF(B194="","",IF(D194&gt;0,"DA ORDINARE","ALLERT SOTTO SOGLIA DEL "&amp;TEXT($V$2,"0%")))</f>
        <v/>
      </c>
      <c r="K194" t="str">
        <f>IF($A194="","",INDEX(APPOGGIO!$Z$2:$Z$1000,$A194))</f>
        <v/>
      </c>
      <c r="L194" s="96" t="str">
        <f>IF($A194="","",INDEX(APPOGGIO!$AA$2:$AA$1000,$A194))</f>
        <v/>
      </c>
      <c r="M194" s="96" t="str">
        <f>IF($A194="","",INDEX(APPOGGIO!$AF$2:$AF$1000,$A194))</f>
        <v/>
      </c>
      <c r="N194" s="96" t="str">
        <f t="shared" ref="N194:N250" si="16">IF(B194="","",IF(D194&lt;=0,"NO ORDINE",IF(AND(F194&lt;=$V$4,H194&lt;=$V$5,E194&lt;=$V$10,F194&gt;0),"SLOW MOVER: 1 LOTTO (STOCK ZERO)",IF(AND(F194&gt;=$V$7,E194&lt;=L194),"FAST MOVER: REINTEGRO","TARGET SETTIMANALE"))))</f>
        <v/>
      </c>
      <c r="O194" s="96" t="str">
        <f t="shared" ref="O194:O250" si="17">IF(B194="","",IF(K194="SIGARETTE",D194/LOTTO_SIGARETTE,0))</f>
        <v/>
      </c>
      <c r="S194" s="118"/>
      <c r="T194" s="118"/>
      <c r="W194" s="227" t="str" cm="1">
        <f t="array" ref="W194">IF($B194="","",IFERROR(_xlfn.XLOOKUP($B194&amp;"",PIVOT!$A$10:$A$220&amp;"",PIVOT!$R$10:$R$220,0),0))</f>
        <v/>
      </c>
      <c r="X194" s="221" t="str">
        <f t="shared" si="13"/>
        <v/>
      </c>
      <c r="Y194" s="230" t="str">
        <f t="shared" si="14"/>
        <v/>
      </c>
    </row>
    <row r="195" spans="1:25" x14ac:dyDescent="0.25">
      <c r="A195" t="str">
        <f>IF(ROWS(A$2:A195)&lt;=$Q$2,IFERROR(MATCH(ROWS(A$2:A195),APPOGGIO!$AH$2:$AH$1000,0),""),IFERROR(MATCH(ROWS(A$2:A195)-$Q$2,APPOGGIO!$AI$2:$AI$1000,0),""))</f>
        <v/>
      </c>
      <c r="B195" t="str">
        <f>IF($A195="","",INDEX(APPOGGIO!$C$2:$C$1000,$A195))</f>
        <v/>
      </c>
      <c r="C195" t="str">
        <f>IF($A195="","",INDEX(APPOGGIO!$D$2:$D$1000,$A195))</f>
        <v/>
      </c>
      <c r="D195" s="96" t="str">
        <f>IF($A195="","",INDEX(APPOGGIO!$AG$2:$AG$1000,$A195))</f>
        <v/>
      </c>
      <c r="E195" s="96" t="str">
        <f>IF($A195="","",INDEX(APPOGGIO!$G$2:$G$1000,$A195))</f>
        <v/>
      </c>
      <c r="F195" s="96" t="str">
        <f>IF($A195="","",INDEX(APPOGGIO!$AB$2:$AB$1000,$A195))</f>
        <v/>
      </c>
      <c r="G195" s="97" t="str">
        <f>IF($A195="","",INDEX(APPOGGIO!$AC$2:$AC$1000,$A195))</f>
        <v/>
      </c>
      <c r="H195" s="96" t="str">
        <f>IF($A195="","",INDEX(APPOGGIO!$AD$2:$AD$1000,$A195))</f>
        <v/>
      </c>
      <c r="I195" s="96" t="str">
        <f>IF($A195="","",INDEX(APPOGGIO!$AE$2:$AE$1000,$A195))</f>
        <v/>
      </c>
      <c r="J195" t="str">
        <f t="shared" si="15"/>
        <v/>
      </c>
      <c r="K195" t="str">
        <f>IF($A195="","",INDEX(APPOGGIO!$Z$2:$Z$1000,$A195))</f>
        <v/>
      </c>
      <c r="L195" s="96" t="str">
        <f>IF($A195="","",INDEX(APPOGGIO!$AA$2:$AA$1000,$A195))</f>
        <v/>
      </c>
      <c r="M195" s="96" t="str">
        <f>IF($A195="","",INDEX(APPOGGIO!$AF$2:$AF$1000,$A195))</f>
        <v/>
      </c>
      <c r="N195" s="96" t="str">
        <f t="shared" si="16"/>
        <v/>
      </c>
      <c r="O195" s="96" t="str">
        <f t="shared" si="17"/>
        <v/>
      </c>
      <c r="S195" s="118"/>
      <c r="T195" s="118"/>
      <c r="W195" s="227" t="str" cm="1">
        <f t="array" ref="W195">IF($B195="","",IFERROR(_xlfn.XLOOKUP($B195&amp;"",PIVOT!$A$10:$A$220&amp;"",PIVOT!$R$10:$R$220,0),0))</f>
        <v/>
      </c>
      <c r="X195" s="221" t="str">
        <f t="shared" ref="X195:X250" si="18">IF($B195="","",$D195-$W195)</f>
        <v/>
      </c>
      <c r="Y195" s="230" t="str">
        <f t="shared" ref="Y195:Y250" si="19">IF($B195="","",IF(AND($D195=0,$W195=0),"NESSUN ORDINE",IF($W195=0,"SOLO AUTO-ORDER",IF($D195=0,"SOLO PIVOT",IF($X195=0,"ALLINEATO",IF($X195&lt;0,"AUTO INFERIORE","AUTO SUPERIORE"))))))</f>
        <v/>
      </c>
    </row>
    <row r="196" spans="1:25" x14ac:dyDescent="0.25">
      <c r="A196" t="str">
        <f>IF(ROWS(A$2:A196)&lt;=$Q$2,IFERROR(MATCH(ROWS(A$2:A196),APPOGGIO!$AH$2:$AH$1000,0),""),IFERROR(MATCH(ROWS(A$2:A196)-$Q$2,APPOGGIO!$AI$2:$AI$1000,0),""))</f>
        <v/>
      </c>
      <c r="B196" t="str">
        <f>IF($A196="","",INDEX(APPOGGIO!$C$2:$C$1000,$A196))</f>
        <v/>
      </c>
      <c r="C196" t="str">
        <f>IF($A196="","",INDEX(APPOGGIO!$D$2:$D$1000,$A196))</f>
        <v/>
      </c>
      <c r="D196" s="96" t="str">
        <f>IF($A196="","",INDEX(APPOGGIO!$AG$2:$AG$1000,$A196))</f>
        <v/>
      </c>
      <c r="E196" s="96" t="str">
        <f>IF($A196="","",INDEX(APPOGGIO!$G$2:$G$1000,$A196))</f>
        <v/>
      </c>
      <c r="F196" s="96" t="str">
        <f>IF($A196="","",INDEX(APPOGGIO!$AB$2:$AB$1000,$A196))</f>
        <v/>
      </c>
      <c r="G196" s="97" t="str">
        <f>IF($A196="","",INDEX(APPOGGIO!$AC$2:$AC$1000,$A196))</f>
        <v/>
      </c>
      <c r="H196" s="96" t="str">
        <f>IF($A196="","",INDEX(APPOGGIO!$AD$2:$AD$1000,$A196))</f>
        <v/>
      </c>
      <c r="I196" s="96" t="str">
        <f>IF($A196="","",INDEX(APPOGGIO!$AE$2:$AE$1000,$A196))</f>
        <v/>
      </c>
      <c r="J196" t="str">
        <f t="shared" si="15"/>
        <v/>
      </c>
      <c r="K196" t="str">
        <f>IF($A196="","",INDEX(APPOGGIO!$Z$2:$Z$1000,$A196))</f>
        <v/>
      </c>
      <c r="L196" s="96" t="str">
        <f>IF($A196="","",INDEX(APPOGGIO!$AA$2:$AA$1000,$A196))</f>
        <v/>
      </c>
      <c r="M196" s="96" t="str">
        <f>IF($A196="","",INDEX(APPOGGIO!$AF$2:$AF$1000,$A196))</f>
        <v/>
      </c>
      <c r="N196" s="96" t="str">
        <f t="shared" si="16"/>
        <v/>
      </c>
      <c r="O196" s="96" t="str">
        <f t="shared" si="17"/>
        <v/>
      </c>
      <c r="S196" s="118"/>
      <c r="T196" s="118"/>
      <c r="W196" s="227" t="str" cm="1">
        <f t="array" ref="W196">IF($B196="","",IFERROR(_xlfn.XLOOKUP($B196&amp;"",PIVOT!$A$10:$A$220&amp;"",PIVOT!$R$10:$R$220,0),0))</f>
        <v/>
      </c>
      <c r="X196" s="221" t="str">
        <f t="shared" si="18"/>
        <v/>
      </c>
      <c r="Y196" s="230" t="str">
        <f t="shared" si="19"/>
        <v/>
      </c>
    </row>
    <row r="197" spans="1:25" x14ac:dyDescent="0.25">
      <c r="A197" t="str">
        <f>IF(ROWS(A$2:A197)&lt;=$Q$2,IFERROR(MATCH(ROWS(A$2:A197),APPOGGIO!$AH$2:$AH$1000,0),""),IFERROR(MATCH(ROWS(A$2:A197)-$Q$2,APPOGGIO!$AI$2:$AI$1000,0),""))</f>
        <v/>
      </c>
      <c r="B197" t="str">
        <f>IF($A197="","",INDEX(APPOGGIO!$C$2:$C$1000,$A197))</f>
        <v/>
      </c>
      <c r="C197" t="str">
        <f>IF($A197="","",INDEX(APPOGGIO!$D$2:$D$1000,$A197))</f>
        <v/>
      </c>
      <c r="D197" s="96" t="str">
        <f>IF($A197="","",INDEX(APPOGGIO!$AG$2:$AG$1000,$A197))</f>
        <v/>
      </c>
      <c r="E197" s="96" t="str">
        <f>IF($A197="","",INDEX(APPOGGIO!$G$2:$G$1000,$A197))</f>
        <v/>
      </c>
      <c r="F197" s="96" t="str">
        <f>IF($A197="","",INDEX(APPOGGIO!$AB$2:$AB$1000,$A197))</f>
        <v/>
      </c>
      <c r="G197" s="97" t="str">
        <f>IF($A197="","",INDEX(APPOGGIO!$AC$2:$AC$1000,$A197))</f>
        <v/>
      </c>
      <c r="H197" s="96" t="str">
        <f>IF($A197="","",INDEX(APPOGGIO!$AD$2:$AD$1000,$A197))</f>
        <v/>
      </c>
      <c r="I197" s="96" t="str">
        <f>IF($A197="","",INDEX(APPOGGIO!$AE$2:$AE$1000,$A197))</f>
        <v/>
      </c>
      <c r="J197" t="str">
        <f t="shared" si="15"/>
        <v/>
      </c>
      <c r="K197" t="str">
        <f>IF($A197="","",INDEX(APPOGGIO!$Z$2:$Z$1000,$A197))</f>
        <v/>
      </c>
      <c r="L197" s="96" t="str">
        <f>IF($A197="","",INDEX(APPOGGIO!$AA$2:$AA$1000,$A197))</f>
        <v/>
      </c>
      <c r="M197" s="96" t="str">
        <f>IF($A197="","",INDEX(APPOGGIO!$AF$2:$AF$1000,$A197))</f>
        <v/>
      </c>
      <c r="N197" s="96" t="str">
        <f t="shared" si="16"/>
        <v/>
      </c>
      <c r="O197" s="96" t="str">
        <f t="shared" si="17"/>
        <v/>
      </c>
      <c r="S197" s="118"/>
      <c r="T197" s="118"/>
      <c r="W197" s="227" t="str" cm="1">
        <f t="array" ref="W197">IF($B197="","",IFERROR(_xlfn.XLOOKUP($B197&amp;"",PIVOT!$A$10:$A$220&amp;"",PIVOT!$R$10:$R$220,0),0))</f>
        <v/>
      </c>
      <c r="X197" s="221" t="str">
        <f t="shared" si="18"/>
        <v/>
      </c>
      <c r="Y197" s="230" t="str">
        <f t="shared" si="19"/>
        <v/>
      </c>
    </row>
    <row r="198" spans="1:25" x14ac:dyDescent="0.25">
      <c r="A198" t="str">
        <f>IF(ROWS(A$2:A198)&lt;=$Q$2,IFERROR(MATCH(ROWS(A$2:A198),APPOGGIO!$AH$2:$AH$1000,0),""),IFERROR(MATCH(ROWS(A$2:A198)-$Q$2,APPOGGIO!$AI$2:$AI$1000,0),""))</f>
        <v/>
      </c>
      <c r="B198" t="str">
        <f>IF($A198="","",INDEX(APPOGGIO!$C$2:$C$1000,$A198))</f>
        <v/>
      </c>
      <c r="C198" t="str">
        <f>IF($A198="","",INDEX(APPOGGIO!$D$2:$D$1000,$A198))</f>
        <v/>
      </c>
      <c r="D198" s="96" t="str">
        <f>IF($A198="","",INDEX(APPOGGIO!$AG$2:$AG$1000,$A198))</f>
        <v/>
      </c>
      <c r="E198" s="96" t="str">
        <f>IF($A198="","",INDEX(APPOGGIO!$G$2:$G$1000,$A198))</f>
        <v/>
      </c>
      <c r="F198" s="96" t="str">
        <f>IF($A198="","",INDEX(APPOGGIO!$AB$2:$AB$1000,$A198))</f>
        <v/>
      </c>
      <c r="G198" s="97" t="str">
        <f>IF($A198="","",INDEX(APPOGGIO!$AC$2:$AC$1000,$A198))</f>
        <v/>
      </c>
      <c r="H198" s="96" t="str">
        <f>IF($A198="","",INDEX(APPOGGIO!$AD$2:$AD$1000,$A198))</f>
        <v/>
      </c>
      <c r="I198" s="96" t="str">
        <f>IF($A198="","",INDEX(APPOGGIO!$AE$2:$AE$1000,$A198))</f>
        <v/>
      </c>
      <c r="J198" t="str">
        <f t="shared" si="15"/>
        <v/>
      </c>
      <c r="K198" t="str">
        <f>IF($A198="","",INDEX(APPOGGIO!$Z$2:$Z$1000,$A198))</f>
        <v/>
      </c>
      <c r="L198" s="96" t="str">
        <f>IF($A198="","",INDEX(APPOGGIO!$AA$2:$AA$1000,$A198))</f>
        <v/>
      </c>
      <c r="M198" s="96" t="str">
        <f>IF($A198="","",INDEX(APPOGGIO!$AF$2:$AF$1000,$A198))</f>
        <v/>
      </c>
      <c r="N198" s="96" t="str">
        <f t="shared" si="16"/>
        <v/>
      </c>
      <c r="O198" s="96" t="str">
        <f t="shared" si="17"/>
        <v/>
      </c>
      <c r="S198" s="118"/>
      <c r="T198" s="118"/>
      <c r="W198" s="227" t="str" cm="1">
        <f t="array" ref="W198">IF($B198="","",IFERROR(_xlfn.XLOOKUP($B198&amp;"",PIVOT!$A$10:$A$220&amp;"",PIVOT!$R$10:$R$220,0),0))</f>
        <v/>
      </c>
      <c r="X198" s="221" t="str">
        <f t="shared" si="18"/>
        <v/>
      </c>
      <c r="Y198" s="230" t="str">
        <f t="shared" si="19"/>
        <v/>
      </c>
    </row>
    <row r="199" spans="1:25" x14ac:dyDescent="0.25">
      <c r="A199" t="str">
        <f>IF(ROWS(A$2:A199)&lt;=$Q$2,IFERROR(MATCH(ROWS(A$2:A199),APPOGGIO!$AH$2:$AH$1000,0),""),IFERROR(MATCH(ROWS(A$2:A199)-$Q$2,APPOGGIO!$AI$2:$AI$1000,0),""))</f>
        <v/>
      </c>
      <c r="B199" t="str">
        <f>IF($A199="","",INDEX(APPOGGIO!$C$2:$C$1000,$A199))</f>
        <v/>
      </c>
      <c r="C199" t="str">
        <f>IF($A199="","",INDEX(APPOGGIO!$D$2:$D$1000,$A199))</f>
        <v/>
      </c>
      <c r="D199" s="96" t="str">
        <f>IF($A199="","",INDEX(APPOGGIO!$AG$2:$AG$1000,$A199))</f>
        <v/>
      </c>
      <c r="E199" s="96" t="str">
        <f>IF($A199="","",INDEX(APPOGGIO!$G$2:$G$1000,$A199))</f>
        <v/>
      </c>
      <c r="F199" s="96" t="str">
        <f>IF($A199="","",INDEX(APPOGGIO!$AB$2:$AB$1000,$A199))</f>
        <v/>
      </c>
      <c r="G199" s="97" t="str">
        <f>IF($A199="","",INDEX(APPOGGIO!$AC$2:$AC$1000,$A199))</f>
        <v/>
      </c>
      <c r="H199" s="96" t="str">
        <f>IF($A199="","",INDEX(APPOGGIO!$AD$2:$AD$1000,$A199))</f>
        <v/>
      </c>
      <c r="I199" s="96" t="str">
        <f>IF($A199="","",INDEX(APPOGGIO!$AE$2:$AE$1000,$A199))</f>
        <v/>
      </c>
      <c r="J199" t="str">
        <f t="shared" si="15"/>
        <v/>
      </c>
      <c r="K199" t="str">
        <f>IF($A199="","",INDEX(APPOGGIO!$Z$2:$Z$1000,$A199))</f>
        <v/>
      </c>
      <c r="L199" s="96" t="str">
        <f>IF($A199="","",INDEX(APPOGGIO!$AA$2:$AA$1000,$A199))</f>
        <v/>
      </c>
      <c r="M199" s="96" t="str">
        <f>IF($A199="","",INDEX(APPOGGIO!$AF$2:$AF$1000,$A199))</f>
        <v/>
      </c>
      <c r="N199" s="96" t="str">
        <f t="shared" si="16"/>
        <v/>
      </c>
      <c r="O199" s="96" t="str">
        <f t="shared" si="17"/>
        <v/>
      </c>
      <c r="S199" s="118"/>
      <c r="T199" s="118"/>
      <c r="W199" s="227" t="str" cm="1">
        <f t="array" ref="W199">IF($B199="","",IFERROR(_xlfn.XLOOKUP($B199&amp;"",PIVOT!$A$10:$A$220&amp;"",PIVOT!$R$10:$R$220,0),0))</f>
        <v/>
      </c>
      <c r="X199" s="221" t="str">
        <f t="shared" si="18"/>
        <v/>
      </c>
      <c r="Y199" s="230" t="str">
        <f t="shared" si="19"/>
        <v/>
      </c>
    </row>
    <row r="200" spans="1:25" x14ac:dyDescent="0.25">
      <c r="A200" t="str">
        <f>IF(ROWS(A$2:A200)&lt;=$Q$2,IFERROR(MATCH(ROWS(A$2:A200),APPOGGIO!$AH$2:$AH$1000,0),""),IFERROR(MATCH(ROWS(A$2:A200)-$Q$2,APPOGGIO!$AI$2:$AI$1000,0),""))</f>
        <v/>
      </c>
      <c r="B200" t="str">
        <f>IF($A200="","",INDEX(APPOGGIO!$C$2:$C$1000,$A200))</f>
        <v/>
      </c>
      <c r="C200" t="str">
        <f>IF($A200="","",INDEX(APPOGGIO!$D$2:$D$1000,$A200))</f>
        <v/>
      </c>
      <c r="D200" s="96" t="str">
        <f>IF($A200="","",INDEX(APPOGGIO!$AG$2:$AG$1000,$A200))</f>
        <v/>
      </c>
      <c r="E200" s="96" t="str">
        <f>IF($A200="","",INDEX(APPOGGIO!$G$2:$G$1000,$A200))</f>
        <v/>
      </c>
      <c r="F200" s="96" t="str">
        <f>IF($A200="","",INDEX(APPOGGIO!$AB$2:$AB$1000,$A200))</f>
        <v/>
      </c>
      <c r="G200" s="97" t="str">
        <f>IF($A200="","",INDEX(APPOGGIO!$AC$2:$AC$1000,$A200))</f>
        <v/>
      </c>
      <c r="H200" s="96" t="str">
        <f>IF($A200="","",INDEX(APPOGGIO!$AD$2:$AD$1000,$A200))</f>
        <v/>
      </c>
      <c r="I200" s="96" t="str">
        <f>IF($A200="","",INDEX(APPOGGIO!$AE$2:$AE$1000,$A200))</f>
        <v/>
      </c>
      <c r="J200" t="str">
        <f t="shared" si="15"/>
        <v/>
      </c>
      <c r="K200" t="str">
        <f>IF($A200="","",INDEX(APPOGGIO!$Z$2:$Z$1000,$A200))</f>
        <v/>
      </c>
      <c r="L200" s="96" t="str">
        <f>IF($A200="","",INDEX(APPOGGIO!$AA$2:$AA$1000,$A200))</f>
        <v/>
      </c>
      <c r="M200" s="96" t="str">
        <f>IF($A200="","",INDEX(APPOGGIO!$AF$2:$AF$1000,$A200))</f>
        <v/>
      </c>
      <c r="N200" s="96" t="str">
        <f t="shared" si="16"/>
        <v/>
      </c>
      <c r="O200" s="96" t="str">
        <f t="shared" si="17"/>
        <v/>
      </c>
      <c r="S200" s="118"/>
      <c r="T200" s="118"/>
      <c r="W200" s="227" t="str" cm="1">
        <f t="array" ref="W200">IF($B200="","",IFERROR(_xlfn.XLOOKUP($B200&amp;"",PIVOT!$A$10:$A$220&amp;"",PIVOT!$R$10:$R$220,0),0))</f>
        <v/>
      </c>
      <c r="X200" s="221" t="str">
        <f t="shared" si="18"/>
        <v/>
      </c>
      <c r="Y200" s="230" t="str">
        <f t="shared" si="19"/>
        <v/>
      </c>
    </row>
    <row r="201" spans="1:25" x14ac:dyDescent="0.25">
      <c r="A201" t="str">
        <f>IF(ROWS(A$2:A201)&lt;=$Q$2,IFERROR(MATCH(ROWS(A$2:A201),APPOGGIO!$AH$2:$AH$1000,0),""),IFERROR(MATCH(ROWS(A$2:A201)-$Q$2,APPOGGIO!$AI$2:$AI$1000,0),""))</f>
        <v/>
      </c>
      <c r="B201" t="str">
        <f>IF($A201="","",INDEX(APPOGGIO!$C$2:$C$1000,$A201))</f>
        <v/>
      </c>
      <c r="C201" t="str">
        <f>IF($A201="","",INDEX(APPOGGIO!$D$2:$D$1000,$A201))</f>
        <v/>
      </c>
      <c r="D201" s="96" t="str">
        <f>IF($A201="","",INDEX(APPOGGIO!$AG$2:$AG$1000,$A201))</f>
        <v/>
      </c>
      <c r="E201" s="96" t="str">
        <f>IF($A201="","",INDEX(APPOGGIO!$G$2:$G$1000,$A201))</f>
        <v/>
      </c>
      <c r="F201" s="96" t="str">
        <f>IF($A201="","",INDEX(APPOGGIO!$AB$2:$AB$1000,$A201))</f>
        <v/>
      </c>
      <c r="G201" s="97" t="str">
        <f>IF($A201="","",INDEX(APPOGGIO!$AC$2:$AC$1000,$A201))</f>
        <v/>
      </c>
      <c r="H201" s="96" t="str">
        <f>IF($A201="","",INDEX(APPOGGIO!$AD$2:$AD$1000,$A201))</f>
        <v/>
      </c>
      <c r="I201" s="96" t="str">
        <f>IF($A201="","",INDEX(APPOGGIO!$AE$2:$AE$1000,$A201))</f>
        <v/>
      </c>
      <c r="J201" t="str">
        <f t="shared" si="15"/>
        <v/>
      </c>
      <c r="K201" t="str">
        <f>IF($A201="","",INDEX(APPOGGIO!$Z$2:$Z$1000,$A201))</f>
        <v/>
      </c>
      <c r="L201" s="96" t="str">
        <f>IF($A201="","",INDEX(APPOGGIO!$AA$2:$AA$1000,$A201))</f>
        <v/>
      </c>
      <c r="M201" s="96" t="str">
        <f>IF($A201="","",INDEX(APPOGGIO!$AF$2:$AF$1000,$A201))</f>
        <v/>
      </c>
      <c r="N201" s="96" t="str">
        <f t="shared" si="16"/>
        <v/>
      </c>
      <c r="O201" s="96" t="str">
        <f t="shared" si="17"/>
        <v/>
      </c>
      <c r="S201" s="118"/>
      <c r="T201" s="118"/>
      <c r="W201" s="227" t="str" cm="1">
        <f t="array" ref="W201">IF($B201="","",IFERROR(_xlfn.XLOOKUP($B201&amp;"",PIVOT!$A$10:$A$220&amp;"",PIVOT!$R$10:$R$220,0),0))</f>
        <v/>
      </c>
      <c r="X201" s="221" t="str">
        <f t="shared" si="18"/>
        <v/>
      </c>
      <c r="Y201" s="230" t="str">
        <f t="shared" si="19"/>
        <v/>
      </c>
    </row>
    <row r="202" spans="1:25" x14ac:dyDescent="0.25">
      <c r="A202" t="str">
        <f>IF(ROWS(A$2:A202)&lt;=$Q$2,IFERROR(MATCH(ROWS(A$2:A202),APPOGGIO!$AH$2:$AH$1000,0),""),IFERROR(MATCH(ROWS(A$2:A202)-$Q$2,APPOGGIO!$AI$2:$AI$1000,0),""))</f>
        <v/>
      </c>
      <c r="B202" t="str">
        <f>IF($A202="","",INDEX(APPOGGIO!$C$2:$C$1000,$A202))</f>
        <v/>
      </c>
      <c r="C202" t="str">
        <f>IF($A202="","",INDEX(APPOGGIO!$D$2:$D$1000,$A202))</f>
        <v/>
      </c>
      <c r="D202" s="96" t="str">
        <f>IF($A202="","",INDEX(APPOGGIO!$AG$2:$AG$1000,$A202))</f>
        <v/>
      </c>
      <c r="E202" s="96" t="str">
        <f>IF($A202="","",INDEX(APPOGGIO!$G$2:$G$1000,$A202))</f>
        <v/>
      </c>
      <c r="F202" s="96" t="str">
        <f>IF($A202="","",INDEX(APPOGGIO!$AB$2:$AB$1000,$A202))</f>
        <v/>
      </c>
      <c r="G202" s="97" t="str">
        <f>IF($A202="","",INDEX(APPOGGIO!$AC$2:$AC$1000,$A202))</f>
        <v/>
      </c>
      <c r="H202" s="96" t="str">
        <f>IF($A202="","",INDEX(APPOGGIO!$AD$2:$AD$1000,$A202))</f>
        <v/>
      </c>
      <c r="I202" s="96" t="str">
        <f>IF($A202="","",INDEX(APPOGGIO!$AE$2:$AE$1000,$A202))</f>
        <v/>
      </c>
      <c r="J202" t="str">
        <f t="shared" si="15"/>
        <v/>
      </c>
      <c r="K202" t="str">
        <f>IF($A202="","",INDEX(APPOGGIO!$Z$2:$Z$1000,$A202))</f>
        <v/>
      </c>
      <c r="L202" s="96" t="str">
        <f>IF($A202="","",INDEX(APPOGGIO!$AA$2:$AA$1000,$A202))</f>
        <v/>
      </c>
      <c r="M202" s="96" t="str">
        <f>IF($A202="","",INDEX(APPOGGIO!$AF$2:$AF$1000,$A202))</f>
        <v/>
      </c>
      <c r="N202" s="96" t="str">
        <f t="shared" si="16"/>
        <v/>
      </c>
      <c r="O202" s="96" t="str">
        <f t="shared" si="17"/>
        <v/>
      </c>
      <c r="S202" s="118"/>
      <c r="T202" s="118"/>
      <c r="W202" s="227" t="str" cm="1">
        <f t="array" ref="W202">IF($B202="","",IFERROR(_xlfn.XLOOKUP($B202&amp;"",PIVOT!$A$10:$A$220&amp;"",PIVOT!$R$10:$R$220,0),0))</f>
        <v/>
      </c>
      <c r="X202" s="221" t="str">
        <f t="shared" si="18"/>
        <v/>
      </c>
      <c r="Y202" s="230" t="str">
        <f t="shared" si="19"/>
        <v/>
      </c>
    </row>
    <row r="203" spans="1:25" x14ac:dyDescent="0.25">
      <c r="A203" t="str">
        <f>IF(ROWS(A$2:A203)&lt;=$Q$2,IFERROR(MATCH(ROWS(A$2:A203),APPOGGIO!$AH$2:$AH$1000,0),""),IFERROR(MATCH(ROWS(A$2:A203)-$Q$2,APPOGGIO!$AI$2:$AI$1000,0),""))</f>
        <v/>
      </c>
      <c r="B203" t="str">
        <f>IF($A203="","",INDEX(APPOGGIO!$C$2:$C$1000,$A203))</f>
        <v/>
      </c>
      <c r="C203" t="str">
        <f>IF($A203="","",INDEX(APPOGGIO!$D$2:$D$1000,$A203))</f>
        <v/>
      </c>
      <c r="D203" s="96" t="str">
        <f>IF($A203="","",INDEX(APPOGGIO!$AG$2:$AG$1000,$A203))</f>
        <v/>
      </c>
      <c r="E203" s="96" t="str">
        <f>IF($A203="","",INDEX(APPOGGIO!$G$2:$G$1000,$A203))</f>
        <v/>
      </c>
      <c r="F203" s="96" t="str">
        <f>IF($A203="","",INDEX(APPOGGIO!$AB$2:$AB$1000,$A203))</f>
        <v/>
      </c>
      <c r="G203" s="97" t="str">
        <f>IF($A203="","",INDEX(APPOGGIO!$AC$2:$AC$1000,$A203))</f>
        <v/>
      </c>
      <c r="H203" s="96" t="str">
        <f>IF($A203="","",INDEX(APPOGGIO!$AD$2:$AD$1000,$A203))</f>
        <v/>
      </c>
      <c r="I203" s="96" t="str">
        <f>IF($A203="","",INDEX(APPOGGIO!$AE$2:$AE$1000,$A203))</f>
        <v/>
      </c>
      <c r="J203" t="str">
        <f t="shared" si="15"/>
        <v/>
      </c>
      <c r="K203" t="str">
        <f>IF($A203="","",INDEX(APPOGGIO!$Z$2:$Z$1000,$A203))</f>
        <v/>
      </c>
      <c r="L203" s="96" t="str">
        <f>IF($A203="","",INDEX(APPOGGIO!$AA$2:$AA$1000,$A203))</f>
        <v/>
      </c>
      <c r="M203" s="96" t="str">
        <f>IF($A203="","",INDEX(APPOGGIO!$AF$2:$AF$1000,$A203))</f>
        <v/>
      </c>
      <c r="N203" s="96" t="str">
        <f t="shared" si="16"/>
        <v/>
      </c>
      <c r="O203" s="96" t="str">
        <f t="shared" si="17"/>
        <v/>
      </c>
      <c r="S203" s="118"/>
      <c r="T203" s="118"/>
      <c r="W203" s="227" t="str" cm="1">
        <f t="array" ref="W203">IF($B203="","",IFERROR(_xlfn.XLOOKUP($B203&amp;"",PIVOT!$A$10:$A$220&amp;"",PIVOT!$R$10:$R$220,0),0))</f>
        <v/>
      </c>
      <c r="X203" s="221" t="str">
        <f t="shared" si="18"/>
        <v/>
      </c>
      <c r="Y203" s="230" t="str">
        <f t="shared" si="19"/>
        <v/>
      </c>
    </row>
    <row r="204" spans="1:25" x14ac:dyDescent="0.25">
      <c r="A204" t="str">
        <f>IF(ROWS(A$2:A204)&lt;=$Q$2,IFERROR(MATCH(ROWS(A$2:A204),APPOGGIO!$AH$2:$AH$1000,0),""),IFERROR(MATCH(ROWS(A$2:A204)-$Q$2,APPOGGIO!$AI$2:$AI$1000,0),""))</f>
        <v/>
      </c>
      <c r="B204" t="str">
        <f>IF($A204="","",INDEX(APPOGGIO!$C$2:$C$1000,$A204))</f>
        <v/>
      </c>
      <c r="C204" t="str">
        <f>IF($A204="","",INDEX(APPOGGIO!$D$2:$D$1000,$A204))</f>
        <v/>
      </c>
      <c r="D204" s="96" t="str">
        <f>IF($A204="","",INDEX(APPOGGIO!$AG$2:$AG$1000,$A204))</f>
        <v/>
      </c>
      <c r="E204" s="96" t="str">
        <f>IF($A204="","",INDEX(APPOGGIO!$G$2:$G$1000,$A204))</f>
        <v/>
      </c>
      <c r="F204" s="96" t="str">
        <f>IF($A204="","",INDEX(APPOGGIO!$AB$2:$AB$1000,$A204))</f>
        <v/>
      </c>
      <c r="G204" s="97" t="str">
        <f>IF($A204="","",INDEX(APPOGGIO!$AC$2:$AC$1000,$A204))</f>
        <v/>
      </c>
      <c r="H204" s="96" t="str">
        <f>IF($A204="","",INDEX(APPOGGIO!$AD$2:$AD$1000,$A204))</f>
        <v/>
      </c>
      <c r="I204" s="96" t="str">
        <f>IF($A204="","",INDEX(APPOGGIO!$AE$2:$AE$1000,$A204))</f>
        <v/>
      </c>
      <c r="J204" t="str">
        <f t="shared" si="15"/>
        <v/>
      </c>
      <c r="K204" t="str">
        <f>IF($A204="","",INDEX(APPOGGIO!$Z$2:$Z$1000,$A204))</f>
        <v/>
      </c>
      <c r="L204" s="96" t="str">
        <f>IF($A204="","",INDEX(APPOGGIO!$AA$2:$AA$1000,$A204))</f>
        <v/>
      </c>
      <c r="M204" s="96" t="str">
        <f>IF($A204="","",INDEX(APPOGGIO!$AF$2:$AF$1000,$A204))</f>
        <v/>
      </c>
      <c r="N204" s="96" t="str">
        <f t="shared" si="16"/>
        <v/>
      </c>
      <c r="O204" s="96" t="str">
        <f t="shared" si="17"/>
        <v/>
      </c>
      <c r="S204" s="118"/>
      <c r="T204" s="118"/>
      <c r="W204" s="227" t="str" cm="1">
        <f t="array" ref="W204">IF($B204="","",IFERROR(_xlfn.XLOOKUP($B204&amp;"",PIVOT!$A$10:$A$220&amp;"",PIVOT!$R$10:$R$220,0),0))</f>
        <v/>
      </c>
      <c r="X204" s="221" t="str">
        <f t="shared" si="18"/>
        <v/>
      </c>
      <c r="Y204" s="230" t="str">
        <f t="shared" si="19"/>
        <v/>
      </c>
    </row>
    <row r="205" spans="1:25" x14ac:dyDescent="0.25">
      <c r="A205" t="str">
        <f>IF(ROWS(A$2:A205)&lt;=$Q$2,IFERROR(MATCH(ROWS(A$2:A205),APPOGGIO!$AH$2:$AH$1000,0),""),IFERROR(MATCH(ROWS(A$2:A205)-$Q$2,APPOGGIO!$AI$2:$AI$1000,0),""))</f>
        <v/>
      </c>
      <c r="B205" t="str">
        <f>IF($A205="","",INDEX(APPOGGIO!$C$2:$C$1000,$A205))</f>
        <v/>
      </c>
      <c r="C205" t="str">
        <f>IF($A205="","",INDEX(APPOGGIO!$D$2:$D$1000,$A205))</f>
        <v/>
      </c>
      <c r="D205" s="96" t="str">
        <f>IF($A205="","",INDEX(APPOGGIO!$AG$2:$AG$1000,$A205))</f>
        <v/>
      </c>
      <c r="E205" s="96" t="str">
        <f>IF($A205="","",INDEX(APPOGGIO!$G$2:$G$1000,$A205))</f>
        <v/>
      </c>
      <c r="F205" s="96" t="str">
        <f>IF($A205="","",INDEX(APPOGGIO!$AB$2:$AB$1000,$A205))</f>
        <v/>
      </c>
      <c r="G205" s="97" t="str">
        <f>IF($A205="","",INDEX(APPOGGIO!$AC$2:$AC$1000,$A205))</f>
        <v/>
      </c>
      <c r="H205" s="96" t="str">
        <f>IF($A205="","",INDEX(APPOGGIO!$AD$2:$AD$1000,$A205))</f>
        <v/>
      </c>
      <c r="I205" s="96" t="str">
        <f>IF($A205="","",INDEX(APPOGGIO!$AE$2:$AE$1000,$A205))</f>
        <v/>
      </c>
      <c r="J205" t="str">
        <f t="shared" si="15"/>
        <v/>
      </c>
      <c r="K205" t="str">
        <f>IF($A205="","",INDEX(APPOGGIO!$Z$2:$Z$1000,$A205))</f>
        <v/>
      </c>
      <c r="L205" s="96" t="str">
        <f>IF($A205="","",INDEX(APPOGGIO!$AA$2:$AA$1000,$A205))</f>
        <v/>
      </c>
      <c r="M205" s="96" t="str">
        <f>IF($A205="","",INDEX(APPOGGIO!$AF$2:$AF$1000,$A205))</f>
        <v/>
      </c>
      <c r="N205" s="96" t="str">
        <f t="shared" si="16"/>
        <v/>
      </c>
      <c r="O205" s="96" t="str">
        <f t="shared" si="17"/>
        <v/>
      </c>
      <c r="S205" s="118"/>
      <c r="T205" s="118"/>
      <c r="W205" s="227" t="str" cm="1">
        <f t="array" ref="W205">IF($B205="","",IFERROR(_xlfn.XLOOKUP($B205&amp;"",PIVOT!$A$10:$A$220&amp;"",PIVOT!$R$10:$R$220,0),0))</f>
        <v/>
      </c>
      <c r="X205" s="221" t="str">
        <f t="shared" si="18"/>
        <v/>
      </c>
      <c r="Y205" s="230" t="str">
        <f t="shared" si="19"/>
        <v/>
      </c>
    </row>
    <row r="206" spans="1:25" x14ac:dyDescent="0.25">
      <c r="A206" t="str">
        <f>IF(ROWS(A$2:A206)&lt;=$Q$2,IFERROR(MATCH(ROWS(A$2:A206),APPOGGIO!$AH$2:$AH$1000,0),""),IFERROR(MATCH(ROWS(A$2:A206)-$Q$2,APPOGGIO!$AI$2:$AI$1000,0),""))</f>
        <v/>
      </c>
      <c r="B206" t="str">
        <f>IF($A206="","",INDEX(APPOGGIO!$C$2:$C$1000,$A206))</f>
        <v/>
      </c>
      <c r="C206" t="str">
        <f>IF($A206="","",INDEX(APPOGGIO!$D$2:$D$1000,$A206))</f>
        <v/>
      </c>
      <c r="D206" s="96" t="str">
        <f>IF($A206="","",INDEX(APPOGGIO!$AG$2:$AG$1000,$A206))</f>
        <v/>
      </c>
      <c r="E206" s="96" t="str">
        <f>IF($A206="","",INDEX(APPOGGIO!$G$2:$G$1000,$A206))</f>
        <v/>
      </c>
      <c r="F206" s="96" t="str">
        <f>IF($A206="","",INDEX(APPOGGIO!$AB$2:$AB$1000,$A206))</f>
        <v/>
      </c>
      <c r="G206" s="97" t="str">
        <f>IF($A206="","",INDEX(APPOGGIO!$AC$2:$AC$1000,$A206))</f>
        <v/>
      </c>
      <c r="H206" s="96" t="str">
        <f>IF($A206="","",INDEX(APPOGGIO!$AD$2:$AD$1000,$A206))</f>
        <v/>
      </c>
      <c r="I206" s="96" t="str">
        <f>IF($A206="","",INDEX(APPOGGIO!$AE$2:$AE$1000,$A206))</f>
        <v/>
      </c>
      <c r="J206" t="str">
        <f t="shared" si="15"/>
        <v/>
      </c>
      <c r="K206" t="str">
        <f>IF($A206="","",INDEX(APPOGGIO!$Z$2:$Z$1000,$A206))</f>
        <v/>
      </c>
      <c r="L206" s="96" t="str">
        <f>IF($A206="","",INDEX(APPOGGIO!$AA$2:$AA$1000,$A206))</f>
        <v/>
      </c>
      <c r="M206" s="96" t="str">
        <f>IF($A206="","",INDEX(APPOGGIO!$AF$2:$AF$1000,$A206))</f>
        <v/>
      </c>
      <c r="N206" s="96" t="str">
        <f t="shared" si="16"/>
        <v/>
      </c>
      <c r="O206" s="96" t="str">
        <f t="shared" si="17"/>
        <v/>
      </c>
      <c r="S206" s="118"/>
      <c r="T206" s="118"/>
      <c r="W206" s="227" t="str" cm="1">
        <f t="array" ref="W206">IF($B206="","",IFERROR(_xlfn.XLOOKUP($B206&amp;"",PIVOT!$A$10:$A$220&amp;"",PIVOT!$R$10:$R$220,0),0))</f>
        <v/>
      </c>
      <c r="X206" s="221" t="str">
        <f t="shared" si="18"/>
        <v/>
      </c>
      <c r="Y206" s="230" t="str">
        <f t="shared" si="19"/>
        <v/>
      </c>
    </row>
    <row r="207" spans="1:25" x14ac:dyDescent="0.25">
      <c r="A207" t="str">
        <f>IF(ROWS(A$2:A207)&lt;=$Q$2,IFERROR(MATCH(ROWS(A$2:A207),APPOGGIO!$AH$2:$AH$1000,0),""),IFERROR(MATCH(ROWS(A$2:A207)-$Q$2,APPOGGIO!$AI$2:$AI$1000,0),""))</f>
        <v/>
      </c>
      <c r="B207" t="str">
        <f>IF($A207="","",INDEX(APPOGGIO!$C$2:$C$1000,$A207))</f>
        <v/>
      </c>
      <c r="C207" t="str">
        <f>IF($A207="","",INDEX(APPOGGIO!$D$2:$D$1000,$A207))</f>
        <v/>
      </c>
      <c r="D207" s="96" t="str">
        <f>IF($A207="","",INDEX(APPOGGIO!$AG$2:$AG$1000,$A207))</f>
        <v/>
      </c>
      <c r="E207" s="96" t="str">
        <f>IF($A207="","",INDEX(APPOGGIO!$G$2:$G$1000,$A207))</f>
        <v/>
      </c>
      <c r="F207" s="96" t="str">
        <f>IF($A207="","",INDEX(APPOGGIO!$AB$2:$AB$1000,$A207))</f>
        <v/>
      </c>
      <c r="G207" s="97" t="str">
        <f>IF($A207="","",INDEX(APPOGGIO!$AC$2:$AC$1000,$A207))</f>
        <v/>
      </c>
      <c r="H207" s="96" t="str">
        <f>IF($A207="","",INDEX(APPOGGIO!$AD$2:$AD$1000,$A207))</f>
        <v/>
      </c>
      <c r="I207" s="96" t="str">
        <f>IF($A207="","",INDEX(APPOGGIO!$AE$2:$AE$1000,$A207))</f>
        <v/>
      </c>
      <c r="J207" t="str">
        <f t="shared" si="15"/>
        <v/>
      </c>
      <c r="K207" t="str">
        <f>IF($A207="","",INDEX(APPOGGIO!$Z$2:$Z$1000,$A207))</f>
        <v/>
      </c>
      <c r="L207" s="96" t="str">
        <f>IF($A207="","",INDEX(APPOGGIO!$AA$2:$AA$1000,$A207))</f>
        <v/>
      </c>
      <c r="M207" s="96" t="str">
        <f>IF($A207="","",INDEX(APPOGGIO!$AF$2:$AF$1000,$A207))</f>
        <v/>
      </c>
      <c r="N207" s="96" t="str">
        <f t="shared" si="16"/>
        <v/>
      </c>
      <c r="O207" s="96" t="str">
        <f t="shared" si="17"/>
        <v/>
      </c>
      <c r="S207" s="118"/>
      <c r="T207" s="118"/>
      <c r="W207" s="227" t="str" cm="1">
        <f t="array" ref="W207">IF($B207="","",IFERROR(_xlfn.XLOOKUP($B207&amp;"",PIVOT!$A$10:$A$220&amp;"",PIVOT!$R$10:$R$220,0),0))</f>
        <v/>
      </c>
      <c r="X207" s="221" t="str">
        <f t="shared" si="18"/>
        <v/>
      </c>
      <c r="Y207" s="230" t="str">
        <f t="shared" si="19"/>
        <v/>
      </c>
    </row>
    <row r="208" spans="1:25" x14ac:dyDescent="0.25">
      <c r="A208" t="str">
        <f>IF(ROWS(A$2:A208)&lt;=$Q$2,IFERROR(MATCH(ROWS(A$2:A208),APPOGGIO!$AH$2:$AH$1000,0),""),IFERROR(MATCH(ROWS(A$2:A208)-$Q$2,APPOGGIO!$AI$2:$AI$1000,0),""))</f>
        <v/>
      </c>
      <c r="B208" t="str">
        <f>IF($A208="","",INDEX(APPOGGIO!$C$2:$C$1000,$A208))</f>
        <v/>
      </c>
      <c r="C208" t="str">
        <f>IF($A208="","",INDEX(APPOGGIO!$D$2:$D$1000,$A208))</f>
        <v/>
      </c>
      <c r="D208" s="96" t="str">
        <f>IF($A208="","",INDEX(APPOGGIO!$AG$2:$AG$1000,$A208))</f>
        <v/>
      </c>
      <c r="E208" s="96" t="str">
        <f>IF($A208="","",INDEX(APPOGGIO!$G$2:$G$1000,$A208))</f>
        <v/>
      </c>
      <c r="F208" s="96" t="str">
        <f>IF($A208="","",INDEX(APPOGGIO!$AB$2:$AB$1000,$A208))</f>
        <v/>
      </c>
      <c r="G208" s="97" t="str">
        <f>IF($A208="","",INDEX(APPOGGIO!$AC$2:$AC$1000,$A208))</f>
        <v/>
      </c>
      <c r="H208" s="96" t="str">
        <f>IF($A208="","",INDEX(APPOGGIO!$AD$2:$AD$1000,$A208))</f>
        <v/>
      </c>
      <c r="I208" s="96" t="str">
        <f>IF($A208="","",INDEX(APPOGGIO!$AE$2:$AE$1000,$A208))</f>
        <v/>
      </c>
      <c r="J208" t="str">
        <f t="shared" si="15"/>
        <v/>
      </c>
      <c r="K208" t="str">
        <f>IF($A208="","",INDEX(APPOGGIO!$Z$2:$Z$1000,$A208))</f>
        <v/>
      </c>
      <c r="L208" s="96" t="str">
        <f>IF($A208="","",INDEX(APPOGGIO!$AA$2:$AA$1000,$A208))</f>
        <v/>
      </c>
      <c r="M208" s="96" t="str">
        <f>IF($A208="","",INDEX(APPOGGIO!$AF$2:$AF$1000,$A208))</f>
        <v/>
      </c>
      <c r="N208" s="96" t="str">
        <f t="shared" si="16"/>
        <v/>
      </c>
      <c r="O208" s="96" t="str">
        <f t="shared" si="17"/>
        <v/>
      </c>
      <c r="S208" s="118"/>
      <c r="T208" s="118"/>
      <c r="W208" s="227" t="str" cm="1">
        <f t="array" ref="W208">IF($B208="","",IFERROR(_xlfn.XLOOKUP($B208&amp;"",PIVOT!$A$10:$A$220&amp;"",PIVOT!$R$10:$R$220,0),0))</f>
        <v/>
      </c>
      <c r="X208" s="221" t="str">
        <f t="shared" si="18"/>
        <v/>
      </c>
      <c r="Y208" s="230" t="str">
        <f t="shared" si="19"/>
        <v/>
      </c>
    </row>
    <row r="209" spans="1:25" x14ac:dyDescent="0.25">
      <c r="A209" t="str">
        <f>IF(ROWS(A$2:A209)&lt;=$Q$2,IFERROR(MATCH(ROWS(A$2:A209),APPOGGIO!$AH$2:$AH$1000,0),""),IFERROR(MATCH(ROWS(A$2:A209)-$Q$2,APPOGGIO!$AI$2:$AI$1000,0),""))</f>
        <v/>
      </c>
      <c r="B209" t="str">
        <f>IF($A209="","",INDEX(APPOGGIO!$C$2:$C$1000,$A209))</f>
        <v/>
      </c>
      <c r="C209" t="str">
        <f>IF($A209="","",INDEX(APPOGGIO!$D$2:$D$1000,$A209))</f>
        <v/>
      </c>
      <c r="D209" s="96" t="str">
        <f>IF($A209="","",INDEX(APPOGGIO!$AG$2:$AG$1000,$A209))</f>
        <v/>
      </c>
      <c r="E209" s="96" t="str">
        <f>IF($A209="","",INDEX(APPOGGIO!$G$2:$G$1000,$A209))</f>
        <v/>
      </c>
      <c r="F209" s="96" t="str">
        <f>IF($A209="","",INDEX(APPOGGIO!$AB$2:$AB$1000,$A209))</f>
        <v/>
      </c>
      <c r="G209" s="97" t="str">
        <f>IF($A209="","",INDEX(APPOGGIO!$AC$2:$AC$1000,$A209))</f>
        <v/>
      </c>
      <c r="H209" s="96" t="str">
        <f>IF($A209="","",INDEX(APPOGGIO!$AD$2:$AD$1000,$A209))</f>
        <v/>
      </c>
      <c r="I209" s="96" t="str">
        <f>IF($A209="","",INDEX(APPOGGIO!$AE$2:$AE$1000,$A209))</f>
        <v/>
      </c>
      <c r="J209" t="str">
        <f t="shared" si="15"/>
        <v/>
      </c>
      <c r="K209" t="str">
        <f>IF($A209="","",INDEX(APPOGGIO!$Z$2:$Z$1000,$A209))</f>
        <v/>
      </c>
      <c r="L209" s="96" t="str">
        <f>IF($A209="","",INDEX(APPOGGIO!$AA$2:$AA$1000,$A209))</f>
        <v/>
      </c>
      <c r="M209" s="96" t="str">
        <f>IF($A209="","",INDEX(APPOGGIO!$AF$2:$AF$1000,$A209))</f>
        <v/>
      </c>
      <c r="N209" s="96" t="str">
        <f t="shared" si="16"/>
        <v/>
      </c>
      <c r="O209" s="96" t="str">
        <f t="shared" si="17"/>
        <v/>
      </c>
      <c r="S209" s="118"/>
      <c r="T209" s="118"/>
      <c r="W209" s="227" t="str" cm="1">
        <f t="array" ref="W209">IF($B209="","",IFERROR(_xlfn.XLOOKUP($B209&amp;"",PIVOT!$A$10:$A$220&amp;"",PIVOT!$R$10:$R$220,0),0))</f>
        <v/>
      </c>
      <c r="X209" s="221" t="str">
        <f t="shared" si="18"/>
        <v/>
      </c>
      <c r="Y209" s="230" t="str">
        <f t="shared" si="19"/>
        <v/>
      </c>
    </row>
    <row r="210" spans="1:25" x14ac:dyDescent="0.25">
      <c r="A210" t="str">
        <f>IF(ROWS(A$2:A210)&lt;=$Q$2,IFERROR(MATCH(ROWS(A$2:A210),APPOGGIO!$AH$2:$AH$1000,0),""),IFERROR(MATCH(ROWS(A$2:A210)-$Q$2,APPOGGIO!$AI$2:$AI$1000,0),""))</f>
        <v/>
      </c>
      <c r="B210" t="str">
        <f>IF($A210="","",INDEX(APPOGGIO!$C$2:$C$1000,$A210))</f>
        <v/>
      </c>
      <c r="C210" t="str">
        <f>IF($A210="","",INDEX(APPOGGIO!$D$2:$D$1000,$A210))</f>
        <v/>
      </c>
      <c r="D210" s="96" t="str">
        <f>IF($A210="","",INDEX(APPOGGIO!$AG$2:$AG$1000,$A210))</f>
        <v/>
      </c>
      <c r="E210" s="96" t="str">
        <f>IF($A210="","",INDEX(APPOGGIO!$G$2:$G$1000,$A210))</f>
        <v/>
      </c>
      <c r="F210" s="96" t="str">
        <f>IF($A210="","",INDEX(APPOGGIO!$AB$2:$AB$1000,$A210))</f>
        <v/>
      </c>
      <c r="G210" s="97" t="str">
        <f>IF($A210="","",INDEX(APPOGGIO!$AC$2:$AC$1000,$A210))</f>
        <v/>
      </c>
      <c r="H210" s="96" t="str">
        <f>IF($A210="","",INDEX(APPOGGIO!$AD$2:$AD$1000,$A210))</f>
        <v/>
      </c>
      <c r="I210" s="96" t="str">
        <f>IF($A210="","",INDEX(APPOGGIO!$AE$2:$AE$1000,$A210))</f>
        <v/>
      </c>
      <c r="J210" t="str">
        <f t="shared" si="15"/>
        <v/>
      </c>
      <c r="K210" t="str">
        <f>IF($A210="","",INDEX(APPOGGIO!$Z$2:$Z$1000,$A210))</f>
        <v/>
      </c>
      <c r="L210" s="96" t="str">
        <f>IF($A210="","",INDEX(APPOGGIO!$AA$2:$AA$1000,$A210))</f>
        <v/>
      </c>
      <c r="M210" s="96" t="str">
        <f>IF($A210="","",INDEX(APPOGGIO!$AF$2:$AF$1000,$A210))</f>
        <v/>
      </c>
      <c r="N210" s="96" t="str">
        <f t="shared" si="16"/>
        <v/>
      </c>
      <c r="O210" s="96" t="str">
        <f t="shared" si="17"/>
        <v/>
      </c>
      <c r="S210" s="118"/>
      <c r="T210" s="118"/>
      <c r="W210" s="227" t="str" cm="1">
        <f t="array" ref="W210">IF($B210="","",IFERROR(_xlfn.XLOOKUP($B210&amp;"",PIVOT!$A$10:$A$220&amp;"",PIVOT!$R$10:$R$220,0),0))</f>
        <v/>
      </c>
      <c r="X210" s="221" t="str">
        <f t="shared" si="18"/>
        <v/>
      </c>
      <c r="Y210" s="230" t="str">
        <f t="shared" si="19"/>
        <v/>
      </c>
    </row>
    <row r="211" spans="1:25" x14ac:dyDescent="0.25">
      <c r="A211" t="str">
        <f>IF(ROWS(A$2:A211)&lt;=$Q$2,IFERROR(MATCH(ROWS(A$2:A211),APPOGGIO!$AH$2:$AH$1000,0),""),IFERROR(MATCH(ROWS(A$2:A211)-$Q$2,APPOGGIO!$AI$2:$AI$1000,0),""))</f>
        <v/>
      </c>
      <c r="B211" t="str">
        <f>IF($A211="","",INDEX(APPOGGIO!$C$2:$C$1000,$A211))</f>
        <v/>
      </c>
      <c r="C211" t="str">
        <f>IF($A211="","",INDEX(APPOGGIO!$D$2:$D$1000,$A211))</f>
        <v/>
      </c>
      <c r="D211" s="96" t="str">
        <f>IF($A211="","",INDEX(APPOGGIO!$AG$2:$AG$1000,$A211))</f>
        <v/>
      </c>
      <c r="E211" s="96" t="str">
        <f>IF($A211="","",INDEX(APPOGGIO!$G$2:$G$1000,$A211))</f>
        <v/>
      </c>
      <c r="F211" s="96" t="str">
        <f>IF($A211="","",INDEX(APPOGGIO!$AB$2:$AB$1000,$A211))</f>
        <v/>
      </c>
      <c r="G211" s="97" t="str">
        <f>IF($A211="","",INDEX(APPOGGIO!$AC$2:$AC$1000,$A211))</f>
        <v/>
      </c>
      <c r="H211" s="96" t="str">
        <f>IF($A211="","",INDEX(APPOGGIO!$AD$2:$AD$1000,$A211))</f>
        <v/>
      </c>
      <c r="I211" s="96" t="str">
        <f>IF($A211="","",INDEX(APPOGGIO!$AE$2:$AE$1000,$A211))</f>
        <v/>
      </c>
      <c r="J211" t="str">
        <f t="shared" si="15"/>
        <v/>
      </c>
      <c r="K211" t="str">
        <f>IF($A211="","",INDEX(APPOGGIO!$Z$2:$Z$1000,$A211))</f>
        <v/>
      </c>
      <c r="L211" s="96" t="str">
        <f>IF($A211="","",INDEX(APPOGGIO!$AA$2:$AA$1000,$A211))</f>
        <v/>
      </c>
      <c r="M211" s="96" t="str">
        <f>IF($A211="","",INDEX(APPOGGIO!$AF$2:$AF$1000,$A211))</f>
        <v/>
      </c>
      <c r="N211" s="96" t="str">
        <f t="shared" si="16"/>
        <v/>
      </c>
      <c r="O211" s="96" t="str">
        <f t="shared" si="17"/>
        <v/>
      </c>
      <c r="S211" s="118"/>
      <c r="T211" s="118"/>
      <c r="W211" s="227" t="str" cm="1">
        <f t="array" ref="W211">IF($B211="","",IFERROR(_xlfn.XLOOKUP($B211&amp;"",PIVOT!$A$10:$A$220&amp;"",PIVOT!$R$10:$R$220,0),0))</f>
        <v/>
      </c>
      <c r="X211" s="221" t="str">
        <f t="shared" si="18"/>
        <v/>
      </c>
      <c r="Y211" s="230" t="str">
        <f t="shared" si="19"/>
        <v/>
      </c>
    </row>
    <row r="212" spans="1:25" x14ac:dyDescent="0.25">
      <c r="A212" t="str">
        <f>IF(ROWS(A$2:A212)&lt;=$Q$2,IFERROR(MATCH(ROWS(A$2:A212),APPOGGIO!$AH$2:$AH$1000,0),""),IFERROR(MATCH(ROWS(A$2:A212)-$Q$2,APPOGGIO!$AI$2:$AI$1000,0),""))</f>
        <v/>
      </c>
      <c r="B212" t="str">
        <f>IF($A212="","",INDEX(APPOGGIO!$C$2:$C$1000,$A212))</f>
        <v/>
      </c>
      <c r="C212" t="str">
        <f>IF($A212="","",INDEX(APPOGGIO!$D$2:$D$1000,$A212))</f>
        <v/>
      </c>
      <c r="D212" s="96" t="str">
        <f>IF($A212="","",INDEX(APPOGGIO!$AG$2:$AG$1000,$A212))</f>
        <v/>
      </c>
      <c r="E212" s="96" t="str">
        <f>IF($A212="","",INDEX(APPOGGIO!$G$2:$G$1000,$A212))</f>
        <v/>
      </c>
      <c r="F212" s="96" t="str">
        <f>IF($A212="","",INDEX(APPOGGIO!$AB$2:$AB$1000,$A212))</f>
        <v/>
      </c>
      <c r="G212" s="97" t="str">
        <f>IF($A212="","",INDEX(APPOGGIO!$AC$2:$AC$1000,$A212))</f>
        <v/>
      </c>
      <c r="H212" s="96" t="str">
        <f>IF($A212="","",INDEX(APPOGGIO!$AD$2:$AD$1000,$A212))</f>
        <v/>
      </c>
      <c r="I212" s="96" t="str">
        <f>IF($A212="","",INDEX(APPOGGIO!$AE$2:$AE$1000,$A212))</f>
        <v/>
      </c>
      <c r="J212" t="str">
        <f t="shared" si="15"/>
        <v/>
      </c>
      <c r="K212" t="str">
        <f>IF($A212="","",INDEX(APPOGGIO!$Z$2:$Z$1000,$A212))</f>
        <v/>
      </c>
      <c r="L212" s="96" t="str">
        <f>IF($A212="","",INDEX(APPOGGIO!$AA$2:$AA$1000,$A212))</f>
        <v/>
      </c>
      <c r="M212" s="96" t="str">
        <f>IF($A212="","",INDEX(APPOGGIO!$AF$2:$AF$1000,$A212))</f>
        <v/>
      </c>
      <c r="N212" s="96" t="str">
        <f t="shared" si="16"/>
        <v/>
      </c>
      <c r="O212" s="96" t="str">
        <f t="shared" si="17"/>
        <v/>
      </c>
      <c r="S212" s="118"/>
      <c r="T212" s="118"/>
      <c r="W212" s="227" t="str" cm="1">
        <f t="array" ref="W212">IF($B212="","",IFERROR(_xlfn.XLOOKUP($B212&amp;"",PIVOT!$A$10:$A$220&amp;"",PIVOT!$R$10:$R$220,0),0))</f>
        <v/>
      </c>
      <c r="X212" s="221" t="str">
        <f t="shared" si="18"/>
        <v/>
      </c>
      <c r="Y212" s="230" t="str">
        <f t="shared" si="19"/>
        <v/>
      </c>
    </row>
    <row r="213" spans="1:25" x14ac:dyDescent="0.25">
      <c r="A213" t="str">
        <f>IF(ROWS(A$2:A213)&lt;=$Q$2,IFERROR(MATCH(ROWS(A$2:A213),APPOGGIO!$AH$2:$AH$1000,0),""),IFERROR(MATCH(ROWS(A$2:A213)-$Q$2,APPOGGIO!$AI$2:$AI$1000,0),""))</f>
        <v/>
      </c>
      <c r="B213" t="str">
        <f>IF($A213="","",INDEX(APPOGGIO!$C$2:$C$1000,$A213))</f>
        <v/>
      </c>
      <c r="C213" t="str">
        <f>IF($A213="","",INDEX(APPOGGIO!$D$2:$D$1000,$A213))</f>
        <v/>
      </c>
      <c r="D213" s="96" t="str">
        <f>IF($A213="","",INDEX(APPOGGIO!$AG$2:$AG$1000,$A213))</f>
        <v/>
      </c>
      <c r="E213" s="96" t="str">
        <f>IF($A213="","",INDEX(APPOGGIO!$G$2:$G$1000,$A213))</f>
        <v/>
      </c>
      <c r="F213" s="96" t="str">
        <f>IF($A213="","",INDEX(APPOGGIO!$AB$2:$AB$1000,$A213))</f>
        <v/>
      </c>
      <c r="G213" s="97" t="str">
        <f>IF($A213="","",INDEX(APPOGGIO!$AC$2:$AC$1000,$A213))</f>
        <v/>
      </c>
      <c r="H213" s="96" t="str">
        <f>IF($A213="","",INDEX(APPOGGIO!$AD$2:$AD$1000,$A213))</f>
        <v/>
      </c>
      <c r="I213" s="96" t="str">
        <f>IF($A213="","",INDEX(APPOGGIO!$AE$2:$AE$1000,$A213))</f>
        <v/>
      </c>
      <c r="J213" t="str">
        <f t="shared" si="15"/>
        <v/>
      </c>
      <c r="K213" t="str">
        <f>IF($A213="","",INDEX(APPOGGIO!$Z$2:$Z$1000,$A213))</f>
        <v/>
      </c>
      <c r="L213" s="96" t="str">
        <f>IF($A213="","",INDEX(APPOGGIO!$AA$2:$AA$1000,$A213))</f>
        <v/>
      </c>
      <c r="M213" s="96" t="str">
        <f>IF($A213="","",INDEX(APPOGGIO!$AF$2:$AF$1000,$A213))</f>
        <v/>
      </c>
      <c r="N213" s="96" t="str">
        <f t="shared" si="16"/>
        <v/>
      </c>
      <c r="O213" s="96" t="str">
        <f t="shared" si="17"/>
        <v/>
      </c>
      <c r="S213" s="118"/>
      <c r="T213" s="118"/>
      <c r="W213" s="227" t="str" cm="1">
        <f t="array" ref="W213">IF($B213="","",IFERROR(_xlfn.XLOOKUP($B213&amp;"",PIVOT!$A$10:$A$220&amp;"",PIVOT!$R$10:$R$220,0),0))</f>
        <v/>
      </c>
      <c r="X213" s="221" t="str">
        <f t="shared" si="18"/>
        <v/>
      </c>
      <c r="Y213" s="230" t="str">
        <f t="shared" si="19"/>
        <v/>
      </c>
    </row>
    <row r="214" spans="1:25" x14ac:dyDescent="0.25">
      <c r="A214" t="str">
        <f>IF(ROWS(A$2:A214)&lt;=$Q$2,IFERROR(MATCH(ROWS(A$2:A214),APPOGGIO!$AH$2:$AH$1000,0),""),IFERROR(MATCH(ROWS(A$2:A214)-$Q$2,APPOGGIO!$AI$2:$AI$1000,0),""))</f>
        <v/>
      </c>
      <c r="B214" t="str">
        <f>IF($A214="","",INDEX(APPOGGIO!$C$2:$C$1000,$A214))</f>
        <v/>
      </c>
      <c r="C214" t="str">
        <f>IF($A214="","",INDEX(APPOGGIO!$D$2:$D$1000,$A214))</f>
        <v/>
      </c>
      <c r="D214" s="96" t="str">
        <f>IF($A214="","",INDEX(APPOGGIO!$AG$2:$AG$1000,$A214))</f>
        <v/>
      </c>
      <c r="E214" s="96" t="str">
        <f>IF($A214="","",INDEX(APPOGGIO!$G$2:$G$1000,$A214))</f>
        <v/>
      </c>
      <c r="F214" s="96" t="str">
        <f>IF($A214="","",INDEX(APPOGGIO!$AB$2:$AB$1000,$A214))</f>
        <v/>
      </c>
      <c r="G214" s="97" t="str">
        <f>IF($A214="","",INDEX(APPOGGIO!$AC$2:$AC$1000,$A214))</f>
        <v/>
      </c>
      <c r="H214" s="96" t="str">
        <f>IF($A214="","",INDEX(APPOGGIO!$AD$2:$AD$1000,$A214))</f>
        <v/>
      </c>
      <c r="I214" s="96" t="str">
        <f>IF($A214="","",INDEX(APPOGGIO!$AE$2:$AE$1000,$A214))</f>
        <v/>
      </c>
      <c r="J214" t="str">
        <f t="shared" si="15"/>
        <v/>
      </c>
      <c r="K214" t="str">
        <f>IF($A214="","",INDEX(APPOGGIO!$Z$2:$Z$1000,$A214))</f>
        <v/>
      </c>
      <c r="L214" s="96" t="str">
        <f>IF($A214="","",INDEX(APPOGGIO!$AA$2:$AA$1000,$A214))</f>
        <v/>
      </c>
      <c r="M214" s="96" t="str">
        <f>IF($A214="","",INDEX(APPOGGIO!$AF$2:$AF$1000,$A214))</f>
        <v/>
      </c>
      <c r="N214" s="96" t="str">
        <f t="shared" si="16"/>
        <v/>
      </c>
      <c r="O214" s="96" t="str">
        <f t="shared" si="17"/>
        <v/>
      </c>
      <c r="S214" s="118"/>
      <c r="T214" s="118"/>
      <c r="W214" s="227" t="str" cm="1">
        <f t="array" ref="W214">IF($B214="","",IFERROR(_xlfn.XLOOKUP($B214&amp;"",PIVOT!$A$10:$A$220&amp;"",PIVOT!$R$10:$R$220,0),0))</f>
        <v/>
      </c>
      <c r="X214" s="221" t="str">
        <f t="shared" si="18"/>
        <v/>
      </c>
      <c r="Y214" s="230" t="str">
        <f t="shared" si="19"/>
        <v/>
      </c>
    </row>
    <row r="215" spans="1:25" x14ac:dyDescent="0.25">
      <c r="A215" t="str">
        <f>IF(ROWS(A$2:A215)&lt;=$Q$2,IFERROR(MATCH(ROWS(A$2:A215),APPOGGIO!$AH$2:$AH$1000,0),""),IFERROR(MATCH(ROWS(A$2:A215)-$Q$2,APPOGGIO!$AI$2:$AI$1000,0),""))</f>
        <v/>
      </c>
      <c r="B215" t="str">
        <f>IF($A215="","",INDEX(APPOGGIO!$C$2:$C$1000,$A215))</f>
        <v/>
      </c>
      <c r="C215" t="str">
        <f>IF($A215="","",INDEX(APPOGGIO!$D$2:$D$1000,$A215))</f>
        <v/>
      </c>
      <c r="D215" s="96" t="str">
        <f>IF($A215="","",INDEX(APPOGGIO!$AG$2:$AG$1000,$A215))</f>
        <v/>
      </c>
      <c r="E215" s="96" t="str">
        <f>IF($A215="","",INDEX(APPOGGIO!$G$2:$G$1000,$A215))</f>
        <v/>
      </c>
      <c r="F215" s="96" t="str">
        <f>IF($A215="","",INDEX(APPOGGIO!$AB$2:$AB$1000,$A215))</f>
        <v/>
      </c>
      <c r="G215" s="97" t="str">
        <f>IF($A215="","",INDEX(APPOGGIO!$AC$2:$AC$1000,$A215))</f>
        <v/>
      </c>
      <c r="H215" s="96" t="str">
        <f>IF($A215="","",INDEX(APPOGGIO!$AD$2:$AD$1000,$A215))</f>
        <v/>
      </c>
      <c r="I215" s="96" t="str">
        <f>IF($A215="","",INDEX(APPOGGIO!$AE$2:$AE$1000,$A215))</f>
        <v/>
      </c>
      <c r="J215" t="str">
        <f t="shared" si="15"/>
        <v/>
      </c>
      <c r="K215" t="str">
        <f>IF($A215="","",INDEX(APPOGGIO!$Z$2:$Z$1000,$A215))</f>
        <v/>
      </c>
      <c r="L215" s="96" t="str">
        <f>IF($A215="","",INDEX(APPOGGIO!$AA$2:$AA$1000,$A215))</f>
        <v/>
      </c>
      <c r="M215" s="96" t="str">
        <f>IF($A215="","",INDEX(APPOGGIO!$AF$2:$AF$1000,$A215))</f>
        <v/>
      </c>
      <c r="N215" s="96" t="str">
        <f t="shared" si="16"/>
        <v/>
      </c>
      <c r="O215" s="96" t="str">
        <f t="shared" si="17"/>
        <v/>
      </c>
      <c r="S215" s="118"/>
      <c r="T215" s="118"/>
      <c r="W215" s="227" t="str" cm="1">
        <f t="array" ref="W215">IF($B215="","",IFERROR(_xlfn.XLOOKUP($B215&amp;"",PIVOT!$A$10:$A$220&amp;"",PIVOT!$R$10:$R$220,0),0))</f>
        <v/>
      </c>
      <c r="X215" s="221" t="str">
        <f t="shared" si="18"/>
        <v/>
      </c>
      <c r="Y215" s="230" t="str">
        <f t="shared" si="19"/>
        <v/>
      </c>
    </row>
    <row r="216" spans="1:25" x14ac:dyDescent="0.25">
      <c r="A216" t="str">
        <f>IF(ROWS(A$2:A216)&lt;=$Q$2,IFERROR(MATCH(ROWS(A$2:A216),APPOGGIO!$AH$2:$AH$1000,0),""),IFERROR(MATCH(ROWS(A$2:A216)-$Q$2,APPOGGIO!$AI$2:$AI$1000,0),""))</f>
        <v/>
      </c>
      <c r="B216" t="str">
        <f>IF($A216="","",INDEX(APPOGGIO!$C$2:$C$1000,$A216))</f>
        <v/>
      </c>
      <c r="C216" t="str">
        <f>IF($A216="","",INDEX(APPOGGIO!$D$2:$D$1000,$A216))</f>
        <v/>
      </c>
      <c r="D216" s="96" t="str">
        <f>IF($A216="","",INDEX(APPOGGIO!$AG$2:$AG$1000,$A216))</f>
        <v/>
      </c>
      <c r="E216" s="96" t="str">
        <f>IF($A216="","",INDEX(APPOGGIO!$G$2:$G$1000,$A216))</f>
        <v/>
      </c>
      <c r="F216" s="96" t="str">
        <f>IF($A216="","",INDEX(APPOGGIO!$AB$2:$AB$1000,$A216))</f>
        <v/>
      </c>
      <c r="G216" s="97" t="str">
        <f>IF($A216="","",INDEX(APPOGGIO!$AC$2:$AC$1000,$A216))</f>
        <v/>
      </c>
      <c r="H216" s="96" t="str">
        <f>IF($A216="","",INDEX(APPOGGIO!$AD$2:$AD$1000,$A216))</f>
        <v/>
      </c>
      <c r="I216" s="96" t="str">
        <f>IF($A216="","",INDEX(APPOGGIO!$AE$2:$AE$1000,$A216))</f>
        <v/>
      </c>
      <c r="J216" t="str">
        <f t="shared" si="15"/>
        <v/>
      </c>
      <c r="K216" t="str">
        <f>IF($A216="","",INDEX(APPOGGIO!$Z$2:$Z$1000,$A216))</f>
        <v/>
      </c>
      <c r="L216" s="96" t="str">
        <f>IF($A216="","",INDEX(APPOGGIO!$AA$2:$AA$1000,$A216))</f>
        <v/>
      </c>
      <c r="M216" s="96" t="str">
        <f>IF($A216="","",INDEX(APPOGGIO!$AF$2:$AF$1000,$A216))</f>
        <v/>
      </c>
      <c r="N216" s="96" t="str">
        <f t="shared" si="16"/>
        <v/>
      </c>
      <c r="O216" s="96" t="str">
        <f t="shared" si="17"/>
        <v/>
      </c>
      <c r="S216" s="118"/>
      <c r="T216" s="118"/>
      <c r="W216" s="227" t="str" cm="1">
        <f t="array" ref="W216">IF($B216="","",IFERROR(_xlfn.XLOOKUP($B216&amp;"",PIVOT!$A$10:$A$220&amp;"",PIVOT!$R$10:$R$220,0),0))</f>
        <v/>
      </c>
      <c r="X216" s="221" t="str">
        <f t="shared" si="18"/>
        <v/>
      </c>
      <c r="Y216" s="230" t="str">
        <f t="shared" si="19"/>
        <v/>
      </c>
    </row>
    <row r="217" spans="1:25" x14ac:dyDescent="0.25">
      <c r="A217" t="str">
        <f>IF(ROWS(A$2:A217)&lt;=$Q$2,IFERROR(MATCH(ROWS(A$2:A217),APPOGGIO!$AH$2:$AH$1000,0),""),IFERROR(MATCH(ROWS(A$2:A217)-$Q$2,APPOGGIO!$AI$2:$AI$1000,0),""))</f>
        <v/>
      </c>
      <c r="B217" t="str">
        <f>IF($A217="","",INDEX(APPOGGIO!$C$2:$C$1000,$A217))</f>
        <v/>
      </c>
      <c r="C217" t="str">
        <f>IF($A217="","",INDEX(APPOGGIO!$D$2:$D$1000,$A217))</f>
        <v/>
      </c>
      <c r="D217" s="96" t="str">
        <f>IF($A217="","",INDEX(APPOGGIO!$AG$2:$AG$1000,$A217))</f>
        <v/>
      </c>
      <c r="E217" s="96" t="str">
        <f>IF($A217="","",INDEX(APPOGGIO!$G$2:$G$1000,$A217))</f>
        <v/>
      </c>
      <c r="F217" s="96" t="str">
        <f>IF($A217="","",INDEX(APPOGGIO!$AB$2:$AB$1000,$A217))</f>
        <v/>
      </c>
      <c r="G217" s="97" t="str">
        <f>IF($A217="","",INDEX(APPOGGIO!$AC$2:$AC$1000,$A217))</f>
        <v/>
      </c>
      <c r="H217" s="96" t="str">
        <f>IF($A217="","",INDEX(APPOGGIO!$AD$2:$AD$1000,$A217))</f>
        <v/>
      </c>
      <c r="I217" s="96" t="str">
        <f>IF($A217="","",INDEX(APPOGGIO!$AE$2:$AE$1000,$A217))</f>
        <v/>
      </c>
      <c r="J217" t="str">
        <f t="shared" si="15"/>
        <v/>
      </c>
      <c r="K217" t="str">
        <f>IF($A217="","",INDEX(APPOGGIO!$Z$2:$Z$1000,$A217))</f>
        <v/>
      </c>
      <c r="L217" s="96" t="str">
        <f>IF($A217="","",INDEX(APPOGGIO!$AA$2:$AA$1000,$A217))</f>
        <v/>
      </c>
      <c r="M217" s="96" t="str">
        <f>IF($A217="","",INDEX(APPOGGIO!$AF$2:$AF$1000,$A217))</f>
        <v/>
      </c>
      <c r="N217" s="96" t="str">
        <f t="shared" si="16"/>
        <v/>
      </c>
      <c r="O217" s="96" t="str">
        <f t="shared" si="17"/>
        <v/>
      </c>
      <c r="S217" s="118"/>
      <c r="T217" s="118"/>
      <c r="W217" s="227" t="str" cm="1">
        <f t="array" ref="W217">IF($B217="","",IFERROR(_xlfn.XLOOKUP($B217&amp;"",PIVOT!$A$10:$A$220&amp;"",PIVOT!$R$10:$R$220,0),0))</f>
        <v/>
      </c>
      <c r="X217" s="221" t="str">
        <f t="shared" si="18"/>
        <v/>
      </c>
      <c r="Y217" s="230" t="str">
        <f t="shared" si="19"/>
        <v/>
      </c>
    </row>
    <row r="218" spans="1:25" x14ac:dyDescent="0.25">
      <c r="A218" t="str">
        <f>IF(ROWS(A$2:A218)&lt;=$Q$2,IFERROR(MATCH(ROWS(A$2:A218),APPOGGIO!$AH$2:$AH$1000,0),""),IFERROR(MATCH(ROWS(A$2:A218)-$Q$2,APPOGGIO!$AI$2:$AI$1000,0),""))</f>
        <v/>
      </c>
      <c r="B218" t="str">
        <f>IF($A218="","",INDEX(APPOGGIO!$C$2:$C$1000,$A218))</f>
        <v/>
      </c>
      <c r="C218" t="str">
        <f>IF($A218="","",INDEX(APPOGGIO!$D$2:$D$1000,$A218))</f>
        <v/>
      </c>
      <c r="D218" s="96" t="str">
        <f>IF($A218="","",INDEX(APPOGGIO!$AG$2:$AG$1000,$A218))</f>
        <v/>
      </c>
      <c r="E218" s="96" t="str">
        <f>IF($A218="","",INDEX(APPOGGIO!$G$2:$G$1000,$A218))</f>
        <v/>
      </c>
      <c r="F218" s="96" t="str">
        <f>IF($A218="","",INDEX(APPOGGIO!$AB$2:$AB$1000,$A218))</f>
        <v/>
      </c>
      <c r="G218" s="97" t="str">
        <f>IF($A218="","",INDEX(APPOGGIO!$AC$2:$AC$1000,$A218))</f>
        <v/>
      </c>
      <c r="H218" s="96" t="str">
        <f>IF($A218="","",INDEX(APPOGGIO!$AD$2:$AD$1000,$A218))</f>
        <v/>
      </c>
      <c r="I218" s="96" t="str">
        <f>IF($A218="","",INDEX(APPOGGIO!$AE$2:$AE$1000,$A218))</f>
        <v/>
      </c>
      <c r="J218" t="str">
        <f t="shared" si="15"/>
        <v/>
      </c>
      <c r="K218" t="str">
        <f>IF($A218="","",INDEX(APPOGGIO!$Z$2:$Z$1000,$A218))</f>
        <v/>
      </c>
      <c r="L218" s="96" t="str">
        <f>IF($A218="","",INDEX(APPOGGIO!$AA$2:$AA$1000,$A218))</f>
        <v/>
      </c>
      <c r="M218" s="96" t="str">
        <f>IF($A218="","",INDEX(APPOGGIO!$AF$2:$AF$1000,$A218))</f>
        <v/>
      </c>
      <c r="N218" s="96" t="str">
        <f t="shared" si="16"/>
        <v/>
      </c>
      <c r="O218" s="96" t="str">
        <f t="shared" si="17"/>
        <v/>
      </c>
      <c r="S218" s="118"/>
      <c r="T218" s="118"/>
      <c r="W218" s="227" t="str" cm="1">
        <f t="array" ref="W218">IF($B218="","",IFERROR(_xlfn.XLOOKUP($B218&amp;"",PIVOT!$A$10:$A$220&amp;"",PIVOT!$R$10:$R$220,0),0))</f>
        <v/>
      </c>
      <c r="X218" s="221" t="str">
        <f t="shared" si="18"/>
        <v/>
      </c>
      <c r="Y218" s="230" t="str">
        <f t="shared" si="19"/>
        <v/>
      </c>
    </row>
    <row r="219" spans="1:25" x14ac:dyDescent="0.25">
      <c r="A219" t="str">
        <f>IF(ROWS(A$2:A219)&lt;=$Q$2,IFERROR(MATCH(ROWS(A$2:A219),APPOGGIO!$AH$2:$AH$1000,0),""),IFERROR(MATCH(ROWS(A$2:A219)-$Q$2,APPOGGIO!$AI$2:$AI$1000,0),""))</f>
        <v/>
      </c>
      <c r="B219" t="str">
        <f>IF($A219="","",INDEX(APPOGGIO!$C$2:$C$1000,$A219))</f>
        <v/>
      </c>
      <c r="C219" t="str">
        <f>IF($A219="","",INDEX(APPOGGIO!$D$2:$D$1000,$A219))</f>
        <v/>
      </c>
      <c r="D219" s="96" t="str">
        <f>IF($A219="","",INDEX(APPOGGIO!$AG$2:$AG$1000,$A219))</f>
        <v/>
      </c>
      <c r="E219" s="96" t="str">
        <f>IF($A219="","",INDEX(APPOGGIO!$G$2:$G$1000,$A219))</f>
        <v/>
      </c>
      <c r="F219" s="96" t="str">
        <f>IF($A219="","",INDEX(APPOGGIO!$AB$2:$AB$1000,$A219))</f>
        <v/>
      </c>
      <c r="G219" s="97" t="str">
        <f>IF($A219="","",INDEX(APPOGGIO!$AC$2:$AC$1000,$A219))</f>
        <v/>
      </c>
      <c r="H219" s="96" t="str">
        <f>IF($A219="","",INDEX(APPOGGIO!$AD$2:$AD$1000,$A219))</f>
        <v/>
      </c>
      <c r="I219" s="96" t="str">
        <f>IF($A219="","",INDEX(APPOGGIO!$AE$2:$AE$1000,$A219))</f>
        <v/>
      </c>
      <c r="J219" t="str">
        <f t="shared" si="15"/>
        <v/>
      </c>
      <c r="K219" t="str">
        <f>IF($A219="","",INDEX(APPOGGIO!$Z$2:$Z$1000,$A219))</f>
        <v/>
      </c>
      <c r="L219" s="96" t="str">
        <f>IF($A219="","",INDEX(APPOGGIO!$AA$2:$AA$1000,$A219))</f>
        <v/>
      </c>
      <c r="M219" s="96" t="str">
        <f>IF($A219="","",INDEX(APPOGGIO!$AF$2:$AF$1000,$A219))</f>
        <v/>
      </c>
      <c r="N219" s="96" t="str">
        <f t="shared" si="16"/>
        <v/>
      </c>
      <c r="O219" s="96" t="str">
        <f t="shared" si="17"/>
        <v/>
      </c>
      <c r="S219" s="118"/>
      <c r="T219" s="118"/>
      <c r="W219" s="227" t="str" cm="1">
        <f t="array" ref="W219">IF($B219="","",IFERROR(_xlfn.XLOOKUP($B219&amp;"",PIVOT!$A$10:$A$220&amp;"",PIVOT!$R$10:$R$220,0),0))</f>
        <v/>
      </c>
      <c r="X219" s="221" t="str">
        <f t="shared" si="18"/>
        <v/>
      </c>
      <c r="Y219" s="230" t="str">
        <f t="shared" si="19"/>
        <v/>
      </c>
    </row>
    <row r="220" spans="1:25" x14ac:dyDescent="0.25">
      <c r="A220" t="str">
        <f>IF(ROWS(A$2:A220)&lt;=$Q$2,IFERROR(MATCH(ROWS(A$2:A220),APPOGGIO!$AH$2:$AH$1000,0),""),IFERROR(MATCH(ROWS(A$2:A220)-$Q$2,APPOGGIO!$AI$2:$AI$1000,0),""))</f>
        <v/>
      </c>
      <c r="B220" t="str">
        <f>IF($A220="","",INDEX(APPOGGIO!$C$2:$C$1000,$A220))</f>
        <v/>
      </c>
      <c r="C220" t="str">
        <f>IF($A220="","",INDEX(APPOGGIO!$D$2:$D$1000,$A220))</f>
        <v/>
      </c>
      <c r="D220" s="96" t="str">
        <f>IF($A220="","",INDEX(APPOGGIO!$AG$2:$AG$1000,$A220))</f>
        <v/>
      </c>
      <c r="E220" s="96" t="str">
        <f>IF($A220="","",INDEX(APPOGGIO!$G$2:$G$1000,$A220))</f>
        <v/>
      </c>
      <c r="F220" s="96" t="str">
        <f>IF($A220="","",INDEX(APPOGGIO!$AB$2:$AB$1000,$A220))</f>
        <v/>
      </c>
      <c r="G220" s="97" t="str">
        <f>IF($A220="","",INDEX(APPOGGIO!$AC$2:$AC$1000,$A220))</f>
        <v/>
      </c>
      <c r="H220" s="96" t="str">
        <f>IF($A220="","",INDEX(APPOGGIO!$AD$2:$AD$1000,$A220))</f>
        <v/>
      </c>
      <c r="I220" s="96" t="str">
        <f>IF($A220="","",INDEX(APPOGGIO!$AE$2:$AE$1000,$A220))</f>
        <v/>
      </c>
      <c r="J220" t="str">
        <f t="shared" si="15"/>
        <v/>
      </c>
      <c r="K220" t="str">
        <f>IF($A220="","",INDEX(APPOGGIO!$Z$2:$Z$1000,$A220))</f>
        <v/>
      </c>
      <c r="L220" s="96" t="str">
        <f>IF($A220="","",INDEX(APPOGGIO!$AA$2:$AA$1000,$A220))</f>
        <v/>
      </c>
      <c r="M220" s="96" t="str">
        <f>IF($A220="","",INDEX(APPOGGIO!$AF$2:$AF$1000,$A220))</f>
        <v/>
      </c>
      <c r="N220" s="96" t="str">
        <f t="shared" si="16"/>
        <v/>
      </c>
      <c r="O220" s="96" t="str">
        <f t="shared" si="17"/>
        <v/>
      </c>
      <c r="S220" s="118"/>
      <c r="T220" s="118"/>
      <c r="W220" s="227" t="str" cm="1">
        <f t="array" ref="W220">IF($B220="","",IFERROR(_xlfn.XLOOKUP($B220&amp;"",PIVOT!$A$10:$A$220&amp;"",PIVOT!$R$10:$R$220,0),0))</f>
        <v/>
      </c>
      <c r="X220" s="221" t="str">
        <f t="shared" si="18"/>
        <v/>
      </c>
      <c r="Y220" s="230" t="str">
        <f t="shared" si="19"/>
        <v/>
      </c>
    </row>
    <row r="221" spans="1:25" x14ac:dyDescent="0.25">
      <c r="A221" t="str">
        <f>IF(ROWS(A$2:A221)&lt;=$Q$2,IFERROR(MATCH(ROWS(A$2:A221),APPOGGIO!$AH$2:$AH$1000,0),""),IFERROR(MATCH(ROWS(A$2:A221)-$Q$2,APPOGGIO!$AI$2:$AI$1000,0),""))</f>
        <v/>
      </c>
      <c r="B221" t="str">
        <f>IF($A221="","",INDEX(APPOGGIO!$C$2:$C$1000,$A221))</f>
        <v/>
      </c>
      <c r="C221" t="str">
        <f>IF($A221="","",INDEX(APPOGGIO!$D$2:$D$1000,$A221))</f>
        <v/>
      </c>
      <c r="D221" s="96" t="str">
        <f>IF($A221="","",INDEX(APPOGGIO!$AG$2:$AG$1000,$A221))</f>
        <v/>
      </c>
      <c r="E221" s="96" t="str">
        <f>IF($A221="","",INDEX(APPOGGIO!$G$2:$G$1000,$A221))</f>
        <v/>
      </c>
      <c r="F221" s="96" t="str">
        <f>IF($A221="","",INDEX(APPOGGIO!$AB$2:$AB$1000,$A221))</f>
        <v/>
      </c>
      <c r="G221" s="97" t="str">
        <f>IF($A221="","",INDEX(APPOGGIO!$AC$2:$AC$1000,$A221))</f>
        <v/>
      </c>
      <c r="H221" s="96" t="str">
        <f>IF($A221="","",INDEX(APPOGGIO!$AD$2:$AD$1000,$A221))</f>
        <v/>
      </c>
      <c r="I221" s="96" t="str">
        <f>IF($A221="","",INDEX(APPOGGIO!$AE$2:$AE$1000,$A221))</f>
        <v/>
      </c>
      <c r="J221" t="str">
        <f t="shared" si="15"/>
        <v/>
      </c>
      <c r="K221" t="str">
        <f>IF($A221="","",INDEX(APPOGGIO!$Z$2:$Z$1000,$A221))</f>
        <v/>
      </c>
      <c r="L221" s="96" t="str">
        <f>IF($A221="","",INDEX(APPOGGIO!$AA$2:$AA$1000,$A221))</f>
        <v/>
      </c>
      <c r="M221" s="96" t="str">
        <f>IF($A221="","",INDEX(APPOGGIO!$AF$2:$AF$1000,$A221))</f>
        <v/>
      </c>
      <c r="N221" s="96" t="str">
        <f t="shared" si="16"/>
        <v/>
      </c>
      <c r="O221" s="96" t="str">
        <f t="shared" si="17"/>
        <v/>
      </c>
      <c r="S221" s="118"/>
      <c r="T221" s="118"/>
      <c r="W221" s="227" t="str" cm="1">
        <f t="array" ref="W221">IF($B221="","",IFERROR(_xlfn.XLOOKUP($B221&amp;"",PIVOT!$A$10:$A$220&amp;"",PIVOT!$R$10:$R$220,0),0))</f>
        <v/>
      </c>
      <c r="X221" s="221" t="str">
        <f t="shared" si="18"/>
        <v/>
      </c>
      <c r="Y221" s="230" t="str">
        <f t="shared" si="19"/>
        <v/>
      </c>
    </row>
    <row r="222" spans="1:25" x14ac:dyDescent="0.25">
      <c r="A222" t="str">
        <f>IF(ROWS(A$2:A222)&lt;=$Q$2,IFERROR(MATCH(ROWS(A$2:A222),APPOGGIO!$AH$2:$AH$1000,0),""),IFERROR(MATCH(ROWS(A$2:A222)-$Q$2,APPOGGIO!$AI$2:$AI$1000,0),""))</f>
        <v/>
      </c>
      <c r="B222" t="str">
        <f>IF($A222="","",INDEX(APPOGGIO!$C$2:$C$1000,$A222))</f>
        <v/>
      </c>
      <c r="C222" t="str">
        <f>IF($A222="","",INDEX(APPOGGIO!$D$2:$D$1000,$A222))</f>
        <v/>
      </c>
      <c r="D222" s="96" t="str">
        <f>IF($A222="","",INDEX(APPOGGIO!$AG$2:$AG$1000,$A222))</f>
        <v/>
      </c>
      <c r="E222" s="96" t="str">
        <f>IF($A222="","",INDEX(APPOGGIO!$G$2:$G$1000,$A222))</f>
        <v/>
      </c>
      <c r="F222" s="96" t="str">
        <f>IF($A222="","",INDEX(APPOGGIO!$AB$2:$AB$1000,$A222))</f>
        <v/>
      </c>
      <c r="G222" s="97" t="str">
        <f>IF($A222="","",INDEX(APPOGGIO!$AC$2:$AC$1000,$A222))</f>
        <v/>
      </c>
      <c r="H222" s="96" t="str">
        <f>IF($A222="","",INDEX(APPOGGIO!$AD$2:$AD$1000,$A222))</f>
        <v/>
      </c>
      <c r="I222" s="96" t="str">
        <f>IF($A222="","",INDEX(APPOGGIO!$AE$2:$AE$1000,$A222))</f>
        <v/>
      </c>
      <c r="J222" t="str">
        <f t="shared" si="15"/>
        <v/>
      </c>
      <c r="K222" t="str">
        <f>IF($A222="","",INDEX(APPOGGIO!$Z$2:$Z$1000,$A222))</f>
        <v/>
      </c>
      <c r="L222" s="96" t="str">
        <f>IF($A222="","",INDEX(APPOGGIO!$AA$2:$AA$1000,$A222))</f>
        <v/>
      </c>
      <c r="M222" s="96" t="str">
        <f>IF($A222="","",INDEX(APPOGGIO!$AF$2:$AF$1000,$A222))</f>
        <v/>
      </c>
      <c r="N222" s="96" t="str">
        <f t="shared" si="16"/>
        <v/>
      </c>
      <c r="O222" s="96" t="str">
        <f t="shared" si="17"/>
        <v/>
      </c>
      <c r="S222" s="118"/>
      <c r="T222" s="118"/>
      <c r="W222" s="227" t="str" cm="1">
        <f t="array" ref="W222">IF($B222="","",IFERROR(_xlfn.XLOOKUP($B222&amp;"",PIVOT!$A$10:$A$220&amp;"",PIVOT!$R$10:$R$220,0),0))</f>
        <v/>
      </c>
      <c r="X222" s="221" t="str">
        <f t="shared" si="18"/>
        <v/>
      </c>
      <c r="Y222" s="230" t="str">
        <f t="shared" si="19"/>
        <v/>
      </c>
    </row>
    <row r="223" spans="1:25" x14ac:dyDescent="0.25">
      <c r="A223" t="str">
        <f>IF(ROWS(A$2:A223)&lt;=$Q$2,IFERROR(MATCH(ROWS(A$2:A223),APPOGGIO!$AH$2:$AH$1000,0),""),IFERROR(MATCH(ROWS(A$2:A223)-$Q$2,APPOGGIO!$AI$2:$AI$1000,0),""))</f>
        <v/>
      </c>
      <c r="B223" t="str">
        <f>IF($A223="","",INDEX(APPOGGIO!$C$2:$C$1000,$A223))</f>
        <v/>
      </c>
      <c r="C223" t="str">
        <f>IF($A223="","",INDEX(APPOGGIO!$D$2:$D$1000,$A223))</f>
        <v/>
      </c>
      <c r="D223" s="96" t="str">
        <f>IF($A223="","",INDEX(APPOGGIO!$AG$2:$AG$1000,$A223))</f>
        <v/>
      </c>
      <c r="E223" s="96" t="str">
        <f>IF($A223="","",INDEX(APPOGGIO!$G$2:$G$1000,$A223))</f>
        <v/>
      </c>
      <c r="F223" s="96" t="str">
        <f>IF($A223="","",INDEX(APPOGGIO!$AB$2:$AB$1000,$A223))</f>
        <v/>
      </c>
      <c r="G223" s="97" t="str">
        <f>IF($A223="","",INDEX(APPOGGIO!$AC$2:$AC$1000,$A223))</f>
        <v/>
      </c>
      <c r="H223" s="96" t="str">
        <f>IF($A223="","",INDEX(APPOGGIO!$AD$2:$AD$1000,$A223))</f>
        <v/>
      </c>
      <c r="I223" s="96" t="str">
        <f>IF($A223="","",INDEX(APPOGGIO!$AE$2:$AE$1000,$A223))</f>
        <v/>
      </c>
      <c r="J223" t="str">
        <f t="shared" si="15"/>
        <v/>
      </c>
      <c r="K223" t="str">
        <f>IF($A223="","",INDEX(APPOGGIO!$Z$2:$Z$1000,$A223))</f>
        <v/>
      </c>
      <c r="L223" s="96" t="str">
        <f>IF($A223="","",INDEX(APPOGGIO!$AA$2:$AA$1000,$A223))</f>
        <v/>
      </c>
      <c r="M223" s="96" t="str">
        <f>IF($A223="","",INDEX(APPOGGIO!$AF$2:$AF$1000,$A223))</f>
        <v/>
      </c>
      <c r="N223" s="96" t="str">
        <f t="shared" si="16"/>
        <v/>
      </c>
      <c r="O223" s="96" t="str">
        <f t="shared" si="17"/>
        <v/>
      </c>
      <c r="S223" s="118"/>
      <c r="T223" s="118"/>
      <c r="W223" s="227" t="str" cm="1">
        <f t="array" ref="W223">IF($B223="","",IFERROR(_xlfn.XLOOKUP($B223&amp;"",PIVOT!$A$10:$A$220&amp;"",PIVOT!$R$10:$R$220,0),0))</f>
        <v/>
      </c>
      <c r="X223" s="221" t="str">
        <f t="shared" si="18"/>
        <v/>
      </c>
      <c r="Y223" s="230" t="str">
        <f t="shared" si="19"/>
        <v/>
      </c>
    </row>
    <row r="224" spans="1:25" x14ac:dyDescent="0.25">
      <c r="A224" t="str">
        <f>IF(ROWS(A$2:A224)&lt;=$Q$2,IFERROR(MATCH(ROWS(A$2:A224),APPOGGIO!$AH$2:$AH$1000,0),""),IFERROR(MATCH(ROWS(A$2:A224)-$Q$2,APPOGGIO!$AI$2:$AI$1000,0),""))</f>
        <v/>
      </c>
      <c r="B224" t="str">
        <f>IF($A224="","",INDEX(APPOGGIO!$C$2:$C$1000,$A224))</f>
        <v/>
      </c>
      <c r="C224" t="str">
        <f>IF($A224="","",INDEX(APPOGGIO!$D$2:$D$1000,$A224))</f>
        <v/>
      </c>
      <c r="D224" s="96" t="str">
        <f>IF($A224="","",INDEX(APPOGGIO!$AG$2:$AG$1000,$A224))</f>
        <v/>
      </c>
      <c r="E224" s="96" t="str">
        <f>IF($A224="","",INDEX(APPOGGIO!$G$2:$G$1000,$A224))</f>
        <v/>
      </c>
      <c r="F224" s="96" t="str">
        <f>IF($A224="","",INDEX(APPOGGIO!$AB$2:$AB$1000,$A224))</f>
        <v/>
      </c>
      <c r="G224" s="97" t="str">
        <f>IF($A224="","",INDEX(APPOGGIO!$AC$2:$AC$1000,$A224))</f>
        <v/>
      </c>
      <c r="H224" s="96" t="str">
        <f>IF($A224="","",INDEX(APPOGGIO!$AD$2:$AD$1000,$A224))</f>
        <v/>
      </c>
      <c r="I224" s="96" t="str">
        <f>IF($A224="","",INDEX(APPOGGIO!$AE$2:$AE$1000,$A224))</f>
        <v/>
      </c>
      <c r="J224" t="str">
        <f t="shared" si="15"/>
        <v/>
      </c>
      <c r="K224" t="str">
        <f>IF($A224="","",INDEX(APPOGGIO!$Z$2:$Z$1000,$A224))</f>
        <v/>
      </c>
      <c r="L224" s="96" t="str">
        <f>IF($A224="","",INDEX(APPOGGIO!$AA$2:$AA$1000,$A224))</f>
        <v/>
      </c>
      <c r="M224" s="96" t="str">
        <f>IF($A224="","",INDEX(APPOGGIO!$AF$2:$AF$1000,$A224))</f>
        <v/>
      </c>
      <c r="N224" s="96" t="str">
        <f t="shared" si="16"/>
        <v/>
      </c>
      <c r="O224" s="96" t="str">
        <f t="shared" si="17"/>
        <v/>
      </c>
      <c r="S224" s="118"/>
      <c r="T224" s="118"/>
      <c r="W224" s="227" t="str" cm="1">
        <f t="array" ref="W224">IF($B224="","",IFERROR(_xlfn.XLOOKUP($B224&amp;"",PIVOT!$A$10:$A$220&amp;"",PIVOT!$R$10:$R$220,0),0))</f>
        <v/>
      </c>
      <c r="X224" s="221" t="str">
        <f t="shared" si="18"/>
        <v/>
      </c>
      <c r="Y224" s="230" t="str">
        <f t="shared" si="19"/>
        <v/>
      </c>
    </row>
    <row r="225" spans="1:25" x14ac:dyDescent="0.25">
      <c r="A225" t="str">
        <f>IF(ROWS(A$2:A225)&lt;=$Q$2,IFERROR(MATCH(ROWS(A$2:A225),APPOGGIO!$AH$2:$AH$1000,0),""),IFERROR(MATCH(ROWS(A$2:A225)-$Q$2,APPOGGIO!$AI$2:$AI$1000,0),""))</f>
        <v/>
      </c>
      <c r="B225" t="str">
        <f>IF($A225="","",INDEX(APPOGGIO!$C$2:$C$1000,$A225))</f>
        <v/>
      </c>
      <c r="C225" t="str">
        <f>IF($A225="","",INDEX(APPOGGIO!$D$2:$D$1000,$A225))</f>
        <v/>
      </c>
      <c r="D225" s="96" t="str">
        <f>IF($A225="","",INDEX(APPOGGIO!$AG$2:$AG$1000,$A225))</f>
        <v/>
      </c>
      <c r="E225" s="96" t="str">
        <f>IF($A225="","",INDEX(APPOGGIO!$G$2:$G$1000,$A225))</f>
        <v/>
      </c>
      <c r="F225" s="96" t="str">
        <f>IF($A225="","",INDEX(APPOGGIO!$AB$2:$AB$1000,$A225))</f>
        <v/>
      </c>
      <c r="G225" s="97" t="str">
        <f>IF($A225="","",INDEX(APPOGGIO!$AC$2:$AC$1000,$A225))</f>
        <v/>
      </c>
      <c r="H225" s="96" t="str">
        <f>IF($A225="","",INDEX(APPOGGIO!$AD$2:$AD$1000,$A225))</f>
        <v/>
      </c>
      <c r="I225" s="96" t="str">
        <f>IF($A225="","",INDEX(APPOGGIO!$AE$2:$AE$1000,$A225))</f>
        <v/>
      </c>
      <c r="J225" t="str">
        <f t="shared" si="15"/>
        <v/>
      </c>
      <c r="K225" t="str">
        <f>IF($A225="","",INDEX(APPOGGIO!$Z$2:$Z$1000,$A225))</f>
        <v/>
      </c>
      <c r="L225" s="96" t="str">
        <f>IF($A225="","",INDEX(APPOGGIO!$AA$2:$AA$1000,$A225))</f>
        <v/>
      </c>
      <c r="M225" s="96" t="str">
        <f>IF($A225="","",INDEX(APPOGGIO!$AF$2:$AF$1000,$A225))</f>
        <v/>
      </c>
      <c r="N225" s="96" t="str">
        <f t="shared" si="16"/>
        <v/>
      </c>
      <c r="O225" s="96" t="str">
        <f t="shared" si="17"/>
        <v/>
      </c>
      <c r="S225" s="118"/>
      <c r="T225" s="118"/>
      <c r="W225" s="227" t="str" cm="1">
        <f t="array" ref="W225">IF($B225="","",IFERROR(_xlfn.XLOOKUP($B225&amp;"",PIVOT!$A$10:$A$220&amp;"",PIVOT!$R$10:$R$220,0),0))</f>
        <v/>
      </c>
      <c r="X225" s="221" t="str">
        <f t="shared" si="18"/>
        <v/>
      </c>
      <c r="Y225" s="230" t="str">
        <f t="shared" si="19"/>
        <v/>
      </c>
    </row>
    <row r="226" spans="1:25" x14ac:dyDescent="0.25">
      <c r="A226" t="str">
        <f>IF(ROWS(A$2:A226)&lt;=$Q$2,IFERROR(MATCH(ROWS(A$2:A226),APPOGGIO!$AH$2:$AH$1000,0),""),IFERROR(MATCH(ROWS(A$2:A226)-$Q$2,APPOGGIO!$AI$2:$AI$1000,0),""))</f>
        <v/>
      </c>
      <c r="B226" t="str">
        <f>IF($A226="","",INDEX(APPOGGIO!$C$2:$C$1000,$A226))</f>
        <v/>
      </c>
      <c r="C226" t="str">
        <f>IF($A226="","",INDEX(APPOGGIO!$D$2:$D$1000,$A226))</f>
        <v/>
      </c>
      <c r="D226" s="96" t="str">
        <f>IF($A226="","",INDEX(APPOGGIO!$AG$2:$AG$1000,$A226))</f>
        <v/>
      </c>
      <c r="E226" s="96" t="str">
        <f>IF($A226="","",INDEX(APPOGGIO!$G$2:$G$1000,$A226))</f>
        <v/>
      </c>
      <c r="F226" s="96" t="str">
        <f>IF($A226="","",INDEX(APPOGGIO!$AB$2:$AB$1000,$A226))</f>
        <v/>
      </c>
      <c r="G226" s="97" t="str">
        <f>IF($A226="","",INDEX(APPOGGIO!$AC$2:$AC$1000,$A226))</f>
        <v/>
      </c>
      <c r="H226" s="96" t="str">
        <f>IF($A226="","",INDEX(APPOGGIO!$AD$2:$AD$1000,$A226))</f>
        <v/>
      </c>
      <c r="I226" s="96" t="str">
        <f>IF($A226="","",INDEX(APPOGGIO!$AE$2:$AE$1000,$A226))</f>
        <v/>
      </c>
      <c r="J226" t="str">
        <f t="shared" si="15"/>
        <v/>
      </c>
      <c r="K226" t="str">
        <f>IF($A226="","",INDEX(APPOGGIO!$Z$2:$Z$1000,$A226))</f>
        <v/>
      </c>
      <c r="L226" s="96" t="str">
        <f>IF($A226="","",INDEX(APPOGGIO!$AA$2:$AA$1000,$A226))</f>
        <v/>
      </c>
      <c r="M226" s="96" t="str">
        <f>IF($A226="","",INDEX(APPOGGIO!$AF$2:$AF$1000,$A226))</f>
        <v/>
      </c>
      <c r="N226" s="96" t="str">
        <f t="shared" si="16"/>
        <v/>
      </c>
      <c r="O226" s="96" t="str">
        <f t="shared" si="17"/>
        <v/>
      </c>
      <c r="S226" s="118"/>
      <c r="T226" s="118"/>
      <c r="W226" s="227" t="str" cm="1">
        <f t="array" ref="W226">IF($B226="","",IFERROR(_xlfn.XLOOKUP($B226&amp;"",PIVOT!$A$10:$A$220&amp;"",PIVOT!$R$10:$R$220,0),0))</f>
        <v/>
      </c>
      <c r="X226" s="221" t="str">
        <f t="shared" si="18"/>
        <v/>
      </c>
      <c r="Y226" s="230" t="str">
        <f t="shared" si="19"/>
        <v/>
      </c>
    </row>
    <row r="227" spans="1:25" x14ac:dyDescent="0.25">
      <c r="A227" t="str">
        <f>IF(ROWS(A$2:A227)&lt;=$Q$2,IFERROR(MATCH(ROWS(A$2:A227),APPOGGIO!$AH$2:$AH$1000,0),""),IFERROR(MATCH(ROWS(A$2:A227)-$Q$2,APPOGGIO!$AI$2:$AI$1000,0),""))</f>
        <v/>
      </c>
      <c r="B227" t="str">
        <f>IF($A227="","",INDEX(APPOGGIO!$C$2:$C$1000,$A227))</f>
        <v/>
      </c>
      <c r="C227" t="str">
        <f>IF($A227="","",INDEX(APPOGGIO!$D$2:$D$1000,$A227))</f>
        <v/>
      </c>
      <c r="D227" s="96" t="str">
        <f>IF($A227="","",INDEX(APPOGGIO!$AG$2:$AG$1000,$A227))</f>
        <v/>
      </c>
      <c r="E227" s="96" t="str">
        <f>IF($A227="","",INDEX(APPOGGIO!$G$2:$G$1000,$A227))</f>
        <v/>
      </c>
      <c r="F227" s="96" t="str">
        <f>IF($A227="","",INDEX(APPOGGIO!$AB$2:$AB$1000,$A227))</f>
        <v/>
      </c>
      <c r="G227" s="97" t="str">
        <f>IF($A227="","",INDEX(APPOGGIO!$AC$2:$AC$1000,$A227))</f>
        <v/>
      </c>
      <c r="H227" s="96" t="str">
        <f>IF($A227="","",INDEX(APPOGGIO!$AD$2:$AD$1000,$A227))</f>
        <v/>
      </c>
      <c r="I227" s="96" t="str">
        <f>IF($A227="","",INDEX(APPOGGIO!$AE$2:$AE$1000,$A227))</f>
        <v/>
      </c>
      <c r="J227" t="str">
        <f t="shared" si="15"/>
        <v/>
      </c>
      <c r="K227" t="str">
        <f>IF($A227="","",INDEX(APPOGGIO!$Z$2:$Z$1000,$A227))</f>
        <v/>
      </c>
      <c r="L227" s="96" t="str">
        <f>IF($A227="","",INDEX(APPOGGIO!$AA$2:$AA$1000,$A227))</f>
        <v/>
      </c>
      <c r="M227" s="96" t="str">
        <f>IF($A227="","",INDEX(APPOGGIO!$AF$2:$AF$1000,$A227))</f>
        <v/>
      </c>
      <c r="N227" s="96" t="str">
        <f t="shared" si="16"/>
        <v/>
      </c>
      <c r="O227" s="96" t="str">
        <f t="shared" si="17"/>
        <v/>
      </c>
      <c r="S227" s="118"/>
      <c r="T227" s="118"/>
      <c r="W227" s="227" t="str" cm="1">
        <f t="array" ref="W227">IF($B227="","",IFERROR(_xlfn.XLOOKUP($B227&amp;"",PIVOT!$A$10:$A$220&amp;"",PIVOT!$R$10:$R$220,0),0))</f>
        <v/>
      </c>
      <c r="X227" s="221" t="str">
        <f t="shared" si="18"/>
        <v/>
      </c>
      <c r="Y227" s="230" t="str">
        <f t="shared" si="19"/>
        <v/>
      </c>
    </row>
    <row r="228" spans="1:25" x14ac:dyDescent="0.25">
      <c r="A228" t="str">
        <f>IF(ROWS(A$2:A228)&lt;=$Q$2,IFERROR(MATCH(ROWS(A$2:A228),APPOGGIO!$AH$2:$AH$1000,0),""),IFERROR(MATCH(ROWS(A$2:A228)-$Q$2,APPOGGIO!$AI$2:$AI$1000,0),""))</f>
        <v/>
      </c>
      <c r="B228" t="str">
        <f>IF($A228="","",INDEX(APPOGGIO!$C$2:$C$1000,$A228))</f>
        <v/>
      </c>
      <c r="C228" t="str">
        <f>IF($A228="","",INDEX(APPOGGIO!$D$2:$D$1000,$A228))</f>
        <v/>
      </c>
      <c r="D228" s="96" t="str">
        <f>IF($A228="","",INDEX(APPOGGIO!$AG$2:$AG$1000,$A228))</f>
        <v/>
      </c>
      <c r="E228" s="96" t="str">
        <f>IF($A228="","",INDEX(APPOGGIO!$G$2:$G$1000,$A228))</f>
        <v/>
      </c>
      <c r="F228" s="96" t="str">
        <f>IF($A228="","",INDEX(APPOGGIO!$AB$2:$AB$1000,$A228))</f>
        <v/>
      </c>
      <c r="G228" s="97" t="str">
        <f>IF($A228="","",INDEX(APPOGGIO!$AC$2:$AC$1000,$A228))</f>
        <v/>
      </c>
      <c r="H228" s="96" t="str">
        <f>IF($A228="","",INDEX(APPOGGIO!$AD$2:$AD$1000,$A228))</f>
        <v/>
      </c>
      <c r="I228" s="96" t="str">
        <f>IF($A228="","",INDEX(APPOGGIO!$AE$2:$AE$1000,$A228))</f>
        <v/>
      </c>
      <c r="J228" t="str">
        <f t="shared" si="15"/>
        <v/>
      </c>
      <c r="K228" t="str">
        <f>IF($A228="","",INDEX(APPOGGIO!$Z$2:$Z$1000,$A228))</f>
        <v/>
      </c>
      <c r="L228" s="96" t="str">
        <f>IF($A228="","",INDEX(APPOGGIO!$AA$2:$AA$1000,$A228))</f>
        <v/>
      </c>
      <c r="M228" s="96" t="str">
        <f>IF($A228="","",INDEX(APPOGGIO!$AF$2:$AF$1000,$A228))</f>
        <v/>
      </c>
      <c r="N228" s="96" t="str">
        <f t="shared" si="16"/>
        <v/>
      </c>
      <c r="O228" s="96" t="str">
        <f t="shared" si="17"/>
        <v/>
      </c>
      <c r="S228" s="118"/>
      <c r="T228" s="118"/>
      <c r="W228" s="227" t="str" cm="1">
        <f t="array" ref="W228">IF($B228="","",IFERROR(_xlfn.XLOOKUP($B228&amp;"",PIVOT!$A$10:$A$220&amp;"",PIVOT!$R$10:$R$220,0),0))</f>
        <v/>
      </c>
      <c r="X228" s="221" t="str">
        <f t="shared" si="18"/>
        <v/>
      </c>
      <c r="Y228" s="230" t="str">
        <f t="shared" si="19"/>
        <v/>
      </c>
    </row>
    <row r="229" spans="1:25" x14ac:dyDescent="0.25">
      <c r="A229" t="str">
        <f>IF(ROWS(A$2:A229)&lt;=$Q$2,IFERROR(MATCH(ROWS(A$2:A229),APPOGGIO!$AH$2:$AH$1000,0),""),IFERROR(MATCH(ROWS(A$2:A229)-$Q$2,APPOGGIO!$AI$2:$AI$1000,0),""))</f>
        <v/>
      </c>
      <c r="B229" t="str">
        <f>IF($A229="","",INDEX(APPOGGIO!$C$2:$C$1000,$A229))</f>
        <v/>
      </c>
      <c r="C229" t="str">
        <f>IF($A229="","",INDEX(APPOGGIO!$D$2:$D$1000,$A229))</f>
        <v/>
      </c>
      <c r="D229" s="96" t="str">
        <f>IF($A229="","",INDEX(APPOGGIO!$AG$2:$AG$1000,$A229))</f>
        <v/>
      </c>
      <c r="E229" s="96" t="str">
        <f>IF($A229="","",INDEX(APPOGGIO!$G$2:$G$1000,$A229))</f>
        <v/>
      </c>
      <c r="F229" s="96" t="str">
        <f>IF($A229="","",INDEX(APPOGGIO!$AB$2:$AB$1000,$A229))</f>
        <v/>
      </c>
      <c r="G229" s="97" t="str">
        <f>IF($A229="","",INDEX(APPOGGIO!$AC$2:$AC$1000,$A229))</f>
        <v/>
      </c>
      <c r="H229" s="96" t="str">
        <f>IF($A229="","",INDEX(APPOGGIO!$AD$2:$AD$1000,$A229))</f>
        <v/>
      </c>
      <c r="I229" s="96" t="str">
        <f>IF($A229="","",INDEX(APPOGGIO!$AE$2:$AE$1000,$A229))</f>
        <v/>
      </c>
      <c r="J229" t="str">
        <f t="shared" si="15"/>
        <v/>
      </c>
      <c r="K229" t="str">
        <f>IF($A229="","",INDEX(APPOGGIO!$Z$2:$Z$1000,$A229))</f>
        <v/>
      </c>
      <c r="L229" s="96" t="str">
        <f>IF($A229="","",INDEX(APPOGGIO!$AA$2:$AA$1000,$A229))</f>
        <v/>
      </c>
      <c r="M229" s="96" t="str">
        <f>IF($A229="","",INDEX(APPOGGIO!$AF$2:$AF$1000,$A229))</f>
        <v/>
      </c>
      <c r="N229" s="96" t="str">
        <f t="shared" si="16"/>
        <v/>
      </c>
      <c r="O229" s="96" t="str">
        <f t="shared" si="17"/>
        <v/>
      </c>
      <c r="S229" s="118"/>
      <c r="T229" s="118"/>
      <c r="W229" s="227" t="str" cm="1">
        <f t="array" ref="W229">IF($B229="","",IFERROR(_xlfn.XLOOKUP($B229&amp;"",PIVOT!$A$10:$A$220&amp;"",PIVOT!$R$10:$R$220,0),0))</f>
        <v/>
      </c>
      <c r="X229" s="221" t="str">
        <f t="shared" si="18"/>
        <v/>
      </c>
      <c r="Y229" s="230" t="str">
        <f t="shared" si="19"/>
        <v/>
      </c>
    </row>
    <row r="230" spans="1:25" x14ac:dyDescent="0.25">
      <c r="A230" t="str">
        <f>IF(ROWS(A$2:A230)&lt;=$Q$2,IFERROR(MATCH(ROWS(A$2:A230),APPOGGIO!$AH$2:$AH$1000,0),""),IFERROR(MATCH(ROWS(A$2:A230)-$Q$2,APPOGGIO!$AI$2:$AI$1000,0),""))</f>
        <v/>
      </c>
      <c r="B230" t="str">
        <f>IF($A230="","",INDEX(APPOGGIO!$C$2:$C$1000,$A230))</f>
        <v/>
      </c>
      <c r="C230" t="str">
        <f>IF($A230="","",INDEX(APPOGGIO!$D$2:$D$1000,$A230))</f>
        <v/>
      </c>
      <c r="D230" s="96" t="str">
        <f>IF($A230="","",INDEX(APPOGGIO!$AG$2:$AG$1000,$A230))</f>
        <v/>
      </c>
      <c r="E230" s="96" t="str">
        <f>IF($A230="","",INDEX(APPOGGIO!$G$2:$G$1000,$A230))</f>
        <v/>
      </c>
      <c r="F230" s="96" t="str">
        <f>IF($A230="","",INDEX(APPOGGIO!$AB$2:$AB$1000,$A230))</f>
        <v/>
      </c>
      <c r="G230" s="97" t="str">
        <f>IF($A230="","",INDEX(APPOGGIO!$AC$2:$AC$1000,$A230))</f>
        <v/>
      </c>
      <c r="H230" s="96" t="str">
        <f>IF($A230="","",INDEX(APPOGGIO!$AD$2:$AD$1000,$A230))</f>
        <v/>
      </c>
      <c r="I230" s="96" t="str">
        <f>IF($A230="","",INDEX(APPOGGIO!$AE$2:$AE$1000,$A230))</f>
        <v/>
      </c>
      <c r="J230" t="str">
        <f t="shared" si="15"/>
        <v/>
      </c>
      <c r="K230" t="str">
        <f>IF($A230="","",INDEX(APPOGGIO!$Z$2:$Z$1000,$A230))</f>
        <v/>
      </c>
      <c r="L230" s="96" t="str">
        <f>IF($A230="","",INDEX(APPOGGIO!$AA$2:$AA$1000,$A230))</f>
        <v/>
      </c>
      <c r="M230" s="96" t="str">
        <f>IF($A230="","",INDEX(APPOGGIO!$AF$2:$AF$1000,$A230))</f>
        <v/>
      </c>
      <c r="N230" s="96" t="str">
        <f t="shared" si="16"/>
        <v/>
      </c>
      <c r="O230" s="96" t="str">
        <f t="shared" si="17"/>
        <v/>
      </c>
      <c r="S230" s="118"/>
      <c r="T230" s="118"/>
      <c r="W230" s="227" t="str" cm="1">
        <f t="array" ref="W230">IF($B230="","",IFERROR(_xlfn.XLOOKUP($B230&amp;"",PIVOT!$A$10:$A$220&amp;"",PIVOT!$R$10:$R$220,0),0))</f>
        <v/>
      </c>
      <c r="X230" s="221" t="str">
        <f t="shared" si="18"/>
        <v/>
      </c>
      <c r="Y230" s="230" t="str">
        <f t="shared" si="19"/>
        <v/>
      </c>
    </row>
    <row r="231" spans="1:25" x14ac:dyDescent="0.25">
      <c r="A231" t="str">
        <f>IF(ROWS(A$2:A231)&lt;=$Q$2,IFERROR(MATCH(ROWS(A$2:A231),APPOGGIO!$AH$2:$AH$1000,0),""),IFERROR(MATCH(ROWS(A$2:A231)-$Q$2,APPOGGIO!$AI$2:$AI$1000,0),""))</f>
        <v/>
      </c>
      <c r="B231" t="str">
        <f>IF($A231="","",INDEX(APPOGGIO!$C$2:$C$1000,$A231))</f>
        <v/>
      </c>
      <c r="C231" t="str">
        <f>IF($A231="","",INDEX(APPOGGIO!$D$2:$D$1000,$A231))</f>
        <v/>
      </c>
      <c r="D231" s="96" t="str">
        <f>IF($A231="","",INDEX(APPOGGIO!$AG$2:$AG$1000,$A231))</f>
        <v/>
      </c>
      <c r="E231" s="96" t="str">
        <f>IF($A231="","",INDEX(APPOGGIO!$G$2:$G$1000,$A231))</f>
        <v/>
      </c>
      <c r="F231" s="96" t="str">
        <f>IF($A231="","",INDEX(APPOGGIO!$AB$2:$AB$1000,$A231))</f>
        <v/>
      </c>
      <c r="G231" s="97" t="str">
        <f>IF($A231="","",INDEX(APPOGGIO!$AC$2:$AC$1000,$A231))</f>
        <v/>
      </c>
      <c r="H231" s="96" t="str">
        <f>IF($A231="","",INDEX(APPOGGIO!$AD$2:$AD$1000,$A231))</f>
        <v/>
      </c>
      <c r="I231" s="96" t="str">
        <f>IF($A231="","",INDEX(APPOGGIO!$AE$2:$AE$1000,$A231))</f>
        <v/>
      </c>
      <c r="J231" t="str">
        <f t="shared" si="15"/>
        <v/>
      </c>
      <c r="K231" t="str">
        <f>IF($A231="","",INDEX(APPOGGIO!$Z$2:$Z$1000,$A231))</f>
        <v/>
      </c>
      <c r="L231" s="96" t="str">
        <f>IF($A231="","",INDEX(APPOGGIO!$AA$2:$AA$1000,$A231))</f>
        <v/>
      </c>
      <c r="M231" s="96" t="str">
        <f>IF($A231="","",INDEX(APPOGGIO!$AF$2:$AF$1000,$A231))</f>
        <v/>
      </c>
      <c r="N231" s="96" t="str">
        <f t="shared" si="16"/>
        <v/>
      </c>
      <c r="O231" s="96" t="str">
        <f t="shared" si="17"/>
        <v/>
      </c>
      <c r="S231" s="118"/>
      <c r="T231" s="118"/>
      <c r="W231" s="227" t="str" cm="1">
        <f t="array" ref="W231">IF($B231="","",IFERROR(_xlfn.XLOOKUP($B231&amp;"",PIVOT!$A$10:$A$220&amp;"",PIVOT!$R$10:$R$220,0),0))</f>
        <v/>
      </c>
      <c r="X231" s="221" t="str">
        <f t="shared" si="18"/>
        <v/>
      </c>
      <c r="Y231" s="230" t="str">
        <f t="shared" si="19"/>
        <v/>
      </c>
    </row>
    <row r="232" spans="1:25" x14ac:dyDescent="0.25">
      <c r="A232" t="str">
        <f>IF(ROWS(A$2:A232)&lt;=$Q$2,IFERROR(MATCH(ROWS(A$2:A232),APPOGGIO!$AH$2:$AH$1000,0),""),IFERROR(MATCH(ROWS(A$2:A232)-$Q$2,APPOGGIO!$AI$2:$AI$1000,0),""))</f>
        <v/>
      </c>
      <c r="B232" t="str">
        <f>IF($A232="","",INDEX(APPOGGIO!$C$2:$C$1000,$A232))</f>
        <v/>
      </c>
      <c r="C232" t="str">
        <f>IF($A232="","",INDEX(APPOGGIO!$D$2:$D$1000,$A232))</f>
        <v/>
      </c>
      <c r="D232" s="96" t="str">
        <f>IF($A232="","",INDEX(APPOGGIO!$AG$2:$AG$1000,$A232))</f>
        <v/>
      </c>
      <c r="E232" s="96" t="str">
        <f>IF($A232="","",INDEX(APPOGGIO!$G$2:$G$1000,$A232))</f>
        <v/>
      </c>
      <c r="F232" s="96" t="str">
        <f>IF($A232="","",INDEX(APPOGGIO!$AB$2:$AB$1000,$A232))</f>
        <v/>
      </c>
      <c r="G232" s="97" t="str">
        <f>IF($A232="","",INDEX(APPOGGIO!$AC$2:$AC$1000,$A232))</f>
        <v/>
      </c>
      <c r="H232" s="96" t="str">
        <f>IF($A232="","",INDEX(APPOGGIO!$AD$2:$AD$1000,$A232))</f>
        <v/>
      </c>
      <c r="I232" s="96" t="str">
        <f>IF($A232="","",INDEX(APPOGGIO!$AE$2:$AE$1000,$A232))</f>
        <v/>
      </c>
      <c r="J232" t="str">
        <f t="shared" si="15"/>
        <v/>
      </c>
      <c r="K232" t="str">
        <f>IF($A232="","",INDEX(APPOGGIO!$Z$2:$Z$1000,$A232))</f>
        <v/>
      </c>
      <c r="L232" s="96" t="str">
        <f>IF($A232="","",INDEX(APPOGGIO!$AA$2:$AA$1000,$A232))</f>
        <v/>
      </c>
      <c r="M232" s="96" t="str">
        <f>IF($A232="","",INDEX(APPOGGIO!$AF$2:$AF$1000,$A232))</f>
        <v/>
      </c>
      <c r="N232" s="96" t="str">
        <f t="shared" si="16"/>
        <v/>
      </c>
      <c r="O232" s="96" t="str">
        <f t="shared" si="17"/>
        <v/>
      </c>
      <c r="S232" s="118"/>
      <c r="T232" s="118"/>
      <c r="W232" s="227" t="str" cm="1">
        <f t="array" ref="W232">IF($B232="","",IFERROR(_xlfn.XLOOKUP($B232&amp;"",PIVOT!$A$10:$A$220&amp;"",PIVOT!$R$10:$R$220,0),0))</f>
        <v/>
      </c>
      <c r="X232" s="221" t="str">
        <f t="shared" si="18"/>
        <v/>
      </c>
      <c r="Y232" s="230" t="str">
        <f t="shared" si="19"/>
        <v/>
      </c>
    </row>
    <row r="233" spans="1:25" x14ac:dyDescent="0.25">
      <c r="A233" t="str">
        <f>IF(ROWS(A$2:A233)&lt;=$Q$2,IFERROR(MATCH(ROWS(A$2:A233),APPOGGIO!$AH$2:$AH$1000,0),""),IFERROR(MATCH(ROWS(A$2:A233)-$Q$2,APPOGGIO!$AI$2:$AI$1000,0),""))</f>
        <v/>
      </c>
      <c r="B233" t="str">
        <f>IF($A233="","",INDEX(APPOGGIO!$C$2:$C$1000,$A233))</f>
        <v/>
      </c>
      <c r="C233" t="str">
        <f>IF($A233="","",INDEX(APPOGGIO!$D$2:$D$1000,$A233))</f>
        <v/>
      </c>
      <c r="D233" s="96" t="str">
        <f>IF($A233="","",INDEX(APPOGGIO!$AG$2:$AG$1000,$A233))</f>
        <v/>
      </c>
      <c r="E233" s="96" t="str">
        <f>IF($A233="","",INDEX(APPOGGIO!$G$2:$G$1000,$A233))</f>
        <v/>
      </c>
      <c r="F233" s="96" t="str">
        <f>IF($A233="","",INDEX(APPOGGIO!$AB$2:$AB$1000,$A233))</f>
        <v/>
      </c>
      <c r="G233" s="97" t="str">
        <f>IF($A233="","",INDEX(APPOGGIO!$AC$2:$AC$1000,$A233))</f>
        <v/>
      </c>
      <c r="H233" s="96" t="str">
        <f>IF($A233="","",INDEX(APPOGGIO!$AD$2:$AD$1000,$A233))</f>
        <v/>
      </c>
      <c r="I233" s="96" t="str">
        <f>IF($A233="","",INDEX(APPOGGIO!$AE$2:$AE$1000,$A233))</f>
        <v/>
      </c>
      <c r="J233" t="str">
        <f t="shared" si="15"/>
        <v/>
      </c>
      <c r="K233" t="str">
        <f>IF($A233="","",INDEX(APPOGGIO!$Z$2:$Z$1000,$A233))</f>
        <v/>
      </c>
      <c r="L233" s="96" t="str">
        <f>IF($A233="","",INDEX(APPOGGIO!$AA$2:$AA$1000,$A233))</f>
        <v/>
      </c>
      <c r="M233" s="96" t="str">
        <f>IF($A233="","",INDEX(APPOGGIO!$AF$2:$AF$1000,$A233))</f>
        <v/>
      </c>
      <c r="N233" s="96" t="str">
        <f t="shared" si="16"/>
        <v/>
      </c>
      <c r="O233" s="96" t="str">
        <f t="shared" si="17"/>
        <v/>
      </c>
      <c r="S233" s="118"/>
      <c r="T233" s="118"/>
      <c r="W233" s="227" t="str" cm="1">
        <f t="array" ref="W233">IF($B233="","",IFERROR(_xlfn.XLOOKUP($B233&amp;"",PIVOT!$A$10:$A$220&amp;"",PIVOT!$R$10:$R$220,0),0))</f>
        <v/>
      </c>
      <c r="X233" s="221" t="str">
        <f t="shared" si="18"/>
        <v/>
      </c>
      <c r="Y233" s="230" t="str">
        <f t="shared" si="19"/>
        <v/>
      </c>
    </row>
    <row r="234" spans="1:25" x14ac:dyDescent="0.25">
      <c r="A234" t="str">
        <f>IF(ROWS(A$2:A234)&lt;=$Q$2,IFERROR(MATCH(ROWS(A$2:A234),APPOGGIO!$AH$2:$AH$1000,0),""),IFERROR(MATCH(ROWS(A$2:A234)-$Q$2,APPOGGIO!$AI$2:$AI$1000,0),""))</f>
        <v/>
      </c>
      <c r="B234" t="str">
        <f>IF($A234="","",INDEX(APPOGGIO!$C$2:$C$1000,$A234))</f>
        <v/>
      </c>
      <c r="C234" t="str">
        <f>IF($A234="","",INDEX(APPOGGIO!$D$2:$D$1000,$A234))</f>
        <v/>
      </c>
      <c r="D234" s="96" t="str">
        <f>IF($A234="","",INDEX(APPOGGIO!$AG$2:$AG$1000,$A234))</f>
        <v/>
      </c>
      <c r="E234" s="96" t="str">
        <f>IF($A234="","",INDEX(APPOGGIO!$G$2:$G$1000,$A234))</f>
        <v/>
      </c>
      <c r="F234" s="96" t="str">
        <f>IF($A234="","",INDEX(APPOGGIO!$AB$2:$AB$1000,$A234))</f>
        <v/>
      </c>
      <c r="G234" s="97" t="str">
        <f>IF($A234="","",INDEX(APPOGGIO!$AC$2:$AC$1000,$A234))</f>
        <v/>
      </c>
      <c r="H234" s="96" t="str">
        <f>IF($A234="","",INDEX(APPOGGIO!$AD$2:$AD$1000,$A234))</f>
        <v/>
      </c>
      <c r="I234" s="96" t="str">
        <f>IF($A234="","",INDEX(APPOGGIO!$AE$2:$AE$1000,$A234))</f>
        <v/>
      </c>
      <c r="J234" t="str">
        <f t="shared" si="15"/>
        <v/>
      </c>
      <c r="K234" t="str">
        <f>IF($A234="","",INDEX(APPOGGIO!$Z$2:$Z$1000,$A234))</f>
        <v/>
      </c>
      <c r="L234" s="96" t="str">
        <f>IF($A234="","",INDEX(APPOGGIO!$AA$2:$AA$1000,$A234))</f>
        <v/>
      </c>
      <c r="M234" s="96" t="str">
        <f>IF($A234="","",INDEX(APPOGGIO!$AF$2:$AF$1000,$A234))</f>
        <v/>
      </c>
      <c r="N234" s="96" t="str">
        <f t="shared" si="16"/>
        <v/>
      </c>
      <c r="O234" s="96" t="str">
        <f t="shared" si="17"/>
        <v/>
      </c>
      <c r="S234" s="118"/>
      <c r="T234" s="118"/>
      <c r="W234" s="227" t="str" cm="1">
        <f t="array" ref="W234">IF($B234="","",IFERROR(_xlfn.XLOOKUP($B234&amp;"",PIVOT!$A$10:$A$220&amp;"",PIVOT!$R$10:$R$220,0),0))</f>
        <v/>
      </c>
      <c r="X234" s="221" t="str">
        <f t="shared" si="18"/>
        <v/>
      </c>
      <c r="Y234" s="230" t="str">
        <f t="shared" si="19"/>
        <v/>
      </c>
    </row>
    <row r="235" spans="1:25" x14ac:dyDescent="0.25">
      <c r="A235" t="str">
        <f>IF(ROWS(A$2:A235)&lt;=$Q$2,IFERROR(MATCH(ROWS(A$2:A235),APPOGGIO!$AH$2:$AH$1000,0),""),IFERROR(MATCH(ROWS(A$2:A235)-$Q$2,APPOGGIO!$AI$2:$AI$1000,0),""))</f>
        <v/>
      </c>
      <c r="B235" t="str">
        <f>IF($A235="","",INDEX(APPOGGIO!$C$2:$C$1000,$A235))</f>
        <v/>
      </c>
      <c r="C235" t="str">
        <f>IF($A235="","",INDEX(APPOGGIO!$D$2:$D$1000,$A235))</f>
        <v/>
      </c>
      <c r="D235" s="96" t="str">
        <f>IF($A235="","",INDEX(APPOGGIO!$AG$2:$AG$1000,$A235))</f>
        <v/>
      </c>
      <c r="E235" s="96" t="str">
        <f>IF($A235="","",INDEX(APPOGGIO!$G$2:$G$1000,$A235))</f>
        <v/>
      </c>
      <c r="F235" s="96" t="str">
        <f>IF($A235="","",INDEX(APPOGGIO!$AB$2:$AB$1000,$A235))</f>
        <v/>
      </c>
      <c r="G235" s="97" t="str">
        <f>IF($A235="","",INDEX(APPOGGIO!$AC$2:$AC$1000,$A235))</f>
        <v/>
      </c>
      <c r="H235" s="96" t="str">
        <f>IF($A235="","",INDEX(APPOGGIO!$AD$2:$AD$1000,$A235))</f>
        <v/>
      </c>
      <c r="I235" s="96" t="str">
        <f>IF($A235="","",INDEX(APPOGGIO!$AE$2:$AE$1000,$A235))</f>
        <v/>
      </c>
      <c r="J235" t="str">
        <f t="shared" si="15"/>
        <v/>
      </c>
      <c r="K235" t="str">
        <f>IF($A235="","",INDEX(APPOGGIO!$Z$2:$Z$1000,$A235))</f>
        <v/>
      </c>
      <c r="L235" s="96" t="str">
        <f>IF($A235="","",INDEX(APPOGGIO!$AA$2:$AA$1000,$A235))</f>
        <v/>
      </c>
      <c r="M235" s="96" t="str">
        <f>IF($A235="","",INDEX(APPOGGIO!$AF$2:$AF$1000,$A235))</f>
        <v/>
      </c>
      <c r="N235" s="96" t="str">
        <f t="shared" si="16"/>
        <v/>
      </c>
      <c r="O235" s="96" t="str">
        <f t="shared" si="17"/>
        <v/>
      </c>
      <c r="S235" s="118"/>
      <c r="T235" s="118"/>
      <c r="W235" s="227" t="str" cm="1">
        <f t="array" ref="W235">IF($B235="","",IFERROR(_xlfn.XLOOKUP($B235&amp;"",PIVOT!$A$10:$A$220&amp;"",PIVOT!$R$10:$R$220,0),0))</f>
        <v/>
      </c>
      <c r="X235" s="221" t="str">
        <f t="shared" si="18"/>
        <v/>
      </c>
      <c r="Y235" s="230" t="str">
        <f t="shared" si="19"/>
        <v/>
      </c>
    </row>
    <row r="236" spans="1:25" x14ac:dyDescent="0.25">
      <c r="A236" t="str">
        <f>IF(ROWS(A$2:A236)&lt;=$Q$2,IFERROR(MATCH(ROWS(A$2:A236),APPOGGIO!$AH$2:$AH$1000,0),""),IFERROR(MATCH(ROWS(A$2:A236)-$Q$2,APPOGGIO!$AI$2:$AI$1000,0),""))</f>
        <v/>
      </c>
      <c r="B236" t="str">
        <f>IF($A236="","",INDEX(APPOGGIO!$C$2:$C$1000,$A236))</f>
        <v/>
      </c>
      <c r="C236" t="str">
        <f>IF($A236="","",INDEX(APPOGGIO!$D$2:$D$1000,$A236))</f>
        <v/>
      </c>
      <c r="D236" s="96" t="str">
        <f>IF($A236="","",INDEX(APPOGGIO!$AG$2:$AG$1000,$A236))</f>
        <v/>
      </c>
      <c r="E236" s="96" t="str">
        <f>IF($A236="","",INDEX(APPOGGIO!$G$2:$G$1000,$A236))</f>
        <v/>
      </c>
      <c r="F236" s="96" t="str">
        <f>IF($A236="","",INDEX(APPOGGIO!$AB$2:$AB$1000,$A236))</f>
        <v/>
      </c>
      <c r="G236" s="97" t="str">
        <f>IF($A236="","",INDEX(APPOGGIO!$AC$2:$AC$1000,$A236))</f>
        <v/>
      </c>
      <c r="H236" s="96" t="str">
        <f>IF($A236="","",INDEX(APPOGGIO!$AD$2:$AD$1000,$A236))</f>
        <v/>
      </c>
      <c r="I236" s="96" t="str">
        <f>IF($A236="","",INDEX(APPOGGIO!$AE$2:$AE$1000,$A236))</f>
        <v/>
      </c>
      <c r="J236" t="str">
        <f t="shared" si="15"/>
        <v/>
      </c>
      <c r="K236" t="str">
        <f>IF($A236="","",INDEX(APPOGGIO!$Z$2:$Z$1000,$A236))</f>
        <v/>
      </c>
      <c r="L236" s="96" t="str">
        <f>IF($A236="","",INDEX(APPOGGIO!$AA$2:$AA$1000,$A236))</f>
        <v/>
      </c>
      <c r="M236" s="96" t="str">
        <f>IF($A236="","",INDEX(APPOGGIO!$AF$2:$AF$1000,$A236))</f>
        <v/>
      </c>
      <c r="N236" s="96" t="str">
        <f t="shared" si="16"/>
        <v/>
      </c>
      <c r="O236" s="96" t="str">
        <f t="shared" si="17"/>
        <v/>
      </c>
      <c r="S236" s="118"/>
      <c r="T236" s="118"/>
      <c r="W236" s="227" t="str" cm="1">
        <f t="array" ref="W236">IF($B236="","",IFERROR(_xlfn.XLOOKUP($B236&amp;"",PIVOT!$A$10:$A$220&amp;"",PIVOT!$R$10:$R$220,0),0))</f>
        <v/>
      </c>
      <c r="X236" s="221" t="str">
        <f t="shared" si="18"/>
        <v/>
      </c>
      <c r="Y236" s="230" t="str">
        <f t="shared" si="19"/>
        <v/>
      </c>
    </row>
    <row r="237" spans="1:25" x14ac:dyDescent="0.25">
      <c r="A237" t="str">
        <f>IF(ROWS(A$2:A237)&lt;=$Q$2,IFERROR(MATCH(ROWS(A$2:A237),APPOGGIO!$AH$2:$AH$1000,0),""),IFERROR(MATCH(ROWS(A$2:A237)-$Q$2,APPOGGIO!$AI$2:$AI$1000,0),""))</f>
        <v/>
      </c>
      <c r="B237" t="str">
        <f>IF($A237="","",INDEX(APPOGGIO!$C$2:$C$1000,$A237))</f>
        <v/>
      </c>
      <c r="C237" t="str">
        <f>IF($A237="","",INDEX(APPOGGIO!$D$2:$D$1000,$A237))</f>
        <v/>
      </c>
      <c r="D237" s="96" t="str">
        <f>IF($A237="","",INDEX(APPOGGIO!$AG$2:$AG$1000,$A237))</f>
        <v/>
      </c>
      <c r="E237" s="96" t="str">
        <f>IF($A237="","",INDEX(APPOGGIO!$G$2:$G$1000,$A237))</f>
        <v/>
      </c>
      <c r="F237" s="96" t="str">
        <f>IF($A237="","",INDEX(APPOGGIO!$AB$2:$AB$1000,$A237))</f>
        <v/>
      </c>
      <c r="G237" s="97" t="str">
        <f>IF($A237="","",INDEX(APPOGGIO!$AC$2:$AC$1000,$A237))</f>
        <v/>
      </c>
      <c r="H237" s="96" t="str">
        <f>IF($A237="","",INDEX(APPOGGIO!$AD$2:$AD$1000,$A237))</f>
        <v/>
      </c>
      <c r="I237" s="96" t="str">
        <f>IF($A237="","",INDEX(APPOGGIO!$AE$2:$AE$1000,$A237))</f>
        <v/>
      </c>
      <c r="J237" t="str">
        <f t="shared" si="15"/>
        <v/>
      </c>
      <c r="K237" t="str">
        <f>IF($A237="","",INDEX(APPOGGIO!$Z$2:$Z$1000,$A237))</f>
        <v/>
      </c>
      <c r="L237" s="96" t="str">
        <f>IF($A237="","",INDEX(APPOGGIO!$AA$2:$AA$1000,$A237))</f>
        <v/>
      </c>
      <c r="M237" s="96" t="str">
        <f>IF($A237="","",INDEX(APPOGGIO!$AF$2:$AF$1000,$A237))</f>
        <v/>
      </c>
      <c r="N237" s="96" t="str">
        <f t="shared" si="16"/>
        <v/>
      </c>
      <c r="O237" s="96" t="str">
        <f t="shared" si="17"/>
        <v/>
      </c>
      <c r="S237" s="118"/>
      <c r="T237" s="118"/>
      <c r="W237" s="227" t="str" cm="1">
        <f t="array" ref="W237">IF($B237="","",IFERROR(_xlfn.XLOOKUP($B237&amp;"",PIVOT!$A$10:$A$220&amp;"",PIVOT!$R$10:$R$220,0),0))</f>
        <v/>
      </c>
      <c r="X237" s="221" t="str">
        <f t="shared" si="18"/>
        <v/>
      </c>
      <c r="Y237" s="230" t="str">
        <f t="shared" si="19"/>
        <v/>
      </c>
    </row>
    <row r="238" spans="1:25" x14ac:dyDescent="0.25">
      <c r="A238" t="str">
        <f>IF(ROWS(A$2:A238)&lt;=$Q$2,IFERROR(MATCH(ROWS(A$2:A238),APPOGGIO!$AH$2:$AH$1000,0),""),IFERROR(MATCH(ROWS(A$2:A238)-$Q$2,APPOGGIO!$AI$2:$AI$1000,0),""))</f>
        <v/>
      </c>
      <c r="B238" t="str">
        <f>IF($A238="","",INDEX(APPOGGIO!$C$2:$C$1000,$A238))</f>
        <v/>
      </c>
      <c r="C238" t="str">
        <f>IF($A238="","",INDEX(APPOGGIO!$D$2:$D$1000,$A238))</f>
        <v/>
      </c>
      <c r="D238" s="96" t="str">
        <f>IF($A238="","",INDEX(APPOGGIO!$AG$2:$AG$1000,$A238))</f>
        <v/>
      </c>
      <c r="E238" s="96" t="str">
        <f>IF($A238="","",INDEX(APPOGGIO!$G$2:$G$1000,$A238))</f>
        <v/>
      </c>
      <c r="F238" s="96" t="str">
        <f>IF($A238="","",INDEX(APPOGGIO!$AB$2:$AB$1000,$A238))</f>
        <v/>
      </c>
      <c r="G238" s="97" t="str">
        <f>IF($A238="","",INDEX(APPOGGIO!$AC$2:$AC$1000,$A238))</f>
        <v/>
      </c>
      <c r="H238" s="96" t="str">
        <f>IF($A238="","",INDEX(APPOGGIO!$AD$2:$AD$1000,$A238))</f>
        <v/>
      </c>
      <c r="I238" s="96" t="str">
        <f>IF($A238="","",INDEX(APPOGGIO!$AE$2:$AE$1000,$A238))</f>
        <v/>
      </c>
      <c r="J238" t="str">
        <f t="shared" si="15"/>
        <v/>
      </c>
      <c r="K238" t="str">
        <f>IF($A238="","",INDEX(APPOGGIO!$Z$2:$Z$1000,$A238))</f>
        <v/>
      </c>
      <c r="L238" s="96" t="str">
        <f>IF($A238="","",INDEX(APPOGGIO!$AA$2:$AA$1000,$A238))</f>
        <v/>
      </c>
      <c r="M238" s="96" t="str">
        <f>IF($A238="","",INDEX(APPOGGIO!$AF$2:$AF$1000,$A238))</f>
        <v/>
      </c>
      <c r="N238" s="96" t="str">
        <f t="shared" si="16"/>
        <v/>
      </c>
      <c r="O238" s="96" t="str">
        <f t="shared" si="17"/>
        <v/>
      </c>
      <c r="S238" s="118"/>
      <c r="T238" s="118"/>
      <c r="W238" s="227" t="str" cm="1">
        <f t="array" ref="W238">IF($B238="","",IFERROR(_xlfn.XLOOKUP($B238&amp;"",PIVOT!$A$10:$A$220&amp;"",PIVOT!$R$10:$R$220,0),0))</f>
        <v/>
      </c>
      <c r="X238" s="221" t="str">
        <f t="shared" si="18"/>
        <v/>
      </c>
      <c r="Y238" s="230" t="str">
        <f t="shared" si="19"/>
        <v/>
      </c>
    </row>
    <row r="239" spans="1:25" x14ac:dyDescent="0.25">
      <c r="A239" t="str">
        <f>IF(ROWS(A$2:A239)&lt;=$Q$2,IFERROR(MATCH(ROWS(A$2:A239),APPOGGIO!$AH$2:$AH$1000,0),""),IFERROR(MATCH(ROWS(A$2:A239)-$Q$2,APPOGGIO!$AI$2:$AI$1000,0),""))</f>
        <v/>
      </c>
      <c r="B239" t="str">
        <f>IF($A239="","",INDEX(APPOGGIO!$C$2:$C$1000,$A239))</f>
        <v/>
      </c>
      <c r="C239" t="str">
        <f>IF($A239="","",INDEX(APPOGGIO!$D$2:$D$1000,$A239))</f>
        <v/>
      </c>
      <c r="D239" s="96" t="str">
        <f>IF($A239="","",INDEX(APPOGGIO!$AG$2:$AG$1000,$A239))</f>
        <v/>
      </c>
      <c r="E239" s="96" t="str">
        <f>IF($A239="","",INDEX(APPOGGIO!$G$2:$G$1000,$A239))</f>
        <v/>
      </c>
      <c r="F239" s="96" t="str">
        <f>IF($A239="","",INDEX(APPOGGIO!$AB$2:$AB$1000,$A239))</f>
        <v/>
      </c>
      <c r="G239" s="97" t="str">
        <f>IF($A239="","",INDEX(APPOGGIO!$AC$2:$AC$1000,$A239))</f>
        <v/>
      </c>
      <c r="H239" s="96" t="str">
        <f>IF($A239="","",INDEX(APPOGGIO!$AD$2:$AD$1000,$A239))</f>
        <v/>
      </c>
      <c r="I239" s="96" t="str">
        <f>IF($A239="","",INDEX(APPOGGIO!$AE$2:$AE$1000,$A239))</f>
        <v/>
      </c>
      <c r="J239" t="str">
        <f t="shared" si="15"/>
        <v/>
      </c>
      <c r="K239" t="str">
        <f>IF($A239="","",INDEX(APPOGGIO!$Z$2:$Z$1000,$A239))</f>
        <v/>
      </c>
      <c r="L239" s="96" t="str">
        <f>IF($A239="","",INDEX(APPOGGIO!$AA$2:$AA$1000,$A239))</f>
        <v/>
      </c>
      <c r="M239" s="96" t="str">
        <f>IF($A239="","",INDEX(APPOGGIO!$AF$2:$AF$1000,$A239))</f>
        <v/>
      </c>
      <c r="N239" s="96" t="str">
        <f t="shared" si="16"/>
        <v/>
      </c>
      <c r="O239" s="96" t="str">
        <f t="shared" si="17"/>
        <v/>
      </c>
      <c r="S239" s="118"/>
      <c r="T239" s="118"/>
      <c r="W239" s="227" t="str" cm="1">
        <f t="array" ref="W239">IF($B239="","",IFERROR(_xlfn.XLOOKUP($B239&amp;"",PIVOT!$A$10:$A$220&amp;"",PIVOT!$R$10:$R$220,0),0))</f>
        <v/>
      </c>
      <c r="X239" s="221" t="str">
        <f t="shared" si="18"/>
        <v/>
      </c>
      <c r="Y239" s="230" t="str">
        <f t="shared" si="19"/>
        <v/>
      </c>
    </row>
    <row r="240" spans="1:25" x14ac:dyDescent="0.25">
      <c r="A240" t="str">
        <f>IF(ROWS(A$2:A240)&lt;=$Q$2,IFERROR(MATCH(ROWS(A$2:A240),APPOGGIO!$AH$2:$AH$1000,0),""),IFERROR(MATCH(ROWS(A$2:A240)-$Q$2,APPOGGIO!$AI$2:$AI$1000,0),""))</f>
        <v/>
      </c>
      <c r="B240" t="str">
        <f>IF($A240="","",INDEX(APPOGGIO!$C$2:$C$1000,$A240))</f>
        <v/>
      </c>
      <c r="C240" t="str">
        <f>IF($A240="","",INDEX(APPOGGIO!$D$2:$D$1000,$A240))</f>
        <v/>
      </c>
      <c r="D240" s="96" t="str">
        <f>IF($A240="","",INDEX(APPOGGIO!$AG$2:$AG$1000,$A240))</f>
        <v/>
      </c>
      <c r="E240" s="96" t="str">
        <f>IF($A240="","",INDEX(APPOGGIO!$G$2:$G$1000,$A240))</f>
        <v/>
      </c>
      <c r="F240" s="96" t="str">
        <f>IF($A240="","",INDEX(APPOGGIO!$AB$2:$AB$1000,$A240))</f>
        <v/>
      </c>
      <c r="G240" s="97" t="str">
        <f>IF($A240="","",INDEX(APPOGGIO!$AC$2:$AC$1000,$A240))</f>
        <v/>
      </c>
      <c r="H240" s="96" t="str">
        <f>IF($A240="","",INDEX(APPOGGIO!$AD$2:$AD$1000,$A240))</f>
        <v/>
      </c>
      <c r="I240" s="96" t="str">
        <f>IF($A240="","",INDEX(APPOGGIO!$AE$2:$AE$1000,$A240))</f>
        <v/>
      </c>
      <c r="J240" t="str">
        <f t="shared" si="15"/>
        <v/>
      </c>
      <c r="K240" t="str">
        <f>IF($A240="","",INDEX(APPOGGIO!$Z$2:$Z$1000,$A240))</f>
        <v/>
      </c>
      <c r="L240" s="96" t="str">
        <f>IF($A240="","",INDEX(APPOGGIO!$AA$2:$AA$1000,$A240))</f>
        <v/>
      </c>
      <c r="M240" s="96" t="str">
        <f>IF($A240="","",INDEX(APPOGGIO!$AF$2:$AF$1000,$A240))</f>
        <v/>
      </c>
      <c r="N240" s="96" t="str">
        <f t="shared" si="16"/>
        <v/>
      </c>
      <c r="O240" s="96" t="str">
        <f t="shared" si="17"/>
        <v/>
      </c>
      <c r="S240" s="118"/>
      <c r="T240" s="118"/>
      <c r="W240" s="227" t="str" cm="1">
        <f t="array" ref="W240">IF($B240="","",IFERROR(_xlfn.XLOOKUP($B240&amp;"",PIVOT!$A$10:$A$220&amp;"",PIVOT!$R$10:$R$220,0),0))</f>
        <v/>
      </c>
      <c r="X240" s="221" t="str">
        <f t="shared" si="18"/>
        <v/>
      </c>
      <c r="Y240" s="230" t="str">
        <f t="shared" si="19"/>
        <v/>
      </c>
    </row>
    <row r="241" spans="1:25" x14ac:dyDescent="0.25">
      <c r="A241" t="str">
        <f>IF(ROWS(A$2:A241)&lt;=$Q$2,IFERROR(MATCH(ROWS(A$2:A241),APPOGGIO!$AH$2:$AH$1000,0),""),IFERROR(MATCH(ROWS(A$2:A241)-$Q$2,APPOGGIO!$AI$2:$AI$1000,0),""))</f>
        <v/>
      </c>
      <c r="B241" t="str">
        <f>IF($A241="","",INDEX(APPOGGIO!$C$2:$C$1000,$A241))</f>
        <v/>
      </c>
      <c r="C241" t="str">
        <f>IF($A241="","",INDEX(APPOGGIO!$D$2:$D$1000,$A241))</f>
        <v/>
      </c>
      <c r="D241" s="96" t="str">
        <f>IF($A241="","",INDEX(APPOGGIO!$AG$2:$AG$1000,$A241))</f>
        <v/>
      </c>
      <c r="E241" s="96" t="str">
        <f>IF($A241="","",INDEX(APPOGGIO!$G$2:$G$1000,$A241))</f>
        <v/>
      </c>
      <c r="F241" s="96" t="str">
        <f>IF($A241="","",INDEX(APPOGGIO!$AB$2:$AB$1000,$A241))</f>
        <v/>
      </c>
      <c r="G241" s="97" t="str">
        <f>IF($A241="","",INDEX(APPOGGIO!$AC$2:$AC$1000,$A241))</f>
        <v/>
      </c>
      <c r="H241" s="96" t="str">
        <f>IF($A241="","",INDEX(APPOGGIO!$AD$2:$AD$1000,$A241))</f>
        <v/>
      </c>
      <c r="I241" s="96" t="str">
        <f>IF($A241="","",INDEX(APPOGGIO!$AE$2:$AE$1000,$A241))</f>
        <v/>
      </c>
      <c r="J241" t="str">
        <f t="shared" si="15"/>
        <v/>
      </c>
      <c r="K241" t="str">
        <f>IF($A241="","",INDEX(APPOGGIO!$Z$2:$Z$1000,$A241))</f>
        <v/>
      </c>
      <c r="L241" s="96" t="str">
        <f>IF($A241="","",INDEX(APPOGGIO!$AA$2:$AA$1000,$A241))</f>
        <v/>
      </c>
      <c r="M241" s="96" t="str">
        <f>IF($A241="","",INDEX(APPOGGIO!$AF$2:$AF$1000,$A241))</f>
        <v/>
      </c>
      <c r="N241" s="96" t="str">
        <f t="shared" si="16"/>
        <v/>
      </c>
      <c r="O241" s="96" t="str">
        <f t="shared" si="17"/>
        <v/>
      </c>
      <c r="S241" s="118"/>
      <c r="T241" s="118"/>
      <c r="W241" s="227" t="str" cm="1">
        <f t="array" ref="W241">IF($B241="","",IFERROR(_xlfn.XLOOKUP($B241&amp;"",PIVOT!$A$10:$A$220&amp;"",PIVOT!$R$10:$R$220,0),0))</f>
        <v/>
      </c>
      <c r="X241" s="221" t="str">
        <f t="shared" si="18"/>
        <v/>
      </c>
      <c r="Y241" s="230" t="str">
        <f t="shared" si="19"/>
        <v/>
      </c>
    </row>
    <row r="242" spans="1:25" x14ac:dyDescent="0.25">
      <c r="A242" t="str">
        <f>IF(ROWS(A$2:A242)&lt;=$Q$2,IFERROR(MATCH(ROWS(A$2:A242),APPOGGIO!$AH$2:$AH$1000,0),""),IFERROR(MATCH(ROWS(A$2:A242)-$Q$2,APPOGGIO!$AI$2:$AI$1000,0),""))</f>
        <v/>
      </c>
      <c r="B242" t="str">
        <f>IF($A242="","",INDEX(APPOGGIO!$C$2:$C$1000,$A242))</f>
        <v/>
      </c>
      <c r="C242" t="str">
        <f>IF($A242="","",INDEX(APPOGGIO!$D$2:$D$1000,$A242))</f>
        <v/>
      </c>
      <c r="D242" s="96" t="str">
        <f>IF($A242="","",INDEX(APPOGGIO!$AG$2:$AG$1000,$A242))</f>
        <v/>
      </c>
      <c r="E242" s="96" t="str">
        <f>IF($A242="","",INDEX(APPOGGIO!$G$2:$G$1000,$A242))</f>
        <v/>
      </c>
      <c r="F242" s="96" t="str">
        <f>IF($A242="","",INDEX(APPOGGIO!$AB$2:$AB$1000,$A242))</f>
        <v/>
      </c>
      <c r="G242" s="97" t="str">
        <f>IF($A242="","",INDEX(APPOGGIO!$AC$2:$AC$1000,$A242))</f>
        <v/>
      </c>
      <c r="H242" s="96" t="str">
        <f>IF($A242="","",INDEX(APPOGGIO!$AD$2:$AD$1000,$A242))</f>
        <v/>
      </c>
      <c r="I242" s="96" t="str">
        <f>IF($A242="","",INDEX(APPOGGIO!$AE$2:$AE$1000,$A242))</f>
        <v/>
      </c>
      <c r="J242" t="str">
        <f t="shared" si="15"/>
        <v/>
      </c>
      <c r="K242" t="str">
        <f>IF($A242="","",INDEX(APPOGGIO!$Z$2:$Z$1000,$A242))</f>
        <v/>
      </c>
      <c r="L242" s="96" t="str">
        <f>IF($A242="","",INDEX(APPOGGIO!$AA$2:$AA$1000,$A242))</f>
        <v/>
      </c>
      <c r="M242" s="96" t="str">
        <f>IF($A242="","",INDEX(APPOGGIO!$AF$2:$AF$1000,$A242))</f>
        <v/>
      </c>
      <c r="N242" s="96" t="str">
        <f t="shared" si="16"/>
        <v/>
      </c>
      <c r="O242" s="96" t="str">
        <f t="shared" si="17"/>
        <v/>
      </c>
      <c r="S242" s="118"/>
      <c r="T242" s="118"/>
      <c r="W242" s="227" t="str" cm="1">
        <f t="array" ref="W242">IF($B242="","",IFERROR(_xlfn.XLOOKUP($B242&amp;"",PIVOT!$A$10:$A$220&amp;"",PIVOT!$R$10:$R$220,0),0))</f>
        <v/>
      </c>
      <c r="X242" s="221" t="str">
        <f t="shared" si="18"/>
        <v/>
      </c>
      <c r="Y242" s="230" t="str">
        <f t="shared" si="19"/>
        <v/>
      </c>
    </row>
    <row r="243" spans="1:25" x14ac:dyDescent="0.25">
      <c r="A243" t="str">
        <f>IF(ROWS(A$2:A243)&lt;=$Q$2,IFERROR(MATCH(ROWS(A$2:A243),APPOGGIO!$AH$2:$AH$1000,0),""),IFERROR(MATCH(ROWS(A$2:A243)-$Q$2,APPOGGIO!$AI$2:$AI$1000,0),""))</f>
        <v/>
      </c>
      <c r="B243" t="str">
        <f>IF($A243="","",INDEX(APPOGGIO!$C$2:$C$1000,$A243))</f>
        <v/>
      </c>
      <c r="C243" t="str">
        <f>IF($A243="","",INDEX(APPOGGIO!$D$2:$D$1000,$A243))</f>
        <v/>
      </c>
      <c r="D243" s="96" t="str">
        <f>IF($A243="","",INDEX(APPOGGIO!$AG$2:$AG$1000,$A243))</f>
        <v/>
      </c>
      <c r="E243" s="96" t="str">
        <f>IF($A243="","",INDEX(APPOGGIO!$G$2:$G$1000,$A243))</f>
        <v/>
      </c>
      <c r="F243" s="96" t="str">
        <f>IF($A243="","",INDEX(APPOGGIO!$AB$2:$AB$1000,$A243))</f>
        <v/>
      </c>
      <c r="G243" s="97" t="str">
        <f>IF($A243="","",INDEX(APPOGGIO!$AC$2:$AC$1000,$A243))</f>
        <v/>
      </c>
      <c r="H243" s="96" t="str">
        <f>IF($A243="","",INDEX(APPOGGIO!$AD$2:$AD$1000,$A243))</f>
        <v/>
      </c>
      <c r="I243" s="96" t="str">
        <f>IF($A243="","",INDEX(APPOGGIO!$AE$2:$AE$1000,$A243))</f>
        <v/>
      </c>
      <c r="J243" t="str">
        <f t="shared" si="15"/>
        <v/>
      </c>
      <c r="K243" t="str">
        <f>IF($A243="","",INDEX(APPOGGIO!$Z$2:$Z$1000,$A243))</f>
        <v/>
      </c>
      <c r="L243" s="96" t="str">
        <f>IF($A243="","",INDEX(APPOGGIO!$AA$2:$AA$1000,$A243))</f>
        <v/>
      </c>
      <c r="M243" s="96" t="str">
        <f>IF($A243="","",INDEX(APPOGGIO!$AF$2:$AF$1000,$A243))</f>
        <v/>
      </c>
      <c r="N243" s="96" t="str">
        <f t="shared" si="16"/>
        <v/>
      </c>
      <c r="O243" s="96" t="str">
        <f t="shared" si="17"/>
        <v/>
      </c>
      <c r="S243" s="118"/>
      <c r="T243" s="118"/>
      <c r="W243" s="227" t="str" cm="1">
        <f t="array" ref="W243">IF($B243="","",IFERROR(_xlfn.XLOOKUP($B243&amp;"",PIVOT!$A$10:$A$220&amp;"",PIVOT!$R$10:$R$220,0),0))</f>
        <v/>
      </c>
      <c r="X243" s="221" t="str">
        <f t="shared" si="18"/>
        <v/>
      </c>
      <c r="Y243" s="230" t="str">
        <f t="shared" si="19"/>
        <v/>
      </c>
    </row>
    <row r="244" spans="1:25" x14ac:dyDescent="0.25">
      <c r="A244" t="str">
        <f>IF(ROWS(A$2:A244)&lt;=$Q$2,IFERROR(MATCH(ROWS(A$2:A244),APPOGGIO!$AH$2:$AH$1000,0),""),IFERROR(MATCH(ROWS(A$2:A244)-$Q$2,APPOGGIO!$AI$2:$AI$1000,0),""))</f>
        <v/>
      </c>
      <c r="B244" t="str">
        <f>IF($A244="","",INDEX(APPOGGIO!$C$2:$C$1000,$A244))</f>
        <v/>
      </c>
      <c r="C244" t="str">
        <f>IF($A244="","",INDEX(APPOGGIO!$D$2:$D$1000,$A244))</f>
        <v/>
      </c>
      <c r="D244" s="96" t="str">
        <f>IF($A244="","",INDEX(APPOGGIO!$AG$2:$AG$1000,$A244))</f>
        <v/>
      </c>
      <c r="E244" s="96" t="str">
        <f>IF($A244="","",INDEX(APPOGGIO!$G$2:$G$1000,$A244))</f>
        <v/>
      </c>
      <c r="F244" s="96" t="str">
        <f>IF($A244="","",INDEX(APPOGGIO!$AB$2:$AB$1000,$A244))</f>
        <v/>
      </c>
      <c r="G244" s="97" t="str">
        <f>IF($A244="","",INDEX(APPOGGIO!$AC$2:$AC$1000,$A244))</f>
        <v/>
      </c>
      <c r="H244" s="96" t="str">
        <f>IF($A244="","",INDEX(APPOGGIO!$AD$2:$AD$1000,$A244))</f>
        <v/>
      </c>
      <c r="I244" s="96" t="str">
        <f>IF($A244="","",INDEX(APPOGGIO!$AE$2:$AE$1000,$A244))</f>
        <v/>
      </c>
      <c r="J244" t="str">
        <f t="shared" si="15"/>
        <v/>
      </c>
      <c r="K244" t="str">
        <f>IF($A244="","",INDEX(APPOGGIO!$Z$2:$Z$1000,$A244))</f>
        <v/>
      </c>
      <c r="L244" s="96" t="str">
        <f>IF($A244="","",INDEX(APPOGGIO!$AA$2:$AA$1000,$A244))</f>
        <v/>
      </c>
      <c r="M244" s="96" t="str">
        <f>IF($A244="","",INDEX(APPOGGIO!$AF$2:$AF$1000,$A244))</f>
        <v/>
      </c>
      <c r="N244" s="96" t="str">
        <f t="shared" si="16"/>
        <v/>
      </c>
      <c r="O244" s="96" t="str">
        <f t="shared" si="17"/>
        <v/>
      </c>
      <c r="S244" s="118"/>
      <c r="T244" s="118"/>
      <c r="W244" s="227" t="str" cm="1">
        <f t="array" ref="W244">IF($B244="","",IFERROR(_xlfn.XLOOKUP($B244&amp;"",PIVOT!$A$10:$A$220&amp;"",PIVOT!$R$10:$R$220,0),0))</f>
        <v/>
      </c>
      <c r="X244" s="221" t="str">
        <f t="shared" si="18"/>
        <v/>
      </c>
      <c r="Y244" s="230" t="str">
        <f t="shared" si="19"/>
        <v/>
      </c>
    </row>
    <row r="245" spans="1:25" x14ac:dyDescent="0.25">
      <c r="A245" t="str">
        <f>IF(ROWS(A$2:A245)&lt;=$Q$2,IFERROR(MATCH(ROWS(A$2:A245),APPOGGIO!$AH$2:$AH$1000,0),""),IFERROR(MATCH(ROWS(A$2:A245)-$Q$2,APPOGGIO!$AI$2:$AI$1000,0),""))</f>
        <v/>
      </c>
      <c r="B245" t="str">
        <f>IF($A245="","",INDEX(APPOGGIO!$C$2:$C$1000,$A245))</f>
        <v/>
      </c>
      <c r="C245" t="str">
        <f>IF($A245="","",INDEX(APPOGGIO!$D$2:$D$1000,$A245))</f>
        <v/>
      </c>
      <c r="D245" s="96" t="str">
        <f>IF($A245="","",INDEX(APPOGGIO!$AG$2:$AG$1000,$A245))</f>
        <v/>
      </c>
      <c r="E245" s="96" t="str">
        <f>IF($A245="","",INDEX(APPOGGIO!$G$2:$G$1000,$A245))</f>
        <v/>
      </c>
      <c r="F245" s="96" t="str">
        <f>IF($A245="","",INDEX(APPOGGIO!$AB$2:$AB$1000,$A245))</f>
        <v/>
      </c>
      <c r="G245" s="97" t="str">
        <f>IF($A245="","",INDEX(APPOGGIO!$AC$2:$AC$1000,$A245))</f>
        <v/>
      </c>
      <c r="H245" s="96" t="str">
        <f>IF($A245="","",INDEX(APPOGGIO!$AD$2:$AD$1000,$A245))</f>
        <v/>
      </c>
      <c r="I245" s="96" t="str">
        <f>IF($A245="","",INDEX(APPOGGIO!$AE$2:$AE$1000,$A245))</f>
        <v/>
      </c>
      <c r="J245" t="str">
        <f t="shared" si="15"/>
        <v/>
      </c>
      <c r="K245" t="str">
        <f>IF($A245="","",INDEX(APPOGGIO!$Z$2:$Z$1000,$A245))</f>
        <v/>
      </c>
      <c r="L245" s="96" t="str">
        <f>IF($A245="","",INDEX(APPOGGIO!$AA$2:$AA$1000,$A245))</f>
        <v/>
      </c>
      <c r="M245" s="96" t="str">
        <f>IF($A245="","",INDEX(APPOGGIO!$AF$2:$AF$1000,$A245))</f>
        <v/>
      </c>
      <c r="N245" s="96" t="str">
        <f t="shared" si="16"/>
        <v/>
      </c>
      <c r="O245" s="96" t="str">
        <f t="shared" si="17"/>
        <v/>
      </c>
      <c r="S245" s="118"/>
      <c r="T245" s="118"/>
      <c r="W245" s="227" t="str" cm="1">
        <f t="array" ref="W245">IF($B245="","",IFERROR(_xlfn.XLOOKUP($B245&amp;"",PIVOT!$A$10:$A$220&amp;"",PIVOT!$R$10:$R$220,0),0))</f>
        <v/>
      </c>
      <c r="X245" s="221" t="str">
        <f t="shared" si="18"/>
        <v/>
      </c>
      <c r="Y245" s="230" t="str">
        <f t="shared" si="19"/>
        <v/>
      </c>
    </row>
    <row r="246" spans="1:25" x14ac:dyDescent="0.25">
      <c r="A246" t="str">
        <f>IF(ROWS(A$2:A246)&lt;=$Q$2,IFERROR(MATCH(ROWS(A$2:A246),APPOGGIO!$AH$2:$AH$1000,0),""),IFERROR(MATCH(ROWS(A$2:A246)-$Q$2,APPOGGIO!$AI$2:$AI$1000,0),""))</f>
        <v/>
      </c>
      <c r="B246" t="str">
        <f>IF($A246="","",INDEX(APPOGGIO!$C$2:$C$1000,$A246))</f>
        <v/>
      </c>
      <c r="C246" t="str">
        <f>IF($A246="","",INDEX(APPOGGIO!$D$2:$D$1000,$A246))</f>
        <v/>
      </c>
      <c r="D246" s="96" t="str">
        <f>IF($A246="","",INDEX(APPOGGIO!$AG$2:$AG$1000,$A246))</f>
        <v/>
      </c>
      <c r="E246" s="96" t="str">
        <f>IF($A246="","",INDEX(APPOGGIO!$G$2:$G$1000,$A246))</f>
        <v/>
      </c>
      <c r="F246" s="96" t="str">
        <f>IF($A246="","",INDEX(APPOGGIO!$AB$2:$AB$1000,$A246))</f>
        <v/>
      </c>
      <c r="G246" s="97" t="str">
        <f>IF($A246="","",INDEX(APPOGGIO!$AC$2:$AC$1000,$A246))</f>
        <v/>
      </c>
      <c r="H246" s="96" t="str">
        <f>IF($A246="","",INDEX(APPOGGIO!$AD$2:$AD$1000,$A246))</f>
        <v/>
      </c>
      <c r="I246" s="96" t="str">
        <f>IF($A246="","",INDEX(APPOGGIO!$AE$2:$AE$1000,$A246))</f>
        <v/>
      </c>
      <c r="J246" t="str">
        <f t="shared" si="15"/>
        <v/>
      </c>
      <c r="K246" t="str">
        <f>IF($A246="","",INDEX(APPOGGIO!$Z$2:$Z$1000,$A246))</f>
        <v/>
      </c>
      <c r="L246" s="96" t="str">
        <f>IF($A246="","",INDEX(APPOGGIO!$AA$2:$AA$1000,$A246))</f>
        <v/>
      </c>
      <c r="M246" s="96" t="str">
        <f>IF($A246="","",INDEX(APPOGGIO!$AF$2:$AF$1000,$A246))</f>
        <v/>
      </c>
      <c r="N246" s="96" t="str">
        <f t="shared" si="16"/>
        <v/>
      </c>
      <c r="O246" s="96" t="str">
        <f t="shared" si="17"/>
        <v/>
      </c>
      <c r="S246" s="118"/>
      <c r="T246" s="118"/>
      <c r="W246" s="227" t="str" cm="1">
        <f t="array" ref="W246">IF($B246="","",IFERROR(_xlfn.XLOOKUP($B246&amp;"",PIVOT!$A$10:$A$220&amp;"",PIVOT!$R$10:$R$220,0),0))</f>
        <v/>
      </c>
      <c r="X246" s="221" t="str">
        <f t="shared" si="18"/>
        <v/>
      </c>
      <c r="Y246" s="230" t="str">
        <f t="shared" si="19"/>
        <v/>
      </c>
    </row>
    <row r="247" spans="1:25" x14ac:dyDescent="0.25">
      <c r="A247" t="str">
        <f>IF(ROWS(A$2:A247)&lt;=$Q$2,IFERROR(MATCH(ROWS(A$2:A247),APPOGGIO!$AH$2:$AH$1000,0),""),IFERROR(MATCH(ROWS(A$2:A247)-$Q$2,APPOGGIO!$AI$2:$AI$1000,0),""))</f>
        <v/>
      </c>
      <c r="B247" t="str">
        <f>IF($A247="","",INDEX(APPOGGIO!$C$2:$C$1000,$A247))</f>
        <v/>
      </c>
      <c r="C247" t="str">
        <f>IF($A247="","",INDEX(APPOGGIO!$D$2:$D$1000,$A247))</f>
        <v/>
      </c>
      <c r="D247" s="96" t="str">
        <f>IF($A247="","",INDEX(APPOGGIO!$AG$2:$AG$1000,$A247))</f>
        <v/>
      </c>
      <c r="E247" s="96" t="str">
        <f>IF($A247="","",INDEX(APPOGGIO!$G$2:$G$1000,$A247))</f>
        <v/>
      </c>
      <c r="F247" s="96" t="str">
        <f>IF($A247="","",INDEX(APPOGGIO!$AB$2:$AB$1000,$A247))</f>
        <v/>
      </c>
      <c r="G247" s="97" t="str">
        <f>IF($A247="","",INDEX(APPOGGIO!$AC$2:$AC$1000,$A247))</f>
        <v/>
      </c>
      <c r="H247" s="96" t="str">
        <f>IF($A247="","",INDEX(APPOGGIO!$AD$2:$AD$1000,$A247))</f>
        <v/>
      </c>
      <c r="I247" s="96" t="str">
        <f>IF($A247="","",INDEX(APPOGGIO!$AE$2:$AE$1000,$A247))</f>
        <v/>
      </c>
      <c r="J247" t="str">
        <f t="shared" si="15"/>
        <v/>
      </c>
      <c r="K247" t="str">
        <f>IF($A247="","",INDEX(APPOGGIO!$Z$2:$Z$1000,$A247))</f>
        <v/>
      </c>
      <c r="L247" s="96" t="str">
        <f>IF($A247="","",INDEX(APPOGGIO!$AA$2:$AA$1000,$A247))</f>
        <v/>
      </c>
      <c r="M247" s="96" t="str">
        <f>IF($A247="","",INDEX(APPOGGIO!$AF$2:$AF$1000,$A247))</f>
        <v/>
      </c>
      <c r="N247" s="96" t="str">
        <f t="shared" si="16"/>
        <v/>
      </c>
      <c r="O247" s="96" t="str">
        <f t="shared" si="17"/>
        <v/>
      </c>
      <c r="S247" s="118"/>
      <c r="T247" s="118"/>
      <c r="W247" s="227" t="str" cm="1">
        <f t="array" ref="W247">IF($B247="","",IFERROR(_xlfn.XLOOKUP($B247&amp;"",PIVOT!$A$10:$A$220&amp;"",PIVOT!$R$10:$R$220,0),0))</f>
        <v/>
      </c>
      <c r="X247" s="221" t="str">
        <f t="shared" si="18"/>
        <v/>
      </c>
      <c r="Y247" s="230" t="str">
        <f t="shared" si="19"/>
        <v/>
      </c>
    </row>
    <row r="248" spans="1:25" x14ac:dyDescent="0.25">
      <c r="A248" t="str">
        <f>IF(ROWS(A$2:A248)&lt;=$Q$2,IFERROR(MATCH(ROWS(A$2:A248),APPOGGIO!$AH$2:$AH$1000,0),""),IFERROR(MATCH(ROWS(A$2:A248)-$Q$2,APPOGGIO!$AI$2:$AI$1000,0),""))</f>
        <v/>
      </c>
      <c r="B248" t="str">
        <f>IF($A248="","",INDEX(APPOGGIO!$C$2:$C$1000,$A248))</f>
        <v/>
      </c>
      <c r="C248" t="str">
        <f>IF($A248="","",INDEX(APPOGGIO!$D$2:$D$1000,$A248))</f>
        <v/>
      </c>
      <c r="D248" s="96" t="str">
        <f>IF($A248="","",INDEX(APPOGGIO!$AG$2:$AG$1000,$A248))</f>
        <v/>
      </c>
      <c r="E248" s="96" t="str">
        <f>IF($A248="","",INDEX(APPOGGIO!$G$2:$G$1000,$A248))</f>
        <v/>
      </c>
      <c r="F248" s="96" t="str">
        <f>IF($A248="","",INDEX(APPOGGIO!$AB$2:$AB$1000,$A248))</f>
        <v/>
      </c>
      <c r="G248" s="97" t="str">
        <f>IF($A248="","",INDEX(APPOGGIO!$AC$2:$AC$1000,$A248))</f>
        <v/>
      </c>
      <c r="H248" s="96" t="str">
        <f>IF($A248="","",INDEX(APPOGGIO!$AD$2:$AD$1000,$A248))</f>
        <v/>
      </c>
      <c r="I248" s="96" t="str">
        <f>IF($A248="","",INDEX(APPOGGIO!$AE$2:$AE$1000,$A248))</f>
        <v/>
      </c>
      <c r="J248" t="str">
        <f t="shared" si="15"/>
        <v/>
      </c>
      <c r="K248" t="str">
        <f>IF($A248="","",INDEX(APPOGGIO!$Z$2:$Z$1000,$A248))</f>
        <v/>
      </c>
      <c r="L248" s="96" t="str">
        <f>IF($A248="","",INDEX(APPOGGIO!$AA$2:$AA$1000,$A248))</f>
        <v/>
      </c>
      <c r="M248" s="96" t="str">
        <f>IF($A248="","",INDEX(APPOGGIO!$AF$2:$AF$1000,$A248))</f>
        <v/>
      </c>
      <c r="N248" s="96" t="str">
        <f t="shared" si="16"/>
        <v/>
      </c>
      <c r="O248" s="96" t="str">
        <f t="shared" si="17"/>
        <v/>
      </c>
      <c r="S248" s="118"/>
      <c r="T248" s="118"/>
      <c r="W248" s="227" t="str" cm="1">
        <f t="array" ref="W248">IF($B248="","",IFERROR(_xlfn.XLOOKUP($B248&amp;"",PIVOT!$A$10:$A$220&amp;"",PIVOT!$R$10:$R$220,0),0))</f>
        <v/>
      </c>
      <c r="X248" s="221" t="str">
        <f t="shared" si="18"/>
        <v/>
      </c>
      <c r="Y248" s="230" t="str">
        <f t="shared" si="19"/>
        <v/>
      </c>
    </row>
    <row r="249" spans="1:25" x14ac:dyDescent="0.25">
      <c r="A249" t="str">
        <f>IF(ROWS(A$2:A249)&lt;=$Q$2,IFERROR(MATCH(ROWS(A$2:A249),APPOGGIO!$AH$2:$AH$1000,0),""),IFERROR(MATCH(ROWS(A$2:A249)-$Q$2,APPOGGIO!$AI$2:$AI$1000,0),""))</f>
        <v/>
      </c>
      <c r="B249" t="str">
        <f>IF($A249="","",INDEX(APPOGGIO!$C$2:$C$1000,$A249))</f>
        <v/>
      </c>
      <c r="C249" t="str">
        <f>IF($A249="","",INDEX(APPOGGIO!$D$2:$D$1000,$A249))</f>
        <v/>
      </c>
      <c r="D249" s="96" t="str">
        <f>IF($A249="","",INDEX(APPOGGIO!$AG$2:$AG$1000,$A249))</f>
        <v/>
      </c>
      <c r="E249" s="96" t="str">
        <f>IF($A249="","",INDEX(APPOGGIO!$G$2:$G$1000,$A249))</f>
        <v/>
      </c>
      <c r="F249" s="96" t="str">
        <f>IF($A249="","",INDEX(APPOGGIO!$AB$2:$AB$1000,$A249))</f>
        <v/>
      </c>
      <c r="G249" s="97" t="str">
        <f>IF($A249="","",INDEX(APPOGGIO!$AC$2:$AC$1000,$A249))</f>
        <v/>
      </c>
      <c r="H249" s="96" t="str">
        <f>IF($A249="","",INDEX(APPOGGIO!$AD$2:$AD$1000,$A249))</f>
        <v/>
      </c>
      <c r="I249" s="96" t="str">
        <f>IF($A249="","",INDEX(APPOGGIO!$AE$2:$AE$1000,$A249))</f>
        <v/>
      </c>
      <c r="J249" t="str">
        <f t="shared" si="15"/>
        <v/>
      </c>
      <c r="K249" t="str">
        <f>IF($A249="","",INDEX(APPOGGIO!$Z$2:$Z$1000,$A249))</f>
        <v/>
      </c>
      <c r="L249" s="96" t="str">
        <f>IF($A249="","",INDEX(APPOGGIO!$AA$2:$AA$1000,$A249))</f>
        <v/>
      </c>
      <c r="M249" s="96" t="str">
        <f>IF($A249="","",INDEX(APPOGGIO!$AF$2:$AF$1000,$A249))</f>
        <v/>
      </c>
      <c r="N249" s="96" t="str">
        <f t="shared" si="16"/>
        <v/>
      </c>
      <c r="O249" s="96" t="str">
        <f t="shared" si="17"/>
        <v/>
      </c>
      <c r="S249" s="118"/>
      <c r="T249" s="118"/>
      <c r="W249" s="227" t="str" cm="1">
        <f t="array" ref="W249">IF($B249="","",IFERROR(_xlfn.XLOOKUP($B249&amp;"",PIVOT!$A$10:$A$220&amp;"",PIVOT!$R$10:$R$220,0),0))</f>
        <v/>
      </c>
      <c r="X249" s="221" t="str">
        <f t="shared" si="18"/>
        <v/>
      </c>
      <c r="Y249" s="230" t="str">
        <f t="shared" si="19"/>
        <v/>
      </c>
    </row>
    <row r="250" spans="1:25" x14ac:dyDescent="0.25">
      <c r="A250" t="str">
        <f>IF(ROWS(A$2:A250)&lt;=$Q$2,IFERROR(MATCH(ROWS(A$2:A250),APPOGGIO!$AH$2:$AH$1000,0),""),IFERROR(MATCH(ROWS(A$2:A250)-$Q$2,APPOGGIO!$AI$2:$AI$1000,0),""))</f>
        <v/>
      </c>
      <c r="B250" t="str">
        <f>IF($A250="","",INDEX(APPOGGIO!$C$2:$C$1000,$A250))</f>
        <v/>
      </c>
      <c r="C250" t="str">
        <f>IF($A250="","",INDEX(APPOGGIO!$D$2:$D$1000,$A250))</f>
        <v/>
      </c>
      <c r="D250" s="96" t="str">
        <f>IF($A250="","",INDEX(APPOGGIO!$AG$2:$AG$1000,$A250))</f>
        <v/>
      </c>
      <c r="E250" s="96" t="str">
        <f>IF($A250="","",INDEX(APPOGGIO!$G$2:$G$1000,$A250))</f>
        <v/>
      </c>
      <c r="F250" s="96" t="str">
        <f>IF($A250="","",INDEX(APPOGGIO!$AB$2:$AB$1000,$A250))</f>
        <v/>
      </c>
      <c r="G250" s="97" t="str">
        <f>IF($A250="","",INDEX(APPOGGIO!$AC$2:$AC$1000,$A250))</f>
        <v/>
      </c>
      <c r="H250" s="96" t="str">
        <f>IF($A250="","",INDEX(APPOGGIO!$AD$2:$AD$1000,$A250))</f>
        <v/>
      </c>
      <c r="I250" s="96" t="str">
        <f>IF($A250="","",INDEX(APPOGGIO!$AE$2:$AE$1000,$A250))</f>
        <v/>
      </c>
      <c r="J250" t="str">
        <f t="shared" si="15"/>
        <v/>
      </c>
      <c r="K250" t="str">
        <f>IF($A250="","",INDEX(APPOGGIO!$Z$2:$Z$1000,$A250))</f>
        <v/>
      </c>
      <c r="L250" s="96" t="str">
        <f>IF($A250="","",INDEX(APPOGGIO!$AA$2:$AA$1000,$A250))</f>
        <v/>
      </c>
      <c r="M250" s="96" t="str">
        <f>IF($A250="","",INDEX(APPOGGIO!$AF$2:$AF$1000,$A250))</f>
        <v/>
      </c>
      <c r="N250" s="96" t="str">
        <f t="shared" si="16"/>
        <v/>
      </c>
      <c r="O250" s="96" t="str">
        <f t="shared" si="17"/>
        <v/>
      </c>
      <c r="S250" s="118"/>
      <c r="T250" s="118"/>
      <c r="W250" s="228" t="str" cm="1">
        <f t="array" ref="W250">IF($B250="","",IFERROR(_xlfn.XLOOKUP($B250&amp;"",PIVOT!$A$10:$A$220&amp;"",PIVOT!$R$10:$R$220,0),0))</f>
        <v/>
      </c>
      <c r="X250" s="225" t="str">
        <f t="shared" si="18"/>
        <v/>
      </c>
      <c r="Y250" s="231" t="str">
        <f t="shared" si="19"/>
        <v/>
      </c>
    </row>
    <row r="251" spans="1:25" x14ac:dyDescent="0.25">
      <c r="D251" s="96"/>
      <c r="E251" s="96"/>
      <c r="F251" s="96"/>
      <c r="G251" s="97"/>
      <c r="H251" s="96"/>
      <c r="I251" s="96"/>
      <c r="L251" s="96"/>
      <c r="M251" s="96"/>
      <c r="N251" s="96"/>
      <c r="S251" s="118"/>
      <c r="T251" s="118"/>
    </row>
    <row r="252" spans="1:25" x14ac:dyDescent="0.25">
      <c r="D252" s="96"/>
      <c r="E252" s="96"/>
      <c r="F252" s="96"/>
      <c r="G252" s="97"/>
      <c r="H252" s="96"/>
      <c r="I252" s="96"/>
      <c r="L252" s="96"/>
      <c r="M252" s="96"/>
      <c r="N252" s="96"/>
      <c r="S252" s="118"/>
      <c r="T252" s="118"/>
    </row>
    <row r="253" spans="1:25" x14ac:dyDescent="0.25">
      <c r="D253" s="96"/>
      <c r="E253" s="96"/>
      <c r="F253" s="96"/>
      <c r="G253" s="97"/>
      <c r="H253" s="96"/>
      <c r="I253" s="96"/>
      <c r="L253" s="96"/>
      <c r="M253" s="96"/>
      <c r="N253" s="96"/>
      <c r="S253" s="118"/>
      <c r="T253" s="118"/>
    </row>
    <row r="254" spans="1:25" x14ac:dyDescent="0.25">
      <c r="D254" s="96"/>
      <c r="E254" s="96"/>
      <c r="F254" s="96"/>
      <c r="G254" s="97"/>
      <c r="H254" s="96"/>
      <c r="I254" s="96"/>
      <c r="L254" s="96"/>
      <c r="M254" s="96"/>
      <c r="N254" s="96"/>
      <c r="S254" s="118"/>
      <c r="T254" s="118"/>
    </row>
    <row r="255" spans="1:25" x14ac:dyDescent="0.25">
      <c r="D255" s="96"/>
      <c r="E255" s="96"/>
      <c r="F255" s="96"/>
      <c r="G255" s="97"/>
      <c r="H255" s="96"/>
      <c r="I255" s="96"/>
      <c r="L255" s="96"/>
      <c r="M255" s="96"/>
      <c r="N255" s="96"/>
      <c r="S255" s="118"/>
      <c r="T255" s="118"/>
    </row>
    <row r="256" spans="1:25" x14ac:dyDescent="0.25">
      <c r="D256" s="96"/>
      <c r="E256" s="96"/>
      <c r="F256" s="96"/>
      <c r="G256" s="97"/>
      <c r="H256" s="96"/>
      <c r="I256" s="96"/>
      <c r="L256" s="96"/>
      <c r="M256" s="96"/>
      <c r="N256" s="96"/>
      <c r="S256" s="118"/>
      <c r="T256" s="118"/>
    </row>
    <row r="257" spans="4:20" x14ac:dyDescent="0.25">
      <c r="D257" s="96"/>
      <c r="E257" s="96"/>
      <c r="F257" s="96"/>
      <c r="G257" s="97"/>
      <c r="H257" s="96"/>
      <c r="I257" s="96"/>
      <c r="L257" s="96"/>
      <c r="M257" s="96"/>
      <c r="N257" s="96"/>
      <c r="S257" s="118"/>
      <c r="T257" s="118"/>
    </row>
    <row r="258" spans="4:20" x14ac:dyDescent="0.25">
      <c r="D258" s="96"/>
      <c r="E258" s="96"/>
      <c r="F258" s="96"/>
      <c r="G258" s="97"/>
      <c r="H258" s="96"/>
      <c r="I258" s="96"/>
      <c r="L258" s="96"/>
      <c r="M258" s="96"/>
      <c r="N258" s="96"/>
      <c r="S258" s="118"/>
      <c r="T258" s="118"/>
    </row>
    <row r="259" spans="4:20" x14ac:dyDescent="0.25">
      <c r="D259" s="96"/>
      <c r="E259" s="96"/>
      <c r="F259" s="96"/>
      <c r="G259" s="97"/>
      <c r="H259" s="96"/>
      <c r="I259" s="96"/>
      <c r="L259" s="96"/>
      <c r="M259" s="96"/>
      <c r="N259" s="96"/>
      <c r="S259" s="118"/>
      <c r="T259" s="118"/>
    </row>
    <row r="260" spans="4:20" x14ac:dyDescent="0.25">
      <c r="D260" s="96"/>
      <c r="E260" s="96"/>
      <c r="F260" s="96"/>
      <c r="G260" s="97"/>
      <c r="H260" s="96"/>
      <c r="I260" s="96"/>
      <c r="L260" s="96"/>
      <c r="M260" s="96"/>
      <c r="N260" s="96"/>
      <c r="S260" s="118"/>
      <c r="T260" s="118"/>
    </row>
    <row r="261" spans="4:20" x14ac:dyDescent="0.25">
      <c r="D261" s="96"/>
      <c r="E261" s="96"/>
      <c r="F261" s="96"/>
      <c r="G261" s="97"/>
      <c r="H261" s="96"/>
      <c r="I261" s="96"/>
      <c r="L261" s="96"/>
      <c r="M261" s="96"/>
      <c r="N261" s="96"/>
      <c r="S261" s="118"/>
      <c r="T261" s="118"/>
    </row>
    <row r="262" spans="4:20" x14ac:dyDescent="0.25">
      <c r="D262" s="96"/>
      <c r="E262" s="96"/>
      <c r="F262" s="96"/>
      <c r="G262" s="97"/>
      <c r="H262" s="96"/>
      <c r="I262" s="96"/>
      <c r="L262" s="96"/>
      <c r="M262" s="96"/>
      <c r="N262" s="96"/>
      <c r="S262" s="118"/>
      <c r="T262" s="118"/>
    </row>
    <row r="263" spans="4:20" x14ac:dyDescent="0.25">
      <c r="D263" s="96"/>
      <c r="E263" s="96"/>
      <c r="F263" s="96"/>
      <c r="G263" s="97"/>
      <c r="H263" s="96"/>
      <c r="I263" s="96"/>
      <c r="L263" s="96"/>
      <c r="M263" s="96"/>
      <c r="N263" s="96"/>
      <c r="S263" s="118"/>
      <c r="T263" s="118"/>
    </row>
    <row r="264" spans="4:20" x14ac:dyDescent="0.25">
      <c r="D264" s="96"/>
      <c r="E264" s="96"/>
      <c r="F264" s="96"/>
      <c r="G264" s="97"/>
      <c r="H264" s="96"/>
      <c r="I264" s="96"/>
      <c r="L264" s="96"/>
      <c r="M264" s="96"/>
      <c r="N264" s="96"/>
      <c r="S264" s="118"/>
      <c r="T264" s="118"/>
    </row>
    <row r="265" spans="4:20" x14ac:dyDescent="0.25">
      <c r="D265" s="96"/>
      <c r="E265" s="96"/>
      <c r="F265" s="96"/>
      <c r="G265" s="97"/>
      <c r="H265" s="96"/>
      <c r="I265" s="96"/>
      <c r="L265" s="96"/>
      <c r="M265" s="96"/>
      <c r="N265" s="96"/>
      <c r="S265" s="118"/>
      <c r="T265" s="118"/>
    </row>
    <row r="266" spans="4:20" x14ac:dyDescent="0.25">
      <c r="D266" s="96"/>
      <c r="E266" s="96"/>
      <c r="F266" s="96"/>
      <c r="G266" s="97"/>
      <c r="H266" s="96"/>
      <c r="I266" s="96"/>
      <c r="L266" s="96"/>
      <c r="M266" s="96"/>
      <c r="N266" s="96"/>
      <c r="S266" s="118"/>
      <c r="T266" s="118"/>
    </row>
    <row r="267" spans="4:20" x14ac:dyDescent="0.25">
      <c r="D267" s="96"/>
      <c r="E267" s="96"/>
      <c r="F267" s="96"/>
      <c r="G267" s="97"/>
      <c r="H267" s="96"/>
      <c r="I267" s="96"/>
      <c r="L267" s="96"/>
      <c r="M267" s="96"/>
      <c r="N267" s="96"/>
      <c r="S267" s="118"/>
      <c r="T267" s="118"/>
    </row>
    <row r="268" spans="4:20" x14ac:dyDescent="0.25">
      <c r="D268" s="96"/>
      <c r="E268" s="96"/>
      <c r="F268" s="96"/>
      <c r="G268" s="97"/>
      <c r="H268" s="96"/>
      <c r="I268" s="96"/>
      <c r="L268" s="96"/>
      <c r="M268" s="96"/>
      <c r="N268" s="96"/>
      <c r="S268" s="118"/>
      <c r="T268" s="118"/>
    </row>
    <row r="269" spans="4:20" x14ac:dyDescent="0.25">
      <c r="D269" s="96"/>
      <c r="E269" s="96"/>
      <c r="F269" s="96"/>
      <c r="G269" s="97"/>
      <c r="H269" s="96"/>
      <c r="I269" s="96"/>
      <c r="L269" s="96"/>
      <c r="M269" s="96"/>
      <c r="N269" s="96"/>
      <c r="S269" s="118"/>
      <c r="T269" s="118"/>
    </row>
    <row r="270" spans="4:20" x14ac:dyDescent="0.25">
      <c r="D270" s="96"/>
      <c r="E270" s="96"/>
      <c r="F270" s="96"/>
      <c r="G270" s="97"/>
      <c r="H270" s="96"/>
      <c r="I270" s="96"/>
      <c r="L270" s="96"/>
      <c r="M270" s="96"/>
      <c r="N270" s="96"/>
      <c r="S270" s="118"/>
      <c r="T270" s="118"/>
    </row>
    <row r="271" spans="4:20" x14ac:dyDescent="0.25">
      <c r="D271" s="96"/>
      <c r="E271" s="96"/>
      <c r="F271" s="96"/>
      <c r="G271" s="97"/>
      <c r="H271" s="96"/>
      <c r="I271" s="96"/>
      <c r="L271" s="96"/>
      <c r="M271" s="96"/>
      <c r="N271" s="96"/>
      <c r="S271" s="118"/>
      <c r="T271" s="118"/>
    </row>
    <row r="272" spans="4:20" x14ac:dyDescent="0.25">
      <c r="D272" s="96"/>
      <c r="E272" s="96"/>
      <c r="F272" s="96"/>
      <c r="G272" s="97"/>
      <c r="H272" s="96"/>
      <c r="I272" s="96"/>
      <c r="L272" s="96"/>
      <c r="M272" s="96"/>
      <c r="N272" s="96"/>
      <c r="S272" s="118"/>
      <c r="T272" s="118"/>
    </row>
    <row r="273" spans="4:20" x14ac:dyDescent="0.25">
      <c r="D273" s="96"/>
      <c r="E273" s="96"/>
      <c r="F273" s="96"/>
      <c r="G273" s="97"/>
      <c r="H273" s="96"/>
      <c r="I273" s="96"/>
      <c r="L273" s="96"/>
      <c r="M273" s="96"/>
      <c r="N273" s="96"/>
      <c r="S273" s="118"/>
      <c r="T273" s="118"/>
    </row>
    <row r="274" spans="4:20" x14ac:dyDescent="0.25">
      <c r="D274" s="96"/>
      <c r="E274" s="96"/>
      <c r="F274" s="96"/>
      <c r="G274" s="97"/>
      <c r="H274" s="96"/>
      <c r="I274" s="96"/>
      <c r="L274" s="96"/>
      <c r="M274" s="96"/>
      <c r="N274" s="96"/>
      <c r="S274" s="118"/>
      <c r="T274" s="118"/>
    </row>
    <row r="275" spans="4:20" x14ac:dyDescent="0.25">
      <c r="D275" s="96"/>
      <c r="E275" s="96"/>
      <c r="F275" s="96"/>
      <c r="G275" s="97"/>
      <c r="H275" s="96"/>
      <c r="I275" s="96"/>
      <c r="L275" s="96"/>
      <c r="M275" s="96"/>
      <c r="N275" s="96"/>
      <c r="S275" s="118"/>
      <c r="T275" s="118"/>
    </row>
    <row r="276" spans="4:20" x14ac:dyDescent="0.25">
      <c r="D276" s="96"/>
      <c r="E276" s="96"/>
      <c r="F276" s="96"/>
      <c r="G276" s="97"/>
      <c r="H276" s="96"/>
      <c r="I276" s="96"/>
      <c r="L276" s="96"/>
      <c r="M276" s="96"/>
      <c r="N276" s="96"/>
      <c r="S276" s="118"/>
      <c r="T276" s="118"/>
    </row>
    <row r="277" spans="4:20" x14ac:dyDescent="0.25">
      <c r="D277" s="96"/>
      <c r="E277" s="96"/>
      <c r="F277" s="96"/>
      <c r="G277" s="97"/>
      <c r="H277" s="96"/>
      <c r="I277" s="96"/>
      <c r="L277" s="96"/>
      <c r="M277" s="96"/>
      <c r="N277" s="96"/>
      <c r="S277" s="118"/>
      <c r="T277" s="118"/>
    </row>
    <row r="278" spans="4:20" x14ac:dyDescent="0.25">
      <c r="D278" s="96"/>
      <c r="E278" s="96"/>
      <c r="F278" s="96"/>
      <c r="G278" s="97"/>
      <c r="H278" s="96"/>
      <c r="I278" s="96"/>
      <c r="L278" s="96"/>
      <c r="M278" s="96"/>
      <c r="N278" s="96"/>
      <c r="S278" s="118"/>
      <c r="T278" s="118"/>
    </row>
    <row r="279" spans="4:20" x14ac:dyDescent="0.25">
      <c r="D279" s="96"/>
      <c r="E279" s="96"/>
      <c r="F279" s="96"/>
      <c r="G279" s="97"/>
      <c r="H279" s="96"/>
      <c r="I279" s="96"/>
      <c r="L279" s="96"/>
      <c r="M279" s="96"/>
      <c r="N279" s="96"/>
      <c r="S279" s="118"/>
      <c r="T279" s="118"/>
    </row>
    <row r="280" spans="4:20" x14ac:dyDescent="0.25">
      <c r="D280" s="96"/>
      <c r="E280" s="96"/>
      <c r="F280" s="96"/>
      <c r="G280" s="97"/>
      <c r="H280" s="96"/>
      <c r="I280" s="96"/>
      <c r="L280" s="96"/>
      <c r="M280" s="96"/>
      <c r="N280" s="96"/>
      <c r="S280" s="118"/>
      <c r="T280" s="118"/>
    </row>
    <row r="281" spans="4:20" x14ac:dyDescent="0.25">
      <c r="D281" s="96"/>
      <c r="E281" s="96"/>
      <c r="F281" s="96"/>
      <c r="G281" s="97"/>
      <c r="H281" s="96"/>
      <c r="I281" s="96"/>
      <c r="L281" s="96"/>
      <c r="M281" s="96"/>
      <c r="N281" s="96"/>
      <c r="S281" s="118"/>
      <c r="T281" s="118"/>
    </row>
    <row r="282" spans="4:20" x14ac:dyDescent="0.25">
      <c r="D282" s="96"/>
      <c r="E282" s="96"/>
      <c r="F282" s="96"/>
      <c r="G282" s="97"/>
      <c r="H282" s="96"/>
      <c r="I282" s="96"/>
      <c r="L282" s="96"/>
      <c r="M282" s="96"/>
      <c r="N282" s="96"/>
      <c r="S282" s="118"/>
      <c r="T282" s="118"/>
    </row>
    <row r="283" spans="4:20" x14ac:dyDescent="0.25">
      <c r="D283" s="96"/>
      <c r="E283" s="96"/>
      <c r="F283" s="96"/>
      <c r="G283" s="97"/>
      <c r="H283" s="96"/>
      <c r="I283" s="96"/>
      <c r="L283" s="96"/>
      <c r="M283" s="96"/>
      <c r="N283" s="96"/>
      <c r="S283" s="118"/>
      <c r="T283" s="118"/>
    </row>
    <row r="284" spans="4:20" x14ac:dyDescent="0.25">
      <c r="D284" s="96"/>
      <c r="E284" s="96"/>
      <c r="F284" s="96"/>
      <c r="G284" s="97"/>
      <c r="H284" s="96"/>
      <c r="I284" s="96"/>
      <c r="L284" s="96"/>
      <c r="M284" s="96"/>
      <c r="N284" s="96"/>
      <c r="S284" s="118"/>
      <c r="T284" s="118"/>
    </row>
    <row r="285" spans="4:20" x14ac:dyDescent="0.25">
      <c r="D285" s="96"/>
      <c r="E285" s="96"/>
      <c r="F285" s="96"/>
      <c r="G285" s="97"/>
      <c r="H285" s="96"/>
      <c r="I285" s="96"/>
      <c r="L285" s="96"/>
      <c r="M285" s="96"/>
      <c r="N285" s="96"/>
      <c r="S285" s="118"/>
      <c r="T285" s="118"/>
    </row>
    <row r="286" spans="4:20" x14ac:dyDescent="0.25">
      <c r="D286" s="96"/>
      <c r="E286" s="96"/>
      <c r="F286" s="96"/>
      <c r="G286" s="97"/>
      <c r="H286" s="96"/>
      <c r="I286" s="96"/>
      <c r="L286" s="96"/>
      <c r="M286" s="96"/>
      <c r="N286" s="96"/>
      <c r="S286" s="118"/>
      <c r="T286" s="118"/>
    </row>
    <row r="287" spans="4:20" x14ac:dyDescent="0.25">
      <c r="D287" s="96"/>
      <c r="E287" s="96"/>
      <c r="F287" s="96"/>
      <c r="G287" s="97"/>
      <c r="H287" s="96"/>
      <c r="I287" s="96"/>
      <c r="L287" s="96"/>
      <c r="M287" s="96"/>
      <c r="N287" s="96"/>
      <c r="S287" s="118"/>
      <c r="T287" s="118"/>
    </row>
    <row r="288" spans="4:20" x14ac:dyDescent="0.25">
      <c r="D288" s="96"/>
      <c r="E288" s="96"/>
      <c r="F288" s="96"/>
      <c r="G288" s="97"/>
      <c r="H288" s="96"/>
      <c r="I288" s="96"/>
      <c r="L288" s="96"/>
      <c r="M288" s="96"/>
      <c r="N288" s="96"/>
      <c r="S288" s="118"/>
      <c r="T288" s="118"/>
    </row>
    <row r="289" spans="4:20" x14ac:dyDescent="0.25">
      <c r="D289" s="96"/>
      <c r="E289" s="96"/>
      <c r="F289" s="96"/>
      <c r="G289" s="97"/>
      <c r="H289" s="96"/>
      <c r="I289" s="96"/>
      <c r="L289" s="96"/>
      <c r="M289" s="96"/>
      <c r="N289" s="96"/>
      <c r="S289" s="118"/>
      <c r="T289" s="118"/>
    </row>
    <row r="290" spans="4:20" x14ac:dyDescent="0.25">
      <c r="D290" s="96"/>
      <c r="E290" s="96"/>
      <c r="F290" s="96"/>
      <c r="G290" s="97"/>
      <c r="H290" s="96"/>
      <c r="I290" s="96"/>
      <c r="L290" s="96"/>
      <c r="M290" s="96"/>
      <c r="N290" s="96"/>
      <c r="S290" s="118"/>
      <c r="T290" s="118"/>
    </row>
    <row r="291" spans="4:20" x14ac:dyDescent="0.25">
      <c r="D291" s="96"/>
      <c r="E291" s="96"/>
      <c r="F291" s="96"/>
      <c r="G291" s="97"/>
      <c r="H291" s="96"/>
      <c r="I291" s="96"/>
      <c r="L291" s="96"/>
      <c r="M291" s="96"/>
      <c r="N291" s="96"/>
      <c r="S291" s="118"/>
      <c r="T291" s="118"/>
    </row>
    <row r="292" spans="4:20" x14ac:dyDescent="0.25">
      <c r="D292" s="96"/>
      <c r="E292" s="96"/>
      <c r="F292" s="96"/>
      <c r="G292" s="97"/>
      <c r="H292" s="96"/>
      <c r="I292" s="96"/>
      <c r="L292" s="96"/>
      <c r="M292" s="96"/>
      <c r="N292" s="96"/>
      <c r="S292" s="118"/>
      <c r="T292" s="118"/>
    </row>
    <row r="293" spans="4:20" x14ac:dyDescent="0.25">
      <c r="D293" s="96"/>
      <c r="E293" s="96"/>
      <c r="F293" s="96"/>
      <c r="G293" s="97"/>
      <c r="H293" s="96"/>
      <c r="I293" s="96"/>
      <c r="L293" s="96"/>
      <c r="M293" s="96"/>
      <c r="N293" s="96"/>
      <c r="S293" s="118"/>
      <c r="T293" s="118"/>
    </row>
    <row r="294" spans="4:20" x14ac:dyDescent="0.25">
      <c r="D294" s="96"/>
      <c r="E294" s="96"/>
      <c r="F294" s="96"/>
      <c r="G294" s="97"/>
      <c r="H294" s="96"/>
      <c r="I294" s="96"/>
      <c r="L294" s="96"/>
      <c r="M294" s="96"/>
      <c r="N294" s="96"/>
      <c r="S294" s="118"/>
      <c r="T294" s="118"/>
    </row>
    <row r="295" spans="4:20" x14ac:dyDescent="0.25">
      <c r="D295" s="96"/>
      <c r="E295" s="96"/>
      <c r="F295" s="96"/>
      <c r="G295" s="97"/>
      <c r="H295" s="96"/>
      <c r="I295" s="96"/>
      <c r="L295" s="96"/>
      <c r="M295" s="96"/>
      <c r="N295" s="96"/>
      <c r="S295" s="118"/>
      <c r="T295" s="118"/>
    </row>
    <row r="296" spans="4:20" x14ac:dyDescent="0.25">
      <c r="D296" s="96"/>
      <c r="E296" s="96"/>
      <c r="F296" s="96"/>
      <c r="G296" s="97"/>
      <c r="H296" s="96"/>
      <c r="I296" s="96"/>
      <c r="L296" s="96"/>
      <c r="M296" s="96"/>
      <c r="N296" s="96"/>
      <c r="S296" s="118"/>
      <c r="T296" s="118"/>
    </row>
    <row r="297" spans="4:20" x14ac:dyDescent="0.25">
      <c r="D297" s="96"/>
      <c r="E297" s="96"/>
      <c r="F297" s="96"/>
      <c r="G297" s="97"/>
      <c r="H297" s="96"/>
      <c r="I297" s="96"/>
      <c r="L297" s="96"/>
      <c r="M297" s="96"/>
      <c r="N297" s="96"/>
      <c r="S297" s="118"/>
      <c r="T297" s="118"/>
    </row>
    <row r="298" spans="4:20" x14ac:dyDescent="0.25">
      <c r="D298" s="96"/>
      <c r="E298" s="96"/>
      <c r="F298" s="96"/>
      <c r="G298" s="97"/>
      <c r="H298" s="96"/>
      <c r="I298" s="96"/>
      <c r="L298" s="96"/>
      <c r="M298" s="96"/>
      <c r="N298" s="96"/>
      <c r="S298" s="118"/>
      <c r="T298" s="118"/>
    </row>
    <row r="299" spans="4:20" x14ac:dyDescent="0.25">
      <c r="D299" s="96"/>
      <c r="E299" s="96"/>
      <c r="F299" s="96"/>
      <c r="G299" s="97"/>
      <c r="H299" s="96"/>
      <c r="I299" s="96"/>
      <c r="L299" s="96"/>
      <c r="M299" s="96"/>
      <c r="N299" s="96"/>
      <c r="S299" s="118"/>
      <c r="T299" s="118"/>
    </row>
    <row r="300" spans="4:20" x14ac:dyDescent="0.25">
      <c r="D300" s="96"/>
      <c r="E300" s="96"/>
      <c r="F300" s="96"/>
      <c r="G300" s="97"/>
      <c r="H300" s="96"/>
      <c r="I300" s="96"/>
      <c r="L300" s="96"/>
      <c r="M300" s="96"/>
      <c r="N300" s="96"/>
      <c r="S300" s="118"/>
      <c r="T300" s="118"/>
    </row>
    <row r="301" spans="4:20" x14ac:dyDescent="0.25">
      <c r="D301" s="96"/>
      <c r="E301" s="96"/>
      <c r="F301" s="96"/>
      <c r="G301" s="97"/>
      <c r="H301" s="96"/>
      <c r="I301" s="96"/>
      <c r="L301" s="96"/>
      <c r="M301" s="96"/>
      <c r="N301" s="96"/>
      <c r="S301" s="118"/>
      <c r="T301" s="118"/>
    </row>
    <row r="302" spans="4:20" x14ac:dyDescent="0.25">
      <c r="D302" s="96"/>
      <c r="E302" s="96"/>
      <c r="F302" s="96"/>
      <c r="G302" s="97"/>
      <c r="H302" s="96"/>
      <c r="I302" s="96"/>
      <c r="L302" s="96"/>
      <c r="M302" s="96"/>
      <c r="N302" s="96"/>
      <c r="S302" s="118"/>
      <c r="T302" s="118"/>
    </row>
    <row r="303" spans="4:20" x14ac:dyDescent="0.25">
      <c r="D303" s="96"/>
      <c r="E303" s="96"/>
      <c r="F303" s="96"/>
      <c r="G303" s="97"/>
      <c r="H303" s="96"/>
      <c r="I303" s="96"/>
      <c r="L303" s="96"/>
      <c r="M303" s="96"/>
      <c r="N303" s="96"/>
      <c r="S303" s="118"/>
      <c r="T303" s="118"/>
    </row>
    <row r="304" spans="4:20" x14ac:dyDescent="0.25">
      <c r="D304" s="96"/>
      <c r="E304" s="96"/>
      <c r="F304" s="96"/>
      <c r="G304" s="97"/>
      <c r="H304" s="96"/>
      <c r="I304" s="96"/>
      <c r="L304" s="96"/>
      <c r="M304" s="96"/>
      <c r="N304" s="96"/>
      <c r="S304" s="118"/>
      <c r="T304" s="118"/>
    </row>
    <row r="305" spans="4:20" x14ac:dyDescent="0.25">
      <c r="D305" s="96"/>
      <c r="E305" s="96"/>
      <c r="F305" s="96"/>
      <c r="G305" s="97"/>
      <c r="H305" s="96"/>
      <c r="I305" s="96"/>
      <c r="L305" s="96"/>
      <c r="M305" s="96"/>
      <c r="N305" s="96"/>
      <c r="S305" s="118"/>
      <c r="T305" s="118"/>
    </row>
    <row r="306" spans="4:20" x14ac:dyDescent="0.25">
      <c r="D306" s="96"/>
      <c r="E306" s="96"/>
      <c r="F306" s="96"/>
      <c r="G306" s="97"/>
      <c r="H306" s="96"/>
      <c r="I306" s="96"/>
      <c r="L306" s="96"/>
      <c r="M306" s="96"/>
      <c r="N306" s="96"/>
      <c r="S306" s="118"/>
      <c r="T306" s="118"/>
    </row>
    <row r="307" spans="4:20" x14ac:dyDescent="0.25">
      <c r="D307" s="96"/>
      <c r="E307" s="96"/>
      <c r="F307" s="96"/>
      <c r="G307" s="97"/>
      <c r="H307" s="96"/>
      <c r="I307" s="96"/>
      <c r="L307" s="96"/>
      <c r="M307" s="96"/>
      <c r="N307" s="96"/>
      <c r="S307" s="118"/>
      <c r="T307" s="118"/>
    </row>
    <row r="308" spans="4:20" x14ac:dyDescent="0.25">
      <c r="D308" s="96"/>
      <c r="E308" s="96"/>
      <c r="F308" s="96"/>
      <c r="G308" s="97"/>
      <c r="H308" s="96"/>
      <c r="I308" s="96"/>
      <c r="L308" s="96"/>
      <c r="M308" s="96"/>
      <c r="N308" s="96"/>
      <c r="S308" s="118"/>
      <c r="T308" s="118"/>
    </row>
    <row r="309" spans="4:20" x14ac:dyDescent="0.25">
      <c r="D309" s="96"/>
      <c r="E309" s="96"/>
      <c r="F309" s="96"/>
      <c r="G309" s="97"/>
      <c r="H309" s="96"/>
      <c r="I309" s="96"/>
      <c r="L309" s="96"/>
      <c r="M309" s="96"/>
      <c r="N309" s="96"/>
      <c r="S309" s="118"/>
      <c r="T309" s="118"/>
    </row>
    <row r="310" spans="4:20" x14ac:dyDescent="0.25">
      <c r="D310" s="96"/>
      <c r="E310" s="96"/>
      <c r="F310" s="96"/>
      <c r="G310" s="97"/>
      <c r="H310" s="96"/>
      <c r="I310" s="96"/>
      <c r="L310" s="96"/>
      <c r="M310" s="96"/>
      <c r="N310" s="96"/>
      <c r="S310" s="118"/>
      <c r="T310" s="118"/>
    </row>
    <row r="311" spans="4:20" x14ac:dyDescent="0.25">
      <c r="D311" s="96"/>
      <c r="E311" s="96"/>
      <c r="F311" s="96"/>
      <c r="G311" s="97"/>
      <c r="H311" s="96"/>
      <c r="I311" s="96"/>
      <c r="L311" s="96"/>
      <c r="M311" s="96"/>
      <c r="N311" s="96"/>
      <c r="S311" s="118"/>
      <c r="T311" s="118"/>
    </row>
    <row r="312" spans="4:20" x14ac:dyDescent="0.25">
      <c r="D312" s="96"/>
      <c r="E312" s="96"/>
      <c r="F312" s="96"/>
      <c r="G312" s="97"/>
      <c r="H312" s="96"/>
      <c r="I312" s="96"/>
      <c r="L312" s="96"/>
      <c r="M312" s="96"/>
      <c r="N312" s="96"/>
      <c r="S312" s="118"/>
      <c r="T312" s="118"/>
    </row>
    <row r="313" spans="4:20" x14ac:dyDescent="0.25">
      <c r="D313" s="96"/>
      <c r="E313" s="96"/>
      <c r="F313" s="96"/>
      <c r="G313" s="97"/>
      <c r="H313" s="96"/>
      <c r="I313" s="96"/>
      <c r="L313" s="96"/>
      <c r="M313" s="96"/>
      <c r="N313" s="96"/>
      <c r="S313" s="118"/>
      <c r="T313" s="118"/>
    </row>
    <row r="314" spans="4:20" x14ac:dyDescent="0.25">
      <c r="D314" s="96"/>
      <c r="E314" s="96"/>
      <c r="F314" s="96"/>
      <c r="G314" s="97"/>
      <c r="H314" s="96"/>
      <c r="I314" s="96"/>
      <c r="L314" s="96"/>
      <c r="M314" s="96"/>
      <c r="N314" s="96"/>
      <c r="S314" s="118"/>
      <c r="T314" s="118"/>
    </row>
    <row r="315" spans="4:20" x14ac:dyDescent="0.25">
      <c r="D315" s="96"/>
      <c r="E315" s="96"/>
      <c r="F315" s="96"/>
      <c r="G315" s="97"/>
      <c r="H315" s="96"/>
      <c r="I315" s="96"/>
      <c r="L315" s="96"/>
      <c r="M315" s="96"/>
      <c r="N315" s="96"/>
      <c r="S315" s="118"/>
      <c r="T315" s="118"/>
    </row>
    <row r="316" spans="4:20" x14ac:dyDescent="0.25">
      <c r="D316" s="96"/>
      <c r="E316" s="96"/>
      <c r="F316" s="96"/>
      <c r="G316" s="97"/>
      <c r="H316" s="96"/>
      <c r="I316" s="96"/>
      <c r="L316" s="96"/>
      <c r="M316" s="96"/>
      <c r="N316" s="96"/>
      <c r="S316" s="118"/>
      <c r="T316" s="118"/>
    </row>
    <row r="317" spans="4:20" x14ac:dyDescent="0.25">
      <c r="D317" s="96"/>
      <c r="E317" s="96"/>
      <c r="F317" s="96"/>
      <c r="G317" s="97"/>
      <c r="H317" s="96"/>
      <c r="I317" s="96"/>
      <c r="L317" s="96"/>
      <c r="M317" s="96"/>
      <c r="N317" s="96"/>
      <c r="S317" s="118"/>
      <c r="T317" s="118"/>
    </row>
    <row r="318" spans="4:20" x14ac:dyDescent="0.25">
      <c r="D318" s="96"/>
      <c r="E318" s="96"/>
      <c r="F318" s="96"/>
      <c r="G318" s="97"/>
      <c r="H318" s="96"/>
      <c r="I318" s="96"/>
      <c r="L318" s="96"/>
      <c r="M318" s="96"/>
      <c r="N318" s="96"/>
      <c r="S318" s="118"/>
      <c r="T318" s="118"/>
    </row>
    <row r="319" spans="4:20" x14ac:dyDescent="0.25">
      <c r="D319" s="96"/>
      <c r="E319" s="96"/>
      <c r="F319" s="96"/>
      <c r="G319" s="97"/>
      <c r="H319" s="96"/>
      <c r="I319" s="96"/>
      <c r="L319" s="96"/>
      <c r="M319" s="96"/>
      <c r="N319" s="96"/>
      <c r="S319" s="118"/>
      <c r="T319" s="118"/>
    </row>
    <row r="320" spans="4:20" x14ac:dyDescent="0.25">
      <c r="D320" s="96"/>
      <c r="E320" s="96"/>
      <c r="F320" s="96"/>
      <c r="G320" s="97"/>
      <c r="H320" s="96"/>
      <c r="I320" s="96"/>
      <c r="L320" s="96"/>
      <c r="M320" s="96"/>
      <c r="N320" s="96"/>
      <c r="S320" s="118"/>
      <c r="T320" s="118"/>
    </row>
    <row r="321" spans="4:20" x14ac:dyDescent="0.25">
      <c r="D321" s="96"/>
      <c r="E321" s="96"/>
      <c r="F321" s="96"/>
      <c r="G321" s="97"/>
      <c r="H321" s="96"/>
      <c r="I321" s="96"/>
      <c r="L321" s="96"/>
      <c r="M321" s="96"/>
      <c r="N321" s="96"/>
      <c r="S321" s="118"/>
      <c r="T321" s="118"/>
    </row>
    <row r="322" spans="4:20" x14ac:dyDescent="0.25">
      <c r="D322" s="96"/>
      <c r="E322" s="96"/>
      <c r="F322" s="96"/>
      <c r="G322" s="97"/>
      <c r="H322" s="96"/>
      <c r="I322" s="96"/>
      <c r="L322" s="96"/>
      <c r="M322" s="96"/>
      <c r="N322" s="96"/>
      <c r="S322" s="118"/>
      <c r="T322" s="118"/>
    </row>
    <row r="323" spans="4:20" x14ac:dyDescent="0.25">
      <c r="D323" s="96"/>
      <c r="E323" s="96"/>
      <c r="F323" s="96"/>
      <c r="G323" s="97"/>
      <c r="H323" s="96"/>
      <c r="I323" s="96"/>
      <c r="L323" s="96"/>
      <c r="M323" s="96"/>
      <c r="N323" s="96"/>
      <c r="S323" s="118"/>
      <c r="T323" s="118"/>
    </row>
    <row r="324" spans="4:20" x14ac:dyDescent="0.25">
      <c r="D324" s="96"/>
      <c r="E324" s="96"/>
      <c r="F324" s="96"/>
      <c r="G324" s="97"/>
      <c r="H324" s="96"/>
      <c r="I324" s="96"/>
      <c r="L324" s="96"/>
      <c r="M324" s="96"/>
      <c r="N324" s="96"/>
      <c r="S324" s="118"/>
      <c r="T324" s="118"/>
    </row>
    <row r="325" spans="4:20" x14ac:dyDescent="0.25">
      <c r="D325" s="96"/>
      <c r="E325" s="96"/>
      <c r="F325" s="96"/>
      <c r="G325" s="97"/>
      <c r="H325" s="96"/>
      <c r="I325" s="96"/>
      <c r="L325" s="96"/>
      <c r="M325" s="96"/>
      <c r="N325" s="96"/>
      <c r="S325" s="118"/>
      <c r="T325" s="118"/>
    </row>
    <row r="326" spans="4:20" x14ac:dyDescent="0.25">
      <c r="D326" s="96"/>
      <c r="E326" s="96"/>
      <c r="F326" s="96"/>
      <c r="G326" s="97"/>
      <c r="H326" s="96"/>
      <c r="I326" s="96"/>
      <c r="L326" s="96"/>
      <c r="M326" s="96"/>
      <c r="N326" s="96"/>
      <c r="S326" s="118"/>
      <c r="T326" s="118"/>
    </row>
    <row r="327" spans="4:20" x14ac:dyDescent="0.25">
      <c r="D327" s="96"/>
      <c r="E327" s="96"/>
      <c r="F327" s="96"/>
      <c r="G327" s="97"/>
      <c r="H327" s="96"/>
      <c r="I327" s="96"/>
      <c r="L327" s="96"/>
      <c r="M327" s="96"/>
      <c r="N327" s="96"/>
      <c r="S327" s="118"/>
      <c r="T327" s="118"/>
    </row>
    <row r="328" spans="4:20" x14ac:dyDescent="0.25">
      <c r="D328" s="96"/>
      <c r="E328" s="96"/>
      <c r="F328" s="96"/>
      <c r="G328" s="97"/>
      <c r="H328" s="96"/>
      <c r="I328" s="96"/>
      <c r="L328" s="96"/>
      <c r="M328" s="96"/>
      <c r="N328" s="96"/>
      <c r="S328" s="118"/>
      <c r="T328" s="118"/>
    </row>
    <row r="329" spans="4:20" x14ac:dyDescent="0.25">
      <c r="D329" s="96"/>
      <c r="E329" s="96"/>
      <c r="F329" s="96"/>
      <c r="G329" s="97"/>
      <c r="H329" s="96"/>
      <c r="I329" s="96"/>
      <c r="L329" s="96"/>
      <c r="M329" s="96"/>
      <c r="N329" s="96"/>
      <c r="S329" s="118"/>
      <c r="T329" s="118"/>
    </row>
    <row r="330" spans="4:20" x14ac:dyDescent="0.25">
      <c r="D330" s="96"/>
      <c r="E330" s="96"/>
      <c r="F330" s="96"/>
      <c r="G330" s="97"/>
      <c r="H330" s="96"/>
      <c r="I330" s="96"/>
      <c r="L330" s="96"/>
      <c r="M330" s="96"/>
      <c r="N330" s="96"/>
      <c r="S330" s="118"/>
      <c r="T330" s="118"/>
    </row>
    <row r="331" spans="4:20" x14ac:dyDescent="0.25">
      <c r="D331" s="96"/>
      <c r="E331" s="96"/>
      <c r="F331" s="96"/>
      <c r="G331" s="97"/>
      <c r="H331" s="96"/>
      <c r="I331" s="96"/>
      <c r="L331" s="96"/>
      <c r="M331" s="96"/>
      <c r="N331" s="96"/>
      <c r="S331" s="118"/>
      <c r="T331" s="118"/>
    </row>
    <row r="332" spans="4:20" x14ac:dyDescent="0.25">
      <c r="D332" s="96"/>
      <c r="E332" s="96"/>
      <c r="F332" s="96"/>
      <c r="G332" s="97"/>
      <c r="H332" s="96"/>
      <c r="I332" s="96"/>
      <c r="L332" s="96"/>
      <c r="M332" s="96"/>
      <c r="N332" s="96"/>
      <c r="S332" s="118"/>
      <c r="T332" s="118"/>
    </row>
    <row r="333" spans="4:20" x14ac:dyDescent="0.25">
      <c r="D333" s="96"/>
      <c r="E333" s="96"/>
      <c r="F333" s="96"/>
      <c r="G333" s="97"/>
      <c r="H333" s="96"/>
      <c r="I333" s="96"/>
      <c r="L333" s="96"/>
      <c r="M333" s="96"/>
      <c r="N333" s="96"/>
      <c r="S333" s="118"/>
      <c r="T333" s="118"/>
    </row>
    <row r="334" spans="4:20" x14ac:dyDescent="0.25">
      <c r="D334" s="96"/>
      <c r="E334" s="96"/>
      <c r="F334" s="96"/>
      <c r="G334" s="97"/>
      <c r="H334" s="96"/>
      <c r="I334" s="96"/>
      <c r="L334" s="96"/>
      <c r="M334" s="96"/>
      <c r="N334" s="96"/>
      <c r="S334" s="118"/>
      <c r="T334" s="118"/>
    </row>
    <row r="335" spans="4:20" x14ac:dyDescent="0.25">
      <c r="D335" s="96"/>
      <c r="E335" s="96"/>
      <c r="F335" s="96"/>
      <c r="G335" s="97"/>
      <c r="H335" s="96"/>
      <c r="I335" s="96"/>
      <c r="L335" s="96"/>
      <c r="M335" s="96"/>
      <c r="N335" s="96"/>
      <c r="S335" s="118"/>
      <c r="T335" s="118"/>
    </row>
    <row r="336" spans="4:20" x14ac:dyDescent="0.25">
      <c r="D336" s="96"/>
      <c r="E336" s="96"/>
      <c r="F336" s="96"/>
      <c r="G336" s="97"/>
      <c r="H336" s="96"/>
      <c r="I336" s="96"/>
      <c r="L336" s="96"/>
      <c r="M336" s="96"/>
      <c r="N336" s="96"/>
      <c r="S336" s="118"/>
      <c r="T336" s="118"/>
    </row>
    <row r="337" spans="4:20" x14ac:dyDescent="0.25">
      <c r="D337" s="96"/>
      <c r="E337" s="96"/>
      <c r="F337" s="96"/>
      <c r="G337" s="97"/>
      <c r="H337" s="96"/>
      <c r="I337" s="96"/>
      <c r="L337" s="96"/>
      <c r="M337" s="96"/>
      <c r="N337" s="96"/>
      <c r="S337" s="118"/>
      <c r="T337" s="118"/>
    </row>
    <row r="338" spans="4:20" x14ac:dyDescent="0.25">
      <c r="D338" s="96"/>
      <c r="E338" s="96"/>
      <c r="F338" s="96"/>
      <c r="G338" s="97"/>
      <c r="H338" s="96"/>
      <c r="I338" s="96"/>
      <c r="L338" s="96"/>
      <c r="M338" s="96"/>
      <c r="N338" s="96"/>
      <c r="S338" s="118"/>
      <c r="T338" s="118"/>
    </row>
    <row r="339" spans="4:20" x14ac:dyDescent="0.25">
      <c r="D339" s="96"/>
      <c r="E339" s="96"/>
      <c r="F339" s="96"/>
      <c r="G339" s="97"/>
      <c r="H339" s="96"/>
      <c r="I339" s="96"/>
      <c r="L339" s="96"/>
      <c r="M339" s="96"/>
      <c r="N339" s="96"/>
      <c r="S339" s="118"/>
      <c r="T339" s="118"/>
    </row>
    <row r="340" spans="4:20" x14ac:dyDescent="0.25">
      <c r="D340" s="96"/>
      <c r="E340" s="96"/>
      <c r="F340" s="96"/>
      <c r="G340" s="97"/>
      <c r="H340" s="96"/>
      <c r="I340" s="96"/>
      <c r="L340" s="96"/>
      <c r="M340" s="96"/>
      <c r="N340" s="96"/>
      <c r="S340" s="118"/>
      <c r="T340" s="118"/>
    </row>
    <row r="341" spans="4:20" x14ac:dyDescent="0.25">
      <c r="D341" s="96"/>
      <c r="E341" s="96"/>
      <c r="F341" s="96"/>
      <c r="G341" s="97"/>
      <c r="H341" s="96"/>
      <c r="I341" s="96"/>
      <c r="L341" s="96"/>
      <c r="M341" s="96"/>
      <c r="N341" s="96"/>
      <c r="S341" s="118"/>
      <c r="T341" s="118"/>
    </row>
    <row r="342" spans="4:20" x14ac:dyDescent="0.25">
      <c r="D342" s="96"/>
      <c r="E342" s="96"/>
      <c r="F342" s="96"/>
      <c r="G342" s="97"/>
      <c r="H342" s="96"/>
      <c r="I342" s="96"/>
      <c r="L342" s="96"/>
      <c r="M342" s="96"/>
      <c r="N342" s="96"/>
      <c r="S342" s="118"/>
      <c r="T342" s="118"/>
    </row>
    <row r="343" spans="4:20" x14ac:dyDescent="0.25">
      <c r="D343" s="96"/>
      <c r="E343" s="96"/>
      <c r="F343" s="96"/>
      <c r="G343" s="97"/>
      <c r="H343" s="96"/>
      <c r="I343" s="96"/>
      <c r="L343" s="96"/>
      <c r="M343" s="96"/>
      <c r="N343" s="96"/>
      <c r="S343" s="118"/>
      <c r="T343" s="118"/>
    </row>
    <row r="344" spans="4:20" x14ac:dyDescent="0.25">
      <c r="D344" s="96"/>
      <c r="E344" s="96"/>
      <c r="F344" s="96"/>
      <c r="G344" s="97"/>
      <c r="H344" s="96"/>
      <c r="I344" s="96"/>
      <c r="L344" s="96"/>
      <c r="M344" s="96"/>
      <c r="N344" s="96"/>
      <c r="S344" s="118"/>
      <c r="T344" s="118"/>
    </row>
    <row r="345" spans="4:20" x14ac:dyDescent="0.25">
      <c r="D345" s="96"/>
      <c r="E345" s="96"/>
      <c r="F345" s="96"/>
      <c r="G345" s="97"/>
      <c r="H345" s="96"/>
      <c r="I345" s="96"/>
      <c r="L345" s="96"/>
      <c r="M345" s="96"/>
      <c r="N345" s="96"/>
      <c r="S345" s="118"/>
      <c r="T345" s="118"/>
    </row>
    <row r="346" spans="4:20" x14ac:dyDescent="0.25">
      <c r="D346" s="96"/>
      <c r="E346" s="96"/>
      <c r="F346" s="96"/>
      <c r="G346" s="97"/>
      <c r="H346" s="96"/>
      <c r="I346" s="96"/>
      <c r="L346" s="96"/>
      <c r="M346" s="96"/>
      <c r="N346" s="96"/>
      <c r="S346" s="118"/>
      <c r="T346" s="118"/>
    </row>
    <row r="347" spans="4:20" x14ac:dyDescent="0.25">
      <c r="D347" s="96"/>
      <c r="E347" s="96"/>
      <c r="F347" s="96"/>
      <c r="G347" s="97"/>
      <c r="H347" s="96"/>
      <c r="I347" s="96"/>
      <c r="L347" s="96"/>
      <c r="M347" s="96"/>
      <c r="N347" s="96"/>
      <c r="S347" s="118"/>
      <c r="T347" s="118"/>
    </row>
    <row r="348" spans="4:20" x14ac:dyDescent="0.25">
      <c r="D348" s="96"/>
      <c r="E348" s="96"/>
      <c r="F348" s="96"/>
      <c r="G348" s="97"/>
      <c r="H348" s="96"/>
      <c r="I348" s="96"/>
      <c r="L348" s="96"/>
      <c r="M348" s="96"/>
      <c r="N348" s="96"/>
      <c r="S348" s="118"/>
      <c r="T348" s="118"/>
    </row>
    <row r="349" spans="4:20" x14ac:dyDescent="0.25">
      <c r="D349" s="96"/>
      <c r="E349" s="96"/>
      <c r="F349" s="96"/>
      <c r="G349" s="97"/>
      <c r="H349" s="96"/>
      <c r="I349" s="96"/>
      <c r="L349" s="96"/>
      <c r="M349" s="96"/>
      <c r="N349" s="96"/>
      <c r="S349" s="118"/>
      <c r="T349" s="118"/>
    </row>
    <row r="350" spans="4:20" x14ac:dyDescent="0.25">
      <c r="D350" s="96"/>
      <c r="E350" s="96"/>
      <c r="F350" s="96"/>
      <c r="G350" s="97"/>
      <c r="H350" s="96"/>
      <c r="I350" s="96"/>
      <c r="L350" s="96"/>
      <c r="M350" s="96"/>
      <c r="N350" s="96"/>
      <c r="S350" s="118"/>
      <c r="T350" s="118"/>
    </row>
    <row r="351" spans="4:20" x14ac:dyDescent="0.25">
      <c r="D351" s="96"/>
      <c r="E351" s="96"/>
      <c r="F351" s="96"/>
      <c r="G351" s="97"/>
      <c r="H351" s="96"/>
      <c r="I351" s="96"/>
      <c r="L351" s="96"/>
      <c r="M351" s="96"/>
      <c r="N351" s="96"/>
      <c r="S351" s="118"/>
      <c r="T351" s="118"/>
    </row>
    <row r="352" spans="4:20" x14ac:dyDescent="0.25">
      <c r="D352" s="96"/>
      <c r="E352" s="96"/>
      <c r="F352" s="96"/>
      <c r="G352" s="97"/>
      <c r="H352" s="96"/>
      <c r="I352" s="96"/>
      <c r="L352" s="96"/>
      <c r="M352" s="96"/>
      <c r="N352" s="96"/>
      <c r="S352" s="118"/>
      <c r="T352" s="118"/>
    </row>
    <row r="353" spans="4:20" x14ac:dyDescent="0.25">
      <c r="D353" s="96"/>
      <c r="E353" s="96"/>
      <c r="F353" s="96"/>
      <c r="G353" s="97"/>
      <c r="H353" s="96"/>
      <c r="I353" s="96"/>
      <c r="L353" s="96"/>
      <c r="M353" s="96"/>
      <c r="N353" s="96"/>
      <c r="S353" s="118"/>
      <c r="T353" s="118"/>
    </row>
    <row r="354" spans="4:20" x14ac:dyDescent="0.25">
      <c r="D354" s="96"/>
      <c r="E354" s="96"/>
      <c r="F354" s="96"/>
      <c r="G354" s="97"/>
      <c r="H354" s="96"/>
      <c r="I354" s="96"/>
      <c r="L354" s="96"/>
      <c r="M354" s="96"/>
      <c r="N354" s="96"/>
      <c r="S354" s="118"/>
      <c r="T354" s="118"/>
    </row>
    <row r="355" spans="4:20" x14ac:dyDescent="0.25">
      <c r="D355" s="96"/>
      <c r="E355" s="96"/>
      <c r="F355" s="96"/>
      <c r="G355" s="97"/>
      <c r="H355" s="96"/>
      <c r="I355" s="96"/>
      <c r="L355" s="96"/>
      <c r="M355" s="96"/>
      <c r="N355" s="96"/>
      <c r="S355" s="118"/>
      <c r="T355" s="118"/>
    </row>
    <row r="356" spans="4:20" x14ac:dyDescent="0.25">
      <c r="D356" s="96"/>
      <c r="E356" s="96"/>
      <c r="F356" s="96"/>
      <c r="G356" s="97"/>
      <c r="H356" s="96"/>
      <c r="I356" s="96"/>
      <c r="L356" s="96"/>
      <c r="M356" s="96"/>
      <c r="N356" s="96"/>
      <c r="S356" s="118"/>
      <c r="T356" s="118"/>
    </row>
    <row r="357" spans="4:20" x14ac:dyDescent="0.25">
      <c r="D357" s="96"/>
      <c r="E357" s="96"/>
      <c r="F357" s="96"/>
      <c r="G357" s="97"/>
      <c r="H357" s="96"/>
      <c r="I357" s="96"/>
      <c r="L357" s="96"/>
      <c r="M357" s="96"/>
      <c r="N357" s="96"/>
      <c r="S357" s="118"/>
      <c r="T357" s="118"/>
    </row>
    <row r="358" spans="4:20" x14ac:dyDescent="0.25">
      <c r="D358" s="96"/>
      <c r="E358" s="96"/>
      <c r="F358" s="96"/>
      <c r="G358" s="97"/>
      <c r="H358" s="96"/>
      <c r="I358" s="96"/>
      <c r="L358" s="96"/>
      <c r="M358" s="96"/>
      <c r="N358" s="96"/>
      <c r="S358" s="118"/>
      <c r="T358" s="118"/>
    </row>
    <row r="359" spans="4:20" x14ac:dyDescent="0.25">
      <c r="D359" s="96"/>
      <c r="E359" s="96"/>
      <c r="F359" s="96"/>
      <c r="G359" s="97"/>
      <c r="H359" s="96"/>
      <c r="I359" s="96"/>
      <c r="L359" s="96"/>
      <c r="M359" s="96"/>
      <c r="N359" s="96"/>
      <c r="S359" s="118"/>
      <c r="T359" s="118"/>
    </row>
    <row r="360" spans="4:20" x14ac:dyDescent="0.25">
      <c r="D360" s="96"/>
      <c r="E360" s="96"/>
      <c r="F360" s="96"/>
      <c r="G360" s="97"/>
      <c r="H360" s="96"/>
      <c r="I360" s="96"/>
      <c r="L360" s="96"/>
      <c r="M360" s="96"/>
      <c r="N360" s="96"/>
      <c r="S360" s="118"/>
      <c r="T360" s="118"/>
    </row>
    <row r="361" spans="4:20" x14ac:dyDescent="0.25">
      <c r="D361" s="96"/>
      <c r="E361" s="96"/>
      <c r="F361" s="96"/>
      <c r="G361" s="97"/>
      <c r="H361" s="96"/>
      <c r="I361" s="96"/>
      <c r="L361" s="96"/>
      <c r="M361" s="96"/>
      <c r="N361" s="96"/>
      <c r="S361" s="118"/>
      <c r="T361" s="118"/>
    </row>
    <row r="362" spans="4:20" x14ac:dyDescent="0.25">
      <c r="D362" s="96"/>
      <c r="E362" s="96"/>
      <c r="F362" s="96"/>
      <c r="G362" s="97"/>
      <c r="H362" s="96"/>
      <c r="I362" s="96"/>
      <c r="L362" s="96"/>
      <c r="M362" s="96"/>
      <c r="N362" s="96"/>
      <c r="S362" s="118"/>
      <c r="T362" s="118"/>
    </row>
    <row r="363" spans="4:20" x14ac:dyDescent="0.25">
      <c r="D363" s="96"/>
      <c r="E363" s="96"/>
      <c r="F363" s="96"/>
      <c r="G363" s="97"/>
      <c r="H363" s="96"/>
      <c r="I363" s="96"/>
      <c r="L363" s="96"/>
      <c r="M363" s="96"/>
      <c r="N363" s="96"/>
      <c r="S363" s="118"/>
      <c r="T363" s="118"/>
    </row>
    <row r="364" spans="4:20" x14ac:dyDescent="0.25">
      <c r="D364" s="96"/>
      <c r="E364" s="96"/>
      <c r="F364" s="96"/>
      <c r="G364" s="97"/>
      <c r="H364" s="96"/>
      <c r="I364" s="96"/>
      <c r="L364" s="96"/>
      <c r="M364" s="96"/>
      <c r="N364" s="96"/>
      <c r="S364" s="118"/>
      <c r="T364" s="118"/>
    </row>
    <row r="365" spans="4:20" x14ac:dyDescent="0.25">
      <c r="D365" s="96"/>
      <c r="E365" s="96"/>
      <c r="F365" s="96"/>
      <c r="G365" s="97"/>
      <c r="H365" s="96"/>
      <c r="I365" s="96"/>
      <c r="L365" s="96"/>
      <c r="M365" s="96"/>
      <c r="N365" s="96"/>
      <c r="S365" s="118"/>
      <c r="T365" s="118"/>
    </row>
    <row r="366" spans="4:20" x14ac:dyDescent="0.25">
      <c r="D366" s="96"/>
      <c r="E366" s="96"/>
      <c r="F366" s="96"/>
      <c r="G366" s="97"/>
      <c r="H366" s="96"/>
      <c r="I366" s="96"/>
      <c r="L366" s="96"/>
      <c r="M366" s="96"/>
      <c r="N366" s="96"/>
      <c r="S366" s="118"/>
      <c r="T366" s="118"/>
    </row>
    <row r="367" spans="4:20" x14ac:dyDescent="0.25">
      <c r="D367" s="96"/>
      <c r="E367" s="96"/>
      <c r="F367" s="96"/>
      <c r="G367" s="97"/>
      <c r="H367" s="96"/>
      <c r="I367" s="96"/>
      <c r="L367" s="96"/>
      <c r="M367" s="96"/>
      <c r="N367" s="96"/>
      <c r="S367" s="118"/>
      <c r="T367" s="118"/>
    </row>
    <row r="368" spans="4:20" x14ac:dyDescent="0.25">
      <c r="D368" s="96"/>
      <c r="E368" s="96"/>
      <c r="F368" s="96"/>
      <c r="G368" s="97"/>
      <c r="H368" s="96"/>
      <c r="I368" s="96"/>
      <c r="L368" s="96"/>
      <c r="M368" s="96"/>
      <c r="N368" s="96"/>
      <c r="S368" s="118"/>
      <c r="T368" s="118"/>
    </row>
    <row r="369" spans="4:20" x14ac:dyDescent="0.25">
      <c r="D369" s="96"/>
      <c r="E369" s="96"/>
      <c r="F369" s="96"/>
      <c r="G369" s="97"/>
      <c r="H369" s="96"/>
      <c r="I369" s="96"/>
      <c r="L369" s="96"/>
      <c r="M369" s="96"/>
      <c r="N369" s="96"/>
      <c r="S369" s="118"/>
      <c r="T369" s="118"/>
    </row>
    <row r="370" spans="4:20" x14ac:dyDescent="0.25">
      <c r="D370" s="96"/>
      <c r="E370" s="96"/>
      <c r="F370" s="96"/>
      <c r="G370" s="97"/>
      <c r="H370" s="96"/>
      <c r="I370" s="96"/>
      <c r="L370" s="96"/>
      <c r="M370" s="96"/>
      <c r="N370" s="96"/>
      <c r="S370" s="118"/>
      <c r="T370" s="118"/>
    </row>
    <row r="371" spans="4:20" x14ac:dyDescent="0.25">
      <c r="D371" s="96"/>
      <c r="E371" s="96"/>
      <c r="F371" s="96"/>
      <c r="G371" s="97"/>
      <c r="H371" s="96"/>
      <c r="I371" s="96"/>
      <c r="L371" s="96"/>
      <c r="M371" s="96"/>
      <c r="N371" s="96"/>
      <c r="S371" s="118"/>
      <c r="T371" s="118"/>
    </row>
    <row r="372" spans="4:20" x14ac:dyDescent="0.25">
      <c r="D372" s="96"/>
      <c r="E372" s="96"/>
      <c r="F372" s="96"/>
      <c r="G372" s="97"/>
      <c r="H372" s="96"/>
      <c r="I372" s="96"/>
      <c r="L372" s="96"/>
      <c r="M372" s="96"/>
      <c r="N372" s="96"/>
      <c r="S372" s="118"/>
      <c r="T372" s="118"/>
    </row>
    <row r="373" spans="4:20" x14ac:dyDescent="0.25">
      <c r="D373" s="96"/>
      <c r="E373" s="96"/>
      <c r="F373" s="96"/>
      <c r="G373" s="97"/>
      <c r="H373" s="96"/>
      <c r="I373" s="96"/>
      <c r="L373" s="96"/>
      <c r="M373" s="96"/>
      <c r="N373" s="96"/>
      <c r="S373" s="118"/>
      <c r="T373" s="118"/>
    </row>
    <row r="374" spans="4:20" x14ac:dyDescent="0.25">
      <c r="D374" s="96"/>
      <c r="E374" s="96"/>
      <c r="F374" s="96"/>
      <c r="G374" s="97"/>
      <c r="H374" s="96"/>
      <c r="I374" s="96"/>
      <c r="L374" s="96"/>
      <c r="M374" s="96"/>
      <c r="N374" s="96"/>
      <c r="S374" s="118"/>
      <c r="T374" s="118"/>
    </row>
    <row r="375" spans="4:20" x14ac:dyDescent="0.25">
      <c r="D375" s="96"/>
      <c r="E375" s="96"/>
      <c r="F375" s="96"/>
      <c r="G375" s="97"/>
      <c r="H375" s="96"/>
      <c r="I375" s="96"/>
      <c r="L375" s="96"/>
      <c r="M375" s="96"/>
      <c r="N375" s="96"/>
      <c r="S375" s="118"/>
      <c r="T375" s="118"/>
    </row>
    <row r="376" spans="4:20" x14ac:dyDescent="0.25">
      <c r="D376" s="96"/>
      <c r="E376" s="96"/>
      <c r="F376" s="96"/>
      <c r="G376" s="97"/>
      <c r="H376" s="96"/>
      <c r="I376" s="96"/>
      <c r="L376" s="96"/>
      <c r="M376" s="96"/>
      <c r="N376" s="96"/>
      <c r="S376" s="118"/>
      <c r="T376" s="118"/>
    </row>
    <row r="377" spans="4:20" x14ac:dyDescent="0.25">
      <c r="D377" s="96"/>
      <c r="E377" s="96"/>
      <c r="F377" s="96"/>
      <c r="G377" s="97"/>
      <c r="H377" s="96"/>
      <c r="I377" s="96"/>
      <c r="L377" s="96"/>
      <c r="M377" s="96"/>
      <c r="N377" s="96"/>
      <c r="S377" s="118"/>
      <c r="T377" s="118"/>
    </row>
    <row r="378" spans="4:20" x14ac:dyDescent="0.25">
      <c r="D378" s="96"/>
      <c r="E378" s="96"/>
      <c r="F378" s="96"/>
      <c r="G378" s="97"/>
      <c r="H378" s="96"/>
      <c r="I378" s="96"/>
      <c r="L378" s="96"/>
      <c r="M378" s="96"/>
      <c r="N378" s="96"/>
      <c r="S378" s="118"/>
      <c r="T378" s="118"/>
    </row>
    <row r="379" spans="4:20" x14ac:dyDescent="0.25">
      <c r="D379" s="96"/>
      <c r="E379" s="96"/>
      <c r="F379" s="96"/>
      <c r="G379" s="97"/>
      <c r="H379" s="96"/>
      <c r="I379" s="96"/>
      <c r="L379" s="96"/>
      <c r="M379" s="96"/>
      <c r="N379" s="96"/>
      <c r="S379" s="118"/>
      <c r="T379" s="118"/>
    </row>
    <row r="380" spans="4:20" x14ac:dyDescent="0.25">
      <c r="D380" s="96"/>
      <c r="E380" s="96"/>
      <c r="F380" s="96"/>
      <c r="G380" s="97"/>
      <c r="H380" s="96"/>
      <c r="I380" s="96"/>
      <c r="L380" s="96"/>
      <c r="M380" s="96"/>
      <c r="N380" s="96"/>
      <c r="S380" s="118"/>
      <c r="T380" s="118"/>
    </row>
    <row r="381" spans="4:20" x14ac:dyDescent="0.25">
      <c r="D381" s="96"/>
      <c r="E381" s="96"/>
      <c r="F381" s="96"/>
      <c r="G381" s="97"/>
      <c r="H381" s="96"/>
      <c r="I381" s="96"/>
      <c r="L381" s="96"/>
      <c r="M381" s="96"/>
      <c r="N381" s="96"/>
      <c r="S381" s="118"/>
      <c r="T381" s="118"/>
    </row>
    <row r="382" spans="4:20" x14ac:dyDescent="0.25">
      <c r="D382" s="96"/>
      <c r="E382" s="96"/>
      <c r="F382" s="96"/>
      <c r="G382" s="97"/>
      <c r="H382" s="96"/>
      <c r="I382" s="96"/>
      <c r="L382" s="96"/>
      <c r="M382" s="96"/>
      <c r="N382" s="96"/>
      <c r="S382" s="118"/>
      <c r="T382" s="118"/>
    </row>
    <row r="383" spans="4:20" x14ac:dyDescent="0.25">
      <c r="D383" s="96"/>
      <c r="E383" s="96"/>
      <c r="F383" s="96"/>
      <c r="G383" s="97"/>
      <c r="H383" s="96"/>
      <c r="I383" s="96"/>
      <c r="L383" s="96"/>
      <c r="M383" s="96"/>
      <c r="N383" s="96"/>
      <c r="S383" s="118"/>
      <c r="T383" s="118"/>
    </row>
    <row r="384" spans="4:20" x14ac:dyDescent="0.25">
      <c r="D384" s="96"/>
      <c r="E384" s="96"/>
      <c r="F384" s="96"/>
      <c r="G384" s="97"/>
      <c r="H384" s="96"/>
      <c r="I384" s="96"/>
      <c r="L384" s="96"/>
      <c r="M384" s="96"/>
      <c r="N384" s="96"/>
      <c r="S384" s="118"/>
      <c r="T384" s="118"/>
    </row>
    <row r="385" spans="4:20" x14ac:dyDescent="0.25">
      <c r="D385" s="96"/>
      <c r="E385" s="96"/>
      <c r="F385" s="96"/>
      <c r="G385" s="97"/>
      <c r="H385" s="96"/>
      <c r="I385" s="96"/>
      <c r="L385" s="96"/>
      <c r="M385" s="96"/>
      <c r="N385" s="96"/>
      <c r="S385" s="118"/>
      <c r="T385" s="118"/>
    </row>
    <row r="386" spans="4:20" x14ac:dyDescent="0.25">
      <c r="D386" s="96"/>
      <c r="E386" s="96"/>
      <c r="F386" s="96"/>
      <c r="G386" s="97"/>
      <c r="H386" s="96"/>
      <c r="I386" s="96"/>
      <c r="L386" s="96"/>
      <c r="M386" s="96"/>
      <c r="N386" s="96"/>
      <c r="S386" s="118"/>
      <c r="T386" s="118"/>
    </row>
    <row r="387" spans="4:20" x14ac:dyDescent="0.25">
      <c r="D387" s="96"/>
      <c r="E387" s="96"/>
      <c r="F387" s="96"/>
      <c r="G387" s="97"/>
      <c r="H387" s="96"/>
      <c r="I387" s="96"/>
      <c r="L387" s="96"/>
      <c r="M387" s="96"/>
      <c r="N387" s="96"/>
      <c r="S387" s="118"/>
      <c r="T387" s="118"/>
    </row>
    <row r="388" spans="4:20" x14ac:dyDescent="0.25">
      <c r="D388" s="96"/>
      <c r="E388" s="96"/>
      <c r="F388" s="96"/>
      <c r="G388" s="97"/>
      <c r="H388" s="96"/>
      <c r="I388" s="96"/>
      <c r="L388" s="96"/>
      <c r="M388" s="96"/>
      <c r="N388" s="96"/>
      <c r="S388" s="118"/>
      <c r="T388" s="118"/>
    </row>
    <row r="389" spans="4:20" x14ac:dyDescent="0.25">
      <c r="D389" s="96"/>
      <c r="E389" s="96"/>
      <c r="F389" s="96"/>
      <c r="G389" s="97"/>
      <c r="H389" s="96"/>
      <c r="I389" s="96"/>
      <c r="L389" s="96"/>
      <c r="M389" s="96"/>
      <c r="N389" s="96"/>
      <c r="S389" s="118"/>
      <c r="T389" s="118"/>
    </row>
    <row r="390" spans="4:20" x14ac:dyDescent="0.25">
      <c r="D390" s="96"/>
      <c r="E390" s="96"/>
      <c r="F390" s="96"/>
      <c r="G390" s="97"/>
      <c r="H390" s="96"/>
      <c r="I390" s="96"/>
      <c r="L390" s="96"/>
      <c r="M390" s="96"/>
      <c r="N390" s="96"/>
      <c r="S390" s="118"/>
      <c r="T390" s="118"/>
    </row>
    <row r="391" spans="4:20" x14ac:dyDescent="0.25">
      <c r="D391" s="96"/>
      <c r="E391" s="96"/>
      <c r="F391" s="96"/>
      <c r="G391" s="97"/>
      <c r="H391" s="96"/>
      <c r="I391" s="96"/>
      <c r="L391" s="96"/>
      <c r="M391" s="96"/>
      <c r="N391" s="96"/>
      <c r="S391" s="118"/>
      <c r="T391" s="118"/>
    </row>
    <row r="392" spans="4:20" x14ac:dyDescent="0.25">
      <c r="D392" s="96"/>
      <c r="E392" s="96"/>
      <c r="F392" s="96"/>
      <c r="G392" s="97"/>
      <c r="H392" s="96"/>
      <c r="I392" s="96"/>
      <c r="L392" s="96"/>
      <c r="M392" s="96"/>
      <c r="N392" s="96"/>
      <c r="S392" s="118"/>
      <c r="T392" s="118"/>
    </row>
    <row r="393" spans="4:20" x14ac:dyDescent="0.25">
      <c r="D393" s="96"/>
      <c r="E393" s="96"/>
      <c r="F393" s="96"/>
      <c r="G393" s="97"/>
      <c r="H393" s="96"/>
      <c r="I393" s="96"/>
      <c r="L393" s="96"/>
      <c r="M393" s="96"/>
      <c r="N393" s="96"/>
      <c r="S393" s="118"/>
      <c r="T393" s="118"/>
    </row>
    <row r="394" spans="4:20" x14ac:dyDescent="0.25">
      <c r="D394" s="96"/>
      <c r="E394" s="96"/>
      <c r="F394" s="96"/>
      <c r="G394" s="97"/>
      <c r="H394" s="96"/>
      <c r="I394" s="96"/>
      <c r="L394" s="96"/>
      <c r="M394" s="96"/>
      <c r="N394" s="96"/>
      <c r="S394" s="118"/>
      <c r="T394" s="118"/>
    </row>
    <row r="395" spans="4:20" x14ac:dyDescent="0.25">
      <c r="D395" s="96"/>
      <c r="E395" s="96"/>
      <c r="F395" s="96"/>
      <c r="G395" s="97"/>
      <c r="H395" s="96"/>
      <c r="I395" s="96"/>
      <c r="L395" s="96"/>
      <c r="M395" s="96"/>
      <c r="N395" s="96"/>
      <c r="S395" s="118"/>
      <c r="T395" s="118"/>
    </row>
    <row r="396" spans="4:20" x14ac:dyDescent="0.25">
      <c r="D396" s="96"/>
      <c r="E396" s="96"/>
      <c r="F396" s="96"/>
      <c r="G396" s="97"/>
      <c r="H396" s="96"/>
      <c r="I396" s="96"/>
      <c r="L396" s="96"/>
      <c r="M396" s="96"/>
      <c r="N396" s="96"/>
      <c r="S396" s="118"/>
      <c r="T396" s="118"/>
    </row>
    <row r="397" spans="4:20" x14ac:dyDescent="0.25">
      <c r="D397" s="96"/>
      <c r="E397" s="96"/>
      <c r="F397" s="96"/>
      <c r="G397" s="97"/>
      <c r="H397" s="96"/>
      <c r="I397" s="96"/>
      <c r="L397" s="96"/>
      <c r="M397" s="96"/>
      <c r="N397" s="96"/>
      <c r="S397" s="118"/>
      <c r="T397" s="118"/>
    </row>
    <row r="398" spans="4:20" x14ac:dyDescent="0.25">
      <c r="D398" s="96"/>
      <c r="E398" s="96"/>
      <c r="F398" s="96"/>
      <c r="G398" s="97"/>
      <c r="H398" s="96"/>
      <c r="I398" s="96"/>
      <c r="L398" s="96"/>
      <c r="M398" s="96"/>
      <c r="N398" s="96"/>
      <c r="S398" s="118"/>
      <c r="T398" s="118"/>
    </row>
    <row r="399" spans="4:20" x14ac:dyDescent="0.25">
      <c r="D399" s="96"/>
      <c r="E399" s="96"/>
      <c r="F399" s="96"/>
      <c r="G399" s="97"/>
      <c r="H399" s="96"/>
      <c r="I399" s="96"/>
      <c r="L399" s="96"/>
      <c r="M399" s="96"/>
      <c r="N399" s="96"/>
      <c r="S399" s="118"/>
      <c r="T399" s="118"/>
    </row>
    <row r="400" spans="4:20" x14ac:dyDescent="0.25">
      <c r="D400" s="96"/>
      <c r="E400" s="96"/>
      <c r="F400" s="96"/>
      <c r="G400" s="97"/>
      <c r="H400" s="96"/>
      <c r="I400" s="96"/>
      <c r="L400" s="96"/>
      <c r="M400" s="96"/>
      <c r="N400" s="96"/>
      <c r="S400" s="118"/>
      <c r="T400" s="118"/>
    </row>
    <row r="401" spans="4:20" x14ac:dyDescent="0.25">
      <c r="D401" s="96"/>
      <c r="E401" s="96"/>
      <c r="F401" s="96"/>
      <c r="G401" s="97"/>
      <c r="H401" s="96"/>
      <c r="I401" s="96"/>
      <c r="L401" s="96"/>
      <c r="M401" s="96"/>
      <c r="N401" s="96"/>
      <c r="S401" s="118"/>
      <c r="T401" s="118"/>
    </row>
    <row r="402" spans="4:20" x14ac:dyDescent="0.25">
      <c r="D402" s="96"/>
      <c r="E402" s="96"/>
      <c r="F402" s="96"/>
      <c r="G402" s="97"/>
      <c r="H402" s="96"/>
      <c r="I402" s="96"/>
      <c r="L402" s="96"/>
      <c r="M402" s="96"/>
      <c r="N402" s="96"/>
      <c r="S402" s="118"/>
      <c r="T402" s="118"/>
    </row>
    <row r="403" spans="4:20" x14ac:dyDescent="0.25">
      <c r="D403" s="96"/>
      <c r="E403" s="96"/>
      <c r="F403" s="96"/>
      <c r="G403" s="97"/>
      <c r="H403" s="96"/>
      <c r="I403" s="96"/>
      <c r="L403" s="96"/>
      <c r="M403" s="96"/>
      <c r="N403" s="96"/>
      <c r="S403" s="118"/>
      <c r="T403" s="118"/>
    </row>
    <row r="404" spans="4:20" x14ac:dyDescent="0.25">
      <c r="D404" s="96"/>
      <c r="E404" s="96"/>
      <c r="F404" s="96"/>
      <c r="G404" s="97"/>
      <c r="H404" s="96"/>
      <c r="I404" s="96"/>
      <c r="L404" s="96"/>
      <c r="M404" s="96"/>
      <c r="N404" s="96"/>
      <c r="S404" s="118"/>
      <c r="T404" s="118"/>
    </row>
    <row r="405" spans="4:20" x14ac:dyDescent="0.25">
      <c r="D405" s="96"/>
      <c r="E405" s="96"/>
      <c r="F405" s="96"/>
      <c r="G405" s="97"/>
      <c r="H405" s="96"/>
      <c r="I405" s="96"/>
      <c r="L405" s="96"/>
      <c r="M405" s="96"/>
      <c r="N405" s="96"/>
      <c r="S405" s="118"/>
      <c r="T405" s="118"/>
    </row>
    <row r="406" spans="4:20" x14ac:dyDescent="0.25">
      <c r="D406" s="96"/>
      <c r="E406" s="96"/>
      <c r="F406" s="96"/>
      <c r="G406" s="97"/>
      <c r="H406" s="96"/>
      <c r="I406" s="96"/>
      <c r="L406" s="96"/>
      <c r="M406" s="96"/>
      <c r="N406" s="96"/>
      <c r="S406" s="118"/>
      <c r="T406" s="118"/>
    </row>
    <row r="407" spans="4:20" x14ac:dyDescent="0.25">
      <c r="D407" s="96"/>
      <c r="E407" s="96"/>
      <c r="F407" s="96"/>
      <c r="G407" s="97"/>
      <c r="H407" s="96"/>
      <c r="I407" s="96"/>
      <c r="L407" s="96"/>
      <c r="M407" s="96"/>
      <c r="N407" s="96"/>
      <c r="S407" s="118"/>
      <c r="T407" s="118"/>
    </row>
    <row r="408" spans="4:20" x14ac:dyDescent="0.25">
      <c r="D408" s="96"/>
      <c r="E408" s="96"/>
      <c r="F408" s="96"/>
      <c r="G408" s="97"/>
      <c r="H408" s="96"/>
      <c r="I408" s="96"/>
      <c r="L408" s="96"/>
      <c r="M408" s="96"/>
      <c r="N408" s="96"/>
      <c r="S408" s="118"/>
      <c r="T408" s="118"/>
    </row>
    <row r="409" spans="4:20" x14ac:dyDescent="0.25">
      <c r="D409" s="96"/>
      <c r="E409" s="96"/>
      <c r="F409" s="96"/>
      <c r="G409" s="97"/>
      <c r="H409" s="96"/>
      <c r="I409" s="96"/>
      <c r="L409" s="96"/>
      <c r="M409" s="96"/>
      <c r="N409" s="96"/>
      <c r="S409" s="118"/>
      <c r="T409" s="118"/>
    </row>
    <row r="410" spans="4:20" x14ac:dyDescent="0.25">
      <c r="D410" s="96"/>
      <c r="E410" s="96"/>
      <c r="F410" s="96"/>
      <c r="G410" s="97"/>
      <c r="H410" s="96"/>
      <c r="I410" s="96"/>
      <c r="L410" s="96"/>
      <c r="M410" s="96"/>
      <c r="N410" s="96"/>
      <c r="S410" s="118"/>
      <c r="T410" s="118"/>
    </row>
    <row r="411" spans="4:20" x14ac:dyDescent="0.25">
      <c r="D411" s="96"/>
      <c r="E411" s="96"/>
      <c r="F411" s="96"/>
      <c r="G411" s="97"/>
      <c r="H411" s="96"/>
      <c r="I411" s="96"/>
      <c r="L411" s="96"/>
      <c r="M411" s="96"/>
      <c r="N411" s="96"/>
      <c r="S411" s="118"/>
      <c r="T411" s="118"/>
    </row>
    <row r="412" spans="4:20" x14ac:dyDescent="0.25">
      <c r="D412" s="96"/>
      <c r="E412" s="96"/>
      <c r="F412" s="96"/>
      <c r="G412" s="97"/>
      <c r="H412" s="96"/>
      <c r="I412" s="96"/>
      <c r="L412" s="96"/>
      <c r="M412" s="96"/>
      <c r="N412" s="96"/>
      <c r="S412" s="118"/>
      <c r="T412" s="118"/>
    </row>
    <row r="413" spans="4:20" x14ac:dyDescent="0.25">
      <c r="D413" s="96"/>
      <c r="E413" s="96"/>
      <c r="F413" s="96"/>
      <c r="G413" s="97"/>
      <c r="H413" s="96"/>
      <c r="I413" s="96"/>
      <c r="L413" s="96"/>
      <c r="M413" s="96"/>
      <c r="N413" s="96"/>
      <c r="S413" s="118"/>
      <c r="T413" s="118"/>
    </row>
    <row r="414" spans="4:20" x14ac:dyDescent="0.25">
      <c r="D414" s="96"/>
      <c r="E414" s="96"/>
      <c r="F414" s="96"/>
      <c r="G414" s="97"/>
      <c r="H414" s="96"/>
      <c r="I414" s="96"/>
      <c r="L414" s="96"/>
      <c r="M414" s="96"/>
      <c r="N414" s="96"/>
      <c r="S414" s="118"/>
      <c r="T414" s="118"/>
    </row>
    <row r="415" spans="4:20" x14ac:dyDescent="0.25">
      <c r="D415" s="96"/>
      <c r="E415" s="96"/>
      <c r="F415" s="96"/>
      <c r="G415" s="97"/>
      <c r="H415" s="96"/>
      <c r="I415" s="96"/>
      <c r="L415" s="96"/>
      <c r="M415" s="96"/>
      <c r="N415" s="96"/>
      <c r="S415" s="118"/>
      <c r="T415" s="118"/>
    </row>
    <row r="416" spans="4:20" x14ac:dyDescent="0.25">
      <c r="D416" s="96"/>
      <c r="E416" s="96"/>
      <c r="F416" s="96"/>
      <c r="G416" s="97"/>
      <c r="H416" s="96"/>
      <c r="I416" s="96"/>
      <c r="L416" s="96"/>
      <c r="M416" s="96"/>
      <c r="N416" s="96"/>
      <c r="S416" s="118"/>
      <c r="T416" s="118"/>
    </row>
    <row r="417" spans="4:20" x14ac:dyDescent="0.25">
      <c r="D417" s="96"/>
      <c r="E417" s="96"/>
      <c r="F417" s="96"/>
      <c r="G417" s="97"/>
      <c r="H417" s="96"/>
      <c r="I417" s="96"/>
      <c r="L417" s="96"/>
      <c r="M417" s="96"/>
      <c r="N417" s="96"/>
      <c r="S417" s="118"/>
      <c r="T417" s="118"/>
    </row>
    <row r="418" spans="4:20" x14ac:dyDescent="0.25">
      <c r="D418" s="96"/>
      <c r="E418" s="96"/>
      <c r="F418" s="96"/>
      <c r="G418" s="97"/>
      <c r="H418" s="96"/>
      <c r="I418" s="96"/>
      <c r="L418" s="96"/>
      <c r="M418" s="96"/>
      <c r="N418" s="96"/>
      <c r="S418" s="118"/>
      <c r="T418" s="118"/>
    </row>
    <row r="419" spans="4:20" x14ac:dyDescent="0.25">
      <c r="D419" s="96"/>
      <c r="E419" s="96"/>
      <c r="F419" s="96"/>
      <c r="G419" s="97"/>
      <c r="H419" s="96"/>
      <c r="I419" s="96"/>
      <c r="L419" s="96"/>
      <c r="M419" s="96"/>
      <c r="N419" s="96"/>
      <c r="S419" s="118"/>
      <c r="T419" s="118"/>
    </row>
    <row r="420" spans="4:20" x14ac:dyDescent="0.25">
      <c r="D420" s="96"/>
      <c r="E420" s="96"/>
      <c r="F420" s="96"/>
      <c r="G420" s="97"/>
      <c r="H420" s="96"/>
      <c r="I420" s="96"/>
      <c r="L420" s="96"/>
      <c r="M420" s="96"/>
      <c r="N420" s="96"/>
      <c r="S420" s="118"/>
      <c r="T420" s="118"/>
    </row>
    <row r="421" spans="4:20" x14ac:dyDescent="0.25">
      <c r="D421" s="96"/>
      <c r="E421" s="96"/>
      <c r="F421" s="96"/>
      <c r="G421" s="97"/>
      <c r="H421" s="96"/>
      <c r="I421" s="96"/>
      <c r="L421" s="96"/>
      <c r="M421" s="96"/>
      <c r="N421" s="96"/>
      <c r="S421" s="118"/>
      <c r="T421" s="118"/>
    </row>
    <row r="422" spans="4:20" x14ac:dyDescent="0.25">
      <c r="D422" s="96"/>
      <c r="E422" s="96"/>
      <c r="F422" s="96"/>
      <c r="G422" s="97"/>
      <c r="H422" s="96"/>
      <c r="I422" s="96"/>
      <c r="L422" s="96"/>
      <c r="M422" s="96"/>
      <c r="N422" s="96"/>
      <c r="S422" s="118"/>
      <c r="T422" s="118"/>
    </row>
    <row r="423" spans="4:20" x14ac:dyDescent="0.25">
      <c r="D423" s="96"/>
      <c r="E423" s="96"/>
      <c r="F423" s="96"/>
      <c r="G423" s="97"/>
      <c r="H423" s="96"/>
      <c r="I423" s="96"/>
      <c r="L423" s="96"/>
      <c r="M423" s="96"/>
      <c r="N423" s="96"/>
      <c r="S423" s="118"/>
      <c r="T423" s="118"/>
    </row>
    <row r="424" spans="4:20" x14ac:dyDescent="0.25">
      <c r="D424" s="96"/>
      <c r="E424" s="96"/>
      <c r="F424" s="96"/>
      <c r="G424" s="97"/>
      <c r="H424" s="96"/>
      <c r="I424" s="96"/>
      <c r="L424" s="96"/>
      <c r="M424" s="96"/>
      <c r="N424" s="96"/>
      <c r="S424" s="118"/>
      <c r="T424" s="118"/>
    </row>
    <row r="425" spans="4:20" x14ac:dyDescent="0.25">
      <c r="D425" s="96"/>
      <c r="E425" s="96"/>
      <c r="F425" s="96"/>
      <c r="G425" s="97"/>
      <c r="H425" s="96"/>
      <c r="I425" s="96"/>
      <c r="L425" s="96"/>
      <c r="M425" s="96"/>
      <c r="N425" s="96"/>
      <c r="S425" s="118"/>
      <c r="T425" s="118"/>
    </row>
    <row r="426" spans="4:20" x14ac:dyDescent="0.25">
      <c r="D426" s="96"/>
      <c r="E426" s="96"/>
      <c r="F426" s="96"/>
      <c r="G426" s="97"/>
      <c r="H426" s="96"/>
      <c r="I426" s="96"/>
      <c r="L426" s="96"/>
      <c r="M426" s="96"/>
      <c r="N426" s="96"/>
      <c r="S426" s="118"/>
      <c r="T426" s="118"/>
    </row>
    <row r="427" spans="4:20" x14ac:dyDescent="0.25">
      <c r="D427" s="96"/>
      <c r="E427" s="96"/>
      <c r="F427" s="96"/>
      <c r="G427" s="97"/>
      <c r="H427" s="96"/>
      <c r="I427" s="96"/>
      <c r="L427" s="96"/>
      <c r="M427" s="96"/>
      <c r="N427" s="96"/>
      <c r="S427" s="118"/>
      <c r="T427" s="118"/>
    </row>
    <row r="428" spans="4:20" x14ac:dyDescent="0.25">
      <c r="D428" s="96"/>
      <c r="E428" s="96"/>
      <c r="F428" s="96"/>
      <c r="G428" s="97"/>
      <c r="H428" s="96"/>
      <c r="I428" s="96"/>
      <c r="L428" s="96"/>
      <c r="M428" s="96"/>
      <c r="N428" s="96"/>
      <c r="S428" s="118"/>
      <c r="T428" s="118"/>
    </row>
    <row r="429" spans="4:20" x14ac:dyDescent="0.25">
      <c r="D429" s="96"/>
      <c r="E429" s="96"/>
      <c r="F429" s="96"/>
      <c r="G429" s="97"/>
      <c r="H429" s="96"/>
      <c r="I429" s="96"/>
      <c r="L429" s="96"/>
      <c r="M429" s="96"/>
      <c r="N429" s="96"/>
      <c r="S429" s="118"/>
      <c r="T429" s="118"/>
    </row>
    <row r="430" spans="4:20" x14ac:dyDescent="0.25">
      <c r="D430" s="96"/>
      <c r="E430" s="96"/>
      <c r="F430" s="96"/>
      <c r="G430" s="97"/>
      <c r="H430" s="96"/>
      <c r="I430" s="96"/>
      <c r="L430" s="96"/>
      <c r="M430" s="96"/>
      <c r="N430" s="96"/>
      <c r="S430" s="118"/>
      <c r="T430" s="118"/>
    </row>
    <row r="431" spans="4:20" x14ac:dyDescent="0.25">
      <c r="D431" s="96"/>
      <c r="E431" s="96"/>
      <c r="F431" s="96"/>
      <c r="G431" s="97"/>
      <c r="H431" s="96"/>
      <c r="I431" s="96"/>
      <c r="L431" s="96"/>
      <c r="M431" s="96"/>
      <c r="N431" s="96"/>
      <c r="S431" s="118"/>
      <c r="T431" s="118"/>
    </row>
    <row r="432" spans="4:20" x14ac:dyDescent="0.25">
      <c r="D432" s="96"/>
      <c r="E432" s="96"/>
      <c r="F432" s="96"/>
      <c r="G432" s="97"/>
      <c r="H432" s="96"/>
      <c r="I432" s="96"/>
      <c r="L432" s="96"/>
      <c r="M432" s="96"/>
      <c r="N432" s="96"/>
      <c r="S432" s="118"/>
      <c r="T432" s="118"/>
    </row>
    <row r="433" spans="4:20" x14ac:dyDescent="0.25">
      <c r="D433" s="96"/>
      <c r="E433" s="96"/>
      <c r="F433" s="96"/>
      <c r="G433" s="97"/>
      <c r="H433" s="96"/>
      <c r="I433" s="96"/>
      <c r="L433" s="96"/>
      <c r="M433" s="96"/>
      <c r="N433" s="96"/>
      <c r="S433" s="118"/>
      <c r="T433" s="118"/>
    </row>
    <row r="434" spans="4:20" x14ac:dyDescent="0.25">
      <c r="D434" s="96"/>
      <c r="E434" s="96"/>
      <c r="F434" s="96"/>
      <c r="G434" s="97"/>
      <c r="H434" s="96"/>
      <c r="I434" s="96"/>
      <c r="L434" s="96"/>
      <c r="M434" s="96"/>
      <c r="N434" s="96"/>
      <c r="S434" s="118"/>
      <c r="T434" s="118"/>
    </row>
    <row r="435" spans="4:20" x14ac:dyDescent="0.25">
      <c r="D435" s="96"/>
      <c r="E435" s="96"/>
      <c r="F435" s="96"/>
      <c r="G435" s="97"/>
      <c r="H435" s="96"/>
      <c r="I435" s="96"/>
      <c r="L435" s="96"/>
      <c r="M435" s="96"/>
      <c r="N435" s="96"/>
      <c r="S435" s="118"/>
      <c r="T435" s="118"/>
    </row>
    <row r="436" spans="4:20" x14ac:dyDescent="0.25">
      <c r="D436" s="96"/>
      <c r="E436" s="96"/>
      <c r="F436" s="96"/>
      <c r="G436" s="97"/>
      <c r="H436" s="96"/>
      <c r="I436" s="96"/>
      <c r="L436" s="96"/>
      <c r="M436" s="96"/>
      <c r="N436" s="96"/>
      <c r="S436" s="118"/>
      <c r="T436" s="118"/>
    </row>
    <row r="437" spans="4:20" x14ac:dyDescent="0.25">
      <c r="D437" s="96"/>
      <c r="E437" s="96"/>
      <c r="F437" s="96"/>
      <c r="G437" s="97"/>
      <c r="H437" s="96"/>
      <c r="I437" s="96"/>
      <c r="L437" s="96"/>
      <c r="M437" s="96"/>
      <c r="N437" s="96"/>
      <c r="S437" s="118"/>
      <c r="T437" s="118"/>
    </row>
    <row r="438" spans="4:20" x14ac:dyDescent="0.25">
      <c r="D438" s="96"/>
      <c r="E438" s="96"/>
      <c r="F438" s="96"/>
      <c r="G438" s="97"/>
      <c r="H438" s="96"/>
      <c r="I438" s="96"/>
      <c r="L438" s="96"/>
      <c r="M438" s="96"/>
      <c r="N438" s="96"/>
      <c r="S438" s="118"/>
      <c r="T438" s="118"/>
    </row>
    <row r="439" spans="4:20" x14ac:dyDescent="0.25">
      <c r="D439" s="96"/>
      <c r="E439" s="96"/>
      <c r="F439" s="96"/>
      <c r="G439" s="97"/>
      <c r="H439" s="96"/>
      <c r="I439" s="96"/>
      <c r="L439" s="96"/>
      <c r="M439" s="96"/>
      <c r="N439" s="96"/>
      <c r="S439" s="118"/>
      <c r="T439" s="118"/>
    </row>
    <row r="440" spans="4:20" x14ac:dyDescent="0.25">
      <c r="D440" s="96"/>
      <c r="E440" s="96"/>
      <c r="F440" s="96"/>
      <c r="G440" s="97"/>
      <c r="H440" s="96"/>
      <c r="I440" s="96"/>
      <c r="L440" s="96"/>
      <c r="M440" s="96"/>
      <c r="N440" s="96"/>
      <c r="S440" s="118"/>
      <c r="T440" s="118"/>
    </row>
    <row r="441" spans="4:20" x14ac:dyDescent="0.25">
      <c r="D441" s="96"/>
      <c r="E441" s="96"/>
      <c r="F441" s="96"/>
      <c r="G441" s="97"/>
      <c r="H441" s="96"/>
      <c r="I441" s="96"/>
      <c r="L441" s="96"/>
      <c r="M441" s="96"/>
      <c r="N441" s="96"/>
      <c r="S441" s="118"/>
      <c r="T441" s="118"/>
    </row>
    <row r="442" spans="4:20" x14ac:dyDescent="0.25">
      <c r="D442" s="96"/>
      <c r="E442" s="96"/>
      <c r="F442" s="96"/>
      <c r="G442" s="97"/>
      <c r="H442" s="96"/>
      <c r="I442" s="96"/>
      <c r="L442" s="96"/>
      <c r="M442" s="96"/>
      <c r="N442" s="96"/>
      <c r="S442" s="118"/>
      <c r="T442" s="118"/>
    </row>
    <row r="443" spans="4:20" x14ac:dyDescent="0.25">
      <c r="D443" s="96"/>
      <c r="E443" s="96"/>
      <c r="F443" s="96"/>
      <c r="G443" s="97"/>
      <c r="H443" s="96"/>
      <c r="I443" s="96"/>
      <c r="L443" s="96"/>
      <c r="M443" s="96"/>
      <c r="N443" s="96"/>
      <c r="S443" s="118"/>
      <c r="T443" s="118"/>
    </row>
    <row r="444" spans="4:20" x14ac:dyDescent="0.25">
      <c r="D444" s="96"/>
      <c r="E444" s="96"/>
      <c r="F444" s="96"/>
      <c r="G444" s="97"/>
      <c r="H444" s="96"/>
      <c r="I444" s="96"/>
      <c r="L444" s="96"/>
      <c r="M444" s="96"/>
      <c r="N444" s="96"/>
      <c r="S444" s="118"/>
      <c r="T444" s="118"/>
    </row>
    <row r="445" spans="4:20" x14ac:dyDescent="0.25">
      <c r="D445" s="96"/>
      <c r="E445" s="96"/>
      <c r="F445" s="96"/>
      <c r="G445" s="97"/>
      <c r="H445" s="96"/>
      <c r="I445" s="96"/>
      <c r="L445" s="96"/>
      <c r="M445" s="96"/>
      <c r="N445" s="96"/>
      <c r="S445" s="118"/>
      <c r="T445" s="118"/>
    </row>
    <row r="446" spans="4:20" x14ac:dyDescent="0.25">
      <c r="D446" s="96"/>
      <c r="E446" s="96"/>
      <c r="F446" s="96"/>
      <c r="G446" s="97"/>
      <c r="H446" s="96"/>
      <c r="I446" s="96"/>
      <c r="L446" s="96"/>
      <c r="M446" s="96"/>
      <c r="N446" s="96"/>
      <c r="S446" s="118"/>
      <c r="T446" s="118"/>
    </row>
    <row r="447" spans="4:20" x14ac:dyDescent="0.25">
      <c r="D447" s="96"/>
      <c r="E447" s="96"/>
      <c r="F447" s="96"/>
      <c r="G447" s="97"/>
      <c r="H447" s="96"/>
      <c r="I447" s="96"/>
      <c r="L447" s="96"/>
      <c r="M447" s="96"/>
      <c r="N447" s="96"/>
      <c r="S447" s="118"/>
      <c r="T447" s="118"/>
    </row>
    <row r="448" spans="4:20" x14ac:dyDescent="0.25">
      <c r="D448" s="96"/>
      <c r="E448" s="96"/>
      <c r="F448" s="96"/>
      <c r="G448" s="97"/>
      <c r="H448" s="96"/>
      <c r="I448" s="96"/>
      <c r="L448" s="96"/>
      <c r="M448" s="96"/>
      <c r="N448" s="96"/>
      <c r="S448" s="118"/>
      <c r="T448" s="118"/>
    </row>
    <row r="449" spans="4:20" x14ac:dyDescent="0.25">
      <c r="D449" s="96"/>
      <c r="E449" s="96"/>
      <c r="F449" s="96"/>
      <c r="G449" s="97"/>
      <c r="H449" s="96"/>
      <c r="I449" s="96"/>
      <c r="L449" s="96"/>
      <c r="M449" s="96"/>
      <c r="N449" s="96"/>
      <c r="S449" s="118"/>
      <c r="T449" s="118"/>
    </row>
    <row r="450" spans="4:20" x14ac:dyDescent="0.25">
      <c r="D450" s="96"/>
      <c r="E450" s="96"/>
      <c r="F450" s="96"/>
      <c r="G450" s="97"/>
      <c r="H450" s="96"/>
      <c r="I450" s="96"/>
      <c r="L450" s="96"/>
      <c r="M450" s="96"/>
      <c r="N450" s="96"/>
      <c r="S450" s="118"/>
      <c r="T450" s="118"/>
    </row>
    <row r="451" spans="4:20" x14ac:dyDescent="0.25">
      <c r="D451" s="96"/>
      <c r="E451" s="96"/>
      <c r="F451" s="96"/>
      <c r="G451" s="97"/>
      <c r="H451" s="96"/>
      <c r="I451" s="96"/>
      <c r="L451" s="96"/>
      <c r="M451" s="96"/>
      <c r="N451" s="96"/>
      <c r="S451" s="118"/>
      <c r="T451" s="118"/>
    </row>
    <row r="452" spans="4:20" x14ac:dyDescent="0.25">
      <c r="D452" s="96"/>
      <c r="E452" s="96"/>
      <c r="F452" s="96"/>
      <c r="G452" s="97"/>
      <c r="H452" s="96"/>
      <c r="I452" s="96"/>
      <c r="L452" s="96"/>
      <c r="M452" s="96"/>
      <c r="N452" s="96"/>
      <c r="S452" s="118"/>
      <c r="T452" s="118"/>
    </row>
    <row r="453" spans="4:20" x14ac:dyDescent="0.25">
      <c r="D453" s="96"/>
      <c r="E453" s="96"/>
      <c r="F453" s="96"/>
      <c r="G453" s="97"/>
      <c r="H453" s="96"/>
      <c r="I453" s="96"/>
      <c r="L453" s="96"/>
      <c r="M453" s="96"/>
      <c r="N453" s="96"/>
      <c r="S453" s="118"/>
      <c r="T453" s="118"/>
    </row>
    <row r="454" spans="4:20" x14ac:dyDescent="0.25">
      <c r="D454" s="96"/>
      <c r="E454" s="96"/>
      <c r="F454" s="96"/>
      <c r="G454" s="97"/>
      <c r="H454" s="96"/>
      <c r="I454" s="96"/>
      <c r="L454" s="96"/>
      <c r="M454" s="96"/>
      <c r="N454" s="96"/>
      <c r="S454" s="118"/>
      <c r="T454" s="118"/>
    </row>
    <row r="455" spans="4:20" x14ac:dyDescent="0.25">
      <c r="D455" s="96"/>
      <c r="E455" s="96"/>
      <c r="F455" s="96"/>
      <c r="G455" s="97"/>
      <c r="H455" s="96"/>
      <c r="I455" s="96"/>
      <c r="L455" s="96"/>
      <c r="M455" s="96"/>
      <c r="N455" s="96"/>
      <c r="S455" s="118"/>
      <c r="T455" s="118"/>
    </row>
    <row r="456" spans="4:20" x14ac:dyDescent="0.25">
      <c r="D456" s="96"/>
      <c r="E456" s="96"/>
      <c r="F456" s="96"/>
      <c r="G456" s="97"/>
      <c r="H456" s="96"/>
      <c r="I456" s="96"/>
      <c r="L456" s="96"/>
      <c r="M456" s="96"/>
      <c r="N456" s="96"/>
      <c r="S456" s="118"/>
      <c r="T456" s="118"/>
    </row>
    <row r="457" spans="4:20" x14ac:dyDescent="0.25">
      <c r="D457" s="96"/>
      <c r="E457" s="96"/>
      <c r="F457" s="96"/>
      <c r="G457" s="97"/>
      <c r="H457" s="96"/>
      <c r="I457" s="96"/>
      <c r="L457" s="96"/>
      <c r="M457" s="96"/>
      <c r="N457" s="96"/>
      <c r="S457" s="118"/>
      <c r="T457" s="118"/>
    </row>
    <row r="458" spans="4:20" x14ac:dyDescent="0.25">
      <c r="D458" s="96"/>
      <c r="E458" s="96"/>
      <c r="F458" s="96"/>
      <c r="G458" s="97"/>
      <c r="H458" s="96"/>
      <c r="I458" s="96"/>
      <c r="L458" s="96"/>
      <c r="M458" s="96"/>
      <c r="N458" s="96"/>
      <c r="S458" s="118"/>
      <c r="T458" s="118"/>
    </row>
    <row r="459" spans="4:20" x14ac:dyDescent="0.25">
      <c r="D459" s="96"/>
      <c r="E459" s="96"/>
      <c r="F459" s="96"/>
      <c r="G459" s="97"/>
      <c r="H459" s="96"/>
      <c r="I459" s="96"/>
      <c r="L459" s="96"/>
      <c r="M459" s="96"/>
      <c r="N459" s="96"/>
      <c r="S459" s="118"/>
      <c r="T459" s="118"/>
    </row>
    <row r="460" spans="4:20" x14ac:dyDescent="0.25">
      <c r="D460" s="96"/>
      <c r="E460" s="96"/>
      <c r="F460" s="96"/>
      <c r="G460" s="97"/>
      <c r="H460" s="96"/>
      <c r="I460" s="96"/>
      <c r="L460" s="96"/>
      <c r="M460" s="96"/>
      <c r="N460" s="96"/>
      <c r="S460" s="118"/>
      <c r="T460" s="118"/>
    </row>
    <row r="461" spans="4:20" x14ac:dyDescent="0.25">
      <c r="D461" s="96"/>
      <c r="E461" s="96"/>
      <c r="F461" s="96"/>
      <c r="G461" s="97"/>
      <c r="H461" s="96"/>
      <c r="I461" s="96"/>
      <c r="L461" s="96"/>
      <c r="M461" s="96"/>
      <c r="N461" s="96"/>
      <c r="S461" s="118"/>
      <c r="T461" s="118"/>
    </row>
    <row r="462" spans="4:20" x14ac:dyDescent="0.25">
      <c r="D462" s="96"/>
      <c r="E462" s="96"/>
      <c r="F462" s="96"/>
      <c r="G462" s="97"/>
      <c r="H462" s="96"/>
      <c r="I462" s="96"/>
      <c r="L462" s="96"/>
      <c r="M462" s="96"/>
      <c r="N462" s="96"/>
      <c r="S462" s="118"/>
      <c r="T462" s="118"/>
    </row>
    <row r="463" spans="4:20" x14ac:dyDescent="0.25">
      <c r="D463" s="96"/>
      <c r="E463" s="96"/>
      <c r="F463" s="96"/>
      <c r="G463" s="97"/>
      <c r="H463" s="96"/>
      <c r="I463" s="96"/>
      <c r="L463" s="96"/>
      <c r="M463" s="96"/>
      <c r="N463" s="96"/>
      <c r="S463" s="118"/>
      <c r="T463" s="118"/>
    </row>
    <row r="464" spans="4:20" x14ac:dyDescent="0.25">
      <c r="D464" s="96"/>
      <c r="E464" s="96"/>
      <c r="F464" s="96"/>
      <c r="G464" s="97"/>
      <c r="H464" s="96"/>
      <c r="I464" s="96"/>
      <c r="L464" s="96"/>
      <c r="M464" s="96"/>
      <c r="N464" s="96"/>
      <c r="S464" s="118"/>
      <c r="T464" s="118"/>
    </row>
    <row r="465" spans="4:20" x14ac:dyDescent="0.25">
      <c r="D465" s="96"/>
      <c r="E465" s="96"/>
      <c r="F465" s="96"/>
      <c r="G465" s="97"/>
      <c r="H465" s="96"/>
      <c r="I465" s="96"/>
      <c r="L465" s="96"/>
      <c r="M465" s="96"/>
      <c r="N465" s="96"/>
      <c r="S465" s="118"/>
      <c r="T465" s="118"/>
    </row>
    <row r="466" spans="4:20" x14ac:dyDescent="0.25">
      <c r="D466" s="96"/>
      <c r="E466" s="96"/>
      <c r="F466" s="96"/>
      <c r="G466" s="97"/>
      <c r="H466" s="96"/>
      <c r="I466" s="96"/>
      <c r="L466" s="96"/>
      <c r="M466" s="96"/>
      <c r="N466" s="96"/>
      <c r="S466" s="118"/>
      <c r="T466" s="118"/>
    </row>
    <row r="467" spans="4:20" x14ac:dyDescent="0.25">
      <c r="D467" s="96"/>
      <c r="E467" s="96"/>
      <c r="F467" s="96"/>
      <c r="G467" s="97"/>
      <c r="H467" s="96"/>
      <c r="I467" s="96"/>
      <c r="L467" s="96"/>
      <c r="M467" s="96"/>
      <c r="N467" s="96"/>
      <c r="S467" s="118"/>
      <c r="T467" s="118"/>
    </row>
    <row r="468" spans="4:20" x14ac:dyDescent="0.25">
      <c r="D468" s="96"/>
      <c r="E468" s="96"/>
      <c r="F468" s="96"/>
      <c r="G468" s="97"/>
      <c r="H468" s="96"/>
      <c r="I468" s="96"/>
      <c r="L468" s="96"/>
      <c r="M468" s="96"/>
      <c r="N468" s="96"/>
      <c r="S468" s="118"/>
      <c r="T468" s="118"/>
    </row>
    <row r="469" spans="4:20" x14ac:dyDescent="0.25">
      <c r="D469" s="96"/>
      <c r="E469" s="96"/>
      <c r="F469" s="96"/>
      <c r="G469" s="97"/>
      <c r="H469" s="96"/>
      <c r="I469" s="96"/>
      <c r="L469" s="96"/>
      <c r="M469" s="96"/>
      <c r="N469" s="96"/>
      <c r="S469" s="118"/>
      <c r="T469" s="118"/>
    </row>
    <row r="470" spans="4:20" x14ac:dyDescent="0.25">
      <c r="D470" s="96"/>
      <c r="E470" s="96"/>
      <c r="F470" s="96"/>
      <c r="G470" s="97"/>
      <c r="H470" s="96"/>
      <c r="I470" s="96"/>
      <c r="L470" s="96"/>
      <c r="M470" s="96"/>
      <c r="N470" s="96"/>
      <c r="S470" s="118"/>
      <c r="T470" s="118"/>
    </row>
    <row r="471" spans="4:20" x14ac:dyDescent="0.25">
      <c r="D471" s="96"/>
      <c r="E471" s="96"/>
      <c r="F471" s="96"/>
      <c r="G471" s="97"/>
      <c r="H471" s="96"/>
      <c r="I471" s="96"/>
      <c r="L471" s="96"/>
      <c r="M471" s="96"/>
      <c r="N471" s="96"/>
      <c r="S471" s="118"/>
      <c r="T471" s="118"/>
    </row>
    <row r="472" spans="4:20" x14ac:dyDescent="0.25">
      <c r="D472" s="96"/>
      <c r="E472" s="96"/>
      <c r="F472" s="96"/>
      <c r="G472" s="97"/>
      <c r="H472" s="96"/>
      <c r="I472" s="96"/>
      <c r="L472" s="96"/>
      <c r="M472" s="96"/>
      <c r="N472" s="96"/>
      <c r="S472" s="118"/>
      <c r="T472" s="118"/>
    </row>
    <row r="473" spans="4:20" x14ac:dyDescent="0.25">
      <c r="D473" s="96"/>
      <c r="E473" s="96"/>
      <c r="F473" s="96"/>
      <c r="G473" s="97"/>
      <c r="H473" s="96"/>
      <c r="I473" s="96"/>
      <c r="L473" s="96"/>
      <c r="M473" s="96"/>
      <c r="N473" s="96"/>
      <c r="S473" s="118"/>
      <c r="T473" s="118"/>
    </row>
    <row r="474" spans="4:20" x14ac:dyDescent="0.25">
      <c r="D474" s="96"/>
      <c r="E474" s="96"/>
      <c r="F474" s="96"/>
      <c r="G474" s="97"/>
      <c r="H474" s="96"/>
      <c r="I474" s="96"/>
      <c r="L474" s="96"/>
      <c r="M474" s="96"/>
      <c r="N474" s="96"/>
      <c r="S474" s="118"/>
      <c r="T474" s="118"/>
    </row>
    <row r="475" spans="4:20" x14ac:dyDescent="0.25">
      <c r="D475" s="96"/>
      <c r="E475" s="96"/>
      <c r="F475" s="96"/>
      <c r="G475" s="97"/>
      <c r="H475" s="96"/>
      <c r="I475" s="96"/>
      <c r="L475" s="96"/>
      <c r="M475" s="96"/>
      <c r="N475" s="96"/>
      <c r="S475" s="118"/>
      <c r="T475" s="118"/>
    </row>
    <row r="476" spans="4:20" x14ac:dyDescent="0.25">
      <c r="D476" s="96"/>
      <c r="E476" s="96"/>
      <c r="F476" s="96"/>
      <c r="G476" s="97"/>
      <c r="H476" s="96"/>
      <c r="I476" s="96"/>
      <c r="L476" s="96"/>
      <c r="M476" s="96"/>
      <c r="N476" s="96"/>
      <c r="S476" s="118"/>
      <c r="T476" s="118"/>
    </row>
    <row r="477" spans="4:20" x14ac:dyDescent="0.25">
      <c r="D477" s="96"/>
      <c r="E477" s="96"/>
      <c r="F477" s="96"/>
      <c r="G477" s="97"/>
      <c r="H477" s="96"/>
      <c r="I477" s="96"/>
      <c r="L477" s="96"/>
      <c r="M477" s="96"/>
      <c r="N477" s="96"/>
      <c r="S477" s="118"/>
      <c r="T477" s="118"/>
    </row>
    <row r="478" spans="4:20" x14ac:dyDescent="0.25">
      <c r="D478" s="96"/>
      <c r="E478" s="96"/>
      <c r="F478" s="96"/>
      <c r="G478" s="97"/>
      <c r="H478" s="96"/>
      <c r="I478" s="96"/>
      <c r="L478" s="96"/>
      <c r="M478" s="96"/>
      <c r="N478" s="96"/>
      <c r="S478" s="118"/>
      <c r="T478" s="118"/>
    </row>
    <row r="479" spans="4:20" x14ac:dyDescent="0.25">
      <c r="D479" s="96"/>
      <c r="E479" s="96"/>
      <c r="F479" s="96"/>
      <c r="G479" s="97"/>
      <c r="H479" s="96"/>
      <c r="I479" s="96"/>
      <c r="L479" s="96"/>
      <c r="M479" s="96"/>
      <c r="N479" s="96"/>
      <c r="S479" s="118"/>
      <c r="T479" s="118"/>
    </row>
    <row r="480" spans="4:20" x14ac:dyDescent="0.25">
      <c r="D480" s="96"/>
      <c r="E480" s="96"/>
      <c r="F480" s="96"/>
      <c r="G480" s="97"/>
      <c r="H480" s="96"/>
      <c r="I480" s="96"/>
      <c r="L480" s="96"/>
      <c r="M480" s="96"/>
      <c r="N480" s="96"/>
      <c r="S480" s="118"/>
      <c r="T480" s="118"/>
    </row>
    <row r="481" spans="4:20" x14ac:dyDescent="0.25">
      <c r="D481" s="96"/>
      <c r="E481" s="96"/>
      <c r="F481" s="96"/>
      <c r="G481" s="97"/>
      <c r="H481" s="96"/>
      <c r="I481" s="96"/>
      <c r="L481" s="96"/>
      <c r="M481" s="96"/>
      <c r="N481" s="96"/>
      <c r="S481" s="118"/>
      <c r="T481" s="118"/>
    </row>
    <row r="482" spans="4:20" x14ac:dyDescent="0.25">
      <c r="D482" s="96"/>
      <c r="E482" s="96"/>
      <c r="F482" s="96"/>
      <c r="G482" s="97"/>
      <c r="H482" s="96"/>
      <c r="I482" s="96"/>
      <c r="L482" s="96"/>
      <c r="M482" s="96"/>
      <c r="N482" s="96"/>
      <c r="S482" s="118"/>
      <c r="T482" s="118"/>
    </row>
    <row r="483" spans="4:20" x14ac:dyDescent="0.25">
      <c r="D483" s="96"/>
      <c r="E483" s="96"/>
      <c r="F483" s="96"/>
      <c r="G483" s="97"/>
      <c r="H483" s="96"/>
      <c r="I483" s="96"/>
      <c r="L483" s="96"/>
      <c r="M483" s="96"/>
      <c r="N483" s="96"/>
      <c r="S483" s="118"/>
      <c r="T483" s="118"/>
    </row>
    <row r="484" spans="4:20" x14ac:dyDescent="0.25">
      <c r="D484" s="96"/>
      <c r="E484" s="96"/>
      <c r="F484" s="96"/>
      <c r="G484" s="97"/>
      <c r="H484" s="96"/>
      <c r="I484" s="96"/>
      <c r="L484" s="96"/>
      <c r="M484" s="96"/>
      <c r="N484" s="96"/>
      <c r="S484" s="118"/>
      <c r="T484" s="118"/>
    </row>
    <row r="485" spans="4:20" x14ac:dyDescent="0.25">
      <c r="D485" s="96"/>
      <c r="E485" s="96"/>
      <c r="F485" s="96"/>
      <c r="G485" s="97"/>
      <c r="H485" s="96"/>
      <c r="I485" s="96"/>
      <c r="L485" s="96"/>
      <c r="M485" s="96"/>
      <c r="N485" s="96"/>
      <c r="S485" s="118"/>
      <c r="T485" s="118"/>
    </row>
    <row r="486" spans="4:20" x14ac:dyDescent="0.25">
      <c r="D486" s="96"/>
      <c r="E486" s="96"/>
      <c r="F486" s="96"/>
      <c r="G486" s="97"/>
      <c r="H486" s="96"/>
      <c r="I486" s="96"/>
      <c r="L486" s="96"/>
      <c r="M486" s="96"/>
      <c r="N486" s="96"/>
      <c r="S486" s="118"/>
      <c r="T486" s="118"/>
    </row>
    <row r="487" spans="4:20" x14ac:dyDescent="0.25">
      <c r="D487" s="96"/>
      <c r="E487" s="96"/>
      <c r="F487" s="96"/>
      <c r="G487" s="97"/>
      <c r="H487" s="96"/>
      <c r="I487" s="96"/>
      <c r="L487" s="96"/>
      <c r="M487" s="96"/>
      <c r="N487" s="96"/>
      <c r="S487" s="118"/>
      <c r="T487" s="118"/>
    </row>
    <row r="488" spans="4:20" x14ac:dyDescent="0.25">
      <c r="D488" s="96"/>
      <c r="E488" s="96"/>
      <c r="F488" s="96"/>
      <c r="G488" s="97"/>
      <c r="H488" s="96"/>
      <c r="I488" s="96"/>
      <c r="L488" s="96"/>
      <c r="M488" s="96"/>
      <c r="N488" s="96"/>
      <c r="S488" s="118"/>
      <c r="T488" s="118"/>
    </row>
    <row r="489" spans="4:20" x14ac:dyDescent="0.25">
      <c r="D489" s="96"/>
      <c r="E489" s="96"/>
      <c r="F489" s="96"/>
      <c r="G489" s="97"/>
      <c r="H489" s="96"/>
      <c r="I489" s="96"/>
      <c r="L489" s="96"/>
      <c r="M489" s="96"/>
      <c r="N489" s="96"/>
      <c r="S489" s="118"/>
      <c r="T489" s="118"/>
    </row>
    <row r="490" spans="4:20" x14ac:dyDescent="0.25">
      <c r="D490" s="96"/>
      <c r="E490" s="96"/>
      <c r="F490" s="96"/>
      <c r="G490" s="97"/>
      <c r="H490" s="96"/>
      <c r="I490" s="96"/>
      <c r="L490" s="96"/>
      <c r="M490" s="96"/>
      <c r="N490" s="96"/>
      <c r="S490" s="118"/>
      <c r="T490" s="118"/>
    </row>
    <row r="491" spans="4:20" x14ac:dyDescent="0.25">
      <c r="D491" s="96"/>
      <c r="E491" s="96"/>
      <c r="F491" s="96"/>
      <c r="G491" s="97"/>
      <c r="H491" s="96"/>
      <c r="I491" s="96"/>
      <c r="L491" s="96"/>
      <c r="M491" s="96"/>
      <c r="N491" s="96"/>
      <c r="S491" s="118"/>
      <c r="T491" s="118"/>
    </row>
    <row r="492" spans="4:20" x14ac:dyDescent="0.25">
      <c r="D492" s="96"/>
      <c r="E492" s="96"/>
      <c r="F492" s="96"/>
      <c r="G492" s="97"/>
      <c r="H492" s="96"/>
      <c r="I492" s="96"/>
      <c r="L492" s="96"/>
      <c r="M492" s="96"/>
      <c r="N492" s="96"/>
      <c r="S492" s="118"/>
      <c r="T492" s="118"/>
    </row>
    <row r="493" spans="4:20" x14ac:dyDescent="0.25">
      <c r="D493" s="96"/>
      <c r="E493" s="96"/>
      <c r="F493" s="96"/>
      <c r="G493" s="97"/>
      <c r="H493" s="96"/>
      <c r="I493" s="96"/>
      <c r="L493" s="96"/>
      <c r="M493" s="96"/>
      <c r="N493" s="96"/>
      <c r="S493" s="118"/>
      <c r="T493" s="118"/>
    </row>
    <row r="494" spans="4:20" x14ac:dyDescent="0.25">
      <c r="D494" s="96"/>
      <c r="E494" s="96"/>
      <c r="F494" s="96"/>
      <c r="G494" s="97"/>
      <c r="H494" s="96"/>
      <c r="I494" s="96"/>
      <c r="L494" s="96"/>
      <c r="M494" s="96"/>
      <c r="N494" s="96"/>
      <c r="S494" s="118"/>
      <c r="T494" s="118"/>
    </row>
    <row r="495" spans="4:20" x14ac:dyDescent="0.25">
      <c r="D495" s="96"/>
      <c r="E495" s="96"/>
      <c r="F495" s="96"/>
      <c r="G495" s="97"/>
      <c r="H495" s="96"/>
      <c r="I495" s="96"/>
      <c r="L495" s="96"/>
      <c r="M495" s="96"/>
      <c r="N495" s="96"/>
      <c r="S495" s="118"/>
      <c r="T495" s="118"/>
    </row>
    <row r="496" spans="4:20" x14ac:dyDescent="0.25">
      <c r="D496" s="96"/>
      <c r="E496" s="96"/>
      <c r="F496" s="96"/>
      <c r="G496" s="97"/>
      <c r="H496" s="96"/>
      <c r="I496" s="96"/>
      <c r="L496" s="96"/>
      <c r="M496" s="96"/>
      <c r="N496" s="96"/>
      <c r="S496" s="118"/>
      <c r="T496" s="118"/>
    </row>
    <row r="497" spans="4:20" x14ac:dyDescent="0.25">
      <c r="D497" s="96"/>
      <c r="E497" s="96"/>
      <c r="F497" s="96"/>
      <c r="G497" s="97"/>
      <c r="H497" s="96"/>
      <c r="I497" s="96"/>
      <c r="L497" s="96"/>
      <c r="M497" s="96"/>
      <c r="N497" s="96"/>
      <c r="S497" s="118"/>
      <c r="T497" s="118"/>
    </row>
    <row r="498" spans="4:20" x14ac:dyDescent="0.25">
      <c r="D498" s="96"/>
      <c r="E498" s="96"/>
      <c r="F498" s="96"/>
      <c r="G498" s="97"/>
      <c r="H498" s="96"/>
      <c r="I498" s="96"/>
      <c r="L498" s="96"/>
      <c r="M498" s="96"/>
      <c r="N498" s="96"/>
      <c r="S498" s="118"/>
      <c r="T498" s="118"/>
    </row>
    <row r="499" spans="4:20" x14ac:dyDescent="0.25">
      <c r="D499" s="96"/>
      <c r="E499" s="96"/>
      <c r="F499" s="96"/>
      <c r="G499" s="97"/>
      <c r="H499" s="96"/>
      <c r="I499" s="96"/>
      <c r="L499" s="96"/>
      <c r="M499" s="96"/>
      <c r="N499" s="96"/>
      <c r="S499" s="118"/>
      <c r="T499" s="118"/>
    </row>
    <row r="500" spans="4:20" x14ac:dyDescent="0.25">
      <c r="D500" s="96"/>
      <c r="E500" s="96"/>
      <c r="F500" s="96"/>
      <c r="G500" s="97"/>
      <c r="H500" s="96"/>
      <c r="I500" s="96"/>
      <c r="L500" s="96"/>
      <c r="M500" s="96"/>
      <c r="N500" s="96"/>
      <c r="S500" s="118"/>
      <c r="T500" s="118"/>
    </row>
    <row r="501" spans="4:20" x14ac:dyDescent="0.25">
      <c r="D501" s="96"/>
      <c r="E501" s="96"/>
      <c r="F501" s="96"/>
      <c r="G501" s="97"/>
      <c r="H501" s="96"/>
      <c r="I501" s="96"/>
      <c r="L501" s="96"/>
      <c r="M501" s="96"/>
      <c r="N501" s="96"/>
      <c r="S501" s="118"/>
      <c r="T501" s="118"/>
    </row>
    <row r="502" spans="4:20" x14ac:dyDescent="0.25">
      <c r="D502" s="96"/>
      <c r="E502" s="96"/>
      <c r="F502" s="96"/>
      <c r="G502" s="97"/>
      <c r="H502" s="96"/>
      <c r="I502" s="96"/>
      <c r="L502" s="96"/>
      <c r="M502" s="96"/>
      <c r="N502" s="96"/>
      <c r="S502" s="118"/>
      <c r="T502" s="118"/>
    </row>
    <row r="503" spans="4:20" x14ac:dyDescent="0.25">
      <c r="D503" s="96"/>
      <c r="E503" s="96"/>
      <c r="F503" s="96"/>
      <c r="G503" s="97"/>
      <c r="H503" s="96"/>
      <c r="I503" s="96"/>
      <c r="L503" s="96"/>
      <c r="M503" s="96"/>
      <c r="N503" s="96"/>
      <c r="S503" s="118"/>
      <c r="T503" s="118"/>
    </row>
    <row r="504" spans="4:20" x14ac:dyDescent="0.25">
      <c r="D504" s="96"/>
      <c r="E504" s="96"/>
      <c r="F504" s="96"/>
      <c r="G504" s="97"/>
      <c r="H504" s="96"/>
      <c r="I504" s="96"/>
      <c r="L504" s="96"/>
      <c r="M504" s="96"/>
      <c r="N504" s="96"/>
      <c r="S504" s="118"/>
      <c r="T504" s="118"/>
    </row>
    <row r="505" spans="4:20" x14ac:dyDescent="0.25">
      <c r="D505" s="96"/>
      <c r="E505" s="96"/>
      <c r="F505" s="96"/>
      <c r="G505" s="97"/>
      <c r="H505" s="96"/>
      <c r="I505" s="96"/>
      <c r="L505" s="96"/>
      <c r="M505" s="96"/>
      <c r="N505" s="96"/>
      <c r="S505" s="118"/>
      <c r="T505" s="118"/>
    </row>
    <row r="506" spans="4:20" x14ac:dyDescent="0.25">
      <c r="D506" s="96"/>
      <c r="E506" s="96"/>
      <c r="F506" s="96"/>
      <c r="G506" s="97"/>
      <c r="H506" s="96"/>
      <c r="I506" s="96"/>
      <c r="L506" s="96"/>
      <c r="M506" s="96"/>
      <c r="N506" s="96"/>
      <c r="S506" s="118"/>
      <c r="T506" s="118"/>
    </row>
    <row r="507" spans="4:20" x14ac:dyDescent="0.25">
      <c r="D507" s="96"/>
      <c r="E507" s="96"/>
      <c r="F507" s="96"/>
      <c r="G507" s="97"/>
      <c r="H507" s="96"/>
      <c r="I507" s="96"/>
      <c r="L507" s="96"/>
      <c r="M507" s="96"/>
      <c r="N507" s="96"/>
      <c r="S507" s="118"/>
      <c r="T507" s="118"/>
    </row>
    <row r="508" spans="4:20" x14ac:dyDescent="0.25">
      <c r="D508" s="96"/>
      <c r="E508" s="96"/>
      <c r="F508" s="96"/>
      <c r="G508" s="97"/>
      <c r="H508" s="96"/>
      <c r="I508" s="96"/>
      <c r="L508" s="96"/>
      <c r="M508" s="96"/>
      <c r="N508" s="96"/>
      <c r="S508" s="118"/>
      <c r="T508" s="118"/>
    </row>
    <row r="509" spans="4:20" x14ac:dyDescent="0.25">
      <c r="D509" s="96"/>
      <c r="E509" s="96"/>
      <c r="F509" s="96"/>
      <c r="G509" s="97"/>
      <c r="H509" s="96"/>
      <c r="I509" s="96"/>
      <c r="L509" s="96"/>
      <c r="M509" s="96"/>
      <c r="N509" s="96"/>
      <c r="S509" s="118"/>
      <c r="T509" s="118"/>
    </row>
    <row r="510" spans="4:20" x14ac:dyDescent="0.25">
      <c r="D510" s="96"/>
      <c r="E510" s="96"/>
      <c r="F510" s="96"/>
      <c r="G510" s="97"/>
      <c r="H510" s="96"/>
      <c r="I510" s="96"/>
      <c r="L510" s="96"/>
      <c r="M510" s="96"/>
      <c r="N510" s="96"/>
      <c r="S510" s="118"/>
      <c r="T510" s="118"/>
    </row>
    <row r="511" spans="4:20" x14ac:dyDescent="0.25">
      <c r="D511" s="96"/>
      <c r="E511" s="96"/>
      <c r="F511" s="96"/>
      <c r="G511" s="97"/>
      <c r="H511" s="96"/>
      <c r="I511" s="96"/>
      <c r="L511" s="96"/>
      <c r="M511" s="96"/>
      <c r="N511" s="96"/>
      <c r="S511" s="118"/>
      <c r="T511" s="118"/>
    </row>
    <row r="512" spans="4:20" x14ac:dyDescent="0.25">
      <c r="D512" s="96"/>
      <c r="E512" s="96"/>
      <c r="F512" s="96"/>
      <c r="G512" s="97"/>
      <c r="H512" s="96"/>
      <c r="I512" s="96"/>
      <c r="L512" s="96"/>
      <c r="M512" s="96"/>
      <c r="N512" s="96"/>
      <c r="S512" s="118"/>
      <c r="T512" s="118"/>
    </row>
    <row r="513" spans="4:20" x14ac:dyDescent="0.25">
      <c r="D513" s="96"/>
      <c r="E513" s="96"/>
      <c r="F513" s="96"/>
      <c r="G513" s="97"/>
      <c r="H513" s="96"/>
      <c r="I513" s="96"/>
      <c r="L513" s="96"/>
      <c r="M513" s="96"/>
      <c r="N513" s="96"/>
      <c r="S513" s="118"/>
      <c r="T513" s="118"/>
    </row>
    <row r="514" spans="4:20" x14ac:dyDescent="0.25">
      <c r="D514" s="96"/>
      <c r="E514" s="96"/>
      <c r="F514" s="96"/>
      <c r="G514" s="97"/>
      <c r="H514" s="96"/>
      <c r="I514" s="96"/>
      <c r="L514" s="96"/>
      <c r="M514" s="96"/>
      <c r="N514" s="96"/>
      <c r="S514" s="118"/>
      <c r="T514" s="118"/>
    </row>
    <row r="515" spans="4:20" x14ac:dyDescent="0.25">
      <c r="D515" s="96"/>
      <c r="E515" s="96"/>
      <c r="F515" s="96"/>
      <c r="G515" s="97"/>
      <c r="H515" s="96"/>
      <c r="I515" s="96"/>
      <c r="L515" s="96"/>
      <c r="M515" s="96"/>
      <c r="N515" s="96"/>
      <c r="S515" s="118"/>
      <c r="T515" s="118"/>
    </row>
    <row r="516" spans="4:20" x14ac:dyDescent="0.25">
      <c r="D516" s="96"/>
      <c r="E516" s="96"/>
      <c r="F516" s="96"/>
      <c r="G516" s="97"/>
      <c r="H516" s="96"/>
      <c r="I516" s="96"/>
      <c r="L516" s="96"/>
      <c r="M516" s="96"/>
      <c r="N516" s="96"/>
      <c r="S516" s="118"/>
      <c r="T516" s="118"/>
    </row>
    <row r="517" spans="4:20" x14ac:dyDescent="0.25">
      <c r="D517" s="96"/>
      <c r="E517" s="96"/>
      <c r="F517" s="96"/>
      <c r="G517" s="97"/>
      <c r="H517" s="96"/>
      <c r="I517" s="96"/>
      <c r="L517" s="96"/>
      <c r="M517" s="96"/>
      <c r="N517" s="96"/>
      <c r="S517" s="118"/>
      <c r="T517" s="118"/>
    </row>
    <row r="518" spans="4:20" x14ac:dyDescent="0.25">
      <c r="D518" s="96"/>
      <c r="E518" s="96"/>
      <c r="F518" s="96"/>
      <c r="G518" s="97"/>
      <c r="H518" s="96"/>
      <c r="I518" s="96"/>
      <c r="L518" s="96"/>
      <c r="M518" s="96"/>
      <c r="N518" s="96"/>
      <c r="S518" s="118"/>
      <c r="T518" s="118"/>
    </row>
    <row r="519" spans="4:20" x14ac:dyDescent="0.25">
      <c r="D519" s="96"/>
      <c r="E519" s="96"/>
      <c r="F519" s="96"/>
      <c r="G519" s="97"/>
      <c r="H519" s="96"/>
      <c r="I519" s="96"/>
      <c r="L519" s="96"/>
      <c r="M519" s="96"/>
      <c r="N519" s="96"/>
      <c r="S519" s="118"/>
      <c r="T519" s="118"/>
    </row>
    <row r="520" spans="4:20" x14ac:dyDescent="0.25">
      <c r="D520" s="96"/>
      <c r="E520" s="96"/>
      <c r="F520" s="96"/>
      <c r="G520" s="97"/>
      <c r="H520" s="96"/>
      <c r="I520" s="96"/>
      <c r="L520" s="96"/>
      <c r="M520" s="96"/>
      <c r="N520" s="96"/>
      <c r="S520" s="118"/>
      <c r="T520" s="118"/>
    </row>
    <row r="521" spans="4:20" x14ac:dyDescent="0.25">
      <c r="D521" s="96"/>
      <c r="E521" s="96"/>
      <c r="F521" s="96"/>
      <c r="G521" s="97"/>
      <c r="H521" s="96"/>
      <c r="I521" s="96"/>
      <c r="L521" s="96"/>
      <c r="M521" s="96"/>
      <c r="N521" s="96"/>
      <c r="S521" s="118"/>
      <c r="T521" s="118"/>
    </row>
    <row r="522" spans="4:20" x14ac:dyDescent="0.25">
      <c r="D522" s="96"/>
      <c r="E522" s="96"/>
      <c r="F522" s="96"/>
      <c r="G522" s="97"/>
      <c r="H522" s="96"/>
      <c r="I522" s="96"/>
      <c r="L522" s="96"/>
      <c r="M522" s="96"/>
      <c r="N522" s="96"/>
      <c r="S522" s="118"/>
      <c r="T522" s="118"/>
    </row>
    <row r="523" spans="4:20" x14ac:dyDescent="0.25">
      <c r="D523" s="96"/>
      <c r="E523" s="96"/>
      <c r="F523" s="96"/>
      <c r="G523" s="97"/>
      <c r="H523" s="96"/>
      <c r="I523" s="96"/>
      <c r="L523" s="96"/>
      <c r="M523" s="96"/>
      <c r="N523" s="96"/>
      <c r="S523" s="118"/>
      <c r="T523" s="118"/>
    </row>
    <row r="524" spans="4:20" x14ac:dyDescent="0.25">
      <c r="D524" s="96"/>
      <c r="E524" s="96"/>
      <c r="F524" s="96"/>
      <c r="G524" s="97"/>
      <c r="H524" s="96"/>
      <c r="I524" s="96"/>
      <c r="L524" s="96"/>
      <c r="M524" s="96"/>
      <c r="N524" s="96"/>
      <c r="S524" s="118"/>
      <c r="T524" s="118"/>
    </row>
    <row r="525" spans="4:20" x14ac:dyDescent="0.25">
      <c r="D525" s="96"/>
      <c r="E525" s="96"/>
      <c r="F525" s="96"/>
      <c r="G525" s="97"/>
      <c r="H525" s="96"/>
      <c r="I525" s="96"/>
      <c r="L525" s="96"/>
      <c r="M525" s="96"/>
      <c r="N525" s="96"/>
      <c r="S525" s="118"/>
      <c r="T525" s="118"/>
    </row>
    <row r="526" spans="4:20" x14ac:dyDescent="0.25">
      <c r="D526" s="96"/>
      <c r="E526" s="96"/>
      <c r="F526" s="96"/>
      <c r="G526" s="97"/>
      <c r="H526" s="96"/>
      <c r="I526" s="96"/>
      <c r="L526" s="96"/>
      <c r="M526" s="96"/>
      <c r="N526" s="96"/>
      <c r="S526" s="118"/>
      <c r="T526" s="118"/>
    </row>
    <row r="527" spans="4:20" x14ac:dyDescent="0.25">
      <c r="D527" s="96"/>
      <c r="E527" s="96"/>
      <c r="F527" s="96"/>
      <c r="G527" s="97"/>
      <c r="H527" s="96"/>
      <c r="I527" s="96"/>
      <c r="L527" s="96"/>
      <c r="M527" s="96"/>
      <c r="N527" s="96"/>
      <c r="S527" s="118"/>
      <c r="T527" s="118"/>
    </row>
    <row r="528" spans="4:20" x14ac:dyDescent="0.25">
      <c r="D528" s="96"/>
      <c r="E528" s="96"/>
      <c r="F528" s="96"/>
      <c r="G528" s="97"/>
      <c r="H528" s="96"/>
      <c r="I528" s="96"/>
      <c r="L528" s="96"/>
      <c r="M528" s="96"/>
      <c r="N528" s="96"/>
      <c r="S528" s="118"/>
      <c r="T528" s="118"/>
    </row>
    <row r="529" spans="4:20" x14ac:dyDescent="0.25">
      <c r="D529" s="96"/>
      <c r="E529" s="96"/>
      <c r="F529" s="96"/>
      <c r="G529" s="97"/>
      <c r="H529" s="96"/>
      <c r="I529" s="96"/>
      <c r="L529" s="96"/>
      <c r="M529" s="96"/>
      <c r="N529" s="96"/>
      <c r="S529" s="118"/>
      <c r="T529" s="118"/>
    </row>
    <row r="530" spans="4:20" x14ac:dyDescent="0.25">
      <c r="D530" s="96"/>
      <c r="E530" s="96"/>
      <c r="F530" s="96"/>
      <c r="G530" s="97"/>
      <c r="H530" s="96"/>
      <c r="I530" s="96"/>
      <c r="L530" s="96"/>
      <c r="M530" s="96"/>
      <c r="N530" s="96"/>
      <c r="S530" s="118"/>
      <c r="T530" s="118"/>
    </row>
    <row r="531" spans="4:20" x14ac:dyDescent="0.25">
      <c r="D531" s="96"/>
      <c r="E531" s="96"/>
      <c r="F531" s="96"/>
      <c r="G531" s="97"/>
      <c r="H531" s="96"/>
      <c r="I531" s="96"/>
      <c r="L531" s="96"/>
      <c r="M531" s="96"/>
      <c r="N531" s="96"/>
      <c r="S531" s="118"/>
      <c r="T531" s="118"/>
    </row>
    <row r="532" spans="4:20" x14ac:dyDescent="0.25">
      <c r="D532" s="96"/>
      <c r="E532" s="96"/>
      <c r="F532" s="96"/>
      <c r="G532" s="97"/>
      <c r="H532" s="96"/>
      <c r="I532" s="96"/>
      <c r="L532" s="96"/>
      <c r="M532" s="96"/>
      <c r="N532" s="96"/>
      <c r="S532" s="118"/>
      <c r="T532" s="118"/>
    </row>
    <row r="533" spans="4:20" x14ac:dyDescent="0.25">
      <c r="D533" s="96"/>
      <c r="E533" s="96"/>
      <c r="F533" s="96"/>
      <c r="G533" s="97"/>
      <c r="H533" s="96"/>
      <c r="I533" s="96"/>
      <c r="L533" s="96"/>
      <c r="M533" s="96"/>
      <c r="N533" s="96"/>
      <c r="S533" s="118"/>
      <c r="T533" s="118"/>
    </row>
    <row r="534" spans="4:20" x14ac:dyDescent="0.25">
      <c r="D534" s="96"/>
      <c r="E534" s="96"/>
      <c r="F534" s="96"/>
      <c r="G534" s="97"/>
      <c r="H534" s="96"/>
      <c r="I534" s="96"/>
      <c r="L534" s="96"/>
      <c r="M534" s="96"/>
      <c r="N534" s="96"/>
      <c r="S534" s="118"/>
      <c r="T534" s="118"/>
    </row>
    <row r="535" spans="4:20" x14ac:dyDescent="0.25">
      <c r="D535" s="96"/>
      <c r="E535" s="96"/>
      <c r="F535" s="96"/>
      <c r="G535" s="97"/>
      <c r="H535" s="96"/>
      <c r="I535" s="96"/>
      <c r="L535" s="96"/>
      <c r="M535" s="96"/>
      <c r="N535" s="96"/>
      <c r="S535" s="118"/>
      <c r="T535" s="118"/>
    </row>
    <row r="536" spans="4:20" x14ac:dyDescent="0.25">
      <c r="D536" s="96"/>
      <c r="E536" s="96"/>
      <c r="F536" s="96"/>
      <c r="G536" s="97"/>
      <c r="H536" s="96"/>
      <c r="I536" s="96"/>
      <c r="L536" s="96"/>
      <c r="M536" s="96"/>
      <c r="N536" s="96"/>
      <c r="S536" s="118"/>
      <c r="T536" s="118"/>
    </row>
    <row r="537" spans="4:20" x14ac:dyDescent="0.25">
      <c r="D537" s="96"/>
      <c r="E537" s="96"/>
      <c r="F537" s="96"/>
      <c r="G537" s="97"/>
      <c r="H537" s="96"/>
      <c r="I537" s="96"/>
      <c r="L537" s="96"/>
      <c r="M537" s="96"/>
      <c r="N537" s="96"/>
      <c r="S537" s="118"/>
      <c r="T537" s="118"/>
    </row>
    <row r="538" spans="4:20" x14ac:dyDescent="0.25">
      <c r="D538" s="96"/>
      <c r="E538" s="96"/>
      <c r="F538" s="96"/>
      <c r="G538" s="97"/>
      <c r="H538" s="96"/>
      <c r="I538" s="96"/>
      <c r="L538" s="96"/>
      <c r="M538" s="96"/>
      <c r="N538" s="96"/>
      <c r="S538" s="118"/>
      <c r="T538" s="118"/>
    </row>
    <row r="539" spans="4:20" x14ac:dyDescent="0.25">
      <c r="D539" s="96"/>
      <c r="E539" s="96"/>
      <c r="F539" s="96"/>
      <c r="G539" s="97"/>
      <c r="H539" s="96"/>
      <c r="I539" s="96"/>
      <c r="L539" s="96"/>
      <c r="M539" s="96"/>
      <c r="N539" s="96"/>
      <c r="S539" s="118"/>
      <c r="T539" s="118"/>
    </row>
    <row r="540" spans="4:20" x14ac:dyDescent="0.25">
      <c r="D540" s="96"/>
      <c r="E540" s="96"/>
      <c r="F540" s="96"/>
      <c r="G540" s="97"/>
      <c r="H540" s="96"/>
      <c r="I540" s="96"/>
      <c r="L540" s="96"/>
      <c r="M540" s="96"/>
      <c r="N540" s="96"/>
      <c r="S540" s="118"/>
      <c r="T540" s="118"/>
    </row>
    <row r="541" spans="4:20" x14ac:dyDescent="0.25">
      <c r="D541" s="96"/>
      <c r="E541" s="96"/>
      <c r="F541" s="96"/>
      <c r="G541" s="97"/>
      <c r="H541" s="96"/>
      <c r="I541" s="96"/>
      <c r="L541" s="96"/>
      <c r="M541" s="96"/>
      <c r="N541" s="96"/>
      <c r="S541" s="118"/>
      <c r="T541" s="118"/>
    </row>
    <row r="542" spans="4:20" x14ac:dyDescent="0.25">
      <c r="D542" s="96"/>
      <c r="E542" s="96"/>
      <c r="F542" s="96"/>
      <c r="G542" s="97"/>
      <c r="H542" s="96"/>
      <c r="I542" s="96"/>
      <c r="L542" s="96"/>
      <c r="M542" s="96"/>
      <c r="N542" s="96"/>
      <c r="S542" s="118"/>
      <c r="T542" s="118"/>
    </row>
    <row r="543" spans="4:20" x14ac:dyDescent="0.25">
      <c r="D543" s="96"/>
      <c r="E543" s="96"/>
      <c r="F543" s="96"/>
      <c r="G543" s="97"/>
      <c r="H543" s="96"/>
      <c r="I543" s="96"/>
      <c r="L543" s="96"/>
      <c r="M543" s="96"/>
      <c r="N543" s="96"/>
      <c r="S543" s="118"/>
      <c r="T543" s="118"/>
    </row>
    <row r="544" spans="4:20" x14ac:dyDescent="0.25">
      <c r="D544" s="96"/>
      <c r="E544" s="96"/>
      <c r="F544" s="96"/>
      <c r="G544" s="97"/>
      <c r="H544" s="96"/>
      <c r="I544" s="96"/>
      <c r="L544" s="96"/>
      <c r="M544" s="96"/>
      <c r="N544" s="96"/>
      <c r="S544" s="118"/>
      <c r="T544" s="118"/>
    </row>
    <row r="545" spans="4:20" x14ac:dyDescent="0.25">
      <c r="D545" s="96"/>
      <c r="E545" s="96"/>
      <c r="F545" s="96"/>
      <c r="G545" s="97"/>
      <c r="H545" s="96"/>
      <c r="I545" s="96"/>
      <c r="L545" s="96"/>
      <c r="M545" s="96"/>
      <c r="N545" s="96"/>
      <c r="S545" s="118"/>
      <c r="T545" s="118"/>
    </row>
    <row r="546" spans="4:20" x14ac:dyDescent="0.25">
      <c r="D546" s="96"/>
      <c r="E546" s="96"/>
      <c r="F546" s="96"/>
      <c r="G546" s="97"/>
      <c r="H546" s="96"/>
      <c r="I546" s="96"/>
      <c r="L546" s="96"/>
      <c r="M546" s="96"/>
      <c r="N546" s="96"/>
      <c r="S546" s="118"/>
      <c r="T546" s="118"/>
    </row>
    <row r="547" spans="4:20" x14ac:dyDescent="0.25">
      <c r="D547" s="96"/>
      <c r="E547" s="96"/>
      <c r="F547" s="96"/>
      <c r="G547" s="97"/>
      <c r="H547" s="96"/>
      <c r="I547" s="96"/>
      <c r="L547" s="96"/>
      <c r="M547" s="96"/>
      <c r="N547" s="96"/>
      <c r="S547" s="118"/>
      <c r="T547" s="118"/>
    </row>
    <row r="548" spans="4:20" x14ac:dyDescent="0.25">
      <c r="D548" s="96"/>
      <c r="E548" s="96"/>
      <c r="F548" s="96"/>
      <c r="G548" s="97"/>
      <c r="H548" s="96"/>
      <c r="I548" s="96"/>
      <c r="L548" s="96"/>
      <c r="M548" s="96"/>
      <c r="N548" s="96"/>
      <c r="S548" s="118"/>
      <c r="T548" s="118"/>
    </row>
    <row r="549" spans="4:20" x14ac:dyDescent="0.25">
      <c r="D549" s="96"/>
      <c r="E549" s="96"/>
      <c r="F549" s="96"/>
      <c r="G549" s="97"/>
      <c r="H549" s="96"/>
      <c r="I549" s="96"/>
      <c r="L549" s="96"/>
      <c r="M549" s="96"/>
      <c r="N549" s="96"/>
      <c r="S549" s="118"/>
      <c r="T549" s="118"/>
    </row>
    <row r="550" spans="4:20" x14ac:dyDescent="0.25">
      <c r="D550" s="96"/>
      <c r="E550" s="96"/>
      <c r="F550" s="96"/>
      <c r="G550" s="97"/>
      <c r="H550" s="96"/>
      <c r="I550" s="96"/>
      <c r="L550" s="96"/>
      <c r="M550" s="96"/>
      <c r="N550" s="96"/>
      <c r="S550" s="118"/>
      <c r="T550" s="118"/>
    </row>
    <row r="551" spans="4:20" x14ac:dyDescent="0.25">
      <c r="D551" s="96"/>
      <c r="E551" s="96"/>
      <c r="F551" s="96"/>
      <c r="G551" s="97"/>
      <c r="H551" s="96"/>
      <c r="I551" s="96"/>
      <c r="L551" s="96"/>
      <c r="M551" s="96"/>
      <c r="N551" s="96"/>
      <c r="S551" s="118"/>
      <c r="T551" s="118"/>
    </row>
    <row r="552" spans="4:20" x14ac:dyDescent="0.25">
      <c r="D552" s="96"/>
      <c r="E552" s="96"/>
      <c r="F552" s="96"/>
      <c r="G552" s="97"/>
      <c r="H552" s="96"/>
      <c r="I552" s="96"/>
      <c r="L552" s="96"/>
      <c r="M552" s="96"/>
      <c r="N552" s="96"/>
      <c r="S552" s="118"/>
      <c r="T552" s="118"/>
    </row>
    <row r="553" spans="4:20" x14ac:dyDescent="0.25">
      <c r="D553" s="96"/>
      <c r="E553" s="96"/>
      <c r="F553" s="96"/>
      <c r="G553" s="97"/>
      <c r="H553" s="96"/>
      <c r="I553" s="96"/>
      <c r="L553" s="96"/>
      <c r="M553" s="96"/>
      <c r="N553" s="96"/>
      <c r="S553" s="118"/>
      <c r="T553" s="118"/>
    </row>
    <row r="554" spans="4:20" x14ac:dyDescent="0.25">
      <c r="D554" s="96"/>
      <c r="E554" s="96"/>
      <c r="F554" s="96"/>
      <c r="G554" s="97"/>
      <c r="H554" s="96"/>
      <c r="I554" s="96"/>
      <c r="L554" s="96"/>
      <c r="M554" s="96"/>
      <c r="N554" s="96"/>
      <c r="S554" s="118"/>
      <c r="T554" s="118"/>
    </row>
    <row r="555" spans="4:20" x14ac:dyDescent="0.25">
      <c r="D555" s="96"/>
      <c r="E555" s="96"/>
      <c r="F555" s="96"/>
      <c r="G555" s="97"/>
      <c r="H555" s="96"/>
      <c r="I555" s="96"/>
      <c r="L555" s="96"/>
      <c r="M555" s="96"/>
      <c r="N555" s="96"/>
      <c r="S555" s="118"/>
      <c r="T555" s="118"/>
    </row>
    <row r="556" spans="4:20" x14ac:dyDescent="0.25">
      <c r="D556" s="96"/>
      <c r="E556" s="96"/>
      <c r="F556" s="96"/>
      <c r="G556" s="97"/>
      <c r="H556" s="96"/>
      <c r="I556" s="96"/>
      <c r="L556" s="96"/>
      <c r="M556" s="96"/>
      <c r="N556" s="96"/>
      <c r="S556" s="118"/>
      <c r="T556" s="118"/>
    </row>
    <row r="557" spans="4:20" x14ac:dyDescent="0.25">
      <c r="D557" s="96"/>
      <c r="E557" s="96"/>
      <c r="F557" s="96"/>
      <c r="G557" s="97"/>
      <c r="H557" s="96"/>
      <c r="I557" s="96"/>
      <c r="L557" s="96"/>
      <c r="M557" s="96"/>
      <c r="N557" s="96"/>
      <c r="S557" s="118"/>
      <c r="T557" s="118"/>
    </row>
    <row r="558" spans="4:20" x14ac:dyDescent="0.25">
      <c r="D558" s="96"/>
      <c r="E558" s="96"/>
      <c r="F558" s="96"/>
      <c r="G558" s="97"/>
      <c r="H558" s="96"/>
      <c r="I558" s="96"/>
      <c r="L558" s="96"/>
      <c r="M558" s="96"/>
      <c r="N558" s="96"/>
      <c r="S558" s="118"/>
      <c r="T558" s="118"/>
    </row>
    <row r="559" spans="4:20" x14ac:dyDescent="0.25">
      <c r="D559" s="96"/>
      <c r="E559" s="96"/>
      <c r="F559" s="96"/>
      <c r="G559" s="97"/>
      <c r="H559" s="96"/>
      <c r="I559" s="96"/>
      <c r="L559" s="96"/>
      <c r="M559" s="96"/>
      <c r="N559" s="96"/>
      <c r="S559" s="118"/>
      <c r="T559" s="118"/>
    </row>
    <row r="560" spans="4:20" x14ac:dyDescent="0.25">
      <c r="D560" s="96"/>
      <c r="E560" s="96"/>
      <c r="F560" s="96"/>
      <c r="G560" s="97"/>
      <c r="H560" s="96"/>
      <c r="I560" s="96"/>
      <c r="L560" s="96"/>
      <c r="M560" s="96"/>
      <c r="N560" s="96"/>
      <c r="S560" s="118"/>
      <c r="T560" s="118"/>
    </row>
    <row r="561" spans="4:20" x14ac:dyDescent="0.25">
      <c r="D561" s="96"/>
      <c r="E561" s="96"/>
      <c r="F561" s="96"/>
      <c r="G561" s="97"/>
      <c r="H561" s="96"/>
      <c r="I561" s="96"/>
      <c r="L561" s="96"/>
      <c r="M561" s="96"/>
      <c r="N561" s="96"/>
      <c r="S561" s="118"/>
      <c r="T561" s="118"/>
    </row>
    <row r="562" spans="4:20" x14ac:dyDescent="0.25">
      <c r="D562" s="96"/>
      <c r="E562" s="96"/>
      <c r="F562" s="96"/>
      <c r="G562" s="97"/>
      <c r="H562" s="96"/>
      <c r="I562" s="96"/>
      <c r="L562" s="96"/>
      <c r="M562" s="96"/>
      <c r="N562" s="96"/>
      <c r="S562" s="118"/>
      <c r="T562" s="118"/>
    </row>
    <row r="563" spans="4:20" x14ac:dyDescent="0.25">
      <c r="D563" s="96"/>
      <c r="E563" s="96"/>
      <c r="F563" s="96"/>
      <c r="G563" s="97"/>
      <c r="H563" s="96"/>
      <c r="I563" s="96"/>
      <c r="L563" s="96"/>
      <c r="M563" s="96"/>
      <c r="N563" s="96"/>
      <c r="S563" s="118"/>
      <c r="T563" s="118"/>
    </row>
    <row r="564" spans="4:20" x14ac:dyDescent="0.25">
      <c r="D564" s="96"/>
      <c r="E564" s="96"/>
      <c r="F564" s="96"/>
      <c r="G564" s="97"/>
      <c r="H564" s="96"/>
      <c r="I564" s="96"/>
      <c r="L564" s="96"/>
      <c r="M564" s="96"/>
      <c r="N564" s="96"/>
      <c r="S564" s="118"/>
      <c r="T564" s="118"/>
    </row>
    <row r="565" spans="4:20" x14ac:dyDescent="0.25">
      <c r="D565" s="96"/>
      <c r="E565" s="96"/>
      <c r="F565" s="96"/>
      <c r="G565" s="97"/>
      <c r="H565" s="96"/>
      <c r="I565" s="96"/>
      <c r="L565" s="96"/>
      <c r="M565" s="96"/>
      <c r="N565" s="96"/>
      <c r="S565" s="118"/>
      <c r="T565" s="118"/>
    </row>
    <row r="566" spans="4:20" x14ac:dyDescent="0.25">
      <c r="D566" s="96"/>
      <c r="E566" s="96"/>
      <c r="F566" s="96"/>
      <c r="G566" s="97"/>
      <c r="H566" s="96"/>
      <c r="I566" s="96"/>
      <c r="L566" s="96"/>
      <c r="M566" s="96"/>
      <c r="N566" s="96"/>
      <c r="S566" s="118"/>
      <c r="T566" s="118"/>
    </row>
    <row r="567" spans="4:20" x14ac:dyDescent="0.25">
      <c r="D567" s="96"/>
      <c r="E567" s="96"/>
      <c r="F567" s="96"/>
      <c r="G567" s="97"/>
      <c r="H567" s="96"/>
      <c r="I567" s="96"/>
      <c r="L567" s="96"/>
      <c r="M567" s="96"/>
      <c r="N567" s="96"/>
      <c r="S567" s="118"/>
      <c r="T567" s="118"/>
    </row>
    <row r="568" spans="4:20" x14ac:dyDescent="0.25">
      <c r="D568" s="96"/>
      <c r="E568" s="96"/>
      <c r="F568" s="96"/>
      <c r="G568" s="97"/>
      <c r="H568" s="96"/>
      <c r="I568" s="96"/>
      <c r="L568" s="96"/>
      <c r="M568" s="96"/>
      <c r="N568" s="96"/>
      <c r="S568" s="118"/>
      <c r="T568" s="118"/>
    </row>
    <row r="569" spans="4:20" x14ac:dyDescent="0.25">
      <c r="D569" s="96"/>
      <c r="E569" s="96"/>
      <c r="F569" s="96"/>
      <c r="G569" s="97"/>
      <c r="H569" s="96"/>
      <c r="I569" s="96"/>
      <c r="L569" s="96"/>
      <c r="M569" s="96"/>
      <c r="N569" s="96"/>
      <c r="S569" s="118"/>
      <c r="T569" s="118"/>
    </row>
    <row r="570" spans="4:20" x14ac:dyDescent="0.25">
      <c r="D570" s="96"/>
      <c r="E570" s="96"/>
      <c r="F570" s="96"/>
      <c r="G570" s="97"/>
      <c r="H570" s="96"/>
      <c r="I570" s="96"/>
      <c r="L570" s="96"/>
      <c r="M570" s="96"/>
      <c r="N570" s="96"/>
      <c r="S570" s="118"/>
      <c r="T570" s="118"/>
    </row>
    <row r="571" spans="4:20" x14ac:dyDescent="0.25">
      <c r="D571" s="96"/>
      <c r="E571" s="96"/>
      <c r="F571" s="96"/>
      <c r="G571" s="97"/>
      <c r="H571" s="96"/>
      <c r="I571" s="96"/>
      <c r="L571" s="96"/>
      <c r="M571" s="96"/>
      <c r="N571" s="96"/>
      <c r="S571" s="118"/>
      <c r="T571" s="118"/>
    </row>
    <row r="572" spans="4:20" x14ac:dyDescent="0.25">
      <c r="D572" s="96"/>
      <c r="E572" s="96"/>
      <c r="F572" s="96"/>
      <c r="G572" s="97"/>
      <c r="H572" s="96"/>
      <c r="I572" s="96"/>
      <c r="L572" s="96"/>
      <c r="M572" s="96"/>
      <c r="N572" s="96"/>
      <c r="S572" s="118"/>
      <c r="T572" s="118"/>
    </row>
    <row r="573" spans="4:20" x14ac:dyDescent="0.25">
      <c r="D573" s="96"/>
      <c r="E573" s="96"/>
      <c r="F573" s="96"/>
      <c r="G573" s="97"/>
      <c r="H573" s="96"/>
      <c r="I573" s="96"/>
      <c r="L573" s="96"/>
      <c r="M573" s="96"/>
      <c r="N573" s="96"/>
      <c r="S573" s="118"/>
      <c r="T573" s="118"/>
    </row>
    <row r="574" spans="4:20" x14ac:dyDescent="0.25">
      <c r="D574" s="96"/>
      <c r="E574" s="96"/>
      <c r="F574" s="96"/>
      <c r="G574" s="97"/>
      <c r="H574" s="96"/>
      <c r="I574" s="96"/>
      <c r="L574" s="96"/>
      <c r="M574" s="96"/>
      <c r="N574" s="96"/>
      <c r="S574" s="118"/>
      <c r="T574" s="118"/>
    </row>
    <row r="575" spans="4:20" x14ac:dyDescent="0.25">
      <c r="D575" s="96"/>
      <c r="E575" s="96"/>
      <c r="F575" s="96"/>
      <c r="G575" s="97"/>
      <c r="H575" s="96"/>
      <c r="I575" s="96"/>
      <c r="L575" s="96"/>
      <c r="M575" s="96"/>
      <c r="N575" s="96"/>
      <c r="S575" s="118"/>
      <c r="T575" s="118"/>
    </row>
    <row r="576" spans="4:20" x14ac:dyDescent="0.25">
      <c r="D576" s="96"/>
      <c r="E576" s="96"/>
      <c r="F576" s="96"/>
      <c r="G576" s="97"/>
      <c r="H576" s="96"/>
      <c r="I576" s="96"/>
      <c r="L576" s="96"/>
      <c r="M576" s="96"/>
      <c r="N576" s="96"/>
      <c r="S576" s="118"/>
      <c r="T576" s="118"/>
    </row>
    <row r="577" spans="4:20" x14ac:dyDescent="0.25">
      <c r="D577" s="96"/>
      <c r="E577" s="96"/>
      <c r="F577" s="96"/>
      <c r="G577" s="97"/>
      <c r="H577" s="96"/>
      <c r="I577" s="96"/>
      <c r="L577" s="96"/>
      <c r="M577" s="96"/>
      <c r="N577" s="96"/>
      <c r="S577" s="118"/>
      <c r="T577" s="118"/>
    </row>
    <row r="578" spans="4:20" x14ac:dyDescent="0.25">
      <c r="D578" s="96"/>
      <c r="E578" s="96"/>
      <c r="F578" s="96"/>
      <c r="G578" s="97"/>
      <c r="H578" s="96"/>
      <c r="I578" s="96"/>
      <c r="L578" s="96"/>
      <c r="M578" s="96"/>
      <c r="N578" s="96"/>
      <c r="S578" s="118"/>
      <c r="T578" s="118"/>
    </row>
    <row r="579" spans="4:20" x14ac:dyDescent="0.25">
      <c r="D579" s="96"/>
      <c r="E579" s="96"/>
      <c r="F579" s="96"/>
      <c r="G579" s="97"/>
      <c r="H579" s="96"/>
      <c r="I579" s="96"/>
      <c r="L579" s="96"/>
      <c r="M579" s="96"/>
      <c r="N579" s="96"/>
      <c r="S579" s="118"/>
      <c r="T579" s="118"/>
    </row>
    <row r="580" spans="4:20" x14ac:dyDescent="0.25">
      <c r="D580" s="96"/>
      <c r="E580" s="96"/>
      <c r="F580" s="96"/>
      <c r="G580" s="97"/>
      <c r="H580" s="96"/>
      <c r="I580" s="96"/>
      <c r="L580" s="96"/>
      <c r="M580" s="96"/>
      <c r="N580" s="96"/>
      <c r="S580" s="118"/>
      <c r="T580" s="118"/>
    </row>
    <row r="581" spans="4:20" x14ac:dyDescent="0.25">
      <c r="D581" s="96"/>
      <c r="E581" s="96"/>
      <c r="F581" s="96"/>
      <c r="G581" s="97"/>
      <c r="H581" s="96"/>
      <c r="I581" s="96"/>
      <c r="L581" s="96"/>
      <c r="M581" s="96"/>
      <c r="N581" s="96"/>
      <c r="S581" s="118"/>
      <c r="T581" s="118"/>
    </row>
    <row r="582" spans="4:20" x14ac:dyDescent="0.25">
      <c r="D582" s="96"/>
      <c r="E582" s="96"/>
      <c r="F582" s="96"/>
      <c r="G582" s="97"/>
      <c r="H582" s="96"/>
      <c r="I582" s="96"/>
      <c r="L582" s="96"/>
      <c r="M582" s="96"/>
      <c r="N582" s="96"/>
      <c r="S582" s="118"/>
      <c r="T582" s="118"/>
    </row>
    <row r="583" spans="4:20" x14ac:dyDescent="0.25">
      <c r="D583" s="96"/>
      <c r="E583" s="96"/>
      <c r="F583" s="96"/>
      <c r="G583" s="97"/>
      <c r="H583" s="96"/>
      <c r="I583" s="96"/>
      <c r="L583" s="96"/>
      <c r="M583" s="96"/>
      <c r="N583" s="96"/>
      <c r="S583" s="118"/>
      <c r="T583" s="118"/>
    </row>
    <row r="584" spans="4:20" x14ac:dyDescent="0.25">
      <c r="D584" s="96"/>
      <c r="E584" s="96"/>
      <c r="F584" s="96"/>
      <c r="G584" s="97"/>
      <c r="H584" s="96"/>
      <c r="I584" s="96"/>
      <c r="L584" s="96"/>
      <c r="M584" s="96"/>
      <c r="N584" s="96"/>
      <c r="S584" s="118"/>
      <c r="T584" s="118"/>
    </row>
    <row r="585" spans="4:20" x14ac:dyDescent="0.25">
      <c r="D585" s="96"/>
      <c r="E585" s="96"/>
      <c r="F585" s="96"/>
      <c r="G585" s="97"/>
      <c r="H585" s="96"/>
      <c r="I585" s="96"/>
      <c r="L585" s="96"/>
      <c r="M585" s="96"/>
      <c r="N585" s="96"/>
      <c r="S585" s="118"/>
      <c r="T585" s="118"/>
    </row>
    <row r="586" spans="4:20" x14ac:dyDescent="0.25">
      <c r="D586" s="96"/>
      <c r="E586" s="96"/>
      <c r="F586" s="96"/>
      <c r="G586" s="97"/>
      <c r="H586" s="96"/>
      <c r="I586" s="96"/>
      <c r="L586" s="96"/>
      <c r="M586" s="96"/>
      <c r="N586" s="96"/>
      <c r="S586" s="118"/>
      <c r="T586" s="118"/>
    </row>
    <row r="587" spans="4:20" x14ac:dyDescent="0.25">
      <c r="D587" s="96"/>
      <c r="E587" s="96"/>
      <c r="F587" s="96"/>
      <c r="G587" s="97"/>
      <c r="H587" s="96"/>
      <c r="I587" s="96"/>
      <c r="L587" s="96"/>
      <c r="M587" s="96"/>
      <c r="N587" s="96"/>
      <c r="S587" s="118"/>
      <c r="T587" s="118"/>
    </row>
    <row r="588" spans="4:20" x14ac:dyDescent="0.25">
      <c r="D588" s="96"/>
      <c r="E588" s="96"/>
      <c r="F588" s="96"/>
      <c r="G588" s="97"/>
      <c r="H588" s="96"/>
      <c r="I588" s="96"/>
      <c r="L588" s="96"/>
      <c r="M588" s="96"/>
      <c r="N588" s="96"/>
      <c r="S588" s="118"/>
      <c r="T588" s="118"/>
    </row>
    <row r="589" spans="4:20" x14ac:dyDescent="0.25">
      <c r="D589" s="96"/>
      <c r="E589" s="96"/>
      <c r="F589" s="96"/>
      <c r="G589" s="97"/>
      <c r="H589" s="96"/>
      <c r="I589" s="96"/>
      <c r="L589" s="96"/>
      <c r="M589" s="96"/>
      <c r="N589" s="96"/>
      <c r="S589" s="118"/>
      <c r="T589" s="118"/>
    </row>
    <row r="590" spans="4:20" x14ac:dyDescent="0.25">
      <c r="D590" s="96"/>
      <c r="E590" s="96"/>
      <c r="F590" s="96"/>
      <c r="G590" s="97"/>
      <c r="H590" s="96"/>
      <c r="I590" s="96"/>
      <c r="L590" s="96"/>
      <c r="M590" s="96"/>
      <c r="N590" s="96"/>
      <c r="S590" s="118"/>
      <c r="T590" s="118"/>
    </row>
    <row r="591" spans="4:20" x14ac:dyDescent="0.25">
      <c r="D591" s="96"/>
      <c r="E591" s="96"/>
      <c r="F591" s="96"/>
      <c r="G591" s="97"/>
      <c r="H591" s="96"/>
      <c r="I591" s="96"/>
      <c r="L591" s="96"/>
      <c r="M591" s="96"/>
      <c r="N591" s="96"/>
      <c r="S591" s="118"/>
      <c r="T591" s="118"/>
    </row>
    <row r="592" spans="4:20" x14ac:dyDescent="0.25">
      <c r="D592" s="96"/>
      <c r="E592" s="96"/>
      <c r="F592" s="96"/>
      <c r="G592" s="97"/>
      <c r="H592" s="96"/>
      <c r="I592" s="96"/>
      <c r="L592" s="96"/>
      <c r="M592" s="96"/>
      <c r="N592" s="96"/>
      <c r="S592" s="118"/>
      <c r="T592" s="118"/>
    </row>
    <row r="593" spans="4:20" x14ac:dyDescent="0.25">
      <c r="D593" s="96"/>
      <c r="E593" s="96"/>
      <c r="F593" s="96"/>
      <c r="G593" s="97"/>
      <c r="H593" s="96"/>
      <c r="I593" s="96"/>
      <c r="L593" s="96"/>
      <c r="M593" s="96"/>
      <c r="N593" s="96"/>
      <c r="S593" s="118"/>
      <c r="T593" s="118"/>
    </row>
    <row r="594" spans="4:20" x14ac:dyDescent="0.25">
      <c r="D594" s="96"/>
      <c r="E594" s="96"/>
      <c r="F594" s="96"/>
      <c r="G594" s="97"/>
      <c r="H594" s="96"/>
      <c r="I594" s="96"/>
      <c r="L594" s="96"/>
      <c r="M594" s="96"/>
      <c r="N594" s="96"/>
      <c r="S594" s="118"/>
      <c r="T594" s="118"/>
    </row>
    <row r="595" spans="4:20" x14ac:dyDescent="0.25">
      <c r="D595" s="96"/>
      <c r="E595" s="96"/>
      <c r="F595" s="96"/>
      <c r="G595" s="97"/>
      <c r="H595" s="96"/>
      <c r="I595" s="96"/>
      <c r="L595" s="96"/>
      <c r="M595" s="96"/>
      <c r="N595" s="96"/>
      <c r="S595" s="118"/>
      <c r="T595" s="118"/>
    </row>
    <row r="596" spans="4:20" x14ac:dyDescent="0.25">
      <c r="D596" s="96"/>
      <c r="E596" s="96"/>
      <c r="F596" s="96"/>
      <c r="G596" s="97"/>
      <c r="H596" s="96"/>
      <c r="I596" s="96"/>
      <c r="L596" s="96"/>
      <c r="M596" s="96"/>
      <c r="N596" s="96"/>
      <c r="S596" s="118"/>
      <c r="T596" s="118"/>
    </row>
    <row r="597" spans="4:20" x14ac:dyDescent="0.25">
      <c r="D597" s="96"/>
      <c r="E597" s="96"/>
      <c r="F597" s="96"/>
      <c r="G597" s="97"/>
      <c r="H597" s="96"/>
      <c r="I597" s="96"/>
      <c r="L597" s="96"/>
      <c r="M597" s="96"/>
      <c r="N597" s="96"/>
      <c r="S597" s="118"/>
      <c r="T597" s="118"/>
    </row>
    <row r="598" spans="4:20" x14ac:dyDescent="0.25">
      <c r="D598" s="96"/>
      <c r="E598" s="96"/>
      <c r="F598" s="96"/>
      <c r="G598" s="97"/>
      <c r="H598" s="96"/>
      <c r="I598" s="96"/>
      <c r="L598" s="96"/>
      <c r="M598" s="96"/>
      <c r="N598" s="96"/>
      <c r="S598" s="118"/>
      <c r="T598" s="118"/>
    </row>
    <row r="599" spans="4:20" x14ac:dyDescent="0.25">
      <c r="D599" s="96"/>
      <c r="E599" s="96"/>
      <c r="F599" s="96"/>
      <c r="G599" s="97"/>
      <c r="H599" s="96"/>
      <c r="I599" s="96"/>
      <c r="L599" s="96"/>
      <c r="M599" s="96"/>
      <c r="N599" s="96"/>
      <c r="S599" s="118"/>
      <c r="T599" s="118"/>
    </row>
    <row r="600" spans="4:20" x14ac:dyDescent="0.25">
      <c r="D600" s="96"/>
      <c r="E600" s="96"/>
      <c r="F600" s="96"/>
      <c r="G600" s="97"/>
      <c r="H600" s="96"/>
      <c r="I600" s="96"/>
      <c r="L600" s="96"/>
      <c r="M600" s="96"/>
      <c r="N600" s="96"/>
      <c r="S600" s="118"/>
      <c r="T600" s="118"/>
    </row>
    <row r="601" spans="4:20" x14ac:dyDescent="0.25">
      <c r="D601" s="96"/>
      <c r="E601" s="96"/>
      <c r="F601" s="96"/>
      <c r="G601" s="97"/>
      <c r="H601" s="96"/>
      <c r="I601" s="96"/>
      <c r="L601" s="96"/>
      <c r="M601" s="96"/>
      <c r="N601" s="96"/>
      <c r="S601" s="118"/>
      <c r="T601" s="118"/>
    </row>
    <row r="602" spans="4:20" x14ac:dyDescent="0.25">
      <c r="D602" s="96"/>
      <c r="E602" s="96"/>
      <c r="F602" s="96"/>
      <c r="G602" s="97"/>
      <c r="H602" s="96"/>
      <c r="I602" s="96"/>
      <c r="L602" s="96"/>
      <c r="M602" s="96"/>
      <c r="N602" s="96"/>
      <c r="S602" s="118"/>
      <c r="T602" s="118"/>
    </row>
    <row r="603" spans="4:20" x14ac:dyDescent="0.25">
      <c r="D603" s="96"/>
      <c r="E603" s="96"/>
      <c r="F603" s="96"/>
      <c r="G603" s="97"/>
      <c r="H603" s="96"/>
      <c r="I603" s="96"/>
      <c r="L603" s="96"/>
      <c r="M603" s="96"/>
      <c r="N603" s="96"/>
      <c r="S603" s="118"/>
      <c r="T603" s="118"/>
    </row>
    <row r="604" spans="4:20" x14ac:dyDescent="0.25">
      <c r="D604" s="96"/>
      <c r="E604" s="96"/>
      <c r="F604" s="96"/>
      <c r="G604" s="97"/>
      <c r="H604" s="96"/>
      <c r="I604" s="96"/>
      <c r="L604" s="96"/>
      <c r="M604" s="96"/>
      <c r="N604" s="96"/>
      <c r="S604" s="118"/>
      <c r="T604" s="118"/>
    </row>
    <row r="605" spans="4:20" x14ac:dyDescent="0.25">
      <c r="D605" s="96"/>
      <c r="E605" s="96"/>
      <c r="F605" s="96"/>
      <c r="G605" s="97"/>
      <c r="H605" s="96"/>
      <c r="I605" s="96"/>
      <c r="L605" s="96"/>
      <c r="M605" s="96"/>
      <c r="N605" s="96"/>
      <c r="S605" s="118"/>
      <c r="T605" s="118"/>
    </row>
    <row r="606" spans="4:20" x14ac:dyDescent="0.25">
      <c r="D606" s="96"/>
      <c r="E606" s="96"/>
      <c r="F606" s="96"/>
      <c r="G606" s="97"/>
      <c r="H606" s="96"/>
      <c r="I606" s="96"/>
      <c r="L606" s="96"/>
      <c r="M606" s="96"/>
      <c r="N606" s="96"/>
      <c r="S606" s="118"/>
      <c r="T606" s="118"/>
    </row>
    <row r="607" spans="4:20" x14ac:dyDescent="0.25">
      <c r="D607" s="96"/>
      <c r="E607" s="96"/>
      <c r="F607" s="96"/>
      <c r="G607" s="97"/>
      <c r="H607" s="96"/>
      <c r="I607" s="96"/>
      <c r="L607" s="96"/>
      <c r="M607" s="96"/>
      <c r="N607" s="96"/>
      <c r="S607" s="118"/>
      <c r="T607" s="118"/>
    </row>
    <row r="608" spans="4:20" x14ac:dyDescent="0.25">
      <c r="D608" s="96"/>
      <c r="E608" s="96"/>
      <c r="F608" s="96"/>
      <c r="G608" s="97"/>
      <c r="H608" s="96"/>
      <c r="I608" s="96"/>
      <c r="L608" s="96"/>
      <c r="M608" s="96"/>
      <c r="N608" s="96"/>
      <c r="S608" s="118"/>
      <c r="T608" s="118"/>
    </row>
    <row r="609" spans="4:20" x14ac:dyDescent="0.25">
      <c r="D609" s="96"/>
      <c r="E609" s="96"/>
      <c r="F609" s="96"/>
      <c r="G609" s="97"/>
      <c r="H609" s="96"/>
      <c r="I609" s="96"/>
      <c r="L609" s="96"/>
      <c r="M609" s="96"/>
      <c r="N609" s="96"/>
      <c r="S609" s="118"/>
      <c r="T609" s="118"/>
    </row>
    <row r="610" spans="4:20" x14ac:dyDescent="0.25">
      <c r="D610" s="96"/>
      <c r="E610" s="96"/>
      <c r="F610" s="96"/>
      <c r="G610" s="97"/>
      <c r="H610" s="96"/>
      <c r="I610" s="96"/>
      <c r="L610" s="96"/>
      <c r="M610" s="96"/>
      <c r="N610" s="96"/>
      <c r="S610" s="118"/>
      <c r="T610" s="118"/>
    </row>
    <row r="611" spans="4:20" x14ac:dyDescent="0.25">
      <c r="D611" s="96"/>
      <c r="E611" s="96"/>
      <c r="F611" s="96"/>
      <c r="G611" s="97"/>
      <c r="H611" s="96"/>
      <c r="I611" s="96"/>
      <c r="L611" s="96"/>
      <c r="M611" s="96"/>
      <c r="N611" s="96"/>
      <c r="S611" s="118"/>
      <c r="T611" s="118"/>
    </row>
    <row r="612" spans="4:20" x14ac:dyDescent="0.25">
      <c r="D612" s="96"/>
      <c r="E612" s="96"/>
      <c r="F612" s="96"/>
      <c r="G612" s="97"/>
      <c r="H612" s="96"/>
      <c r="I612" s="96"/>
      <c r="L612" s="96"/>
      <c r="M612" s="96"/>
      <c r="N612" s="96"/>
      <c r="S612" s="118"/>
      <c r="T612" s="118"/>
    </row>
    <row r="613" spans="4:20" x14ac:dyDescent="0.25">
      <c r="D613" s="96"/>
      <c r="E613" s="96"/>
      <c r="F613" s="96"/>
      <c r="G613" s="97"/>
      <c r="H613" s="96"/>
      <c r="I613" s="96"/>
      <c r="L613" s="96"/>
      <c r="M613" s="96"/>
      <c r="N613" s="96"/>
      <c r="S613" s="118"/>
      <c r="T613" s="118"/>
    </row>
    <row r="614" spans="4:20" x14ac:dyDescent="0.25">
      <c r="D614" s="96"/>
      <c r="E614" s="96"/>
      <c r="F614" s="96"/>
      <c r="G614" s="97"/>
      <c r="H614" s="96"/>
      <c r="I614" s="96"/>
      <c r="L614" s="96"/>
      <c r="M614" s="96"/>
      <c r="N614" s="96"/>
      <c r="S614" s="118"/>
      <c r="T614" s="118"/>
    </row>
    <row r="615" spans="4:20" x14ac:dyDescent="0.25">
      <c r="D615" s="96"/>
      <c r="E615" s="96"/>
      <c r="F615" s="96"/>
      <c r="G615" s="97"/>
      <c r="H615" s="96"/>
      <c r="I615" s="96"/>
      <c r="L615" s="96"/>
      <c r="M615" s="96"/>
      <c r="N615" s="96"/>
      <c r="S615" s="118"/>
      <c r="T615" s="118"/>
    </row>
    <row r="616" spans="4:20" x14ac:dyDescent="0.25">
      <c r="D616" s="96"/>
      <c r="E616" s="96"/>
      <c r="F616" s="96"/>
      <c r="G616" s="97"/>
      <c r="H616" s="96"/>
      <c r="I616" s="96"/>
      <c r="L616" s="96"/>
      <c r="M616" s="96"/>
      <c r="N616" s="96"/>
      <c r="S616" s="118"/>
      <c r="T616" s="118"/>
    </row>
    <row r="617" spans="4:20" x14ac:dyDescent="0.25">
      <c r="D617" s="96"/>
      <c r="E617" s="96"/>
      <c r="F617" s="96"/>
      <c r="G617" s="97"/>
      <c r="H617" s="96"/>
      <c r="I617" s="96"/>
      <c r="L617" s="96"/>
      <c r="M617" s="96"/>
      <c r="N617" s="96"/>
      <c r="S617" s="118"/>
      <c r="T617" s="118"/>
    </row>
    <row r="618" spans="4:20" x14ac:dyDescent="0.25">
      <c r="D618" s="96"/>
      <c r="E618" s="96"/>
      <c r="F618" s="96"/>
      <c r="G618" s="97"/>
      <c r="H618" s="96"/>
      <c r="I618" s="96"/>
      <c r="L618" s="96"/>
      <c r="M618" s="96"/>
      <c r="N618" s="96"/>
      <c r="S618" s="118"/>
      <c r="T618" s="118"/>
    </row>
    <row r="619" spans="4:20" x14ac:dyDescent="0.25">
      <c r="D619" s="96"/>
      <c r="E619" s="96"/>
      <c r="F619" s="96"/>
      <c r="G619" s="97"/>
      <c r="H619" s="96"/>
      <c r="I619" s="96"/>
      <c r="L619" s="96"/>
      <c r="M619" s="96"/>
      <c r="N619" s="96"/>
      <c r="S619" s="118"/>
      <c r="T619" s="118"/>
    </row>
    <row r="620" spans="4:20" x14ac:dyDescent="0.25">
      <c r="D620" s="96"/>
      <c r="E620" s="96"/>
      <c r="F620" s="96"/>
      <c r="G620" s="97"/>
      <c r="H620" s="96"/>
      <c r="I620" s="96"/>
      <c r="L620" s="96"/>
      <c r="M620" s="96"/>
      <c r="N620" s="96"/>
      <c r="S620" s="118"/>
      <c r="T620" s="118"/>
    </row>
    <row r="621" spans="4:20" x14ac:dyDescent="0.25">
      <c r="D621" s="96"/>
      <c r="E621" s="96"/>
      <c r="F621" s="96"/>
      <c r="G621" s="97"/>
      <c r="H621" s="96"/>
      <c r="I621" s="96"/>
      <c r="L621" s="96"/>
      <c r="M621" s="96"/>
      <c r="N621" s="96"/>
      <c r="S621" s="118"/>
      <c r="T621" s="118"/>
    </row>
    <row r="622" spans="4:20" x14ac:dyDescent="0.25">
      <c r="D622" s="96"/>
      <c r="E622" s="96"/>
      <c r="F622" s="96"/>
      <c r="G622" s="97"/>
      <c r="H622" s="96"/>
      <c r="I622" s="96"/>
      <c r="L622" s="96"/>
      <c r="M622" s="96"/>
      <c r="N622" s="96"/>
      <c r="S622" s="118"/>
      <c r="T622" s="118"/>
    </row>
    <row r="623" spans="4:20" x14ac:dyDescent="0.25">
      <c r="D623" s="96"/>
      <c r="E623" s="96"/>
      <c r="F623" s="96"/>
      <c r="G623" s="97"/>
      <c r="H623" s="96"/>
      <c r="I623" s="96"/>
      <c r="L623" s="96"/>
      <c r="M623" s="96"/>
      <c r="N623" s="96"/>
      <c r="S623" s="118"/>
      <c r="T623" s="118"/>
    </row>
    <row r="624" spans="4:20" x14ac:dyDescent="0.25">
      <c r="D624" s="96"/>
      <c r="E624" s="96"/>
      <c r="F624" s="96"/>
      <c r="G624" s="97"/>
      <c r="H624" s="96"/>
      <c r="I624" s="96"/>
      <c r="L624" s="96"/>
      <c r="M624" s="96"/>
      <c r="N624" s="96"/>
      <c r="S624" s="118"/>
      <c r="T624" s="118"/>
    </row>
    <row r="625" spans="4:20" x14ac:dyDescent="0.25">
      <c r="D625" s="96"/>
      <c r="E625" s="96"/>
      <c r="F625" s="96"/>
      <c r="G625" s="97"/>
      <c r="H625" s="96"/>
      <c r="I625" s="96"/>
      <c r="L625" s="96"/>
      <c r="M625" s="96"/>
      <c r="N625" s="96"/>
      <c r="S625" s="118"/>
      <c r="T625" s="118"/>
    </row>
    <row r="626" spans="4:20" x14ac:dyDescent="0.25">
      <c r="D626" s="96"/>
      <c r="E626" s="96"/>
      <c r="F626" s="96"/>
      <c r="G626" s="97"/>
      <c r="H626" s="96"/>
      <c r="I626" s="96"/>
      <c r="L626" s="96"/>
      <c r="M626" s="96"/>
      <c r="N626" s="96"/>
      <c r="S626" s="118"/>
      <c r="T626" s="118"/>
    </row>
    <row r="627" spans="4:20" x14ac:dyDescent="0.25">
      <c r="D627" s="96"/>
      <c r="E627" s="96"/>
      <c r="F627" s="96"/>
      <c r="G627" s="97"/>
      <c r="H627" s="96"/>
      <c r="I627" s="96"/>
      <c r="L627" s="96"/>
      <c r="M627" s="96"/>
      <c r="N627" s="96"/>
      <c r="S627" s="118"/>
      <c r="T627" s="118"/>
    </row>
    <row r="628" spans="4:20" x14ac:dyDescent="0.25">
      <c r="D628" s="96"/>
      <c r="E628" s="96"/>
      <c r="F628" s="96"/>
      <c r="G628" s="97"/>
      <c r="H628" s="96"/>
      <c r="I628" s="96"/>
      <c r="L628" s="96"/>
      <c r="M628" s="96"/>
      <c r="N628" s="96"/>
      <c r="S628" s="118"/>
      <c r="T628" s="118"/>
    </row>
    <row r="629" spans="4:20" x14ac:dyDescent="0.25">
      <c r="D629" s="96"/>
      <c r="E629" s="96"/>
      <c r="F629" s="96"/>
      <c r="G629" s="97"/>
      <c r="H629" s="96"/>
      <c r="I629" s="96"/>
      <c r="L629" s="96"/>
      <c r="M629" s="96"/>
      <c r="N629" s="96"/>
      <c r="S629" s="118"/>
      <c r="T629" s="118"/>
    </row>
    <row r="630" spans="4:20" x14ac:dyDescent="0.25">
      <c r="D630" s="96"/>
      <c r="E630" s="96"/>
      <c r="F630" s="96"/>
      <c r="G630" s="97"/>
      <c r="H630" s="96"/>
      <c r="I630" s="96"/>
      <c r="L630" s="96"/>
      <c r="M630" s="96"/>
      <c r="N630" s="96"/>
      <c r="S630" s="118"/>
      <c r="T630" s="118"/>
    </row>
    <row r="631" spans="4:20" x14ac:dyDescent="0.25">
      <c r="D631" s="96"/>
      <c r="E631" s="96"/>
      <c r="F631" s="96"/>
      <c r="G631" s="97"/>
      <c r="H631" s="96"/>
      <c r="I631" s="96"/>
      <c r="L631" s="96"/>
      <c r="M631" s="96"/>
      <c r="N631" s="96"/>
      <c r="S631" s="118"/>
      <c r="T631" s="118"/>
    </row>
    <row r="632" spans="4:20" x14ac:dyDescent="0.25">
      <c r="D632" s="96"/>
      <c r="E632" s="96"/>
      <c r="F632" s="96"/>
      <c r="G632" s="97"/>
      <c r="H632" s="96"/>
      <c r="I632" s="96"/>
      <c r="L632" s="96"/>
      <c r="M632" s="96"/>
      <c r="N632" s="96"/>
      <c r="S632" s="118"/>
      <c r="T632" s="118"/>
    </row>
    <row r="633" spans="4:20" x14ac:dyDescent="0.25">
      <c r="D633" s="96"/>
      <c r="E633" s="96"/>
      <c r="F633" s="96"/>
      <c r="G633" s="97"/>
      <c r="H633" s="96"/>
      <c r="I633" s="96"/>
      <c r="L633" s="96"/>
      <c r="M633" s="96"/>
      <c r="N633" s="96"/>
      <c r="S633" s="118"/>
      <c r="T633" s="118"/>
    </row>
    <row r="634" spans="4:20" x14ac:dyDescent="0.25">
      <c r="D634" s="96"/>
      <c r="E634" s="96"/>
      <c r="F634" s="96"/>
      <c r="G634" s="97"/>
      <c r="H634" s="96"/>
      <c r="I634" s="96"/>
      <c r="L634" s="96"/>
      <c r="M634" s="96"/>
      <c r="N634" s="96"/>
      <c r="S634" s="118"/>
      <c r="T634" s="118"/>
    </row>
    <row r="635" spans="4:20" x14ac:dyDescent="0.25">
      <c r="D635" s="96"/>
      <c r="E635" s="96"/>
      <c r="F635" s="96"/>
      <c r="G635" s="97"/>
      <c r="H635" s="96"/>
      <c r="I635" s="96"/>
      <c r="L635" s="96"/>
      <c r="M635" s="96"/>
      <c r="N635" s="96"/>
      <c r="S635" s="118"/>
      <c r="T635" s="118"/>
    </row>
    <row r="636" spans="4:20" x14ac:dyDescent="0.25">
      <c r="D636" s="96"/>
      <c r="E636" s="96"/>
      <c r="F636" s="96"/>
      <c r="G636" s="97"/>
      <c r="H636" s="96"/>
      <c r="I636" s="96"/>
      <c r="L636" s="96"/>
      <c r="M636" s="96"/>
      <c r="N636" s="96"/>
      <c r="S636" s="118"/>
      <c r="T636" s="118"/>
    </row>
    <row r="637" spans="4:20" x14ac:dyDescent="0.25">
      <c r="D637" s="96"/>
      <c r="E637" s="96"/>
      <c r="F637" s="96"/>
      <c r="G637" s="97"/>
      <c r="H637" s="96"/>
      <c r="I637" s="96"/>
      <c r="L637" s="96"/>
      <c r="M637" s="96"/>
      <c r="N637" s="96"/>
      <c r="S637" s="118"/>
      <c r="T637" s="118"/>
    </row>
    <row r="638" spans="4:20" x14ac:dyDescent="0.25">
      <c r="D638" s="96"/>
      <c r="E638" s="96"/>
      <c r="F638" s="96"/>
      <c r="G638" s="97"/>
      <c r="H638" s="96"/>
      <c r="I638" s="96"/>
      <c r="L638" s="96"/>
      <c r="M638" s="96"/>
      <c r="N638" s="96"/>
      <c r="S638" s="118"/>
      <c r="T638" s="118"/>
    </row>
    <row r="639" spans="4:20" x14ac:dyDescent="0.25">
      <c r="D639" s="96"/>
      <c r="E639" s="96"/>
      <c r="F639" s="96"/>
      <c r="G639" s="97"/>
      <c r="H639" s="96"/>
      <c r="I639" s="96"/>
      <c r="L639" s="96"/>
      <c r="M639" s="96"/>
      <c r="N639" s="96"/>
      <c r="S639" s="118"/>
      <c r="T639" s="118"/>
    </row>
    <row r="640" spans="4:20" x14ac:dyDescent="0.25">
      <c r="D640" s="96"/>
      <c r="E640" s="96"/>
      <c r="F640" s="96"/>
      <c r="G640" s="97"/>
      <c r="H640" s="96"/>
      <c r="I640" s="96"/>
      <c r="L640" s="96"/>
      <c r="M640" s="96"/>
      <c r="N640" s="96"/>
      <c r="S640" s="118"/>
      <c r="T640" s="118"/>
    </row>
    <row r="641" spans="4:20" x14ac:dyDescent="0.25">
      <c r="D641" s="96"/>
      <c r="E641" s="96"/>
      <c r="F641" s="96"/>
      <c r="G641" s="97"/>
      <c r="H641" s="96"/>
      <c r="I641" s="96"/>
      <c r="L641" s="96"/>
      <c r="M641" s="96"/>
      <c r="N641" s="96"/>
      <c r="S641" s="118"/>
      <c r="T641" s="118"/>
    </row>
    <row r="642" spans="4:20" x14ac:dyDescent="0.25">
      <c r="D642" s="96"/>
      <c r="E642" s="96"/>
      <c r="F642" s="96"/>
      <c r="G642" s="97"/>
      <c r="H642" s="96"/>
      <c r="I642" s="96"/>
      <c r="L642" s="96"/>
      <c r="M642" s="96"/>
      <c r="N642" s="96"/>
      <c r="S642" s="118"/>
      <c r="T642" s="118"/>
    </row>
    <row r="643" spans="4:20" x14ac:dyDescent="0.25">
      <c r="D643" s="96"/>
      <c r="E643" s="96"/>
      <c r="F643" s="96"/>
      <c r="G643" s="97"/>
      <c r="H643" s="96"/>
      <c r="I643" s="96"/>
      <c r="L643" s="96"/>
      <c r="M643" s="96"/>
      <c r="N643" s="96"/>
      <c r="S643" s="118"/>
      <c r="T643" s="118"/>
    </row>
    <row r="644" spans="4:20" x14ac:dyDescent="0.25">
      <c r="D644" s="96"/>
      <c r="E644" s="96"/>
      <c r="F644" s="96"/>
      <c r="G644" s="97"/>
      <c r="H644" s="96"/>
      <c r="I644" s="96"/>
      <c r="L644" s="96"/>
      <c r="M644" s="96"/>
      <c r="N644" s="96"/>
      <c r="S644" s="118"/>
      <c r="T644" s="118"/>
    </row>
    <row r="645" spans="4:20" x14ac:dyDescent="0.25">
      <c r="D645" s="96"/>
      <c r="E645" s="96"/>
      <c r="F645" s="96"/>
      <c r="G645" s="97"/>
      <c r="H645" s="96"/>
      <c r="I645" s="96"/>
      <c r="L645" s="96"/>
      <c r="M645" s="96"/>
      <c r="N645" s="96"/>
      <c r="S645" s="118"/>
      <c r="T645" s="118"/>
    </row>
    <row r="646" spans="4:20" x14ac:dyDescent="0.25">
      <c r="D646" s="96"/>
      <c r="E646" s="96"/>
      <c r="F646" s="96"/>
      <c r="G646" s="97"/>
      <c r="H646" s="96"/>
      <c r="I646" s="96"/>
      <c r="L646" s="96"/>
      <c r="M646" s="96"/>
      <c r="N646" s="96"/>
      <c r="S646" s="118"/>
      <c r="T646" s="118"/>
    </row>
    <row r="647" spans="4:20" x14ac:dyDescent="0.25">
      <c r="D647" s="96"/>
      <c r="E647" s="96"/>
      <c r="F647" s="96"/>
      <c r="G647" s="97"/>
      <c r="H647" s="96"/>
      <c r="I647" s="96"/>
      <c r="L647" s="96"/>
      <c r="M647" s="96"/>
      <c r="N647" s="96"/>
      <c r="S647" s="118"/>
      <c r="T647" s="118"/>
    </row>
    <row r="648" spans="4:20" x14ac:dyDescent="0.25">
      <c r="D648" s="96"/>
      <c r="E648" s="96"/>
      <c r="F648" s="96"/>
      <c r="G648" s="97"/>
      <c r="H648" s="96"/>
      <c r="I648" s="96"/>
      <c r="L648" s="96"/>
      <c r="M648" s="96"/>
      <c r="N648" s="96"/>
      <c r="S648" s="118"/>
      <c r="T648" s="118"/>
    </row>
    <row r="649" spans="4:20" x14ac:dyDescent="0.25">
      <c r="D649" s="96"/>
      <c r="E649" s="96"/>
      <c r="F649" s="96"/>
      <c r="G649" s="97"/>
      <c r="H649" s="96"/>
      <c r="I649" s="96"/>
      <c r="L649" s="96"/>
      <c r="M649" s="96"/>
      <c r="N649" s="96"/>
      <c r="S649" s="118"/>
      <c r="T649" s="118"/>
    </row>
    <row r="650" spans="4:20" x14ac:dyDescent="0.25">
      <c r="D650" s="96"/>
      <c r="E650" s="96"/>
      <c r="F650" s="96"/>
      <c r="G650" s="97"/>
      <c r="H650" s="96"/>
      <c r="I650" s="96"/>
      <c r="L650" s="96"/>
      <c r="M650" s="96"/>
      <c r="N650" s="96"/>
      <c r="S650" s="118"/>
      <c r="T650" s="118"/>
    </row>
    <row r="651" spans="4:20" x14ac:dyDescent="0.25">
      <c r="D651" s="96"/>
      <c r="E651" s="96"/>
      <c r="F651" s="96"/>
      <c r="G651" s="97"/>
      <c r="H651" s="96"/>
      <c r="I651" s="96"/>
      <c r="L651" s="96"/>
      <c r="M651" s="96"/>
      <c r="N651" s="96"/>
      <c r="S651" s="118"/>
      <c r="T651" s="118"/>
    </row>
    <row r="652" spans="4:20" x14ac:dyDescent="0.25">
      <c r="D652" s="96"/>
      <c r="E652" s="96"/>
      <c r="F652" s="96"/>
      <c r="G652" s="97"/>
      <c r="H652" s="96"/>
      <c r="I652" s="96"/>
      <c r="L652" s="96"/>
      <c r="M652" s="96"/>
      <c r="N652" s="96"/>
      <c r="S652" s="118"/>
      <c r="T652" s="118"/>
    </row>
    <row r="653" spans="4:20" x14ac:dyDescent="0.25">
      <c r="D653" s="96"/>
      <c r="E653" s="96"/>
      <c r="F653" s="96"/>
      <c r="G653" s="97"/>
      <c r="H653" s="96"/>
      <c r="I653" s="96"/>
      <c r="L653" s="96"/>
      <c r="M653" s="96"/>
      <c r="N653" s="96"/>
      <c r="S653" s="118"/>
      <c r="T653" s="118"/>
    </row>
    <row r="654" spans="4:20" x14ac:dyDescent="0.25">
      <c r="D654" s="96"/>
      <c r="E654" s="96"/>
      <c r="F654" s="96"/>
      <c r="G654" s="97"/>
      <c r="H654" s="96"/>
      <c r="I654" s="96"/>
      <c r="L654" s="96"/>
      <c r="M654" s="96"/>
      <c r="N654" s="96"/>
      <c r="S654" s="118"/>
      <c r="T654" s="118"/>
    </row>
    <row r="655" spans="4:20" x14ac:dyDescent="0.25">
      <c r="D655" s="96"/>
      <c r="E655" s="96"/>
      <c r="F655" s="96"/>
      <c r="G655" s="97"/>
      <c r="H655" s="96"/>
      <c r="I655" s="96"/>
      <c r="L655" s="96"/>
      <c r="M655" s="96"/>
      <c r="N655" s="96"/>
      <c r="S655" s="118"/>
      <c r="T655" s="118"/>
    </row>
    <row r="656" spans="4:20" x14ac:dyDescent="0.25">
      <c r="D656" s="96"/>
      <c r="E656" s="96"/>
      <c r="F656" s="96"/>
      <c r="G656" s="97"/>
      <c r="H656" s="96"/>
      <c r="I656" s="96"/>
      <c r="L656" s="96"/>
      <c r="M656" s="96"/>
      <c r="N656" s="96"/>
      <c r="S656" s="118"/>
      <c r="T656" s="118"/>
    </row>
    <row r="657" spans="4:20" x14ac:dyDescent="0.25">
      <c r="D657" s="96"/>
      <c r="E657" s="96"/>
      <c r="F657" s="96"/>
      <c r="G657" s="97"/>
      <c r="H657" s="96"/>
      <c r="I657" s="96"/>
      <c r="L657" s="96"/>
      <c r="M657" s="96"/>
      <c r="N657" s="96"/>
      <c r="S657" s="118"/>
      <c r="T657" s="118"/>
    </row>
    <row r="658" spans="4:20" x14ac:dyDescent="0.25">
      <c r="D658" s="96"/>
      <c r="E658" s="96"/>
      <c r="F658" s="96"/>
      <c r="G658" s="97"/>
      <c r="H658" s="96"/>
      <c r="I658" s="96"/>
      <c r="L658" s="96"/>
      <c r="M658" s="96"/>
      <c r="N658" s="96"/>
      <c r="S658" s="118"/>
      <c r="T658" s="118"/>
    </row>
    <row r="659" spans="4:20" x14ac:dyDescent="0.25">
      <c r="D659" s="96"/>
      <c r="E659" s="96"/>
      <c r="F659" s="96"/>
      <c r="G659" s="97"/>
      <c r="H659" s="96"/>
      <c r="I659" s="96"/>
      <c r="L659" s="96"/>
      <c r="M659" s="96"/>
      <c r="N659" s="96"/>
      <c r="S659" s="118"/>
      <c r="T659" s="118"/>
    </row>
    <row r="660" spans="4:20" x14ac:dyDescent="0.25">
      <c r="D660" s="96"/>
      <c r="E660" s="96"/>
      <c r="F660" s="96"/>
      <c r="G660" s="97"/>
      <c r="H660" s="96"/>
      <c r="I660" s="96"/>
      <c r="L660" s="96"/>
      <c r="M660" s="96"/>
      <c r="N660" s="96"/>
      <c r="S660" s="118"/>
      <c r="T660" s="118"/>
    </row>
    <row r="661" spans="4:20" x14ac:dyDescent="0.25">
      <c r="D661" s="96"/>
      <c r="E661" s="96"/>
      <c r="F661" s="96"/>
      <c r="G661" s="97"/>
      <c r="H661" s="96"/>
      <c r="I661" s="96"/>
      <c r="L661" s="96"/>
      <c r="M661" s="96"/>
      <c r="N661" s="96"/>
      <c r="S661" s="118"/>
      <c r="T661" s="118"/>
    </row>
    <row r="662" spans="4:20" x14ac:dyDescent="0.25">
      <c r="D662" s="96"/>
      <c r="E662" s="96"/>
      <c r="F662" s="96"/>
      <c r="G662" s="97"/>
      <c r="H662" s="96"/>
      <c r="I662" s="96"/>
      <c r="L662" s="96"/>
      <c r="M662" s="96"/>
      <c r="N662" s="96"/>
      <c r="S662" s="118"/>
      <c r="T662" s="118"/>
    </row>
    <row r="663" spans="4:20" x14ac:dyDescent="0.25">
      <c r="D663" s="96"/>
      <c r="E663" s="96"/>
      <c r="F663" s="96"/>
      <c r="G663" s="97"/>
      <c r="H663" s="96"/>
      <c r="I663" s="96"/>
      <c r="L663" s="96"/>
      <c r="M663" s="96"/>
      <c r="N663" s="96"/>
      <c r="S663" s="118"/>
      <c r="T663" s="118"/>
    </row>
    <row r="664" spans="4:20" x14ac:dyDescent="0.25">
      <c r="D664" s="96"/>
      <c r="E664" s="96"/>
      <c r="F664" s="96"/>
      <c r="G664" s="97"/>
      <c r="H664" s="96"/>
      <c r="I664" s="96"/>
      <c r="L664" s="96"/>
      <c r="M664" s="96"/>
      <c r="N664" s="96"/>
      <c r="S664" s="118"/>
      <c r="T664" s="118"/>
    </row>
    <row r="665" spans="4:20" x14ac:dyDescent="0.25">
      <c r="D665" s="96"/>
      <c r="E665" s="96"/>
      <c r="F665" s="96"/>
      <c r="G665" s="97"/>
      <c r="H665" s="96"/>
      <c r="I665" s="96"/>
      <c r="L665" s="96"/>
      <c r="M665" s="96"/>
      <c r="N665" s="96"/>
      <c r="S665" s="118"/>
      <c r="T665" s="118"/>
    </row>
    <row r="666" spans="4:20" x14ac:dyDescent="0.25">
      <c r="D666" s="96"/>
      <c r="E666" s="96"/>
      <c r="F666" s="96"/>
      <c r="G666" s="97"/>
      <c r="H666" s="96"/>
      <c r="I666" s="96"/>
      <c r="L666" s="96"/>
      <c r="M666" s="96"/>
      <c r="N666" s="96"/>
      <c r="S666" s="118"/>
      <c r="T666" s="118"/>
    </row>
    <row r="667" spans="4:20" x14ac:dyDescent="0.25">
      <c r="D667" s="96"/>
      <c r="E667" s="96"/>
      <c r="F667" s="96"/>
      <c r="G667" s="97"/>
      <c r="H667" s="96"/>
      <c r="I667" s="96"/>
      <c r="L667" s="96"/>
      <c r="M667" s="96"/>
      <c r="N667" s="96"/>
      <c r="S667" s="118"/>
      <c r="T667" s="118"/>
    </row>
    <row r="668" spans="4:20" x14ac:dyDescent="0.25">
      <c r="D668" s="96"/>
      <c r="E668" s="96"/>
      <c r="F668" s="96"/>
      <c r="G668" s="97"/>
      <c r="H668" s="96"/>
      <c r="I668" s="96"/>
      <c r="L668" s="96"/>
      <c r="M668" s="96"/>
      <c r="N668" s="96"/>
      <c r="S668" s="118"/>
      <c r="T668" s="118"/>
    </row>
    <row r="669" spans="4:20" x14ac:dyDescent="0.25">
      <c r="D669" s="96"/>
      <c r="E669" s="96"/>
      <c r="F669" s="96"/>
      <c r="G669" s="97"/>
      <c r="H669" s="96"/>
      <c r="I669" s="96"/>
      <c r="L669" s="96"/>
      <c r="M669" s="96"/>
      <c r="N669" s="96"/>
      <c r="S669" s="118"/>
      <c r="T669" s="118"/>
    </row>
    <row r="670" spans="4:20" x14ac:dyDescent="0.25">
      <c r="D670" s="96"/>
      <c r="E670" s="96"/>
      <c r="F670" s="96"/>
      <c r="G670" s="97"/>
      <c r="H670" s="96"/>
      <c r="I670" s="96"/>
      <c r="L670" s="96"/>
      <c r="M670" s="96"/>
      <c r="N670" s="96"/>
      <c r="S670" s="118"/>
      <c r="T670" s="118"/>
    </row>
    <row r="671" spans="4:20" x14ac:dyDescent="0.25">
      <c r="D671" s="96"/>
      <c r="E671" s="96"/>
      <c r="F671" s="96"/>
      <c r="G671" s="97"/>
      <c r="H671" s="96"/>
      <c r="I671" s="96"/>
      <c r="L671" s="96"/>
      <c r="M671" s="96"/>
      <c r="N671" s="96"/>
      <c r="S671" s="118"/>
      <c r="T671" s="118"/>
    </row>
    <row r="672" spans="4:20" x14ac:dyDescent="0.25">
      <c r="D672" s="96"/>
      <c r="E672" s="96"/>
      <c r="F672" s="96"/>
      <c r="G672" s="97"/>
      <c r="H672" s="96"/>
      <c r="I672" s="96"/>
      <c r="L672" s="96"/>
      <c r="M672" s="96"/>
      <c r="N672" s="96"/>
      <c r="S672" s="118"/>
      <c r="T672" s="118"/>
    </row>
    <row r="673" spans="4:20" x14ac:dyDescent="0.25">
      <c r="D673" s="96"/>
      <c r="E673" s="96"/>
      <c r="F673" s="96"/>
      <c r="G673" s="97"/>
      <c r="H673" s="96"/>
      <c r="I673" s="96"/>
      <c r="L673" s="96"/>
      <c r="M673" s="96"/>
      <c r="N673" s="96"/>
      <c r="S673" s="118"/>
      <c r="T673" s="118"/>
    </row>
    <row r="674" spans="4:20" x14ac:dyDescent="0.25">
      <c r="D674" s="96"/>
      <c r="E674" s="96"/>
      <c r="F674" s="96"/>
      <c r="G674" s="97"/>
      <c r="H674" s="96"/>
      <c r="I674" s="96"/>
      <c r="L674" s="96"/>
      <c r="M674" s="96"/>
      <c r="N674" s="96"/>
      <c r="S674" s="118"/>
      <c r="T674" s="118"/>
    </row>
    <row r="675" spans="4:20" x14ac:dyDescent="0.25">
      <c r="D675" s="96"/>
      <c r="E675" s="96"/>
      <c r="F675" s="96"/>
      <c r="G675" s="97"/>
      <c r="H675" s="96"/>
      <c r="I675" s="96"/>
      <c r="L675" s="96"/>
      <c r="M675" s="96"/>
      <c r="N675" s="96"/>
      <c r="S675" s="118"/>
      <c r="T675" s="118"/>
    </row>
    <row r="676" spans="4:20" x14ac:dyDescent="0.25">
      <c r="D676" s="96"/>
      <c r="E676" s="96"/>
      <c r="F676" s="96"/>
      <c r="G676" s="97"/>
      <c r="H676" s="96"/>
      <c r="I676" s="96"/>
      <c r="L676" s="96"/>
      <c r="M676" s="96"/>
      <c r="N676" s="96"/>
      <c r="S676" s="118"/>
      <c r="T676" s="118"/>
    </row>
    <row r="677" spans="4:20" x14ac:dyDescent="0.25">
      <c r="D677" s="96"/>
      <c r="E677" s="96"/>
      <c r="F677" s="96"/>
      <c r="G677" s="97"/>
      <c r="H677" s="96"/>
      <c r="I677" s="96"/>
      <c r="L677" s="96"/>
      <c r="M677" s="96"/>
      <c r="N677" s="96"/>
      <c r="S677" s="118"/>
      <c r="T677" s="118"/>
    </row>
    <row r="678" spans="4:20" x14ac:dyDescent="0.25">
      <c r="D678" s="96"/>
      <c r="E678" s="96"/>
      <c r="F678" s="96"/>
      <c r="G678" s="97"/>
      <c r="H678" s="96"/>
      <c r="I678" s="96"/>
      <c r="L678" s="96"/>
      <c r="M678" s="96"/>
      <c r="N678" s="96"/>
      <c r="S678" s="118"/>
      <c r="T678" s="118"/>
    </row>
    <row r="679" spans="4:20" x14ac:dyDescent="0.25">
      <c r="D679" s="96"/>
      <c r="E679" s="96"/>
      <c r="F679" s="96"/>
      <c r="G679" s="97"/>
      <c r="H679" s="96"/>
      <c r="I679" s="96"/>
      <c r="L679" s="96"/>
      <c r="M679" s="96"/>
      <c r="N679" s="96"/>
      <c r="S679" s="118"/>
      <c r="T679" s="118"/>
    </row>
    <row r="680" spans="4:20" x14ac:dyDescent="0.25">
      <c r="D680" s="96"/>
      <c r="E680" s="96"/>
      <c r="F680" s="96"/>
      <c r="G680" s="97"/>
      <c r="H680" s="96"/>
      <c r="I680" s="96"/>
      <c r="L680" s="96"/>
      <c r="M680" s="96"/>
      <c r="N680" s="96"/>
      <c r="S680" s="118"/>
      <c r="T680" s="118"/>
    </row>
    <row r="681" spans="4:20" x14ac:dyDescent="0.25">
      <c r="D681" s="96"/>
      <c r="E681" s="96"/>
      <c r="F681" s="96"/>
      <c r="G681" s="97"/>
      <c r="H681" s="96"/>
      <c r="I681" s="96"/>
      <c r="L681" s="96"/>
      <c r="M681" s="96"/>
      <c r="N681" s="96"/>
      <c r="S681" s="118"/>
      <c r="T681" s="118"/>
    </row>
    <row r="682" spans="4:20" x14ac:dyDescent="0.25">
      <c r="D682" s="96"/>
      <c r="E682" s="96"/>
      <c r="F682" s="96"/>
      <c r="G682" s="97"/>
      <c r="H682" s="96"/>
      <c r="I682" s="96"/>
      <c r="L682" s="96"/>
      <c r="M682" s="96"/>
      <c r="N682" s="96"/>
      <c r="S682" s="118"/>
      <c r="T682" s="118"/>
    </row>
    <row r="683" spans="4:20" x14ac:dyDescent="0.25">
      <c r="D683" s="96"/>
      <c r="E683" s="96"/>
      <c r="F683" s="96"/>
      <c r="G683" s="97"/>
      <c r="H683" s="96"/>
      <c r="I683" s="96"/>
      <c r="L683" s="96"/>
      <c r="M683" s="96"/>
      <c r="N683" s="96"/>
      <c r="S683" s="118"/>
      <c r="T683" s="118"/>
    </row>
    <row r="684" spans="4:20" x14ac:dyDescent="0.25">
      <c r="D684" s="96"/>
      <c r="E684" s="96"/>
      <c r="F684" s="96"/>
      <c r="G684" s="97"/>
      <c r="H684" s="96"/>
      <c r="I684" s="96"/>
      <c r="L684" s="96"/>
      <c r="M684" s="96"/>
      <c r="N684" s="96"/>
      <c r="S684" s="118"/>
      <c r="T684" s="118"/>
    </row>
    <row r="685" spans="4:20" x14ac:dyDescent="0.25">
      <c r="D685" s="96"/>
      <c r="E685" s="96"/>
      <c r="F685" s="96"/>
      <c r="G685" s="97"/>
      <c r="H685" s="96"/>
      <c r="I685" s="96"/>
      <c r="L685" s="96"/>
      <c r="M685" s="96"/>
      <c r="N685" s="96"/>
      <c r="S685" s="118"/>
      <c r="T685" s="118"/>
    </row>
    <row r="686" spans="4:20" x14ac:dyDescent="0.25">
      <c r="D686" s="96"/>
      <c r="E686" s="96"/>
      <c r="F686" s="96"/>
      <c r="G686" s="97"/>
      <c r="H686" s="96"/>
      <c r="I686" s="96"/>
      <c r="L686" s="96"/>
      <c r="M686" s="96"/>
      <c r="N686" s="96"/>
      <c r="S686" s="118"/>
      <c r="T686" s="118"/>
    </row>
    <row r="687" spans="4:20" x14ac:dyDescent="0.25">
      <c r="D687" s="96"/>
      <c r="E687" s="96"/>
      <c r="F687" s="96"/>
      <c r="G687" s="97"/>
      <c r="H687" s="96"/>
      <c r="I687" s="96"/>
      <c r="L687" s="96"/>
      <c r="M687" s="96"/>
      <c r="N687" s="96"/>
      <c r="S687" s="118"/>
      <c r="T687" s="118"/>
    </row>
    <row r="688" spans="4:20" x14ac:dyDescent="0.25">
      <c r="D688" s="96"/>
      <c r="E688" s="96"/>
      <c r="F688" s="96"/>
      <c r="G688" s="97"/>
      <c r="H688" s="96"/>
      <c r="I688" s="96"/>
      <c r="L688" s="96"/>
      <c r="M688" s="96"/>
      <c r="N688" s="96"/>
      <c r="S688" s="118"/>
      <c r="T688" s="118"/>
    </row>
    <row r="689" spans="4:20" x14ac:dyDescent="0.25">
      <c r="D689" s="96"/>
      <c r="E689" s="96"/>
      <c r="F689" s="96"/>
      <c r="G689" s="97"/>
      <c r="H689" s="96"/>
      <c r="I689" s="96"/>
      <c r="L689" s="96"/>
      <c r="M689" s="96"/>
      <c r="N689" s="96"/>
      <c r="S689" s="118"/>
      <c r="T689" s="118"/>
    </row>
    <row r="690" spans="4:20" x14ac:dyDescent="0.25">
      <c r="D690" s="96"/>
      <c r="E690" s="96"/>
      <c r="F690" s="96"/>
      <c r="G690" s="97"/>
      <c r="H690" s="96"/>
      <c r="I690" s="96"/>
      <c r="L690" s="96"/>
      <c r="M690" s="96"/>
      <c r="N690" s="96"/>
      <c r="S690" s="118"/>
      <c r="T690" s="118"/>
    </row>
    <row r="691" spans="4:20" x14ac:dyDescent="0.25">
      <c r="D691" s="96"/>
      <c r="E691" s="96"/>
      <c r="F691" s="96"/>
      <c r="G691" s="97"/>
      <c r="H691" s="96"/>
      <c r="I691" s="96"/>
      <c r="L691" s="96"/>
      <c r="M691" s="96"/>
      <c r="N691" s="96"/>
      <c r="S691" s="118"/>
      <c r="T691" s="118"/>
    </row>
    <row r="692" spans="4:20" x14ac:dyDescent="0.25">
      <c r="D692" s="96"/>
      <c r="E692" s="96"/>
      <c r="F692" s="96"/>
      <c r="G692" s="97"/>
      <c r="H692" s="96"/>
      <c r="I692" s="96"/>
      <c r="L692" s="96"/>
      <c r="M692" s="96"/>
      <c r="N692" s="96"/>
      <c r="S692" s="118"/>
      <c r="T692" s="118"/>
    </row>
    <row r="693" spans="4:20" x14ac:dyDescent="0.25">
      <c r="D693" s="96"/>
      <c r="E693" s="96"/>
      <c r="F693" s="96"/>
      <c r="G693" s="97"/>
      <c r="H693" s="96"/>
      <c r="I693" s="96"/>
      <c r="L693" s="96"/>
      <c r="M693" s="96"/>
      <c r="N693" s="96"/>
      <c r="S693" s="118"/>
      <c r="T693" s="118"/>
    </row>
    <row r="694" spans="4:20" x14ac:dyDescent="0.25">
      <c r="D694" s="96"/>
      <c r="E694" s="96"/>
      <c r="F694" s="96"/>
      <c r="G694" s="97"/>
      <c r="H694" s="96"/>
      <c r="I694" s="96"/>
      <c r="L694" s="96"/>
      <c r="M694" s="96"/>
      <c r="N694" s="96"/>
      <c r="S694" s="118"/>
      <c r="T694" s="118"/>
    </row>
    <row r="695" spans="4:20" x14ac:dyDescent="0.25">
      <c r="D695" s="96"/>
      <c r="E695" s="96"/>
      <c r="F695" s="96"/>
      <c r="G695" s="97"/>
      <c r="H695" s="96"/>
      <c r="I695" s="96"/>
      <c r="L695" s="96"/>
      <c r="M695" s="96"/>
      <c r="N695" s="96"/>
      <c r="S695" s="118"/>
      <c r="T695" s="118"/>
    </row>
    <row r="696" spans="4:20" x14ac:dyDescent="0.25">
      <c r="D696" s="96"/>
      <c r="E696" s="96"/>
      <c r="F696" s="96"/>
      <c r="G696" s="97"/>
      <c r="H696" s="96"/>
      <c r="I696" s="96"/>
      <c r="L696" s="96"/>
      <c r="M696" s="96"/>
      <c r="N696" s="96"/>
      <c r="S696" s="118"/>
      <c r="T696" s="118"/>
    </row>
    <row r="697" spans="4:20" x14ac:dyDescent="0.25">
      <c r="D697" s="96"/>
      <c r="E697" s="96"/>
      <c r="F697" s="96"/>
      <c r="G697" s="97"/>
      <c r="H697" s="96"/>
      <c r="I697" s="96"/>
      <c r="L697" s="96"/>
      <c r="M697" s="96"/>
      <c r="N697" s="96"/>
      <c r="S697" s="118"/>
      <c r="T697" s="118"/>
    </row>
    <row r="698" spans="4:20" x14ac:dyDescent="0.25">
      <c r="D698" s="96"/>
      <c r="E698" s="96"/>
      <c r="F698" s="96"/>
      <c r="G698" s="97"/>
      <c r="H698" s="96"/>
      <c r="I698" s="96"/>
      <c r="L698" s="96"/>
      <c r="M698" s="96"/>
      <c r="N698" s="96"/>
      <c r="S698" s="118"/>
      <c r="T698" s="118"/>
    </row>
    <row r="699" spans="4:20" x14ac:dyDescent="0.25">
      <c r="D699" s="96"/>
      <c r="E699" s="96"/>
      <c r="F699" s="96"/>
      <c r="G699" s="97"/>
      <c r="H699" s="96"/>
      <c r="I699" s="96"/>
      <c r="L699" s="96"/>
      <c r="M699" s="96"/>
      <c r="N699" s="96"/>
      <c r="S699" s="118"/>
      <c r="T699" s="118"/>
    </row>
    <row r="700" spans="4:20" x14ac:dyDescent="0.25">
      <c r="D700" s="96"/>
      <c r="E700" s="96"/>
      <c r="F700" s="96"/>
      <c r="G700" s="97"/>
      <c r="H700" s="96"/>
      <c r="I700" s="96"/>
      <c r="L700" s="96"/>
      <c r="M700" s="96"/>
      <c r="N700" s="96"/>
      <c r="S700" s="118"/>
      <c r="T700" s="118"/>
    </row>
    <row r="701" spans="4:20" x14ac:dyDescent="0.25">
      <c r="D701" s="96"/>
      <c r="E701" s="96"/>
      <c r="F701" s="96"/>
      <c r="G701" s="97"/>
      <c r="H701" s="96"/>
      <c r="I701" s="96"/>
      <c r="L701" s="96"/>
      <c r="M701" s="96"/>
      <c r="N701" s="96"/>
      <c r="S701" s="118"/>
      <c r="T701" s="118"/>
    </row>
    <row r="702" spans="4:20" x14ac:dyDescent="0.25">
      <c r="D702" s="96"/>
      <c r="E702" s="96"/>
      <c r="F702" s="96"/>
      <c r="G702" s="97"/>
      <c r="H702" s="96"/>
      <c r="I702" s="96"/>
      <c r="L702" s="96"/>
      <c r="M702" s="96"/>
      <c r="N702" s="96"/>
      <c r="S702" s="118"/>
      <c r="T702" s="118"/>
    </row>
    <row r="703" spans="4:20" x14ac:dyDescent="0.25">
      <c r="D703" s="96"/>
      <c r="E703" s="96"/>
      <c r="F703" s="96"/>
      <c r="G703" s="97"/>
      <c r="H703" s="96"/>
      <c r="I703" s="96"/>
      <c r="L703" s="96"/>
      <c r="M703" s="96"/>
      <c r="N703" s="96"/>
      <c r="S703" s="118"/>
      <c r="T703" s="118"/>
    </row>
    <row r="704" spans="4:20" x14ac:dyDescent="0.25">
      <c r="D704" s="96"/>
      <c r="E704" s="96"/>
      <c r="F704" s="96"/>
      <c r="G704" s="97"/>
      <c r="H704" s="96"/>
      <c r="I704" s="96"/>
      <c r="L704" s="96"/>
      <c r="M704" s="96"/>
      <c r="N704" s="96"/>
      <c r="S704" s="118"/>
      <c r="T704" s="118"/>
    </row>
    <row r="705" spans="4:20" x14ac:dyDescent="0.25">
      <c r="D705" s="96"/>
      <c r="E705" s="96"/>
      <c r="F705" s="96"/>
      <c r="G705" s="97"/>
      <c r="H705" s="96"/>
      <c r="I705" s="96"/>
      <c r="L705" s="96"/>
      <c r="M705" s="96"/>
      <c r="N705" s="96"/>
      <c r="S705" s="118"/>
      <c r="T705" s="118"/>
    </row>
    <row r="706" spans="4:20" x14ac:dyDescent="0.25">
      <c r="D706" s="96"/>
      <c r="E706" s="96"/>
      <c r="F706" s="96"/>
      <c r="G706" s="97"/>
      <c r="H706" s="96"/>
      <c r="I706" s="96"/>
      <c r="L706" s="96"/>
      <c r="M706" s="96"/>
      <c r="N706" s="96"/>
      <c r="S706" s="118"/>
      <c r="T706" s="118"/>
    </row>
    <row r="707" spans="4:20" x14ac:dyDescent="0.25">
      <c r="D707" s="96"/>
      <c r="E707" s="96"/>
      <c r="F707" s="96"/>
      <c r="G707" s="97"/>
      <c r="H707" s="96"/>
      <c r="I707" s="96"/>
      <c r="L707" s="96"/>
      <c r="M707" s="96"/>
      <c r="N707" s="96"/>
      <c r="S707" s="118"/>
      <c r="T707" s="118"/>
    </row>
    <row r="708" spans="4:20" x14ac:dyDescent="0.25">
      <c r="D708" s="96"/>
      <c r="E708" s="96"/>
      <c r="F708" s="96"/>
      <c r="G708" s="97"/>
      <c r="H708" s="96"/>
      <c r="I708" s="96"/>
      <c r="L708" s="96"/>
      <c r="M708" s="96"/>
      <c r="N708" s="96"/>
      <c r="S708" s="118"/>
      <c r="T708" s="118"/>
    </row>
    <row r="709" spans="4:20" x14ac:dyDescent="0.25">
      <c r="D709" s="96"/>
      <c r="E709" s="96"/>
      <c r="F709" s="96"/>
      <c r="G709" s="97"/>
      <c r="H709" s="96"/>
      <c r="I709" s="96"/>
      <c r="L709" s="96"/>
      <c r="M709" s="96"/>
      <c r="N709" s="96"/>
      <c r="S709" s="118"/>
      <c r="T709" s="118"/>
    </row>
    <row r="710" spans="4:20" x14ac:dyDescent="0.25">
      <c r="D710" s="96"/>
      <c r="E710" s="96"/>
      <c r="F710" s="96"/>
      <c r="G710" s="97"/>
      <c r="H710" s="96"/>
      <c r="I710" s="96"/>
      <c r="L710" s="96"/>
      <c r="M710" s="96"/>
      <c r="N710" s="96"/>
      <c r="S710" s="118"/>
      <c r="T710" s="118"/>
    </row>
    <row r="711" spans="4:20" x14ac:dyDescent="0.25">
      <c r="D711" s="96"/>
      <c r="E711" s="96"/>
      <c r="F711" s="96"/>
      <c r="G711" s="97"/>
      <c r="H711" s="96"/>
      <c r="I711" s="96"/>
      <c r="L711" s="96"/>
      <c r="M711" s="96"/>
      <c r="N711" s="96"/>
      <c r="S711" s="118"/>
      <c r="T711" s="118"/>
    </row>
    <row r="712" spans="4:20" x14ac:dyDescent="0.25">
      <c r="D712" s="96"/>
      <c r="E712" s="96"/>
      <c r="F712" s="96"/>
      <c r="G712" s="97"/>
      <c r="H712" s="96"/>
      <c r="I712" s="96"/>
      <c r="L712" s="96"/>
      <c r="M712" s="96"/>
      <c r="N712" s="96"/>
      <c r="S712" s="118"/>
      <c r="T712" s="118"/>
    </row>
    <row r="713" spans="4:20" x14ac:dyDescent="0.25">
      <c r="D713" s="96"/>
      <c r="E713" s="96"/>
      <c r="F713" s="96"/>
      <c r="G713" s="97"/>
      <c r="H713" s="96"/>
      <c r="I713" s="96"/>
      <c r="L713" s="96"/>
      <c r="M713" s="96"/>
      <c r="N713" s="96"/>
      <c r="S713" s="118"/>
      <c r="T713" s="118"/>
    </row>
    <row r="714" spans="4:20" x14ac:dyDescent="0.25">
      <c r="D714" s="96"/>
      <c r="E714" s="96"/>
      <c r="F714" s="96"/>
      <c r="G714" s="97"/>
      <c r="H714" s="96"/>
      <c r="I714" s="96"/>
      <c r="L714" s="96"/>
      <c r="M714" s="96"/>
      <c r="N714" s="96"/>
      <c r="S714" s="118"/>
      <c r="T714" s="118"/>
    </row>
    <row r="715" spans="4:20" x14ac:dyDescent="0.25">
      <c r="D715" s="96"/>
      <c r="E715" s="96"/>
      <c r="F715" s="96"/>
      <c r="G715" s="97"/>
      <c r="H715" s="96"/>
      <c r="I715" s="96"/>
      <c r="L715" s="96"/>
      <c r="M715" s="96"/>
      <c r="N715" s="96"/>
      <c r="S715" s="118"/>
      <c r="T715" s="118"/>
    </row>
    <row r="716" spans="4:20" x14ac:dyDescent="0.25">
      <c r="D716" s="96"/>
      <c r="E716" s="96"/>
      <c r="F716" s="96"/>
      <c r="G716" s="97"/>
      <c r="H716" s="96"/>
      <c r="I716" s="96"/>
      <c r="L716" s="96"/>
      <c r="M716" s="96"/>
      <c r="N716" s="96"/>
      <c r="S716" s="118"/>
      <c r="T716" s="118"/>
    </row>
    <row r="717" spans="4:20" x14ac:dyDescent="0.25">
      <c r="D717" s="96"/>
      <c r="E717" s="96"/>
      <c r="F717" s="96"/>
      <c r="G717" s="97"/>
      <c r="H717" s="96"/>
      <c r="I717" s="96"/>
      <c r="L717" s="96"/>
      <c r="M717" s="96"/>
      <c r="N717" s="96"/>
      <c r="S717" s="118"/>
      <c r="T717" s="118"/>
    </row>
    <row r="718" spans="4:20" x14ac:dyDescent="0.25">
      <c r="D718" s="96"/>
      <c r="E718" s="96"/>
      <c r="F718" s="96"/>
      <c r="G718" s="97"/>
      <c r="H718" s="96"/>
      <c r="I718" s="96"/>
      <c r="L718" s="96"/>
      <c r="M718" s="96"/>
      <c r="N718" s="96"/>
      <c r="S718" s="118"/>
      <c r="T718" s="118"/>
    </row>
    <row r="719" spans="4:20" x14ac:dyDescent="0.25">
      <c r="D719" s="96"/>
      <c r="E719" s="96"/>
      <c r="F719" s="96"/>
      <c r="G719" s="97"/>
      <c r="H719" s="96"/>
      <c r="I719" s="96"/>
      <c r="L719" s="96"/>
      <c r="M719" s="96"/>
      <c r="N719" s="96"/>
      <c r="S719" s="118"/>
      <c r="T719" s="118"/>
    </row>
    <row r="720" spans="4:20" x14ac:dyDescent="0.25">
      <c r="D720" s="96"/>
      <c r="E720" s="96"/>
      <c r="F720" s="96"/>
      <c r="G720" s="97"/>
      <c r="H720" s="96"/>
      <c r="I720" s="96"/>
      <c r="L720" s="96"/>
      <c r="M720" s="96"/>
      <c r="N720" s="96"/>
      <c r="S720" s="118"/>
      <c r="T720" s="118"/>
    </row>
    <row r="721" spans="4:20" x14ac:dyDescent="0.25">
      <c r="D721" s="96"/>
      <c r="E721" s="96"/>
      <c r="F721" s="96"/>
      <c r="G721" s="97"/>
      <c r="H721" s="96"/>
      <c r="I721" s="96"/>
      <c r="L721" s="96"/>
      <c r="M721" s="96"/>
      <c r="N721" s="96"/>
      <c r="S721" s="118"/>
      <c r="T721" s="118"/>
    </row>
    <row r="722" spans="4:20" x14ac:dyDescent="0.25">
      <c r="D722" s="96"/>
      <c r="E722" s="96"/>
      <c r="F722" s="96"/>
      <c r="G722" s="97"/>
      <c r="H722" s="96"/>
      <c r="I722" s="96"/>
      <c r="L722" s="96"/>
      <c r="M722" s="96"/>
      <c r="N722" s="96"/>
      <c r="S722" s="118"/>
      <c r="T722" s="118"/>
    </row>
    <row r="723" spans="4:20" x14ac:dyDescent="0.25">
      <c r="D723" s="96"/>
      <c r="E723" s="96"/>
      <c r="F723" s="96"/>
      <c r="G723" s="97"/>
      <c r="H723" s="96"/>
      <c r="I723" s="96"/>
      <c r="L723" s="96"/>
      <c r="M723" s="96"/>
      <c r="N723" s="96"/>
      <c r="S723" s="118"/>
      <c r="T723" s="118"/>
    </row>
    <row r="724" spans="4:20" x14ac:dyDescent="0.25">
      <c r="D724" s="96"/>
      <c r="E724" s="96"/>
      <c r="F724" s="96"/>
      <c r="G724" s="97"/>
      <c r="H724" s="96"/>
      <c r="I724" s="96"/>
      <c r="L724" s="96"/>
      <c r="M724" s="96"/>
      <c r="N724" s="96"/>
      <c r="S724" s="118"/>
      <c r="T724" s="118"/>
    </row>
    <row r="725" spans="4:20" x14ac:dyDescent="0.25">
      <c r="D725" s="96"/>
      <c r="E725" s="96"/>
      <c r="F725" s="96"/>
      <c r="G725" s="97"/>
      <c r="H725" s="96"/>
      <c r="I725" s="96"/>
      <c r="L725" s="96"/>
      <c r="M725" s="96"/>
      <c r="N725" s="96"/>
      <c r="S725" s="118"/>
      <c r="T725" s="118"/>
    </row>
    <row r="726" spans="4:20" x14ac:dyDescent="0.25">
      <c r="D726" s="96"/>
      <c r="E726" s="96"/>
      <c r="F726" s="96"/>
      <c r="G726" s="97"/>
      <c r="H726" s="96"/>
      <c r="I726" s="96"/>
      <c r="L726" s="96"/>
      <c r="M726" s="96"/>
      <c r="N726" s="96"/>
      <c r="S726" s="118"/>
      <c r="T726" s="118"/>
    </row>
    <row r="727" spans="4:20" x14ac:dyDescent="0.25">
      <c r="D727" s="96"/>
      <c r="E727" s="96"/>
      <c r="F727" s="96"/>
      <c r="G727" s="97"/>
      <c r="H727" s="96"/>
      <c r="I727" s="96"/>
      <c r="L727" s="96"/>
      <c r="M727" s="96"/>
      <c r="N727" s="96"/>
      <c r="S727" s="118"/>
      <c r="T727" s="118"/>
    </row>
    <row r="728" spans="4:20" x14ac:dyDescent="0.25">
      <c r="D728" s="96"/>
      <c r="E728" s="96"/>
      <c r="F728" s="96"/>
      <c r="G728" s="97"/>
      <c r="H728" s="96"/>
      <c r="I728" s="96"/>
      <c r="L728" s="96"/>
      <c r="M728" s="96"/>
      <c r="N728" s="96"/>
      <c r="S728" s="118"/>
      <c r="T728" s="118"/>
    </row>
    <row r="729" spans="4:20" x14ac:dyDescent="0.25">
      <c r="D729" s="96"/>
      <c r="E729" s="96"/>
      <c r="F729" s="96"/>
      <c r="G729" s="97"/>
      <c r="H729" s="96"/>
      <c r="I729" s="96"/>
      <c r="L729" s="96"/>
      <c r="M729" s="96"/>
      <c r="N729" s="96"/>
      <c r="S729" s="118"/>
      <c r="T729" s="118"/>
    </row>
    <row r="730" spans="4:20" x14ac:dyDescent="0.25">
      <c r="D730" s="96"/>
      <c r="E730" s="96"/>
      <c r="F730" s="96"/>
      <c r="G730" s="97"/>
      <c r="H730" s="96"/>
      <c r="I730" s="96"/>
      <c r="L730" s="96"/>
      <c r="M730" s="96"/>
      <c r="N730" s="96"/>
      <c r="S730" s="118"/>
      <c r="T730" s="118"/>
    </row>
    <row r="731" spans="4:20" x14ac:dyDescent="0.25">
      <c r="D731" s="96"/>
      <c r="E731" s="96"/>
      <c r="F731" s="96"/>
      <c r="G731" s="97"/>
      <c r="H731" s="96"/>
      <c r="I731" s="96"/>
      <c r="L731" s="96"/>
      <c r="M731" s="96"/>
      <c r="N731" s="96"/>
      <c r="S731" s="118"/>
      <c r="T731" s="118"/>
    </row>
    <row r="732" spans="4:20" x14ac:dyDescent="0.25">
      <c r="D732" s="96"/>
      <c r="E732" s="96"/>
      <c r="F732" s="96"/>
      <c r="G732" s="97"/>
      <c r="H732" s="96"/>
      <c r="I732" s="96"/>
      <c r="L732" s="96"/>
      <c r="M732" s="96"/>
      <c r="N732" s="96"/>
      <c r="S732" s="118"/>
      <c r="T732" s="118"/>
    </row>
    <row r="733" spans="4:20" x14ac:dyDescent="0.25">
      <c r="D733" s="96"/>
      <c r="E733" s="96"/>
      <c r="F733" s="96"/>
      <c r="G733" s="97"/>
      <c r="H733" s="96"/>
      <c r="I733" s="96"/>
      <c r="L733" s="96"/>
      <c r="M733" s="96"/>
      <c r="N733" s="96"/>
      <c r="S733" s="118"/>
      <c r="T733" s="118"/>
    </row>
    <row r="734" spans="4:20" x14ac:dyDescent="0.25">
      <c r="D734" s="96"/>
      <c r="E734" s="96"/>
      <c r="F734" s="96"/>
      <c r="G734" s="97"/>
      <c r="H734" s="96"/>
      <c r="I734" s="96"/>
      <c r="L734" s="96"/>
      <c r="M734" s="96"/>
      <c r="N734" s="96"/>
      <c r="S734" s="118"/>
      <c r="T734" s="118"/>
    </row>
    <row r="735" spans="4:20" x14ac:dyDescent="0.25">
      <c r="D735" s="96"/>
      <c r="E735" s="96"/>
      <c r="F735" s="96"/>
      <c r="G735" s="97"/>
      <c r="H735" s="96"/>
      <c r="I735" s="96"/>
      <c r="L735" s="96"/>
      <c r="M735" s="96"/>
      <c r="N735" s="96"/>
      <c r="S735" s="118"/>
      <c r="T735" s="118"/>
    </row>
    <row r="736" spans="4:20" x14ac:dyDescent="0.25">
      <c r="D736" s="96"/>
      <c r="E736" s="96"/>
      <c r="F736" s="96"/>
      <c r="G736" s="97"/>
      <c r="H736" s="96"/>
      <c r="I736" s="96"/>
      <c r="L736" s="96"/>
      <c r="M736" s="96"/>
      <c r="N736" s="96"/>
      <c r="S736" s="118"/>
      <c r="T736" s="118"/>
    </row>
    <row r="737" spans="4:20" x14ac:dyDescent="0.25">
      <c r="D737" s="96"/>
      <c r="E737" s="96"/>
      <c r="F737" s="96"/>
      <c r="G737" s="97"/>
      <c r="H737" s="96"/>
      <c r="I737" s="96"/>
      <c r="L737" s="96"/>
      <c r="M737" s="96"/>
      <c r="N737" s="96"/>
      <c r="S737" s="118"/>
      <c r="T737" s="118"/>
    </row>
    <row r="738" spans="4:20" x14ac:dyDescent="0.25">
      <c r="D738" s="96"/>
      <c r="E738" s="96"/>
      <c r="F738" s="96"/>
      <c r="G738" s="97"/>
      <c r="H738" s="96"/>
      <c r="I738" s="96"/>
      <c r="L738" s="96"/>
      <c r="M738" s="96"/>
      <c r="N738" s="96"/>
      <c r="S738" s="118"/>
      <c r="T738" s="118"/>
    </row>
    <row r="739" spans="4:20" x14ac:dyDescent="0.25">
      <c r="D739" s="96"/>
      <c r="E739" s="96"/>
      <c r="F739" s="96"/>
      <c r="G739" s="97"/>
      <c r="H739" s="96"/>
      <c r="I739" s="96"/>
      <c r="L739" s="96"/>
      <c r="M739" s="96"/>
      <c r="N739" s="96"/>
      <c r="S739" s="118"/>
      <c r="T739" s="118"/>
    </row>
    <row r="740" spans="4:20" x14ac:dyDescent="0.25">
      <c r="D740" s="96"/>
      <c r="E740" s="96"/>
      <c r="F740" s="96"/>
      <c r="G740" s="97"/>
      <c r="H740" s="96"/>
      <c r="I740" s="96"/>
      <c r="L740" s="96"/>
      <c r="M740" s="96"/>
      <c r="N740" s="96"/>
      <c r="S740" s="118"/>
      <c r="T740" s="118"/>
    </row>
    <row r="741" spans="4:20" x14ac:dyDescent="0.25">
      <c r="D741" s="96"/>
      <c r="E741" s="96"/>
      <c r="F741" s="96"/>
      <c r="G741" s="97"/>
      <c r="H741" s="96"/>
      <c r="I741" s="96"/>
      <c r="L741" s="96"/>
      <c r="M741" s="96"/>
      <c r="N741" s="96"/>
      <c r="S741" s="118"/>
      <c r="T741" s="118"/>
    </row>
    <row r="742" spans="4:20" x14ac:dyDescent="0.25">
      <c r="D742" s="96"/>
      <c r="E742" s="96"/>
      <c r="F742" s="96"/>
      <c r="G742" s="97"/>
      <c r="H742" s="96"/>
      <c r="I742" s="96"/>
      <c r="L742" s="96"/>
      <c r="M742" s="96"/>
      <c r="N742" s="96"/>
      <c r="S742" s="118"/>
      <c r="T742" s="118"/>
    </row>
    <row r="743" spans="4:20" x14ac:dyDescent="0.25">
      <c r="D743" s="96"/>
      <c r="E743" s="96"/>
      <c r="F743" s="96"/>
      <c r="G743" s="97"/>
      <c r="H743" s="96"/>
      <c r="I743" s="96"/>
      <c r="L743" s="96"/>
      <c r="M743" s="96"/>
      <c r="N743" s="96"/>
      <c r="S743" s="118"/>
      <c r="T743" s="118"/>
    </row>
    <row r="744" spans="4:20" x14ac:dyDescent="0.25">
      <c r="D744" s="96"/>
      <c r="E744" s="96"/>
      <c r="F744" s="96"/>
      <c r="G744" s="97"/>
      <c r="H744" s="96"/>
      <c r="I744" s="96"/>
      <c r="L744" s="96"/>
      <c r="M744" s="96"/>
      <c r="N744" s="96"/>
      <c r="S744" s="118"/>
      <c r="T744" s="118"/>
    </row>
    <row r="745" spans="4:20" x14ac:dyDescent="0.25">
      <c r="D745" s="96"/>
      <c r="E745" s="96"/>
      <c r="F745" s="96"/>
      <c r="G745" s="97"/>
      <c r="H745" s="96"/>
      <c r="I745" s="96"/>
      <c r="L745" s="96"/>
      <c r="M745" s="96"/>
      <c r="N745" s="96"/>
      <c r="S745" s="118"/>
      <c r="T745" s="118"/>
    </row>
    <row r="746" spans="4:20" x14ac:dyDescent="0.25">
      <c r="D746" s="96"/>
      <c r="E746" s="96"/>
      <c r="F746" s="96"/>
      <c r="G746" s="97"/>
      <c r="H746" s="96"/>
      <c r="I746" s="96"/>
      <c r="L746" s="96"/>
      <c r="M746" s="96"/>
      <c r="N746" s="96"/>
      <c r="S746" s="118"/>
      <c r="T746" s="118"/>
    </row>
    <row r="747" spans="4:20" x14ac:dyDescent="0.25">
      <c r="D747" s="96"/>
      <c r="E747" s="96"/>
      <c r="F747" s="96"/>
      <c r="G747" s="97"/>
      <c r="H747" s="96"/>
      <c r="I747" s="96"/>
      <c r="L747" s="96"/>
      <c r="M747" s="96"/>
      <c r="N747" s="96"/>
      <c r="S747" s="118"/>
      <c r="T747" s="118"/>
    </row>
    <row r="748" spans="4:20" x14ac:dyDescent="0.25">
      <c r="D748" s="96"/>
      <c r="E748" s="96"/>
      <c r="F748" s="96"/>
      <c r="G748" s="97"/>
      <c r="H748" s="96"/>
      <c r="I748" s="96"/>
      <c r="L748" s="96"/>
      <c r="M748" s="96"/>
      <c r="N748" s="96"/>
      <c r="S748" s="118"/>
      <c r="T748" s="118"/>
    </row>
    <row r="749" spans="4:20" x14ac:dyDescent="0.25">
      <c r="D749" s="96"/>
      <c r="E749" s="96"/>
      <c r="F749" s="96"/>
      <c r="G749" s="97"/>
      <c r="H749" s="96"/>
      <c r="I749" s="96"/>
      <c r="L749" s="96"/>
      <c r="M749" s="96"/>
      <c r="N749" s="96"/>
      <c r="S749" s="118"/>
      <c r="T749" s="118"/>
    </row>
    <row r="750" spans="4:20" x14ac:dyDescent="0.25">
      <c r="D750" s="96"/>
      <c r="E750" s="96"/>
      <c r="F750" s="96"/>
      <c r="G750" s="97"/>
      <c r="H750" s="96"/>
      <c r="I750" s="96"/>
      <c r="L750" s="96"/>
      <c r="M750" s="96"/>
      <c r="N750" s="96"/>
      <c r="S750" s="118"/>
      <c r="T750" s="118"/>
    </row>
    <row r="751" spans="4:20" x14ac:dyDescent="0.25">
      <c r="D751" s="96"/>
      <c r="E751" s="96"/>
      <c r="F751" s="96"/>
      <c r="G751" s="97"/>
      <c r="H751" s="96"/>
      <c r="I751" s="96"/>
      <c r="L751" s="96"/>
      <c r="M751" s="96"/>
      <c r="N751" s="96"/>
      <c r="S751" s="118"/>
      <c r="T751" s="118"/>
    </row>
    <row r="752" spans="4:20" x14ac:dyDescent="0.25">
      <c r="D752" s="96"/>
      <c r="E752" s="96"/>
      <c r="F752" s="96"/>
      <c r="G752" s="97"/>
      <c r="H752" s="96"/>
      <c r="I752" s="96"/>
      <c r="L752" s="96"/>
      <c r="M752" s="96"/>
      <c r="N752" s="96"/>
      <c r="S752" s="118"/>
      <c r="T752" s="118"/>
    </row>
    <row r="753" spans="4:20" x14ac:dyDescent="0.25">
      <c r="D753" s="96"/>
      <c r="E753" s="96"/>
      <c r="F753" s="96"/>
      <c r="G753" s="97"/>
      <c r="H753" s="96"/>
      <c r="I753" s="96"/>
      <c r="L753" s="96"/>
      <c r="M753" s="96"/>
      <c r="N753" s="96"/>
      <c r="S753" s="118"/>
      <c r="T753" s="118"/>
    </row>
    <row r="754" spans="4:20" x14ac:dyDescent="0.25">
      <c r="D754" s="96"/>
      <c r="E754" s="96"/>
      <c r="F754" s="96"/>
      <c r="G754" s="97"/>
      <c r="H754" s="96"/>
      <c r="I754" s="96"/>
      <c r="L754" s="96"/>
      <c r="M754" s="96"/>
      <c r="N754" s="96"/>
      <c r="S754" s="118"/>
      <c r="T754" s="118"/>
    </row>
    <row r="755" spans="4:20" x14ac:dyDescent="0.25">
      <c r="D755" s="96"/>
      <c r="E755" s="96"/>
      <c r="F755" s="96"/>
      <c r="G755" s="97"/>
      <c r="H755" s="96"/>
      <c r="I755" s="96"/>
      <c r="L755" s="96"/>
      <c r="M755" s="96"/>
      <c r="N755" s="96"/>
      <c r="S755" s="118"/>
      <c r="T755" s="118"/>
    </row>
    <row r="756" spans="4:20" x14ac:dyDescent="0.25">
      <c r="D756" s="96"/>
      <c r="E756" s="96"/>
      <c r="F756" s="96"/>
      <c r="G756" s="97"/>
      <c r="H756" s="96"/>
      <c r="I756" s="96"/>
      <c r="L756" s="96"/>
      <c r="M756" s="96"/>
      <c r="N756" s="96"/>
      <c r="S756" s="118"/>
      <c r="T756" s="118"/>
    </row>
    <row r="757" spans="4:20" x14ac:dyDescent="0.25">
      <c r="D757" s="96"/>
      <c r="E757" s="96"/>
      <c r="F757" s="96"/>
      <c r="G757" s="97"/>
      <c r="H757" s="96"/>
      <c r="I757" s="96"/>
      <c r="L757" s="96"/>
      <c r="M757" s="96"/>
      <c r="N757" s="96"/>
      <c r="S757" s="118"/>
      <c r="T757" s="118"/>
    </row>
    <row r="758" spans="4:20" x14ac:dyDescent="0.25">
      <c r="D758" s="96"/>
      <c r="E758" s="96"/>
      <c r="F758" s="96"/>
      <c r="G758" s="97"/>
      <c r="H758" s="96"/>
      <c r="I758" s="96"/>
      <c r="L758" s="96"/>
      <c r="M758" s="96"/>
      <c r="N758" s="96"/>
      <c r="S758" s="118"/>
      <c r="T758" s="118"/>
    </row>
    <row r="759" spans="4:20" x14ac:dyDescent="0.25">
      <c r="D759" s="96"/>
      <c r="E759" s="96"/>
      <c r="F759" s="96"/>
      <c r="G759" s="97"/>
      <c r="H759" s="96"/>
      <c r="I759" s="96"/>
      <c r="L759" s="96"/>
      <c r="M759" s="96"/>
      <c r="N759" s="96"/>
      <c r="S759" s="118"/>
      <c r="T759" s="118"/>
    </row>
    <row r="760" spans="4:20" x14ac:dyDescent="0.25">
      <c r="D760" s="96"/>
      <c r="E760" s="96"/>
      <c r="F760" s="96"/>
      <c r="G760" s="97"/>
      <c r="H760" s="96"/>
      <c r="I760" s="96"/>
      <c r="L760" s="96"/>
      <c r="M760" s="96"/>
      <c r="N760" s="96"/>
      <c r="S760" s="118"/>
      <c r="T760" s="118"/>
    </row>
    <row r="761" spans="4:20" x14ac:dyDescent="0.25">
      <c r="D761" s="96"/>
      <c r="E761" s="96"/>
      <c r="F761" s="96"/>
      <c r="G761" s="97"/>
      <c r="H761" s="96"/>
      <c r="I761" s="96"/>
      <c r="L761" s="96"/>
      <c r="M761" s="96"/>
      <c r="N761" s="96"/>
      <c r="S761" s="118"/>
      <c r="T761" s="118"/>
    </row>
    <row r="762" spans="4:20" x14ac:dyDescent="0.25">
      <c r="D762" s="96"/>
      <c r="E762" s="96"/>
      <c r="F762" s="96"/>
      <c r="G762" s="97"/>
      <c r="H762" s="96"/>
      <c r="I762" s="96"/>
      <c r="L762" s="96"/>
      <c r="M762" s="96"/>
      <c r="N762" s="96"/>
      <c r="S762" s="118"/>
      <c r="T762" s="118"/>
    </row>
    <row r="763" spans="4:20" x14ac:dyDescent="0.25">
      <c r="D763" s="96"/>
      <c r="E763" s="96"/>
      <c r="F763" s="96"/>
      <c r="G763" s="97"/>
      <c r="H763" s="96"/>
      <c r="I763" s="96"/>
      <c r="L763" s="96"/>
      <c r="M763" s="96"/>
      <c r="N763" s="96"/>
      <c r="S763" s="118"/>
      <c r="T763" s="118"/>
    </row>
    <row r="764" spans="4:20" x14ac:dyDescent="0.25">
      <c r="D764" s="96"/>
      <c r="E764" s="96"/>
      <c r="F764" s="96"/>
      <c r="G764" s="97"/>
      <c r="H764" s="96"/>
      <c r="I764" s="96"/>
      <c r="L764" s="96"/>
      <c r="M764" s="96"/>
      <c r="N764" s="96"/>
      <c r="S764" s="118"/>
      <c r="T764" s="118"/>
    </row>
    <row r="765" spans="4:20" x14ac:dyDescent="0.25">
      <c r="D765" s="96"/>
      <c r="E765" s="96"/>
      <c r="F765" s="96"/>
      <c r="G765" s="97"/>
      <c r="H765" s="96"/>
      <c r="I765" s="96"/>
      <c r="L765" s="96"/>
      <c r="M765" s="96"/>
      <c r="N765" s="96"/>
      <c r="S765" s="118"/>
      <c r="T765" s="118"/>
    </row>
    <row r="766" spans="4:20" x14ac:dyDescent="0.25">
      <c r="D766" s="96"/>
      <c r="E766" s="96"/>
      <c r="F766" s="96"/>
      <c r="G766" s="97"/>
      <c r="H766" s="96"/>
      <c r="I766" s="96"/>
      <c r="L766" s="96"/>
      <c r="M766" s="96"/>
      <c r="N766" s="96"/>
      <c r="S766" s="118"/>
      <c r="T766" s="118"/>
    </row>
    <row r="767" spans="4:20" x14ac:dyDescent="0.25">
      <c r="D767" s="96"/>
      <c r="E767" s="96"/>
      <c r="F767" s="96"/>
      <c r="G767" s="97"/>
      <c r="H767" s="96"/>
      <c r="I767" s="96"/>
      <c r="L767" s="96"/>
      <c r="M767" s="96"/>
      <c r="N767" s="96"/>
      <c r="S767" s="118"/>
      <c r="T767" s="118"/>
    </row>
    <row r="768" spans="4:20" x14ac:dyDescent="0.25">
      <c r="D768" s="96"/>
      <c r="E768" s="96"/>
      <c r="F768" s="96"/>
      <c r="G768" s="97"/>
      <c r="H768" s="96"/>
      <c r="I768" s="96"/>
      <c r="L768" s="96"/>
      <c r="M768" s="96"/>
      <c r="N768" s="96"/>
      <c r="S768" s="118"/>
      <c r="T768" s="118"/>
    </row>
    <row r="769" spans="4:20" x14ac:dyDescent="0.25">
      <c r="D769" s="96"/>
      <c r="E769" s="96"/>
      <c r="F769" s="96"/>
      <c r="G769" s="97"/>
      <c r="H769" s="96"/>
      <c r="I769" s="96"/>
      <c r="L769" s="96"/>
      <c r="M769" s="96"/>
      <c r="N769" s="96"/>
      <c r="S769" s="118"/>
      <c r="T769" s="118"/>
    </row>
    <row r="770" spans="4:20" x14ac:dyDescent="0.25">
      <c r="D770" s="96"/>
      <c r="E770" s="96"/>
      <c r="F770" s="96"/>
      <c r="G770" s="97"/>
      <c r="H770" s="96"/>
      <c r="I770" s="96"/>
      <c r="L770" s="96"/>
      <c r="M770" s="96"/>
      <c r="N770" s="96"/>
      <c r="S770" s="118"/>
      <c r="T770" s="118"/>
    </row>
    <row r="771" spans="4:20" x14ac:dyDescent="0.25">
      <c r="D771" s="96"/>
      <c r="E771" s="96"/>
      <c r="F771" s="96"/>
      <c r="G771" s="97"/>
      <c r="H771" s="96"/>
      <c r="I771" s="96"/>
      <c r="L771" s="96"/>
      <c r="M771" s="96"/>
      <c r="N771" s="96"/>
      <c r="S771" s="118"/>
      <c r="T771" s="118"/>
    </row>
    <row r="772" spans="4:20" x14ac:dyDescent="0.25">
      <c r="D772" s="96"/>
      <c r="E772" s="96"/>
      <c r="F772" s="96"/>
      <c r="G772" s="97"/>
      <c r="H772" s="96"/>
      <c r="I772" s="96"/>
      <c r="L772" s="96"/>
      <c r="M772" s="96"/>
      <c r="N772" s="96"/>
      <c r="S772" s="118"/>
      <c r="T772" s="118"/>
    </row>
    <row r="773" spans="4:20" x14ac:dyDescent="0.25">
      <c r="D773" s="96"/>
      <c r="E773" s="96"/>
      <c r="F773" s="96"/>
      <c r="G773" s="97"/>
      <c r="H773" s="96"/>
      <c r="I773" s="96"/>
      <c r="L773" s="96"/>
      <c r="M773" s="96"/>
      <c r="N773" s="96"/>
      <c r="S773" s="118"/>
      <c r="T773" s="118"/>
    </row>
    <row r="774" spans="4:20" x14ac:dyDescent="0.25">
      <c r="D774" s="96"/>
      <c r="E774" s="96"/>
      <c r="F774" s="96"/>
      <c r="G774" s="97"/>
      <c r="H774" s="96"/>
      <c r="I774" s="96"/>
      <c r="L774" s="96"/>
      <c r="M774" s="96"/>
      <c r="N774" s="96"/>
      <c r="S774" s="118"/>
      <c r="T774" s="118"/>
    </row>
    <row r="775" spans="4:20" x14ac:dyDescent="0.25">
      <c r="D775" s="96"/>
      <c r="E775" s="96"/>
      <c r="F775" s="96"/>
      <c r="G775" s="97"/>
      <c r="H775" s="96"/>
      <c r="I775" s="96"/>
      <c r="L775" s="96"/>
      <c r="M775" s="96"/>
      <c r="N775" s="96"/>
      <c r="S775" s="118"/>
      <c r="T775" s="118"/>
    </row>
    <row r="776" spans="4:20" x14ac:dyDescent="0.25">
      <c r="D776" s="96"/>
      <c r="E776" s="96"/>
      <c r="F776" s="96"/>
      <c r="G776" s="97"/>
      <c r="H776" s="96"/>
      <c r="I776" s="96"/>
      <c r="L776" s="96"/>
      <c r="M776" s="96"/>
      <c r="N776" s="96"/>
      <c r="S776" s="118"/>
      <c r="T776" s="118"/>
    </row>
    <row r="777" spans="4:20" x14ac:dyDescent="0.25">
      <c r="D777" s="96"/>
      <c r="E777" s="96"/>
      <c r="F777" s="96"/>
      <c r="G777" s="97"/>
      <c r="H777" s="96"/>
      <c r="I777" s="96"/>
      <c r="L777" s="96"/>
      <c r="M777" s="96"/>
      <c r="N777" s="96"/>
      <c r="S777" s="118"/>
      <c r="T777" s="118"/>
    </row>
    <row r="778" spans="4:20" x14ac:dyDescent="0.25">
      <c r="D778" s="96"/>
      <c r="E778" s="96"/>
      <c r="F778" s="96"/>
      <c r="G778" s="97"/>
      <c r="H778" s="96"/>
      <c r="I778" s="96"/>
      <c r="L778" s="96"/>
      <c r="M778" s="96"/>
      <c r="N778" s="96"/>
      <c r="S778" s="118"/>
      <c r="T778" s="118"/>
    </row>
    <row r="779" spans="4:20" x14ac:dyDescent="0.25">
      <c r="D779" s="96"/>
      <c r="E779" s="96"/>
      <c r="F779" s="96"/>
      <c r="G779" s="97"/>
      <c r="H779" s="96"/>
      <c r="I779" s="96"/>
      <c r="L779" s="96"/>
      <c r="M779" s="96"/>
      <c r="N779" s="96"/>
      <c r="S779" s="118"/>
      <c r="T779" s="118"/>
    </row>
    <row r="780" spans="4:20" x14ac:dyDescent="0.25">
      <c r="D780" s="96"/>
      <c r="E780" s="96"/>
      <c r="F780" s="96"/>
      <c r="G780" s="97"/>
      <c r="H780" s="96"/>
      <c r="I780" s="96"/>
      <c r="L780" s="96"/>
      <c r="M780" s="96"/>
      <c r="N780" s="96"/>
      <c r="S780" s="118"/>
      <c r="T780" s="118"/>
    </row>
    <row r="781" spans="4:20" x14ac:dyDescent="0.25">
      <c r="D781" s="96"/>
      <c r="E781" s="96"/>
      <c r="F781" s="96"/>
      <c r="G781" s="97"/>
      <c r="H781" s="96"/>
      <c r="I781" s="96"/>
      <c r="L781" s="96"/>
      <c r="M781" s="96"/>
      <c r="N781" s="96"/>
      <c r="S781" s="118"/>
      <c r="T781" s="118"/>
    </row>
    <row r="782" spans="4:20" x14ac:dyDescent="0.25">
      <c r="D782" s="96"/>
      <c r="E782" s="96"/>
      <c r="F782" s="96"/>
      <c r="G782" s="97"/>
      <c r="H782" s="96"/>
      <c r="I782" s="96"/>
      <c r="L782" s="96"/>
      <c r="M782" s="96"/>
      <c r="N782" s="96"/>
      <c r="S782" s="118"/>
      <c r="T782" s="118"/>
    </row>
    <row r="783" spans="4:20" x14ac:dyDescent="0.25">
      <c r="D783" s="96"/>
      <c r="E783" s="96"/>
      <c r="F783" s="96"/>
      <c r="G783" s="97"/>
      <c r="H783" s="96"/>
      <c r="I783" s="96"/>
      <c r="L783" s="96"/>
      <c r="M783" s="96"/>
      <c r="N783" s="96"/>
      <c r="S783" s="118"/>
      <c r="T783" s="118"/>
    </row>
    <row r="784" spans="4:20" x14ac:dyDescent="0.25">
      <c r="D784" s="96"/>
      <c r="E784" s="96"/>
      <c r="F784" s="96"/>
      <c r="G784" s="97"/>
      <c r="H784" s="96"/>
      <c r="I784" s="96"/>
      <c r="L784" s="96"/>
      <c r="M784" s="96"/>
      <c r="N784" s="96"/>
      <c r="S784" s="118"/>
      <c r="T784" s="118"/>
    </row>
    <row r="785" spans="4:20" x14ac:dyDescent="0.25">
      <c r="D785" s="96"/>
      <c r="E785" s="96"/>
      <c r="F785" s="96"/>
      <c r="G785" s="97"/>
      <c r="H785" s="96"/>
      <c r="I785" s="96"/>
      <c r="L785" s="96"/>
      <c r="M785" s="96"/>
      <c r="N785" s="96"/>
      <c r="S785" s="118"/>
      <c r="T785" s="118"/>
    </row>
    <row r="786" spans="4:20" x14ac:dyDescent="0.25">
      <c r="D786" s="96"/>
      <c r="E786" s="96"/>
      <c r="F786" s="96"/>
      <c r="G786" s="97"/>
      <c r="H786" s="96"/>
      <c r="I786" s="96"/>
      <c r="L786" s="96"/>
      <c r="M786" s="96"/>
      <c r="N786" s="96"/>
      <c r="S786" s="118"/>
      <c r="T786" s="118"/>
    </row>
    <row r="787" spans="4:20" x14ac:dyDescent="0.25">
      <c r="D787" s="96"/>
      <c r="E787" s="96"/>
      <c r="F787" s="96"/>
      <c r="G787" s="97"/>
      <c r="H787" s="96"/>
      <c r="I787" s="96"/>
      <c r="L787" s="96"/>
      <c r="M787" s="96"/>
      <c r="N787" s="96"/>
      <c r="S787" s="118"/>
      <c r="T787" s="118"/>
    </row>
    <row r="788" spans="4:20" x14ac:dyDescent="0.25">
      <c r="D788" s="96"/>
      <c r="E788" s="96"/>
      <c r="F788" s="96"/>
      <c r="G788" s="97"/>
      <c r="H788" s="96"/>
      <c r="I788" s="96"/>
      <c r="L788" s="96"/>
      <c r="M788" s="96"/>
      <c r="N788" s="96"/>
      <c r="S788" s="118"/>
      <c r="T788" s="118"/>
    </row>
    <row r="789" spans="4:20" x14ac:dyDescent="0.25">
      <c r="D789" s="96"/>
      <c r="E789" s="96"/>
      <c r="F789" s="96"/>
      <c r="G789" s="97"/>
      <c r="H789" s="96"/>
      <c r="I789" s="96"/>
      <c r="L789" s="96"/>
      <c r="M789" s="96"/>
      <c r="N789" s="96"/>
      <c r="S789" s="118"/>
      <c r="T789" s="118"/>
    </row>
    <row r="790" spans="4:20" x14ac:dyDescent="0.25">
      <c r="D790" s="96"/>
      <c r="E790" s="96"/>
      <c r="F790" s="96"/>
      <c r="G790" s="97"/>
      <c r="H790" s="96"/>
      <c r="I790" s="96"/>
      <c r="L790" s="96"/>
      <c r="M790" s="96"/>
      <c r="N790" s="96"/>
      <c r="S790" s="118"/>
      <c r="T790" s="118"/>
    </row>
    <row r="791" spans="4:20" x14ac:dyDescent="0.25">
      <c r="D791" s="96"/>
      <c r="E791" s="96"/>
      <c r="F791" s="96"/>
      <c r="G791" s="97"/>
      <c r="H791" s="96"/>
      <c r="I791" s="96"/>
      <c r="L791" s="96"/>
      <c r="M791" s="96"/>
      <c r="N791" s="96"/>
      <c r="S791" s="118"/>
      <c r="T791" s="118"/>
    </row>
    <row r="792" spans="4:20" x14ac:dyDescent="0.25">
      <c r="D792" s="96"/>
      <c r="E792" s="96"/>
      <c r="F792" s="96"/>
      <c r="G792" s="97"/>
      <c r="H792" s="96"/>
      <c r="I792" s="96"/>
      <c r="L792" s="96"/>
      <c r="M792" s="96"/>
      <c r="N792" s="96"/>
      <c r="S792" s="118"/>
      <c r="T792" s="118"/>
    </row>
    <row r="793" spans="4:20" x14ac:dyDescent="0.25">
      <c r="D793" s="96"/>
      <c r="E793" s="96"/>
      <c r="F793" s="96"/>
      <c r="G793" s="97"/>
      <c r="H793" s="96"/>
      <c r="I793" s="96"/>
      <c r="L793" s="96"/>
      <c r="M793" s="96"/>
      <c r="N793" s="96"/>
      <c r="S793" s="118"/>
      <c r="T793" s="118"/>
    </row>
    <row r="794" spans="4:20" x14ac:dyDescent="0.25">
      <c r="D794" s="96"/>
      <c r="E794" s="96"/>
      <c r="F794" s="96"/>
      <c r="G794" s="97"/>
      <c r="H794" s="96"/>
      <c r="I794" s="96"/>
      <c r="L794" s="96"/>
      <c r="M794" s="96"/>
      <c r="N794" s="96"/>
      <c r="S794" s="118"/>
      <c r="T794" s="118"/>
    </row>
    <row r="795" spans="4:20" x14ac:dyDescent="0.25">
      <c r="D795" s="96"/>
      <c r="E795" s="96"/>
      <c r="F795" s="96"/>
      <c r="G795" s="97"/>
      <c r="H795" s="96"/>
      <c r="I795" s="96"/>
      <c r="L795" s="96"/>
      <c r="M795" s="96"/>
      <c r="N795" s="96"/>
      <c r="S795" s="118"/>
      <c r="T795" s="118"/>
    </row>
    <row r="796" spans="4:20" x14ac:dyDescent="0.25">
      <c r="D796" s="96"/>
      <c r="E796" s="96"/>
      <c r="F796" s="96"/>
      <c r="G796" s="97"/>
      <c r="H796" s="96"/>
      <c r="I796" s="96"/>
      <c r="L796" s="96"/>
      <c r="M796" s="96"/>
      <c r="N796" s="96"/>
      <c r="S796" s="118"/>
      <c r="T796" s="118"/>
    </row>
    <row r="797" spans="4:20" x14ac:dyDescent="0.25">
      <c r="D797" s="96"/>
      <c r="E797" s="96"/>
      <c r="F797" s="96"/>
      <c r="G797" s="97"/>
      <c r="H797" s="96"/>
      <c r="I797" s="96"/>
      <c r="L797" s="96"/>
      <c r="M797" s="96"/>
      <c r="N797" s="96"/>
      <c r="S797" s="118"/>
      <c r="T797" s="118"/>
    </row>
    <row r="798" spans="4:20" x14ac:dyDescent="0.25">
      <c r="D798" s="96"/>
      <c r="E798" s="96"/>
      <c r="F798" s="96"/>
      <c r="G798" s="97"/>
      <c r="H798" s="96"/>
      <c r="I798" s="96"/>
      <c r="L798" s="96"/>
      <c r="M798" s="96"/>
      <c r="N798" s="96"/>
      <c r="S798" s="118"/>
      <c r="T798" s="118"/>
    </row>
    <row r="799" spans="4:20" x14ac:dyDescent="0.25">
      <c r="D799" s="96"/>
      <c r="E799" s="96"/>
      <c r="F799" s="96"/>
      <c r="G799" s="97"/>
      <c r="H799" s="96"/>
      <c r="I799" s="96"/>
      <c r="L799" s="96"/>
      <c r="M799" s="96"/>
      <c r="N799" s="96"/>
      <c r="S799" s="118"/>
      <c r="T799" s="118"/>
    </row>
    <row r="800" spans="4:20" x14ac:dyDescent="0.25">
      <c r="D800" s="96"/>
      <c r="E800" s="96"/>
      <c r="F800" s="96"/>
      <c r="G800" s="97"/>
      <c r="H800" s="96"/>
      <c r="I800" s="96"/>
      <c r="L800" s="96"/>
      <c r="M800" s="96"/>
      <c r="N800" s="96"/>
      <c r="S800" s="118"/>
      <c r="T800" s="118"/>
    </row>
    <row r="801" spans="4:20" x14ac:dyDescent="0.25">
      <c r="D801" s="96"/>
      <c r="E801" s="96"/>
      <c r="F801" s="96"/>
      <c r="G801" s="97"/>
      <c r="H801" s="96"/>
      <c r="I801" s="96"/>
      <c r="L801" s="96"/>
      <c r="M801" s="96"/>
      <c r="N801" s="96"/>
      <c r="S801" s="118"/>
      <c r="T801" s="118"/>
    </row>
    <row r="802" spans="4:20" x14ac:dyDescent="0.25">
      <c r="D802" s="96"/>
      <c r="E802" s="96"/>
      <c r="F802" s="96"/>
      <c r="G802" s="97"/>
      <c r="H802" s="96"/>
      <c r="I802" s="96"/>
      <c r="L802" s="96"/>
      <c r="M802" s="96"/>
      <c r="N802" s="96"/>
      <c r="S802" s="118"/>
      <c r="T802" s="118"/>
    </row>
    <row r="803" spans="4:20" x14ac:dyDescent="0.25">
      <c r="D803" s="96"/>
      <c r="E803" s="96"/>
      <c r="F803" s="96"/>
      <c r="G803" s="97"/>
      <c r="H803" s="96"/>
      <c r="I803" s="96"/>
      <c r="L803" s="96"/>
      <c r="M803" s="96"/>
      <c r="N803" s="96"/>
      <c r="S803" s="118"/>
      <c r="T803" s="118"/>
    </row>
    <row r="804" spans="4:20" x14ac:dyDescent="0.25">
      <c r="D804" s="96"/>
      <c r="E804" s="96"/>
      <c r="F804" s="96"/>
      <c r="G804" s="97"/>
      <c r="H804" s="96"/>
      <c r="I804" s="96"/>
      <c r="L804" s="96"/>
      <c r="M804" s="96"/>
      <c r="N804" s="96"/>
      <c r="S804" s="118"/>
      <c r="T804" s="118"/>
    </row>
    <row r="805" spans="4:20" x14ac:dyDescent="0.25">
      <c r="D805" s="96"/>
      <c r="E805" s="96"/>
      <c r="F805" s="96"/>
      <c r="G805" s="97"/>
      <c r="H805" s="96"/>
      <c r="I805" s="96"/>
      <c r="L805" s="96"/>
      <c r="M805" s="96"/>
      <c r="N805" s="96"/>
      <c r="S805" s="118"/>
      <c r="T805" s="118"/>
    </row>
    <row r="806" spans="4:20" x14ac:dyDescent="0.25">
      <c r="D806" s="96"/>
      <c r="E806" s="96"/>
      <c r="F806" s="96"/>
      <c r="G806" s="97"/>
      <c r="H806" s="96"/>
      <c r="I806" s="96"/>
      <c r="L806" s="96"/>
      <c r="M806" s="96"/>
      <c r="N806" s="96"/>
      <c r="S806" s="118"/>
      <c r="T806" s="118"/>
    </row>
    <row r="807" spans="4:20" x14ac:dyDescent="0.25">
      <c r="D807" s="96"/>
      <c r="E807" s="96"/>
      <c r="F807" s="96"/>
      <c r="G807" s="97"/>
      <c r="H807" s="96"/>
      <c r="I807" s="96"/>
      <c r="L807" s="96"/>
      <c r="M807" s="96"/>
      <c r="N807" s="96"/>
      <c r="S807" s="118"/>
      <c r="T807" s="118"/>
    </row>
    <row r="808" spans="4:20" x14ac:dyDescent="0.25">
      <c r="D808" s="96"/>
      <c r="E808" s="96"/>
      <c r="F808" s="96"/>
      <c r="G808" s="97"/>
      <c r="H808" s="96"/>
      <c r="I808" s="96"/>
      <c r="L808" s="96"/>
      <c r="M808" s="96"/>
      <c r="N808" s="96"/>
      <c r="S808" s="118"/>
      <c r="T808" s="118"/>
    </row>
    <row r="809" spans="4:20" x14ac:dyDescent="0.25">
      <c r="D809" s="96"/>
      <c r="E809" s="96"/>
      <c r="F809" s="96"/>
      <c r="G809" s="97"/>
      <c r="H809" s="96"/>
      <c r="I809" s="96"/>
      <c r="L809" s="96"/>
      <c r="M809" s="96"/>
      <c r="N809" s="96"/>
      <c r="S809" s="118"/>
      <c r="T809" s="118"/>
    </row>
    <row r="810" spans="4:20" x14ac:dyDescent="0.25">
      <c r="D810" s="96"/>
      <c r="E810" s="96"/>
      <c r="F810" s="96"/>
      <c r="G810" s="97"/>
      <c r="H810" s="96"/>
      <c r="I810" s="96"/>
      <c r="L810" s="96"/>
      <c r="M810" s="96"/>
      <c r="N810" s="96"/>
      <c r="S810" s="118"/>
      <c r="T810" s="118"/>
    </row>
    <row r="811" spans="4:20" x14ac:dyDescent="0.25">
      <c r="D811" s="96"/>
      <c r="E811" s="96"/>
      <c r="F811" s="96"/>
      <c r="G811" s="97"/>
      <c r="H811" s="96"/>
      <c r="I811" s="96"/>
      <c r="L811" s="96"/>
      <c r="M811" s="96"/>
      <c r="N811" s="96"/>
      <c r="S811" s="118"/>
      <c r="T811" s="118"/>
    </row>
    <row r="812" spans="4:20" x14ac:dyDescent="0.25">
      <c r="D812" s="96"/>
      <c r="E812" s="96"/>
      <c r="F812" s="96"/>
      <c r="G812" s="97"/>
      <c r="H812" s="96"/>
      <c r="I812" s="96"/>
      <c r="L812" s="96"/>
      <c r="M812" s="96"/>
      <c r="N812" s="96"/>
      <c r="S812" s="118"/>
      <c r="T812" s="118"/>
    </row>
    <row r="813" spans="4:20" x14ac:dyDescent="0.25">
      <c r="D813" s="96"/>
      <c r="E813" s="96"/>
      <c r="F813" s="96"/>
      <c r="G813" s="97"/>
      <c r="H813" s="96"/>
      <c r="I813" s="96"/>
      <c r="L813" s="96"/>
      <c r="M813" s="96"/>
      <c r="N813" s="96"/>
      <c r="S813" s="118"/>
      <c r="T813" s="118"/>
    </row>
    <row r="814" spans="4:20" x14ac:dyDescent="0.25">
      <c r="D814" s="96"/>
      <c r="E814" s="96"/>
      <c r="F814" s="96"/>
      <c r="G814" s="97"/>
      <c r="H814" s="96"/>
      <c r="I814" s="96"/>
      <c r="L814" s="96"/>
      <c r="M814" s="96"/>
      <c r="N814" s="96"/>
      <c r="S814" s="118"/>
      <c r="T814" s="118"/>
    </row>
    <row r="815" spans="4:20" x14ac:dyDescent="0.25">
      <c r="D815" s="96"/>
      <c r="E815" s="96"/>
      <c r="F815" s="96"/>
      <c r="G815" s="97"/>
      <c r="H815" s="96"/>
      <c r="I815" s="96"/>
      <c r="L815" s="96"/>
      <c r="M815" s="96"/>
      <c r="N815" s="96"/>
      <c r="S815" s="118"/>
      <c r="T815" s="118"/>
    </row>
    <row r="816" spans="4:20" x14ac:dyDescent="0.25">
      <c r="D816" s="96"/>
      <c r="E816" s="96"/>
      <c r="F816" s="96"/>
      <c r="G816" s="97"/>
      <c r="H816" s="96"/>
      <c r="I816" s="96"/>
      <c r="L816" s="96"/>
      <c r="M816" s="96"/>
      <c r="N816" s="96"/>
      <c r="S816" s="118"/>
      <c r="T816" s="118"/>
    </row>
    <row r="817" spans="4:20" x14ac:dyDescent="0.25">
      <c r="D817" s="96"/>
      <c r="E817" s="96"/>
      <c r="F817" s="96"/>
      <c r="G817" s="97"/>
      <c r="H817" s="96"/>
      <c r="I817" s="96"/>
      <c r="L817" s="96"/>
      <c r="M817" s="96"/>
      <c r="N817" s="96"/>
      <c r="S817" s="118"/>
      <c r="T817" s="118"/>
    </row>
    <row r="818" spans="4:20" x14ac:dyDescent="0.25">
      <c r="D818" s="96"/>
      <c r="E818" s="96"/>
      <c r="F818" s="96"/>
      <c r="G818" s="97"/>
      <c r="H818" s="96"/>
      <c r="I818" s="96"/>
      <c r="L818" s="96"/>
      <c r="M818" s="96"/>
      <c r="N818" s="96"/>
      <c r="S818" s="118"/>
      <c r="T818" s="118"/>
    </row>
    <row r="819" spans="4:20" x14ac:dyDescent="0.25">
      <c r="D819" s="96"/>
      <c r="E819" s="96"/>
      <c r="F819" s="96"/>
      <c r="G819" s="97"/>
      <c r="H819" s="96"/>
      <c r="I819" s="96"/>
      <c r="L819" s="96"/>
      <c r="M819" s="96"/>
      <c r="N819" s="96"/>
      <c r="S819" s="118"/>
      <c r="T819" s="118"/>
    </row>
    <row r="820" spans="4:20" x14ac:dyDescent="0.25">
      <c r="D820" s="96"/>
      <c r="E820" s="96"/>
      <c r="F820" s="96"/>
      <c r="G820" s="97"/>
      <c r="H820" s="96"/>
      <c r="I820" s="96"/>
      <c r="L820" s="96"/>
      <c r="M820" s="96"/>
      <c r="N820" s="96"/>
      <c r="S820" s="118"/>
      <c r="T820" s="118"/>
    </row>
    <row r="821" spans="4:20" x14ac:dyDescent="0.25">
      <c r="D821" s="96"/>
      <c r="E821" s="96"/>
      <c r="F821" s="96"/>
      <c r="G821" s="97"/>
      <c r="H821" s="96"/>
      <c r="I821" s="96"/>
      <c r="L821" s="96"/>
      <c r="M821" s="96"/>
      <c r="N821" s="96"/>
      <c r="S821" s="118"/>
      <c r="T821" s="118"/>
    </row>
    <row r="822" spans="4:20" x14ac:dyDescent="0.25">
      <c r="D822" s="96"/>
      <c r="E822" s="96"/>
      <c r="F822" s="96"/>
      <c r="G822" s="97"/>
      <c r="H822" s="96"/>
      <c r="I822" s="96"/>
      <c r="L822" s="96"/>
      <c r="M822" s="96"/>
      <c r="N822" s="96"/>
      <c r="S822" s="118"/>
      <c r="T822" s="118"/>
    </row>
    <row r="823" spans="4:20" x14ac:dyDescent="0.25">
      <c r="D823" s="96"/>
      <c r="E823" s="96"/>
      <c r="F823" s="96"/>
      <c r="G823" s="97"/>
      <c r="H823" s="96"/>
      <c r="I823" s="96"/>
      <c r="L823" s="96"/>
      <c r="M823" s="96"/>
      <c r="N823" s="96"/>
      <c r="S823" s="118"/>
      <c r="T823" s="118"/>
    </row>
    <row r="824" spans="4:20" x14ac:dyDescent="0.25">
      <c r="D824" s="96"/>
      <c r="E824" s="96"/>
      <c r="F824" s="96"/>
      <c r="G824" s="97"/>
      <c r="H824" s="96"/>
      <c r="I824" s="96"/>
      <c r="L824" s="96"/>
      <c r="M824" s="96"/>
      <c r="N824" s="96"/>
      <c r="S824" s="118"/>
      <c r="T824" s="118"/>
    </row>
    <row r="825" spans="4:20" x14ac:dyDescent="0.25">
      <c r="D825" s="96"/>
      <c r="E825" s="96"/>
      <c r="F825" s="96"/>
      <c r="G825" s="97"/>
      <c r="H825" s="96"/>
      <c r="I825" s="96"/>
      <c r="L825" s="96"/>
      <c r="M825" s="96"/>
      <c r="N825" s="96"/>
      <c r="S825" s="118"/>
      <c r="T825" s="118"/>
    </row>
    <row r="826" spans="4:20" x14ac:dyDescent="0.25">
      <c r="D826" s="96"/>
      <c r="E826" s="96"/>
      <c r="F826" s="96"/>
      <c r="G826" s="97"/>
      <c r="H826" s="96"/>
      <c r="I826" s="96"/>
      <c r="L826" s="96"/>
      <c r="M826" s="96"/>
      <c r="N826" s="96"/>
      <c r="S826" s="118"/>
      <c r="T826" s="118"/>
    </row>
    <row r="827" spans="4:20" x14ac:dyDescent="0.25">
      <c r="D827" s="96"/>
      <c r="E827" s="96"/>
      <c r="F827" s="96"/>
      <c r="G827" s="97"/>
      <c r="H827" s="96"/>
      <c r="I827" s="96"/>
      <c r="L827" s="96"/>
      <c r="M827" s="96"/>
      <c r="N827" s="96"/>
      <c r="S827" s="118"/>
      <c r="T827" s="118"/>
    </row>
    <row r="828" spans="4:20" x14ac:dyDescent="0.25">
      <c r="D828" s="96"/>
      <c r="E828" s="96"/>
      <c r="F828" s="96"/>
      <c r="G828" s="97"/>
      <c r="H828" s="96"/>
      <c r="I828" s="96"/>
      <c r="L828" s="96"/>
      <c r="M828" s="96"/>
      <c r="N828" s="96"/>
      <c r="S828" s="118"/>
      <c r="T828" s="118"/>
    </row>
    <row r="829" spans="4:20" x14ac:dyDescent="0.25">
      <c r="D829" s="96"/>
      <c r="E829" s="96"/>
      <c r="F829" s="96"/>
      <c r="G829" s="97"/>
      <c r="H829" s="96"/>
      <c r="I829" s="96"/>
      <c r="L829" s="96"/>
      <c r="M829" s="96"/>
      <c r="N829" s="96"/>
      <c r="S829" s="118"/>
      <c r="T829" s="118"/>
    </row>
    <row r="830" spans="4:20" x14ac:dyDescent="0.25">
      <c r="D830" s="96"/>
      <c r="E830" s="96"/>
      <c r="F830" s="96"/>
      <c r="G830" s="97"/>
      <c r="H830" s="96"/>
      <c r="I830" s="96"/>
      <c r="L830" s="96"/>
      <c r="M830" s="96"/>
      <c r="N830" s="96"/>
      <c r="S830" s="118"/>
      <c r="T830" s="118"/>
    </row>
    <row r="831" spans="4:20" x14ac:dyDescent="0.25">
      <c r="D831" s="96"/>
      <c r="E831" s="96"/>
      <c r="F831" s="96"/>
      <c r="G831" s="97"/>
      <c r="H831" s="96"/>
      <c r="I831" s="96"/>
      <c r="L831" s="96"/>
      <c r="M831" s="96"/>
      <c r="N831" s="96"/>
      <c r="S831" s="118"/>
      <c r="T831" s="118"/>
    </row>
    <row r="832" spans="4:20" x14ac:dyDescent="0.25">
      <c r="D832" s="96"/>
      <c r="E832" s="96"/>
      <c r="F832" s="96"/>
      <c r="G832" s="97"/>
      <c r="H832" s="96"/>
      <c r="I832" s="96"/>
      <c r="L832" s="96"/>
      <c r="M832" s="96"/>
      <c r="N832" s="96"/>
      <c r="S832" s="118"/>
      <c r="T832" s="118"/>
    </row>
    <row r="833" spans="4:20" x14ac:dyDescent="0.25">
      <c r="D833" s="96"/>
      <c r="E833" s="96"/>
      <c r="F833" s="96"/>
      <c r="G833" s="97"/>
      <c r="H833" s="96"/>
      <c r="I833" s="96"/>
      <c r="L833" s="96"/>
      <c r="M833" s="96"/>
      <c r="N833" s="96"/>
      <c r="S833" s="118"/>
      <c r="T833" s="118"/>
    </row>
    <row r="834" spans="4:20" x14ac:dyDescent="0.25">
      <c r="D834" s="96"/>
      <c r="E834" s="96"/>
      <c r="F834" s="96"/>
      <c r="G834" s="97"/>
      <c r="H834" s="96"/>
      <c r="I834" s="96"/>
      <c r="L834" s="96"/>
      <c r="M834" s="96"/>
      <c r="N834" s="96"/>
      <c r="S834" s="118"/>
      <c r="T834" s="118"/>
    </row>
    <row r="835" spans="4:20" x14ac:dyDescent="0.25">
      <c r="D835" s="96"/>
      <c r="E835" s="96"/>
      <c r="F835" s="96"/>
      <c r="G835" s="97"/>
      <c r="H835" s="96"/>
      <c r="I835" s="96"/>
      <c r="L835" s="96"/>
      <c r="M835" s="96"/>
      <c r="N835" s="96"/>
      <c r="S835" s="118"/>
      <c r="T835" s="118"/>
    </row>
    <row r="836" spans="4:20" x14ac:dyDescent="0.25">
      <c r="D836" s="96"/>
      <c r="E836" s="96"/>
      <c r="F836" s="96"/>
      <c r="G836" s="97"/>
      <c r="H836" s="96"/>
      <c r="I836" s="96"/>
      <c r="L836" s="96"/>
      <c r="M836" s="96"/>
      <c r="N836" s="96"/>
      <c r="S836" s="118"/>
      <c r="T836" s="118"/>
    </row>
    <row r="837" spans="4:20" x14ac:dyDescent="0.25">
      <c r="D837" s="96"/>
      <c r="E837" s="96"/>
      <c r="F837" s="96"/>
      <c r="G837" s="97"/>
      <c r="H837" s="96"/>
      <c r="I837" s="96"/>
      <c r="L837" s="96"/>
      <c r="M837" s="96"/>
      <c r="N837" s="96"/>
      <c r="S837" s="118"/>
      <c r="T837" s="118"/>
    </row>
    <row r="838" spans="4:20" x14ac:dyDescent="0.25">
      <c r="D838" s="96"/>
      <c r="E838" s="96"/>
      <c r="F838" s="96"/>
      <c r="G838" s="97"/>
      <c r="H838" s="96"/>
      <c r="I838" s="96"/>
      <c r="L838" s="96"/>
      <c r="M838" s="96"/>
      <c r="N838" s="96"/>
      <c r="S838" s="118"/>
      <c r="T838" s="118"/>
    </row>
    <row r="839" spans="4:20" x14ac:dyDescent="0.25">
      <c r="D839" s="96"/>
      <c r="E839" s="96"/>
      <c r="F839" s="96"/>
      <c r="G839" s="97"/>
      <c r="H839" s="96"/>
      <c r="I839" s="96"/>
      <c r="L839" s="96"/>
      <c r="M839" s="96"/>
      <c r="N839" s="96"/>
      <c r="S839" s="118"/>
      <c r="T839" s="118"/>
    </row>
    <row r="840" spans="4:20" x14ac:dyDescent="0.25">
      <c r="D840" s="96"/>
      <c r="E840" s="96"/>
      <c r="F840" s="96"/>
      <c r="G840" s="97"/>
      <c r="H840" s="96"/>
      <c r="I840" s="96"/>
      <c r="L840" s="96"/>
      <c r="M840" s="96"/>
      <c r="N840" s="96"/>
      <c r="S840" s="118"/>
      <c r="T840" s="118"/>
    </row>
    <row r="841" spans="4:20" x14ac:dyDescent="0.25">
      <c r="D841" s="96"/>
      <c r="E841" s="96"/>
      <c r="F841" s="96"/>
      <c r="G841" s="97"/>
      <c r="H841" s="96"/>
      <c r="I841" s="96"/>
      <c r="L841" s="96"/>
      <c r="M841" s="96"/>
      <c r="N841" s="96"/>
      <c r="S841" s="118"/>
      <c r="T841" s="118"/>
    </row>
    <row r="842" spans="4:20" x14ac:dyDescent="0.25">
      <c r="D842" s="96"/>
      <c r="E842" s="96"/>
      <c r="F842" s="96"/>
      <c r="G842" s="97"/>
      <c r="H842" s="96"/>
      <c r="I842" s="96"/>
      <c r="L842" s="96"/>
      <c r="M842" s="96"/>
      <c r="N842" s="96"/>
      <c r="S842" s="118"/>
      <c r="T842" s="118"/>
    </row>
    <row r="843" spans="4:20" x14ac:dyDescent="0.25">
      <c r="D843" s="96"/>
      <c r="E843" s="96"/>
      <c r="F843" s="96"/>
      <c r="G843" s="97"/>
      <c r="H843" s="96"/>
      <c r="I843" s="96"/>
      <c r="L843" s="96"/>
      <c r="M843" s="96"/>
      <c r="N843" s="96"/>
      <c r="S843" s="118"/>
      <c r="T843" s="118"/>
    </row>
    <row r="844" spans="4:20" x14ac:dyDescent="0.25">
      <c r="D844" s="96"/>
      <c r="E844" s="96"/>
      <c r="F844" s="96"/>
      <c r="G844" s="97"/>
      <c r="H844" s="96"/>
      <c r="I844" s="96"/>
      <c r="L844" s="96"/>
      <c r="M844" s="96"/>
      <c r="N844" s="96"/>
      <c r="S844" s="118"/>
      <c r="T844" s="118"/>
    </row>
    <row r="845" spans="4:20" x14ac:dyDescent="0.25">
      <c r="D845" s="96"/>
      <c r="E845" s="96"/>
      <c r="F845" s="96"/>
      <c r="G845" s="97"/>
      <c r="H845" s="96"/>
      <c r="I845" s="96"/>
      <c r="L845" s="96"/>
      <c r="M845" s="96"/>
      <c r="N845" s="96"/>
      <c r="S845" s="118"/>
      <c r="T845" s="118"/>
    </row>
    <row r="846" spans="4:20" x14ac:dyDescent="0.25">
      <c r="D846" s="96"/>
      <c r="E846" s="96"/>
      <c r="F846" s="96"/>
      <c r="G846" s="97"/>
      <c r="H846" s="96"/>
      <c r="I846" s="96"/>
      <c r="L846" s="96"/>
      <c r="M846" s="96"/>
      <c r="N846" s="96"/>
      <c r="S846" s="118"/>
      <c r="T846" s="118"/>
    </row>
    <row r="847" spans="4:20" x14ac:dyDescent="0.25">
      <c r="D847" s="96"/>
      <c r="E847" s="96"/>
      <c r="F847" s="96"/>
      <c r="G847" s="97"/>
      <c r="H847" s="96"/>
      <c r="I847" s="96"/>
      <c r="L847" s="96"/>
      <c r="M847" s="96"/>
      <c r="N847" s="96"/>
      <c r="S847" s="118"/>
      <c r="T847" s="118"/>
    </row>
    <row r="848" spans="4:20" x14ac:dyDescent="0.25">
      <c r="D848" s="96"/>
      <c r="E848" s="96"/>
      <c r="F848" s="96"/>
      <c r="G848" s="97"/>
      <c r="H848" s="96"/>
      <c r="I848" s="96"/>
      <c r="L848" s="96"/>
      <c r="M848" s="96"/>
      <c r="N848" s="96"/>
      <c r="S848" s="118"/>
      <c r="T848" s="118"/>
    </row>
    <row r="849" spans="4:20" x14ac:dyDescent="0.25">
      <c r="D849" s="96"/>
      <c r="E849" s="96"/>
      <c r="F849" s="96"/>
      <c r="G849" s="97"/>
      <c r="H849" s="96"/>
      <c r="I849" s="96"/>
      <c r="L849" s="96"/>
      <c r="M849" s="96"/>
      <c r="N849" s="96"/>
      <c r="S849" s="118"/>
      <c r="T849" s="118"/>
    </row>
    <row r="850" spans="4:20" x14ac:dyDescent="0.25">
      <c r="D850" s="96"/>
      <c r="E850" s="96"/>
      <c r="F850" s="96"/>
      <c r="G850" s="97"/>
      <c r="H850" s="96"/>
      <c r="I850" s="96"/>
      <c r="L850" s="96"/>
      <c r="M850" s="96"/>
      <c r="N850" s="96"/>
      <c r="S850" s="118"/>
      <c r="T850" s="118"/>
    </row>
    <row r="851" spans="4:20" x14ac:dyDescent="0.25">
      <c r="D851" s="96"/>
      <c r="E851" s="96"/>
      <c r="F851" s="96"/>
      <c r="G851" s="97"/>
      <c r="H851" s="96"/>
      <c r="I851" s="96"/>
      <c r="L851" s="96"/>
      <c r="M851" s="96"/>
      <c r="N851" s="96"/>
      <c r="S851" s="118"/>
      <c r="T851" s="118"/>
    </row>
    <row r="852" spans="4:20" x14ac:dyDescent="0.25">
      <c r="D852" s="96"/>
      <c r="E852" s="96"/>
      <c r="F852" s="96"/>
      <c r="G852" s="97"/>
      <c r="H852" s="96"/>
      <c r="I852" s="96"/>
      <c r="L852" s="96"/>
      <c r="M852" s="96"/>
      <c r="N852" s="96"/>
      <c r="S852" s="118"/>
      <c r="T852" s="118"/>
    </row>
    <row r="853" spans="4:20" x14ac:dyDescent="0.25">
      <c r="D853" s="96"/>
      <c r="E853" s="96"/>
      <c r="F853" s="96"/>
      <c r="G853" s="97"/>
      <c r="H853" s="96"/>
      <c r="I853" s="96"/>
      <c r="L853" s="96"/>
      <c r="M853" s="96"/>
      <c r="N853" s="96"/>
      <c r="S853" s="118"/>
      <c r="T853" s="118"/>
    </row>
    <row r="854" spans="4:20" x14ac:dyDescent="0.25">
      <c r="D854" s="96"/>
      <c r="E854" s="96"/>
      <c r="F854" s="96"/>
      <c r="G854" s="97"/>
      <c r="H854" s="96"/>
      <c r="I854" s="96"/>
      <c r="L854" s="96"/>
      <c r="M854" s="96"/>
      <c r="N854" s="96"/>
      <c r="S854" s="118"/>
      <c r="T854" s="118"/>
    </row>
    <row r="855" spans="4:20" x14ac:dyDescent="0.25">
      <c r="D855" s="96"/>
      <c r="E855" s="96"/>
      <c r="F855" s="96"/>
      <c r="G855" s="97"/>
      <c r="H855" s="96"/>
      <c r="I855" s="96"/>
      <c r="L855" s="96"/>
      <c r="M855" s="96"/>
      <c r="N855" s="96"/>
      <c r="S855" s="118"/>
      <c r="T855" s="118"/>
    </row>
    <row r="856" spans="4:20" x14ac:dyDescent="0.25">
      <c r="D856" s="96"/>
      <c r="E856" s="96"/>
      <c r="F856" s="96"/>
      <c r="G856" s="97"/>
      <c r="H856" s="96"/>
      <c r="I856" s="96"/>
      <c r="L856" s="96"/>
      <c r="M856" s="96"/>
      <c r="N856" s="96"/>
      <c r="S856" s="118"/>
      <c r="T856" s="118"/>
    </row>
    <row r="857" spans="4:20" x14ac:dyDescent="0.25">
      <c r="D857" s="96"/>
      <c r="E857" s="96"/>
      <c r="F857" s="96"/>
      <c r="G857" s="97"/>
      <c r="H857" s="96"/>
      <c r="I857" s="96"/>
      <c r="L857" s="96"/>
      <c r="M857" s="96"/>
      <c r="N857" s="96"/>
      <c r="S857" s="118"/>
      <c r="T857" s="118"/>
    </row>
    <row r="858" spans="4:20" x14ac:dyDescent="0.25">
      <c r="D858" s="96"/>
      <c r="E858" s="96"/>
      <c r="F858" s="96"/>
      <c r="G858" s="97"/>
      <c r="H858" s="96"/>
      <c r="I858" s="96"/>
      <c r="L858" s="96"/>
      <c r="M858" s="96"/>
      <c r="N858" s="96"/>
      <c r="S858" s="118"/>
      <c r="T858" s="118"/>
    </row>
    <row r="859" spans="4:20" x14ac:dyDescent="0.25">
      <c r="D859" s="96"/>
      <c r="E859" s="96"/>
      <c r="F859" s="96"/>
      <c r="G859" s="97"/>
      <c r="H859" s="96"/>
      <c r="I859" s="96"/>
      <c r="L859" s="96"/>
      <c r="M859" s="96"/>
      <c r="N859" s="96"/>
      <c r="S859" s="118"/>
      <c r="T859" s="118"/>
    </row>
    <row r="860" spans="4:20" x14ac:dyDescent="0.25">
      <c r="D860" s="96"/>
      <c r="E860" s="96"/>
      <c r="F860" s="96"/>
      <c r="G860" s="97"/>
      <c r="H860" s="96"/>
      <c r="I860" s="96"/>
      <c r="L860" s="96"/>
      <c r="M860" s="96"/>
      <c r="N860" s="96"/>
      <c r="S860" s="118"/>
      <c r="T860" s="118"/>
    </row>
    <row r="861" spans="4:20" x14ac:dyDescent="0.25">
      <c r="D861" s="96"/>
      <c r="E861" s="96"/>
      <c r="F861" s="96"/>
      <c r="G861" s="97"/>
      <c r="H861" s="96"/>
      <c r="I861" s="96"/>
      <c r="L861" s="96"/>
      <c r="M861" s="96"/>
      <c r="N861" s="96"/>
      <c r="S861" s="118"/>
      <c r="T861" s="118"/>
    </row>
    <row r="862" spans="4:20" x14ac:dyDescent="0.25">
      <c r="D862" s="96"/>
      <c r="E862" s="96"/>
      <c r="F862" s="96"/>
      <c r="G862" s="97"/>
      <c r="H862" s="96"/>
      <c r="I862" s="96"/>
      <c r="L862" s="96"/>
      <c r="M862" s="96"/>
      <c r="N862" s="96"/>
      <c r="S862" s="118"/>
      <c r="T862" s="118"/>
    </row>
    <row r="863" spans="4:20" x14ac:dyDescent="0.25">
      <c r="D863" s="96"/>
      <c r="E863" s="96"/>
      <c r="F863" s="96"/>
      <c r="G863" s="97"/>
      <c r="H863" s="96"/>
      <c r="I863" s="96"/>
      <c r="L863" s="96"/>
      <c r="M863" s="96"/>
      <c r="N863" s="96"/>
      <c r="S863" s="118"/>
      <c r="T863" s="118"/>
    </row>
    <row r="864" spans="4:20" x14ac:dyDescent="0.25">
      <c r="D864" s="96"/>
      <c r="E864" s="96"/>
      <c r="F864" s="96"/>
      <c r="G864" s="97"/>
      <c r="H864" s="96"/>
      <c r="I864" s="96"/>
      <c r="L864" s="96"/>
      <c r="M864" s="96"/>
      <c r="N864" s="96"/>
      <c r="S864" s="118"/>
      <c r="T864" s="118"/>
    </row>
    <row r="865" spans="4:20" x14ac:dyDescent="0.25">
      <c r="D865" s="96"/>
      <c r="E865" s="96"/>
      <c r="F865" s="96"/>
      <c r="G865" s="97"/>
      <c r="H865" s="96"/>
      <c r="I865" s="96"/>
      <c r="L865" s="96"/>
      <c r="M865" s="96"/>
      <c r="N865" s="96"/>
      <c r="S865" s="118"/>
      <c r="T865" s="118"/>
    </row>
    <row r="866" spans="4:20" x14ac:dyDescent="0.25">
      <c r="D866" s="96"/>
      <c r="E866" s="96"/>
      <c r="F866" s="96"/>
      <c r="G866" s="97"/>
      <c r="H866" s="96"/>
      <c r="I866" s="96"/>
      <c r="L866" s="96"/>
      <c r="M866" s="96"/>
      <c r="N866" s="96"/>
      <c r="S866" s="118"/>
      <c r="T866" s="118"/>
    </row>
    <row r="867" spans="4:20" x14ac:dyDescent="0.25">
      <c r="D867" s="96"/>
      <c r="E867" s="96"/>
      <c r="F867" s="96"/>
      <c r="G867" s="97"/>
      <c r="H867" s="96"/>
      <c r="I867" s="96"/>
      <c r="L867" s="96"/>
      <c r="M867" s="96"/>
      <c r="N867" s="96"/>
      <c r="S867" s="118"/>
      <c r="T867" s="118"/>
    </row>
    <row r="868" spans="4:20" x14ac:dyDescent="0.25">
      <c r="D868" s="96"/>
      <c r="E868" s="96"/>
      <c r="F868" s="96"/>
      <c r="G868" s="97"/>
      <c r="H868" s="96"/>
      <c r="I868" s="96"/>
      <c r="L868" s="96"/>
      <c r="M868" s="96"/>
      <c r="N868" s="96"/>
      <c r="S868" s="118"/>
      <c r="T868" s="118"/>
    </row>
    <row r="869" spans="4:20" x14ac:dyDescent="0.25">
      <c r="D869" s="96"/>
      <c r="E869" s="96"/>
      <c r="F869" s="96"/>
      <c r="G869" s="97"/>
      <c r="H869" s="96"/>
      <c r="I869" s="96"/>
      <c r="L869" s="96"/>
      <c r="M869" s="96"/>
      <c r="N869" s="96"/>
      <c r="S869" s="118"/>
      <c r="T869" s="118"/>
    </row>
    <row r="870" spans="4:20" x14ac:dyDescent="0.25">
      <c r="D870" s="96"/>
      <c r="E870" s="96"/>
      <c r="F870" s="96"/>
      <c r="G870" s="97"/>
      <c r="H870" s="96"/>
      <c r="I870" s="96"/>
      <c r="L870" s="96"/>
      <c r="M870" s="96"/>
      <c r="N870" s="96"/>
      <c r="S870" s="118"/>
      <c r="T870" s="118"/>
    </row>
    <row r="871" spans="4:20" x14ac:dyDescent="0.25">
      <c r="D871" s="96"/>
      <c r="E871" s="96"/>
      <c r="F871" s="96"/>
      <c r="G871" s="97"/>
      <c r="H871" s="96"/>
      <c r="I871" s="96"/>
      <c r="L871" s="96"/>
      <c r="M871" s="96"/>
      <c r="N871" s="96"/>
      <c r="S871" s="118"/>
      <c r="T871" s="118"/>
    </row>
    <row r="872" spans="4:20" x14ac:dyDescent="0.25">
      <c r="D872" s="96"/>
      <c r="E872" s="96"/>
      <c r="F872" s="96"/>
      <c r="G872" s="97"/>
      <c r="H872" s="96"/>
      <c r="I872" s="96"/>
      <c r="L872" s="96"/>
      <c r="M872" s="96"/>
      <c r="N872" s="96"/>
      <c r="S872" s="118"/>
      <c r="T872" s="118"/>
    </row>
    <row r="873" spans="4:20" x14ac:dyDescent="0.25">
      <c r="D873" s="96"/>
      <c r="E873" s="96"/>
      <c r="F873" s="96"/>
      <c r="G873" s="97"/>
      <c r="H873" s="96"/>
      <c r="I873" s="96"/>
      <c r="L873" s="96"/>
      <c r="M873" s="96"/>
      <c r="N873" s="96"/>
      <c r="S873" s="118"/>
      <c r="T873" s="118"/>
    </row>
    <row r="874" spans="4:20" x14ac:dyDescent="0.25">
      <c r="D874" s="96"/>
      <c r="E874" s="96"/>
      <c r="F874" s="96"/>
      <c r="G874" s="97"/>
      <c r="H874" s="96"/>
      <c r="I874" s="96"/>
      <c r="L874" s="96"/>
      <c r="M874" s="96"/>
      <c r="N874" s="96"/>
      <c r="S874" s="118"/>
      <c r="T874" s="118"/>
    </row>
    <row r="875" spans="4:20" x14ac:dyDescent="0.25">
      <c r="D875" s="96"/>
      <c r="E875" s="96"/>
      <c r="F875" s="96"/>
      <c r="G875" s="97"/>
      <c r="H875" s="96"/>
      <c r="I875" s="96"/>
      <c r="L875" s="96"/>
      <c r="M875" s="96"/>
      <c r="N875" s="96"/>
      <c r="S875" s="118"/>
      <c r="T875" s="118"/>
    </row>
    <row r="876" spans="4:20" x14ac:dyDescent="0.25">
      <c r="D876" s="96"/>
      <c r="E876" s="96"/>
      <c r="F876" s="96"/>
      <c r="G876" s="97"/>
      <c r="H876" s="96"/>
      <c r="I876" s="96"/>
      <c r="L876" s="96"/>
      <c r="M876" s="96"/>
      <c r="N876" s="96"/>
      <c r="S876" s="118"/>
      <c r="T876" s="118"/>
    </row>
    <row r="877" spans="4:20" x14ac:dyDescent="0.25">
      <c r="D877" s="96"/>
      <c r="E877" s="96"/>
      <c r="F877" s="96"/>
      <c r="G877" s="97"/>
      <c r="H877" s="96"/>
      <c r="I877" s="96"/>
      <c r="L877" s="96"/>
      <c r="M877" s="96"/>
      <c r="N877" s="96"/>
      <c r="S877" s="118"/>
      <c r="T877" s="118"/>
    </row>
    <row r="878" spans="4:20" x14ac:dyDescent="0.25">
      <c r="D878" s="96"/>
      <c r="E878" s="96"/>
      <c r="F878" s="96"/>
      <c r="G878" s="97"/>
      <c r="H878" s="96"/>
      <c r="I878" s="96"/>
      <c r="L878" s="96"/>
      <c r="M878" s="96"/>
      <c r="N878" s="96"/>
      <c r="S878" s="118"/>
      <c r="T878" s="118"/>
    </row>
    <row r="879" spans="4:20" x14ac:dyDescent="0.25">
      <c r="D879" s="96"/>
      <c r="E879" s="96"/>
      <c r="F879" s="96"/>
      <c r="G879" s="97"/>
      <c r="H879" s="96"/>
      <c r="I879" s="96"/>
      <c r="L879" s="96"/>
      <c r="M879" s="96"/>
      <c r="N879" s="96"/>
      <c r="S879" s="118"/>
      <c r="T879" s="118"/>
    </row>
    <row r="880" spans="4:20" x14ac:dyDescent="0.25">
      <c r="D880" s="96"/>
      <c r="E880" s="96"/>
      <c r="F880" s="96"/>
      <c r="G880" s="97"/>
      <c r="H880" s="96"/>
      <c r="I880" s="96"/>
      <c r="L880" s="96"/>
      <c r="M880" s="96"/>
      <c r="N880" s="96"/>
      <c r="S880" s="118"/>
      <c r="T880" s="118"/>
    </row>
    <row r="881" spans="4:20" x14ac:dyDescent="0.25">
      <c r="D881" s="96"/>
      <c r="E881" s="96"/>
      <c r="F881" s="96"/>
      <c r="G881" s="97"/>
      <c r="H881" s="96"/>
      <c r="I881" s="96"/>
      <c r="L881" s="96"/>
      <c r="M881" s="96"/>
      <c r="N881" s="96"/>
      <c r="S881" s="118"/>
      <c r="T881" s="118"/>
    </row>
    <row r="882" spans="4:20" x14ac:dyDescent="0.25">
      <c r="D882" s="96"/>
      <c r="E882" s="96"/>
      <c r="F882" s="96"/>
      <c r="G882" s="97"/>
      <c r="H882" s="96"/>
      <c r="I882" s="96"/>
      <c r="L882" s="96"/>
      <c r="M882" s="96"/>
      <c r="N882" s="96"/>
      <c r="S882" s="118"/>
      <c r="T882" s="118"/>
    </row>
    <row r="883" spans="4:20" x14ac:dyDescent="0.25">
      <c r="D883" s="96"/>
      <c r="E883" s="96"/>
      <c r="F883" s="96"/>
      <c r="G883" s="97"/>
      <c r="H883" s="96"/>
      <c r="I883" s="96"/>
      <c r="L883" s="96"/>
      <c r="M883" s="96"/>
      <c r="N883" s="96"/>
      <c r="S883" s="118"/>
      <c r="T883" s="118"/>
    </row>
    <row r="884" spans="4:20" x14ac:dyDescent="0.25">
      <c r="D884" s="96"/>
      <c r="E884" s="96"/>
      <c r="F884" s="96"/>
      <c r="G884" s="97"/>
      <c r="H884" s="96"/>
      <c r="I884" s="96"/>
      <c r="L884" s="96"/>
      <c r="M884" s="96"/>
      <c r="N884" s="96"/>
      <c r="S884" s="118"/>
      <c r="T884" s="118"/>
    </row>
    <row r="885" spans="4:20" x14ac:dyDescent="0.25">
      <c r="D885" s="96"/>
      <c r="E885" s="96"/>
      <c r="F885" s="96"/>
      <c r="G885" s="97"/>
      <c r="H885" s="96"/>
      <c r="I885" s="96"/>
      <c r="L885" s="96"/>
      <c r="M885" s="96"/>
      <c r="N885" s="96"/>
      <c r="S885" s="118"/>
      <c r="T885" s="118"/>
    </row>
    <row r="886" spans="4:20" x14ac:dyDescent="0.25">
      <c r="D886" s="96"/>
      <c r="E886" s="96"/>
      <c r="F886" s="96"/>
      <c r="G886" s="97"/>
      <c r="H886" s="96"/>
      <c r="I886" s="96"/>
      <c r="L886" s="96"/>
      <c r="M886" s="96"/>
      <c r="N886" s="96"/>
      <c r="S886" s="118"/>
      <c r="T886" s="118"/>
    </row>
    <row r="887" spans="4:20" x14ac:dyDescent="0.25">
      <c r="D887" s="96"/>
      <c r="E887" s="96"/>
      <c r="F887" s="96"/>
      <c r="G887" s="97"/>
      <c r="H887" s="96"/>
      <c r="I887" s="96"/>
      <c r="L887" s="96"/>
      <c r="M887" s="96"/>
      <c r="N887" s="96"/>
      <c r="S887" s="118"/>
      <c r="T887" s="118"/>
    </row>
    <row r="888" spans="4:20" x14ac:dyDescent="0.25">
      <c r="D888" s="96"/>
      <c r="E888" s="96"/>
      <c r="F888" s="96"/>
      <c r="G888" s="97"/>
      <c r="H888" s="96"/>
      <c r="I888" s="96"/>
      <c r="L888" s="96"/>
      <c r="M888" s="96"/>
      <c r="N888" s="96"/>
      <c r="S888" s="118"/>
      <c r="T888" s="118"/>
    </row>
    <row r="889" spans="4:20" x14ac:dyDescent="0.25">
      <c r="D889" s="96"/>
      <c r="E889" s="96"/>
      <c r="F889" s="96"/>
      <c r="G889" s="97"/>
      <c r="H889" s="96"/>
      <c r="I889" s="96"/>
      <c r="L889" s="96"/>
      <c r="M889" s="96"/>
      <c r="N889" s="96"/>
      <c r="S889" s="118"/>
      <c r="T889" s="118"/>
    </row>
    <row r="890" spans="4:20" x14ac:dyDescent="0.25">
      <c r="D890" s="96"/>
      <c r="E890" s="96"/>
      <c r="F890" s="96"/>
      <c r="G890" s="97"/>
      <c r="H890" s="96"/>
      <c r="I890" s="96"/>
      <c r="L890" s="96"/>
      <c r="M890" s="96"/>
      <c r="N890" s="96"/>
      <c r="S890" s="118"/>
      <c r="T890" s="118"/>
    </row>
    <row r="891" spans="4:20" x14ac:dyDescent="0.25">
      <c r="D891" s="96"/>
      <c r="E891" s="96"/>
      <c r="F891" s="96"/>
      <c r="G891" s="97"/>
      <c r="H891" s="96"/>
      <c r="I891" s="96"/>
      <c r="L891" s="96"/>
      <c r="M891" s="96"/>
      <c r="N891" s="96"/>
      <c r="S891" s="118"/>
      <c r="T891" s="118"/>
    </row>
    <row r="892" spans="4:20" x14ac:dyDescent="0.25">
      <c r="D892" s="96"/>
      <c r="E892" s="96"/>
      <c r="F892" s="96"/>
      <c r="G892" s="97"/>
      <c r="H892" s="96"/>
      <c r="I892" s="96"/>
      <c r="L892" s="96"/>
      <c r="M892" s="96"/>
      <c r="N892" s="96"/>
      <c r="S892" s="118"/>
      <c r="T892" s="118"/>
    </row>
    <row r="893" spans="4:20" x14ac:dyDescent="0.25">
      <c r="D893" s="96"/>
      <c r="E893" s="96"/>
      <c r="F893" s="96"/>
      <c r="G893" s="97"/>
      <c r="H893" s="96"/>
      <c r="I893" s="96"/>
      <c r="L893" s="96"/>
      <c r="M893" s="96"/>
      <c r="N893" s="96"/>
      <c r="S893" s="118"/>
      <c r="T893" s="118"/>
    </row>
    <row r="894" spans="4:20" x14ac:dyDescent="0.25">
      <c r="D894" s="96"/>
      <c r="E894" s="96"/>
      <c r="F894" s="96"/>
      <c r="G894" s="97"/>
      <c r="H894" s="96"/>
      <c r="I894" s="96"/>
      <c r="L894" s="96"/>
      <c r="M894" s="96"/>
      <c r="N894" s="96"/>
      <c r="S894" s="118"/>
      <c r="T894" s="118"/>
    </row>
    <row r="895" spans="4:20" x14ac:dyDescent="0.25">
      <c r="D895" s="96"/>
      <c r="E895" s="96"/>
      <c r="F895" s="96"/>
      <c r="G895" s="97"/>
      <c r="H895" s="96"/>
      <c r="I895" s="96"/>
      <c r="L895" s="96"/>
      <c r="M895" s="96"/>
      <c r="N895" s="96"/>
      <c r="S895" s="118"/>
      <c r="T895" s="118"/>
    </row>
    <row r="896" spans="4:20" x14ac:dyDescent="0.25">
      <c r="D896" s="96"/>
      <c r="E896" s="96"/>
      <c r="F896" s="96"/>
      <c r="G896" s="97"/>
      <c r="H896" s="96"/>
      <c r="I896" s="96"/>
      <c r="L896" s="96"/>
      <c r="M896" s="96"/>
      <c r="N896" s="96"/>
      <c r="S896" s="118"/>
      <c r="T896" s="118"/>
    </row>
    <row r="897" spans="4:20" x14ac:dyDescent="0.25">
      <c r="D897" s="96"/>
      <c r="E897" s="96"/>
      <c r="F897" s="96"/>
      <c r="G897" s="97"/>
      <c r="H897" s="96"/>
      <c r="I897" s="96"/>
      <c r="L897" s="96"/>
      <c r="M897" s="96"/>
      <c r="N897" s="96"/>
      <c r="S897" s="118"/>
      <c r="T897" s="118"/>
    </row>
    <row r="898" spans="4:20" x14ac:dyDescent="0.25">
      <c r="D898" s="96"/>
      <c r="E898" s="96"/>
      <c r="F898" s="96"/>
      <c r="G898" s="97"/>
      <c r="H898" s="96"/>
      <c r="I898" s="96"/>
      <c r="L898" s="96"/>
      <c r="M898" s="96"/>
      <c r="N898" s="96"/>
      <c r="S898" s="118"/>
      <c r="T898" s="118"/>
    </row>
    <row r="899" spans="4:20" x14ac:dyDescent="0.25">
      <c r="D899" s="96"/>
      <c r="E899" s="96"/>
      <c r="F899" s="96"/>
      <c r="G899" s="97"/>
      <c r="H899" s="96"/>
      <c r="I899" s="96"/>
      <c r="L899" s="96"/>
      <c r="M899" s="96"/>
      <c r="N899" s="96"/>
      <c r="S899" s="118"/>
      <c r="T899" s="118"/>
    </row>
    <row r="900" spans="4:20" x14ac:dyDescent="0.25">
      <c r="D900" s="96"/>
      <c r="E900" s="96"/>
      <c r="F900" s="96"/>
      <c r="G900" s="97"/>
      <c r="H900" s="96"/>
      <c r="I900" s="96"/>
      <c r="L900" s="96"/>
      <c r="M900" s="96"/>
      <c r="N900" s="96"/>
      <c r="S900" s="118"/>
      <c r="T900" s="118"/>
    </row>
    <row r="901" spans="4:20" x14ac:dyDescent="0.25">
      <c r="D901" s="96"/>
      <c r="E901" s="96"/>
      <c r="F901" s="96"/>
      <c r="G901" s="97"/>
      <c r="H901" s="96"/>
      <c r="I901" s="96"/>
      <c r="L901" s="96"/>
      <c r="M901" s="96"/>
      <c r="N901" s="96"/>
      <c r="S901" s="118"/>
      <c r="T901" s="118"/>
    </row>
    <row r="902" spans="4:20" x14ac:dyDescent="0.25">
      <c r="D902" s="96"/>
      <c r="E902" s="96"/>
      <c r="F902" s="96"/>
      <c r="G902" s="97"/>
      <c r="H902" s="96"/>
      <c r="I902" s="96"/>
      <c r="L902" s="96"/>
      <c r="M902" s="96"/>
      <c r="N902" s="96"/>
      <c r="S902" s="118"/>
      <c r="T902" s="118"/>
    </row>
    <row r="903" spans="4:20" x14ac:dyDescent="0.25">
      <c r="D903" s="96"/>
      <c r="E903" s="96"/>
      <c r="F903" s="96"/>
      <c r="G903" s="97"/>
      <c r="H903" s="96"/>
      <c r="I903" s="96"/>
      <c r="L903" s="96"/>
      <c r="M903" s="96"/>
      <c r="N903" s="96"/>
      <c r="S903" s="118"/>
      <c r="T903" s="118"/>
    </row>
    <row r="904" spans="4:20" x14ac:dyDescent="0.25">
      <c r="D904" s="96"/>
      <c r="E904" s="96"/>
      <c r="F904" s="96"/>
      <c r="G904" s="97"/>
      <c r="H904" s="96"/>
      <c r="I904" s="96"/>
      <c r="L904" s="96"/>
      <c r="M904" s="96"/>
      <c r="N904" s="96"/>
      <c r="S904" s="118"/>
      <c r="T904" s="118"/>
    </row>
    <row r="905" spans="4:20" x14ac:dyDescent="0.25">
      <c r="D905" s="96"/>
      <c r="E905" s="96"/>
      <c r="F905" s="96"/>
      <c r="G905" s="97"/>
      <c r="H905" s="96"/>
      <c r="I905" s="96"/>
      <c r="L905" s="96"/>
      <c r="M905" s="96"/>
      <c r="N905" s="96"/>
      <c r="S905" s="118"/>
      <c r="T905" s="118"/>
    </row>
    <row r="906" spans="4:20" x14ac:dyDescent="0.25">
      <c r="D906" s="96"/>
      <c r="E906" s="96"/>
      <c r="F906" s="96"/>
      <c r="G906" s="97"/>
      <c r="H906" s="96"/>
      <c r="I906" s="96"/>
      <c r="L906" s="96"/>
      <c r="M906" s="96"/>
      <c r="N906" s="96"/>
      <c r="S906" s="118"/>
      <c r="T906" s="118"/>
    </row>
    <row r="907" spans="4:20" x14ac:dyDescent="0.25">
      <c r="D907" s="96"/>
      <c r="E907" s="96"/>
      <c r="F907" s="96"/>
      <c r="G907" s="97"/>
      <c r="H907" s="96"/>
      <c r="I907" s="96"/>
      <c r="L907" s="96"/>
      <c r="M907" s="96"/>
      <c r="N907" s="96"/>
      <c r="S907" s="118"/>
      <c r="T907" s="118"/>
    </row>
    <row r="908" spans="4:20" x14ac:dyDescent="0.25">
      <c r="D908" s="96"/>
      <c r="E908" s="96"/>
      <c r="F908" s="96"/>
      <c r="G908" s="97"/>
      <c r="H908" s="96"/>
      <c r="I908" s="96"/>
      <c r="L908" s="96"/>
      <c r="M908" s="96"/>
      <c r="N908" s="96"/>
      <c r="S908" s="118"/>
      <c r="T908" s="118"/>
    </row>
    <row r="909" spans="4:20" x14ac:dyDescent="0.25">
      <c r="D909" s="96"/>
      <c r="E909" s="96"/>
      <c r="F909" s="96"/>
      <c r="G909" s="97"/>
      <c r="H909" s="96"/>
      <c r="I909" s="96"/>
      <c r="L909" s="96"/>
      <c r="M909" s="96"/>
      <c r="N909" s="96"/>
      <c r="S909" s="118"/>
      <c r="T909" s="118"/>
    </row>
    <row r="910" spans="4:20" x14ac:dyDescent="0.25">
      <c r="D910" s="96"/>
      <c r="E910" s="96"/>
      <c r="F910" s="96"/>
      <c r="G910" s="97"/>
      <c r="H910" s="96"/>
      <c r="I910" s="96"/>
      <c r="L910" s="96"/>
      <c r="M910" s="96"/>
      <c r="N910" s="96"/>
      <c r="S910" s="118"/>
      <c r="T910" s="118"/>
    </row>
    <row r="911" spans="4:20" x14ac:dyDescent="0.25">
      <c r="D911" s="96"/>
      <c r="E911" s="96"/>
      <c r="F911" s="96"/>
      <c r="G911" s="97"/>
      <c r="H911" s="96"/>
      <c r="I911" s="96"/>
      <c r="L911" s="96"/>
      <c r="M911" s="96"/>
      <c r="N911" s="96"/>
      <c r="S911" s="118"/>
      <c r="T911" s="118"/>
    </row>
    <row r="912" spans="4:20" x14ac:dyDescent="0.25">
      <c r="D912" s="96"/>
      <c r="E912" s="96"/>
      <c r="F912" s="96"/>
      <c r="G912" s="97"/>
      <c r="H912" s="96"/>
      <c r="I912" s="96"/>
      <c r="L912" s="96"/>
      <c r="M912" s="96"/>
      <c r="N912" s="96"/>
      <c r="S912" s="118"/>
      <c r="T912" s="118"/>
    </row>
    <row r="913" spans="4:20" x14ac:dyDescent="0.25">
      <c r="D913" s="96"/>
      <c r="E913" s="96"/>
      <c r="F913" s="96"/>
      <c r="G913" s="97"/>
      <c r="H913" s="96"/>
      <c r="I913" s="96"/>
      <c r="L913" s="96"/>
      <c r="M913" s="96"/>
      <c r="N913" s="96"/>
      <c r="S913" s="118"/>
      <c r="T913" s="118"/>
    </row>
    <row r="914" spans="4:20" x14ac:dyDescent="0.25">
      <c r="D914" s="96"/>
      <c r="E914" s="96"/>
      <c r="F914" s="96"/>
      <c r="G914" s="97"/>
      <c r="H914" s="96"/>
      <c r="I914" s="96"/>
      <c r="L914" s="96"/>
      <c r="M914" s="96"/>
      <c r="N914" s="96"/>
      <c r="S914" s="118"/>
      <c r="T914" s="118"/>
    </row>
    <row r="915" spans="4:20" x14ac:dyDescent="0.25">
      <c r="D915" s="96"/>
      <c r="E915" s="96"/>
      <c r="F915" s="96"/>
      <c r="G915" s="97"/>
      <c r="H915" s="96"/>
      <c r="I915" s="96"/>
      <c r="L915" s="96"/>
      <c r="M915" s="96"/>
      <c r="N915" s="96"/>
      <c r="S915" s="118"/>
      <c r="T915" s="118"/>
    </row>
    <row r="916" spans="4:20" x14ac:dyDescent="0.25">
      <c r="D916" s="96"/>
      <c r="E916" s="96"/>
      <c r="F916" s="96"/>
      <c r="G916" s="97"/>
      <c r="H916" s="96"/>
      <c r="I916" s="96"/>
      <c r="L916" s="96"/>
      <c r="M916" s="96"/>
      <c r="N916" s="96"/>
      <c r="S916" s="118"/>
      <c r="T916" s="118"/>
    </row>
    <row r="917" spans="4:20" x14ac:dyDescent="0.25">
      <c r="D917" s="96"/>
      <c r="E917" s="96"/>
      <c r="F917" s="96"/>
      <c r="G917" s="97"/>
      <c r="H917" s="96"/>
      <c r="I917" s="96"/>
      <c r="L917" s="96"/>
      <c r="M917" s="96"/>
      <c r="N917" s="96"/>
      <c r="S917" s="118"/>
      <c r="T917" s="118"/>
    </row>
    <row r="918" spans="4:20" x14ac:dyDescent="0.25">
      <c r="D918" s="96"/>
      <c r="E918" s="96"/>
      <c r="F918" s="96"/>
      <c r="G918" s="97"/>
      <c r="H918" s="96"/>
      <c r="I918" s="96"/>
      <c r="L918" s="96"/>
      <c r="M918" s="96"/>
      <c r="N918" s="96"/>
      <c r="S918" s="118"/>
      <c r="T918" s="118"/>
    </row>
    <row r="919" spans="4:20" x14ac:dyDescent="0.25">
      <c r="D919" s="96"/>
      <c r="E919" s="96"/>
      <c r="F919" s="96"/>
      <c r="G919" s="97"/>
      <c r="H919" s="96"/>
      <c r="I919" s="96"/>
      <c r="L919" s="96"/>
      <c r="M919" s="96"/>
      <c r="N919" s="96"/>
      <c r="S919" s="118"/>
      <c r="T919" s="118"/>
    </row>
    <row r="920" spans="4:20" x14ac:dyDescent="0.25">
      <c r="D920" s="96"/>
      <c r="E920" s="96"/>
      <c r="F920" s="96"/>
      <c r="G920" s="97"/>
      <c r="H920" s="96"/>
      <c r="I920" s="96"/>
      <c r="L920" s="96"/>
      <c r="M920" s="96"/>
      <c r="N920" s="96"/>
      <c r="S920" s="118"/>
      <c r="T920" s="118"/>
    </row>
    <row r="921" spans="4:20" x14ac:dyDescent="0.25">
      <c r="D921" s="96"/>
      <c r="E921" s="96"/>
      <c r="F921" s="96"/>
      <c r="G921" s="97"/>
      <c r="H921" s="96"/>
      <c r="I921" s="96"/>
      <c r="L921" s="96"/>
      <c r="M921" s="96"/>
      <c r="N921" s="96"/>
      <c r="S921" s="118"/>
      <c r="T921" s="118"/>
    </row>
    <row r="922" spans="4:20" x14ac:dyDescent="0.25">
      <c r="D922" s="96"/>
      <c r="E922" s="96"/>
      <c r="F922" s="96"/>
      <c r="G922" s="97"/>
      <c r="H922" s="96"/>
      <c r="I922" s="96"/>
      <c r="L922" s="96"/>
      <c r="M922" s="96"/>
      <c r="N922" s="96"/>
      <c r="S922" s="118"/>
      <c r="T922" s="118"/>
    </row>
    <row r="923" spans="4:20" x14ac:dyDescent="0.25">
      <c r="D923" s="96"/>
      <c r="E923" s="96"/>
      <c r="F923" s="96"/>
      <c r="G923" s="97"/>
      <c r="H923" s="96"/>
      <c r="I923" s="96"/>
      <c r="L923" s="96"/>
      <c r="M923" s="96"/>
      <c r="N923" s="96"/>
      <c r="S923" s="118"/>
      <c r="T923" s="118"/>
    </row>
    <row r="924" spans="4:20" x14ac:dyDescent="0.25">
      <c r="D924" s="96"/>
      <c r="E924" s="96"/>
      <c r="F924" s="96"/>
      <c r="G924" s="97"/>
      <c r="H924" s="96"/>
      <c r="I924" s="96"/>
      <c r="L924" s="96"/>
      <c r="M924" s="96"/>
      <c r="N924" s="96"/>
      <c r="S924" s="118"/>
      <c r="T924" s="118"/>
    </row>
    <row r="925" spans="4:20" x14ac:dyDescent="0.25">
      <c r="D925" s="96"/>
      <c r="E925" s="96"/>
      <c r="F925" s="96"/>
      <c r="G925" s="97"/>
      <c r="H925" s="96"/>
      <c r="I925" s="96"/>
      <c r="L925" s="96"/>
      <c r="M925" s="96"/>
      <c r="N925" s="96"/>
      <c r="S925" s="118"/>
      <c r="T925" s="118"/>
    </row>
    <row r="926" spans="4:20" x14ac:dyDescent="0.25">
      <c r="D926" s="96"/>
      <c r="E926" s="96"/>
      <c r="F926" s="96"/>
      <c r="G926" s="97"/>
      <c r="H926" s="96"/>
      <c r="I926" s="96"/>
      <c r="L926" s="96"/>
      <c r="M926" s="96"/>
      <c r="N926" s="96"/>
      <c r="S926" s="118"/>
      <c r="T926" s="118"/>
    </row>
    <row r="927" spans="4:20" x14ac:dyDescent="0.25">
      <c r="D927" s="96"/>
      <c r="E927" s="96"/>
      <c r="F927" s="96"/>
      <c r="G927" s="97"/>
      <c r="H927" s="96"/>
      <c r="I927" s="96"/>
      <c r="L927" s="96"/>
      <c r="M927" s="96"/>
      <c r="N927" s="96"/>
      <c r="S927" s="118"/>
      <c r="T927" s="118"/>
    </row>
    <row r="928" spans="4:20" x14ac:dyDescent="0.25">
      <c r="D928" s="96"/>
      <c r="E928" s="96"/>
      <c r="F928" s="96"/>
      <c r="G928" s="97"/>
      <c r="H928" s="96"/>
      <c r="I928" s="96"/>
      <c r="L928" s="96"/>
      <c r="M928" s="96"/>
      <c r="N928" s="96"/>
      <c r="S928" s="118"/>
      <c r="T928" s="118"/>
    </row>
    <row r="929" spans="4:20" x14ac:dyDescent="0.25">
      <c r="D929" s="96"/>
      <c r="E929" s="96"/>
      <c r="F929" s="96"/>
      <c r="G929" s="97"/>
      <c r="H929" s="96"/>
      <c r="I929" s="96"/>
      <c r="L929" s="96"/>
      <c r="M929" s="96"/>
      <c r="N929" s="96"/>
      <c r="S929" s="118"/>
      <c r="T929" s="118"/>
    </row>
    <row r="930" spans="4:20" x14ac:dyDescent="0.25">
      <c r="D930" s="96"/>
      <c r="E930" s="96"/>
      <c r="F930" s="96"/>
      <c r="G930" s="97"/>
      <c r="H930" s="96"/>
      <c r="I930" s="96"/>
      <c r="L930" s="96"/>
      <c r="M930" s="96"/>
      <c r="N930" s="96"/>
      <c r="S930" s="118"/>
      <c r="T930" s="118"/>
    </row>
    <row r="931" spans="4:20" x14ac:dyDescent="0.25">
      <c r="D931" s="96"/>
      <c r="E931" s="96"/>
      <c r="F931" s="96"/>
      <c r="G931" s="97"/>
      <c r="H931" s="96"/>
      <c r="I931" s="96"/>
      <c r="L931" s="96"/>
      <c r="M931" s="96"/>
      <c r="N931" s="96"/>
      <c r="S931" s="118"/>
      <c r="T931" s="118"/>
    </row>
    <row r="932" spans="4:20" x14ac:dyDescent="0.25">
      <c r="D932" s="96"/>
      <c r="E932" s="96"/>
      <c r="F932" s="96"/>
      <c r="G932" s="97"/>
      <c r="H932" s="96"/>
      <c r="I932" s="96"/>
      <c r="L932" s="96"/>
      <c r="M932" s="96"/>
      <c r="N932" s="96"/>
      <c r="S932" s="118"/>
      <c r="T932" s="118"/>
    </row>
    <row r="933" spans="4:20" x14ac:dyDescent="0.25">
      <c r="D933" s="96"/>
      <c r="E933" s="96"/>
      <c r="F933" s="96"/>
      <c r="G933" s="97"/>
      <c r="H933" s="96"/>
      <c r="I933" s="96"/>
      <c r="L933" s="96"/>
      <c r="M933" s="96"/>
      <c r="N933" s="96"/>
      <c r="S933" s="118"/>
      <c r="T933" s="118"/>
    </row>
    <row r="934" spans="4:20" x14ac:dyDescent="0.25">
      <c r="D934" s="96"/>
      <c r="E934" s="96"/>
      <c r="F934" s="96"/>
      <c r="G934" s="97"/>
      <c r="H934" s="96"/>
      <c r="I934" s="96"/>
      <c r="L934" s="96"/>
      <c r="M934" s="96"/>
      <c r="N934" s="96"/>
      <c r="S934" s="118"/>
      <c r="T934" s="118"/>
    </row>
    <row r="935" spans="4:20" x14ac:dyDescent="0.25">
      <c r="D935" s="96"/>
      <c r="E935" s="96"/>
      <c r="F935" s="96"/>
      <c r="G935" s="97"/>
      <c r="H935" s="96"/>
      <c r="I935" s="96"/>
      <c r="L935" s="96"/>
      <c r="M935" s="96"/>
      <c r="N935" s="96"/>
      <c r="S935" s="118"/>
      <c r="T935" s="118"/>
    </row>
    <row r="936" spans="4:20" x14ac:dyDescent="0.25">
      <c r="D936" s="96"/>
      <c r="E936" s="96"/>
      <c r="F936" s="96"/>
      <c r="G936" s="97"/>
      <c r="H936" s="96"/>
      <c r="I936" s="96"/>
      <c r="L936" s="96"/>
      <c r="M936" s="96"/>
      <c r="N936" s="96"/>
      <c r="S936" s="118"/>
      <c r="T936" s="118"/>
    </row>
    <row r="937" spans="4:20" x14ac:dyDescent="0.25">
      <c r="D937" s="96"/>
      <c r="E937" s="96"/>
      <c r="F937" s="96"/>
      <c r="G937" s="97"/>
      <c r="H937" s="96"/>
      <c r="I937" s="96"/>
      <c r="L937" s="96"/>
      <c r="M937" s="96"/>
      <c r="N937" s="96"/>
      <c r="S937" s="118"/>
      <c r="T937" s="118"/>
    </row>
    <row r="938" spans="4:20" x14ac:dyDescent="0.25">
      <c r="D938" s="96"/>
      <c r="E938" s="96"/>
      <c r="F938" s="96"/>
      <c r="G938" s="97"/>
      <c r="H938" s="96"/>
      <c r="I938" s="96"/>
      <c r="L938" s="96"/>
      <c r="M938" s="96"/>
      <c r="N938" s="96"/>
      <c r="S938" s="118"/>
      <c r="T938" s="118"/>
    </row>
    <row r="939" spans="4:20" x14ac:dyDescent="0.25">
      <c r="D939" s="96"/>
      <c r="E939" s="96"/>
      <c r="F939" s="96"/>
      <c r="G939" s="97"/>
      <c r="H939" s="96"/>
      <c r="I939" s="96"/>
      <c r="L939" s="96"/>
      <c r="M939" s="96"/>
      <c r="N939" s="96"/>
      <c r="S939" s="118"/>
      <c r="T939" s="118"/>
    </row>
    <row r="940" spans="4:20" x14ac:dyDescent="0.25">
      <c r="D940" s="96"/>
      <c r="E940" s="96"/>
      <c r="F940" s="96"/>
      <c r="G940" s="97"/>
      <c r="H940" s="96"/>
      <c r="I940" s="96"/>
      <c r="L940" s="96"/>
      <c r="M940" s="96"/>
      <c r="N940" s="96"/>
      <c r="S940" s="118"/>
      <c r="T940" s="118"/>
    </row>
    <row r="941" spans="4:20" x14ac:dyDescent="0.25">
      <c r="D941" s="96"/>
      <c r="E941" s="96"/>
      <c r="F941" s="96"/>
      <c r="G941" s="97"/>
      <c r="H941" s="96"/>
      <c r="I941" s="96"/>
      <c r="L941" s="96"/>
      <c r="M941" s="96"/>
      <c r="N941" s="96"/>
      <c r="S941" s="118"/>
      <c r="T941" s="118"/>
    </row>
    <row r="942" spans="4:20" x14ac:dyDescent="0.25">
      <c r="D942" s="96"/>
      <c r="E942" s="96"/>
      <c r="F942" s="96"/>
      <c r="G942" s="97"/>
      <c r="H942" s="96"/>
      <c r="I942" s="96"/>
      <c r="L942" s="96"/>
      <c r="M942" s="96"/>
      <c r="N942" s="96"/>
      <c r="S942" s="118"/>
      <c r="T942" s="118"/>
    </row>
    <row r="943" spans="4:20" x14ac:dyDescent="0.25">
      <c r="D943" s="96"/>
      <c r="E943" s="96"/>
      <c r="F943" s="96"/>
      <c r="G943" s="97"/>
      <c r="H943" s="96"/>
      <c r="I943" s="96"/>
      <c r="L943" s="96"/>
      <c r="M943" s="96"/>
      <c r="N943" s="96"/>
      <c r="S943" s="118"/>
      <c r="T943" s="118"/>
    </row>
    <row r="944" spans="4:20" x14ac:dyDescent="0.25">
      <c r="D944" s="96"/>
      <c r="E944" s="96"/>
      <c r="F944" s="96"/>
      <c r="G944" s="97"/>
      <c r="H944" s="96"/>
      <c r="I944" s="96"/>
      <c r="L944" s="96"/>
      <c r="M944" s="96"/>
      <c r="N944" s="96"/>
      <c r="S944" s="118"/>
      <c r="T944" s="118"/>
    </row>
    <row r="945" spans="4:20" x14ac:dyDescent="0.25">
      <c r="D945" s="96"/>
      <c r="E945" s="96"/>
      <c r="F945" s="96"/>
      <c r="G945" s="97"/>
      <c r="H945" s="96"/>
      <c r="I945" s="96"/>
      <c r="L945" s="96"/>
      <c r="M945" s="96"/>
      <c r="N945" s="96"/>
      <c r="S945" s="118"/>
      <c r="T945" s="118"/>
    </row>
    <row r="946" spans="4:20" x14ac:dyDescent="0.25">
      <c r="D946" s="96"/>
      <c r="E946" s="96"/>
      <c r="F946" s="96"/>
      <c r="G946" s="97"/>
      <c r="H946" s="96"/>
      <c r="I946" s="96"/>
      <c r="L946" s="96"/>
      <c r="M946" s="96"/>
      <c r="N946" s="96"/>
      <c r="S946" s="118"/>
      <c r="T946" s="118"/>
    </row>
    <row r="947" spans="4:20" x14ac:dyDescent="0.25">
      <c r="D947" s="96"/>
      <c r="E947" s="96"/>
      <c r="F947" s="96"/>
      <c r="G947" s="97"/>
      <c r="H947" s="96"/>
      <c r="I947" s="96"/>
      <c r="L947" s="96"/>
      <c r="M947" s="96"/>
      <c r="N947" s="96"/>
      <c r="S947" s="118"/>
      <c r="T947" s="118"/>
    </row>
    <row r="948" spans="4:20" x14ac:dyDescent="0.25">
      <c r="D948" s="96"/>
      <c r="E948" s="96"/>
      <c r="F948" s="96"/>
      <c r="G948" s="97"/>
      <c r="H948" s="96"/>
      <c r="I948" s="96"/>
      <c r="L948" s="96"/>
      <c r="M948" s="96"/>
      <c r="N948" s="96"/>
      <c r="S948" s="118"/>
      <c r="T948" s="118"/>
    </row>
    <row r="949" spans="4:20" x14ac:dyDescent="0.25">
      <c r="D949" s="96"/>
      <c r="E949" s="96"/>
      <c r="F949" s="96"/>
      <c r="G949" s="97"/>
      <c r="H949" s="96"/>
      <c r="I949" s="96"/>
      <c r="L949" s="96"/>
      <c r="M949" s="96"/>
      <c r="N949" s="96"/>
      <c r="S949" s="118"/>
      <c r="T949" s="118"/>
    </row>
    <row r="950" spans="4:20" x14ac:dyDescent="0.25">
      <c r="D950" s="96"/>
      <c r="E950" s="96"/>
      <c r="F950" s="96"/>
      <c r="G950" s="97"/>
      <c r="H950" s="96"/>
      <c r="I950" s="96"/>
      <c r="L950" s="96"/>
      <c r="M950" s="96"/>
      <c r="N950" s="96"/>
      <c r="S950" s="118"/>
      <c r="T950" s="118"/>
    </row>
    <row r="951" spans="4:20" x14ac:dyDescent="0.25">
      <c r="D951" s="96"/>
      <c r="E951" s="96"/>
      <c r="F951" s="96"/>
      <c r="G951" s="97"/>
      <c r="H951" s="96"/>
      <c r="I951" s="96"/>
      <c r="L951" s="96"/>
      <c r="M951" s="96"/>
      <c r="N951" s="96"/>
      <c r="S951" s="118"/>
      <c r="T951" s="118"/>
    </row>
    <row r="952" spans="4:20" x14ac:dyDescent="0.25">
      <c r="D952" s="96"/>
      <c r="E952" s="96"/>
      <c r="F952" s="96"/>
      <c r="G952" s="97"/>
      <c r="H952" s="96"/>
      <c r="I952" s="96"/>
      <c r="L952" s="96"/>
      <c r="M952" s="96"/>
      <c r="N952" s="96"/>
      <c r="S952" s="118"/>
      <c r="T952" s="118"/>
    </row>
    <row r="953" spans="4:20" x14ac:dyDescent="0.25">
      <c r="D953" s="96"/>
      <c r="E953" s="96"/>
      <c r="F953" s="96"/>
      <c r="G953" s="97"/>
      <c r="H953" s="96"/>
      <c r="I953" s="96"/>
      <c r="L953" s="96"/>
      <c r="M953" s="96"/>
      <c r="N953" s="96"/>
      <c r="S953" s="118"/>
      <c r="T953" s="118"/>
    </row>
    <row r="954" spans="4:20" x14ac:dyDescent="0.25">
      <c r="D954" s="96"/>
      <c r="E954" s="96"/>
      <c r="F954" s="96"/>
      <c r="G954" s="97"/>
      <c r="H954" s="96"/>
      <c r="I954" s="96"/>
      <c r="L954" s="96"/>
      <c r="M954" s="96"/>
      <c r="N954" s="96"/>
      <c r="S954" s="118"/>
      <c r="T954" s="118"/>
    </row>
    <row r="955" spans="4:20" x14ac:dyDescent="0.25">
      <c r="D955" s="96"/>
      <c r="E955" s="96"/>
      <c r="F955" s="96"/>
      <c r="G955" s="97"/>
      <c r="H955" s="96"/>
      <c r="I955" s="96"/>
      <c r="L955" s="96"/>
      <c r="M955" s="96"/>
      <c r="N955" s="96"/>
      <c r="S955" s="118"/>
      <c r="T955" s="118"/>
    </row>
    <row r="956" spans="4:20" x14ac:dyDescent="0.25">
      <c r="D956" s="96"/>
      <c r="E956" s="96"/>
      <c r="F956" s="96"/>
      <c r="G956" s="97"/>
      <c r="H956" s="96"/>
      <c r="I956" s="96"/>
      <c r="L956" s="96"/>
      <c r="M956" s="96"/>
      <c r="N956" s="96"/>
      <c r="S956" s="118"/>
      <c r="T956" s="118"/>
    </row>
    <row r="957" spans="4:20" x14ac:dyDescent="0.25">
      <c r="D957" s="96"/>
      <c r="E957" s="96"/>
      <c r="F957" s="96"/>
      <c r="G957" s="97"/>
      <c r="H957" s="96"/>
      <c r="I957" s="96"/>
      <c r="L957" s="96"/>
      <c r="M957" s="96"/>
      <c r="N957" s="96"/>
      <c r="S957" s="118"/>
      <c r="T957" s="118"/>
    </row>
    <row r="958" spans="4:20" x14ac:dyDescent="0.25">
      <c r="D958" s="96"/>
      <c r="E958" s="96"/>
      <c r="F958" s="96"/>
      <c r="G958" s="97"/>
      <c r="H958" s="96"/>
      <c r="I958" s="96"/>
      <c r="L958" s="96"/>
      <c r="M958" s="96"/>
      <c r="N958" s="96"/>
      <c r="S958" s="118"/>
      <c r="T958" s="118"/>
    </row>
    <row r="959" spans="4:20" x14ac:dyDescent="0.25">
      <c r="D959" s="96"/>
      <c r="E959" s="96"/>
      <c r="F959" s="96"/>
      <c r="G959" s="97"/>
      <c r="H959" s="96"/>
      <c r="I959" s="96"/>
      <c r="L959" s="96"/>
      <c r="M959" s="96"/>
      <c r="N959" s="96"/>
      <c r="S959" s="118"/>
      <c r="T959" s="118"/>
    </row>
    <row r="960" spans="4:20" x14ac:dyDescent="0.25">
      <c r="D960" s="96"/>
      <c r="E960" s="96"/>
      <c r="F960" s="96"/>
      <c r="G960" s="97"/>
      <c r="H960" s="96"/>
      <c r="I960" s="96"/>
      <c r="L960" s="96"/>
      <c r="M960" s="96"/>
      <c r="N960" s="96"/>
      <c r="S960" s="118"/>
      <c r="T960" s="118"/>
    </row>
    <row r="961" spans="4:20" x14ac:dyDescent="0.25">
      <c r="D961" s="96"/>
      <c r="E961" s="96"/>
      <c r="F961" s="96"/>
      <c r="G961" s="97"/>
      <c r="H961" s="96"/>
      <c r="I961" s="96"/>
      <c r="L961" s="96"/>
      <c r="M961" s="96"/>
      <c r="N961" s="96"/>
      <c r="S961" s="118"/>
      <c r="T961" s="118"/>
    </row>
    <row r="962" spans="4:20" x14ac:dyDescent="0.25">
      <c r="D962" s="96"/>
      <c r="E962" s="96"/>
      <c r="F962" s="96"/>
      <c r="G962" s="97"/>
      <c r="H962" s="96"/>
      <c r="I962" s="96"/>
      <c r="L962" s="96"/>
      <c r="M962" s="96"/>
      <c r="N962" s="96"/>
      <c r="S962" s="118"/>
      <c r="T962" s="118"/>
    </row>
    <row r="963" spans="4:20" x14ac:dyDescent="0.25">
      <c r="D963" s="96"/>
      <c r="E963" s="96"/>
      <c r="F963" s="96"/>
      <c r="G963" s="97"/>
      <c r="H963" s="96"/>
      <c r="I963" s="96"/>
      <c r="L963" s="96"/>
      <c r="M963" s="96"/>
      <c r="N963" s="96"/>
      <c r="S963" s="118"/>
      <c r="T963" s="118"/>
    </row>
    <row r="964" spans="4:20" x14ac:dyDescent="0.25">
      <c r="D964" s="96"/>
      <c r="E964" s="96"/>
      <c r="F964" s="96"/>
      <c r="G964" s="97"/>
      <c r="H964" s="96"/>
      <c r="I964" s="96"/>
      <c r="L964" s="96"/>
      <c r="M964" s="96"/>
      <c r="N964" s="96"/>
      <c r="S964" s="118"/>
      <c r="T964" s="118"/>
    </row>
    <row r="965" spans="4:20" x14ac:dyDescent="0.25">
      <c r="D965" s="96"/>
      <c r="E965" s="96"/>
      <c r="F965" s="96"/>
      <c r="G965" s="97"/>
      <c r="H965" s="96"/>
      <c r="I965" s="96"/>
      <c r="L965" s="96"/>
      <c r="M965" s="96"/>
      <c r="N965" s="96"/>
      <c r="S965" s="118"/>
      <c r="T965" s="118"/>
    </row>
    <row r="966" spans="4:20" x14ac:dyDescent="0.25">
      <c r="D966" s="96"/>
      <c r="E966" s="96"/>
      <c r="F966" s="96"/>
      <c r="G966" s="97"/>
      <c r="H966" s="96"/>
      <c r="I966" s="96"/>
      <c r="L966" s="96"/>
      <c r="M966" s="96"/>
      <c r="N966" s="96"/>
      <c r="S966" s="118"/>
      <c r="T966" s="118"/>
    </row>
    <row r="967" spans="4:20" x14ac:dyDescent="0.25">
      <c r="D967" s="96"/>
      <c r="E967" s="96"/>
      <c r="F967" s="96"/>
      <c r="G967" s="97"/>
      <c r="H967" s="96"/>
      <c r="I967" s="96"/>
      <c r="L967" s="96"/>
      <c r="M967" s="96"/>
      <c r="N967" s="96"/>
      <c r="S967" s="118"/>
      <c r="T967" s="118"/>
    </row>
    <row r="968" spans="4:20" x14ac:dyDescent="0.25">
      <c r="D968" s="96"/>
      <c r="E968" s="96"/>
      <c r="F968" s="96"/>
      <c r="G968" s="97"/>
      <c r="H968" s="96"/>
      <c r="I968" s="96"/>
      <c r="L968" s="96"/>
      <c r="M968" s="96"/>
      <c r="N968" s="96"/>
      <c r="S968" s="118"/>
      <c r="T968" s="118"/>
    </row>
    <row r="969" spans="4:20" x14ac:dyDescent="0.25">
      <c r="D969" s="96"/>
      <c r="E969" s="96"/>
      <c r="F969" s="96"/>
      <c r="G969" s="97"/>
      <c r="H969" s="96"/>
      <c r="I969" s="96"/>
      <c r="L969" s="96"/>
      <c r="M969" s="96"/>
      <c r="N969" s="96"/>
      <c r="S969" s="118"/>
      <c r="T969" s="118"/>
    </row>
    <row r="970" spans="4:20" x14ac:dyDescent="0.25">
      <c r="D970" s="96"/>
      <c r="E970" s="96"/>
      <c r="F970" s="96"/>
      <c r="G970" s="97"/>
      <c r="H970" s="96"/>
      <c r="I970" s="96"/>
      <c r="L970" s="96"/>
      <c r="M970" s="96"/>
      <c r="N970" s="96"/>
      <c r="S970" s="118"/>
      <c r="T970" s="118"/>
    </row>
    <row r="971" spans="4:20" x14ac:dyDescent="0.25">
      <c r="D971" s="96"/>
      <c r="E971" s="96"/>
      <c r="F971" s="96"/>
      <c r="G971" s="97"/>
      <c r="H971" s="96"/>
      <c r="I971" s="96"/>
      <c r="L971" s="96"/>
      <c r="M971" s="96"/>
      <c r="N971" s="96"/>
      <c r="S971" s="118"/>
      <c r="T971" s="118"/>
    </row>
    <row r="972" spans="4:20" x14ac:dyDescent="0.25">
      <c r="D972" s="96"/>
      <c r="E972" s="96"/>
      <c r="F972" s="96"/>
      <c r="G972" s="97"/>
      <c r="H972" s="96"/>
      <c r="I972" s="96"/>
      <c r="L972" s="96"/>
      <c r="M972" s="96"/>
      <c r="N972" s="96"/>
      <c r="S972" s="118"/>
      <c r="T972" s="118"/>
    </row>
    <row r="973" spans="4:20" x14ac:dyDescent="0.25">
      <c r="D973" s="96"/>
      <c r="E973" s="96"/>
      <c r="F973" s="96"/>
      <c r="G973" s="97"/>
      <c r="H973" s="96"/>
      <c r="I973" s="96"/>
      <c r="L973" s="96"/>
      <c r="M973" s="96"/>
      <c r="N973" s="96"/>
      <c r="S973" s="118"/>
      <c r="T973" s="118"/>
    </row>
    <row r="974" spans="4:20" x14ac:dyDescent="0.25">
      <c r="D974" s="96"/>
      <c r="E974" s="96"/>
      <c r="F974" s="96"/>
      <c r="G974" s="97"/>
      <c r="H974" s="96"/>
      <c r="I974" s="96"/>
      <c r="L974" s="96"/>
      <c r="M974" s="96"/>
      <c r="N974" s="96"/>
      <c r="S974" s="118"/>
      <c r="T974" s="118"/>
    </row>
    <row r="975" spans="4:20" x14ac:dyDescent="0.25">
      <c r="D975" s="96"/>
      <c r="E975" s="96"/>
      <c r="F975" s="96"/>
      <c r="G975" s="97"/>
      <c r="H975" s="96"/>
      <c r="I975" s="96"/>
      <c r="L975" s="96"/>
      <c r="M975" s="96"/>
      <c r="N975" s="96"/>
      <c r="S975" s="118"/>
      <c r="T975" s="118"/>
    </row>
    <row r="976" spans="4:20" x14ac:dyDescent="0.25">
      <c r="D976" s="96"/>
      <c r="E976" s="96"/>
      <c r="F976" s="96"/>
      <c r="G976" s="97"/>
      <c r="H976" s="96"/>
      <c r="I976" s="96"/>
      <c r="L976" s="96"/>
      <c r="M976" s="96"/>
      <c r="N976" s="96"/>
      <c r="S976" s="118"/>
      <c r="T976" s="118"/>
    </row>
    <row r="977" spans="4:20" x14ac:dyDescent="0.25">
      <c r="D977" s="96"/>
      <c r="E977" s="96"/>
      <c r="F977" s="96"/>
      <c r="G977" s="97"/>
      <c r="H977" s="96"/>
      <c r="I977" s="96"/>
      <c r="L977" s="96"/>
      <c r="M977" s="96"/>
      <c r="N977" s="96"/>
      <c r="S977" s="118"/>
      <c r="T977" s="118"/>
    </row>
    <row r="978" spans="4:20" x14ac:dyDescent="0.25">
      <c r="D978" s="96"/>
      <c r="E978" s="96"/>
      <c r="F978" s="96"/>
      <c r="G978" s="97"/>
      <c r="H978" s="96"/>
      <c r="I978" s="96"/>
      <c r="L978" s="96"/>
      <c r="M978" s="96"/>
      <c r="N978" s="96"/>
      <c r="S978" s="118"/>
      <c r="T978" s="118"/>
    </row>
    <row r="979" spans="4:20" x14ac:dyDescent="0.25">
      <c r="D979" s="96"/>
      <c r="E979" s="96"/>
      <c r="F979" s="96"/>
      <c r="G979" s="97"/>
      <c r="H979" s="96"/>
      <c r="I979" s="96"/>
      <c r="L979" s="96"/>
      <c r="M979" s="96"/>
      <c r="N979" s="96"/>
      <c r="S979" s="118"/>
      <c r="T979" s="118"/>
    </row>
    <row r="980" spans="4:20" x14ac:dyDescent="0.25">
      <c r="D980" s="96"/>
      <c r="E980" s="96"/>
      <c r="F980" s="96"/>
      <c r="G980" s="97"/>
      <c r="H980" s="96"/>
      <c r="I980" s="96"/>
      <c r="L980" s="96"/>
      <c r="M980" s="96"/>
      <c r="N980" s="96"/>
      <c r="S980" s="118"/>
      <c r="T980" s="118"/>
    </row>
    <row r="981" spans="4:20" x14ac:dyDescent="0.25">
      <c r="D981" s="96"/>
      <c r="E981" s="96"/>
      <c r="F981" s="96"/>
      <c r="G981" s="97"/>
      <c r="H981" s="96"/>
      <c r="I981" s="96"/>
      <c r="L981" s="96"/>
      <c r="M981" s="96"/>
      <c r="N981" s="96"/>
      <c r="S981" s="118"/>
      <c r="T981" s="118"/>
    </row>
    <row r="982" spans="4:20" x14ac:dyDescent="0.25">
      <c r="D982" s="96"/>
      <c r="E982" s="96"/>
      <c r="F982" s="96"/>
      <c r="G982" s="97"/>
      <c r="H982" s="96"/>
      <c r="I982" s="96"/>
      <c r="L982" s="96"/>
      <c r="M982" s="96"/>
      <c r="N982" s="96"/>
      <c r="S982" s="118"/>
      <c r="T982" s="118"/>
    </row>
    <row r="983" spans="4:20" x14ac:dyDescent="0.25">
      <c r="D983" s="96"/>
      <c r="E983" s="96"/>
      <c r="F983" s="96"/>
      <c r="G983" s="97"/>
      <c r="H983" s="96"/>
      <c r="I983" s="96"/>
      <c r="L983" s="96"/>
      <c r="M983" s="96"/>
      <c r="N983" s="96"/>
      <c r="S983" s="118"/>
      <c r="T983" s="118"/>
    </row>
    <row r="984" spans="4:20" x14ac:dyDescent="0.25">
      <c r="D984" s="96"/>
      <c r="E984" s="96"/>
      <c r="F984" s="96"/>
      <c r="G984" s="97"/>
      <c r="H984" s="96"/>
      <c r="I984" s="96"/>
      <c r="L984" s="96"/>
      <c r="M984" s="96"/>
      <c r="N984" s="96"/>
      <c r="S984" s="118"/>
      <c r="T984" s="118"/>
    </row>
    <row r="985" spans="4:20" x14ac:dyDescent="0.25">
      <c r="D985" s="96"/>
      <c r="E985" s="96"/>
      <c r="F985" s="96"/>
      <c r="G985" s="97"/>
      <c r="H985" s="96"/>
      <c r="I985" s="96"/>
      <c r="L985" s="96"/>
      <c r="M985" s="96"/>
      <c r="N985" s="96"/>
      <c r="S985" s="118"/>
      <c r="T985" s="118"/>
    </row>
    <row r="986" spans="4:20" x14ac:dyDescent="0.25">
      <c r="D986" s="96"/>
      <c r="E986" s="96"/>
      <c r="F986" s="96"/>
      <c r="G986" s="97"/>
      <c r="H986" s="96"/>
      <c r="I986" s="96"/>
      <c r="L986" s="96"/>
      <c r="M986" s="96"/>
      <c r="N986" s="96"/>
      <c r="S986" s="118"/>
      <c r="T986" s="118"/>
    </row>
    <row r="987" spans="4:20" x14ac:dyDescent="0.25">
      <c r="D987" s="96"/>
      <c r="E987" s="96"/>
      <c r="F987" s="96"/>
      <c r="G987" s="97"/>
      <c r="H987" s="96"/>
      <c r="I987" s="96"/>
      <c r="L987" s="96"/>
      <c r="M987" s="96"/>
      <c r="N987" s="96"/>
      <c r="S987" s="118"/>
      <c r="T987" s="118"/>
    </row>
    <row r="988" spans="4:20" x14ac:dyDescent="0.25">
      <c r="D988" s="96"/>
      <c r="E988" s="96"/>
      <c r="F988" s="96"/>
      <c r="G988" s="97"/>
      <c r="H988" s="96"/>
      <c r="I988" s="96"/>
      <c r="L988" s="96"/>
      <c r="M988" s="96"/>
      <c r="N988" s="96"/>
      <c r="S988" s="118"/>
      <c r="T988" s="118"/>
    </row>
    <row r="989" spans="4:20" x14ac:dyDescent="0.25">
      <c r="D989" s="96"/>
      <c r="E989" s="96"/>
      <c r="F989" s="96"/>
      <c r="G989" s="97"/>
      <c r="H989" s="96"/>
      <c r="I989" s="96"/>
      <c r="L989" s="96"/>
      <c r="M989" s="96"/>
      <c r="N989" s="96"/>
      <c r="S989" s="118"/>
      <c r="T989" s="118"/>
    </row>
    <row r="990" spans="4:20" x14ac:dyDescent="0.25">
      <c r="D990" s="96"/>
      <c r="E990" s="96"/>
      <c r="F990" s="96"/>
      <c r="G990" s="97"/>
      <c r="H990" s="96"/>
      <c r="I990" s="96"/>
      <c r="L990" s="96"/>
      <c r="M990" s="96"/>
      <c r="N990" s="96"/>
      <c r="S990" s="118"/>
      <c r="T990" s="118"/>
    </row>
    <row r="991" spans="4:20" x14ac:dyDescent="0.25">
      <c r="D991" s="96"/>
      <c r="E991" s="96"/>
      <c r="F991" s="96"/>
      <c r="G991" s="97"/>
      <c r="H991" s="96"/>
      <c r="I991" s="96"/>
      <c r="L991" s="96"/>
      <c r="M991" s="96"/>
      <c r="N991" s="96"/>
      <c r="S991" s="118"/>
      <c r="T991" s="118"/>
    </row>
    <row r="992" spans="4:20" x14ac:dyDescent="0.25">
      <c r="D992" s="96"/>
      <c r="E992" s="96"/>
      <c r="F992" s="96"/>
      <c r="G992" s="97"/>
      <c r="H992" s="96"/>
      <c r="I992" s="96"/>
      <c r="L992" s="96"/>
      <c r="M992" s="96"/>
      <c r="N992" s="96"/>
      <c r="S992" s="118"/>
      <c r="T992" s="118"/>
    </row>
    <row r="993" spans="4:20" x14ac:dyDescent="0.25">
      <c r="D993" s="96"/>
      <c r="E993" s="96"/>
      <c r="F993" s="96"/>
      <c r="G993" s="97"/>
      <c r="H993" s="96"/>
      <c r="I993" s="96"/>
      <c r="L993" s="96"/>
      <c r="M993" s="96"/>
      <c r="N993" s="96"/>
      <c r="S993" s="118"/>
      <c r="T993" s="118"/>
    </row>
    <row r="994" spans="4:20" x14ac:dyDescent="0.25">
      <c r="D994" s="96"/>
      <c r="E994" s="96"/>
      <c r="F994" s="96"/>
      <c r="G994" s="97"/>
      <c r="H994" s="96"/>
      <c r="I994" s="96"/>
      <c r="L994" s="96"/>
      <c r="M994" s="96"/>
      <c r="N994" s="96"/>
      <c r="S994" s="118"/>
      <c r="T994" s="118"/>
    </row>
    <row r="995" spans="4:20" x14ac:dyDescent="0.25">
      <c r="D995" s="96"/>
      <c r="E995" s="96"/>
      <c r="F995" s="96"/>
      <c r="G995" s="97"/>
      <c r="H995" s="96"/>
      <c r="I995" s="96"/>
      <c r="L995" s="96"/>
      <c r="M995" s="96"/>
      <c r="N995" s="96"/>
      <c r="S995" s="118"/>
      <c r="T995" s="118"/>
    </row>
    <row r="996" spans="4:20" x14ac:dyDescent="0.25">
      <c r="D996" s="96"/>
      <c r="E996" s="96"/>
      <c r="F996" s="96"/>
      <c r="G996" s="97"/>
      <c r="H996" s="96"/>
      <c r="I996" s="96"/>
      <c r="L996" s="96"/>
      <c r="M996" s="96"/>
      <c r="N996" s="96"/>
      <c r="S996" s="118"/>
      <c r="T996" s="118"/>
    </row>
    <row r="997" spans="4:20" x14ac:dyDescent="0.25">
      <c r="D997" s="96"/>
      <c r="E997" s="96"/>
      <c r="F997" s="96"/>
      <c r="G997" s="97"/>
      <c r="H997" s="96"/>
      <c r="I997" s="96"/>
      <c r="L997" s="96"/>
      <c r="M997" s="96"/>
      <c r="N997" s="96"/>
      <c r="S997" s="118"/>
      <c r="T997" s="118"/>
    </row>
    <row r="998" spans="4:20" x14ac:dyDescent="0.25">
      <c r="D998" s="96"/>
      <c r="E998" s="96"/>
      <c r="F998" s="96"/>
      <c r="G998" s="97"/>
      <c r="H998" s="96"/>
      <c r="I998" s="96"/>
      <c r="L998" s="96"/>
      <c r="M998" s="96"/>
      <c r="N998" s="96"/>
      <c r="S998" s="118"/>
      <c r="T998" s="118"/>
    </row>
    <row r="999" spans="4:20" x14ac:dyDescent="0.25">
      <c r="D999" s="96"/>
      <c r="E999" s="96"/>
      <c r="F999" s="96"/>
      <c r="G999" s="97"/>
      <c r="H999" s="96"/>
      <c r="I999" s="96"/>
      <c r="L999" s="96"/>
      <c r="M999" s="96"/>
      <c r="N999" s="96"/>
      <c r="S999" s="118"/>
      <c r="T999" s="118"/>
    </row>
    <row r="1000" spans="4:20" x14ac:dyDescent="0.25">
      <c r="D1000" s="96"/>
      <c r="E1000" s="96"/>
      <c r="F1000" s="96"/>
      <c r="G1000" s="97"/>
      <c r="H1000" s="96"/>
      <c r="I1000" s="96"/>
      <c r="L1000" s="96"/>
      <c r="M1000" s="96"/>
      <c r="N1000" s="96"/>
      <c r="S1000" s="118"/>
      <c r="T1000" s="118"/>
    </row>
  </sheetData>
  <sheetProtection selectLockedCells="1" selectUnlockedCells="1"/>
  <autoFilter ref="B1:O250" xr:uid="{00000000-0009-0000-0000-000007000000}"/>
  <conditionalFormatting sqref="J2:J1000">
    <cfRule type="expression" dxfId="56" priority="3" stopIfTrue="1">
      <formula>ISNUMBER(SEARCH("DA ORDINARE",$J2))</formula>
    </cfRule>
    <cfRule type="expression" dxfId="55" priority="4" stopIfTrue="1">
      <formula>ISNUMBER(SEARCH("ALLERT",$J2))</formula>
    </cfRule>
  </conditionalFormatting>
  <conditionalFormatting sqref="T2:T1000">
    <cfRule type="expression" dxfId="54" priority="6">
      <formula>AND($T2&lt;&gt;"",OR(NOT(ISNUMBER($T2)),$T2&lt;=0,$T2&lt;&gt;INT($T2)))</formula>
    </cfRule>
  </conditionalFormatting>
  <conditionalFormatting sqref="Y2:Y250">
    <cfRule type="expression" dxfId="53" priority="7">
      <formula>$Y2="ALLINEATO"</formula>
    </cfRule>
  </conditionalFormatting>
  <conditionalFormatting sqref="Y2:Y250">
    <cfRule type="expression" dxfId="52" priority="8">
      <formula>$Y2="AUTO INFERIORE"</formula>
    </cfRule>
  </conditionalFormatting>
  <conditionalFormatting sqref="Y2:Y250">
    <cfRule type="expression" dxfId="51" priority="9">
      <formula>$Y2="AUTO SUPERIORE"</formula>
    </cfRule>
  </conditionalFormatting>
  <conditionalFormatting sqref="Y2:Y250">
    <cfRule type="expression" dxfId="50" priority="10">
      <formula>$Y2="SOLO AUTO-ORDER"</formula>
    </cfRule>
  </conditionalFormatting>
  <conditionalFormatting sqref="Y2:Y250">
    <cfRule type="expression" dxfId="49" priority="11">
      <formula>$Y2="SOLO PIVOT"</formula>
    </cfRule>
  </conditionalFormatting>
  <dataValidations count="4">
    <dataValidation type="custom" allowBlank="1" showErrorMessage="1" errorTitle="Lotto override non valido" error="Inserisci un numero intero positivo (es. 34) oppure lascia vuoto." promptTitle="Valore lotto override" prompt="Inserisci il lotto da usare per il codice in colonna S." sqref="T2:T1000" xr:uid="{00000000-0002-0000-0700-000000000000}">
      <formula1>OR($T2="",AND(ISNUMBER($T2),$T2=INT($T2),$T2&gt;0))</formula1>
    </dataValidation>
    <dataValidation type="decimal" showErrorMessage="1" errorTitle="Valore non valido" error="Inserisci un valore tra 0 e 1 (es. 0,35)." sqref="V2" xr:uid="{00000000-0002-0000-0700-000001000000}">
      <formula1>0</formula1>
      <formula2>1</formula2>
    </dataValidation>
    <dataValidation type="decimal" operator="greaterThan" showErrorMessage="1" errorTitle="Valore non valido" error="Inserisci un numero maggiore di 0." sqref="V3 V6 V9" xr:uid="{00000000-0002-0000-0700-000002000000}">
      <formula1>0</formula1>
    </dataValidation>
    <dataValidation type="whole" operator="greaterThanOrEqual" showErrorMessage="1" errorTitle="Valore non valido" error="Inserisci un intero &gt;= 0." sqref="V4:V5 V7:V8 V10" xr:uid="{00000000-0002-0000-0700-000003000000}">
      <formula1>0</formula1>
    </dataValidation>
  </dataValidations>
  <printOptions horizontalCentered="1"/>
  <pageMargins left="0.25" right="0.25" top="0.5" bottom="0.5" header="0.2" footer="0.2"/>
  <pageSetup paperSize="9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10"/>
  <dimension ref="A1:F595"/>
  <sheetViews>
    <sheetView topLeftCell="A579" workbookViewId="0">
      <selection activeCell="I598" sqref="I598"/>
    </sheetView>
  </sheetViews>
  <sheetFormatPr defaultColWidth="8.85546875" defaultRowHeight="15" x14ac:dyDescent="0.25"/>
  <cols>
    <col min="1" max="1" width="11.85546875" style="98" bestFit="1" customWidth="1"/>
    <col min="2" max="2" width="28" style="98" bestFit="1" customWidth="1"/>
    <col min="3" max="3" width="14.85546875" style="98" bestFit="1" customWidth="1"/>
    <col min="4" max="4" width="44" style="98" bestFit="1" customWidth="1"/>
    <col min="5" max="5" width="12.85546875" style="98" bestFit="1" customWidth="1"/>
    <col min="6" max="6" width="7.7109375" style="98" bestFit="1" customWidth="1"/>
    <col min="7" max="15" width="8.85546875" style="98" customWidth="1"/>
    <col min="16" max="16384" width="8.85546875" style="98"/>
  </cols>
  <sheetData>
    <row r="1" spans="1:6" x14ac:dyDescent="0.25">
      <c r="A1" s="98" t="s">
        <v>818</v>
      </c>
      <c r="B1" s="98" t="s">
        <v>819</v>
      </c>
      <c r="C1" s="98" t="s">
        <v>771</v>
      </c>
      <c r="D1" s="98" t="s">
        <v>772</v>
      </c>
      <c r="E1" s="98" t="s">
        <v>820</v>
      </c>
      <c r="F1" s="98" t="s">
        <v>20</v>
      </c>
    </row>
    <row r="2" spans="1:6" x14ac:dyDescent="0.25">
      <c r="A2" s="99">
        <v>45901</v>
      </c>
      <c r="B2" s="98" t="s">
        <v>821</v>
      </c>
      <c r="C2" s="98" t="s">
        <v>103</v>
      </c>
      <c r="D2" s="98" t="s">
        <v>822</v>
      </c>
      <c r="E2" s="98">
        <v>10</v>
      </c>
      <c r="F2" s="98">
        <v>5.5</v>
      </c>
    </row>
    <row r="3" spans="1:6" x14ac:dyDescent="0.25">
      <c r="A3" s="99">
        <v>45901</v>
      </c>
      <c r="B3" s="98" t="s">
        <v>821</v>
      </c>
      <c r="C3" s="98" t="s">
        <v>113</v>
      </c>
      <c r="D3" s="98" t="s">
        <v>823</v>
      </c>
      <c r="E3" s="98">
        <v>10</v>
      </c>
      <c r="F3" s="98">
        <v>7.7</v>
      </c>
    </row>
    <row r="4" spans="1:6" x14ac:dyDescent="0.25">
      <c r="A4" s="99">
        <v>45901</v>
      </c>
      <c r="B4" s="98" t="s">
        <v>821</v>
      </c>
      <c r="C4" s="98" t="s">
        <v>115</v>
      </c>
      <c r="D4" s="98" t="s">
        <v>824</v>
      </c>
      <c r="E4" s="98">
        <v>10</v>
      </c>
      <c r="F4" s="98">
        <v>5.5</v>
      </c>
    </row>
    <row r="5" spans="1:6" x14ac:dyDescent="0.25">
      <c r="A5" s="99">
        <v>45901</v>
      </c>
      <c r="B5" s="98" t="s">
        <v>821</v>
      </c>
      <c r="C5" s="98" t="s">
        <v>116</v>
      </c>
      <c r="D5" s="98" t="s">
        <v>665</v>
      </c>
      <c r="E5" s="98">
        <v>10</v>
      </c>
      <c r="F5" s="98">
        <v>5.5</v>
      </c>
    </row>
    <row r="6" spans="1:6" x14ac:dyDescent="0.25">
      <c r="A6" s="99">
        <v>45901</v>
      </c>
      <c r="B6" s="98" t="s">
        <v>821</v>
      </c>
      <c r="C6" s="98" t="s">
        <v>117</v>
      </c>
      <c r="D6" s="98" t="s">
        <v>648</v>
      </c>
      <c r="E6" s="98">
        <v>10</v>
      </c>
      <c r="F6" s="98">
        <v>5.5</v>
      </c>
    </row>
    <row r="7" spans="1:6" x14ac:dyDescent="0.25">
      <c r="A7" s="99">
        <v>45901</v>
      </c>
      <c r="B7" s="98" t="s">
        <v>821</v>
      </c>
      <c r="C7" s="98" t="s">
        <v>118</v>
      </c>
      <c r="D7" s="98" t="s">
        <v>825</v>
      </c>
      <c r="E7" s="98">
        <v>10</v>
      </c>
      <c r="F7" s="98">
        <v>5.5</v>
      </c>
    </row>
    <row r="8" spans="1:6" x14ac:dyDescent="0.25">
      <c r="A8" s="99">
        <v>45901</v>
      </c>
      <c r="B8" s="98" t="s">
        <v>821</v>
      </c>
      <c r="C8" s="98" t="s">
        <v>119</v>
      </c>
      <c r="D8" s="98" t="s">
        <v>826</v>
      </c>
      <c r="E8" s="98">
        <v>40</v>
      </c>
      <c r="F8" s="98">
        <v>5.5</v>
      </c>
    </row>
    <row r="9" spans="1:6" x14ac:dyDescent="0.25">
      <c r="A9" s="99">
        <v>45901</v>
      </c>
      <c r="B9" s="98" t="s">
        <v>821</v>
      </c>
      <c r="C9" s="98" t="s">
        <v>121</v>
      </c>
      <c r="D9" s="98" t="s">
        <v>658</v>
      </c>
      <c r="E9" s="98">
        <v>10</v>
      </c>
      <c r="F9" s="98">
        <v>5.5</v>
      </c>
    </row>
    <row r="10" spans="1:6" x14ac:dyDescent="0.25">
      <c r="A10" s="99">
        <v>45901</v>
      </c>
      <c r="B10" s="98" t="s">
        <v>821</v>
      </c>
      <c r="C10" s="98" t="s">
        <v>122</v>
      </c>
      <c r="D10" s="98" t="s">
        <v>827</v>
      </c>
      <c r="E10" s="98">
        <v>10</v>
      </c>
      <c r="F10" s="98">
        <v>5.5</v>
      </c>
    </row>
    <row r="11" spans="1:6" x14ac:dyDescent="0.25">
      <c r="A11" s="99">
        <v>45901</v>
      </c>
      <c r="B11" s="98" t="s">
        <v>821</v>
      </c>
      <c r="C11" s="98" t="s">
        <v>123</v>
      </c>
      <c r="D11" s="98" t="s">
        <v>828</v>
      </c>
      <c r="E11" s="98">
        <v>10</v>
      </c>
      <c r="F11" s="98">
        <v>5.5</v>
      </c>
    </row>
    <row r="12" spans="1:6" x14ac:dyDescent="0.25">
      <c r="A12" s="99">
        <v>45901</v>
      </c>
      <c r="B12" s="98" t="s">
        <v>821</v>
      </c>
      <c r="C12" s="98" t="s">
        <v>127</v>
      </c>
      <c r="D12" s="98" t="s">
        <v>829</v>
      </c>
      <c r="E12" s="98">
        <v>10</v>
      </c>
      <c r="F12" s="98">
        <v>5.7</v>
      </c>
    </row>
    <row r="13" spans="1:6" x14ac:dyDescent="0.25">
      <c r="A13" s="99">
        <v>45901</v>
      </c>
      <c r="B13" s="98" t="s">
        <v>821</v>
      </c>
      <c r="C13" s="98" t="s">
        <v>131</v>
      </c>
      <c r="D13" s="98" t="s">
        <v>830</v>
      </c>
      <c r="E13" s="98">
        <v>10</v>
      </c>
      <c r="F13" s="98">
        <v>5.5</v>
      </c>
    </row>
    <row r="14" spans="1:6" x14ac:dyDescent="0.25">
      <c r="A14" s="99">
        <v>45901</v>
      </c>
      <c r="B14" s="98" t="s">
        <v>821</v>
      </c>
      <c r="C14" s="98" t="s">
        <v>142</v>
      </c>
      <c r="D14" s="98" t="s">
        <v>831</v>
      </c>
      <c r="E14" s="98">
        <v>10</v>
      </c>
      <c r="F14" s="98">
        <v>4.3</v>
      </c>
    </row>
    <row r="15" spans="1:6" x14ac:dyDescent="0.25">
      <c r="A15" s="99">
        <v>45901</v>
      </c>
      <c r="B15" s="98" t="s">
        <v>821</v>
      </c>
      <c r="C15" s="98" t="s">
        <v>161</v>
      </c>
      <c r="D15" s="98" t="s">
        <v>832</v>
      </c>
      <c r="E15" s="98">
        <v>10</v>
      </c>
      <c r="F15" s="98">
        <v>5.3</v>
      </c>
    </row>
    <row r="16" spans="1:6" x14ac:dyDescent="0.25">
      <c r="A16" s="99">
        <v>45901</v>
      </c>
      <c r="B16" s="98" t="s">
        <v>821</v>
      </c>
      <c r="C16" s="98" t="s">
        <v>169</v>
      </c>
      <c r="D16" s="98" t="s">
        <v>833</v>
      </c>
      <c r="E16" s="98">
        <v>10</v>
      </c>
      <c r="F16" s="98">
        <v>6</v>
      </c>
    </row>
    <row r="17" spans="1:6" x14ac:dyDescent="0.25">
      <c r="A17" s="99">
        <v>45901</v>
      </c>
      <c r="B17" s="98" t="s">
        <v>821</v>
      </c>
      <c r="C17" s="98" t="s">
        <v>170</v>
      </c>
      <c r="D17" s="98" t="s">
        <v>834</v>
      </c>
      <c r="E17" s="98">
        <v>10</v>
      </c>
      <c r="F17" s="98">
        <v>5.3</v>
      </c>
    </row>
    <row r="18" spans="1:6" x14ac:dyDescent="0.25">
      <c r="A18" s="99">
        <v>45901</v>
      </c>
      <c r="B18" s="98" t="s">
        <v>821</v>
      </c>
      <c r="C18" s="98" t="s">
        <v>171</v>
      </c>
      <c r="D18" s="98" t="s">
        <v>835</v>
      </c>
      <c r="E18" s="98">
        <v>10</v>
      </c>
      <c r="F18" s="98">
        <v>6</v>
      </c>
    </row>
    <row r="19" spans="1:6" x14ac:dyDescent="0.25">
      <c r="A19" s="99">
        <v>45901</v>
      </c>
      <c r="B19" s="98" t="s">
        <v>821</v>
      </c>
      <c r="C19" s="98" t="s">
        <v>180</v>
      </c>
      <c r="D19" s="98" t="s">
        <v>836</v>
      </c>
      <c r="E19" s="98">
        <v>10</v>
      </c>
      <c r="F19" s="98">
        <v>5.3</v>
      </c>
    </row>
    <row r="20" spans="1:6" x14ac:dyDescent="0.25">
      <c r="A20" s="99">
        <v>45901</v>
      </c>
      <c r="B20" s="98" t="s">
        <v>821</v>
      </c>
      <c r="C20" s="98" t="s">
        <v>183</v>
      </c>
      <c r="D20" s="98" t="s">
        <v>837</v>
      </c>
      <c r="E20" s="98">
        <v>10</v>
      </c>
      <c r="F20" s="98">
        <v>5.3</v>
      </c>
    </row>
    <row r="21" spans="1:6" x14ac:dyDescent="0.25">
      <c r="A21" s="99">
        <v>45901</v>
      </c>
      <c r="B21" s="98" t="s">
        <v>821</v>
      </c>
      <c r="C21" s="98" t="s">
        <v>184</v>
      </c>
      <c r="D21" s="98" t="s">
        <v>838</v>
      </c>
      <c r="E21" s="98">
        <v>20</v>
      </c>
      <c r="F21" s="98">
        <v>5.3</v>
      </c>
    </row>
    <row r="22" spans="1:6" x14ac:dyDescent="0.25">
      <c r="A22" s="99">
        <v>45901</v>
      </c>
      <c r="B22" s="98" t="s">
        <v>821</v>
      </c>
      <c r="C22" s="98" t="s">
        <v>186</v>
      </c>
      <c r="D22" s="98" t="s">
        <v>839</v>
      </c>
      <c r="E22" s="98">
        <v>10</v>
      </c>
      <c r="F22" s="98">
        <v>5.3</v>
      </c>
    </row>
    <row r="23" spans="1:6" x14ac:dyDescent="0.25">
      <c r="A23" s="99">
        <v>45901</v>
      </c>
      <c r="B23" s="98" t="s">
        <v>821</v>
      </c>
      <c r="C23" s="98" t="s">
        <v>187</v>
      </c>
      <c r="D23" s="98" t="s">
        <v>840</v>
      </c>
      <c r="E23" s="98">
        <v>10</v>
      </c>
      <c r="F23" s="98">
        <v>5.3</v>
      </c>
    </row>
    <row r="24" spans="1:6" x14ac:dyDescent="0.25">
      <c r="A24" s="99">
        <v>45901</v>
      </c>
      <c r="B24" s="98" t="s">
        <v>821</v>
      </c>
      <c r="C24" s="98" t="s">
        <v>841</v>
      </c>
      <c r="D24" s="98" t="s">
        <v>842</v>
      </c>
      <c r="E24" s="98">
        <v>10</v>
      </c>
      <c r="F24" s="98">
        <v>5.8</v>
      </c>
    </row>
    <row r="25" spans="1:6" x14ac:dyDescent="0.25">
      <c r="A25" s="99">
        <v>45901</v>
      </c>
      <c r="B25" s="98" t="s">
        <v>821</v>
      </c>
      <c r="C25" s="98" t="s">
        <v>195</v>
      </c>
      <c r="D25" s="98" t="s">
        <v>843</v>
      </c>
      <c r="E25" s="98">
        <v>80</v>
      </c>
      <c r="F25" s="98">
        <v>5.5</v>
      </c>
    </row>
    <row r="26" spans="1:6" x14ac:dyDescent="0.25">
      <c r="A26" s="99">
        <v>45901</v>
      </c>
      <c r="B26" s="98" t="s">
        <v>821</v>
      </c>
      <c r="C26" s="98" t="s">
        <v>196</v>
      </c>
      <c r="D26" s="98" t="s">
        <v>844</v>
      </c>
      <c r="E26" s="98">
        <v>20</v>
      </c>
      <c r="F26" s="98">
        <v>6.2</v>
      </c>
    </row>
    <row r="27" spans="1:6" x14ac:dyDescent="0.25">
      <c r="A27" s="99">
        <v>45901</v>
      </c>
      <c r="B27" s="98" t="s">
        <v>821</v>
      </c>
      <c r="C27" s="98" t="s">
        <v>197</v>
      </c>
      <c r="D27" s="98" t="s">
        <v>845</v>
      </c>
      <c r="E27" s="98">
        <v>10</v>
      </c>
      <c r="F27" s="98">
        <v>7.5</v>
      </c>
    </row>
    <row r="28" spans="1:6" x14ac:dyDescent="0.25">
      <c r="A28" s="99">
        <v>45901</v>
      </c>
      <c r="B28" s="98" t="s">
        <v>821</v>
      </c>
      <c r="C28" s="98" t="s">
        <v>198</v>
      </c>
      <c r="D28" s="98" t="s">
        <v>846</v>
      </c>
      <c r="E28" s="98">
        <v>10</v>
      </c>
      <c r="F28" s="98">
        <v>7.4</v>
      </c>
    </row>
    <row r="29" spans="1:6" x14ac:dyDescent="0.25">
      <c r="A29" s="99">
        <v>45901</v>
      </c>
      <c r="B29" s="98" t="s">
        <v>821</v>
      </c>
      <c r="C29" s="98" t="s">
        <v>202</v>
      </c>
      <c r="D29" s="98" t="s">
        <v>847</v>
      </c>
      <c r="E29" s="98">
        <v>10</v>
      </c>
      <c r="F29" s="98">
        <v>7.7</v>
      </c>
    </row>
    <row r="30" spans="1:6" x14ac:dyDescent="0.25">
      <c r="A30" s="99">
        <v>45901</v>
      </c>
      <c r="B30" s="98" t="s">
        <v>821</v>
      </c>
      <c r="C30" s="98" t="s">
        <v>213</v>
      </c>
      <c r="D30" s="98" t="s">
        <v>848</v>
      </c>
      <c r="E30" s="98">
        <v>20</v>
      </c>
      <c r="F30" s="98">
        <v>5.5</v>
      </c>
    </row>
    <row r="31" spans="1:6" x14ac:dyDescent="0.25">
      <c r="A31" s="99">
        <v>45901</v>
      </c>
      <c r="B31" s="98" t="s">
        <v>821</v>
      </c>
      <c r="C31" s="98" t="s">
        <v>214</v>
      </c>
      <c r="D31" s="98" t="s">
        <v>849</v>
      </c>
      <c r="E31" s="98">
        <v>20</v>
      </c>
      <c r="F31" s="98">
        <v>5.5</v>
      </c>
    </row>
    <row r="32" spans="1:6" x14ac:dyDescent="0.25">
      <c r="A32" s="99">
        <v>45901</v>
      </c>
      <c r="B32" s="98" t="s">
        <v>821</v>
      </c>
      <c r="C32" s="98" t="s">
        <v>215</v>
      </c>
      <c r="D32" s="98" t="s">
        <v>850</v>
      </c>
      <c r="E32" s="98">
        <v>40</v>
      </c>
      <c r="F32" s="98">
        <v>6.5</v>
      </c>
    </row>
    <row r="33" spans="1:6" x14ac:dyDescent="0.25">
      <c r="A33" s="99">
        <v>45901</v>
      </c>
      <c r="B33" s="98" t="s">
        <v>821</v>
      </c>
      <c r="C33" s="98" t="s">
        <v>216</v>
      </c>
      <c r="D33" s="98" t="s">
        <v>851</v>
      </c>
      <c r="E33" s="98">
        <v>40</v>
      </c>
      <c r="F33" s="98">
        <v>6</v>
      </c>
    </row>
    <row r="34" spans="1:6" x14ac:dyDescent="0.25">
      <c r="A34" s="99">
        <v>45901</v>
      </c>
      <c r="B34" s="98" t="s">
        <v>821</v>
      </c>
      <c r="C34" s="98" t="s">
        <v>219</v>
      </c>
      <c r="D34" s="98" t="s">
        <v>852</v>
      </c>
      <c r="E34" s="98">
        <v>10</v>
      </c>
      <c r="F34" s="98">
        <v>6</v>
      </c>
    </row>
    <row r="35" spans="1:6" x14ac:dyDescent="0.25">
      <c r="A35" s="99">
        <v>45901</v>
      </c>
      <c r="B35" s="98" t="s">
        <v>821</v>
      </c>
      <c r="C35" s="98" t="s">
        <v>220</v>
      </c>
      <c r="D35" s="98" t="s">
        <v>853</v>
      </c>
      <c r="E35" s="98">
        <v>10</v>
      </c>
      <c r="F35" s="98">
        <v>5.3</v>
      </c>
    </row>
    <row r="36" spans="1:6" x14ac:dyDescent="0.25">
      <c r="A36" s="99">
        <v>45901</v>
      </c>
      <c r="B36" s="98" t="s">
        <v>821</v>
      </c>
      <c r="C36" s="98" t="s">
        <v>225</v>
      </c>
      <c r="D36" s="98" t="s">
        <v>854</v>
      </c>
      <c r="E36" s="98">
        <v>20</v>
      </c>
      <c r="F36" s="98">
        <v>6</v>
      </c>
    </row>
    <row r="37" spans="1:6" x14ac:dyDescent="0.25">
      <c r="A37" s="99">
        <v>45901</v>
      </c>
      <c r="B37" s="98" t="s">
        <v>821</v>
      </c>
      <c r="C37" s="98" t="s">
        <v>855</v>
      </c>
      <c r="D37" s="98" t="s">
        <v>856</v>
      </c>
      <c r="E37" s="98">
        <v>68</v>
      </c>
    </row>
    <row r="38" spans="1:6" x14ac:dyDescent="0.25">
      <c r="A38" s="99">
        <v>45901</v>
      </c>
      <c r="B38" s="98" t="s">
        <v>821</v>
      </c>
      <c r="C38" s="98" t="s">
        <v>857</v>
      </c>
      <c r="D38" s="98" t="s">
        <v>858</v>
      </c>
      <c r="E38" s="98">
        <v>10</v>
      </c>
    </row>
    <row r="39" spans="1:6" x14ac:dyDescent="0.25">
      <c r="A39" s="99">
        <v>45901</v>
      </c>
      <c r="B39" s="98" t="s">
        <v>821</v>
      </c>
      <c r="C39" s="98" t="s">
        <v>231</v>
      </c>
      <c r="D39" s="98" t="s">
        <v>859</v>
      </c>
      <c r="E39" s="98">
        <v>80</v>
      </c>
      <c r="F39" s="98">
        <v>6.5</v>
      </c>
    </row>
    <row r="40" spans="1:6" x14ac:dyDescent="0.25">
      <c r="A40" s="99">
        <v>45901</v>
      </c>
      <c r="B40" s="98" t="s">
        <v>821</v>
      </c>
      <c r="C40" s="98" t="s">
        <v>232</v>
      </c>
      <c r="D40" s="98" t="s">
        <v>860</v>
      </c>
      <c r="E40" s="98">
        <v>10</v>
      </c>
      <c r="F40" s="98">
        <v>5.5</v>
      </c>
    </row>
    <row r="41" spans="1:6" x14ac:dyDescent="0.25">
      <c r="A41" s="99">
        <v>45901</v>
      </c>
      <c r="B41" s="98" t="s">
        <v>821</v>
      </c>
      <c r="C41" s="98" t="s">
        <v>233</v>
      </c>
      <c r="D41" s="98" t="s">
        <v>861</v>
      </c>
      <c r="E41" s="98">
        <v>10</v>
      </c>
      <c r="F41" s="98">
        <v>5.3</v>
      </c>
    </row>
    <row r="42" spans="1:6" x14ac:dyDescent="0.25">
      <c r="A42" s="99">
        <v>45901</v>
      </c>
      <c r="B42" s="98" t="s">
        <v>821</v>
      </c>
      <c r="C42" s="98" t="s">
        <v>236</v>
      </c>
      <c r="D42" s="98" t="s">
        <v>862</v>
      </c>
      <c r="E42" s="98">
        <v>10</v>
      </c>
      <c r="F42" s="98">
        <v>6.2</v>
      </c>
    </row>
    <row r="43" spans="1:6" x14ac:dyDescent="0.25">
      <c r="A43" s="99">
        <v>45929</v>
      </c>
      <c r="B43" s="98" t="s">
        <v>863</v>
      </c>
      <c r="C43" s="98" t="s">
        <v>103</v>
      </c>
      <c r="D43" s="98" t="s">
        <v>359</v>
      </c>
      <c r="E43" s="98">
        <v>30</v>
      </c>
      <c r="F43" s="98">
        <v>5.5</v>
      </c>
    </row>
    <row r="44" spans="1:6" x14ac:dyDescent="0.25">
      <c r="A44" s="99">
        <v>45929</v>
      </c>
      <c r="B44" s="98" t="s">
        <v>863</v>
      </c>
      <c r="C44" s="98" t="s">
        <v>110</v>
      </c>
      <c r="D44" s="98" t="s">
        <v>366</v>
      </c>
      <c r="E44" s="98">
        <v>30</v>
      </c>
      <c r="F44" s="98">
        <v>5.5</v>
      </c>
    </row>
    <row r="45" spans="1:6" x14ac:dyDescent="0.25">
      <c r="A45" s="99">
        <v>45929</v>
      </c>
      <c r="B45" s="98" t="s">
        <v>863</v>
      </c>
      <c r="C45" s="98" t="s">
        <v>111</v>
      </c>
      <c r="D45" s="98" t="s">
        <v>367</v>
      </c>
      <c r="E45" s="98">
        <v>20</v>
      </c>
      <c r="F45" s="98">
        <v>5.5</v>
      </c>
    </row>
    <row r="46" spans="1:6" x14ac:dyDescent="0.25">
      <c r="A46" s="99">
        <v>45929</v>
      </c>
      <c r="B46" s="98" t="s">
        <v>863</v>
      </c>
      <c r="C46" s="98" t="s">
        <v>114</v>
      </c>
      <c r="D46" s="98" t="s">
        <v>370</v>
      </c>
      <c r="E46" s="98">
        <v>20</v>
      </c>
      <c r="F46" s="98">
        <v>5.3</v>
      </c>
    </row>
    <row r="47" spans="1:6" x14ac:dyDescent="0.25">
      <c r="A47" s="99">
        <v>45929</v>
      </c>
      <c r="B47" s="98" t="s">
        <v>863</v>
      </c>
      <c r="C47" s="98" t="s">
        <v>115</v>
      </c>
      <c r="D47" s="98" t="s">
        <v>371</v>
      </c>
      <c r="E47" s="98">
        <v>10</v>
      </c>
      <c r="F47" s="98">
        <v>5.5</v>
      </c>
    </row>
    <row r="48" spans="1:6" x14ac:dyDescent="0.25">
      <c r="A48" s="99">
        <v>45929</v>
      </c>
      <c r="B48" s="98" t="s">
        <v>863</v>
      </c>
      <c r="C48" s="98" t="s">
        <v>116</v>
      </c>
      <c r="D48" s="98" t="s">
        <v>372</v>
      </c>
      <c r="E48" s="98">
        <v>30</v>
      </c>
      <c r="F48" s="98">
        <v>5.5</v>
      </c>
    </row>
    <row r="49" spans="1:6" x14ac:dyDescent="0.25">
      <c r="A49" s="99">
        <v>45929</v>
      </c>
      <c r="B49" s="98" t="s">
        <v>863</v>
      </c>
      <c r="C49" s="98" t="s">
        <v>117</v>
      </c>
      <c r="D49" s="98" t="s">
        <v>373</v>
      </c>
      <c r="E49" s="98">
        <v>30</v>
      </c>
      <c r="F49" s="98">
        <v>5.5</v>
      </c>
    </row>
    <row r="50" spans="1:6" x14ac:dyDescent="0.25">
      <c r="A50" s="99">
        <v>45929</v>
      </c>
      <c r="B50" s="98" t="s">
        <v>863</v>
      </c>
      <c r="C50" s="98" t="s">
        <v>118</v>
      </c>
      <c r="D50" s="98" t="s">
        <v>374</v>
      </c>
      <c r="E50" s="98">
        <v>30</v>
      </c>
      <c r="F50" s="98">
        <v>5.5</v>
      </c>
    </row>
    <row r="51" spans="1:6" x14ac:dyDescent="0.25">
      <c r="A51" s="99">
        <v>45929</v>
      </c>
      <c r="B51" s="98" t="s">
        <v>863</v>
      </c>
      <c r="C51" s="98" t="s">
        <v>119</v>
      </c>
      <c r="D51" s="98" t="s">
        <v>375</v>
      </c>
      <c r="E51" s="98">
        <v>50</v>
      </c>
      <c r="F51" s="98">
        <v>5.5</v>
      </c>
    </row>
    <row r="52" spans="1:6" x14ac:dyDescent="0.25">
      <c r="A52" s="99">
        <v>45929</v>
      </c>
      <c r="B52" s="98" t="s">
        <v>863</v>
      </c>
      <c r="C52" s="98" t="s">
        <v>121</v>
      </c>
      <c r="D52" s="98" t="s">
        <v>377</v>
      </c>
      <c r="E52" s="98">
        <v>20</v>
      </c>
      <c r="F52" s="98">
        <v>5.5</v>
      </c>
    </row>
    <row r="53" spans="1:6" x14ac:dyDescent="0.25">
      <c r="A53" s="99">
        <v>45929</v>
      </c>
      <c r="B53" s="98" t="s">
        <v>863</v>
      </c>
      <c r="C53" s="98" t="s">
        <v>122</v>
      </c>
      <c r="D53" s="98" t="s">
        <v>378</v>
      </c>
      <c r="E53" s="98">
        <v>30</v>
      </c>
      <c r="F53" s="98">
        <v>5.5</v>
      </c>
    </row>
    <row r="54" spans="1:6" x14ac:dyDescent="0.25">
      <c r="A54" s="99">
        <v>45929</v>
      </c>
      <c r="B54" s="98" t="s">
        <v>863</v>
      </c>
      <c r="C54" s="98" t="s">
        <v>123</v>
      </c>
      <c r="D54" s="98" t="s">
        <v>379</v>
      </c>
      <c r="E54" s="98">
        <v>30</v>
      </c>
      <c r="F54" s="98">
        <v>5.5</v>
      </c>
    </row>
    <row r="55" spans="1:6" x14ac:dyDescent="0.25">
      <c r="A55" s="99">
        <v>45929</v>
      </c>
      <c r="B55" s="98" t="s">
        <v>863</v>
      </c>
      <c r="C55" s="98" t="s">
        <v>125</v>
      </c>
      <c r="D55" s="98" t="s">
        <v>381</v>
      </c>
      <c r="E55" s="98">
        <v>10</v>
      </c>
      <c r="F55" s="98">
        <v>5.3</v>
      </c>
    </row>
    <row r="56" spans="1:6" x14ac:dyDescent="0.25">
      <c r="A56" s="99">
        <v>45929</v>
      </c>
      <c r="B56" s="98" t="s">
        <v>863</v>
      </c>
      <c r="C56" s="98" t="s">
        <v>129</v>
      </c>
      <c r="D56" s="98" t="s">
        <v>385</v>
      </c>
      <c r="E56" s="98">
        <v>30</v>
      </c>
      <c r="F56" s="98">
        <v>5.3</v>
      </c>
    </row>
    <row r="57" spans="1:6" x14ac:dyDescent="0.25">
      <c r="A57" s="99">
        <v>45929</v>
      </c>
      <c r="B57" s="98" t="s">
        <v>863</v>
      </c>
      <c r="C57" s="98" t="s">
        <v>130</v>
      </c>
      <c r="D57" s="98" t="s">
        <v>386</v>
      </c>
      <c r="E57" s="98">
        <v>20</v>
      </c>
      <c r="F57" s="98">
        <v>5.5</v>
      </c>
    </row>
    <row r="58" spans="1:6" x14ac:dyDescent="0.25">
      <c r="A58" s="99">
        <v>45929</v>
      </c>
      <c r="B58" s="98" t="s">
        <v>863</v>
      </c>
      <c r="C58" s="98" t="s">
        <v>131</v>
      </c>
      <c r="D58" s="98" t="s">
        <v>387</v>
      </c>
      <c r="E58" s="98">
        <v>30</v>
      </c>
      <c r="F58" s="98">
        <v>5.5</v>
      </c>
    </row>
    <row r="59" spans="1:6" x14ac:dyDescent="0.25">
      <c r="A59" s="99">
        <v>45929</v>
      </c>
      <c r="B59" s="98" t="s">
        <v>863</v>
      </c>
      <c r="C59" s="98" t="s">
        <v>132</v>
      </c>
      <c r="D59" s="98" t="s">
        <v>388</v>
      </c>
      <c r="E59" s="98">
        <v>10</v>
      </c>
      <c r="F59" s="98">
        <v>5.5</v>
      </c>
    </row>
    <row r="60" spans="1:6" x14ac:dyDescent="0.25">
      <c r="A60" s="99">
        <v>45929</v>
      </c>
      <c r="B60" s="98" t="s">
        <v>863</v>
      </c>
      <c r="C60" s="98" t="s">
        <v>138</v>
      </c>
      <c r="D60" s="98" t="s">
        <v>394</v>
      </c>
      <c r="E60" s="98">
        <v>30</v>
      </c>
      <c r="F60" s="98">
        <v>5.3</v>
      </c>
    </row>
    <row r="61" spans="1:6" x14ac:dyDescent="0.25">
      <c r="A61" s="99">
        <v>45929</v>
      </c>
      <c r="B61" s="98" t="s">
        <v>863</v>
      </c>
      <c r="C61" s="98" t="s">
        <v>139</v>
      </c>
      <c r="D61" s="98" t="s">
        <v>395</v>
      </c>
      <c r="E61" s="98">
        <v>30</v>
      </c>
      <c r="F61" s="98">
        <v>5.3</v>
      </c>
    </row>
    <row r="62" spans="1:6" x14ac:dyDescent="0.25">
      <c r="A62" s="99">
        <v>45929</v>
      </c>
      <c r="B62" s="98" t="s">
        <v>863</v>
      </c>
      <c r="C62" s="98" t="s">
        <v>150</v>
      </c>
      <c r="D62" s="98" t="s">
        <v>406</v>
      </c>
      <c r="E62" s="98">
        <v>10</v>
      </c>
      <c r="F62" s="98">
        <v>5.3</v>
      </c>
    </row>
    <row r="63" spans="1:6" x14ac:dyDescent="0.25">
      <c r="A63" s="99">
        <v>45929</v>
      </c>
      <c r="B63" s="98" t="s">
        <v>863</v>
      </c>
      <c r="C63" s="98" t="s">
        <v>151</v>
      </c>
      <c r="D63" s="98" t="s">
        <v>407</v>
      </c>
      <c r="E63" s="98">
        <v>20</v>
      </c>
      <c r="F63" s="98">
        <v>5.3</v>
      </c>
    </row>
    <row r="64" spans="1:6" x14ac:dyDescent="0.25">
      <c r="A64" s="99">
        <v>45929</v>
      </c>
      <c r="B64" s="98" t="s">
        <v>863</v>
      </c>
      <c r="C64" s="98" t="s">
        <v>157</v>
      </c>
      <c r="D64" s="98" t="s">
        <v>413</v>
      </c>
      <c r="E64" s="98">
        <v>20</v>
      </c>
      <c r="F64" s="98">
        <v>6.2</v>
      </c>
    </row>
    <row r="65" spans="1:6" x14ac:dyDescent="0.25">
      <c r="A65" s="99">
        <v>45929</v>
      </c>
      <c r="B65" s="98" t="s">
        <v>863</v>
      </c>
      <c r="C65" s="98" t="s">
        <v>160</v>
      </c>
      <c r="D65" s="98" t="s">
        <v>416</v>
      </c>
      <c r="E65" s="98">
        <v>10</v>
      </c>
      <c r="F65" s="98">
        <v>5.5</v>
      </c>
    </row>
    <row r="66" spans="1:6" x14ac:dyDescent="0.25">
      <c r="A66" s="99">
        <v>45929</v>
      </c>
      <c r="B66" s="98" t="s">
        <v>863</v>
      </c>
      <c r="C66" s="98" t="s">
        <v>162</v>
      </c>
      <c r="D66" s="98" t="s">
        <v>719</v>
      </c>
      <c r="E66" s="98">
        <v>10</v>
      </c>
      <c r="F66" s="98">
        <v>6.2</v>
      </c>
    </row>
    <row r="67" spans="1:6" x14ac:dyDescent="0.25">
      <c r="A67" s="99">
        <v>45929</v>
      </c>
      <c r="B67" s="98" t="s">
        <v>863</v>
      </c>
      <c r="C67" s="98" t="s">
        <v>165</v>
      </c>
      <c r="D67" s="98" t="s">
        <v>421</v>
      </c>
      <c r="E67" s="98">
        <v>30</v>
      </c>
      <c r="F67" s="98">
        <v>6.2</v>
      </c>
    </row>
    <row r="68" spans="1:6" x14ac:dyDescent="0.25">
      <c r="A68" s="99">
        <v>45929</v>
      </c>
      <c r="B68" s="98" t="s">
        <v>863</v>
      </c>
      <c r="C68" s="98" t="s">
        <v>166</v>
      </c>
      <c r="D68" s="98" t="s">
        <v>642</v>
      </c>
      <c r="E68" s="98">
        <v>20</v>
      </c>
      <c r="F68" s="98">
        <v>5.5</v>
      </c>
    </row>
    <row r="69" spans="1:6" x14ac:dyDescent="0.25">
      <c r="A69" s="99">
        <v>45929</v>
      </c>
      <c r="B69" s="98" t="s">
        <v>863</v>
      </c>
      <c r="C69" s="98" t="s">
        <v>167</v>
      </c>
      <c r="D69" s="98" t="s">
        <v>678</v>
      </c>
      <c r="E69" s="98">
        <v>20</v>
      </c>
      <c r="F69" s="98">
        <v>5.5</v>
      </c>
    </row>
    <row r="70" spans="1:6" x14ac:dyDescent="0.25">
      <c r="A70" s="99">
        <v>45929</v>
      </c>
      <c r="B70" s="98" t="s">
        <v>863</v>
      </c>
      <c r="C70" s="98" t="s">
        <v>168</v>
      </c>
      <c r="D70" s="98" t="s">
        <v>708</v>
      </c>
      <c r="E70" s="98">
        <v>20</v>
      </c>
      <c r="F70" s="98">
        <v>6.5</v>
      </c>
    </row>
    <row r="71" spans="1:6" x14ac:dyDescent="0.25">
      <c r="A71" s="99">
        <v>45929</v>
      </c>
      <c r="B71" s="98" t="s">
        <v>863</v>
      </c>
      <c r="C71" s="98" t="s">
        <v>172</v>
      </c>
      <c r="D71" s="98" t="s">
        <v>643</v>
      </c>
      <c r="E71" s="98">
        <v>30</v>
      </c>
      <c r="F71" s="98">
        <v>5.4</v>
      </c>
    </row>
    <row r="72" spans="1:6" x14ac:dyDescent="0.25">
      <c r="A72" s="99">
        <v>45929</v>
      </c>
      <c r="B72" s="98" t="s">
        <v>863</v>
      </c>
      <c r="C72" s="98" t="s">
        <v>174</v>
      </c>
      <c r="D72" s="98" t="s">
        <v>661</v>
      </c>
      <c r="E72" s="98">
        <v>30</v>
      </c>
      <c r="F72" s="98">
        <v>5.5</v>
      </c>
    </row>
    <row r="73" spans="1:6" x14ac:dyDescent="0.25">
      <c r="A73" s="99">
        <v>45929</v>
      </c>
      <c r="B73" s="98" t="s">
        <v>863</v>
      </c>
      <c r="C73" s="98" t="s">
        <v>176</v>
      </c>
      <c r="D73" s="98" t="s">
        <v>432</v>
      </c>
      <c r="E73" s="98">
        <v>30</v>
      </c>
      <c r="F73" s="98">
        <v>5.5</v>
      </c>
    </row>
    <row r="74" spans="1:6" x14ac:dyDescent="0.25">
      <c r="A74" s="99">
        <v>45929</v>
      </c>
      <c r="B74" s="98" t="s">
        <v>863</v>
      </c>
      <c r="C74" s="98" t="s">
        <v>183</v>
      </c>
      <c r="D74" s="98" t="s">
        <v>439</v>
      </c>
      <c r="E74" s="98">
        <v>10</v>
      </c>
      <c r="F74" s="98">
        <v>5.3</v>
      </c>
    </row>
    <row r="75" spans="1:6" x14ac:dyDescent="0.25">
      <c r="A75" s="99">
        <v>45929</v>
      </c>
      <c r="B75" s="98" t="s">
        <v>863</v>
      </c>
      <c r="C75" s="98" t="s">
        <v>184</v>
      </c>
      <c r="D75" s="98" t="s">
        <v>440</v>
      </c>
      <c r="E75" s="98">
        <v>60</v>
      </c>
      <c r="F75" s="98">
        <v>5.3</v>
      </c>
    </row>
    <row r="76" spans="1:6" x14ac:dyDescent="0.25">
      <c r="A76" s="99">
        <v>45929</v>
      </c>
      <c r="B76" s="98" t="s">
        <v>863</v>
      </c>
      <c r="C76" s="98" t="s">
        <v>187</v>
      </c>
      <c r="D76" s="98" t="s">
        <v>443</v>
      </c>
      <c r="E76" s="98">
        <v>10</v>
      </c>
      <c r="F76" s="98">
        <v>5.3</v>
      </c>
    </row>
    <row r="77" spans="1:6" x14ac:dyDescent="0.25">
      <c r="A77" s="99">
        <v>45929</v>
      </c>
      <c r="B77" s="98" t="s">
        <v>863</v>
      </c>
      <c r="C77" s="98" t="s">
        <v>193</v>
      </c>
      <c r="D77" s="98" t="s">
        <v>449</v>
      </c>
      <c r="E77" s="98">
        <v>10</v>
      </c>
      <c r="F77" s="98">
        <v>6.5</v>
      </c>
    </row>
    <row r="78" spans="1:6" x14ac:dyDescent="0.25">
      <c r="A78" s="99">
        <v>45929</v>
      </c>
      <c r="B78" s="98" t="s">
        <v>863</v>
      </c>
      <c r="C78" s="98" t="s">
        <v>194</v>
      </c>
      <c r="D78" s="98" t="s">
        <v>450</v>
      </c>
      <c r="E78" s="98">
        <v>10</v>
      </c>
      <c r="F78" s="98">
        <v>6.5</v>
      </c>
    </row>
    <row r="79" spans="1:6" x14ac:dyDescent="0.25">
      <c r="A79" s="99">
        <v>45929</v>
      </c>
      <c r="B79" s="98" t="s">
        <v>863</v>
      </c>
      <c r="C79" s="98" t="s">
        <v>195</v>
      </c>
      <c r="D79" s="98" t="s">
        <v>451</v>
      </c>
      <c r="E79" s="98">
        <v>100</v>
      </c>
      <c r="F79" s="98">
        <v>5.5</v>
      </c>
    </row>
    <row r="80" spans="1:6" x14ac:dyDescent="0.25">
      <c r="A80" s="99">
        <v>45929</v>
      </c>
      <c r="B80" s="98" t="s">
        <v>863</v>
      </c>
      <c r="C80" s="98" t="s">
        <v>201</v>
      </c>
      <c r="D80" s="98" t="s">
        <v>457</v>
      </c>
      <c r="E80" s="98">
        <v>10</v>
      </c>
      <c r="F80" s="98">
        <v>5.5</v>
      </c>
    </row>
    <row r="81" spans="1:6" x14ac:dyDescent="0.25">
      <c r="A81" s="99">
        <v>45929</v>
      </c>
      <c r="B81" s="98" t="s">
        <v>863</v>
      </c>
      <c r="C81" s="98" t="s">
        <v>205</v>
      </c>
      <c r="D81" s="98" t="s">
        <v>461</v>
      </c>
      <c r="E81" s="98">
        <v>30</v>
      </c>
      <c r="F81" s="98">
        <v>5.4</v>
      </c>
    </row>
    <row r="82" spans="1:6" x14ac:dyDescent="0.25">
      <c r="A82" s="99">
        <v>45929</v>
      </c>
      <c r="B82" s="98" t="s">
        <v>863</v>
      </c>
      <c r="C82" s="98" t="s">
        <v>213</v>
      </c>
      <c r="D82" s="98" t="s">
        <v>469</v>
      </c>
      <c r="E82" s="98">
        <v>30</v>
      </c>
      <c r="F82" s="98">
        <v>5.5</v>
      </c>
    </row>
    <row r="83" spans="1:6" x14ac:dyDescent="0.25">
      <c r="A83" s="99">
        <v>45929</v>
      </c>
      <c r="B83" s="98" t="s">
        <v>863</v>
      </c>
      <c r="C83" s="98" t="s">
        <v>215</v>
      </c>
      <c r="D83" s="98" t="s">
        <v>471</v>
      </c>
      <c r="E83" s="98">
        <v>50</v>
      </c>
      <c r="F83" s="98">
        <v>6.5</v>
      </c>
    </row>
    <row r="84" spans="1:6" x14ac:dyDescent="0.25">
      <c r="A84" s="99">
        <v>45929</v>
      </c>
      <c r="B84" s="98" t="s">
        <v>863</v>
      </c>
      <c r="C84" s="98" t="s">
        <v>216</v>
      </c>
      <c r="D84" s="98" t="s">
        <v>472</v>
      </c>
      <c r="E84" s="98">
        <v>30</v>
      </c>
      <c r="F84" s="98">
        <v>6</v>
      </c>
    </row>
    <row r="85" spans="1:6" x14ac:dyDescent="0.25">
      <c r="A85" s="99">
        <v>45929</v>
      </c>
      <c r="B85" s="98" t="s">
        <v>863</v>
      </c>
      <c r="C85" s="98" t="s">
        <v>219</v>
      </c>
      <c r="D85" s="98" t="s">
        <v>475</v>
      </c>
      <c r="E85" s="98">
        <v>100</v>
      </c>
      <c r="F85" s="98">
        <v>6</v>
      </c>
    </row>
    <row r="86" spans="1:6" x14ac:dyDescent="0.25">
      <c r="A86" s="99">
        <v>45929</v>
      </c>
      <c r="B86" s="98" t="s">
        <v>863</v>
      </c>
      <c r="C86" s="98" t="s">
        <v>223</v>
      </c>
      <c r="D86" s="98" t="s">
        <v>479</v>
      </c>
      <c r="E86" s="98">
        <v>10</v>
      </c>
      <c r="F86" s="98">
        <v>5.5</v>
      </c>
    </row>
    <row r="87" spans="1:6" x14ac:dyDescent="0.25">
      <c r="A87" s="99">
        <v>45929</v>
      </c>
      <c r="B87" s="98" t="s">
        <v>863</v>
      </c>
      <c r="C87" s="98" t="s">
        <v>225</v>
      </c>
      <c r="D87" s="98" t="s">
        <v>481</v>
      </c>
      <c r="E87" s="98">
        <v>20</v>
      </c>
      <c r="F87" s="98">
        <v>6</v>
      </c>
    </row>
    <row r="88" spans="1:6" x14ac:dyDescent="0.25">
      <c r="A88" s="99">
        <v>45929</v>
      </c>
      <c r="B88" s="98" t="s">
        <v>863</v>
      </c>
      <c r="C88" s="98" t="s">
        <v>226</v>
      </c>
      <c r="D88" s="98" t="s">
        <v>482</v>
      </c>
      <c r="E88" s="98">
        <v>50</v>
      </c>
      <c r="F88" s="98">
        <v>5.5</v>
      </c>
    </row>
    <row r="89" spans="1:6" x14ac:dyDescent="0.25">
      <c r="A89" s="99">
        <v>45929</v>
      </c>
      <c r="B89" s="98" t="s">
        <v>863</v>
      </c>
      <c r="C89" s="98" t="s">
        <v>227</v>
      </c>
      <c r="D89" s="98" t="s">
        <v>483</v>
      </c>
      <c r="E89" s="98">
        <v>50</v>
      </c>
      <c r="F89" s="98">
        <v>6.5</v>
      </c>
    </row>
    <row r="90" spans="1:6" x14ac:dyDescent="0.25">
      <c r="A90" s="99">
        <v>45929</v>
      </c>
      <c r="B90" s="98" t="s">
        <v>863</v>
      </c>
      <c r="C90" s="98" t="s">
        <v>230</v>
      </c>
      <c r="D90" s="98" t="s">
        <v>486</v>
      </c>
      <c r="E90" s="98">
        <v>50</v>
      </c>
      <c r="F90" s="98">
        <v>6.5</v>
      </c>
    </row>
    <row r="91" spans="1:6" x14ac:dyDescent="0.25">
      <c r="A91" s="99">
        <v>45929</v>
      </c>
      <c r="B91" s="98" t="s">
        <v>863</v>
      </c>
      <c r="C91" s="98" t="s">
        <v>231</v>
      </c>
      <c r="D91" s="98" t="s">
        <v>487</v>
      </c>
      <c r="E91" s="98">
        <v>30</v>
      </c>
      <c r="F91" s="98">
        <v>6.5</v>
      </c>
    </row>
    <row r="92" spans="1:6" x14ac:dyDescent="0.25">
      <c r="A92" s="99">
        <v>45929</v>
      </c>
      <c r="B92" s="98" t="s">
        <v>863</v>
      </c>
      <c r="C92" s="98" t="s">
        <v>232</v>
      </c>
      <c r="D92" s="98" t="s">
        <v>488</v>
      </c>
      <c r="E92" s="98">
        <v>20</v>
      </c>
      <c r="F92" s="98">
        <v>5.5</v>
      </c>
    </row>
    <row r="93" spans="1:6" x14ac:dyDescent="0.25">
      <c r="A93" s="99">
        <v>45946</v>
      </c>
      <c r="B93" s="98" t="s">
        <v>864</v>
      </c>
      <c r="C93" s="98" t="s">
        <v>103</v>
      </c>
      <c r="D93" s="98" t="s">
        <v>359</v>
      </c>
      <c r="E93" s="98">
        <v>50</v>
      </c>
      <c r="F93" s="98">
        <v>5.5</v>
      </c>
    </row>
    <row r="94" spans="1:6" x14ac:dyDescent="0.25">
      <c r="A94" s="99">
        <v>45946</v>
      </c>
      <c r="B94" s="98" t="s">
        <v>864</v>
      </c>
      <c r="C94" s="98" t="s">
        <v>114</v>
      </c>
      <c r="D94" s="98" t="s">
        <v>370</v>
      </c>
      <c r="E94" s="98">
        <v>30</v>
      </c>
      <c r="F94" s="98">
        <v>5.3</v>
      </c>
    </row>
    <row r="95" spans="1:6" x14ac:dyDescent="0.25">
      <c r="A95" s="99">
        <v>45946</v>
      </c>
      <c r="B95" s="98" t="s">
        <v>864</v>
      </c>
      <c r="C95" s="98" t="s">
        <v>115</v>
      </c>
      <c r="D95" s="98" t="s">
        <v>371</v>
      </c>
      <c r="E95" s="98">
        <v>50</v>
      </c>
      <c r="F95" s="98">
        <v>5.5</v>
      </c>
    </row>
    <row r="96" spans="1:6" x14ac:dyDescent="0.25">
      <c r="A96" s="99">
        <v>45946</v>
      </c>
      <c r="B96" s="98" t="s">
        <v>864</v>
      </c>
      <c r="C96" s="98" t="s">
        <v>116</v>
      </c>
      <c r="D96" s="98" t="s">
        <v>372</v>
      </c>
      <c r="E96" s="98">
        <v>30</v>
      </c>
      <c r="F96" s="98">
        <v>5.5</v>
      </c>
    </row>
    <row r="97" spans="1:6" x14ac:dyDescent="0.25">
      <c r="A97" s="99">
        <v>45946</v>
      </c>
      <c r="B97" s="98" t="s">
        <v>864</v>
      </c>
      <c r="C97" s="98" t="s">
        <v>117</v>
      </c>
      <c r="D97" s="98" t="s">
        <v>373</v>
      </c>
      <c r="E97" s="98">
        <v>40</v>
      </c>
      <c r="F97" s="98">
        <v>5.5</v>
      </c>
    </row>
    <row r="98" spans="1:6" x14ac:dyDescent="0.25">
      <c r="A98" s="99">
        <v>45946</v>
      </c>
      <c r="B98" s="98" t="s">
        <v>864</v>
      </c>
      <c r="C98" s="98" t="s">
        <v>118</v>
      </c>
      <c r="D98" s="98" t="s">
        <v>374</v>
      </c>
      <c r="E98" s="98">
        <v>20</v>
      </c>
      <c r="F98" s="98">
        <v>5.5</v>
      </c>
    </row>
    <row r="99" spans="1:6" x14ac:dyDescent="0.25">
      <c r="A99" s="99">
        <v>45946</v>
      </c>
      <c r="B99" s="98" t="s">
        <v>864</v>
      </c>
      <c r="C99" s="98" t="s">
        <v>119</v>
      </c>
      <c r="D99" s="98" t="s">
        <v>375</v>
      </c>
      <c r="E99" s="98">
        <v>30</v>
      </c>
      <c r="F99" s="98">
        <v>5.5</v>
      </c>
    </row>
    <row r="100" spans="1:6" x14ac:dyDescent="0.25">
      <c r="A100" s="99">
        <v>45946</v>
      </c>
      <c r="B100" s="98" t="s">
        <v>864</v>
      </c>
      <c r="C100" s="98" t="s">
        <v>121</v>
      </c>
      <c r="D100" s="98" t="s">
        <v>377</v>
      </c>
      <c r="E100" s="98">
        <v>30</v>
      </c>
      <c r="F100" s="98">
        <v>5.5</v>
      </c>
    </row>
    <row r="101" spans="1:6" x14ac:dyDescent="0.25">
      <c r="A101" s="99">
        <v>45946</v>
      </c>
      <c r="B101" s="98" t="s">
        <v>864</v>
      </c>
      <c r="C101" s="98" t="s">
        <v>122</v>
      </c>
      <c r="D101" s="98" t="s">
        <v>378</v>
      </c>
      <c r="E101" s="98">
        <v>30</v>
      </c>
      <c r="F101" s="98">
        <v>5.5</v>
      </c>
    </row>
    <row r="102" spans="1:6" x14ac:dyDescent="0.25">
      <c r="A102" s="99">
        <v>45946</v>
      </c>
      <c r="B102" s="98" t="s">
        <v>864</v>
      </c>
      <c r="C102" s="98" t="s">
        <v>123</v>
      </c>
      <c r="D102" s="98" t="s">
        <v>379</v>
      </c>
      <c r="E102" s="98">
        <v>50</v>
      </c>
      <c r="F102" s="98">
        <v>5.5</v>
      </c>
    </row>
    <row r="103" spans="1:6" x14ac:dyDescent="0.25">
      <c r="A103" s="99">
        <v>45946</v>
      </c>
      <c r="B103" s="98" t="s">
        <v>864</v>
      </c>
      <c r="C103" s="98" t="s">
        <v>125</v>
      </c>
      <c r="D103" s="98" t="s">
        <v>381</v>
      </c>
      <c r="E103" s="98">
        <v>20</v>
      </c>
      <c r="F103" s="98">
        <v>5.3</v>
      </c>
    </row>
    <row r="104" spans="1:6" x14ac:dyDescent="0.25">
      <c r="A104" s="99">
        <v>45946</v>
      </c>
      <c r="B104" s="98" t="s">
        <v>864</v>
      </c>
      <c r="C104" s="98" t="s">
        <v>127</v>
      </c>
      <c r="D104" s="98" t="s">
        <v>641</v>
      </c>
      <c r="E104" s="98">
        <v>20</v>
      </c>
      <c r="F104" s="98">
        <v>5.7</v>
      </c>
    </row>
    <row r="105" spans="1:6" x14ac:dyDescent="0.25">
      <c r="A105" s="99">
        <v>45946</v>
      </c>
      <c r="B105" s="98" t="s">
        <v>864</v>
      </c>
      <c r="C105" s="98" t="s">
        <v>129</v>
      </c>
      <c r="D105" s="98" t="s">
        <v>385</v>
      </c>
      <c r="E105" s="98">
        <v>20</v>
      </c>
      <c r="F105" s="98">
        <v>5.3</v>
      </c>
    </row>
    <row r="106" spans="1:6" x14ac:dyDescent="0.25">
      <c r="A106" s="99">
        <v>45946</v>
      </c>
      <c r="B106" s="98" t="s">
        <v>864</v>
      </c>
      <c r="C106" s="98" t="s">
        <v>130</v>
      </c>
      <c r="D106" s="98" t="s">
        <v>386</v>
      </c>
      <c r="E106" s="98">
        <v>20</v>
      </c>
      <c r="F106" s="98">
        <v>5.5</v>
      </c>
    </row>
    <row r="107" spans="1:6" x14ac:dyDescent="0.25">
      <c r="A107" s="99">
        <v>45946</v>
      </c>
      <c r="B107" s="98" t="s">
        <v>864</v>
      </c>
      <c r="C107" s="98" t="s">
        <v>131</v>
      </c>
      <c r="D107" s="98" t="s">
        <v>387</v>
      </c>
      <c r="E107" s="98">
        <v>20</v>
      </c>
      <c r="F107" s="98">
        <v>5.5</v>
      </c>
    </row>
    <row r="108" spans="1:6" x14ac:dyDescent="0.25">
      <c r="A108" s="99">
        <v>45946</v>
      </c>
      <c r="B108" s="98" t="s">
        <v>864</v>
      </c>
      <c r="C108" s="98" t="s">
        <v>132</v>
      </c>
      <c r="D108" s="98" t="s">
        <v>388</v>
      </c>
      <c r="E108" s="98">
        <v>20</v>
      </c>
      <c r="F108" s="98">
        <v>5.5</v>
      </c>
    </row>
    <row r="109" spans="1:6" x14ac:dyDescent="0.25">
      <c r="A109" s="99">
        <v>45946</v>
      </c>
      <c r="B109" s="98" t="s">
        <v>864</v>
      </c>
      <c r="C109" s="98" t="s">
        <v>865</v>
      </c>
      <c r="D109" s="98" t="s">
        <v>409</v>
      </c>
      <c r="E109" s="98">
        <v>40</v>
      </c>
      <c r="F109" s="98">
        <v>4.5</v>
      </c>
    </row>
    <row r="110" spans="1:6" x14ac:dyDescent="0.25">
      <c r="A110" s="99">
        <v>45946</v>
      </c>
      <c r="B110" s="98" t="s">
        <v>864</v>
      </c>
      <c r="C110" s="98" t="s">
        <v>157</v>
      </c>
      <c r="D110" s="98" t="s">
        <v>413</v>
      </c>
      <c r="E110" s="98">
        <v>50</v>
      </c>
      <c r="F110" s="98">
        <v>6.2</v>
      </c>
    </row>
    <row r="111" spans="1:6" x14ac:dyDescent="0.25">
      <c r="A111" s="99">
        <v>45946</v>
      </c>
      <c r="B111" s="98" t="s">
        <v>864</v>
      </c>
      <c r="C111" s="98" t="s">
        <v>169</v>
      </c>
      <c r="D111" s="98" t="s">
        <v>425</v>
      </c>
      <c r="E111" s="98">
        <v>50</v>
      </c>
      <c r="F111" s="98">
        <v>6</v>
      </c>
    </row>
    <row r="112" spans="1:6" x14ac:dyDescent="0.25">
      <c r="A112" s="99">
        <v>45946</v>
      </c>
      <c r="B112" s="98" t="s">
        <v>864</v>
      </c>
      <c r="C112" s="98" t="s">
        <v>172</v>
      </c>
      <c r="D112" s="98" t="s">
        <v>643</v>
      </c>
      <c r="E112" s="98">
        <v>10</v>
      </c>
      <c r="F112" s="98">
        <v>5.4</v>
      </c>
    </row>
    <row r="113" spans="1:6" x14ac:dyDescent="0.25">
      <c r="A113" s="99">
        <v>45946</v>
      </c>
      <c r="B113" s="98" t="s">
        <v>864</v>
      </c>
      <c r="C113" s="98" t="s">
        <v>175</v>
      </c>
      <c r="D113" s="98" t="s">
        <v>431</v>
      </c>
      <c r="E113" s="98">
        <v>10</v>
      </c>
      <c r="F113" s="98">
        <v>5.5</v>
      </c>
    </row>
    <row r="114" spans="1:6" x14ac:dyDescent="0.25">
      <c r="A114" s="99">
        <v>45946</v>
      </c>
      <c r="B114" s="98" t="s">
        <v>864</v>
      </c>
      <c r="C114" s="98" t="s">
        <v>176</v>
      </c>
      <c r="D114" s="98" t="s">
        <v>432</v>
      </c>
      <c r="E114" s="98">
        <v>20</v>
      </c>
      <c r="F114" s="98">
        <v>5.5</v>
      </c>
    </row>
    <row r="115" spans="1:6" x14ac:dyDescent="0.25">
      <c r="A115" s="99">
        <v>45946</v>
      </c>
      <c r="B115" s="98" t="s">
        <v>864</v>
      </c>
      <c r="C115" s="98" t="s">
        <v>177</v>
      </c>
      <c r="D115" s="98" t="s">
        <v>433</v>
      </c>
      <c r="E115" s="98">
        <v>10</v>
      </c>
      <c r="F115" s="98">
        <v>5.5</v>
      </c>
    </row>
    <row r="116" spans="1:6" x14ac:dyDescent="0.25">
      <c r="A116" s="99">
        <v>45946</v>
      </c>
      <c r="B116" s="98" t="s">
        <v>864</v>
      </c>
      <c r="C116" s="98" t="s">
        <v>178</v>
      </c>
      <c r="D116" s="98" t="s">
        <v>434</v>
      </c>
      <c r="E116" s="98">
        <v>10</v>
      </c>
      <c r="F116" s="98">
        <v>5.5</v>
      </c>
    </row>
    <row r="117" spans="1:6" x14ac:dyDescent="0.25">
      <c r="A117" s="99">
        <v>45946</v>
      </c>
      <c r="B117" s="98" t="s">
        <v>864</v>
      </c>
      <c r="C117" s="98" t="s">
        <v>183</v>
      </c>
      <c r="D117" s="98" t="s">
        <v>439</v>
      </c>
      <c r="E117" s="98">
        <v>20</v>
      </c>
      <c r="F117" s="98">
        <v>5.3</v>
      </c>
    </row>
    <row r="118" spans="1:6" x14ac:dyDescent="0.25">
      <c r="A118" s="99">
        <v>45946</v>
      </c>
      <c r="B118" s="98" t="s">
        <v>864</v>
      </c>
      <c r="C118" s="98" t="s">
        <v>184</v>
      </c>
      <c r="D118" s="98" t="s">
        <v>440</v>
      </c>
      <c r="E118" s="98">
        <v>50</v>
      </c>
      <c r="F118" s="98">
        <v>5.3</v>
      </c>
    </row>
    <row r="119" spans="1:6" x14ac:dyDescent="0.25">
      <c r="A119" s="99">
        <v>45946</v>
      </c>
      <c r="B119" s="98" t="s">
        <v>864</v>
      </c>
      <c r="C119" s="98" t="s">
        <v>186</v>
      </c>
      <c r="D119" s="98" t="s">
        <v>442</v>
      </c>
      <c r="E119" s="98">
        <v>10</v>
      </c>
      <c r="F119" s="98">
        <v>5.3</v>
      </c>
    </row>
    <row r="120" spans="1:6" x14ac:dyDescent="0.25">
      <c r="A120" s="99">
        <v>45946</v>
      </c>
      <c r="B120" s="98" t="s">
        <v>864</v>
      </c>
      <c r="C120" s="98" t="s">
        <v>187</v>
      </c>
      <c r="D120" s="98" t="s">
        <v>443</v>
      </c>
      <c r="E120" s="98">
        <v>10</v>
      </c>
      <c r="F120" s="98">
        <v>5.3</v>
      </c>
    </row>
    <row r="121" spans="1:6" x14ac:dyDescent="0.25">
      <c r="A121" s="99">
        <v>45946</v>
      </c>
      <c r="B121" s="98" t="s">
        <v>864</v>
      </c>
      <c r="C121" s="98" t="s">
        <v>191</v>
      </c>
      <c r="D121" s="98" t="s">
        <v>447</v>
      </c>
      <c r="E121" s="98">
        <v>10</v>
      </c>
      <c r="F121" s="98">
        <v>5.5</v>
      </c>
    </row>
    <row r="122" spans="1:6" x14ac:dyDescent="0.25">
      <c r="A122" s="99">
        <v>45946</v>
      </c>
      <c r="B122" s="98" t="s">
        <v>864</v>
      </c>
      <c r="C122" s="98" t="s">
        <v>192</v>
      </c>
      <c r="D122" s="98" t="s">
        <v>448</v>
      </c>
      <c r="E122" s="98">
        <v>10</v>
      </c>
      <c r="F122" s="98">
        <v>5.5</v>
      </c>
    </row>
    <row r="123" spans="1:6" x14ac:dyDescent="0.25">
      <c r="A123" s="99">
        <v>45946</v>
      </c>
      <c r="B123" s="98" t="s">
        <v>864</v>
      </c>
      <c r="C123" s="98" t="s">
        <v>194</v>
      </c>
      <c r="D123" s="98" t="s">
        <v>450</v>
      </c>
      <c r="E123" s="98">
        <v>10</v>
      </c>
      <c r="F123" s="98">
        <v>6.5</v>
      </c>
    </row>
    <row r="124" spans="1:6" x14ac:dyDescent="0.25">
      <c r="A124" s="99">
        <v>45946</v>
      </c>
      <c r="B124" s="98" t="s">
        <v>864</v>
      </c>
      <c r="C124" s="98" t="s">
        <v>195</v>
      </c>
      <c r="D124" s="98" t="s">
        <v>451</v>
      </c>
      <c r="E124" s="98">
        <v>50</v>
      </c>
      <c r="F124" s="98">
        <v>5.5</v>
      </c>
    </row>
    <row r="125" spans="1:6" x14ac:dyDescent="0.25">
      <c r="A125" s="99">
        <v>45946</v>
      </c>
      <c r="B125" s="98" t="s">
        <v>864</v>
      </c>
      <c r="C125" s="98" t="s">
        <v>200</v>
      </c>
      <c r="D125" s="98" t="s">
        <v>456</v>
      </c>
      <c r="E125" s="98">
        <v>10</v>
      </c>
      <c r="F125" s="98">
        <v>7.4</v>
      </c>
    </row>
    <row r="126" spans="1:6" x14ac:dyDescent="0.25">
      <c r="A126" s="99">
        <v>45946</v>
      </c>
      <c r="B126" s="98" t="s">
        <v>864</v>
      </c>
      <c r="C126" s="98" t="s">
        <v>201</v>
      </c>
      <c r="D126" s="98" t="s">
        <v>457</v>
      </c>
      <c r="E126" s="98">
        <v>20</v>
      </c>
      <c r="F126" s="98">
        <v>5.5</v>
      </c>
    </row>
    <row r="127" spans="1:6" x14ac:dyDescent="0.25">
      <c r="A127" s="99">
        <v>45946</v>
      </c>
      <c r="B127" s="98" t="s">
        <v>864</v>
      </c>
      <c r="C127" s="98" t="s">
        <v>205</v>
      </c>
      <c r="D127" s="98" t="s">
        <v>461</v>
      </c>
      <c r="E127" s="98">
        <v>10</v>
      </c>
      <c r="F127" s="98">
        <v>5.4</v>
      </c>
    </row>
    <row r="128" spans="1:6" x14ac:dyDescent="0.25">
      <c r="A128" s="99">
        <v>45946</v>
      </c>
      <c r="B128" s="98" t="s">
        <v>864</v>
      </c>
      <c r="C128" s="98" t="s">
        <v>213</v>
      </c>
      <c r="D128" s="98" t="s">
        <v>469</v>
      </c>
      <c r="E128" s="98">
        <v>20</v>
      </c>
      <c r="F128" s="98">
        <v>5.5</v>
      </c>
    </row>
    <row r="129" spans="1:6" x14ac:dyDescent="0.25">
      <c r="A129" s="99">
        <v>45946</v>
      </c>
      <c r="B129" s="98" t="s">
        <v>864</v>
      </c>
      <c r="C129" s="98" t="s">
        <v>215</v>
      </c>
      <c r="D129" s="98" t="s">
        <v>471</v>
      </c>
      <c r="E129" s="98">
        <v>70</v>
      </c>
      <c r="F129" s="98">
        <v>6.5</v>
      </c>
    </row>
    <row r="130" spans="1:6" x14ac:dyDescent="0.25">
      <c r="A130" s="99">
        <v>45946</v>
      </c>
      <c r="B130" s="98" t="s">
        <v>864</v>
      </c>
      <c r="C130" s="98" t="s">
        <v>216</v>
      </c>
      <c r="D130" s="98" t="s">
        <v>472</v>
      </c>
      <c r="E130" s="98">
        <v>20</v>
      </c>
      <c r="F130" s="98">
        <v>6</v>
      </c>
    </row>
    <row r="131" spans="1:6" x14ac:dyDescent="0.25">
      <c r="A131" s="99">
        <v>45946</v>
      </c>
      <c r="B131" s="98" t="s">
        <v>864</v>
      </c>
      <c r="C131" s="98" t="s">
        <v>219</v>
      </c>
      <c r="D131" s="98" t="s">
        <v>475</v>
      </c>
      <c r="E131" s="98">
        <v>30</v>
      </c>
      <c r="F131" s="98">
        <v>6</v>
      </c>
    </row>
    <row r="132" spans="1:6" x14ac:dyDescent="0.25">
      <c r="A132" s="99">
        <v>45946</v>
      </c>
      <c r="B132" s="98" t="s">
        <v>864</v>
      </c>
      <c r="C132" s="98" t="s">
        <v>220</v>
      </c>
      <c r="D132" s="98" t="s">
        <v>476</v>
      </c>
      <c r="E132" s="98">
        <v>10</v>
      </c>
      <c r="F132" s="98">
        <v>5.3</v>
      </c>
    </row>
    <row r="133" spans="1:6" x14ac:dyDescent="0.25">
      <c r="A133" s="99">
        <v>45946</v>
      </c>
      <c r="B133" s="98" t="s">
        <v>864</v>
      </c>
      <c r="C133" s="98" t="s">
        <v>223</v>
      </c>
      <c r="D133" s="98" t="s">
        <v>479</v>
      </c>
      <c r="E133" s="98">
        <v>10</v>
      </c>
      <c r="F133" s="98">
        <v>5.5</v>
      </c>
    </row>
    <row r="134" spans="1:6" x14ac:dyDescent="0.25">
      <c r="A134" s="99">
        <v>45946</v>
      </c>
      <c r="B134" s="98" t="s">
        <v>864</v>
      </c>
      <c r="C134" s="98" t="s">
        <v>225</v>
      </c>
      <c r="D134" s="98" t="s">
        <v>481</v>
      </c>
      <c r="E134" s="98">
        <v>40</v>
      </c>
      <c r="F134" s="98">
        <v>6</v>
      </c>
    </row>
    <row r="135" spans="1:6" x14ac:dyDescent="0.25">
      <c r="A135" s="99">
        <v>45946</v>
      </c>
      <c r="B135" s="98" t="s">
        <v>864</v>
      </c>
      <c r="C135" s="98" t="s">
        <v>226</v>
      </c>
      <c r="D135" s="98" t="s">
        <v>482</v>
      </c>
      <c r="E135" s="98">
        <v>20</v>
      </c>
      <c r="F135" s="98">
        <v>5.5</v>
      </c>
    </row>
    <row r="136" spans="1:6" x14ac:dyDescent="0.25">
      <c r="A136" s="99">
        <v>45946</v>
      </c>
      <c r="B136" s="98" t="s">
        <v>864</v>
      </c>
      <c r="C136" s="98" t="s">
        <v>231</v>
      </c>
      <c r="D136" s="98" t="s">
        <v>487</v>
      </c>
      <c r="E136" s="98">
        <v>50</v>
      </c>
      <c r="F136" s="98">
        <v>6.5</v>
      </c>
    </row>
    <row r="137" spans="1:6" x14ac:dyDescent="0.25">
      <c r="A137" s="99">
        <v>45946</v>
      </c>
      <c r="B137" s="98" t="s">
        <v>864</v>
      </c>
      <c r="C137" s="98" t="s">
        <v>232</v>
      </c>
      <c r="D137" s="98" t="s">
        <v>488</v>
      </c>
      <c r="E137" s="98">
        <v>10</v>
      </c>
      <c r="F137" s="98">
        <v>5.5</v>
      </c>
    </row>
    <row r="138" spans="1:6" x14ac:dyDescent="0.25">
      <c r="A138" s="99">
        <v>45946</v>
      </c>
      <c r="B138" s="98" t="s">
        <v>864</v>
      </c>
      <c r="C138" s="98" t="s">
        <v>236</v>
      </c>
      <c r="D138" s="98" t="s">
        <v>492</v>
      </c>
      <c r="E138" s="98">
        <v>20</v>
      </c>
      <c r="F138" s="98">
        <v>6.2</v>
      </c>
    </row>
    <row r="139" spans="1:6" x14ac:dyDescent="0.25">
      <c r="A139" s="99">
        <v>45957</v>
      </c>
      <c r="B139" s="98" t="s">
        <v>866</v>
      </c>
      <c r="C139" s="98" t="s">
        <v>108</v>
      </c>
      <c r="D139" s="98" t="s">
        <v>364</v>
      </c>
      <c r="E139" s="98">
        <v>50</v>
      </c>
      <c r="F139" s="98">
        <v>5.3</v>
      </c>
    </row>
    <row r="140" spans="1:6" x14ac:dyDescent="0.25">
      <c r="A140" s="99">
        <v>45957</v>
      </c>
      <c r="B140" s="98" t="s">
        <v>866</v>
      </c>
      <c r="C140" s="98" t="s">
        <v>110</v>
      </c>
      <c r="D140" s="98" t="s">
        <v>366</v>
      </c>
      <c r="E140" s="98">
        <v>20</v>
      </c>
      <c r="F140" s="98">
        <v>5.5</v>
      </c>
    </row>
    <row r="141" spans="1:6" x14ac:dyDescent="0.25">
      <c r="A141" s="99">
        <v>45957</v>
      </c>
      <c r="B141" s="98" t="s">
        <v>866</v>
      </c>
      <c r="C141" s="98" t="s">
        <v>111</v>
      </c>
      <c r="D141" s="98" t="s">
        <v>367</v>
      </c>
      <c r="E141" s="98">
        <v>40</v>
      </c>
      <c r="F141" s="98">
        <v>5.5</v>
      </c>
    </row>
    <row r="142" spans="1:6" x14ac:dyDescent="0.25">
      <c r="A142" s="99">
        <v>45957</v>
      </c>
      <c r="B142" s="98" t="s">
        <v>866</v>
      </c>
      <c r="C142" s="98" t="s">
        <v>113</v>
      </c>
      <c r="D142" s="98" t="s">
        <v>369</v>
      </c>
      <c r="E142" s="98">
        <v>10</v>
      </c>
      <c r="F142" s="98">
        <v>7.7</v>
      </c>
    </row>
    <row r="143" spans="1:6" x14ac:dyDescent="0.25">
      <c r="A143" s="99">
        <v>45957</v>
      </c>
      <c r="B143" s="98" t="s">
        <v>866</v>
      </c>
      <c r="C143" s="98" t="s">
        <v>121</v>
      </c>
      <c r="D143" s="98" t="s">
        <v>377</v>
      </c>
      <c r="E143" s="98">
        <v>10</v>
      </c>
      <c r="F143" s="98">
        <v>5.5</v>
      </c>
    </row>
    <row r="144" spans="1:6" x14ac:dyDescent="0.25">
      <c r="A144" s="99">
        <v>45957</v>
      </c>
      <c r="B144" s="98" t="s">
        <v>866</v>
      </c>
      <c r="C144" s="98" t="s">
        <v>123</v>
      </c>
      <c r="D144" s="98" t="s">
        <v>379</v>
      </c>
      <c r="E144" s="98">
        <v>20</v>
      </c>
      <c r="F144" s="98">
        <v>5.5</v>
      </c>
    </row>
    <row r="145" spans="1:6" x14ac:dyDescent="0.25">
      <c r="A145" s="99">
        <v>45957</v>
      </c>
      <c r="B145" s="98" t="s">
        <v>866</v>
      </c>
      <c r="C145" s="98" t="s">
        <v>130</v>
      </c>
      <c r="D145" s="98" t="s">
        <v>386</v>
      </c>
      <c r="E145" s="98">
        <v>20</v>
      </c>
      <c r="F145" s="98">
        <v>5.5</v>
      </c>
    </row>
    <row r="146" spans="1:6" x14ac:dyDescent="0.25">
      <c r="A146" s="99">
        <v>45957</v>
      </c>
      <c r="B146" s="98" t="s">
        <v>866</v>
      </c>
      <c r="C146" s="98" t="s">
        <v>132</v>
      </c>
      <c r="D146" s="98" t="s">
        <v>388</v>
      </c>
      <c r="E146" s="98">
        <v>20</v>
      </c>
      <c r="F146" s="98">
        <v>5.5</v>
      </c>
    </row>
    <row r="147" spans="1:6" x14ac:dyDescent="0.25">
      <c r="A147" s="99">
        <v>45957</v>
      </c>
      <c r="B147" s="98" t="s">
        <v>866</v>
      </c>
      <c r="C147" s="98" t="s">
        <v>139</v>
      </c>
      <c r="D147" s="98" t="s">
        <v>395</v>
      </c>
      <c r="E147" s="98">
        <v>20</v>
      </c>
      <c r="F147" s="98">
        <v>5.3</v>
      </c>
    </row>
    <row r="148" spans="1:6" x14ac:dyDescent="0.25">
      <c r="A148" s="99">
        <v>45957</v>
      </c>
      <c r="B148" s="98" t="s">
        <v>866</v>
      </c>
      <c r="C148" s="98" t="s">
        <v>142</v>
      </c>
      <c r="D148" s="98" t="s">
        <v>398</v>
      </c>
      <c r="E148" s="98">
        <v>10</v>
      </c>
      <c r="F148" s="98">
        <v>4.3</v>
      </c>
    </row>
    <row r="149" spans="1:6" x14ac:dyDescent="0.25">
      <c r="A149" s="99">
        <v>45957</v>
      </c>
      <c r="B149" s="98" t="s">
        <v>866</v>
      </c>
      <c r="C149" s="98" t="s">
        <v>146</v>
      </c>
      <c r="D149" s="98" t="s">
        <v>402</v>
      </c>
      <c r="E149" s="98">
        <v>30</v>
      </c>
      <c r="F149" s="98">
        <v>6.5</v>
      </c>
    </row>
    <row r="150" spans="1:6" x14ac:dyDescent="0.25">
      <c r="A150" s="99">
        <v>45957</v>
      </c>
      <c r="B150" s="98" t="s">
        <v>866</v>
      </c>
      <c r="C150" s="98" t="s">
        <v>150</v>
      </c>
      <c r="D150" s="98" t="s">
        <v>406</v>
      </c>
      <c r="E150" s="98">
        <v>30</v>
      </c>
      <c r="F150" s="98">
        <v>5.3</v>
      </c>
    </row>
    <row r="151" spans="1:6" x14ac:dyDescent="0.25">
      <c r="A151" s="99">
        <v>45957</v>
      </c>
      <c r="B151" s="98" t="s">
        <v>866</v>
      </c>
      <c r="C151" s="98" t="s">
        <v>151</v>
      </c>
      <c r="D151" s="98" t="s">
        <v>407</v>
      </c>
      <c r="E151" s="98">
        <v>20</v>
      </c>
      <c r="F151" s="98">
        <v>5.3</v>
      </c>
    </row>
    <row r="152" spans="1:6" x14ac:dyDescent="0.25">
      <c r="A152" s="99">
        <v>45957</v>
      </c>
      <c r="B152" s="98" t="s">
        <v>866</v>
      </c>
      <c r="C152" s="98" t="s">
        <v>152</v>
      </c>
      <c r="D152" s="98" t="s">
        <v>408</v>
      </c>
      <c r="E152" s="98">
        <v>20</v>
      </c>
      <c r="F152" s="98">
        <v>5.3</v>
      </c>
    </row>
    <row r="153" spans="1:6" x14ac:dyDescent="0.25">
      <c r="A153" s="99">
        <v>45957</v>
      </c>
      <c r="B153" s="98" t="s">
        <v>866</v>
      </c>
      <c r="C153" s="98" t="s">
        <v>160</v>
      </c>
      <c r="D153" s="98" t="s">
        <v>416</v>
      </c>
      <c r="E153" s="98">
        <v>20</v>
      </c>
      <c r="F153" s="98">
        <v>5.5</v>
      </c>
    </row>
    <row r="154" spans="1:6" x14ac:dyDescent="0.25">
      <c r="A154" s="99">
        <v>45957</v>
      </c>
      <c r="B154" s="98" t="s">
        <v>866</v>
      </c>
      <c r="C154" s="98" t="s">
        <v>161</v>
      </c>
      <c r="D154" s="98" t="s">
        <v>417</v>
      </c>
      <c r="E154" s="98">
        <v>10</v>
      </c>
      <c r="F154" s="98">
        <v>5.3</v>
      </c>
    </row>
    <row r="155" spans="1:6" x14ac:dyDescent="0.25">
      <c r="A155" s="99">
        <v>45957</v>
      </c>
      <c r="B155" s="98" t="s">
        <v>866</v>
      </c>
      <c r="C155" s="98" t="s">
        <v>164</v>
      </c>
      <c r="D155" s="98" t="s">
        <v>420</v>
      </c>
      <c r="E155" s="98">
        <v>30</v>
      </c>
      <c r="F155" s="98">
        <v>5.3</v>
      </c>
    </row>
    <row r="156" spans="1:6" x14ac:dyDescent="0.25">
      <c r="A156" s="99">
        <v>45957</v>
      </c>
      <c r="B156" s="98" t="s">
        <v>866</v>
      </c>
      <c r="C156" s="98" t="s">
        <v>165</v>
      </c>
      <c r="D156" s="98" t="s">
        <v>421</v>
      </c>
      <c r="E156" s="98">
        <v>20</v>
      </c>
      <c r="F156" s="98">
        <v>6.2</v>
      </c>
    </row>
    <row r="157" spans="1:6" x14ac:dyDescent="0.25">
      <c r="A157" s="99">
        <v>45957</v>
      </c>
      <c r="B157" s="98" t="s">
        <v>866</v>
      </c>
      <c r="C157" s="98" t="s">
        <v>171</v>
      </c>
      <c r="D157" s="98" t="s">
        <v>427</v>
      </c>
      <c r="E157" s="98">
        <v>20</v>
      </c>
      <c r="F157" s="98">
        <v>6.2</v>
      </c>
    </row>
    <row r="158" spans="1:6" x14ac:dyDescent="0.25">
      <c r="A158" s="99">
        <v>45957</v>
      </c>
      <c r="B158" s="98" t="s">
        <v>866</v>
      </c>
      <c r="C158" s="98" t="s">
        <v>172</v>
      </c>
      <c r="D158" s="98" t="s">
        <v>643</v>
      </c>
      <c r="E158" s="98">
        <v>10</v>
      </c>
      <c r="F158" s="98">
        <v>5.4</v>
      </c>
    </row>
    <row r="159" spans="1:6" x14ac:dyDescent="0.25">
      <c r="A159" s="99">
        <v>45957</v>
      </c>
      <c r="B159" s="98" t="s">
        <v>866</v>
      </c>
      <c r="C159" s="98" t="s">
        <v>178</v>
      </c>
      <c r="D159" s="98" t="s">
        <v>434</v>
      </c>
      <c r="E159" s="98">
        <v>10</v>
      </c>
      <c r="F159" s="98">
        <v>5.5</v>
      </c>
    </row>
    <row r="160" spans="1:6" x14ac:dyDescent="0.25">
      <c r="A160" s="99">
        <v>45957</v>
      </c>
      <c r="B160" s="98" t="s">
        <v>866</v>
      </c>
      <c r="C160" s="98" t="s">
        <v>188</v>
      </c>
      <c r="D160" s="98" t="s">
        <v>444</v>
      </c>
      <c r="E160" s="98">
        <v>10</v>
      </c>
      <c r="F160" s="98">
        <v>5.4</v>
      </c>
    </row>
    <row r="161" spans="1:6" x14ac:dyDescent="0.25">
      <c r="A161" s="99">
        <v>45957</v>
      </c>
      <c r="B161" s="98" t="s">
        <v>866</v>
      </c>
      <c r="C161" s="98" t="s">
        <v>189</v>
      </c>
      <c r="D161" s="98" t="s">
        <v>445</v>
      </c>
      <c r="E161" s="98">
        <v>10</v>
      </c>
      <c r="F161" s="98">
        <v>5.5</v>
      </c>
    </row>
    <row r="162" spans="1:6" x14ac:dyDescent="0.25">
      <c r="A162" s="99">
        <v>45957</v>
      </c>
      <c r="B162" s="98" t="s">
        <v>866</v>
      </c>
      <c r="C162" s="98" t="s">
        <v>190</v>
      </c>
      <c r="D162" s="98" t="s">
        <v>446</v>
      </c>
      <c r="E162" s="98">
        <v>10</v>
      </c>
      <c r="F162" s="98">
        <v>5.5</v>
      </c>
    </row>
    <row r="163" spans="1:6" x14ac:dyDescent="0.25">
      <c r="A163" s="99">
        <v>45957</v>
      </c>
      <c r="B163" s="98" t="s">
        <v>866</v>
      </c>
      <c r="C163" s="98" t="s">
        <v>193</v>
      </c>
      <c r="D163" s="98" t="s">
        <v>449</v>
      </c>
      <c r="E163" s="98">
        <v>10</v>
      </c>
      <c r="F163" s="98">
        <v>6.5</v>
      </c>
    </row>
    <row r="164" spans="1:6" x14ac:dyDescent="0.25">
      <c r="A164" s="99">
        <v>45957</v>
      </c>
      <c r="B164" s="98" t="s">
        <v>866</v>
      </c>
      <c r="C164" s="98" t="s">
        <v>194</v>
      </c>
      <c r="D164" s="98" t="s">
        <v>450</v>
      </c>
      <c r="E164" s="98">
        <v>10</v>
      </c>
      <c r="F164" s="98">
        <v>6.5</v>
      </c>
    </row>
    <row r="165" spans="1:6" x14ac:dyDescent="0.25">
      <c r="A165" s="99">
        <v>45957</v>
      </c>
      <c r="B165" s="98" t="s">
        <v>866</v>
      </c>
      <c r="C165" s="98" t="s">
        <v>195</v>
      </c>
      <c r="D165" s="98" t="s">
        <v>451</v>
      </c>
      <c r="E165" s="98">
        <v>100</v>
      </c>
      <c r="F165" s="98">
        <v>5.5</v>
      </c>
    </row>
    <row r="166" spans="1:6" x14ac:dyDescent="0.25">
      <c r="A166" s="99">
        <v>45957</v>
      </c>
      <c r="B166" s="98" t="s">
        <v>866</v>
      </c>
      <c r="C166" s="98" t="s">
        <v>196</v>
      </c>
      <c r="D166" s="98" t="s">
        <v>867</v>
      </c>
      <c r="E166" s="98">
        <v>20</v>
      </c>
      <c r="F166" s="98">
        <v>6.2</v>
      </c>
    </row>
    <row r="167" spans="1:6" x14ac:dyDescent="0.25">
      <c r="A167" s="99">
        <v>45957</v>
      </c>
      <c r="B167" s="98" t="s">
        <v>866</v>
      </c>
      <c r="C167" s="98" t="s">
        <v>197</v>
      </c>
      <c r="D167" s="98" t="s">
        <v>453</v>
      </c>
      <c r="E167" s="98">
        <v>10</v>
      </c>
      <c r="F167" s="98">
        <v>7.5</v>
      </c>
    </row>
    <row r="168" spans="1:6" x14ac:dyDescent="0.25">
      <c r="A168" s="99">
        <v>45957</v>
      </c>
      <c r="B168" s="98" t="s">
        <v>866</v>
      </c>
      <c r="C168" s="98" t="s">
        <v>201</v>
      </c>
      <c r="D168" s="98" t="s">
        <v>457</v>
      </c>
      <c r="E168" s="98">
        <v>20</v>
      </c>
      <c r="F168" s="98">
        <v>5.5</v>
      </c>
    </row>
    <row r="169" spans="1:6" x14ac:dyDescent="0.25">
      <c r="A169" s="99">
        <v>45957</v>
      </c>
      <c r="B169" s="98" t="s">
        <v>866</v>
      </c>
      <c r="C169" s="98" t="s">
        <v>204</v>
      </c>
      <c r="D169" s="98" t="s">
        <v>460</v>
      </c>
      <c r="E169" s="98">
        <v>10</v>
      </c>
      <c r="F169" s="98">
        <v>7.7</v>
      </c>
    </row>
    <row r="170" spans="1:6" x14ac:dyDescent="0.25">
      <c r="A170" s="99">
        <v>45957</v>
      </c>
      <c r="B170" s="98" t="s">
        <v>866</v>
      </c>
      <c r="C170" s="98" t="s">
        <v>213</v>
      </c>
      <c r="D170" s="98" t="s">
        <v>469</v>
      </c>
      <c r="E170" s="98">
        <v>10</v>
      </c>
      <c r="F170" s="98">
        <v>5.5</v>
      </c>
    </row>
    <row r="171" spans="1:6" x14ac:dyDescent="0.25">
      <c r="A171" s="99">
        <v>45957</v>
      </c>
      <c r="B171" s="98" t="s">
        <v>866</v>
      </c>
      <c r="C171" s="98" t="s">
        <v>215</v>
      </c>
      <c r="D171" s="98" t="s">
        <v>471</v>
      </c>
      <c r="E171" s="98">
        <v>40</v>
      </c>
      <c r="F171" s="98">
        <v>6.5</v>
      </c>
    </row>
    <row r="172" spans="1:6" x14ac:dyDescent="0.25">
      <c r="A172" s="99">
        <v>45957</v>
      </c>
      <c r="B172" s="98" t="s">
        <v>866</v>
      </c>
      <c r="C172" s="98" t="s">
        <v>216</v>
      </c>
      <c r="D172" s="98" t="s">
        <v>472</v>
      </c>
      <c r="E172" s="98">
        <v>20</v>
      </c>
      <c r="F172" s="98">
        <v>6</v>
      </c>
    </row>
    <row r="173" spans="1:6" x14ac:dyDescent="0.25">
      <c r="A173" s="99">
        <v>45957</v>
      </c>
      <c r="B173" s="98" t="s">
        <v>866</v>
      </c>
      <c r="C173" s="98" t="s">
        <v>217</v>
      </c>
      <c r="D173" s="98" t="s">
        <v>473</v>
      </c>
      <c r="E173" s="98">
        <v>10</v>
      </c>
      <c r="F173" s="98">
        <v>5.3</v>
      </c>
    </row>
    <row r="174" spans="1:6" x14ac:dyDescent="0.25">
      <c r="A174" s="99">
        <v>45957</v>
      </c>
      <c r="B174" s="98" t="s">
        <v>866</v>
      </c>
      <c r="C174" s="98" t="s">
        <v>220</v>
      </c>
      <c r="D174" s="98" t="s">
        <v>476</v>
      </c>
      <c r="E174" s="98">
        <v>20</v>
      </c>
      <c r="F174" s="98">
        <v>5.3</v>
      </c>
    </row>
    <row r="175" spans="1:6" x14ac:dyDescent="0.25">
      <c r="A175" s="99">
        <v>45957</v>
      </c>
      <c r="B175" s="98" t="s">
        <v>866</v>
      </c>
      <c r="C175" s="98" t="s">
        <v>232</v>
      </c>
      <c r="D175" s="98" t="s">
        <v>488</v>
      </c>
      <c r="E175" s="98">
        <v>30</v>
      </c>
      <c r="F175" s="98">
        <v>5.5</v>
      </c>
    </row>
    <row r="176" spans="1:6" x14ac:dyDescent="0.25">
      <c r="A176" s="99">
        <v>45957</v>
      </c>
      <c r="B176" s="98" t="s">
        <v>866</v>
      </c>
      <c r="C176" s="98" t="s">
        <v>233</v>
      </c>
      <c r="D176" s="98" t="s">
        <v>489</v>
      </c>
      <c r="E176" s="98">
        <v>10</v>
      </c>
      <c r="F176" s="98">
        <v>5.3</v>
      </c>
    </row>
    <row r="177" spans="1:6" x14ac:dyDescent="0.25">
      <c r="A177" s="99">
        <v>45957</v>
      </c>
      <c r="B177" s="98" t="s">
        <v>866</v>
      </c>
      <c r="C177" s="98" t="s">
        <v>236</v>
      </c>
      <c r="D177" s="98" t="s">
        <v>492</v>
      </c>
      <c r="E177" s="98">
        <v>10</v>
      </c>
      <c r="F177" s="98">
        <v>6.2</v>
      </c>
    </row>
    <row r="178" spans="1:6" x14ac:dyDescent="0.25">
      <c r="A178" s="99">
        <v>45969</v>
      </c>
      <c r="B178" s="98" t="s">
        <v>868</v>
      </c>
      <c r="C178" s="98" t="s">
        <v>118</v>
      </c>
      <c r="D178" s="98" t="s">
        <v>374</v>
      </c>
      <c r="E178" s="98">
        <v>20</v>
      </c>
      <c r="F178" s="98">
        <v>5.5</v>
      </c>
    </row>
    <row r="179" spans="1:6" x14ac:dyDescent="0.25">
      <c r="A179" s="99">
        <v>45969</v>
      </c>
      <c r="B179" s="98" t="s">
        <v>868</v>
      </c>
      <c r="C179" s="98" t="s">
        <v>120</v>
      </c>
      <c r="D179" s="98" t="s">
        <v>869</v>
      </c>
      <c r="E179" s="98">
        <v>20</v>
      </c>
      <c r="F179" s="98">
        <v>5.5</v>
      </c>
    </row>
    <row r="180" spans="1:6" x14ac:dyDescent="0.25">
      <c r="A180" s="99">
        <v>45969</v>
      </c>
      <c r="B180" s="98" t="s">
        <v>868</v>
      </c>
      <c r="C180" s="98" t="s">
        <v>122</v>
      </c>
      <c r="D180" s="98" t="s">
        <v>378</v>
      </c>
      <c r="E180" s="98">
        <v>40</v>
      </c>
      <c r="F180" s="98">
        <v>5.5</v>
      </c>
    </row>
    <row r="181" spans="1:6" x14ac:dyDescent="0.25">
      <c r="A181" s="99">
        <v>45969</v>
      </c>
      <c r="B181" s="98" t="s">
        <v>868</v>
      </c>
      <c r="C181" s="98" t="s">
        <v>123</v>
      </c>
      <c r="D181" s="98" t="s">
        <v>379</v>
      </c>
      <c r="E181" s="98">
        <v>40</v>
      </c>
      <c r="F181" s="98">
        <v>5.5</v>
      </c>
    </row>
    <row r="182" spans="1:6" x14ac:dyDescent="0.25">
      <c r="A182" s="99">
        <v>45969</v>
      </c>
      <c r="B182" s="98" t="s">
        <v>868</v>
      </c>
      <c r="C182" s="98" t="s">
        <v>165</v>
      </c>
      <c r="D182" s="98" t="s">
        <v>421</v>
      </c>
      <c r="E182" s="98">
        <v>30</v>
      </c>
      <c r="F182" s="98">
        <v>6.2</v>
      </c>
    </row>
    <row r="183" spans="1:6" x14ac:dyDescent="0.25">
      <c r="A183" s="99">
        <v>45969</v>
      </c>
      <c r="B183" s="98" t="s">
        <v>868</v>
      </c>
      <c r="C183" s="98" t="s">
        <v>206</v>
      </c>
      <c r="D183" s="98" t="s">
        <v>462</v>
      </c>
      <c r="E183" s="98">
        <v>20</v>
      </c>
      <c r="F183" s="98">
        <v>2.7</v>
      </c>
    </row>
    <row r="184" spans="1:6" x14ac:dyDescent="0.25">
      <c r="A184" s="99">
        <v>45969</v>
      </c>
      <c r="B184" s="98" t="s">
        <v>868</v>
      </c>
      <c r="C184" s="98" t="s">
        <v>207</v>
      </c>
      <c r="D184" s="98" t="s">
        <v>463</v>
      </c>
      <c r="E184" s="98">
        <v>20</v>
      </c>
      <c r="F184" s="98">
        <v>2.6</v>
      </c>
    </row>
    <row r="185" spans="1:6" x14ac:dyDescent="0.25">
      <c r="A185" s="99">
        <v>45969</v>
      </c>
      <c r="B185" s="98" t="s">
        <v>868</v>
      </c>
      <c r="C185" s="98" t="s">
        <v>225</v>
      </c>
      <c r="D185" s="98" t="s">
        <v>481</v>
      </c>
      <c r="E185" s="98">
        <v>50</v>
      </c>
      <c r="F185" s="98">
        <v>6</v>
      </c>
    </row>
    <row r="186" spans="1:6" x14ac:dyDescent="0.25">
      <c r="A186" s="99">
        <v>45975</v>
      </c>
      <c r="B186" s="98" t="s">
        <v>870</v>
      </c>
      <c r="C186" s="98" t="s">
        <v>111</v>
      </c>
      <c r="D186" s="98" t="s">
        <v>367</v>
      </c>
      <c r="E186" s="98">
        <v>30</v>
      </c>
      <c r="F186" s="98">
        <v>5.5</v>
      </c>
    </row>
    <row r="187" spans="1:6" x14ac:dyDescent="0.25">
      <c r="A187" s="99">
        <v>45975</v>
      </c>
      <c r="B187" s="98" t="s">
        <v>870</v>
      </c>
      <c r="C187" s="98" t="s">
        <v>118</v>
      </c>
      <c r="D187" s="98" t="s">
        <v>374</v>
      </c>
      <c r="E187" s="98">
        <v>20</v>
      </c>
      <c r="F187" s="98">
        <v>5.5</v>
      </c>
    </row>
    <row r="188" spans="1:6" x14ac:dyDescent="0.25">
      <c r="A188" s="99">
        <v>45975</v>
      </c>
      <c r="B188" s="98" t="s">
        <v>870</v>
      </c>
      <c r="C188" s="98" t="s">
        <v>120</v>
      </c>
      <c r="D188" s="98" t="s">
        <v>869</v>
      </c>
      <c r="E188" s="98">
        <v>20</v>
      </c>
      <c r="F188" s="98">
        <v>5.5</v>
      </c>
    </row>
    <row r="189" spans="1:6" x14ac:dyDescent="0.25">
      <c r="A189" s="99">
        <v>45975</v>
      </c>
      <c r="B189" s="98" t="s">
        <v>870</v>
      </c>
      <c r="C189" s="98" t="s">
        <v>122</v>
      </c>
      <c r="D189" s="98" t="s">
        <v>378</v>
      </c>
      <c r="E189" s="98">
        <v>20</v>
      </c>
      <c r="F189" s="98">
        <v>5.5</v>
      </c>
    </row>
    <row r="190" spans="1:6" x14ac:dyDescent="0.25">
      <c r="A190" s="99">
        <v>45975</v>
      </c>
      <c r="B190" s="98" t="s">
        <v>870</v>
      </c>
      <c r="C190" s="98" t="s">
        <v>129</v>
      </c>
      <c r="D190" s="98" t="s">
        <v>385</v>
      </c>
      <c r="E190" s="98">
        <v>20</v>
      </c>
      <c r="F190" s="98">
        <v>5.3</v>
      </c>
    </row>
    <row r="191" spans="1:6" x14ac:dyDescent="0.25">
      <c r="A191" s="99">
        <v>45975</v>
      </c>
      <c r="B191" s="98" t="s">
        <v>870</v>
      </c>
      <c r="C191" s="98" t="s">
        <v>130</v>
      </c>
      <c r="D191" s="98" t="s">
        <v>386</v>
      </c>
      <c r="E191" s="98">
        <v>20</v>
      </c>
      <c r="F191" s="98">
        <v>5.5</v>
      </c>
    </row>
    <row r="192" spans="1:6" x14ac:dyDescent="0.25">
      <c r="A192" s="99">
        <v>45975</v>
      </c>
      <c r="B192" s="98" t="s">
        <v>870</v>
      </c>
      <c r="C192" s="98" t="s">
        <v>131</v>
      </c>
      <c r="D192" s="98" t="s">
        <v>387</v>
      </c>
      <c r="E192" s="98">
        <v>20</v>
      </c>
      <c r="F192" s="98">
        <v>5.5</v>
      </c>
    </row>
    <row r="193" spans="1:6" x14ac:dyDescent="0.25">
      <c r="A193" s="99">
        <v>45975</v>
      </c>
      <c r="B193" s="98" t="s">
        <v>870</v>
      </c>
      <c r="C193" s="98" t="s">
        <v>157</v>
      </c>
      <c r="D193" s="98" t="s">
        <v>413</v>
      </c>
      <c r="E193" s="98">
        <v>60</v>
      </c>
      <c r="F193" s="98">
        <v>6.2</v>
      </c>
    </row>
    <row r="194" spans="1:6" x14ac:dyDescent="0.25">
      <c r="A194" s="99">
        <v>45975</v>
      </c>
      <c r="B194" s="98" t="s">
        <v>870</v>
      </c>
      <c r="C194" s="98" t="s">
        <v>162</v>
      </c>
      <c r="D194" s="98" t="s">
        <v>719</v>
      </c>
      <c r="E194" s="98">
        <v>20</v>
      </c>
      <c r="F194" s="98">
        <v>6.2</v>
      </c>
    </row>
    <row r="195" spans="1:6" x14ac:dyDescent="0.25">
      <c r="A195" s="99">
        <v>45975</v>
      </c>
      <c r="B195" s="98" t="s">
        <v>870</v>
      </c>
      <c r="C195" s="98" t="s">
        <v>163</v>
      </c>
      <c r="D195" s="98" t="s">
        <v>871</v>
      </c>
      <c r="E195" s="98">
        <v>20</v>
      </c>
      <c r="F195" s="98">
        <v>6.2</v>
      </c>
    </row>
    <row r="196" spans="1:6" x14ac:dyDescent="0.25">
      <c r="A196" s="99">
        <v>45975</v>
      </c>
      <c r="B196" s="98" t="s">
        <v>870</v>
      </c>
      <c r="C196" s="98" t="s">
        <v>195</v>
      </c>
      <c r="D196" s="98" t="s">
        <v>451</v>
      </c>
      <c r="E196" s="98">
        <v>80</v>
      </c>
      <c r="F196" s="98">
        <v>5.5</v>
      </c>
    </row>
    <row r="197" spans="1:6" x14ac:dyDescent="0.25">
      <c r="A197" s="99">
        <v>45975</v>
      </c>
      <c r="B197" s="98" t="s">
        <v>870</v>
      </c>
      <c r="C197" s="98" t="s">
        <v>196</v>
      </c>
      <c r="D197" s="98" t="s">
        <v>867</v>
      </c>
      <c r="E197" s="98">
        <v>50</v>
      </c>
      <c r="F197" s="98">
        <v>6.2</v>
      </c>
    </row>
    <row r="198" spans="1:6" x14ac:dyDescent="0.25">
      <c r="A198" s="99">
        <v>45975</v>
      </c>
      <c r="B198" s="98" t="s">
        <v>870</v>
      </c>
      <c r="C198" s="98" t="s">
        <v>198</v>
      </c>
      <c r="D198" s="98" t="s">
        <v>454</v>
      </c>
      <c r="E198" s="98">
        <v>10</v>
      </c>
      <c r="F198" s="98">
        <v>7.4</v>
      </c>
    </row>
    <row r="199" spans="1:6" x14ac:dyDescent="0.25">
      <c r="A199" s="99">
        <v>45975</v>
      </c>
      <c r="B199" s="98" t="s">
        <v>870</v>
      </c>
      <c r="C199" s="98" t="s">
        <v>199</v>
      </c>
      <c r="D199" s="98" t="s">
        <v>455</v>
      </c>
      <c r="E199" s="98">
        <v>10</v>
      </c>
      <c r="F199" s="98">
        <v>7.7</v>
      </c>
    </row>
    <row r="200" spans="1:6" x14ac:dyDescent="0.25">
      <c r="A200" s="99">
        <v>45975</v>
      </c>
      <c r="B200" s="98" t="s">
        <v>870</v>
      </c>
      <c r="C200" s="98" t="s">
        <v>200</v>
      </c>
      <c r="D200" s="98" t="s">
        <v>456</v>
      </c>
      <c r="E200" s="98">
        <v>10</v>
      </c>
      <c r="F200" s="98">
        <v>7.4</v>
      </c>
    </row>
    <row r="201" spans="1:6" x14ac:dyDescent="0.25">
      <c r="A201" s="99">
        <v>45975</v>
      </c>
      <c r="B201" s="98" t="s">
        <v>870</v>
      </c>
      <c r="C201" s="98" t="s">
        <v>201</v>
      </c>
      <c r="D201" s="98" t="s">
        <v>457</v>
      </c>
      <c r="E201" s="98">
        <v>20</v>
      </c>
      <c r="F201" s="98">
        <v>5.5</v>
      </c>
    </row>
    <row r="202" spans="1:6" x14ac:dyDescent="0.25">
      <c r="A202" s="99">
        <v>45975</v>
      </c>
      <c r="B202" s="98" t="s">
        <v>870</v>
      </c>
      <c r="C202" s="98" t="s">
        <v>214</v>
      </c>
      <c r="D202" s="98" t="s">
        <v>872</v>
      </c>
      <c r="E202" s="98">
        <v>20</v>
      </c>
      <c r="F202" s="98">
        <v>5.5</v>
      </c>
    </row>
    <row r="203" spans="1:6" x14ac:dyDescent="0.25">
      <c r="A203" s="99">
        <v>45975</v>
      </c>
      <c r="B203" s="98" t="s">
        <v>870</v>
      </c>
      <c r="C203" s="98" t="s">
        <v>215</v>
      </c>
      <c r="D203" s="98" t="s">
        <v>471</v>
      </c>
      <c r="E203" s="98">
        <v>30</v>
      </c>
      <c r="F203" s="98">
        <v>6.5</v>
      </c>
    </row>
    <row r="204" spans="1:6" x14ac:dyDescent="0.25">
      <c r="A204" s="99">
        <v>45975</v>
      </c>
      <c r="B204" s="98" t="s">
        <v>870</v>
      </c>
      <c r="C204" s="98" t="s">
        <v>216</v>
      </c>
      <c r="D204" s="98" t="s">
        <v>472</v>
      </c>
      <c r="E204" s="98">
        <v>30</v>
      </c>
      <c r="F204" s="98">
        <v>6</v>
      </c>
    </row>
    <row r="205" spans="1:6" x14ac:dyDescent="0.25">
      <c r="A205" s="99">
        <v>45975</v>
      </c>
      <c r="B205" s="98" t="s">
        <v>870</v>
      </c>
      <c r="C205" s="98" t="s">
        <v>220</v>
      </c>
      <c r="D205" s="98" t="s">
        <v>476</v>
      </c>
      <c r="E205" s="98">
        <v>30</v>
      </c>
      <c r="F205" s="98">
        <v>5.3</v>
      </c>
    </row>
    <row r="206" spans="1:6" x14ac:dyDescent="0.25">
      <c r="A206" s="99">
        <v>45975</v>
      </c>
      <c r="B206" s="98" t="s">
        <v>870</v>
      </c>
      <c r="C206" s="98" t="s">
        <v>225</v>
      </c>
      <c r="D206" s="98" t="s">
        <v>481</v>
      </c>
      <c r="E206" s="98">
        <v>30</v>
      </c>
      <c r="F206" s="98">
        <v>6</v>
      </c>
    </row>
    <row r="207" spans="1:6" x14ac:dyDescent="0.25">
      <c r="A207" s="99">
        <v>45975</v>
      </c>
      <c r="B207" s="98" t="s">
        <v>870</v>
      </c>
      <c r="C207" s="98" t="s">
        <v>231</v>
      </c>
      <c r="D207" s="98" t="s">
        <v>487</v>
      </c>
      <c r="E207" s="98">
        <v>60</v>
      </c>
      <c r="F207" s="98">
        <v>6.5</v>
      </c>
    </row>
    <row r="208" spans="1:6" x14ac:dyDescent="0.25">
      <c r="A208" s="99">
        <v>46000</v>
      </c>
      <c r="B208" s="98" t="s">
        <v>873</v>
      </c>
      <c r="C208" s="98" t="s">
        <v>103</v>
      </c>
      <c r="D208" s="98" t="s">
        <v>359</v>
      </c>
      <c r="E208" s="98">
        <v>50</v>
      </c>
      <c r="F208" s="98">
        <v>5.5</v>
      </c>
    </row>
    <row r="209" spans="1:6" x14ac:dyDescent="0.25">
      <c r="A209" s="99">
        <v>46000</v>
      </c>
      <c r="B209" s="98" t="s">
        <v>873</v>
      </c>
      <c r="C209" s="98" t="s">
        <v>104</v>
      </c>
      <c r="D209" s="98" t="s">
        <v>360</v>
      </c>
      <c r="E209" s="98">
        <v>30</v>
      </c>
      <c r="F209" s="98">
        <v>5.5</v>
      </c>
    </row>
    <row r="210" spans="1:6" x14ac:dyDescent="0.25">
      <c r="A210" s="99">
        <v>46000</v>
      </c>
      <c r="B210" s="98" t="s">
        <v>873</v>
      </c>
      <c r="C210" s="98" t="s">
        <v>108</v>
      </c>
      <c r="D210" s="98" t="s">
        <v>364</v>
      </c>
      <c r="E210" s="98">
        <v>20</v>
      </c>
      <c r="F210" s="98">
        <v>5.3</v>
      </c>
    </row>
    <row r="211" spans="1:6" x14ac:dyDescent="0.25">
      <c r="A211" s="99">
        <v>46000</v>
      </c>
      <c r="B211" s="98" t="s">
        <v>873</v>
      </c>
      <c r="C211" s="98" t="s">
        <v>114</v>
      </c>
      <c r="D211" s="98" t="s">
        <v>370</v>
      </c>
      <c r="E211" s="98">
        <v>30</v>
      </c>
      <c r="F211" s="98">
        <v>5.3</v>
      </c>
    </row>
    <row r="212" spans="1:6" x14ac:dyDescent="0.25">
      <c r="A212" s="99">
        <v>46000</v>
      </c>
      <c r="B212" s="98" t="s">
        <v>873</v>
      </c>
      <c r="C212" s="98" t="s">
        <v>115</v>
      </c>
      <c r="D212" s="98" t="s">
        <v>371</v>
      </c>
      <c r="E212" s="98">
        <v>30</v>
      </c>
      <c r="F212" s="98">
        <v>5.5</v>
      </c>
    </row>
    <row r="213" spans="1:6" x14ac:dyDescent="0.25">
      <c r="A213" s="99">
        <v>46000</v>
      </c>
      <c r="B213" s="98" t="s">
        <v>873</v>
      </c>
      <c r="C213" s="98" t="s">
        <v>116</v>
      </c>
      <c r="D213" s="98" t="s">
        <v>372</v>
      </c>
      <c r="E213" s="98">
        <v>40</v>
      </c>
      <c r="F213" s="98">
        <v>5.5</v>
      </c>
    </row>
    <row r="214" spans="1:6" x14ac:dyDescent="0.25">
      <c r="A214" s="99">
        <v>46000</v>
      </c>
      <c r="B214" s="98" t="s">
        <v>873</v>
      </c>
      <c r="C214" s="98" t="s">
        <v>117</v>
      </c>
      <c r="D214" s="98" t="s">
        <v>373</v>
      </c>
      <c r="E214" s="98">
        <v>30</v>
      </c>
      <c r="F214" s="98">
        <v>5.5</v>
      </c>
    </row>
    <row r="215" spans="1:6" x14ac:dyDescent="0.25">
      <c r="A215" s="99">
        <v>46000</v>
      </c>
      <c r="B215" s="98" t="s">
        <v>873</v>
      </c>
      <c r="C215" s="98" t="s">
        <v>118</v>
      </c>
      <c r="D215" s="98" t="s">
        <v>374</v>
      </c>
      <c r="E215" s="98">
        <v>40</v>
      </c>
      <c r="F215" s="98">
        <v>5.5</v>
      </c>
    </row>
    <row r="216" spans="1:6" x14ac:dyDescent="0.25">
      <c r="A216" s="99">
        <v>46000</v>
      </c>
      <c r="B216" s="98" t="s">
        <v>873</v>
      </c>
      <c r="C216" s="98" t="s">
        <v>119</v>
      </c>
      <c r="D216" s="98" t="s">
        <v>375</v>
      </c>
      <c r="E216" s="98">
        <v>60</v>
      </c>
      <c r="F216" s="98">
        <v>5.5</v>
      </c>
    </row>
    <row r="217" spans="1:6" x14ac:dyDescent="0.25">
      <c r="A217" s="99">
        <v>46000</v>
      </c>
      <c r="B217" s="98" t="s">
        <v>873</v>
      </c>
      <c r="C217" s="98" t="s">
        <v>120</v>
      </c>
      <c r="D217" s="98" t="s">
        <v>869</v>
      </c>
      <c r="E217" s="98">
        <v>20</v>
      </c>
      <c r="F217" s="98">
        <v>5.5</v>
      </c>
    </row>
    <row r="218" spans="1:6" x14ac:dyDescent="0.25">
      <c r="A218" s="99">
        <v>46000</v>
      </c>
      <c r="B218" s="98" t="s">
        <v>873</v>
      </c>
      <c r="C218" s="98" t="s">
        <v>121</v>
      </c>
      <c r="D218" s="98" t="s">
        <v>377</v>
      </c>
      <c r="E218" s="98">
        <v>30</v>
      </c>
      <c r="F218" s="98">
        <v>5.5</v>
      </c>
    </row>
    <row r="219" spans="1:6" x14ac:dyDescent="0.25">
      <c r="A219" s="99">
        <v>46000</v>
      </c>
      <c r="B219" s="98" t="s">
        <v>873</v>
      </c>
      <c r="C219" s="98" t="s">
        <v>122</v>
      </c>
      <c r="D219" s="98" t="s">
        <v>378</v>
      </c>
      <c r="E219" s="98">
        <v>60</v>
      </c>
      <c r="F219" s="98">
        <v>5.5</v>
      </c>
    </row>
    <row r="220" spans="1:6" x14ac:dyDescent="0.25">
      <c r="A220" s="99">
        <v>46000</v>
      </c>
      <c r="B220" s="98" t="s">
        <v>873</v>
      </c>
      <c r="C220" s="98" t="s">
        <v>123</v>
      </c>
      <c r="D220" s="98" t="s">
        <v>379</v>
      </c>
      <c r="E220" s="98">
        <v>50</v>
      </c>
      <c r="F220" s="98">
        <v>5.5</v>
      </c>
    </row>
    <row r="221" spans="1:6" x14ac:dyDescent="0.25">
      <c r="A221" s="99">
        <v>46000</v>
      </c>
      <c r="B221" s="98" t="s">
        <v>873</v>
      </c>
      <c r="C221" s="98" t="s">
        <v>126</v>
      </c>
      <c r="D221" s="98" t="s">
        <v>382</v>
      </c>
      <c r="E221" s="98">
        <v>10</v>
      </c>
      <c r="F221" s="98">
        <v>4.5</v>
      </c>
    </row>
    <row r="222" spans="1:6" x14ac:dyDescent="0.25">
      <c r="A222" s="99">
        <v>46000</v>
      </c>
      <c r="B222" s="98" t="s">
        <v>873</v>
      </c>
      <c r="C222" s="98" t="s">
        <v>127</v>
      </c>
      <c r="D222" s="98" t="s">
        <v>641</v>
      </c>
      <c r="E222" s="98">
        <v>20</v>
      </c>
      <c r="F222" s="98">
        <v>5.7</v>
      </c>
    </row>
    <row r="223" spans="1:6" x14ac:dyDescent="0.25">
      <c r="A223" s="99">
        <v>46000</v>
      </c>
      <c r="B223" s="98" t="s">
        <v>873</v>
      </c>
      <c r="C223" s="98" t="s">
        <v>129</v>
      </c>
      <c r="D223" s="98" t="s">
        <v>385</v>
      </c>
      <c r="E223" s="98">
        <v>50</v>
      </c>
      <c r="F223" s="98">
        <v>5.3</v>
      </c>
    </row>
    <row r="224" spans="1:6" x14ac:dyDescent="0.25">
      <c r="A224" s="99">
        <v>46000</v>
      </c>
      <c r="B224" s="98" t="s">
        <v>873</v>
      </c>
      <c r="C224" s="98" t="s">
        <v>130</v>
      </c>
      <c r="D224" s="98" t="s">
        <v>386</v>
      </c>
      <c r="E224" s="98">
        <v>60</v>
      </c>
      <c r="F224" s="98">
        <v>5.5</v>
      </c>
    </row>
    <row r="225" spans="1:6" x14ac:dyDescent="0.25">
      <c r="A225" s="99">
        <v>46000</v>
      </c>
      <c r="B225" s="98" t="s">
        <v>873</v>
      </c>
      <c r="C225" s="98" t="s">
        <v>131</v>
      </c>
      <c r="D225" s="98" t="s">
        <v>387</v>
      </c>
      <c r="E225" s="98">
        <v>60</v>
      </c>
      <c r="F225" s="98">
        <v>5.5</v>
      </c>
    </row>
    <row r="226" spans="1:6" x14ac:dyDescent="0.25">
      <c r="A226" s="99">
        <v>46000</v>
      </c>
      <c r="B226" s="98" t="s">
        <v>873</v>
      </c>
      <c r="C226" s="98" t="s">
        <v>132</v>
      </c>
      <c r="D226" s="98" t="s">
        <v>388</v>
      </c>
      <c r="E226" s="98">
        <v>20</v>
      </c>
      <c r="F226" s="98">
        <v>5.5</v>
      </c>
    </row>
    <row r="227" spans="1:6" x14ac:dyDescent="0.25">
      <c r="A227" s="99">
        <v>46000</v>
      </c>
      <c r="B227" s="98" t="s">
        <v>873</v>
      </c>
      <c r="C227" s="98" t="s">
        <v>134</v>
      </c>
      <c r="D227" s="98" t="s">
        <v>390</v>
      </c>
      <c r="E227" s="98">
        <v>10</v>
      </c>
      <c r="F227" s="98">
        <v>5.5</v>
      </c>
    </row>
    <row r="228" spans="1:6" x14ac:dyDescent="0.25">
      <c r="A228" s="99">
        <v>46000</v>
      </c>
      <c r="B228" s="98" t="s">
        <v>873</v>
      </c>
      <c r="C228" s="98" t="s">
        <v>138</v>
      </c>
      <c r="D228" s="98" t="s">
        <v>394</v>
      </c>
      <c r="E228" s="98">
        <v>20</v>
      </c>
      <c r="F228" s="98">
        <v>5.3</v>
      </c>
    </row>
    <row r="229" spans="1:6" x14ac:dyDescent="0.25">
      <c r="A229" s="99">
        <v>46000</v>
      </c>
      <c r="B229" s="98" t="s">
        <v>873</v>
      </c>
      <c r="C229" s="98" t="s">
        <v>139</v>
      </c>
      <c r="D229" s="98" t="s">
        <v>395</v>
      </c>
      <c r="E229" s="98">
        <v>30</v>
      </c>
      <c r="F229" s="98">
        <v>5.3</v>
      </c>
    </row>
    <row r="230" spans="1:6" x14ac:dyDescent="0.25">
      <c r="A230" s="99">
        <v>46000</v>
      </c>
      <c r="B230" s="98" t="s">
        <v>873</v>
      </c>
      <c r="C230" s="98" t="s">
        <v>142</v>
      </c>
      <c r="D230" s="98" t="s">
        <v>398</v>
      </c>
      <c r="E230" s="98">
        <v>30</v>
      </c>
      <c r="F230" s="98">
        <v>4.3</v>
      </c>
    </row>
    <row r="231" spans="1:6" x14ac:dyDescent="0.25">
      <c r="A231" s="99">
        <v>46000</v>
      </c>
      <c r="B231" s="98" t="s">
        <v>873</v>
      </c>
      <c r="C231" s="98" t="s">
        <v>150</v>
      </c>
      <c r="D231" s="98" t="s">
        <v>406</v>
      </c>
      <c r="E231" s="98">
        <v>30</v>
      </c>
      <c r="F231" s="98">
        <v>5.3</v>
      </c>
    </row>
    <row r="232" spans="1:6" x14ac:dyDescent="0.25">
      <c r="A232" s="99">
        <v>46000</v>
      </c>
      <c r="B232" s="98" t="s">
        <v>873</v>
      </c>
      <c r="C232" s="98" t="s">
        <v>151</v>
      </c>
      <c r="D232" s="98" t="s">
        <v>407</v>
      </c>
      <c r="E232" s="98">
        <v>30</v>
      </c>
      <c r="F232" s="98">
        <v>5.3</v>
      </c>
    </row>
    <row r="233" spans="1:6" x14ac:dyDescent="0.25">
      <c r="A233" s="99">
        <v>46000</v>
      </c>
      <c r="B233" s="98" t="s">
        <v>873</v>
      </c>
      <c r="C233" s="98" t="s">
        <v>152</v>
      </c>
      <c r="D233" s="98" t="s">
        <v>408</v>
      </c>
      <c r="E233" s="98">
        <v>10</v>
      </c>
      <c r="F233" s="98">
        <v>5.3</v>
      </c>
    </row>
    <row r="234" spans="1:6" x14ac:dyDescent="0.25">
      <c r="A234" s="99">
        <v>46000</v>
      </c>
      <c r="B234" s="98" t="s">
        <v>873</v>
      </c>
      <c r="C234" s="98" t="s">
        <v>157</v>
      </c>
      <c r="D234" s="98" t="s">
        <v>413</v>
      </c>
      <c r="E234" s="98">
        <v>40</v>
      </c>
      <c r="F234" s="98">
        <v>6.2</v>
      </c>
    </row>
    <row r="235" spans="1:6" x14ac:dyDescent="0.25">
      <c r="A235" s="99">
        <v>46000</v>
      </c>
      <c r="B235" s="98" t="s">
        <v>873</v>
      </c>
      <c r="C235" s="98" t="s">
        <v>161</v>
      </c>
      <c r="D235" s="98" t="s">
        <v>417</v>
      </c>
      <c r="E235" s="98">
        <v>10</v>
      </c>
      <c r="F235" s="98">
        <v>5.3</v>
      </c>
    </row>
    <row r="236" spans="1:6" x14ac:dyDescent="0.25">
      <c r="A236" s="99">
        <v>46000</v>
      </c>
      <c r="B236" s="98" t="s">
        <v>873</v>
      </c>
      <c r="C236" s="98" t="s">
        <v>163</v>
      </c>
      <c r="D236" s="98" t="s">
        <v>871</v>
      </c>
      <c r="E236" s="98">
        <v>30</v>
      </c>
      <c r="F236" s="98">
        <v>6.2</v>
      </c>
    </row>
    <row r="237" spans="1:6" x14ac:dyDescent="0.25">
      <c r="A237" s="99">
        <v>46000</v>
      </c>
      <c r="B237" s="98" t="s">
        <v>873</v>
      </c>
      <c r="C237" s="98" t="s">
        <v>164</v>
      </c>
      <c r="D237" s="98" t="s">
        <v>420</v>
      </c>
      <c r="E237" s="98">
        <v>20</v>
      </c>
      <c r="F237" s="98">
        <v>5.3</v>
      </c>
    </row>
    <row r="238" spans="1:6" x14ac:dyDescent="0.25">
      <c r="A238" s="99">
        <v>46000</v>
      </c>
      <c r="B238" s="98" t="s">
        <v>873</v>
      </c>
      <c r="C238" s="98" t="s">
        <v>166</v>
      </c>
      <c r="D238" s="98" t="s">
        <v>642</v>
      </c>
      <c r="E238" s="98">
        <v>20</v>
      </c>
      <c r="F238" s="98">
        <v>5.5</v>
      </c>
    </row>
    <row r="239" spans="1:6" x14ac:dyDescent="0.25">
      <c r="A239" s="99">
        <v>46000</v>
      </c>
      <c r="B239" s="98" t="s">
        <v>873</v>
      </c>
      <c r="C239" s="98" t="s">
        <v>167</v>
      </c>
      <c r="D239" s="98" t="s">
        <v>678</v>
      </c>
      <c r="E239" s="98">
        <v>20</v>
      </c>
      <c r="F239" s="98">
        <v>5.5</v>
      </c>
    </row>
    <row r="240" spans="1:6" x14ac:dyDescent="0.25">
      <c r="A240" s="99">
        <v>46000</v>
      </c>
      <c r="B240" s="98" t="s">
        <v>873</v>
      </c>
      <c r="C240" s="98" t="s">
        <v>169</v>
      </c>
      <c r="D240" s="98" t="s">
        <v>425</v>
      </c>
      <c r="E240" s="98">
        <v>30</v>
      </c>
      <c r="F240" s="98">
        <v>6</v>
      </c>
    </row>
    <row r="241" spans="1:6" x14ac:dyDescent="0.25">
      <c r="A241" s="99">
        <v>46000</v>
      </c>
      <c r="B241" s="98" t="s">
        <v>873</v>
      </c>
      <c r="C241" s="98" t="s">
        <v>171</v>
      </c>
      <c r="D241" s="98" t="s">
        <v>427</v>
      </c>
      <c r="E241" s="98">
        <v>20</v>
      </c>
      <c r="F241" s="98">
        <v>6.2</v>
      </c>
    </row>
    <row r="242" spans="1:6" x14ac:dyDescent="0.25">
      <c r="A242" s="99">
        <v>46000</v>
      </c>
      <c r="B242" s="98" t="s">
        <v>873</v>
      </c>
      <c r="C242" s="98" t="s">
        <v>172</v>
      </c>
      <c r="D242" s="98" t="s">
        <v>643</v>
      </c>
      <c r="E242" s="98">
        <v>20</v>
      </c>
      <c r="F242" s="98">
        <v>5.4</v>
      </c>
    </row>
    <row r="243" spans="1:6" x14ac:dyDescent="0.25">
      <c r="A243" s="99">
        <v>46000</v>
      </c>
      <c r="B243" s="98" t="s">
        <v>873</v>
      </c>
      <c r="C243" s="98" t="s">
        <v>174</v>
      </c>
      <c r="D243" s="98" t="s">
        <v>661</v>
      </c>
      <c r="E243" s="98">
        <v>20</v>
      </c>
      <c r="F243" s="98">
        <v>5.5</v>
      </c>
    </row>
    <row r="244" spans="1:6" x14ac:dyDescent="0.25">
      <c r="A244" s="99">
        <v>46000</v>
      </c>
      <c r="B244" s="98" t="s">
        <v>873</v>
      </c>
      <c r="C244" s="98" t="s">
        <v>175</v>
      </c>
      <c r="D244" s="98" t="s">
        <v>431</v>
      </c>
      <c r="E244" s="98">
        <v>20</v>
      </c>
      <c r="F244" s="98">
        <v>5.5</v>
      </c>
    </row>
    <row r="245" spans="1:6" x14ac:dyDescent="0.25">
      <c r="A245" s="99">
        <v>46000</v>
      </c>
      <c r="B245" s="98" t="s">
        <v>873</v>
      </c>
      <c r="C245" s="98" t="s">
        <v>176</v>
      </c>
      <c r="D245" s="98" t="s">
        <v>432</v>
      </c>
      <c r="E245" s="98">
        <v>30</v>
      </c>
      <c r="F245" s="98">
        <v>5.5</v>
      </c>
    </row>
    <row r="246" spans="1:6" x14ac:dyDescent="0.25">
      <c r="A246" s="99">
        <v>46000</v>
      </c>
      <c r="B246" s="98" t="s">
        <v>873</v>
      </c>
      <c r="C246" s="98" t="s">
        <v>179</v>
      </c>
      <c r="D246" s="98" t="s">
        <v>874</v>
      </c>
      <c r="E246" s="98">
        <v>20</v>
      </c>
      <c r="F246" s="98">
        <v>5.3</v>
      </c>
    </row>
    <row r="247" spans="1:6" x14ac:dyDescent="0.25">
      <c r="A247" s="99">
        <v>46000</v>
      </c>
      <c r="B247" s="98" t="s">
        <v>873</v>
      </c>
      <c r="C247" s="98" t="s">
        <v>183</v>
      </c>
      <c r="D247" s="98" t="s">
        <v>439</v>
      </c>
      <c r="E247" s="98">
        <v>20</v>
      </c>
      <c r="F247" s="98">
        <v>5.3</v>
      </c>
    </row>
    <row r="248" spans="1:6" x14ac:dyDescent="0.25">
      <c r="A248" s="99">
        <v>46000</v>
      </c>
      <c r="B248" s="98" t="s">
        <v>873</v>
      </c>
      <c r="C248" s="98" t="s">
        <v>184</v>
      </c>
      <c r="D248" s="98" t="s">
        <v>440</v>
      </c>
      <c r="E248" s="98">
        <v>30</v>
      </c>
      <c r="F248" s="98">
        <v>5.3</v>
      </c>
    </row>
    <row r="249" spans="1:6" x14ac:dyDescent="0.25">
      <c r="A249" s="99">
        <v>46000</v>
      </c>
      <c r="B249" s="98" t="s">
        <v>873</v>
      </c>
      <c r="C249" s="98" t="s">
        <v>187</v>
      </c>
      <c r="D249" s="98" t="s">
        <v>443</v>
      </c>
      <c r="E249" s="98">
        <v>20</v>
      </c>
      <c r="F249" s="98">
        <v>5.3</v>
      </c>
    </row>
    <row r="250" spans="1:6" x14ac:dyDescent="0.25">
      <c r="A250" s="99">
        <v>46000</v>
      </c>
      <c r="B250" s="98" t="s">
        <v>873</v>
      </c>
      <c r="C250" s="98" t="s">
        <v>188</v>
      </c>
      <c r="D250" s="98" t="s">
        <v>444</v>
      </c>
      <c r="E250" s="98">
        <v>20</v>
      </c>
      <c r="F250" s="98">
        <v>5.4</v>
      </c>
    </row>
    <row r="251" spans="1:6" x14ac:dyDescent="0.25">
      <c r="A251" s="99">
        <v>46000</v>
      </c>
      <c r="B251" s="98" t="s">
        <v>873</v>
      </c>
      <c r="C251" s="98" t="s">
        <v>190</v>
      </c>
      <c r="D251" s="98" t="s">
        <v>446</v>
      </c>
      <c r="E251" s="98">
        <v>20</v>
      </c>
      <c r="F251" s="98">
        <v>5.5</v>
      </c>
    </row>
    <row r="252" spans="1:6" x14ac:dyDescent="0.25">
      <c r="A252" s="99">
        <v>46000</v>
      </c>
      <c r="B252" s="98" t="s">
        <v>873</v>
      </c>
      <c r="C252" s="98" t="s">
        <v>191</v>
      </c>
      <c r="D252" s="98" t="s">
        <v>447</v>
      </c>
      <c r="E252" s="98">
        <v>20</v>
      </c>
      <c r="F252" s="98">
        <v>5.5</v>
      </c>
    </row>
    <row r="253" spans="1:6" x14ac:dyDescent="0.25">
      <c r="A253" s="99">
        <v>46000</v>
      </c>
      <c r="B253" s="98" t="s">
        <v>873</v>
      </c>
      <c r="C253" s="98" t="s">
        <v>192</v>
      </c>
      <c r="D253" s="98" t="s">
        <v>448</v>
      </c>
      <c r="E253" s="98">
        <v>20</v>
      </c>
      <c r="F253" s="98">
        <v>5.5</v>
      </c>
    </row>
    <row r="254" spans="1:6" x14ac:dyDescent="0.25">
      <c r="A254" s="99">
        <v>46000</v>
      </c>
      <c r="B254" s="98" t="s">
        <v>873</v>
      </c>
      <c r="C254" s="98" t="s">
        <v>193</v>
      </c>
      <c r="D254" s="98" t="s">
        <v>449</v>
      </c>
      <c r="E254" s="98">
        <v>20</v>
      </c>
      <c r="F254" s="98">
        <v>6.5</v>
      </c>
    </row>
    <row r="255" spans="1:6" x14ac:dyDescent="0.25">
      <c r="A255" s="99">
        <v>46000</v>
      </c>
      <c r="B255" s="98" t="s">
        <v>873</v>
      </c>
      <c r="C255" s="98" t="s">
        <v>194</v>
      </c>
      <c r="D255" s="98" t="s">
        <v>450</v>
      </c>
      <c r="E255" s="98">
        <v>20</v>
      </c>
      <c r="F255" s="98">
        <v>6.5</v>
      </c>
    </row>
    <row r="256" spans="1:6" x14ac:dyDescent="0.25">
      <c r="A256" s="99">
        <v>46000</v>
      </c>
      <c r="B256" s="98" t="s">
        <v>873</v>
      </c>
      <c r="C256" s="98" t="s">
        <v>195</v>
      </c>
      <c r="D256" s="98" t="s">
        <v>451</v>
      </c>
      <c r="E256" s="98">
        <v>500</v>
      </c>
      <c r="F256" s="98">
        <v>5.5</v>
      </c>
    </row>
    <row r="257" spans="1:6" x14ac:dyDescent="0.25">
      <c r="A257" s="99">
        <v>46000</v>
      </c>
      <c r="B257" s="98" t="s">
        <v>873</v>
      </c>
      <c r="C257" s="98" t="s">
        <v>197</v>
      </c>
      <c r="D257" s="98" t="s">
        <v>453</v>
      </c>
      <c r="E257" s="98">
        <v>10</v>
      </c>
      <c r="F257" s="98">
        <v>7.5</v>
      </c>
    </row>
    <row r="258" spans="1:6" x14ac:dyDescent="0.25">
      <c r="A258" s="99">
        <v>46000</v>
      </c>
      <c r="B258" s="98" t="s">
        <v>873</v>
      </c>
      <c r="C258" s="98" t="s">
        <v>198</v>
      </c>
      <c r="D258" s="98" t="s">
        <v>454</v>
      </c>
      <c r="E258" s="98">
        <v>10</v>
      </c>
      <c r="F258" s="98">
        <v>7.4</v>
      </c>
    </row>
    <row r="259" spans="1:6" x14ac:dyDescent="0.25">
      <c r="A259" s="99">
        <v>46000</v>
      </c>
      <c r="B259" s="98" t="s">
        <v>873</v>
      </c>
      <c r="C259" s="98" t="s">
        <v>201</v>
      </c>
      <c r="D259" s="98" t="s">
        <v>457</v>
      </c>
      <c r="E259" s="98">
        <v>40</v>
      </c>
      <c r="F259" s="98">
        <v>5.5</v>
      </c>
    </row>
    <row r="260" spans="1:6" x14ac:dyDescent="0.25">
      <c r="A260" s="99">
        <v>46000</v>
      </c>
      <c r="B260" s="98" t="s">
        <v>873</v>
      </c>
      <c r="C260" s="98" t="s">
        <v>205</v>
      </c>
      <c r="D260" s="98" t="s">
        <v>461</v>
      </c>
      <c r="E260" s="98">
        <v>20</v>
      </c>
      <c r="F260" s="98">
        <v>5.4</v>
      </c>
    </row>
    <row r="261" spans="1:6" x14ac:dyDescent="0.25">
      <c r="A261" s="99">
        <v>46000</v>
      </c>
      <c r="B261" s="98" t="s">
        <v>873</v>
      </c>
      <c r="C261" s="98" t="s">
        <v>209</v>
      </c>
      <c r="D261" s="98" t="s">
        <v>465</v>
      </c>
      <c r="E261" s="98">
        <v>10</v>
      </c>
      <c r="F261" s="98">
        <v>4.7</v>
      </c>
    </row>
    <row r="262" spans="1:6" x14ac:dyDescent="0.25">
      <c r="A262" s="99">
        <v>46000</v>
      </c>
      <c r="B262" s="98" t="s">
        <v>873</v>
      </c>
      <c r="C262" s="98" t="s">
        <v>212</v>
      </c>
      <c r="D262" s="98" t="s">
        <v>468</v>
      </c>
      <c r="E262" s="98">
        <v>20</v>
      </c>
      <c r="F262" s="98">
        <v>28</v>
      </c>
    </row>
    <row r="263" spans="1:6" x14ac:dyDescent="0.25">
      <c r="A263" s="99">
        <v>46000</v>
      </c>
      <c r="B263" s="98" t="s">
        <v>873</v>
      </c>
      <c r="C263" s="98" t="s">
        <v>213</v>
      </c>
      <c r="D263" s="98" t="s">
        <v>469</v>
      </c>
      <c r="E263" s="98">
        <v>50</v>
      </c>
      <c r="F263" s="98">
        <v>5.5</v>
      </c>
    </row>
    <row r="264" spans="1:6" x14ac:dyDescent="0.25">
      <c r="A264" s="99">
        <v>46000</v>
      </c>
      <c r="B264" s="98" t="s">
        <v>873</v>
      </c>
      <c r="C264" s="98" t="s">
        <v>214</v>
      </c>
      <c r="D264" s="98" t="s">
        <v>872</v>
      </c>
      <c r="E264" s="98">
        <v>20</v>
      </c>
      <c r="F264" s="98">
        <v>5.5</v>
      </c>
    </row>
    <row r="265" spans="1:6" x14ac:dyDescent="0.25">
      <c r="A265" s="99">
        <v>46000</v>
      </c>
      <c r="B265" s="98" t="s">
        <v>873</v>
      </c>
      <c r="C265" s="98" t="s">
        <v>215</v>
      </c>
      <c r="D265" s="98" t="s">
        <v>471</v>
      </c>
      <c r="E265" s="98">
        <v>50</v>
      </c>
      <c r="F265" s="98">
        <v>6.5</v>
      </c>
    </row>
    <row r="266" spans="1:6" x14ac:dyDescent="0.25">
      <c r="A266" s="99">
        <v>46000</v>
      </c>
      <c r="B266" s="98" t="s">
        <v>873</v>
      </c>
      <c r="C266" s="98" t="s">
        <v>216</v>
      </c>
      <c r="D266" s="98" t="s">
        <v>472</v>
      </c>
      <c r="E266" s="98">
        <v>40</v>
      </c>
      <c r="F266" s="98">
        <v>6</v>
      </c>
    </row>
    <row r="267" spans="1:6" x14ac:dyDescent="0.25">
      <c r="A267" s="99">
        <v>46000</v>
      </c>
      <c r="B267" s="98" t="s">
        <v>873</v>
      </c>
      <c r="C267" s="98" t="s">
        <v>217</v>
      </c>
      <c r="D267" s="98" t="s">
        <v>473</v>
      </c>
      <c r="E267" s="98">
        <v>20</v>
      </c>
      <c r="F267" s="98">
        <v>5.3</v>
      </c>
    </row>
    <row r="268" spans="1:6" x14ac:dyDescent="0.25">
      <c r="A268" s="99">
        <v>46000</v>
      </c>
      <c r="B268" s="98" t="s">
        <v>873</v>
      </c>
      <c r="C268" s="98" t="s">
        <v>218</v>
      </c>
      <c r="D268" s="98" t="s">
        <v>875</v>
      </c>
      <c r="E268" s="98">
        <v>30</v>
      </c>
      <c r="F268" s="98">
        <v>5.5</v>
      </c>
    </row>
    <row r="269" spans="1:6" x14ac:dyDescent="0.25">
      <c r="A269" s="99">
        <v>46000</v>
      </c>
      <c r="B269" s="98" t="s">
        <v>873</v>
      </c>
      <c r="C269" s="98" t="s">
        <v>219</v>
      </c>
      <c r="D269" s="98" t="s">
        <v>475</v>
      </c>
      <c r="E269" s="98">
        <v>50</v>
      </c>
      <c r="F269" s="98">
        <v>6</v>
      </c>
    </row>
    <row r="270" spans="1:6" x14ac:dyDescent="0.25">
      <c r="A270" s="99">
        <v>46000</v>
      </c>
      <c r="B270" s="98" t="s">
        <v>873</v>
      </c>
      <c r="C270" s="98" t="s">
        <v>220</v>
      </c>
      <c r="D270" s="98" t="s">
        <v>476</v>
      </c>
      <c r="E270" s="98">
        <v>20</v>
      </c>
      <c r="F270" s="98">
        <v>5.3</v>
      </c>
    </row>
    <row r="271" spans="1:6" x14ac:dyDescent="0.25">
      <c r="A271" s="99">
        <v>46000</v>
      </c>
      <c r="B271" s="98" t="s">
        <v>873</v>
      </c>
      <c r="C271" s="98" t="s">
        <v>223</v>
      </c>
      <c r="D271" s="98" t="s">
        <v>479</v>
      </c>
      <c r="E271" s="98">
        <v>20</v>
      </c>
      <c r="F271" s="98">
        <v>5.5</v>
      </c>
    </row>
    <row r="272" spans="1:6" x14ac:dyDescent="0.25">
      <c r="A272" s="99">
        <v>46000</v>
      </c>
      <c r="B272" s="98" t="s">
        <v>873</v>
      </c>
      <c r="C272" s="98" t="s">
        <v>876</v>
      </c>
      <c r="D272" s="98" t="s">
        <v>877</v>
      </c>
      <c r="E272" s="98">
        <v>20</v>
      </c>
      <c r="F272" s="98">
        <v>6.5</v>
      </c>
    </row>
    <row r="273" spans="1:6" x14ac:dyDescent="0.25">
      <c r="A273" s="99">
        <v>46000</v>
      </c>
      <c r="B273" s="98" t="s">
        <v>873</v>
      </c>
      <c r="C273" s="98" t="s">
        <v>878</v>
      </c>
      <c r="D273" s="98" t="s">
        <v>879</v>
      </c>
      <c r="E273" s="98">
        <v>20</v>
      </c>
      <c r="F273" s="98">
        <v>6.5</v>
      </c>
    </row>
    <row r="274" spans="1:6" x14ac:dyDescent="0.25">
      <c r="A274" s="99">
        <v>46000</v>
      </c>
      <c r="B274" s="98" t="s">
        <v>873</v>
      </c>
      <c r="C274" s="98" t="s">
        <v>225</v>
      </c>
      <c r="D274" s="98" t="s">
        <v>481</v>
      </c>
      <c r="E274" s="98">
        <v>20</v>
      </c>
      <c r="F274" s="98">
        <v>6</v>
      </c>
    </row>
    <row r="275" spans="1:6" x14ac:dyDescent="0.25">
      <c r="A275" s="99">
        <v>46000</v>
      </c>
      <c r="B275" s="98" t="s">
        <v>873</v>
      </c>
      <c r="C275" s="98" t="s">
        <v>226</v>
      </c>
      <c r="D275" s="98" t="s">
        <v>482</v>
      </c>
      <c r="E275" s="98">
        <v>30</v>
      </c>
      <c r="F275" s="98">
        <v>5.5</v>
      </c>
    </row>
    <row r="276" spans="1:6" x14ac:dyDescent="0.25">
      <c r="A276" s="99">
        <v>46000</v>
      </c>
      <c r="B276" s="98" t="s">
        <v>873</v>
      </c>
      <c r="C276" s="98" t="s">
        <v>227</v>
      </c>
      <c r="D276" s="98" t="s">
        <v>483</v>
      </c>
      <c r="E276" s="98">
        <v>10</v>
      </c>
      <c r="F276" s="98">
        <v>6.5</v>
      </c>
    </row>
    <row r="277" spans="1:6" x14ac:dyDescent="0.25">
      <c r="A277" s="99">
        <v>46000</v>
      </c>
      <c r="B277" s="98" t="s">
        <v>873</v>
      </c>
      <c r="C277" s="98" t="s">
        <v>228</v>
      </c>
      <c r="D277" s="98" t="s">
        <v>484</v>
      </c>
      <c r="E277" s="98">
        <v>30</v>
      </c>
      <c r="F277" s="98">
        <v>6.5</v>
      </c>
    </row>
    <row r="278" spans="1:6" x14ac:dyDescent="0.25">
      <c r="A278" s="99">
        <v>46000</v>
      </c>
      <c r="B278" s="98" t="s">
        <v>873</v>
      </c>
      <c r="C278" s="98" t="s">
        <v>230</v>
      </c>
      <c r="D278" s="98" t="s">
        <v>486</v>
      </c>
      <c r="E278" s="98">
        <v>20</v>
      </c>
      <c r="F278" s="98">
        <v>6.5</v>
      </c>
    </row>
    <row r="279" spans="1:6" x14ac:dyDescent="0.25">
      <c r="A279" s="99">
        <v>46000</v>
      </c>
      <c r="B279" s="98" t="s">
        <v>873</v>
      </c>
      <c r="C279" s="98" t="s">
        <v>231</v>
      </c>
      <c r="D279" s="98" t="s">
        <v>487</v>
      </c>
      <c r="E279" s="98">
        <v>20</v>
      </c>
      <c r="F279" s="98">
        <v>6.5</v>
      </c>
    </row>
    <row r="280" spans="1:6" x14ac:dyDescent="0.25">
      <c r="A280" s="99">
        <v>46000</v>
      </c>
      <c r="B280" s="98" t="s">
        <v>873</v>
      </c>
      <c r="C280" s="98" t="s">
        <v>232</v>
      </c>
      <c r="D280" s="98" t="s">
        <v>488</v>
      </c>
      <c r="E280" s="98">
        <v>60</v>
      </c>
      <c r="F280" s="98">
        <v>5.5</v>
      </c>
    </row>
    <row r="281" spans="1:6" x14ac:dyDescent="0.25">
      <c r="A281" s="99">
        <v>46000</v>
      </c>
      <c r="B281" s="98" t="s">
        <v>873</v>
      </c>
      <c r="C281" s="98" t="s">
        <v>233</v>
      </c>
      <c r="D281" s="98" t="s">
        <v>489</v>
      </c>
      <c r="E281" s="98">
        <v>20</v>
      </c>
      <c r="F281" s="98">
        <v>5.3</v>
      </c>
    </row>
    <row r="282" spans="1:6" x14ac:dyDescent="0.25">
      <c r="A282" s="99">
        <v>46000</v>
      </c>
      <c r="B282" s="98" t="s">
        <v>873</v>
      </c>
      <c r="C282" s="98" t="s">
        <v>236</v>
      </c>
      <c r="D282" s="98" t="s">
        <v>492</v>
      </c>
      <c r="E282" s="98">
        <v>20</v>
      </c>
      <c r="F282" s="98">
        <v>6.2</v>
      </c>
    </row>
    <row r="283" spans="1:6" x14ac:dyDescent="0.25">
      <c r="A283" s="99">
        <v>46026</v>
      </c>
      <c r="B283" s="98" t="s">
        <v>880</v>
      </c>
      <c r="C283" s="98" t="s">
        <v>103</v>
      </c>
      <c r="D283" s="98" t="s">
        <v>822</v>
      </c>
      <c r="E283" s="98">
        <v>30</v>
      </c>
      <c r="F283" s="98">
        <v>5.5</v>
      </c>
    </row>
    <row r="284" spans="1:6" x14ac:dyDescent="0.25">
      <c r="A284" s="99">
        <v>46026</v>
      </c>
      <c r="B284" s="98" t="s">
        <v>880</v>
      </c>
      <c r="C284" s="98" t="s">
        <v>106</v>
      </c>
      <c r="D284" s="98" t="s">
        <v>881</v>
      </c>
      <c r="E284" s="98">
        <v>30</v>
      </c>
      <c r="F284" s="98">
        <v>5</v>
      </c>
    </row>
    <row r="285" spans="1:6" x14ac:dyDescent="0.25">
      <c r="A285" s="99">
        <v>46026</v>
      </c>
      <c r="B285" s="98" t="s">
        <v>880</v>
      </c>
      <c r="C285" s="98" t="s">
        <v>110</v>
      </c>
      <c r="D285" s="98" t="s">
        <v>882</v>
      </c>
      <c r="E285" s="98">
        <v>30</v>
      </c>
      <c r="F285" s="98">
        <v>5.5</v>
      </c>
    </row>
    <row r="286" spans="1:6" x14ac:dyDescent="0.25">
      <c r="A286" s="99">
        <v>46026</v>
      </c>
      <c r="B286" s="98" t="s">
        <v>880</v>
      </c>
      <c r="C286" s="98" t="s">
        <v>111</v>
      </c>
      <c r="D286" s="98" t="s">
        <v>883</v>
      </c>
      <c r="E286" s="98">
        <v>20</v>
      </c>
      <c r="F286" s="98">
        <v>5.5</v>
      </c>
    </row>
    <row r="287" spans="1:6" x14ac:dyDescent="0.25">
      <c r="A287" s="99">
        <v>46026</v>
      </c>
      <c r="B287" s="98" t="s">
        <v>880</v>
      </c>
      <c r="C287" s="98" t="s">
        <v>118</v>
      </c>
      <c r="D287" s="98" t="s">
        <v>649</v>
      </c>
      <c r="E287" s="98">
        <v>40</v>
      </c>
      <c r="F287" s="98">
        <v>5.5</v>
      </c>
    </row>
    <row r="288" spans="1:6" x14ac:dyDescent="0.25">
      <c r="A288" s="99">
        <v>46026</v>
      </c>
      <c r="B288" s="98" t="s">
        <v>880</v>
      </c>
      <c r="C288" s="98" t="s">
        <v>122</v>
      </c>
      <c r="D288" s="98" t="s">
        <v>650</v>
      </c>
      <c r="E288" s="98">
        <v>40</v>
      </c>
      <c r="F288" s="98">
        <v>5.5</v>
      </c>
    </row>
    <row r="289" spans="1:6" x14ac:dyDescent="0.25">
      <c r="A289" s="99">
        <v>46026</v>
      </c>
      <c r="B289" s="98" t="s">
        <v>880</v>
      </c>
      <c r="C289" s="98" t="s">
        <v>123</v>
      </c>
      <c r="D289" s="98" t="s">
        <v>651</v>
      </c>
      <c r="E289" s="98">
        <v>70</v>
      </c>
      <c r="F289" s="98">
        <v>5.5</v>
      </c>
    </row>
    <row r="290" spans="1:6" x14ac:dyDescent="0.25">
      <c r="A290" s="99">
        <v>46026</v>
      </c>
      <c r="B290" s="98" t="s">
        <v>880</v>
      </c>
      <c r="C290" s="98" t="s">
        <v>130</v>
      </c>
      <c r="D290" s="98" t="s">
        <v>884</v>
      </c>
      <c r="E290" s="98">
        <v>80</v>
      </c>
      <c r="F290" s="98">
        <v>5.5</v>
      </c>
    </row>
    <row r="291" spans="1:6" x14ac:dyDescent="0.25">
      <c r="A291" s="99">
        <v>46026</v>
      </c>
      <c r="B291" s="98" t="s">
        <v>880</v>
      </c>
      <c r="C291" s="98" t="s">
        <v>131</v>
      </c>
      <c r="D291" s="98" t="s">
        <v>387</v>
      </c>
      <c r="E291" s="98">
        <v>30</v>
      </c>
      <c r="F291" s="98">
        <v>5.5</v>
      </c>
    </row>
    <row r="292" spans="1:6" x14ac:dyDescent="0.25">
      <c r="A292" s="99">
        <v>46026</v>
      </c>
      <c r="B292" s="98" t="s">
        <v>880</v>
      </c>
      <c r="C292" s="98" t="s">
        <v>135</v>
      </c>
      <c r="D292" s="98" t="s">
        <v>391</v>
      </c>
      <c r="E292" s="98">
        <v>20</v>
      </c>
      <c r="F292" s="98">
        <v>4.3</v>
      </c>
    </row>
    <row r="293" spans="1:6" x14ac:dyDescent="0.25">
      <c r="A293" s="99">
        <v>46026</v>
      </c>
      <c r="B293" s="98" t="s">
        <v>880</v>
      </c>
      <c r="C293" s="98" t="s">
        <v>140</v>
      </c>
      <c r="D293" s="98" t="s">
        <v>396</v>
      </c>
      <c r="E293" s="98">
        <v>20</v>
      </c>
      <c r="F293" s="98">
        <v>5</v>
      </c>
    </row>
    <row r="294" spans="1:6" x14ac:dyDescent="0.25">
      <c r="A294" s="99">
        <v>46026</v>
      </c>
      <c r="B294" s="98" t="s">
        <v>880</v>
      </c>
      <c r="C294" s="98" t="s">
        <v>141</v>
      </c>
      <c r="D294" s="98" t="s">
        <v>397</v>
      </c>
      <c r="E294" s="98">
        <v>20</v>
      </c>
      <c r="F294" s="98">
        <v>5</v>
      </c>
    </row>
    <row r="295" spans="1:6" x14ac:dyDescent="0.25">
      <c r="A295" s="99">
        <v>46026</v>
      </c>
      <c r="B295" s="98" t="s">
        <v>880</v>
      </c>
      <c r="C295" s="98" t="s">
        <v>143</v>
      </c>
      <c r="D295" s="98" t="s">
        <v>399</v>
      </c>
      <c r="E295" s="98">
        <v>30</v>
      </c>
      <c r="F295" s="98">
        <v>5.5</v>
      </c>
    </row>
    <row r="296" spans="1:6" x14ac:dyDescent="0.25">
      <c r="A296" s="99">
        <v>46026</v>
      </c>
      <c r="B296" s="98" t="s">
        <v>880</v>
      </c>
      <c r="C296" s="98" t="s">
        <v>144</v>
      </c>
      <c r="D296" s="98" t="s">
        <v>400</v>
      </c>
      <c r="E296" s="98">
        <v>20</v>
      </c>
      <c r="F296" s="98">
        <v>5</v>
      </c>
    </row>
    <row r="297" spans="1:6" x14ac:dyDescent="0.25">
      <c r="A297" s="99">
        <v>46026</v>
      </c>
      <c r="B297" s="98" t="s">
        <v>880</v>
      </c>
      <c r="C297" s="98" t="s">
        <v>148</v>
      </c>
      <c r="D297" s="98" t="s">
        <v>404</v>
      </c>
      <c r="E297" s="98">
        <v>20</v>
      </c>
      <c r="F297" s="98">
        <v>5</v>
      </c>
    </row>
    <row r="298" spans="1:6" x14ac:dyDescent="0.25">
      <c r="A298" s="99">
        <v>46026</v>
      </c>
      <c r="B298" s="98" t="s">
        <v>880</v>
      </c>
      <c r="C298" s="98" t="s">
        <v>157</v>
      </c>
      <c r="D298" s="98" t="s">
        <v>885</v>
      </c>
      <c r="E298" s="98">
        <v>40</v>
      </c>
      <c r="F298" s="98">
        <v>6.2</v>
      </c>
    </row>
    <row r="299" spans="1:6" x14ac:dyDescent="0.25">
      <c r="A299" s="99">
        <v>46026</v>
      </c>
      <c r="B299" s="98" t="s">
        <v>880</v>
      </c>
      <c r="C299" s="98" t="s">
        <v>160</v>
      </c>
      <c r="D299" s="98" t="s">
        <v>886</v>
      </c>
      <c r="E299" s="98">
        <v>30</v>
      </c>
      <c r="F299" s="98">
        <v>5.5</v>
      </c>
    </row>
    <row r="300" spans="1:6" x14ac:dyDescent="0.25">
      <c r="A300" s="99">
        <v>46026</v>
      </c>
      <c r="B300" s="98" t="s">
        <v>880</v>
      </c>
      <c r="C300" s="98" t="s">
        <v>172</v>
      </c>
      <c r="D300" s="98" t="s">
        <v>887</v>
      </c>
      <c r="E300" s="98">
        <v>20</v>
      </c>
      <c r="F300" s="98">
        <v>5.4</v>
      </c>
    </row>
    <row r="301" spans="1:6" x14ac:dyDescent="0.25">
      <c r="A301" s="99">
        <v>46026</v>
      </c>
      <c r="B301" s="98" t="s">
        <v>880</v>
      </c>
      <c r="C301" s="98" t="s">
        <v>179</v>
      </c>
      <c r="D301" s="98" t="s">
        <v>888</v>
      </c>
      <c r="E301" s="98">
        <v>80</v>
      </c>
      <c r="F301" s="98">
        <v>5.3</v>
      </c>
    </row>
    <row r="302" spans="1:6" x14ac:dyDescent="0.25">
      <c r="A302" s="99">
        <v>46026</v>
      </c>
      <c r="B302" s="98" t="s">
        <v>880</v>
      </c>
      <c r="C302" s="98" t="s">
        <v>195</v>
      </c>
      <c r="D302" s="98" t="s">
        <v>646</v>
      </c>
      <c r="E302" s="98">
        <v>250</v>
      </c>
      <c r="F302" s="98">
        <v>5.5</v>
      </c>
    </row>
    <row r="303" spans="1:6" x14ac:dyDescent="0.25">
      <c r="A303" s="99">
        <v>46026</v>
      </c>
      <c r="B303" s="98" t="s">
        <v>880</v>
      </c>
      <c r="C303" s="98" t="s">
        <v>206</v>
      </c>
      <c r="D303" s="98" t="s">
        <v>462</v>
      </c>
      <c r="E303" s="98">
        <v>10</v>
      </c>
      <c r="F303" s="98">
        <v>2.7</v>
      </c>
    </row>
    <row r="304" spans="1:6" x14ac:dyDescent="0.25">
      <c r="A304" s="99">
        <v>46026</v>
      </c>
      <c r="B304" s="98" t="s">
        <v>880</v>
      </c>
      <c r="C304" s="98" t="s">
        <v>207</v>
      </c>
      <c r="D304" s="98" t="s">
        <v>463</v>
      </c>
      <c r="E304" s="98">
        <v>40</v>
      </c>
      <c r="F304" s="98">
        <v>2.6</v>
      </c>
    </row>
    <row r="305" spans="1:6" x14ac:dyDescent="0.25">
      <c r="A305" s="99">
        <v>46026</v>
      </c>
      <c r="B305" s="98" t="s">
        <v>880</v>
      </c>
      <c r="C305" s="98" t="s">
        <v>211</v>
      </c>
      <c r="D305" s="98" t="s">
        <v>467</v>
      </c>
      <c r="E305" s="98">
        <v>10</v>
      </c>
      <c r="F305" s="98">
        <v>4.5</v>
      </c>
    </row>
    <row r="306" spans="1:6" x14ac:dyDescent="0.25">
      <c r="A306" s="99">
        <v>46026</v>
      </c>
      <c r="B306" s="98" t="s">
        <v>880</v>
      </c>
      <c r="C306" s="98" t="s">
        <v>212</v>
      </c>
      <c r="D306" s="98" t="s">
        <v>468</v>
      </c>
      <c r="E306" s="98">
        <v>2</v>
      </c>
      <c r="F306" s="98">
        <v>28</v>
      </c>
    </row>
    <row r="307" spans="1:6" x14ac:dyDescent="0.25">
      <c r="A307" s="99">
        <v>46026</v>
      </c>
      <c r="B307" s="98" t="s">
        <v>880</v>
      </c>
      <c r="C307" s="98" t="s">
        <v>215</v>
      </c>
      <c r="D307" s="98" t="s">
        <v>889</v>
      </c>
      <c r="E307" s="98">
        <v>90</v>
      </c>
      <c r="F307" s="98">
        <v>6.5</v>
      </c>
    </row>
    <row r="308" spans="1:6" x14ac:dyDescent="0.25">
      <c r="A308" s="99">
        <v>46026</v>
      </c>
      <c r="B308" s="98" t="s">
        <v>880</v>
      </c>
      <c r="C308" s="98" t="s">
        <v>216</v>
      </c>
      <c r="D308" s="98" t="s">
        <v>889</v>
      </c>
      <c r="E308" s="98">
        <v>30</v>
      </c>
      <c r="F308" s="98">
        <v>6</v>
      </c>
    </row>
    <row r="309" spans="1:6" x14ac:dyDescent="0.25">
      <c r="A309" s="99">
        <v>46026</v>
      </c>
      <c r="B309" s="98" t="s">
        <v>880</v>
      </c>
      <c r="C309" s="98" t="s">
        <v>219</v>
      </c>
      <c r="D309" s="98" t="s">
        <v>674</v>
      </c>
      <c r="E309" s="98">
        <v>120</v>
      </c>
      <c r="F309" s="98">
        <v>6</v>
      </c>
    </row>
    <row r="310" spans="1:6" x14ac:dyDescent="0.25">
      <c r="A310" s="99">
        <v>46026</v>
      </c>
      <c r="B310" s="98" t="s">
        <v>880</v>
      </c>
      <c r="C310" s="98" t="s">
        <v>221</v>
      </c>
      <c r="D310" s="98" t="s">
        <v>890</v>
      </c>
      <c r="E310" s="98">
        <v>40</v>
      </c>
      <c r="F310" s="98">
        <v>6</v>
      </c>
    </row>
    <row r="311" spans="1:6" x14ac:dyDescent="0.25">
      <c r="A311" s="99">
        <v>46026</v>
      </c>
      <c r="B311" s="98" t="s">
        <v>880</v>
      </c>
      <c r="C311" s="98" t="s">
        <v>225</v>
      </c>
      <c r="D311" s="98" t="s">
        <v>891</v>
      </c>
      <c r="E311" s="98">
        <v>30</v>
      </c>
      <c r="F311" s="98">
        <v>6</v>
      </c>
    </row>
    <row r="312" spans="1:6" x14ac:dyDescent="0.25">
      <c r="A312" s="99">
        <v>46026</v>
      </c>
      <c r="B312" s="98" t="s">
        <v>880</v>
      </c>
      <c r="C312" s="98" t="s">
        <v>226</v>
      </c>
      <c r="D312" s="98" t="s">
        <v>674</v>
      </c>
      <c r="E312" s="98">
        <v>50</v>
      </c>
      <c r="F312" s="98">
        <v>5.5</v>
      </c>
    </row>
    <row r="313" spans="1:6" x14ac:dyDescent="0.25">
      <c r="A313" s="99">
        <v>46026</v>
      </c>
      <c r="B313" s="98" t="s">
        <v>880</v>
      </c>
      <c r="C313" s="98" t="s">
        <v>231</v>
      </c>
      <c r="D313" s="98" t="s">
        <v>891</v>
      </c>
      <c r="E313" s="98">
        <v>50</v>
      </c>
      <c r="F313" s="98">
        <v>6.5</v>
      </c>
    </row>
    <row r="314" spans="1:6" x14ac:dyDescent="0.25">
      <c r="A314" s="99">
        <v>46026</v>
      </c>
      <c r="B314" s="98" t="s">
        <v>880</v>
      </c>
      <c r="C314" s="98" t="s">
        <v>232</v>
      </c>
      <c r="D314" s="98" t="s">
        <v>892</v>
      </c>
      <c r="E314" s="98">
        <v>30</v>
      </c>
      <c r="F314" s="98">
        <v>5.5</v>
      </c>
    </row>
    <row r="315" spans="1:6" x14ac:dyDescent="0.25">
      <c r="A315" s="99">
        <v>46026</v>
      </c>
      <c r="B315" s="98" t="s">
        <v>880</v>
      </c>
      <c r="C315" s="98" t="s">
        <v>235</v>
      </c>
      <c r="D315" s="98" t="s">
        <v>893</v>
      </c>
      <c r="E315" s="98">
        <v>40</v>
      </c>
      <c r="F315" s="98">
        <v>5.5</v>
      </c>
    </row>
    <row r="316" spans="1:6" x14ac:dyDescent="0.25">
      <c r="A316" s="99">
        <v>46037</v>
      </c>
      <c r="B316" s="98" t="s">
        <v>894</v>
      </c>
      <c r="C316" s="98" t="s">
        <v>103</v>
      </c>
      <c r="D316" s="98" t="s">
        <v>359</v>
      </c>
      <c r="E316" s="98">
        <v>30</v>
      </c>
      <c r="F316" s="98">
        <v>5.5</v>
      </c>
    </row>
    <row r="317" spans="1:6" x14ac:dyDescent="0.25">
      <c r="A317" s="99">
        <v>46037</v>
      </c>
      <c r="B317" s="98" t="s">
        <v>894</v>
      </c>
      <c r="C317" s="98" t="s">
        <v>104</v>
      </c>
      <c r="D317" s="98" t="s">
        <v>360</v>
      </c>
      <c r="E317" s="98">
        <v>20</v>
      </c>
      <c r="F317" s="98">
        <v>5.5</v>
      </c>
    </row>
    <row r="318" spans="1:6" x14ac:dyDescent="0.25">
      <c r="A318" s="99">
        <v>46037</v>
      </c>
      <c r="B318" s="98" t="s">
        <v>894</v>
      </c>
      <c r="C318" s="98" t="s">
        <v>109</v>
      </c>
      <c r="D318" s="98" t="s">
        <v>895</v>
      </c>
      <c r="E318" s="98">
        <v>40</v>
      </c>
      <c r="F318" s="98">
        <v>5.5</v>
      </c>
    </row>
    <row r="319" spans="1:6" x14ac:dyDescent="0.25">
      <c r="A319" s="99">
        <v>46037</v>
      </c>
      <c r="B319" s="98" t="s">
        <v>894</v>
      </c>
      <c r="C319" s="98" t="s">
        <v>110</v>
      </c>
      <c r="D319" s="98" t="s">
        <v>366</v>
      </c>
      <c r="E319" s="98">
        <v>30</v>
      </c>
      <c r="F319" s="98">
        <v>5.5</v>
      </c>
    </row>
    <row r="320" spans="1:6" x14ac:dyDescent="0.25">
      <c r="A320" s="99">
        <v>46037</v>
      </c>
      <c r="B320" s="98" t="s">
        <v>894</v>
      </c>
      <c r="C320" s="98" t="s">
        <v>111</v>
      </c>
      <c r="D320" s="98" t="s">
        <v>367</v>
      </c>
      <c r="E320" s="98">
        <v>20</v>
      </c>
      <c r="F320" s="98">
        <v>5.5</v>
      </c>
    </row>
    <row r="321" spans="1:6" x14ac:dyDescent="0.25">
      <c r="A321" s="99">
        <v>46037</v>
      </c>
      <c r="B321" s="98" t="s">
        <v>894</v>
      </c>
      <c r="C321" s="98" t="s">
        <v>112</v>
      </c>
      <c r="D321" s="98" t="s">
        <v>368</v>
      </c>
      <c r="E321" s="98">
        <v>10</v>
      </c>
      <c r="F321" s="98">
        <v>5.5</v>
      </c>
    </row>
    <row r="322" spans="1:6" x14ac:dyDescent="0.25">
      <c r="A322" s="99">
        <v>46037</v>
      </c>
      <c r="B322" s="98" t="s">
        <v>894</v>
      </c>
      <c r="C322" s="98" t="s">
        <v>115</v>
      </c>
      <c r="D322" s="98" t="s">
        <v>371</v>
      </c>
      <c r="E322" s="98">
        <v>40</v>
      </c>
      <c r="F322" s="98">
        <v>5.5</v>
      </c>
    </row>
    <row r="323" spans="1:6" x14ac:dyDescent="0.25">
      <c r="A323" s="99">
        <v>46037</v>
      </c>
      <c r="B323" s="98" t="s">
        <v>894</v>
      </c>
      <c r="C323" s="98" t="s">
        <v>118</v>
      </c>
      <c r="D323" s="98" t="s">
        <v>374</v>
      </c>
      <c r="E323" s="98">
        <v>30</v>
      </c>
      <c r="F323" s="98">
        <v>5.5</v>
      </c>
    </row>
    <row r="324" spans="1:6" x14ac:dyDescent="0.25">
      <c r="A324" s="99">
        <v>46037</v>
      </c>
      <c r="B324" s="98" t="s">
        <v>894</v>
      </c>
      <c r="C324" s="98" t="s">
        <v>119</v>
      </c>
      <c r="D324" s="98" t="s">
        <v>375</v>
      </c>
      <c r="E324" s="98">
        <v>30</v>
      </c>
      <c r="F324" s="98">
        <v>5.5</v>
      </c>
    </row>
    <row r="325" spans="1:6" x14ac:dyDescent="0.25">
      <c r="A325" s="99">
        <v>46037</v>
      </c>
      <c r="B325" s="98" t="s">
        <v>894</v>
      </c>
      <c r="C325" s="98" t="s">
        <v>120</v>
      </c>
      <c r="D325" s="98" t="s">
        <v>869</v>
      </c>
      <c r="E325" s="98">
        <v>40</v>
      </c>
      <c r="F325" s="98">
        <v>5.5</v>
      </c>
    </row>
    <row r="326" spans="1:6" x14ac:dyDescent="0.25">
      <c r="A326" s="99">
        <v>46037</v>
      </c>
      <c r="B326" s="98" t="s">
        <v>894</v>
      </c>
      <c r="C326" s="98" t="s">
        <v>121</v>
      </c>
      <c r="D326" s="98" t="s">
        <v>377</v>
      </c>
      <c r="E326" s="98">
        <v>50</v>
      </c>
      <c r="F326" s="98">
        <v>5.5</v>
      </c>
    </row>
    <row r="327" spans="1:6" x14ac:dyDescent="0.25">
      <c r="A327" s="99">
        <v>46037</v>
      </c>
      <c r="B327" s="98" t="s">
        <v>894</v>
      </c>
      <c r="C327" s="98" t="s">
        <v>123</v>
      </c>
      <c r="D327" s="98" t="s">
        <v>379</v>
      </c>
      <c r="E327" s="98">
        <v>60</v>
      </c>
      <c r="F327" s="98">
        <v>5.5</v>
      </c>
    </row>
    <row r="328" spans="1:6" x14ac:dyDescent="0.25">
      <c r="A328" s="99">
        <v>46037</v>
      </c>
      <c r="B328" s="98" t="s">
        <v>894</v>
      </c>
      <c r="C328" s="98" t="s">
        <v>896</v>
      </c>
      <c r="D328" s="98" t="s">
        <v>757</v>
      </c>
      <c r="E328" s="98">
        <v>10</v>
      </c>
      <c r="F328" s="98">
        <v>3.8</v>
      </c>
    </row>
    <row r="329" spans="1:6" x14ac:dyDescent="0.25">
      <c r="A329" s="99">
        <v>46037</v>
      </c>
      <c r="B329" s="98" t="s">
        <v>894</v>
      </c>
      <c r="C329" s="98" t="s">
        <v>130</v>
      </c>
      <c r="D329" s="98" t="s">
        <v>386</v>
      </c>
      <c r="E329" s="98">
        <v>20</v>
      </c>
      <c r="F329" s="98">
        <v>5.5</v>
      </c>
    </row>
    <row r="330" spans="1:6" x14ac:dyDescent="0.25">
      <c r="A330" s="99">
        <v>46037</v>
      </c>
      <c r="B330" s="98" t="s">
        <v>894</v>
      </c>
      <c r="C330" s="98" t="s">
        <v>132</v>
      </c>
      <c r="D330" s="98" t="s">
        <v>388</v>
      </c>
      <c r="E330" s="98">
        <v>30</v>
      </c>
      <c r="F330" s="98">
        <v>5.5</v>
      </c>
    </row>
    <row r="331" spans="1:6" x14ac:dyDescent="0.25">
      <c r="A331" s="99">
        <v>46037</v>
      </c>
      <c r="B331" s="98" t="s">
        <v>894</v>
      </c>
      <c r="C331" s="98" t="s">
        <v>133</v>
      </c>
      <c r="D331" s="98" t="s">
        <v>389</v>
      </c>
      <c r="E331" s="98">
        <v>10</v>
      </c>
      <c r="F331" s="98">
        <v>3.8</v>
      </c>
    </row>
    <row r="332" spans="1:6" x14ac:dyDescent="0.25">
      <c r="A332" s="99">
        <v>46037</v>
      </c>
      <c r="B332" s="98" t="s">
        <v>894</v>
      </c>
      <c r="C332" s="98" t="s">
        <v>136</v>
      </c>
      <c r="D332" s="98" t="s">
        <v>392</v>
      </c>
      <c r="E332" s="98">
        <v>20</v>
      </c>
      <c r="F332" s="98">
        <v>5</v>
      </c>
    </row>
    <row r="333" spans="1:6" x14ac:dyDescent="0.25">
      <c r="A333" s="99">
        <v>46037</v>
      </c>
      <c r="B333" s="98" t="s">
        <v>894</v>
      </c>
      <c r="C333" s="98" t="s">
        <v>897</v>
      </c>
      <c r="D333" s="98" t="s">
        <v>393</v>
      </c>
      <c r="E333" s="98">
        <v>10</v>
      </c>
      <c r="F333" s="98">
        <v>3.8</v>
      </c>
    </row>
    <row r="334" spans="1:6" x14ac:dyDescent="0.25">
      <c r="A334" s="99">
        <v>46037</v>
      </c>
      <c r="B334" s="98" t="s">
        <v>894</v>
      </c>
      <c r="C334" s="98" t="s">
        <v>139</v>
      </c>
      <c r="D334" s="98" t="s">
        <v>395</v>
      </c>
      <c r="E334" s="98">
        <v>50</v>
      </c>
      <c r="F334" s="98">
        <v>5.3</v>
      </c>
    </row>
    <row r="335" spans="1:6" x14ac:dyDescent="0.25">
      <c r="A335" s="99">
        <v>46037</v>
      </c>
      <c r="B335" s="98" t="s">
        <v>894</v>
      </c>
      <c r="C335" s="98" t="s">
        <v>154</v>
      </c>
      <c r="D335" s="98" t="s">
        <v>898</v>
      </c>
      <c r="E335" s="98">
        <v>10</v>
      </c>
      <c r="F335" s="98">
        <v>5.5</v>
      </c>
    </row>
    <row r="336" spans="1:6" x14ac:dyDescent="0.25">
      <c r="A336" s="99">
        <v>46037</v>
      </c>
      <c r="B336" s="98" t="s">
        <v>894</v>
      </c>
      <c r="C336" s="98" t="s">
        <v>155</v>
      </c>
      <c r="D336" s="98" t="s">
        <v>899</v>
      </c>
      <c r="E336" s="98">
        <v>10</v>
      </c>
      <c r="F336" s="98">
        <v>5.5</v>
      </c>
    </row>
    <row r="337" spans="1:6" x14ac:dyDescent="0.25">
      <c r="A337" s="99">
        <v>46037</v>
      </c>
      <c r="B337" s="98" t="s">
        <v>894</v>
      </c>
      <c r="C337" s="98" t="s">
        <v>159</v>
      </c>
      <c r="D337" s="98" t="s">
        <v>900</v>
      </c>
      <c r="E337" s="98">
        <v>20</v>
      </c>
      <c r="F337" s="98">
        <v>5.3</v>
      </c>
    </row>
    <row r="338" spans="1:6" x14ac:dyDescent="0.25">
      <c r="A338" s="99">
        <v>46037</v>
      </c>
      <c r="B338" s="98" t="s">
        <v>894</v>
      </c>
      <c r="C338" s="98" t="s">
        <v>165</v>
      </c>
      <c r="D338" s="98" t="s">
        <v>421</v>
      </c>
      <c r="E338" s="98">
        <v>50</v>
      </c>
      <c r="F338" s="98">
        <v>6.2</v>
      </c>
    </row>
    <row r="339" spans="1:6" x14ac:dyDescent="0.25">
      <c r="A339" s="99">
        <v>46037</v>
      </c>
      <c r="B339" s="98" t="s">
        <v>894</v>
      </c>
      <c r="C339" s="98" t="s">
        <v>169</v>
      </c>
      <c r="D339" s="98" t="s">
        <v>425</v>
      </c>
      <c r="E339" s="98">
        <v>40</v>
      </c>
      <c r="F339" s="98">
        <v>6</v>
      </c>
    </row>
    <row r="340" spans="1:6" x14ac:dyDescent="0.25">
      <c r="A340" s="99">
        <v>46037</v>
      </c>
      <c r="B340" s="98" t="s">
        <v>894</v>
      </c>
      <c r="C340" s="98" t="s">
        <v>171</v>
      </c>
      <c r="D340" s="98" t="s">
        <v>427</v>
      </c>
      <c r="E340" s="98">
        <v>20</v>
      </c>
      <c r="F340" s="98">
        <v>6.2</v>
      </c>
    </row>
    <row r="341" spans="1:6" x14ac:dyDescent="0.25">
      <c r="A341" s="99">
        <v>46037</v>
      </c>
      <c r="B341" s="98" t="s">
        <v>894</v>
      </c>
      <c r="C341" s="98" t="s">
        <v>173</v>
      </c>
      <c r="D341" s="98" t="s">
        <v>429</v>
      </c>
      <c r="E341" s="98">
        <v>30</v>
      </c>
      <c r="F341" s="98">
        <v>6.5</v>
      </c>
    </row>
    <row r="342" spans="1:6" x14ac:dyDescent="0.25">
      <c r="A342" s="99">
        <v>46037</v>
      </c>
      <c r="B342" s="98" t="s">
        <v>894</v>
      </c>
      <c r="C342" s="98" t="s">
        <v>176</v>
      </c>
      <c r="D342" s="98" t="s">
        <v>432</v>
      </c>
      <c r="E342" s="98">
        <v>20</v>
      </c>
      <c r="F342" s="98">
        <v>5.5</v>
      </c>
    </row>
    <row r="343" spans="1:6" x14ac:dyDescent="0.25">
      <c r="A343" s="99">
        <v>46037</v>
      </c>
      <c r="B343" s="98" t="s">
        <v>894</v>
      </c>
      <c r="C343" s="98" t="s">
        <v>179</v>
      </c>
      <c r="D343" s="98" t="s">
        <v>901</v>
      </c>
      <c r="E343" s="98">
        <v>30</v>
      </c>
      <c r="F343" s="98">
        <v>5.3</v>
      </c>
    </row>
    <row r="344" spans="1:6" x14ac:dyDescent="0.25">
      <c r="A344" s="99">
        <v>46037</v>
      </c>
      <c r="B344" s="98" t="s">
        <v>894</v>
      </c>
      <c r="C344" s="98" t="s">
        <v>183</v>
      </c>
      <c r="D344" s="98" t="s">
        <v>439</v>
      </c>
      <c r="E344" s="98">
        <v>20</v>
      </c>
      <c r="F344" s="98">
        <v>5.3</v>
      </c>
    </row>
    <row r="345" spans="1:6" x14ac:dyDescent="0.25">
      <c r="A345" s="99">
        <v>46037</v>
      </c>
      <c r="B345" s="98" t="s">
        <v>894</v>
      </c>
      <c r="C345" s="98" t="s">
        <v>184</v>
      </c>
      <c r="D345" s="98" t="s">
        <v>440</v>
      </c>
      <c r="E345" s="98">
        <v>20</v>
      </c>
      <c r="F345" s="98">
        <v>5.3</v>
      </c>
    </row>
    <row r="346" spans="1:6" x14ac:dyDescent="0.25">
      <c r="A346" s="99">
        <v>46037</v>
      </c>
      <c r="B346" s="98" t="s">
        <v>894</v>
      </c>
      <c r="C346" s="98" t="s">
        <v>195</v>
      </c>
      <c r="D346" s="98" t="s">
        <v>451</v>
      </c>
      <c r="E346" s="98">
        <v>150</v>
      </c>
      <c r="F346" s="98">
        <v>5.5</v>
      </c>
    </row>
    <row r="347" spans="1:6" x14ac:dyDescent="0.25">
      <c r="A347" s="99">
        <v>46037</v>
      </c>
      <c r="B347" s="98" t="s">
        <v>894</v>
      </c>
      <c r="C347" s="98" t="s">
        <v>201</v>
      </c>
      <c r="D347" s="98" t="s">
        <v>457</v>
      </c>
      <c r="E347" s="98">
        <v>30</v>
      </c>
      <c r="F347" s="98">
        <v>5.5</v>
      </c>
    </row>
    <row r="348" spans="1:6" x14ac:dyDescent="0.25">
      <c r="A348" s="99">
        <v>46037</v>
      </c>
      <c r="B348" s="98" t="s">
        <v>894</v>
      </c>
      <c r="C348" s="98" t="s">
        <v>204</v>
      </c>
      <c r="D348" s="98" t="s">
        <v>460</v>
      </c>
      <c r="E348" s="98">
        <v>10</v>
      </c>
      <c r="F348" s="98">
        <v>7.7</v>
      </c>
    </row>
    <row r="349" spans="1:6" x14ac:dyDescent="0.25">
      <c r="A349" s="99">
        <v>46037</v>
      </c>
      <c r="B349" s="98" t="s">
        <v>894</v>
      </c>
      <c r="C349" s="98" t="s">
        <v>205</v>
      </c>
      <c r="D349" s="98" t="s">
        <v>461</v>
      </c>
      <c r="E349" s="98">
        <v>20</v>
      </c>
      <c r="F349" s="98">
        <v>5.4</v>
      </c>
    </row>
    <row r="350" spans="1:6" x14ac:dyDescent="0.25">
      <c r="A350" s="99">
        <v>46037</v>
      </c>
      <c r="B350" s="98" t="s">
        <v>894</v>
      </c>
      <c r="C350" s="98" t="s">
        <v>206</v>
      </c>
      <c r="D350" s="98" t="s">
        <v>462</v>
      </c>
      <c r="E350" s="98">
        <v>20</v>
      </c>
      <c r="F350" s="98">
        <v>2.7</v>
      </c>
    </row>
    <row r="351" spans="1:6" x14ac:dyDescent="0.25">
      <c r="A351" s="99">
        <v>46037</v>
      </c>
      <c r="B351" s="98" t="s">
        <v>894</v>
      </c>
      <c r="C351" s="98" t="s">
        <v>207</v>
      </c>
      <c r="D351" s="98" t="s">
        <v>463</v>
      </c>
      <c r="E351" s="98">
        <v>24</v>
      </c>
      <c r="F351" s="98">
        <v>2.6</v>
      </c>
    </row>
    <row r="352" spans="1:6" x14ac:dyDescent="0.25">
      <c r="A352" s="99">
        <v>46037</v>
      </c>
      <c r="B352" s="98" t="s">
        <v>894</v>
      </c>
      <c r="C352" s="98" t="s">
        <v>212</v>
      </c>
      <c r="D352" s="98" t="s">
        <v>468</v>
      </c>
      <c r="E352" s="98">
        <v>2</v>
      </c>
      <c r="F352" s="98">
        <v>28</v>
      </c>
    </row>
    <row r="353" spans="1:6" x14ac:dyDescent="0.25">
      <c r="A353" s="99">
        <v>46037</v>
      </c>
      <c r="B353" s="98" t="s">
        <v>894</v>
      </c>
      <c r="C353" s="98" t="s">
        <v>214</v>
      </c>
      <c r="D353" s="98" t="s">
        <v>872</v>
      </c>
      <c r="E353" s="98">
        <v>60</v>
      </c>
      <c r="F353" s="98">
        <v>5.5</v>
      </c>
    </row>
    <row r="354" spans="1:6" x14ac:dyDescent="0.25">
      <c r="A354" s="99">
        <v>46037</v>
      </c>
      <c r="B354" s="98" t="s">
        <v>894</v>
      </c>
      <c r="C354" s="98" t="s">
        <v>215</v>
      </c>
      <c r="D354" s="98" t="s">
        <v>471</v>
      </c>
      <c r="E354" s="98">
        <v>50</v>
      </c>
      <c r="F354" s="98">
        <v>6.5</v>
      </c>
    </row>
    <row r="355" spans="1:6" x14ac:dyDescent="0.25">
      <c r="A355" s="99">
        <v>46037</v>
      </c>
      <c r="B355" s="98" t="s">
        <v>894</v>
      </c>
      <c r="C355" s="98" t="s">
        <v>216</v>
      </c>
      <c r="D355" s="98" t="s">
        <v>472</v>
      </c>
      <c r="E355" s="98">
        <v>30</v>
      </c>
      <c r="F355" s="98">
        <v>6</v>
      </c>
    </row>
    <row r="356" spans="1:6" x14ac:dyDescent="0.25">
      <c r="A356" s="99">
        <v>46037</v>
      </c>
      <c r="B356" s="98" t="s">
        <v>894</v>
      </c>
      <c r="C356" s="98" t="s">
        <v>218</v>
      </c>
      <c r="D356" s="98" t="s">
        <v>875</v>
      </c>
      <c r="E356" s="98">
        <v>20</v>
      </c>
      <c r="F356" s="98">
        <v>5.5</v>
      </c>
    </row>
    <row r="357" spans="1:6" x14ac:dyDescent="0.25">
      <c r="A357" s="99">
        <v>46037</v>
      </c>
      <c r="B357" s="98" t="s">
        <v>894</v>
      </c>
      <c r="C357" s="98" t="s">
        <v>219</v>
      </c>
      <c r="D357" s="98" t="s">
        <v>475</v>
      </c>
      <c r="E357" s="98">
        <v>30</v>
      </c>
      <c r="F357" s="98">
        <v>6</v>
      </c>
    </row>
    <row r="358" spans="1:6" x14ac:dyDescent="0.25">
      <c r="A358" s="99">
        <v>46037</v>
      </c>
      <c r="B358" s="98" t="s">
        <v>894</v>
      </c>
      <c r="C358" s="98" t="s">
        <v>225</v>
      </c>
      <c r="D358" s="98" t="s">
        <v>481</v>
      </c>
      <c r="E358" s="98">
        <v>30</v>
      </c>
      <c r="F358" s="98">
        <v>6</v>
      </c>
    </row>
    <row r="359" spans="1:6" x14ac:dyDescent="0.25">
      <c r="A359" s="99">
        <v>46037</v>
      </c>
      <c r="B359" s="98" t="s">
        <v>894</v>
      </c>
      <c r="C359" s="98" t="s">
        <v>231</v>
      </c>
      <c r="D359" s="98" t="s">
        <v>487</v>
      </c>
      <c r="E359" s="98">
        <v>50</v>
      </c>
      <c r="F359" s="98">
        <v>6.5</v>
      </c>
    </row>
    <row r="360" spans="1:6" x14ac:dyDescent="0.25">
      <c r="A360" s="99">
        <v>46064</v>
      </c>
      <c r="B360" s="98" t="s">
        <v>902</v>
      </c>
      <c r="C360" s="98" t="s">
        <v>903</v>
      </c>
      <c r="D360" s="98" t="s">
        <v>322</v>
      </c>
      <c r="E360" s="98">
        <v>1</v>
      </c>
    </row>
    <row r="361" spans="1:6" x14ac:dyDescent="0.25">
      <c r="A361" s="99">
        <v>46064</v>
      </c>
      <c r="B361" s="98" t="s">
        <v>902</v>
      </c>
      <c r="C361" s="98" t="s">
        <v>904</v>
      </c>
      <c r="D361" s="98" t="s">
        <v>323</v>
      </c>
      <c r="E361" s="98">
        <v>2</v>
      </c>
    </row>
    <row r="362" spans="1:6" x14ac:dyDescent="0.25">
      <c r="A362" s="99">
        <v>46064</v>
      </c>
      <c r="B362" s="98" t="s">
        <v>902</v>
      </c>
      <c r="C362" s="98" t="s">
        <v>103</v>
      </c>
      <c r="D362" s="98" t="s">
        <v>359</v>
      </c>
      <c r="E362" s="98">
        <v>40</v>
      </c>
      <c r="F362" s="98">
        <v>5.5</v>
      </c>
    </row>
    <row r="363" spans="1:6" x14ac:dyDescent="0.25">
      <c r="A363" s="99">
        <v>46064</v>
      </c>
      <c r="B363" s="98" t="s">
        <v>902</v>
      </c>
      <c r="C363" s="98" t="s">
        <v>104</v>
      </c>
      <c r="D363" s="98" t="s">
        <v>360</v>
      </c>
      <c r="E363" s="98">
        <v>20</v>
      </c>
      <c r="F363" s="98">
        <v>5.5</v>
      </c>
    </row>
    <row r="364" spans="1:6" x14ac:dyDescent="0.25">
      <c r="A364" s="99">
        <v>46064</v>
      </c>
      <c r="B364" s="98" t="s">
        <v>902</v>
      </c>
      <c r="C364" s="98" t="s">
        <v>105</v>
      </c>
      <c r="D364" s="98" t="s">
        <v>361</v>
      </c>
      <c r="E364" s="98">
        <v>10</v>
      </c>
      <c r="F364" s="98">
        <v>10.199999999999999</v>
      </c>
    </row>
    <row r="365" spans="1:6" x14ac:dyDescent="0.25">
      <c r="A365" s="99">
        <v>46064</v>
      </c>
      <c r="B365" s="98" t="s">
        <v>902</v>
      </c>
      <c r="C365" s="98" t="s">
        <v>106</v>
      </c>
      <c r="D365" s="98" t="s">
        <v>362</v>
      </c>
      <c r="E365" s="98">
        <v>30</v>
      </c>
      <c r="F365" s="98">
        <v>5</v>
      </c>
    </row>
    <row r="366" spans="1:6" x14ac:dyDescent="0.25">
      <c r="A366" s="99">
        <v>46064</v>
      </c>
      <c r="B366" s="98" t="s">
        <v>902</v>
      </c>
      <c r="C366" s="98" t="s">
        <v>107</v>
      </c>
      <c r="D366" s="98" t="s">
        <v>363</v>
      </c>
      <c r="E366" s="98">
        <v>10</v>
      </c>
      <c r="F366" s="98">
        <v>5</v>
      </c>
    </row>
    <row r="367" spans="1:6" x14ac:dyDescent="0.25">
      <c r="A367" s="99">
        <v>46064</v>
      </c>
      <c r="B367" s="98" t="s">
        <v>902</v>
      </c>
      <c r="C367" s="98" t="s">
        <v>110</v>
      </c>
      <c r="D367" s="98" t="s">
        <v>366</v>
      </c>
      <c r="E367" s="98">
        <v>50</v>
      </c>
      <c r="F367" s="98">
        <v>5.5</v>
      </c>
    </row>
    <row r="368" spans="1:6" x14ac:dyDescent="0.25">
      <c r="A368" s="99">
        <v>46064</v>
      </c>
      <c r="B368" s="98" t="s">
        <v>902</v>
      </c>
      <c r="C368" s="98" t="s">
        <v>113</v>
      </c>
      <c r="D368" s="98" t="s">
        <v>369</v>
      </c>
      <c r="E368" s="98">
        <v>10</v>
      </c>
      <c r="F368" s="98">
        <v>7.7</v>
      </c>
    </row>
    <row r="369" spans="1:6" x14ac:dyDescent="0.25">
      <c r="A369" s="99">
        <v>46064</v>
      </c>
      <c r="B369" s="98" t="s">
        <v>902</v>
      </c>
      <c r="C369" s="98" t="s">
        <v>115</v>
      </c>
      <c r="D369" s="98" t="s">
        <v>371</v>
      </c>
      <c r="E369" s="98">
        <v>20</v>
      </c>
      <c r="F369" s="98">
        <v>5.5</v>
      </c>
    </row>
    <row r="370" spans="1:6" x14ac:dyDescent="0.25">
      <c r="A370" s="99">
        <v>46064</v>
      </c>
      <c r="B370" s="98" t="s">
        <v>902</v>
      </c>
      <c r="C370" s="98" t="s">
        <v>116</v>
      </c>
      <c r="D370" s="98" t="s">
        <v>372</v>
      </c>
      <c r="E370" s="98">
        <v>40</v>
      </c>
      <c r="F370" s="98">
        <v>5.5</v>
      </c>
    </row>
    <row r="371" spans="1:6" x14ac:dyDescent="0.25">
      <c r="A371" s="99">
        <v>46064</v>
      </c>
      <c r="B371" s="98" t="s">
        <v>902</v>
      </c>
      <c r="C371" s="98" t="s">
        <v>117</v>
      </c>
      <c r="D371" s="98" t="s">
        <v>373</v>
      </c>
      <c r="E371" s="98">
        <v>50</v>
      </c>
      <c r="F371" s="98">
        <v>5.5</v>
      </c>
    </row>
    <row r="372" spans="1:6" x14ac:dyDescent="0.25">
      <c r="A372" s="99">
        <v>46064</v>
      </c>
      <c r="B372" s="98" t="s">
        <v>902</v>
      </c>
      <c r="C372" s="98" t="s">
        <v>118</v>
      </c>
      <c r="D372" s="98" t="s">
        <v>374</v>
      </c>
      <c r="E372" s="98">
        <v>50</v>
      </c>
      <c r="F372" s="98">
        <v>5.5</v>
      </c>
    </row>
    <row r="373" spans="1:6" x14ac:dyDescent="0.25">
      <c r="A373" s="99">
        <v>46064</v>
      </c>
      <c r="B373" s="98" t="s">
        <v>902</v>
      </c>
      <c r="C373" s="98" t="s">
        <v>119</v>
      </c>
      <c r="D373" s="98" t="s">
        <v>375</v>
      </c>
      <c r="E373" s="98">
        <v>30</v>
      </c>
      <c r="F373" s="98">
        <v>5.5</v>
      </c>
    </row>
    <row r="374" spans="1:6" x14ac:dyDescent="0.25">
      <c r="A374" s="99">
        <v>46064</v>
      </c>
      <c r="B374" s="98" t="s">
        <v>902</v>
      </c>
      <c r="C374" s="98" t="s">
        <v>120</v>
      </c>
      <c r="D374" s="98" t="s">
        <v>869</v>
      </c>
      <c r="E374" s="98">
        <v>20</v>
      </c>
      <c r="F374" s="98">
        <v>5.5</v>
      </c>
    </row>
    <row r="375" spans="1:6" x14ac:dyDescent="0.25">
      <c r="A375" s="99">
        <v>46064</v>
      </c>
      <c r="B375" s="98" t="s">
        <v>902</v>
      </c>
      <c r="C375" s="98" t="s">
        <v>121</v>
      </c>
      <c r="D375" s="98" t="s">
        <v>377</v>
      </c>
      <c r="E375" s="98">
        <v>50</v>
      </c>
      <c r="F375" s="98">
        <v>5.5</v>
      </c>
    </row>
    <row r="376" spans="1:6" x14ac:dyDescent="0.25">
      <c r="A376" s="99">
        <v>46064</v>
      </c>
      <c r="B376" s="98" t="s">
        <v>902</v>
      </c>
      <c r="C376" s="98" t="s">
        <v>122</v>
      </c>
      <c r="D376" s="98" t="s">
        <v>378</v>
      </c>
      <c r="E376" s="98">
        <v>60</v>
      </c>
      <c r="F376" s="98">
        <v>5.5</v>
      </c>
    </row>
    <row r="377" spans="1:6" x14ac:dyDescent="0.25">
      <c r="A377" s="99">
        <v>46064</v>
      </c>
      <c r="B377" s="98" t="s">
        <v>902</v>
      </c>
      <c r="C377" s="98" t="s">
        <v>123</v>
      </c>
      <c r="D377" s="98" t="s">
        <v>379</v>
      </c>
      <c r="E377" s="98">
        <v>40</v>
      </c>
      <c r="F377" s="98">
        <v>5.5</v>
      </c>
    </row>
    <row r="378" spans="1:6" x14ac:dyDescent="0.25">
      <c r="A378" s="99">
        <v>46064</v>
      </c>
      <c r="B378" s="98" t="s">
        <v>902</v>
      </c>
      <c r="C378" s="98" t="s">
        <v>125</v>
      </c>
      <c r="D378" s="98" t="s">
        <v>381</v>
      </c>
      <c r="E378" s="98">
        <v>30</v>
      </c>
      <c r="F378" s="98">
        <v>5.3</v>
      </c>
    </row>
    <row r="379" spans="1:6" x14ac:dyDescent="0.25">
      <c r="A379" s="99">
        <v>46064</v>
      </c>
      <c r="B379" s="98" t="s">
        <v>902</v>
      </c>
      <c r="C379" s="98" t="s">
        <v>129</v>
      </c>
      <c r="D379" s="98" t="s">
        <v>385</v>
      </c>
      <c r="E379" s="98">
        <v>40</v>
      </c>
      <c r="F379" s="98">
        <v>5.3</v>
      </c>
    </row>
    <row r="380" spans="1:6" x14ac:dyDescent="0.25">
      <c r="A380" s="99">
        <v>46064</v>
      </c>
      <c r="B380" s="98" t="s">
        <v>902</v>
      </c>
      <c r="C380" s="98" t="s">
        <v>131</v>
      </c>
      <c r="D380" s="98" t="s">
        <v>387</v>
      </c>
      <c r="E380" s="98">
        <v>60</v>
      </c>
      <c r="F380" s="98">
        <v>5.5</v>
      </c>
    </row>
    <row r="381" spans="1:6" x14ac:dyDescent="0.25">
      <c r="A381" s="99">
        <v>46064</v>
      </c>
      <c r="B381" s="98" t="s">
        <v>902</v>
      </c>
      <c r="C381" s="98" t="s">
        <v>134</v>
      </c>
      <c r="D381" s="98" t="s">
        <v>390</v>
      </c>
      <c r="E381" s="98">
        <v>40</v>
      </c>
      <c r="F381" s="98">
        <v>5.5</v>
      </c>
    </row>
    <row r="382" spans="1:6" x14ac:dyDescent="0.25">
      <c r="A382" s="99">
        <v>46064</v>
      </c>
      <c r="B382" s="98" t="s">
        <v>902</v>
      </c>
      <c r="C382" s="98" t="s">
        <v>136</v>
      </c>
      <c r="D382" s="98" t="s">
        <v>392</v>
      </c>
      <c r="E382" s="98">
        <v>10</v>
      </c>
      <c r="F382" s="98">
        <v>5</v>
      </c>
    </row>
    <row r="383" spans="1:6" x14ac:dyDescent="0.25">
      <c r="A383" s="99">
        <v>46064</v>
      </c>
      <c r="B383" s="98" t="s">
        <v>902</v>
      </c>
      <c r="C383" s="98" t="s">
        <v>138</v>
      </c>
      <c r="D383" s="98" t="s">
        <v>394</v>
      </c>
      <c r="E383" s="98">
        <v>60</v>
      </c>
      <c r="F383" s="98">
        <v>5.3</v>
      </c>
    </row>
    <row r="384" spans="1:6" x14ac:dyDescent="0.25">
      <c r="A384" s="99">
        <v>46064</v>
      </c>
      <c r="B384" s="98" t="s">
        <v>902</v>
      </c>
      <c r="C384" s="98" t="s">
        <v>140</v>
      </c>
      <c r="D384" s="98" t="s">
        <v>396</v>
      </c>
      <c r="E384" s="98">
        <v>60</v>
      </c>
      <c r="F384" s="98">
        <v>5</v>
      </c>
    </row>
    <row r="385" spans="1:6" x14ac:dyDescent="0.25">
      <c r="A385" s="99">
        <v>46064</v>
      </c>
      <c r="B385" s="98" t="s">
        <v>902</v>
      </c>
      <c r="C385" s="98" t="s">
        <v>144</v>
      </c>
      <c r="D385" s="98" t="s">
        <v>400</v>
      </c>
      <c r="E385" s="98">
        <v>10</v>
      </c>
      <c r="F385" s="98">
        <v>5</v>
      </c>
    </row>
    <row r="386" spans="1:6" x14ac:dyDescent="0.25">
      <c r="A386" s="99">
        <v>46064</v>
      </c>
      <c r="B386" s="98" t="s">
        <v>902</v>
      </c>
      <c r="C386" s="98" t="s">
        <v>148</v>
      </c>
      <c r="D386" s="98" t="s">
        <v>404</v>
      </c>
      <c r="E386" s="98">
        <v>20</v>
      </c>
      <c r="F386" s="98">
        <v>5</v>
      </c>
    </row>
    <row r="387" spans="1:6" x14ac:dyDescent="0.25">
      <c r="A387" s="99">
        <v>46064</v>
      </c>
      <c r="B387" s="98" t="s">
        <v>902</v>
      </c>
      <c r="C387" s="98" t="s">
        <v>157</v>
      </c>
      <c r="D387" s="98" t="s">
        <v>413</v>
      </c>
      <c r="E387" s="98">
        <v>60</v>
      </c>
      <c r="F387" s="98">
        <v>6.2</v>
      </c>
    </row>
    <row r="388" spans="1:6" x14ac:dyDescent="0.25">
      <c r="A388" s="99">
        <v>46064</v>
      </c>
      <c r="B388" s="98" t="s">
        <v>902</v>
      </c>
      <c r="C388" s="98" t="s">
        <v>160</v>
      </c>
      <c r="D388" s="98" t="s">
        <v>416</v>
      </c>
      <c r="E388" s="98">
        <v>30</v>
      </c>
      <c r="F388" s="98">
        <v>5.5</v>
      </c>
    </row>
    <row r="389" spans="1:6" x14ac:dyDescent="0.25">
      <c r="A389" s="99">
        <v>46064</v>
      </c>
      <c r="B389" s="98" t="s">
        <v>902</v>
      </c>
      <c r="C389" s="98" t="s">
        <v>161</v>
      </c>
      <c r="D389" s="98" t="s">
        <v>417</v>
      </c>
      <c r="E389" s="98">
        <v>20</v>
      </c>
      <c r="F389" s="98">
        <v>5.3</v>
      </c>
    </row>
    <row r="390" spans="1:6" x14ac:dyDescent="0.25">
      <c r="A390" s="99">
        <v>46064</v>
      </c>
      <c r="B390" s="98" t="s">
        <v>902</v>
      </c>
      <c r="C390" s="98" t="s">
        <v>166</v>
      </c>
      <c r="D390" s="98" t="s">
        <v>642</v>
      </c>
      <c r="E390" s="98">
        <v>10</v>
      </c>
      <c r="F390" s="98">
        <v>5.5</v>
      </c>
    </row>
    <row r="391" spans="1:6" x14ac:dyDescent="0.25">
      <c r="A391" s="99">
        <v>46064</v>
      </c>
      <c r="B391" s="98" t="s">
        <v>902</v>
      </c>
      <c r="C391" s="98" t="s">
        <v>170</v>
      </c>
      <c r="D391" s="98" t="s">
        <v>426</v>
      </c>
      <c r="E391" s="98">
        <v>30</v>
      </c>
      <c r="F391" s="98">
        <v>5.3</v>
      </c>
    </row>
    <row r="392" spans="1:6" x14ac:dyDescent="0.25">
      <c r="A392" s="99">
        <v>46064</v>
      </c>
      <c r="B392" s="98" t="s">
        <v>902</v>
      </c>
      <c r="C392" s="98" t="s">
        <v>171</v>
      </c>
      <c r="D392" s="98" t="s">
        <v>427</v>
      </c>
      <c r="E392" s="98">
        <v>30</v>
      </c>
      <c r="F392" s="98">
        <v>6.2</v>
      </c>
    </row>
    <row r="393" spans="1:6" x14ac:dyDescent="0.25">
      <c r="A393" s="99">
        <v>46064</v>
      </c>
      <c r="B393" s="98" t="s">
        <v>902</v>
      </c>
      <c r="C393" s="98" t="s">
        <v>172</v>
      </c>
      <c r="D393" s="98" t="s">
        <v>643</v>
      </c>
      <c r="E393" s="98">
        <v>30</v>
      </c>
      <c r="F393" s="98">
        <v>5.4</v>
      </c>
    </row>
    <row r="394" spans="1:6" x14ac:dyDescent="0.25">
      <c r="A394" s="99">
        <v>46064</v>
      </c>
      <c r="B394" s="98" t="s">
        <v>902</v>
      </c>
      <c r="C394" s="98" t="s">
        <v>174</v>
      </c>
      <c r="D394" s="98" t="s">
        <v>661</v>
      </c>
      <c r="E394" s="98">
        <v>30</v>
      </c>
      <c r="F394" s="98">
        <v>5.5</v>
      </c>
    </row>
    <row r="395" spans="1:6" x14ac:dyDescent="0.25">
      <c r="A395" s="99">
        <v>46064</v>
      </c>
      <c r="B395" s="98" t="s">
        <v>902</v>
      </c>
      <c r="C395" s="98" t="s">
        <v>183</v>
      </c>
      <c r="D395" s="98" t="s">
        <v>439</v>
      </c>
      <c r="E395" s="98">
        <v>20</v>
      </c>
      <c r="F395" s="98">
        <v>5.3</v>
      </c>
    </row>
    <row r="396" spans="1:6" x14ac:dyDescent="0.25">
      <c r="A396" s="99">
        <v>46064</v>
      </c>
      <c r="B396" s="98" t="s">
        <v>902</v>
      </c>
      <c r="C396" s="98" t="s">
        <v>184</v>
      </c>
      <c r="D396" s="98" t="s">
        <v>440</v>
      </c>
      <c r="E396" s="98">
        <v>40</v>
      </c>
      <c r="F396" s="98">
        <v>5.3</v>
      </c>
    </row>
    <row r="397" spans="1:6" x14ac:dyDescent="0.25">
      <c r="A397" s="99">
        <v>46064</v>
      </c>
      <c r="B397" s="98" t="s">
        <v>902</v>
      </c>
      <c r="C397" s="98" t="s">
        <v>189</v>
      </c>
      <c r="D397" s="98" t="s">
        <v>445</v>
      </c>
      <c r="E397" s="98">
        <v>10</v>
      </c>
      <c r="F397" s="98">
        <v>5.5</v>
      </c>
    </row>
    <row r="398" spans="1:6" x14ac:dyDescent="0.25">
      <c r="A398" s="99">
        <v>46064</v>
      </c>
      <c r="B398" s="98" t="s">
        <v>902</v>
      </c>
      <c r="C398" s="98" t="s">
        <v>195</v>
      </c>
      <c r="D398" s="98" t="s">
        <v>451</v>
      </c>
      <c r="E398" s="98">
        <v>300</v>
      </c>
      <c r="F398" s="98">
        <v>5.5</v>
      </c>
    </row>
    <row r="399" spans="1:6" x14ac:dyDescent="0.25">
      <c r="A399" s="99">
        <v>46064</v>
      </c>
      <c r="B399" s="98" t="s">
        <v>902</v>
      </c>
      <c r="C399" s="98" t="s">
        <v>197</v>
      </c>
      <c r="D399" s="98" t="s">
        <v>453</v>
      </c>
      <c r="E399" s="98">
        <v>20</v>
      </c>
      <c r="F399" s="98">
        <v>7.5</v>
      </c>
    </row>
    <row r="400" spans="1:6" x14ac:dyDescent="0.25">
      <c r="A400" s="99">
        <v>46064</v>
      </c>
      <c r="B400" s="98" t="s">
        <v>902</v>
      </c>
      <c r="C400" s="98" t="s">
        <v>199</v>
      </c>
      <c r="D400" s="98" t="s">
        <v>455</v>
      </c>
      <c r="E400" s="98">
        <v>10</v>
      </c>
      <c r="F400" s="98">
        <v>7.7</v>
      </c>
    </row>
    <row r="401" spans="1:6" x14ac:dyDescent="0.25">
      <c r="A401" s="99">
        <v>46064</v>
      </c>
      <c r="B401" s="98" t="s">
        <v>902</v>
      </c>
      <c r="C401" s="98" t="s">
        <v>200</v>
      </c>
      <c r="D401" s="98" t="s">
        <v>456</v>
      </c>
      <c r="E401" s="98">
        <v>10</v>
      </c>
      <c r="F401" s="98">
        <v>7.4</v>
      </c>
    </row>
    <row r="402" spans="1:6" x14ac:dyDescent="0.25">
      <c r="A402" s="99">
        <v>46064</v>
      </c>
      <c r="B402" s="98" t="s">
        <v>902</v>
      </c>
      <c r="C402" s="98" t="s">
        <v>202</v>
      </c>
      <c r="D402" s="98" t="s">
        <v>458</v>
      </c>
      <c r="E402" s="98">
        <v>10</v>
      </c>
      <c r="F402" s="98">
        <v>7.7</v>
      </c>
    </row>
    <row r="403" spans="1:6" x14ac:dyDescent="0.25">
      <c r="A403" s="99">
        <v>46064</v>
      </c>
      <c r="B403" s="98" t="s">
        <v>902</v>
      </c>
      <c r="C403" s="98" t="s">
        <v>204</v>
      </c>
      <c r="D403" s="98" t="s">
        <v>460</v>
      </c>
      <c r="E403" s="98">
        <v>20</v>
      </c>
      <c r="F403" s="98">
        <v>7.7</v>
      </c>
    </row>
    <row r="404" spans="1:6" x14ac:dyDescent="0.25">
      <c r="A404" s="99">
        <v>46064</v>
      </c>
      <c r="B404" s="98" t="s">
        <v>902</v>
      </c>
      <c r="C404" s="98" t="s">
        <v>205</v>
      </c>
      <c r="D404" s="98" t="s">
        <v>461</v>
      </c>
      <c r="E404" s="98">
        <v>30</v>
      </c>
      <c r="F404" s="98">
        <v>5.4</v>
      </c>
    </row>
    <row r="405" spans="1:6" x14ac:dyDescent="0.25">
      <c r="A405" s="99">
        <v>46064</v>
      </c>
      <c r="B405" s="98" t="s">
        <v>902</v>
      </c>
      <c r="C405" s="98" t="s">
        <v>213</v>
      </c>
      <c r="D405" s="98" t="s">
        <v>469</v>
      </c>
      <c r="E405" s="98">
        <v>40</v>
      </c>
      <c r="F405" s="98">
        <v>5.5</v>
      </c>
    </row>
    <row r="406" spans="1:6" x14ac:dyDescent="0.25">
      <c r="A406" s="99">
        <v>46064</v>
      </c>
      <c r="B406" s="98" t="s">
        <v>902</v>
      </c>
      <c r="C406" s="98" t="s">
        <v>215</v>
      </c>
      <c r="D406" s="98" t="s">
        <v>471</v>
      </c>
      <c r="E406" s="98">
        <v>100</v>
      </c>
      <c r="F406" s="98">
        <v>6.5</v>
      </c>
    </row>
    <row r="407" spans="1:6" x14ac:dyDescent="0.25">
      <c r="A407" s="99">
        <v>46064</v>
      </c>
      <c r="B407" s="98" t="s">
        <v>902</v>
      </c>
      <c r="C407" s="98" t="s">
        <v>217</v>
      </c>
      <c r="D407" s="98" t="s">
        <v>473</v>
      </c>
      <c r="E407" s="98">
        <v>20</v>
      </c>
      <c r="F407" s="98">
        <v>5.3</v>
      </c>
    </row>
    <row r="408" spans="1:6" x14ac:dyDescent="0.25">
      <c r="A408" s="99">
        <v>46064</v>
      </c>
      <c r="B408" s="98" t="s">
        <v>902</v>
      </c>
      <c r="C408" s="98" t="s">
        <v>218</v>
      </c>
      <c r="D408" s="98" t="s">
        <v>875</v>
      </c>
      <c r="E408" s="98">
        <v>40</v>
      </c>
      <c r="F408" s="98">
        <v>5.5</v>
      </c>
    </row>
    <row r="409" spans="1:6" x14ac:dyDescent="0.25">
      <c r="A409" s="99">
        <v>46064</v>
      </c>
      <c r="B409" s="98" t="s">
        <v>902</v>
      </c>
      <c r="C409" s="98" t="s">
        <v>219</v>
      </c>
      <c r="D409" s="98" t="s">
        <v>475</v>
      </c>
      <c r="E409" s="98">
        <v>60</v>
      </c>
      <c r="F409" s="98">
        <v>6</v>
      </c>
    </row>
    <row r="410" spans="1:6" x14ac:dyDescent="0.25">
      <c r="A410" s="99">
        <v>46064</v>
      </c>
      <c r="B410" s="98" t="s">
        <v>902</v>
      </c>
      <c r="C410" s="98" t="s">
        <v>223</v>
      </c>
      <c r="D410" s="98" t="s">
        <v>479</v>
      </c>
      <c r="E410" s="98">
        <v>20</v>
      </c>
      <c r="F410" s="98">
        <v>5.5</v>
      </c>
    </row>
    <row r="411" spans="1:6" x14ac:dyDescent="0.25">
      <c r="A411" s="99">
        <v>46064</v>
      </c>
      <c r="B411" s="98" t="s">
        <v>902</v>
      </c>
      <c r="C411" s="98" t="s">
        <v>225</v>
      </c>
      <c r="D411" s="98" t="s">
        <v>481</v>
      </c>
      <c r="E411" s="98">
        <v>20</v>
      </c>
      <c r="F411" s="98">
        <v>6</v>
      </c>
    </row>
    <row r="412" spans="1:6" x14ac:dyDescent="0.25">
      <c r="A412" s="99">
        <v>46064</v>
      </c>
      <c r="B412" s="98" t="s">
        <v>902</v>
      </c>
      <c r="C412" s="98" t="s">
        <v>227</v>
      </c>
      <c r="D412" s="98" t="s">
        <v>483</v>
      </c>
      <c r="E412" s="98">
        <v>20</v>
      </c>
      <c r="F412" s="98">
        <v>6.5</v>
      </c>
    </row>
    <row r="413" spans="1:6" x14ac:dyDescent="0.25">
      <c r="A413" s="99">
        <v>46064</v>
      </c>
      <c r="B413" s="98" t="s">
        <v>902</v>
      </c>
      <c r="C413" s="98" t="s">
        <v>231</v>
      </c>
      <c r="D413" s="98" t="s">
        <v>487</v>
      </c>
      <c r="E413" s="98">
        <v>100</v>
      </c>
      <c r="F413" s="98">
        <v>6.5</v>
      </c>
    </row>
    <row r="414" spans="1:6" x14ac:dyDescent="0.25">
      <c r="A414" s="99">
        <v>46064</v>
      </c>
      <c r="B414" s="98" t="s">
        <v>902</v>
      </c>
      <c r="C414" s="98" t="s">
        <v>232</v>
      </c>
      <c r="D414" s="98" t="s">
        <v>488</v>
      </c>
      <c r="E414" s="98">
        <v>30</v>
      </c>
      <c r="F414" s="98">
        <v>5.5</v>
      </c>
    </row>
    <row r="415" spans="1:6" x14ac:dyDescent="0.25">
      <c r="A415" s="99">
        <v>46064</v>
      </c>
      <c r="B415" s="98" t="s">
        <v>902</v>
      </c>
      <c r="C415" s="98" t="s">
        <v>233</v>
      </c>
      <c r="D415" s="98" t="s">
        <v>489</v>
      </c>
      <c r="E415" s="98">
        <v>30</v>
      </c>
      <c r="F415" s="98">
        <v>5.3</v>
      </c>
    </row>
    <row r="416" spans="1:6" x14ac:dyDescent="0.25">
      <c r="A416" s="99">
        <v>46064</v>
      </c>
      <c r="B416" s="98" t="s">
        <v>902</v>
      </c>
      <c r="C416" s="98" t="s">
        <v>236</v>
      </c>
      <c r="D416" s="98" t="s">
        <v>492</v>
      </c>
      <c r="E416" s="98">
        <v>30</v>
      </c>
      <c r="F416" s="98">
        <v>6.2</v>
      </c>
    </row>
    <row r="417" spans="1:6" x14ac:dyDescent="0.25">
      <c r="A417" s="99">
        <v>46094</v>
      </c>
      <c r="C417" s="98" t="s">
        <v>222</v>
      </c>
      <c r="D417" s="98" t="s">
        <v>478</v>
      </c>
      <c r="E417" s="98">
        <v>0</v>
      </c>
      <c r="F417" s="100">
        <v>6.5</v>
      </c>
    </row>
    <row r="418" spans="1:6" x14ac:dyDescent="0.25">
      <c r="A418" s="99">
        <v>46094</v>
      </c>
      <c r="C418" s="98" t="s">
        <v>184</v>
      </c>
      <c r="D418" s="98" t="s">
        <v>440</v>
      </c>
      <c r="E418" s="98">
        <v>40</v>
      </c>
      <c r="F418" s="100">
        <v>5.3</v>
      </c>
    </row>
    <row r="419" spans="1:6" x14ac:dyDescent="0.25">
      <c r="A419" s="99">
        <v>46094</v>
      </c>
      <c r="C419" s="98" t="s">
        <v>187</v>
      </c>
      <c r="D419" s="98" t="s">
        <v>443</v>
      </c>
      <c r="E419" s="98">
        <v>0</v>
      </c>
      <c r="F419" s="100">
        <v>5.3</v>
      </c>
    </row>
    <row r="420" spans="1:6" x14ac:dyDescent="0.25">
      <c r="A420" s="99">
        <v>46094</v>
      </c>
      <c r="C420" s="98" t="s">
        <v>183</v>
      </c>
      <c r="D420" s="98" t="s">
        <v>439</v>
      </c>
      <c r="E420" s="98">
        <v>20</v>
      </c>
      <c r="F420" s="100">
        <v>5.3</v>
      </c>
    </row>
    <row r="421" spans="1:6" x14ac:dyDescent="0.25">
      <c r="A421" s="99">
        <v>46094</v>
      </c>
      <c r="C421" s="98" t="s">
        <v>186</v>
      </c>
      <c r="D421" s="98" t="s">
        <v>442</v>
      </c>
      <c r="E421" s="98">
        <v>0</v>
      </c>
      <c r="F421" s="100">
        <v>5.3</v>
      </c>
    </row>
    <row r="422" spans="1:6" x14ac:dyDescent="0.25">
      <c r="A422" s="99">
        <v>46094</v>
      </c>
      <c r="C422" s="98" t="s">
        <v>219</v>
      </c>
      <c r="D422" s="98" t="s">
        <v>475</v>
      </c>
      <c r="E422" s="98">
        <v>60</v>
      </c>
      <c r="F422" s="100">
        <v>6</v>
      </c>
    </row>
    <row r="423" spans="1:6" x14ac:dyDescent="0.25">
      <c r="A423" s="99">
        <v>46094</v>
      </c>
      <c r="C423" s="98" t="s">
        <v>226</v>
      </c>
      <c r="D423" s="98" t="s">
        <v>482</v>
      </c>
      <c r="E423" s="98">
        <v>0</v>
      </c>
      <c r="F423" s="100">
        <v>5.5</v>
      </c>
    </row>
    <row r="424" spans="1:6" x14ac:dyDescent="0.25">
      <c r="A424" s="99">
        <v>46094</v>
      </c>
      <c r="C424" s="98" t="s">
        <v>127</v>
      </c>
      <c r="D424" s="98" t="s">
        <v>383</v>
      </c>
      <c r="E424" s="98">
        <v>0</v>
      </c>
      <c r="F424" s="100">
        <v>5.7</v>
      </c>
    </row>
    <row r="425" spans="1:6" x14ac:dyDescent="0.25">
      <c r="A425" s="99">
        <v>46094</v>
      </c>
      <c r="C425" s="98" t="s">
        <v>176</v>
      </c>
      <c r="D425" s="98" t="s">
        <v>432</v>
      </c>
      <c r="E425" s="98">
        <v>0</v>
      </c>
      <c r="F425" s="100">
        <v>5.5</v>
      </c>
    </row>
    <row r="426" spans="1:6" x14ac:dyDescent="0.25">
      <c r="A426" s="99">
        <v>46094</v>
      </c>
      <c r="C426" s="98" t="s">
        <v>169</v>
      </c>
      <c r="D426" s="98" t="s">
        <v>425</v>
      </c>
      <c r="E426" s="98">
        <v>0</v>
      </c>
      <c r="F426" s="100">
        <v>6</v>
      </c>
    </row>
    <row r="427" spans="1:6" x14ac:dyDescent="0.25">
      <c r="A427" s="99">
        <v>46094</v>
      </c>
      <c r="C427" s="98" t="s">
        <v>115</v>
      </c>
      <c r="D427" s="98" t="s">
        <v>371</v>
      </c>
      <c r="E427" s="98">
        <v>20</v>
      </c>
      <c r="F427" s="100">
        <v>5.5</v>
      </c>
    </row>
    <row r="428" spans="1:6" x14ac:dyDescent="0.25">
      <c r="A428" s="99">
        <v>46094</v>
      </c>
      <c r="C428" s="98" t="s">
        <v>150</v>
      </c>
      <c r="D428" s="98" t="s">
        <v>406</v>
      </c>
      <c r="E428" s="98">
        <v>0</v>
      </c>
      <c r="F428" s="100">
        <v>5.3</v>
      </c>
    </row>
    <row r="429" spans="1:6" x14ac:dyDescent="0.25">
      <c r="A429" s="99">
        <v>46094</v>
      </c>
      <c r="C429" s="98" t="s">
        <v>228</v>
      </c>
      <c r="D429" s="98" t="s">
        <v>484</v>
      </c>
      <c r="E429" s="98">
        <v>0</v>
      </c>
      <c r="F429" s="100">
        <v>6.5</v>
      </c>
    </row>
    <row r="430" spans="1:6" x14ac:dyDescent="0.25">
      <c r="A430" s="99">
        <v>46094</v>
      </c>
      <c r="C430" s="98" t="s">
        <v>233</v>
      </c>
      <c r="D430" s="98" t="s">
        <v>489</v>
      </c>
      <c r="E430" s="98">
        <v>30</v>
      </c>
      <c r="F430" s="100">
        <v>5.3</v>
      </c>
    </row>
    <row r="431" spans="1:6" x14ac:dyDescent="0.25">
      <c r="A431" s="99">
        <v>46094</v>
      </c>
      <c r="C431" s="98" t="s">
        <v>217</v>
      </c>
      <c r="D431" s="98" t="s">
        <v>473</v>
      </c>
      <c r="E431" s="98">
        <v>20</v>
      </c>
      <c r="F431" s="100">
        <v>5.3</v>
      </c>
    </row>
    <row r="432" spans="1:6" x14ac:dyDescent="0.25">
      <c r="A432" s="99">
        <v>46094</v>
      </c>
      <c r="C432" s="98" t="s">
        <v>161</v>
      </c>
      <c r="D432" s="98" t="s">
        <v>417</v>
      </c>
      <c r="E432" s="98">
        <v>20</v>
      </c>
      <c r="F432" s="100">
        <v>5.3</v>
      </c>
    </row>
    <row r="433" spans="1:6" x14ac:dyDescent="0.25">
      <c r="A433" s="99">
        <v>46094</v>
      </c>
      <c r="C433" s="98" t="s">
        <v>224</v>
      </c>
      <c r="D433" s="98" t="s">
        <v>480</v>
      </c>
      <c r="E433" s="98">
        <v>0</v>
      </c>
      <c r="F433" s="100">
        <v>5.3</v>
      </c>
    </row>
    <row r="434" spans="1:6" x14ac:dyDescent="0.25">
      <c r="A434" s="99">
        <v>46094</v>
      </c>
      <c r="C434" s="98" t="s">
        <v>218</v>
      </c>
      <c r="D434" s="98" t="s">
        <v>875</v>
      </c>
      <c r="E434" s="98">
        <v>40</v>
      </c>
      <c r="F434" s="100">
        <v>5.5</v>
      </c>
    </row>
    <row r="435" spans="1:6" x14ac:dyDescent="0.25">
      <c r="A435" s="99">
        <v>46094</v>
      </c>
      <c r="C435" s="98" t="s">
        <v>220</v>
      </c>
      <c r="D435" s="98" t="s">
        <v>476</v>
      </c>
      <c r="E435" s="98">
        <v>0</v>
      </c>
      <c r="F435" s="100">
        <v>5.3</v>
      </c>
    </row>
    <row r="436" spans="1:6" x14ac:dyDescent="0.25">
      <c r="A436" s="99">
        <v>46094</v>
      </c>
      <c r="C436" s="98" t="s">
        <v>230</v>
      </c>
      <c r="D436" s="98" t="s">
        <v>486</v>
      </c>
      <c r="E436" s="98">
        <v>0</v>
      </c>
      <c r="F436" s="100">
        <v>6.5</v>
      </c>
    </row>
    <row r="437" spans="1:6" x14ac:dyDescent="0.25">
      <c r="A437" s="99">
        <v>46094</v>
      </c>
      <c r="C437" s="98" t="s">
        <v>194</v>
      </c>
      <c r="D437" s="98" t="s">
        <v>450</v>
      </c>
      <c r="E437" s="98">
        <v>0</v>
      </c>
      <c r="F437" s="100">
        <v>6.5</v>
      </c>
    </row>
    <row r="438" spans="1:6" x14ac:dyDescent="0.25">
      <c r="A438" s="99">
        <v>46094</v>
      </c>
      <c r="C438" s="98" t="s">
        <v>139</v>
      </c>
      <c r="D438" s="98" t="s">
        <v>395</v>
      </c>
      <c r="E438" s="98">
        <v>0</v>
      </c>
      <c r="F438" s="100">
        <v>5.3</v>
      </c>
    </row>
    <row r="439" spans="1:6" x14ac:dyDescent="0.25">
      <c r="A439" s="99">
        <v>46094</v>
      </c>
      <c r="C439" s="98" t="s">
        <v>213</v>
      </c>
      <c r="D439" s="98" t="s">
        <v>469</v>
      </c>
      <c r="E439" s="98">
        <v>40</v>
      </c>
      <c r="F439" s="100">
        <v>5.5</v>
      </c>
    </row>
    <row r="440" spans="1:6" x14ac:dyDescent="0.25">
      <c r="A440" s="99">
        <v>46094</v>
      </c>
      <c r="C440" s="98" t="s">
        <v>138</v>
      </c>
      <c r="D440" s="98" t="s">
        <v>394</v>
      </c>
      <c r="E440" s="98">
        <v>60</v>
      </c>
      <c r="F440" s="100">
        <v>5.3</v>
      </c>
    </row>
    <row r="441" spans="1:6" x14ac:dyDescent="0.25">
      <c r="A441" s="99">
        <v>46094</v>
      </c>
      <c r="C441" s="98" t="s">
        <v>214</v>
      </c>
      <c r="D441" s="98" t="s">
        <v>470</v>
      </c>
      <c r="E441" s="98">
        <v>0</v>
      </c>
      <c r="F441" s="100">
        <v>5.5</v>
      </c>
    </row>
    <row r="442" spans="1:6" x14ac:dyDescent="0.25">
      <c r="A442" s="99">
        <v>46094</v>
      </c>
      <c r="C442" s="98" t="s">
        <v>227</v>
      </c>
      <c r="D442" s="98" t="s">
        <v>483</v>
      </c>
      <c r="E442" s="98">
        <v>20</v>
      </c>
      <c r="F442" s="100">
        <v>6.5</v>
      </c>
    </row>
    <row r="443" spans="1:6" x14ac:dyDescent="0.25">
      <c r="A443" s="99">
        <v>46094</v>
      </c>
      <c r="C443" s="98" t="s">
        <v>231</v>
      </c>
      <c r="D443" s="98" t="s">
        <v>487</v>
      </c>
      <c r="E443" s="98">
        <v>100</v>
      </c>
      <c r="F443" s="100">
        <v>6.5</v>
      </c>
    </row>
    <row r="444" spans="1:6" x14ac:dyDescent="0.25">
      <c r="A444" s="99">
        <v>46094</v>
      </c>
      <c r="C444" s="98" t="s">
        <v>225</v>
      </c>
      <c r="D444" s="98" t="s">
        <v>481</v>
      </c>
      <c r="E444" s="98">
        <v>20</v>
      </c>
      <c r="F444" s="100">
        <v>6</v>
      </c>
    </row>
    <row r="445" spans="1:6" x14ac:dyDescent="0.25">
      <c r="A445" s="99">
        <v>46094</v>
      </c>
      <c r="C445" s="98" t="s">
        <v>193</v>
      </c>
      <c r="D445" s="98" t="s">
        <v>449</v>
      </c>
      <c r="E445" s="98">
        <v>0</v>
      </c>
      <c r="F445" s="100">
        <v>6.5</v>
      </c>
    </row>
    <row r="446" spans="1:6" x14ac:dyDescent="0.25">
      <c r="A446" s="99">
        <v>46094</v>
      </c>
      <c r="C446" s="98" t="s">
        <v>172</v>
      </c>
      <c r="D446" s="98" t="s">
        <v>428</v>
      </c>
      <c r="E446" s="98">
        <v>30</v>
      </c>
      <c r="F446" s="100">
        <v>5.4</v>
      </c>
    </row>
    <row r="447" spans="1:6" x14ac:dyDescent="0.25">
      <c r="A447" s="99">
        <v>46094</v>
      </c>
      <c r="C447" s="98" t="s">
        <v>146</v>
      </c>
      <c r="D447" s="98" t="s">
        <v>402</v>
      </c>
      <c r="E447" s="98">
        <v>0</v>
      </c>
      <c r="F447" s="100">
        <v>6.5</v>
      </c>
    </row>
    <row r="448" spans="1:6" x14ac:dyDescent="0.25">
      <c r="A448" s="99">
        <v>46094</v>
      </c>
      <c r="C448" s="98" t="s">
        <v>157</v>
      </c>
      <c r="D448" s="98" t="s">
        <v>413</v>
      </c>
      <c r="E448" s="98">
        <v>60</v>
      </c>
      <c r="F448" s="100">
        <v>6.2</v>
      </c>
    </row>
    <row r="449" spans="1:6" x14ac:dyDescent="0.25">
      <c r="A449" s="99">
        <v>46094</v>
      </c>
      <c r="C449" s="98" t="s">
        <v>215</v>
      </c>
      <c r="D449" s="98" t="s">
        <v>471</v>
      </c>
      <c r="E449" s="98">
        <v>100</v>
      </c>
      <c r="F449" s="100">
        <v>6.5</v>
      </c>
    </row>
    <row r="450" spans="1:6" x14ac:dyDescent="0.25">
      <c r="A450" s="99">
        <v>46094</v>
      </c>
      <c r="C450" s="98" t="s">
        <v>216</v>
      </c>
      <c r="D450" s="98" t="s">
        <v>472</v>
      </c>
      <c r="E450" s="98">
        <v>0</v>
      </c>
      <c r="F450" s="100">
        <v>6</v>
      </c>
    </row>
    <row r="451" spans="1:6" x14ac:dyDescent="0.25">
      <c r="A451" s="99">
        <v>46094</v>
      </c>
      <c r="C451" s="98" t="s">
        <v>165</v>
      </c>
      <c r="D451" s="98" t="s">
        <v>421</v>
      </c>
      <c r="E451" s="98">
        <v>0</v>
      </c>
      <c r="F451" s="100">
        <v>6.2</v>
      </c>
    </row>
    <row r="452" spans="1:6" x14ac:dyDescent="0.25">
      <c r="A452" s="99">
        <v>46094</v>
      </c>
      <c r="C452" s="98" t="s">
        <v>205</v>
      </c>
      <c r="D452" s="98" t="s">
        <v>461</v>
      </c>
      <c r="E452" s="98">
        <v>30</v>
      </c>
      <c r="F452" s="100">
        <v>5.4</v>
      </c>
    </row>
    <row r="453" spans="1:6" x14ac:dyDescent="0.25">
      <c r="A453" s="99">
        <v>46094</v>
      </c>
      <c r="C453" s="98" t="s">
        <v>147</v>
      </c>
      <c r="D453" s="98" t="s">
        <v>403</v>
      </c>
      <c r="E453" s="98">
        <v>0</v>
      </c>
      <c r="F453" s="100">
        <v>6.5</v>
      </c>
    </row>
    <row r="454" spans="1:6" x14ac:dyDescent="0.25">
      <c r="A454" s="99">
        <v>46094</v>
      </c>
      <c r="C454" s="98" t="s">
        <v>162</v>
      </c>
      <c r="D454" s="98" t="s">
        <v>418</v>
      </c>
      <c r="E454" s="98">
        <v>0</v>
      </c>
      <c r="F454" s="100">
        <v>6.2</v>
      </c>
    </row>
    <row r="455" spans="1:6" x14ac:dyDescent="0.25">
      <c r="A455" s="99">
        <v>46094</v>
      </c>
      <c r="C455" s="98" t="s">
        <v>168</v>
      </c>
      <c r="D455" s="98" t="s">
        <v>424</v>
      </c>
      <c r="E455" s="98">
        <v>0</v>
      </c>
      <c r="F455" s="100">
        <v>6.5</v>
      </c>
    </row>
    <row r="456" spans="1:6" x14ac:dyDescent="0.25">
      <c r="A456" s="99">
        <v>46094</v>
      </c>
      <c r="C456" s="98" t="s">
        <v>196</v>
      </c>
      <c r="D456" s="98" t="s">
        <v>452</v>
      </c>
      <c r="E456" s="98">
        <v>0</v>
      </c>
      <c r="F456" s="100">
        <v>6.2</v>
      </c>
    </row>
    <row r="457" spans="1:6" x14ac:dyDescent="0.25">
      <c r="A457" s="99">
        <v>46094</v>
      </c>
      <c r="C457" s="98" t="s">
        <v>173</v>
      </c>
      <c r="D457" s="98" t="s">
        <v>429</v>
      </c>
      <c r="E457" s="98">
        <v>0</v>
      </c>
      <c r="F457" s="100">
        <v>6.5</v>
      </c>
    </row>
    <row r="458" spans="1:6" x14ac:dyDescent="0.25">
      <c r="A458" s="99">
        <v>46094</v>
      </c>
      <c r="C458" s="98" t="s">
        <v>236</v>
      </c>
      <c r="D458" s="98" t="s">
        <v>492</v>
      </c>
      <c r="E458" s="98">
        <v>30</v>
      </c>
      <c r="F458" s="100">
        <v>6.2</v>
      </c>
    </row>
    <row r="459" spans="1:6" x14ac:dyDescent="0.25">
      <c r="A459" s="99">
        <v>46094</v>
      </c>
      <c r="C459" s="98" t="s">
        <v>171</v>
      </c>
      <c r="D459" s="98" t="s">
        <v>427</v>
      </c>
      <c r="E459" s="98">
        <v>30</v>
      </c>
      <c r="F459" s="100">
        <v>6.2</v>
      </c>
    </row>
    <row r="460" spans="1:6" x14ac:dyDescent="0.25">
      <c r="A460" s="99">
        <v>46094</v>
      </c>
      <c r="C460" s="98" t="s">
        <v>112</v>
      </c>
      <c r="D460" s="98" t="s">
        <v>368</v>
      </c>
      <c r="E460" s="98">
        <v>0</v>
      </c>
      <c r="F460" s="100">
        <v>5.5</v>
      </c>
    </row>
    <row r="461" spans="1:6" x14ac:dyDescent="0.25">
      <c r="A461" s="99">
        <v>46094</v>
      </c>
      <c r="C461" s="98" t="s">
        <v>174</v>
      </c>
      <c r="D461" s="98" t="s">
        <v>430</v>
      </c>
      <c r="E461" s="98">
        <v>30</v>
      </c>
      <c r="F461" s="100">
        <v>5.5</v>
      </c>
    </row>
    <row r="462" spans="1:6" x14ac:dyDescent="0.25">
      <c r="A462" s="99">
        <v>46094</v>
      </c>
      <c r="C462" s="98" t="s">
        <v>178</v>
      </c>
      <c r="D462" s="98" t="s">
        <v>434</v>
      </c>
      <c r="E462" s="98">
        <v>0</v>
      </c>
      <c r="F462" s="100">
        <v>5.5</v>
      </c>
    </row>
    <row r="463" spans="1:6" x14ac:dyDescent="0.25">
      <c r="A463" s="99">
        <v>46094</v>
      </c>
      <c r="C463" s="98" t="s">
        <v>177</v>
      </c>
      <c r="D463" s="98" t="s">
        <v>433</v>
      </c>
      <c r="E463" s="98">
        <v>0</v>
      </c>
      <c r="F463" s="100">
        <v>5.5</v>
      </c>
    </row>
    <row r="464" spans="1:6" x14ac:dyDescent="0.25">
      <c r="A464" s="99">
        <v>46094</v>
      </c>
      <c r="C464" s="98" t="s">
        <v>166</v>
      </c>
      <c r="D464" s="98" t="s">
        <v>422</v>
      </c>
      <c r="E464" s="98">
        <v>10</v>
      </c>
      <c r="F464" s="100">
        <v>5.5</v>
      </c>
    </row>
    <row r="465" spans="1:6" x14ac:dyDescent="0.25">
      <c r="A465" s="99">
        <v>46094</v>
      </c>
      <c r="C465" s="98" t="s">
        <v>190</v>
      </c>
      <c r="D465" s="98" t="s">
        <v>446</v>
      </c>
      <c r="E465" s="98">
        <v>0</v>
      </c>
      <c r="F465" s="100">
        <v>5.5</v>
      </c>
    </row>
    <row r="466" spans="1:6" x14ac:dyDescent="0.25">
      <c r="A466" s="99">
        <v>46094</v>
      </c>
      <c r="C466" s="98" t="s">
        <v>223</v>
      </c>
      <c r="D466" s="98" t="s">
        <v>479</v>
      </c>
      <c r="E466" s="98">
        <v>20</v>
      </c>
      <c r="F466" s="100">
        <v>5.5</v>
      </c>
    </row>
    <row r="467" spans="1:6" x14ac:dyDescent="0.25">
      <c r="A467" s="99">
        <v>46094</v>
      </c>
      <c r="C467" s="98" t="s">
        <v>189</v>
      </c>
      <c r="D467" s="98" t="s">
        <v>445</v>
      </c>
      <c r="E467" s="98">
        <v>10</v>
      </c>
      <c r="F467" s="100">
        <v>5.5</v>
      </c>
    </row>
    <row r="468" spans="1:6" x14ac:dyDescent="0.25">
      <c r="A468" s="99">
        <v>46094</v>
      </c>
      <c r="C468" s="98" t="s">
        <v>167</v>
      </c>
      <c r="D468" s="98" t="s">
        <v>423</v>
      </c>
      <c r="E468" s="98">
        <v>0</v>
      </c>
      <c r="F468" s="100">
        <v>5.5</v>
      </c>
    </row>
    <row r="469" spans="1:6" x14ac:dyDescent="0.25">
      <c r="A469" s="99">
        <v>46094</v>
      </c>
      <c r="C469" s="98" t="s">
        <v>188</v>
      </c>
      <c r="D469" s="98" t="s">
        <v>444</v>
      </c>
      <c r="E469" s="98">
        <v>0</v>
      </c>
      <c r="F469" s="100">
        <v>5.4</v>
      </c>
    </row>
    <row r="470" spans="1:6" x14ac:dyDescent="0.25">
      <c r="A470" s="99">
        <v>46094</v>
      </c>
      <c r="C470" s="98" t="s">
        <v>192</v>
      </c>
      <c r="D470" s="98" t="s">
        <v>448</v>
      </c>
      <c r="E470" s="98">
        <v>0</v>
      </c>
      <c r="F470" s="100">
        <v>5.5</v>
      </c>
    </row>
    <row r="471" spans="1:6" x14ac:dyDescent="0.25">
      <c r="A471" s="99">
        <v>46094</v>
      </c>
      <c r="C471" s="98" t="s">
        <v>191</v>
      </c>
      <c r="D471" s="98" t="s">
        <v>447</v>
      </c>
      <c r="E471" s="98">
        <v>0</v>
      </c>
      <c r="F471" s="100">
        <v>5.5</v>
      </c>
    </row>
    <row r="472" spans="1:6" x14ac:dyDescent="0.25">
      <c r="A472" s="99">
        <v>46094</v>
      </c>
      <c r="C472" s="98" t="s">
        <v>175</v>
      </c>
      <c r="D472" s="98" t="s">
        <v>431</v>
      </c>
      <c r="E472" s="98">
        <v>0</v>
      </c>
      <c r="F472" s="100">
        <v>5.5</v>
      </c>
    </row>
    <row r="473" spans="1:6" x14ac:dyDescent="0.25">
      <c r="A473" s="99">
        <v>46094</v>
      </c>
      <c r="C473" s="98" t="s">
        <v>170</v>
      </c>
      <c r="D473" s="98" t="s">
        <v>426</v>
      </c>
      <c r="E473" s="98">
        <v>30</v>
      </c>
      <c r="F473" s="100">
        <v>5.3</v>
      </c>
    </row>
    <row r="474" spans="1:6" x14ac:dyDescent="0.25">
      <c r="A474" s="99">
        <v>46094</v>
      </c>
      <c r="C474" s="98" t="s">
        <v>180</v>
      </c>
      <c r="D474" s="98" t="s">
        <v>436</v>
      </c>
      <c r="E474" s="98">
        <v>0</v>
      </c>
      <c r="F474" s="100">
        <v>5.3</v>
      </c>
    </row>
    <row r="475" spans="1:6" x14ac:dyDescent="0.25">
      <c r="A475" s="99">
        <v>46094</v>
      </c>
      <c r="C475" s="98" t="s">
        <v>195</v>
      </c>
      <c r="D475" s="98" t="s">
        <v>451</v>
      </c>
      <c r="E475" s="98">
        <v>300</v>
      </c>
      <c r="F475" s="100">
        <v>5.5</v>
      </c>
    </row>
    <row r="476" spans="1:6" x14ac:dyDescent="0.25">
      <c r="A476" s="99">
        <v>46094</v>
      </c>
      <c r="C476" s="98" t="s">
        <v>129</v>
      </c>
      <c r="D476" s="98" t="s">
        <v>385</v>
      </c>
      <c r="E476" s="98">
        <v>40</v>
      </c>
      <c r="F476" s="100">
        <v>5.3</v>
      </c>
    </row>
    <row r="477" spans="1:6" x14ac:dyDescent="0.25">
      <c r="A477" s="99">
        <v>46094</v>
      </c>
      <c r="C477" s="98" t="s">
        <v>110</v>
      </c>
      <c r="D477" s="98" t="s">
        <v>366</v>
      </c>
      <c r="E477" s="98">
        <v>50</v>
      </c>
      <c r="F477" s="100">
        <v>5.5</v>
      </c>
    </row>
    <row r="478" spans="1:6" x14ac:dyDescent="0.25">
      <c r="A478" s="99">
        <v>46094</v>
      </c>
      <c r="C478" s="98" t="s">
        <v>104</v>
      </c>
      <c r="D478" s="98" t="s">
        <v>360</v>
      </c>
      <c r="E478" s="98">
        <v>20</v>
      </c>
      <c r="F478" s="100">
        <v>5.5</v>
      </c>
    </row>
    <row r="479" spans="1:6" x14ac:dyDescent="0.25">
      <c r="A479" s="99">
        <v>46094</v>
      </c>
      <c r="C479" s="98" t="s">
        <v>114</v>
      </c>
      <c r="D479" s="98" t="s">
        <v>370</v>
      </c>
      <c r="E479" s="98">
        <v>0</v>
      </c>
      <c r="F479" s="100">
        <v>5.3</v>
      </c>
    </row>
    <row r="480" spans="1:6" x14ac:dyDescent="0.25">
      <c r="A480" s="99">
        <v>46094</v>
      </c>
      <c r="C480" s="98" t="s">
        <v>125</v>
      </c>
      <c r="D480" s="98" t="s">
        <v>381</v>
      </c>
      <c r="E480" s="98">
        <v>30</v>
      </c>
      <c r="F480" s="100">
        <v>5.3</v>
      </c>
    </row>
    <row r="481" spans="1:6" x14ac:dyDescent="0.25">
      <c r="A481" s="99">
        <v>46094</v>
      </c>
      <c r="C481" s="98" t="s">
        <v>152</v>
      </c>
      <c r="D481" s="98" t="s">
        <v>408</v>
      </c>
      <c r="E481" s="98">
        <v>0</v>
      </c>
      <c r="F481" s="100">
        <v>5.3</v>
      </c>
    </row>
    <row r="482" spans="1:6" x14ac:dyDescent="0.25">
      <c r="A482" s="99">
        <v>46094</v>
      </c>
      <c r="C482" s="98" t="s">
        <v>111</v>
      </c>
      <c r="D482" s="98" t="s">
        <v>367</v>
      </c>
      <c r="E482" s="98">
        <v>0</v>
      </c>
      <c r="F482" s="100">
        <v>5.5</v>
      </c>
    </row>
    <row r="483" spans="1:6" x14ac:dyDescent="0.25">
      <c r="A483" s="99">
        <v>46094</v>
      </c>
      <c r="C483" s="98" t="s">
        <v>130</v>
      </c>
      <c r="D483" s="98" t="s">
        <v>386</v>
      </c>
      <c r="E483" s="98">
        <v>0</v>
      </c>
      <c r="F483" s="100">
        <v>5.5</v>
      </c>
    </row>
    <row r="484" spans="1:6" x14ac:dyDescent="0.25">
      <c r="A484" s="99">
        <v>46094</v>
      </c>
      <c r="C484" s="98" t="s">
        <v>108</v>
      </c>
      <c r="D484" s="98" t="s">
        <v>364</v>
      </c>
      <c r="E484" s="98">
        <v>0</v>
      </c>
      <c r="F484" s="100">
        <v>5.3</v>
      </c>
    </row>
    <row r="485" spans="1:6" x14ac:dyDescent="0.25">
      <c r="A485" s="99">
        <v>46094</v>
      </c>
      <c r="C485" s="98" t="s">
        <v>232</v>
      </c>
      <c r="D485" s="98" t="s">
        <v>488</v>
      </c>
      <c r="E485" s="98">
        <v>30</v>
      </c>
      <c r="F485" s="100">
        <v>5.5</v>
      </c>
    </row>
    <row r="486" spans="1:6" x14ac:dyDescent="0.25">
      <c r="A486" s="99">
        <v>46094</v>
      </c>
      <c r="C486" s="98" t="s">
        <v>164</v>
      </c>
      <c r="D486" s="98" t="s">
        <v>420</v>
      </c>
      <c r="E486" s="98">
        <v>0</v>
      </c>
      <c r="F486" s="100">
        <v>5.3</v>
      </c>
    </row>
    <row r="487" spans="1:6" x14ac:dyDescent="0.25">
      <c r="A487" s="99">
        <v>46094</v>
      </c>
      <c r="C487" s="98" t="s">
        <v>160</v>
      </c>
      <c r="D487" s="98" t="s">
        <v>416</v>
      </c>
      <c r="E487" s="98">
        <v>30</v>
      </c>
      <c r="F487" s="100">
        <v>5.5</v>
      </c>
    </row>
    <row r="488" spans="1:6" x14ac:dyDescent="0.25">
      <c r="A488" s="99">
        <v>46094</v>
      </c>
      <c r="C488" s="98" t="s">
        <v>132</v>
      </c>
      <c r="D488" s="98" t="s">
        <v>388</v>
      </c>
      <c r="E488" s="98">
        <v>0</v>
      </c>
      <c r="F488" s="100">
        <v>5.5</v>
      </c>
    </row>
    <row r="489" spans="1:6" x14ac:dyDescent="0.25">
      <c r="A489" s="99">
        <v>46094</v>
      </c>
      <c r="C489" s="98" t="s">
        <v>151</v>
      </c>
      <c r="D489" s="98" t="s">
        <v>407</v>
      </c>
      <c r="E489" s="98">
        <v>0</v>
      </c>
      <c r="F489" s="100">
        <v>5.3</v>
      </c>
    </row>
    <row r="490" spans="1:6" x14ac:dyDescent="0.25">
      <c r="A490" s="99">
        <v>46094</v>
      </c>
      <c r="C490" s="98" t="s">
        <v>103</v>
      </c>
      <c r="D490" s="98" t="s">
        <v>359</v>
      </c>
      <c r="E490" s="98">
        <v>40</v>
      </c>
      <c r="F490" s="100">
        <v>5.5</v>
      </c>
    </row>
    <row r="491" spans="1:6" x14ac:dyDescent="0.25">
      <c r="A491" s="99">
        <v>46094</v>
      </c>
      <c r="C491" s="98" t="s">
        <v>201</v>
      </c>
      <c r="D491" s="98" t="s">
        <v>457</v>
      </c>
      <c r="E491" s="98">
        <v>0</v>
      </c>
      <c r="F491" s="100">
        <v>5.5</v>
      </c>
    </row>
    <row r="492" spans="1:6" x14ac:dyDescent="0.25">
      <c r="A492" s="99">
        <v>46094</v>
      </c>
      <c r="C492" s="98" t="s">
        <v>199</v>
      </c>
      <c r="D492" s="98" t="s">
        <v>455</v>
      </c>
      <c r="E492" s="98">
        <v>10</v>
      </c>
      <c r="F492" s="100">
        <v>7.7</v>
      </c>
    </row>
    <row r="493" spans="1:6" x14ac:dyDescent="0.25">
      <c r="A493" s="99">
        <v>46094</v>
      </c>
      <c r="C493" s="98" t="s">
        <v>203</v>
      </c>
      <c r="D493" s="98" t="s">
        <v>459</v>
      </c>
      <c r="E493" s="98">
        <v>0</v>
      </c>
      <c r="F493" s="100">
        <v>7.7</v>
      </c>
    </row>
    <row r="494" spans="1:6" x14ac:dyDescent="0.25">
      <c r="A494" s="99">
        <v>46094</v>
      </c>
      <c r="C494" s="98" t="s">
        <v>204</v>
      </c>
      <c r="D494" s="98" t="s">
        <v>460</v>
      </c>
      <c r="E494" s="98">
        <v>20</v>
      </c>
      <c r="F494" s="100">
        <v>7.7</v>
      </c>
    </row>
    <row r="495" spans="1:6" x14ac:dyDescent="0.25">
      <c r="A495" s="99">
        <v>46094</v>
      </c>
      <c r="C495" s="98" t="s">
        <v>200</v>
      </c>
      <c r="D495" s="98" t="s">
        <v>456</v>
      </c>
      <c r="E495" s="98">
        <v>10</v>
      </c>
      <c r="F495" s="100">
        <v>7.4</v>
      </c>
    </row>
    <row r="496" spans="1:6" x14ac:dyDescent="0.25">
      <c r="A496" s="99">
        <v>46094</v>
      </c>
      <c r="C496" s="98" t="s">
        <v>105</v>
      </c>
      <c r="D496" s="98" t="s">
        <v>361</v>
      </c>
      <c r="E496" s="98">
        <v>10</v>
      </c>
      <c r="F496" s="100">
        <v>10.199999999999999</v>
      </c>
    </row>
    <row r="497" spans="1:6" x14ac:dyDescent="0.25">
      <c r="A497" s="99">
        <v>46094</v>
      </c>
      <c r="C497" s="98" t="s">
        <v>202</v>
      </c>
      <c r="D497" s="98" t="s">
        <v>458</v>
      </c>
      <c r="E497" s="98">
        <v>10</v>
      </c>
      <c r="F497" s="100">
        <v>7.7</v>
      </c>
    </row>
    <row r="498" spans="1:6" x14ac:dyDescent="0.25">
      <c r="A498" s="99">
        <v>46094</v>
      </c>
      <c r="C498" s="98" t="s">
        <v>197</v>
      </c>
      <c r="D498" s="98" t="s">
        <v>453</v>
      </c>
      <c r="E498" s="98">
        <v>20</v>
      </c>
      <c r="F498" s="100">
        <v>7.5</v>
      </c>
    </row>
    <row r="499" spans="1:6" x14ac:dyDescent="0.25">
      <c r="A499" s="99">
        <v>46094</v>
      </c>
      <c r="C499" s="98" t="s">
        <v>198</v>
      </c>
      <c r="D499" s="98" t="s">
        <v>454</v>
      </c>
      <c r="E499" s="98">
        <v>0</v>
      </c>
      <c r="F499" s="100">
        <v>7.4</v>
      </c>
    </row>
    <row r="500" spans="1:6" x14ac:dyDescent="0.25">
      <c r="A500" s="99">
        <v>46094</v>
      </c>
      <c r="C500" s="98" t="s">
        <v>113</v>
      </c>
      <c r="D500" s="98" t="s">
        <v>369</v>
      </c>
      <c r="E500" s="98">
        <v>10</v>
      </c>
      <c r="F500" s="100">
        <v>7.7</v>
      </c>
    </row>
    <row r="501" spans="1:6" x14ac:dyDescent="0.25">
      <c r="A501" s="99">
        <v>46094</v>
      </c>
      <c r="C501" s="98" t="s">
        <v>865</v>
      </c>
      <c r="D501" s="98" t="s">
        <v>409</v>
      </c>
      <c r="E501" s="98">
        <v>0</v>
      </c>
      <c r="F501" s="100">
        <v>4.5</v>
      </c>
    </row>
    <row r="502" spans="1:6" x14ac:dyDescent="0.25">
      <c r="A502" s="99">
        <v>46094</v>
      </c>
      <c r="C502" s="98" t="s">
        <v>142</v>
      </c>
      <c r="D502" s="98" t="s">
        <v>398</v>
      </c>
      <c r="E502" s="98">
        <v>0</v>
      </c>
      <c r="F502" s="100">
        <v>4.3</v>
      </c>
    </row>
    <row r="503" spans="1:6" x14ac:dyDescent="0.25">
      <c r="A503" s="99">
        <v>46094</v>
      </c>
      <c r="C503" s="98" t="s">
        <v>119</v>
      </c>
      <c r="D503" s="98" t="s">
        <v>375</v>
      </c>
      <c r="E503" s="98">
        <v>30</v>
      </c>
      <c r="F503" s="100">
        <v>5.5</v>
      </c>
    </row>
    <row r="504" spans="1:6" x14ac:dyDescent="0.25">
      <c r="A504" s="99">
        <v>46094</v>
      </c>
      <c r="C504" s="98" t="s">
        <v>116</v>
      </c>
      <c r="D504" s="98" t="s">
        <v>372</v>
      </c>
      <c r="E504" s="98">
        <v>40</v>
      </c>
      <c r="F504" s="100">
        <v>5.5</v>
      </c>
    </row>
    <row r="505" spans="1:6" x14ac:dyDescent="0.25">
      <c r="A505" s="99">
        <v>46094</v>
      </c>
      <c r="C505" s="98" t="s">
        <v>131</v>
      </c>
      <c r="D505" s="98" t="s">
        <v>387</v>
      </c>
      <c r="E505" s="98">
        <v>60</v>
      </c>
      <c r="F505" s="100">
        <v>5.5</v>
      </c>
    </row>
    <row r="506" spans="1:6" x14ac:dyDescent="0.25">
      <c r="A506" s="99">
        <v>46094</v>
      </c>
      <c r="C506" s="98" t="s">
        <v>117</v>
      </c>
      <c r="D506" s="98" t="s">
        <v>373</v>
      </c>
      <c r="E506" s="98">
        <v>50</v>
      </c>
      <c r="F506" s="100">
        <v>5.5</v>
      </c>
    </row>
    <row r="507" spans="1:6" x14ac:dyDescent="0.25">
      <c r="A507" s="99">
        <v>46094</v>
      </c>
      <c r="C507" s="98" t="s">
        <v>122</v>
      </c>
      <c r="D507" s="98" t="s">
        <v>378</v>
      </c>
      <c r="E507" s="98">
        <v>60</v>
      </c>
      <c r="F507" s="100">
        <v>5.5</v>
      </c>
    </row>
    <row r="508" spans="1:6" x14ac:dyDescent="0.25">
      <c r="A508" s="99">
        <v>46094</v>
      </c>
      <c r="C508" s="98" t="s">
        <v>118</v>
      </c>
      <c r="D508" s="98" t="s">
        <v>374</v>
      </c>
      <c r="E508" s="98">
        <v>50</v>
      </c>
      <c r="F508" s="100">
        <v>5.5</v>
      </c>
    </row>
    <row r="509" spans="1:6" x14ac:dyDescent="0.25">
      <c r="A509" s="99">
        <v>46094</v>
      </c>
      <c r="C509" s="98" t="s">
        <v>121</v>
      </c>
      <c r="D509" s="98" t="s">
        <v>377</v>
      </c>
      <c r="E509" s="98">
        <v>50</v>
      </c>
      <c r="F509" s="100">
        <v>5.5</v>
      </c>
    </row>
    <row r="510" spans="1:6" x14ac:dyDescent="0.25">
      <c r="A510" s="99">
        <v>46094</v>
      </c>
      <c r="C510" s="98" t="s">
        <v>123</v>
      </c>
      <c r="D510" s="98" t="s">
        <v>379</v>
      </c>
      <c r="E510" s="98">
        <v>40</v>
      </c>
      <c r="F510" s="100">
        <v>5.5</v>
      </c>
    </row>
    <row r="511" spans="1:6" x14ac:dyDescent="0.25">
      <c r="A511" s="99">
        <v>46094</v>
      </c>
      <c r="C511" s="98" t="s">
        <v>120</v>
      </c>
      <c r="D511" s="98" t="s">
        <v>376</v>
      </c>
      <c r="E511" s="98">
        <v>20</v>
      </c>
      <c r="F511" s="100">
        <v>5.5</v>
      </c>
    </row>
    <row r="512" spans="1:6" x14ac:dyDescent="0.25">
      <c r="A512" s="99">
        <v>46094</v>
      </c>
      <c r="C512" s="98" t="s">
        <v>207</v>
      </c>
      <c r="D512" s="98" t="s">
        <v>463</v>
      </c>
      <c r="E512" s="98">
        <v>0</v>
      </c>
      <c r="F512" s="100">
        <v>2.6</v>
      </c>
    </row>
    <row r="513" spans="1:6" x14ac:dyDescent="0.25">
      <c r="A513" s="99">
        <v>46094</v>
      </c>
      <c r="C513" s="98" t="s">
        <v>206</v>
      </c>
      <c r="D513" s="98" t="s">
        <v>462</v>
      </c>
      <c r="E513" s="98">
        <v>0</v>
      </c>
      <c r="F513" s="100">
        <v>2.7</v>
      </c>
    </row>
    <row r="514" spans="1:6" x14ac:dyDescent="0.25">
      <c r="A514" s="99">
        <v>46094</v>
      </c>
      <c r="C514" s="98" t="s">
        <v>163</v>
      </c>
      <c r="D514" s="98" t="s">
        <v>871</v>
      </c>
      <c r="E514" s="98">
        <v>0</v>
      </c>
      <c r="F514" s="100">
        <v>6.2</v>
      </c>
    </row>
    <row r="515" spans="1:6" x14ac:dyDescent="0.25">
      <c r="A515" s="99">
        <v>46094</v>
      </c>
      <c r="C515" s="98" t="s">
        <v>124</v>
      </c>
      <c r="D515" s="98" t="s">
        <v>380</v>
      </c>
      <c r="E515" s="98">
        <v>0</v>
      </c>
      <c r="F515" s="100">
        <v>6</v>
      </c>
    </row>
    <row r="516" spans="1:6" x14ac:dyDescent="0.25">
      <c r="A516" s="99">
        <v>46094</v>
      </c>
      <c r="C516" s="98" t="s">
        <v>149</v>
      </c>
      <c r="D516" s="98" t="s">
        <v>405</v>
      </c>
      <c r="E516" s="98">
        <v>0</v>
      </c>
      <c r="F516" s="100">
        <v>5.3</v>
      </c>
    </row>
    <row r="517" spans="1:6" x14ac:dyDescent="0.25">
      <c r="A517" s="99">
        <v>46094</v>
      </c>
      <c r="C517" s="98" t="s">
        <v>235</v>
      </c>
      <c r="D517" s="98" t="s">
        <v>491</v>
      </c>
      <c r="E517" s="98">
        <v>0</v>
      </c>
      <c r="F517" s="100">
        <v>5.5</v>
      </c>
    </row>
    <row r="518" spans="1:6" x14ac:dyDescent="0.25">
      <c r="A518" s="99">
        <v>46094</v>
      </c>
      <c r="C518" s="98" t="s">
        <v>182</v>
      </c>
      <c r="D518" s="98" t="s">
        <v>438</v>
      </c>
      <c r="E518" s="98">
        <v>0</v>
      </c>
      <c r="F518" s="100">
        <v>5.2</v>
      </c>
    </row>
    <row r="519" spans="1:6" x14ac:dyDescent="0.25">
      <c r="A519" s="99">
        <v>46094</v>
      </c>
      <c r="C519" s="98" t="s">
        <v>181</v>
      </c>
      <c r="D519" s="98" t="s">
        <v>437</v>
      </c>
      <c r="E519" s="98">
        <v>0</v>
      </c>
      <c r="F519" s="100">
        <v>5.4</v>
      </c>
    </row>
    <row r="520" spans="1:6" x14ac:dyDescent="0.25">
      <c r="A520" s="99">
        <v>46094</v>
      </c>
      <c r="C520" s="98" t="s">
        <v>107</v>
      </c>
      <c r="D520" s="98" t="s">
        <v>363</v>
      </c>
      <c r="E520" s="98">
        <v>0</v>
      </c>
      <c r="F520" s="100">
        <v>5</v>
      </c>
    </row>
    <row r="521" spans="1:6" x14ac:dyDescent="0.25">
      <c r="A521" s="99">
        <v>46094</v>
      </c>
      <c r="C521" s="98" t="s">
        <v>106</v>
      </c>
      <c r="D521" s="98" t="s">
        <v>362</v>
      </c>
      <c r="E521" s="98">
        <v>0</v>
      </c>
      <c r="F521" s="100">
        <v>5</v>
      </c>
    </row>
    <row r="522" spans="1:6" x14ac:dyDescent="0.25">
      <c r="A522" s="99">
        <v>46094</v>
      </c>
      <c r="C522" s="98" t="s">
        <v>134</v>
      </c>
      <c r="D522" s="98" t="s">
        <v>390</v>
      </c>
      <c r="E522" s="98">
        <v>0</v>
      </c>
      <c r="F522" s="100">
        <v>5.5</v>
      </c>
    </row>
    <row r="523" spans="1:6" x14ac:dyDescent="0.25">
      <c r="A523" s="99">
        <v>46094</v>
      </c>
      <c r="C523" s="98" t="s">
        <v>126</v>
      </c>
      <c r="D523" s="98" t="s">
        <v>382</v>
      </c>
      <c r="E523" s="98">
        <v>0</v>
      </c>
      <c r="F523" s="100">
        <v>4.5</v>
      </c>
    </row>
    <row r="524" spans="1:6" x14ac:dyDescent="0.25">
      <c r="A524" s="99">
        <v>46094</v>
      </c>
      <c r="C524" s="98" t="s">
        <v>209</v>
      </c>
      <c r="D524" s="98" t="s">
        <v>465</v>
      </c>
      <c r="E524" s="98">
        <v>0</v>
      </c>
      <c r="F524" s="100">
        <v>4.7</v>
      </c>
    </row>
    <row r="525" spans="1:6" x14ac:dyDescent="0.25">
      <c r="A525" s="99">
        <v>46094</v>
      </c>
      <c r="C525" s="98" t="s">
        <v>212</v>
      </c>
      <c r="D525" s="98" t="s">
        <v>468</v>
      </c>
      <c r="E525" s="98">
        <v>0</v>
      </c>
      <c r="F525" s="100">
        <v>28</v>
      </c>
    </row>
    <row r="526" spans="1:6" x14ac:dyDescent="0.25">
      <c r="A526" s="99">
        <v>46094</v>
      </c>
      <c r="C526" s="98" t="s">
        <v>211</v>
      </c>
      <c r="D526" s="98" t="s">
        <v>467</v>
      </c>
      <c r="E526" s="98">
        <v>0</v>
      </c>
      <c r="F526" s="100">
        <v>4.5</v>
      </c>
    </row>
    <row r="527" spans="1:6" x14ac:dyDescent="0.25">
      <c r="A527" s="99">
        <v>46094</v>
      </c>
      <c r="C527" s="98" t="s">
        <v>905</v>
      </c>
      <c r="D527" s="98" t="s">
        <v>255</v>
      </c>
      <c r="E527" s="98">
        <v>0</v>
      </c>
      <c r="F527" s="100"/>
    </row>
    <row r="528" spans="1:6" x14ac:dyDescent="0.25">
      <c r="A528" s="99">
        <v>46094</v>
      </c>
      <c r="C528" s="98" t="s">
        <v>906</v>
      </c>
      <c r="D528" s="98" t="s">
        <v>321</v>
      </c>
      <c r="E528" s="98">
        <v>2</v>
      </c>
      <c r="F528" s="100"/>
    </row>
    <row r="529" spans="1:6" x14ac:dyDescent="0.25">
      <c r="A529" s="99">
        <v>46094</v>
      </c>
      <c r="C529" s="98" t="s">
        <v>876</v>
      </c>
      <c r="D529" s="98" t="s">
        <v>877</v>
      </c>
      <c r="E529" s="98">
        <v>0</v>
      </c>
      <c r="F529" s="100">
        <v>6.5</v>
      </c>
    </row>
    <row r="530" spans="1:6" x14ac:dyDescent="0.25">
      <c r="A530" s="99">
        <v>46094</v>
      </c>
      <c r="C530" s="98" t="s">
        <v>878</v>
      </c>
      <c r="D530" s="98" t="s">
        <v>879</v>
      </c>
      <c r="E530" s="98">
        <v>0</v>
      </c>
      <c r="F530" s="100">
        <v>6.5</v>
      </c>
    </row>
    <row r="531" spans="1:6" x14ac:dyDescent="0.25">
      <c r="A531" s="99">
        <v>46094</v>
      </c>
      <c r="C531" s="98" t="s">
        <v>179</v>
      </c>
      <c r="D531" s="98" t="s">
        <v>874</v>
      </c>
      <c r="E531" s="98">
        <v>0</v>
      </c>
      <c r="F531" s="100">
        <v>5.3</v>
      </c>
    </row>
    <row r="532" spans="1:6" x14ac:dyDescent="0.25">
      <c r="A532" s="99">
        <v>46094</v>
      </c>
      <c r="C532" s="98" t="s">
        <v>159</v>
      </c>
      <c r="D532" s="98" t="s">
        <v>900</v>
      </c>
      <c r="E532" s="98">
        <v>0</v>
      </c>
      <c r="F532" s="100">
        <v>5.3</v>
      </c>
    </row>
    <row r="533" spans="1:6" x14ac:dyDescent="0.25">
      <c r="A533" s="99">
        <v>46094</v>
      </c>
      <c r="C533" s="98" t="s">
        <v>179</v>
      </c>
      <c r="D533" s="98" t="s">
        <v>901</v>
      </c>
      <c r="E533" s="98">
        <v>0</v>
      </c>
      <c r="F533" s="100">
        <v>5.3</v>
      </c>
    </row>
    <row r="534" spans="1:6" x14ac:dyDescent="0.25">
      <c r="A534" s="99">
        <v>46094</v>
      </c>
      <c r="C534" s="98" t="s">
        <v>109</v>
      </c>
      <c r="D534" s="98" t="s">
        <v>895</v>
      </c>
      <c r="E534" s="98">
        <v>0</v>
      </c>
      <c r="F534" s="100">
        <v>5.5</v>
      </c>
    </row>
    <row r="535" spans="1:6" x14ac:dyDescent="0.25">
      <c r="A535" s="99">
        <v>46094</v>
      </c>
      <c r="C535" s="98" t="s">
        <v>136</v>
      </c>
      <c r="D535" s="98" t="s">
        <v>392</v>
      </c>
      <c r="E535" s="98">
        <v>10</v>
      </c>
      <c r="F535" s="100">
        <v>5</v>
      </c>
    </row>
    <row r="536" spans="1:6" x14ac:dyDescent="0.25">
      <c r="A536" s="99">
        <v>46094</v>
      </c>
      <c r="C536" s="98" t="s">
        <v>897</v>
      </c>
      <c r="D536" s="98" t="s">
        <v>393</v>
      </c>
      <c r="E536" s="98">
        <v>0</v>
      </c>
      <c r="F536" s="100">
        <v>3.8</v>
      </c>
    </row>
    <row r="537" spans="1:6" x14ac:dyDescent="0.25">
      <c r="A537" s="99">
        <v>46094</v>
      </c>
      <c r="C537" s="98" t="s">
        <v>155</v>
      </c>
      <c r="D537" s="98" t="s">
        <v>899</v>
      </c>
      <c r="E537" s="98">
        <v>0</v>
      </c>
      <c r="F537" s="100">
        <v>5.5</v>
      </c>
    </row>
    <row r="538" spans="1:6" x14ac:dyDescent="0.25">
      <c r="A538" s="99">
        <v>46094</v>
      </c>
      <c r="C538" s="98" t="s">
        <v>896</v>
      </c>
      <c r="D538" s="98" t="s">
        <v>757</v>
      </c>
      <c r="E538" s="98">
        <v>0</v>
      </c>
      <c r="F538" s="100">
        <v>3.8</v>
      </c>
    </row>
    <row r="539" spans="1:6" x14ac:dyDescent="0.25">
      <c r="A539" s="99">
        <v>46094</v>
      </c>
      <c r="C539" s="98" t="s">
        <v>133</v>
      </c>
      <c r="D539" s="98" t="s">
        <v>389</v>
      </c>
      <c r="E539" s="98">
        <v>0</v>
      </c>
      <c r="F539" s="100">
        <v>3.8</v>
      </c>
    </row>
    <row r="540" spans="1:6" x14ac:dyDescent="0.25">
      <c r="A540" s="99">
        <v>46094</v>
      </c>
      <c r="C540" s="98" t="s">
        <v>140</v>
      </c>
      <c r="D540" s="98" t="s">
        <v>396</v>
      </c>
      <c r="E540" s="98">
        <v>60</v>
      </c>
      <c r="F540" s="100"/>
    </row>
    <row r="541" spans="1:6" x14ac:dyDescent="0.25">
      <c r="A541" s="99">
        <v>46094</v>
      </c>
      <c r="C541" s="98" t="s">
        <v>144</v>
      </c>
      <c r="D541" s="98" t="s">
        <v>400</v>
      </c>
      <c r="E541" s="98">
        <v>10</v>
      </c>
      <c r="F541" s="100"/>
    </row>
    <row r="542" spans="1:6" x14ac:dyDescent="0.25">
      <c r="A542" s="99">
        <v>46094</v>
      </c>
      <c r="C542" s="98" t="s">
        <v>141</v>
      </c>
      <c r="D542" s="98" t="s">
        <v>397</v>
      </c>
      <c r="E542" s="98">
        <v>0</v>
      </c>
      <c r="F542" s="100"/>
    </row>
    <row r="543" spans="1:6" x14ac:dyDescent="0.25">
      <c r="A543" s="99">
        <v>46094</v>
      </c>
      <c r="C543" s="98" t="s">
        <v>148</v>
      </c>
      <c r="D543" s="98" t="s">
        <v>404</v>
      </c>
      <c r="E543" s="98">
        <v>20</v>
      </c>
      <c r="F543" s="100"/>
    </row>
    <row r="544" spans="1:6" x14ac:dyDescent="0.25">
      <c r="A544" s="99">
        <v>46094</v>
      </c>
      <c r="C544" s="98" t="s">
        <v>134</v>
      </c>
      <c r="D544" s="98" t="s">
        <v>390</v>
      </c>
      <c r="E544" s="98">
        <v>40</v>
      </c>
      <c r="F544" s="100"/>
    </row>
    <row r="545" spans="1:6" x14ac:dyDescent="0.25">
      <c r="A545" s="99">
        <v>46094</v>
      </c>
      <c r="C545" s="98" t="s">
        <v>107</v>
      </c>
      <c r="D545" s="98" t="s">
        <v>363</v>
      </c>
      <c r="E545" s="98">
        <v>10</v>
      </c>
      <c r="F545" s="100"/>
    </row>
    <row r="546" spans="1:6" x14ac:dyDescent="0.25">
      <c r="A546" s="99">
        <v>46094</v>
      </c>
      <c r="C546" s="98" t="s">
        <v>106</v>
      </c>
      <c r="D546" s="98" t="s">
        <v>362</v>
      </c>
      <c r="E546" s="98">
        <v>30</v>
      </c>
      <c r="F546" s="100"/>
    </row>
    <row r="547" spans="1:6" x14ac:dyDescent="0.25">
      <c r="A547" s="99">
        <v>46094</v>
      </c>
      <c r="C547" s="98">
        <v>10193</v>
      </c>
      <c r="D547" s="98" t="s">
        <v>322</v>
      </c>
      <c r="E547" s="98">
        <v>1</v>
      </c>
      <c r="F547" s="100"/>
    </row>
    <row r="548" spans="1:6" x14ac:dyDescent="0.25">
      <c r="A548" s="99">
        <v>46094</v>
      </c>
      <c r="C548" s="98">
        <v>10194</v>
      </c>
      <c r="D548" s="98" t="s">
        <v>323</v>
      </c>
      <c r="E548" s="98">
        <v>2</v>
      </c>
      <c r="F548" s="100"/>
    </row>
    <row r="549" spans="1:6" x14ac:dyDescent="0.25">
      <c r="A549" s="99">
        <v>46084</v>
      </c>
      <c r="C549" s="98" t="s">
        <v>129</v>
      </c>
      <c r="D549" s="98" t="s">
        <v>385</v>
      </c>
      <c r="E549" s="98">
        <v>20</v>
      </c>
      <c r="F549" s="100">
        <v>5.5</v>
      </c>
    </row>
    <row r="550" spans="1:6" x14ac:dyDescent="0.25">
      <c r="A550" s="99">
        <v>46084</v>
      </c>
      <c r="C550" s="98" t="s">
        <v>132</v>
      </c>
      <c r="D550" s="98" t="s">
        <v>388</v>
      </c>
      <c r="E550" s="98">
        <v>20</v>
      </c>
      <c r="F550" s="100">
        <v>5.8</v>
      </c>
    </row>
    <row r="551" spans="1:6" x14ac:dyDescent="0.25">
      <c r="A551" s="99">
        <v>46084</v>
      </c>
      <c r="C551" s="98" t="s">
        <v>145</v>
      </c>
      <c r="D551" s="98" t="s">
        <v>401</v>
      </c>
      <c r="E551" s="98">
        <v>20</v>
      </c>
      <c r="F551" s="100">
        <v>3.5</v>
      </c>
    </row>
    <row r="552" spans="1:6" x14ac:dyDescent="0.25">
      <c r="A552" s="99">
        <v>46084</v>
      </c>
      <c r="C552" s="98" t="s">
        <v>153</v>
      </c>
      <c r="D552" s="98" t="s">
        <v>409</v>
      </c>
      <c r="E552" s="98">
        <v>20</v>
      </c>
      <c r="F552" s="100">
        <v>4.5</v>
      </c>
    </row>
    <row r="553" spans="1:6" x14ac:dyDescent="0.25">
      <c r="A553" s="99">
        <v>46084</v>
      </c>
      <c r="C553" s="98" t="s">
        <v>170</v>
      </c>
      <c r="D553" s="98" t="s">
        <v>426</v>
      </c>
      <c r="E553" s="98">
        <v>20</v>
      </c>
      <c r="F553" s="100">
        <v>5.3</v>
      </c>
    </row>
    <row r="554" spans="1:6" x14ac:dyDescent="0.25">
      <c r="A554" s="99">
        <v>46084</v>
      </c>
      <c r="C554" s="98" t="s">
        <v>179</v>
      </c>
      <c r="D554" s="98" t="s">
        <v>435</v>
      </c>
      <c r="E554" s="98">
        <v>20</v>
      </c>
      <c r="F554" s="100">
        <v>5.3</v>
      </c>
    </row>
    <row r="555" spans="1:6" x14ac:dyDescent="0.25">
      <c r="A555" s="99">
        <v>46084</v>
      </c>
      <c r="C555" s="98" t="s">
        <v>187</v>
      </c>
      <c r="D555" s="98" t="s">
        <v>443</v>
      </c>
      <c r="E555" s="98">
        <v>20</v>
      </c>
      <c r="F555" s="100">
        <v>5.5</v>
      </c>
    </row>
    <row r="556" spans="1:6" x14ac:dyDescent="0.25">
      <c r="A556" s="99">
        <v>46084</v>
      </c>
      <c r="C556" s="98" t="s">
        <v>193</v>
      </c>
      <c r="D556" s="98" t="s">
        <v>449</v>
      </c>
      <c r="E556" s="98">
        <v>20</v>
      </c>
      <c r="F556" s="100">
        <v>6.8</v>
      </c>
    </row>
    <row r="557" spans="1:6" x14ac:dyDescent="0.25">
      <c r="A557" s="99">
        <v>46084</v>
      </c>
      <c r="C557" s="98" t="s">
        <v>197</v>
      </c>
      <c r="D557" s="98" t="s">
        <v>453</v>
      </c>
      <c r="E557" s="98">
        <v>20</v>
      </c>
      <c r="F557" s="100">
        <v>7.5</v>
      </c>
    </row>
    <row r="558" spans="1:6" x14ac:dyDescent="0.25">
      <c r="A558" s="99">
        <v>46084</v>
      </c>
      <c r="C558" s="98" t="s">
        <v>198</v>
      </c>
      <c r="D558" s="98" t="s">
        <v>454</v>
      </c>
      <c r="E558" s="98">
        <v>20</v>
      </c>
      <c r="F558" s="100">
        <v>7.4</v>
      </c>
    </row>
    <row r="559" spans="1:6" x14ac:dyDescent="0.25">
      <c r="A559" s="99">
        <v>46084</v>
      </c>
      <c r="C559" s="98" t="s">
        <v>204</v>
      </c>
      <c r="D559" s="98" t="s">
        <v>460</v>
      </c>
      <c r="E559" s="98">
        <v>20</v>
      </c>
      <c r="F559" s="100">
        <v>8.3000000000000007</v>
      </c>
    </row>
    <row r="560" spans="1:6" x14ac:dyDescent="0.25">
      <c r="A560" s="99">
        <v>46084</v>
      </c>
      <c r="C560" s="98" t="s">
        <v>218</v>
      </c>
      <c r="D560" s="98" t="s">
        <v>474</v>
      </c>
      <c r="E560" s="98">
        <v>20</v>
      </c>
      <c r="F560" s="100">
        <v>5.5</v>
      </c>
    </row>
    <row r="561" spans="1:6" x14ac:dyDescent="0.25">
      <c r="A561" s="99">
        <v>46084</v>
      </c>
      <c r="C561" s="98" t="s">
        <v>227</v>
      </c>
      <c r="D561" s="98" t="s">
        <v>483</v>
      </c>
      <c r="E561" s="98">
        <v>20</v>
      </c>
      <c r="F561" s="100">
        <v>6.5</v>
      </c>
    </row>
    <row r="562" spans="1:6" x14ac:dyDescent="0.25">
      <c r="A562" s="99">
        <v>46084</v>
      </c>
      <c r="C562" s="98" t="s">
        <v>234</v>
      </c>
      <c r="D562" s="98" t="s">
        <v>490</v>
      </c>
      <c r="E562" s="98">
        <v>20</v>
      </c>
      <c r="F562" s="100">
        <v>6.8</v>
      </c>
    </row>
    <row r="563" spans="1:6" x14ac:dyDescent="0.25">
      <c r="A563" s="99">
        <v>46084</v>
      </c>
      <c r="C563" s="98" t="s">
        <v>67</v>
      </c>
      <c r="D563" s="98" t="s">
        <v>321</v>
      </c>
      <c r="E563" s="98">
        <v>10</v>
      </c>
      <c r="F563" s="100"/>
    </row>
    <row r="564" spans="1:6" x14ac:dyDescent="0.25">
      <c r="A564" s="99">
        <v>46084</v>
      </c>
      <c r="C564" s="98" t="s">
        <v>907</v>
      </c>
      <c r="D564" s="98" t="s">
        <v>411</v>
      </c>
      <c r="E564" s="98">
        <v>10</v>
      </c>
      <c r="F564" s="100">
        <v>5.5</v>
      </c>
    </row>
    <row r="565" spans="1:6" x14ac:dyDescent="0.25">
      <c r="A565" s="99">
        <v>46084</v>
      </c>
      <c r="C565" s="98" t="s">
        <v>908</v>
      </c>
      <c r="D565" s="98" t="s">
        <v>410</v>
      </c>
      <c r="E565" s="98">
        <v>10</v>
      </c>
      <c r="F565" s="100">
        <v>5.5</v>
      </c>
    </row>
    <row r="566" spans="1:6" x14ac:dyDescent="0.25">
      <c r="A566" s="99">
        <v>46084</v>
      </c>
      <c r="C566" s="98" t="s">
        <v>135</v>
      </c>
      <c r="D566" s="98" t="s">
        <v>391</v>
      </c>
      <c r="E566" s="98">
        <v>10</v>
      </c>
      <c r="F566" s="100">
        <v>4.3</v>
      </c>
    </row>
    <row r="567" spans="1:6" x14ac:dyDescent="0.25">
      <c r="A567" s="99">
        <v>46084</v>
      </c>
      <c r="C567" s="98" t="s">
        <v>136</v>
      </c>
      <c r="D567" s="98" t="s">
        <v>392</v>
      </c>
      <c r="E567" s="98">
        <v>10</v>
      </c>
      <c r="F567" s="100">
        <v>5</v>
      </c>
    </row>
    <row r="568" spans="1:6" x14ac:dyDescent="0.25">
      <c r="A568" s="99">
        <v>46084</v>
      </c>
      <c r="C568" s="98" t="s">
        <v>144</v>
      </c>
      <c r="D568" s="98" t="s">
        <v>400</v>
      </c>
      <c r="E568" s="98">
        <v>10</v>
      </c>
      <c r="F568" s="100">
        <v>5</v>
      </c>
    </row>
    <row r="569" spans="1:6" x14ac:dyDescent="0.25">
      <c r="A569" s="99">
        <v>46084</v>
      </c>
      <c r="C569" s="98" t="s">
        <v>148</v>
      </c>
      <c r="D569" s="98" t="s">
        <v>404</v>
      </c>
      <c r="E569" s="98">
        <v>10</v>
      </c>
      <c r="F569" s="100">
        <v>5</v>
      </c>
    </row>
    <row r="570" spans="1:6" x14ac:dyDescent="0.25">
      <c r="A570" s="99">
        <v>46084</v>
      </c>
      <c r="C570" s="98" t="s">
        <v>156</v>
      </c>
      <c r="D570" s="98" t="s">
        <v>412</v>
      </c>
      <c r="E570" s="98">
        <v>10</v>
      </c>
      <c r="F570" s="100">
        <v>5.3</v>
      </c>
    </row>
    <row r="571" spans="1:6" x14ac:dyDescent="0.25">
      <c r="A571" s="99">
        <v>46084</v>
      </c>
      <c r="C571" s="98" t="s">
        <v>181</v>
      </c>
      <c r="D571" s="98" t="s">
        <v>437</v>
      </c>
      <c r="E571" s="98">
        <v>10</v>
      </c>
      <c r="F571" s="100">
        <v>5.4</v>
      </c>
    </row>
    <row r="572" spans="1:6" x14ac:dyDescent="0.25">
      <c r="A572" s="99">
        <v>46084</v>
      </c>
      <c r="C572" s="98" t="s">
        <v>182</v>
      </c>
      <c r="D572" s="98" t="s">
        <v>438</v>
      </c>
      <c r="E572" s="98">
        <v>10</v>
      </c>
      <c r="F572" s="100">
        <v>5.2</v>
      </c>
    </row>
    <row r="573" spans="1:6" x14ac:dyDescent="0.25">
      <c r="A573" s="99">
        <v>46084</v>
      </c>
      <c r="C573" s="98" t="s">
        <v>185</v>
      </c>
      <c r="D573" s="98" t="s">
        <v>909</v>
      </c>
      <c r="E573" s="98">
        <v>10</v>
      </c>
      <c r="F573" s="100">
        <v>14</v>
      </c>
    </row>
    <row r="574" spans="1:6" x14ac:dyDescent="0.25">
      <c r="A574" s="99">
        <v>46084</v>
      </c>
      <c r="C574" s="98" t="s">
        <v>191</v>
      </c>
      <c r="D574" s="98" t="s">
        <v>447</v>
      </c>
      <c r="E574" s="98">
        <v>10</v>
      </c>
      <c r="F574" s="100">
        <v>5.5</v>
      </c>
    </row>
    <row r="575" spans="1:6" x14ac:dyDescent="0.25">
      <c r="A575" s="99">
        <v>46084</v>
      </c>
      <c r="C575" s="98" t="s">
        <v>199</v>
      </c>
      <c r="D575" s="98" t="s">
        <v>455</v>
      </c>
      <c r="E575" s="98">
        <v>10</v>
      </c>
      <c r="F575" s="100">
        <v>8.3000000000000007</v>
      </c>
    </row>
    <row r="576" spans="1:6" x14ac:dyDescent="0.25">
      <c r="A576" s="99">
        <v>46084</v>
      </c>
      <c r="C576" s="98" t="s">
        <v>207</v>
      </c>
      <c r="D576" s="98" t="s">
        <v>463</v>
      </c>
      <c r="E576" s="98">
        <v>10</v>
      </c>
      <c r="F576" s="100">
        <v>2.6</v>
      </c>
    </row>
    <row r="577" spans="1:6" x14ac:dyDescent="0.25">
      <c r="A577" s="99">
        <v>46084</v>
      </c>
      <c r="C577" s="98" t="s">
        <v>209</v>
      </c>
      <c r="D577" s="98" t="s">
        <v>465</v>
      </c>
      <c r="E577" s="98">
        <v>10</v>
      </c>
      <c r="F577" s="100">
        <v>4.7</v>
      </c>
    </row>
    <row r="578" spans="1:6" x14ac:dyDescent="0.25">
      <c r="A578" s="99">
        <v>46084</v>
      </c>
      <c r="C578" s="98" t="s">
        <v>211</v>
      </c>
      <c r="D578" s="98" t="s">
        <v>467</v>
      </c>
      <c r="E578" s="98">
        <v>10</v>
      </c>
      <c r="F578" s="100">
        <v>4.5999999999999996</v>
      </c>
    </row>
    <row r="579" spans="1:6" x14ac:dyDescent="0.25">
      <c r="A579" s="99">
        <v>46084</v>
      </c>
      <c r="C579" s="98" t="s">
        <v>229</v>
      </c>
      <c r="D579" s="98" t="s">
        <v>485</v>
      </c>
      <c r="E579" s="98">
        <v>10</v>
      </c>
      <c r="F579" s="100">
        <v>6.5</v>
      </c>
    </row>
    <row r="580" spans="1:6" x14ac:dyDescent="0.25">
      <c r="A580" s="99">
        <v>46084</v>
      </c>
      <c r="C580" s="98" t="s">
        <v>910</v>
      </c>
      <c r="D580" s="98" t="s">
        <v>911</v>
      </c>
      <c r="E580" s="98">
        <v>10</v>
      </c>
      <c r="F580" s="100">
        <v>4.4000000000000004</v>
      </c>
    </row>
    <row r="581" spans="1:6" x14ac:dyDescent="0.25">
      <c r="A581" s="99">
        <v>46084</v>
      </c>
      <c r="C581" s="98" t="s">
        <v>912</v>
      </c>
      <c r="D581" s="98" t="s">
        <v>913</v>
      </c>
      <c r="E581" s="98">
        <v>10</v>
      </c>
      <c r="F581" s="100">
        <v>4.4000000000000004</v>
      </c>
    </row>
    <row r="582" spans="1:6" x14ac:dyDescent="0.25">
      <c r="A582" s="99">
        <v>46084</v>
      </c>
      <c r="C582" s="98" t="s">
        <v>914</v>
      </c>
      <c r="D582" s="98" t="s">
        <v>915</v>
      </c>
      <c r="E582" s="98">
        <v>10</v>
      </c>
      <c r="F582" s="100">
        <v>4.4000000000000004</v>
      </c>
    </row>
    <row r="583" spans="1:6" x14ac:dyDescent="0.25">
      <c r="A583" s="99">
        <v>46084</v>
      </c>
      <c r="C583" s="98" t="s">
        <v>916</v>
      </c>
      <c r="D583" s="98" t="s">
        <v>917</v>
      </c>
      <c r="E583" s="98">
        <v>10</v>
      </c>
      <c r="F583" s="100">
        <v>4.4000000000000004</v>
      </c>
    </row>
    <row r="584" spans="1:6" x14ac:dyDescent="0.25">
      <c r="A584" s="99">
        <v>46084</v>
      </c>
      <c r="C584" s="98" t="s">
        <v>918</v>
      </c>
      <c r="D584" s="98" t="s">
        <v>919</v>
      </c>
      <c r="E584" s="98">
        <v>10</v>
      </c>
      <c r="F584" s="100">
        <v>4.4000000000000004</v>
      </c>
    </row>
    <row r="585" spans="1:6" x14ac:dyDescent="0.25">
      <c r="A585" s="99">
        <v>46084</v>
      </c>
      <c r="C585" s="98" t="s">
        <v>920</v>
      </c>
      <c r="D585" s="98" t="s">
        <v>921</v>
      </c>
      <c r="E585" s="98">
        <v>10</v>
      </c>
      <c r="F585" s="100">
        <v>4.4000000000000004</v>
      </c>
    </row>
    <row r="586" spans="1:6" x14ac:dyDescent="0.25">
      <c r="A586" s="99">
        <v>46084</v>
      </c>
      <c r="C586" s="98" t="s">
        <v>922</v>
      </c>
      <c r="D586" s="98" t="s">
        <v>923</v>
      </c>
      <c r="E586" s="98">
        <v>10</v>
      </c>
      <c r="F586" s="100">
        <v>4.4000000000000004</v>
      </c>
    </row>
    <row r="587" spans="1:6" x14ac:dyDescent="0.25">
      <c r="A587" s="99">
        <v>46084</v>
      </c>
      <c r="C587" s="98" t="s">
        <v>924</v>
      </c>
      <c r="D587" s="98" t="s">
        <v>925</v>
      </c>
      <c r="E587" s="98">
        <v>10</v>
      </c>
      <c r="F587" s="100">
        <v>4.4000000000000004</v>
      </c>
    </row>
    <row r="588" spans="1:6" x14ac:dyDescent="0.25">
      <c r="A588" s="99">
        <v>46084</v>
      </c>
      <c r="C588" s="98" t="s">
        <v>926</v>
      </c>
      <c r="D588" s="98" t="s">
        <v>927</v>
      </c>
      <c r="E588" s="98">
        <v>10</v>
      </c>
      <c r="F588" s="100">
        <v>4.4000000000000004</v>
      </c>
    </row>
    <row r="589" spans="1:6" x14ac:dyDescent="0.25">
      <c r="A589" s="99">
        <v>46084</v>
      </c>
      <c r="C589" s="98" t="s">
        <v>928</v>
      </c>
      <c r="D589" s="98" t="s">
        <v>929</v>
      </c>
      <c r="E589" s="98">
        <v>10</v>
      </c>
      <c r="F589" s="100">
        <v>4.4000000000000004</v>
      </c>
    </row>
    <row r="590" spans="1:6" x14ac:dyDescent="0.25">
      <c r="A590" s="99">
        <v>46084</v>
      </c>
      <c r="C590" s="98" t="s">
        <v>930</v>
      </c>
      <c r="D590" s="98" t="s">
        <v>931</v>
      </c>
      <c r="E590" s="98">
        <v>10</v>
      </c>
      <c r="F590" s="100">
        <v>4.4000000000000004</v>
      </c>
    </row>
    <row r="591" spans="1:6" x14ac:dyDescent="0.25">
      <c r="A591" s="99">
        <v>46084</v>
      </c>
      <c r="C591" s="98" t="s">
        <v>932</v>
      </c>
      <c r="D591" s="98" t="s">
        <v>933</v>
      </c>
      <c r="E591" s="98">
        <v>10</v>
      </c>
      <c r="F591" s="100">
        <v>4.4000000000000004</v>
      </c>
    </row>
    <row r="592" spans="1:6" x14ac:dyDescent="0.25">
      <c r="A592" s="99">
        <v>46084</v>
      </c>
      <c r="C592" s="98" t="s">
        <v>212</v>
      </c>
      <c r="D592" s="98" t="s">
        <v>468</v>
      </c>
      <c r="E592" s="98">
        <v>2</v>
      </c>
      <c r="F592" s="100">
        <v>28</v>
      </c>
    </row>
    <row r="593" spans="1:6" x14ac:dyDescent="0.25">
      <c r="A593" s="99">
        <v>46084</v>
      </c>
      <c r="C593" s="98">
        <v>10008</v>
      </c>
      <c r="D593" s="98" t="s">
        <v>256</v>
      </c>
      <c r="E593" s="98">
        <v>1</v>
      </c>
      <c r="F593" s="100"/>
    </row>
    <row r="594" spans="1:6" x14ac:dyDescent="0.25">
      <c r="A594" s="99">
        <v>46084</v>
      </c>
      <c r="C594" s="98" t="s">
        <v>934</v>
      </c>
      <c r="D594" s="98" t="s">
        <v>935</v>
      </c>
      <c r="E594" s="98">
        <v>1</v>
      </c>
      <c r="F594" s="100">
        <v>20.9</v>
      </c>
    </row>
    <row r="595" spans="1:6" x14ac:dyDescent="0.25">
      <c r="A595" s="99">
        <v>46084</v>
      </c>
      <c r="C595" s="98" t="s">
        <v>936</v>
      </c>
      <c r="D595" s="98" t="s">
        <v>937</v>
      </c>
      <c r="E595" s="98">
        <v>1</v>
      </c>
      <c r="F595" s="100">
        <v>181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7F5FD-70FC-4977-9103-C1E6AD794185}">
  <sheetPr codeName="Foglio15"/>
  <dimension ref="A1:O213"/>
  <sheetViews>
    <sheetView zoomScale="80" zoomScaleNormal="80" workbookViewId="0">
      <selection activeCell="I1" sqref="I1:I1048576"/>
    </sheetView>
  </sheetViews>
  <sheetFormatPr defaultColWidth="72.28515625" defaultRowHeight="15" x14ac:dyDescent="0.25"/>
  <cols>
    <col min="1" max="1" width="13.140625" customWidth="1"/>
    <col min="2" max="2" width="80.85546875" bestFit="1" customWidth="1"/>
    <col min="3" max="3" width="13.7109375" bestFit="1" customWidth="1"/>
    <col min="4" max="4" width="15.28515625" bestFit="1" customWidth="1"/>
    <col min="5" max="5" width="22.85546875" bestFit="1" customWidth="1"/>
    <col min="6" max="6" width="18.85546875" style="139" bestFit="1" customWidth="1"/>
    <col min="7" max="7" width="36.42578125" style="139" bestFit="1" customWidth="1"/>
    <col min="8" max="8" width="30.7109375" style="139" customWidth="1"/>
    <col min="9" max="9" width="19.140625" hidden="1" customWidth="1"/>
    <col min="10" max="10" width="30.85546875" bestFit="1" customWidth="1"/>
    <col min="11" max="11" width="15.140625" style="96" bestFit="1" customWidth="1"/>
    <col min="12" max="12" width="17.7109375" style="96" bestFit="1" customWidth="1"/>
    <col min="14" max="14" width="0" hidden="1" customWidth="1"/>
  </cols>
  <sheetData>
    <row r="1" spans="1:15" ht="26.25" x14ac:dyDescent="0.25">
      <c r="A1" s="107"/>
      <c r="B1" s="108"/>
      <c r="C1" s="108"/>
      <c r="D1" s="108"/>
      <c r="E1" s="108"/>
      <c r="F1" s="137"/>
      <c r="G1" s="138">
        <f>SUM(G3:G210)</f>
        <v>161645.4</v>
      </c>
      <c r="H1" s="138">
        <f>SUM(H3:H210)</f>
        <v>140354.5</v>
      </c>
      <c r="I1" s="109">
        <f>SUM(I3:I210)</f>
        <v>0</v>
      </c>
      <c r="J1" s="109">
        <f>SUM(J3:J210)</f>
        <v>21290.899999999998</v>
      </c>
      <c r="K1" s="136"/>
      <c r="L1" s="136"/>
      <c r="O1" s="10"/>
    </row>
    <row r="2" spans="1:15" ht="21" x14ac:dyDescent="0.25">
      <c r="A2" s="60" t="s">
        <v>16</v>
      </c>
      <c r="B2" s="140" t="s">
        <v>17</v>
      </c>
      <c r="C2" s="141" t="s">
        <v>247</v>
      </c>
      <c r="D2" s="142" t="s">
        <v>248</v>
      </c>
      <c r="E2" s="141" t="s">
        <v>19</v>
      </c>
      <c r="F2" s="143" t="s">
        <v>20</v>
      </c>
      <c r="G2" s="143" t="s">
        <v>251</v>
      </c>
      <c r="H2" s="144" t="s">
        <v>252</v>
      </c>
      <c r="I2" s="145" t="s">
        <v>250</v>
      </c>
      <c r="J2" s="146" t="s">
        <v>938</v>
      </c>
      <c r="K2" s="147" t="s">
        <v>939</v>
      </c>
      <c r="L2" s="147" t="s">
        <v>940</v>
      </c>
      <c r="N2" s="10">
        <f ca="1">TODAY()</f>
        <v>46284</v>
      </c>
    </row>
    <row r="3" spans="1:15" x14ac:dyDescent="0.25">
      <c r="A3" t="str">
        <f>+Tabella3[[#This Row],[Codice]]</f>
        <v>10</v>
      </c>
      <c r="B3" t="str">
        <f>+Tabella3[[#This Row],[Descrizione]]</f>
        <v>ACCENDINI</v>
      </c>
      <c r="C3">
        <f>+Tabella3[[#This Row],[ACQ.]]</f>
        <v>450</v>
      </c>
      <c r="D3">
        <f>+Tabella3[[#This Row],[VEND.]]</f>
        <v>378</v>
      </c>
      <c r="E3">
        <f>+Tabella3[[#This Row],[RIMANENZE]]</f>
        <v>72</v>
      </c>
      <c r="F3" s="139">
        <f>+Tabella3[[#This Row],[PREZZO]]</f>
        <v>1</v>
      </c>
      <c r="G3" s="139">
        <f>+Tabella3[[#This Row],[TOTALE ACQUISTATO]]</f>
        <v>450</v>
      </c>
      <c r="H3" s="139">
        <f>+Tabella3[[#This Row],[TOTALE VENDUTO]]</f>
        <v>378</v>
      </c>
      <c r="J3">
        <f>+E3*F3</f>
        <v>72</v>
      </c>
      <c r="K3" s="96">
        <f ca="1">+D3/N$4</f>
        <v>31.5</v>
      </c>
      <c r="L3" s="96">
        <f ca="1">+E3/N$4</f>
        <v>6</v>
      </c>
      <c r="N3" s="10">
        <f>DATE(2025,8,25)</f>
        <v>45894</v>
      </c>
    </row>
    <row r="4" spans="1:15" x14ac:dyDescent="0.25">
      <c r="A4" t="str">
        <f>+Tabella3[[#This Row],[Codice]]</f>
        <v>10008</v>
      </c>
      <c r="B4" t="str">
        <f>+Tabella3[[#This Row],[Descrizione]]</f>
        <v>OCB FILTRI</v>
      </c>
      <c r="C4">
        <f>+Tabella3[[#This Row],[ACQ.]]</f>
        <v>102</v>
      </c>
      <c r="D4">
        <f>+Tabella3[[#This Row],[VEND.]]</f>
        <v>144</v>
      </c>
      <c r="E4">
        <f>+Tabella3[[#This Row],[RIMANENZE]]</f>
        <v>-42</v>
      </c>
      <c r="F4" s="139">
        <f>+Tabella3[[#This Row],[PREZZO]]</f>
        <v>2.2000000000000002</v>
      </c>
      <c r="G4" s="139">
        <f>+Tabella3[[#This Row],[TOTALE ACQUISTATO]]</f>
        <v>224.4</v>
      </c>
      <c r="H4" s="139">
        <f>+Tabella3[[#This Row],[TOTALE VENDUTO]]</f>
        <v>316.8</v>
      </c>
      <c r="J4">
        <f t="shared" ref="J4:J67" si="0">+E4*F4</f>
        <v>-92.4</v>
      </c>
      <c r="K4" s="96">
        <f t="shared" ref="K4:K67" ca="1" si="1">+D4/N$4</f>
        <v>12</v>
      </c>
      <c r="L4" s="96">
        <f t="shared" ref="L4:L67" ca="1" si="2">+E4/N$4</f>
        <v>-3.5</v>
      </c>
      <c r="N4">
        <f ca="1">(YEAR(TODAY())-YEAR(N3))*12+MONTH(TODAY())-MONTH(N3)-IF(DAY(TODAY())&lt;DAY(N3),1,0)</f>
        <v>12</v>
      </c>
    </row>
    <row r="5" spans="1:15" x14ac:dyDescent="0.25">
      <c r="A5" t="str">
        <f>+Tabella3[[#This Row],[Codice]]</f>
        <v>10009</v>
      </c>
      <c r="B5" t="str">
        <f>+Tabella3[[#This Row],[Descrizione]]</f>
        <v>SMOKING CARTINE</v>
      </c>
      <c r="C5">
        <f>+Tabella3[[#This Row],[ACQ.]]</f>
        <v>600</v>
      </c>
      <c r="D5">
        <f>+Tabella3[[#This Row],[VEND.]]</f>
        <v>236</v>
      </c>
      <c r="E5">
        <f>+Tabella3[[#This Row],[RIMANENZE]]</f>
        <v>364</v>
      </c>
      <c r="F5" s="139">
        <f>+Tabella3[[#This Row],[PREZZO]]</f>
        <v>1.5</v>
      </c>
      <c r="G5" s="139">
        <f>+Tabella3[[#This Row],[TOTALE ACQUISTATO]]</f>
        <v>900</v>
      </c>
      <c r="H5" s="139">
        <f>+Tabella3[[#This Row],[TOTALE VENDUTO]]</f>
        <v>354</v>
      </c>
      <c r="J5">
        <f t="shared" si="0"/>
        <v>546</v>
      </c>
      <c r="K5" s="96">
        <f t="shared" ca="1" si="1"/>
        <v>19.666666666666668</v>
      </c>
      <c r="L5" s="96">
        <f t="shared" ca="1" si="2"/>
        <v>30.333333333333332</v>
      </c>
    </row>
    <row r="6" spans="1:15" x14ac:dyDescent="0.25">
      <c r="A6" t="str">
        <f>+Tabella3[[#This Row],[Codice]]</f>
        <v>10010</v>
      </c>
      <c r="B6" t="str">
        <f>+Tabella3[[#This Row],[Descrizione]]</f>
        <v>LOST MARY TP800 LEMON LIME 20 mg/ml</v>
      </c>
      <c r="C6">
        <f>+Tabella3[[#This Row],[ACQ.]]</f>
        <v>10</v>
      </c>
      <c r="D6">
        <f>+Tabella3[[#This Row],[VEND.]]</f>
        <v>7</v>
      </c>
      <c r="E6">
        <f>+Tabella3[[#This Row],[RIMANENZE]]</f>
        <v>3</v>
      </c>
      <c r="F6" s="139">
        <f>+Tabella3[[#This Row],[PREZZO]]</f>
        <v>8.9</v>
      </c>
      <c r="G6" s="139">
        <f>+Tabella3[[#This Row],[TOTALE ACQUISTATO]]</f>
        <v>89</v>
      </c>
      <c r="H6" s="139">
        <f>+Tabella3[[#This Row],[TOTALE VENDUTO]]</f>
        <v>62.300000000000004</v>
      </c>
      <c r="J6">
        <f t="shared" si="0"/>
        <v>26.700000000000003</v>
      </c>
      <c r="K6" s="96">
        <f t="shared" ca="1" si="1"/>
        <v>0.58333333333333337</v>
      </c>
      <c r="L6" s="96">
        <f t="shared" ca="1" si="2"/>
        <v>0.25</v>
      </c>
    </row>
    <row r="7" spans="1:15" x14ac:dyDescent="0.25">
      <c r="A7" t="str">
        <f>+Tabella3[[#This Row],[Codice]]</f>
        <v>10011</v>
      </c>
      <c r="B7" t="str">
        <f>+Tabella3[[#This Row],[Descrizione]]</f>
        <v>ELFLIQ EB6000 - SHAKING COLA - 10 ml - 20 mg/ml</v>
      </c>
      <c r="C7">
        <f>+Tabella3[[#This Row],[ACQ.]]</f>
        <v>5</v>
      </c>
      <c r="D7">
        <f>+Tabella3[[#This Row],[VEND.]]</f>
        <v>3</v>
      </c>
      <c r="E7">
        <f>+Tabella3[[#This Row],[RIMANENZE]]</f>
        <v>2</v>
      </c>
      <c r="F7" s="139">
        <f>+Tabella3[[#This Row],[PREZZO]]</f>
        <v>4.9000000000000004</v>
      </c>
      <c r="G7" s="139">
        <f>+Tabella3[[#This Row],[TOTALE ACQUISTATO]]</f>
        <v>24.5</v>
      </c>
      <c r="H7" s="139">
        <f>+Tabella3[[#This Row],[TOTALE VENDUTO]]</f>
        <v>14.700000000000001</v>
      </c>
      <c r="J7">
        <f t="shared" si="0"/>
        <v>9.8000000000000007</v>
      </c>
      <c r="K7" s="96">
        <f t="shared" ca="1" si="1"/>
        <v>0.25</v>
      </c>
      <c r="L7" s="96">
        <f t="shared" ca="1" si="2"/>
        <v>0.16666666666666666</v>
      </c>
    </row>
    <row r="8" spans="1:15" x14ac:dyDescent="0.25">
      <c r="A8" t="str">
        <f>+Tabella3[[#This Row],[Codice]]</f>
        <v>10013</v>
      </c>
      <c r="B8" t="str">
        <f>+Tabella3[[#This Row],[Descrizione]]</f>
        <v>ELFBAR EB1000 PINK LEMONADE</v>
      </c>
      <c r="C8">
        <f>+Tabella3[[#This Row],[ACQ.]]</f>
        <v>1</v>
      </c>
      <c r="D8">
        <f>+Tabella3[[#This Row],[VEND.]]</f>
        <v>1</v>
      </c>
      <c r="E8">
        <f>+Tabella3[[#This Row],[RIMANENZE]]</f>
        <v>0</v>
      </c>
      <c r="F8" s="139">
        <f>+Tabella3[[#This Row],[PREZZO]]</f>
        <v>7.9</v>
      </c>
      <c r="G8" s="139">
        <f>+Tabella3[[#This Row],[TOTALE ACQUISTATO]]</f>
        <v>7.9</v>
      </c>
      <c r="H8" s="139">
        <f>+Tabella3[[#This Row],[TOTALE VENDUTO]]</f>
        <v>7.9</v>
      </c>
      <c r="J8">
        <f t="shared" si="0"/>
        <v>0</v>
      </c>
      <c r="K8" s="96">
        <f t="shared" ca="1" si="1"/>
        <v>8.3333333333333329E-2</v>
      </c>
      <c r="L8" s="96">
        <f t="shared" ca="1" si="2"/>
        <v>0</v>
      </c>
    </row>
    <row r="9" spans="1:15" x14ac:dyDescent="0.25">
      <c r="A9" t="str">
        <f>+Tabella3[[#This Row],[Codice]]</f>
        <v>10014</v>
      </c>
      <c r="B9" t="str">
        <f>+Tabella3[[#This Row],[Descrizione]]</f>
        <v>ELFBAR EB1000 PINAPPLE ICE</v>
      </c>
      <c r="C9">
        <f>+Tabella3[[#This Row],[ACQ.]]</f>
        <v>1</v>
      </c>
      <c r="D9">
        <f>+Tabella3[[#This Row],[VEND.]]</f>
        <v>1</v>
      </c>
      <c r="E9">
        <f>+Tabella3[[#This Row],[RIMANENZE]]</f>
        <v>0</v>
      </c>
      <c r="F9" s="139">
        <f>+Tabella3[[#This Row],[PREZZO]]</f>
        <v>7.9</v>
      </c>
      <c r="G9" s="139">
        <f>+Tabella3[[#This Row],[TOTALE ACQUISTATO]]</f>
        <v>7.9</v>
      </c>
      <c r="H9" s="139">
        <f>+Tabella3[[#This Row],[TOTALE VENDUTO]]</f>
        <v>7.9</v>
      </c>
      <c r="J9">
        <f t="shared" si="0"/>
        <v>0</v>
      </c>
      <c r="K9" s="96">
        <f t="shared" ca="1" si="1"/>
        <v>8.3333333333333329E-2</v>
      </c>
      <c r="L9" s="96">
        <f t="shared" ca="1" si="2"/>
        <v>0</v>
      </c>
    </row>
    <row r="10" spans="1:15" x14ac:dyDescent="0.25">
      <c r="A10" t="str">
        <f>+Tabella3[[#This Row],[Codice]]</f>
        <v>10015</v>
      </c>
      <c r="B10" t="str">
        <f>+Tabella3[[#This Row],[Descrizione]]</f>
        <v>EB1000 BLUEBERRY 20 mg/ml</v>
      </c>
      <c r="C10">
        <f>+Tabella3[[#This Row],[ACQ.]]</f>
        <v>10</v>
      </c>
      <c r="D10">
        <f>+Tabella3[[#This Row],[VEND.]]</f>
        <v>9</v>
      </c>
      <c r="E10">
        <f>+Tabella3[[#This Row],[RIMANENZE]]</f>
        <v>1</v>
      </c>
      <c r="F10" s="139">
        <f>+Tabella3[[#This Row],[PREZZO]]</f>
        <v>7.9</v>
      </c>
      <c r="G10" s="139">
        <f>+Tabella3[[#This Row],[TOTALE ACQUISTATO]]</f>
        <v>79</v>
      </c>
      <c r="H10" s="139">
        <f>+Tabella3[[#This Row],[TOTALE VENDUTO]]</f>
        <v>71.100000000000009</v>
      </c>
      <c r="J10">
        <f t="shared" si="0"/>
        <v>7.9</v>
      </c>
      <c r="K10" s="96">
        <f t="shared" ca="1" si="1"/>
        <v>0.75</v>
      </c>
      <c r="L10" s="96">
        <f t="shared" ca="1" si="2"/>
        <v>8.3333333333333329E-2</v>
      </c>
    </row>
    <row r="11" spans="1:15" x14ac:dyDescent="0.25">
      <c r="A11" t="str">
        <f>+Tabella3[[#This Row],[Codice]]</f>
        <v>10016</v>
      </c>
      <c r="B11" t="str">
        <f>+Tabella3[[#This Row],[Descrizione]]</f>
        <v>ELFBAR ELFA DEVICE + POD KIWI PASSION FRUIT GUAVA - 20 mg/ml</v>
      </c>
      <c r="C11">
        <f>+Tabella3[[#This Row],[ACQ.]]</f>
        <v>8</v>
      </c>
      <c r="D11">
        <f>+Tabella3[[#This Row],[VEND.]]</f>
        <v>6</v>
      </c>
      <c r="E11">
        <f>+Tabella3[[#This Row],[RIMANENZE]]</f>
        <v>2</v>
      </c>
      <c r="F11" s="139">
        <f>+Tabella3[[#This Row],[PREZZO]]</f>
        <v>9.4</v>
      </c>
      <c r="G11" s="139">
        <f>+Tabella3[[#This Row],[TOTALE ACQUISTATO]]</f>
        <v>75.2</v>
      </c>
      <c r="H11" s="139">
        <f>+Tabella3[[#This Row],[TOTALE VENDUTO]]</f>
        <v>56.400000000000006</v>
      </c>
      <c r="J11">
        <f t="shared" si="0"/>
        <v>18.8</v>
      </c>
      <c r="K11" s="96">
        <f t="shared" ca="1" si="1"/>
        <v>0.5</v>
      </c>
      <c r="L11" s="96">
        <f t="shared" ca="1" si="2"/>
        <v>0.16666666666666666</v>
      </c>
    </row>
    <row r="12" spans="1:15" x14ac:dyDescent="0.25">
      <c r="A12" t="str">
        <f>+Tabella3[[#This Row],[Codice]]</f>
        <v>10017</v>
      </c>
      <c r="B12" t="str">
        <f>+Tabella3[[#This Row],[Descrizione]]</f>
        <v>ELFBAR ELFA DEVICE + POD BLUE RAZZ LEMONADE - 20 mg/ml</v>
      </c>
      <c r="C12">
        <f>+Tabella3[[#This Row],[ACQ.]]</f>
        <v>12</v>
      </c>
      <c r="D12">
        <f>+Tabella3[[#This Row],[VEND.]]</f>
        <v>8</v>
      </c>
      <c r="E12">
        <f>+Tabella3[[#This Row],[RIMANENZE]]</f>
        <v>4</v>
      </c>
      <c r="F12" s="139">
        <f>+Tabella3[[#This Row],[PREZZO]]</f>
        <v>9.4</v>
      </c>
      <c r="G12" s="139">
        <f>+Tabella3[[#This Row],[TOTALE ACQUISTATO]]</f>
        <v>112.80000000000001</v>
      </c>
      <c r="H12" s="139">
        <f>+Tabella3[[#This Row],[TOTALE VENDUTO]]</f>
        <v>75.2</v>
      </c>
      <c r="J12">
        <f t="shared" si="0"/>
        <v>37.6</v>
      </c>
      <c r="K12" s="96">
        <f t="shared" ca="1" si="1"/>
        <v>0.66666666666666663</v>
      </c>
      <c r="L12" s="96">
        <f t="shared" ca="1" si="2"/>
        <v>0.33333333333333331</v>
      </c>
    </row>
    <row r="13" spans="1:15" x14ac:dyDescent="0.25">
      <c r="A13" t="str">
        <f>+Tabella3[[#This Row],[Codice]]</f>
        <v>10018</v>
      </c>
      <c r="B13" t="str">
        <f>+Tabella3[[#This Row],[Descrizione]]</f>
        <v>ELFBAR ELFA DEVICE + POD CREAM TOBACCO - 20 mg/ml</v>
      </c>
      <c r="C13">
        <f>+Tabella3[[#This Row],[ACQ.]]</f>
        <v>12</v>
      </c>
      <c r="D13">
        <f>+Tabella3[[#This Row],[VEND.]]</f>
        <v>7</v>
      </c>
      <c r="E13">
        <f>+Tabella3[[#This Row],[RIMANENZE]]</f>
        <v>5</v>
      </c>
      <c r="F13" s="139">
        <f>+Tabella3[[#This Row],[PREZZO]]</f>
        <v>9.4</v>
      </c>
      <c r="G13" s="139">
        <f>+Tabella3[[#This Row],[TOTALE ACQUISTATO]]</f>
        <v>112.80000000000001</v>
      </c>
      <c r="H13" s="139">
        <f>+Tabella3[[#This Row],[TOTALE VENDUTO]]</f>
        <v>65.8</v>
      </c>
      <c r="J13">
        <f t="shared" si="0"/>
        <v>47</v>
      </c>
      <c r="K13" s="96">
        <f t="shared" ca="1" si="1"/>
        <v>0.58333333333333337</v>
      </c>
      <c r="L13" s="96">
        <f t="shared" ca="1" si="2"/>
        <v>0.41666666666666669</v>
      </c>
    </row>
    <row r="14" spans="1:15" x14ac:dyDescent="0.25">
      <c r="A14" t="str">
        <f>+Tabella3[[#This Row],[Codice]]</f>
        <v>10019</v>
      </c>
      <c r="B14" t="str">
        <f>+Tabella3[[#This Row],[Descrizione]]</f>
        <v xml:space="preserve">ELFBAR ELFA 2ML PREFILLED POD BLUEBERRY COTTON CANDY (2 PEZZI) - 20 mg/ml </v>
      </c>
      <c r="C14">
        <f>+Tabella3[[#This Row],[ACQ.]]</f>
        <v>30</v>
      </c>
      <c r="D14">
        <f>+Tabella3[[#This Row],[VEND.]]</f>
        <v>20</v>
      </c>
      <c r="E14">
        <f>+Tabella3[[#This Row],[RIMANENZE]]</f>
        <v>10</v>
      </c>
      <c r="F14" s="139">
        <f>+Tabella3[[#This Row],[PREZZO]]</f>
        <v>8.9</v>
      </c>
      <c r="G14" s="139">
        <f>+Tabella3[[#This Row],[TOTALE ACQUISTATO]]</f>
        <v>267</v>
      </c>
      <c r="H14" s="139">
        <f>+Tabella3[[#This Row],[TOTALE VENDUTO]]</f>
        <v>178</v>
      </c>
      <c r="J14">
        <f t="shared" si="0"/>
        <v>89</v>
      </c>
      <c r="K14" s="96">
        <f t="shared" ca="1" si="1"/>
        <v>1.6666666666666667</v>
      </c>
      <c r="L14" s="96">
        <f t="shared" ca="1" si="2"/>
        <v>0.83333333333333337</v>
      </c>
    </row>
    <row r="15" spans="1:15" x14ac:dyDescent="0.25">
      <c r="A15" t="str">
        <f>+Tabella3[[#This Row],[Codice]]</f>
        <v>10020</v>
      </c>
      <c r="B15" t="str">
        <f>+Tabella3[[#This Row],[Descrizione]]</f>
        <v xml:space="preserve">ELFBAR ELFA 2ML PREFILLED POD KIWI PASSION FRUIT GUAVA (2 PEZZI) - 20 mg/ml </v>
      </c>
      <c r="C15">
        <f>+Tabella3[[#This Row],[ACQ.]]</f>
        <v>15</v>
      </c>
      <c r="D15">
        <f>+Tabella3[[#This Row],[VEND.]]</f>
        <v>5</v>
      </c>
      <c r="E15">
        <f>+Tabella3[[#This Row],[RIMANENZE]]</f>
        <v>10</v>
      </c>
      <c r="F15" s="139">
        <f>+Tabella3[[#This Row],[PREZZO]]</f>
        <v>8.9</v>
      </c>
      <c r="G15" s="139">
        <f>+Tabella3[[#This Row],[TOTALE ACQUISTATO]]</f>
        <v>133.5</v>
      </c>
      <c r="H15" s="139">
        <f>+Tabella3[[#This Row],[TOTALE VENDUTO]]</f>
        <v>44.5</v>
      </c>
      <c r="J15">
        <f t="shared" si="0"/>
        <v>89</v>
      </c>
      <c r="K15" s="96">
        <f t="shared" ca="1" si="1"/>
        <v>0.41666666666666669</v>
      </c>
      <c r="L15" s="96">
        <f t="shared" ca="1" si="2"/>
        <v>0.83333333333333337</v>
      </c>
    </row>
    <row r="16" spans="1:15" x14ac:dyDescent="0.25">
      <c r="A16" t="str">
        <f>+Tabella3[[#This Row],[Codice]]</f>
        <v>10021</v>
      </c>
      <c r="B16" t="str">
        <f>+Tabella3[[#This Row],[Descrizione]]</f>
        <v xml:space="preserve">ELFBAR ELFA 2ML PREFILLED POD PINK LEMONADE (2 PEZZI) - 20 mg/ml </v>
      </c>
      <c r="C16">
        <f>+Tabella3[[#This Row],[ACQ.]]</f>
        <v>20</v>
      </c>
      <c r="D16">
        <f>+Tabella3[[#This Row],[VEND.]]</f>
        <v>11</v>
      </c>
      <c r="E16">
        <f>+Tabella3[[#This Row],[RIMANENZE]]</f>
        <v>9</v>
      </c>
      <c r="F16" s="139">
        <f>+Tabella3[[#This Row],[PREZZO]]</f>
        <v>8.9</v>
      </c>
      <c r="G16" s="139">
        <f>+Tabella3[[#This Row],[TOTALE ACQUISTATO]]</f>
        <v>178</v>
      </c>
      <c r="H16" s="139">
        <f>+Tabella3[[#This Row],[TOTALE VENDUTO]]</f>
        <v>97.9</v>
      </c>
      <c r="J16">
        <f t="shared" si="0"/>
        <v>80.100000000000009</v>
      </c>
      <c r="K16" s="96">
        <f t="shared" ca="1" si="1"/>
        <v>0.91666666666666663</v>
      </c>
      <c r="L16" s="96">
        <f t="shared" ca="1" si="2"/>
        <v>0.75</v>
      </c>
    </row>
    <row r="17" spans="1:12" x14ac:dyDescent="0.25">
      <c r="A17" t="str">
        <f>+Tabella3[[#This Row],[Codice]]</f>
        <v>10022</v>
      </c>
      <c r="B17" t="str">
        <f>+Tabella3[[#This Row],[Descrizione]]</f>
        <v xml:space="preserve">ELFBAR ELFA 2ML PREFILLED POD CREAM TOBACCO (2 PEZZI) - 20 mg/ml </v>
      </c>
      <c r="C17">
        <f>+Tabella3[[#This Row],[ACQ.]]</f>
        <v>15</v>
      </c>
      <c r="D17">
        <f>+Tabella3[[#This Row],[VEND.]]</f>
        <v>9</v>
      </c>
      <c r="E17">
        <f>+Tabella3[[#This Row],[RIMANENZE]]</f>
        <v>6</v>
      </c>
      <c r="F17" s="139">
        <f>+Tabella3[[#This Row],[PREZZO]]</f>
        <v>8.9</v>
      </c>
      <c r="G17" s="139">
        <f>+Tabella3[[#This Row],[TOTALE ACQUISTATO]]</f>
        <v>133.5</v>
      </c>
      <c r="H17" s="139">
        <f>+Tabella3[[#This Row],[TOTALE VENDUTO]]</f>
        <v>80.100000000000009</v>
      </c>
      <c r="J17">
        <f t="shared" si="0"/>
        <v>53.400000000000006</v>
      </c>
      <c r="K17" s="96">
        <f t="shared" ca="1" si="1"/>
        <v>0.75</v>
      </c>
      <c r="L17" s="96">
        <f t="shared" ca="1" si="2"/>
        <v>0.5</v>
      </c>
    </row>
    <row r="18" spans="1:12" x14ac:dyDescent="0.25">
      <c r="A18" t="str">
        <f>+Tabella3[[#This Row],[Codice]]</f>
        <v>10023</v>
      </c>
      <c r="B18" t="str">
        <f>+Tabella3[[#This Row],[Descrizione]]</f>
        <v xml:space="preserve">ELFBAR ELFA 2ML PREFILLED POD WATERMELON (2 PEZZI) - 20 mg/ml </v>
      </c>
      <c r="C18">
        <f>+Tabella3[[#This Row],[ACQ.]]</f>
        <v>25</v>
      </c>
      <c r="D18">
        <f>+Tabella3[[#This Row],[VEND.]]</f>
        <v>18</v>
      </c>
      <c r="E18">
        <f>+Tabella3[[#This Row],[RIMANENZE]]</f>
        <v>7</v>
      </c>
      <c r="F18" s="139">
        <f>+Tabella3[[#This Row],[PREZZO]]</f>
        <v>8.9</v>
      </c>
      <c r="G18" s="139">
        <f>+Tabella3[[#This Row],[TOTALE ACQUISTATO]]</f>
        <v>222.5</v>
      </c>
      <c r="H18" s="139">
        <f>+Tabella3[[#This Row],[TOTALE VENDUTO]]</f>
        <v>160.20000000000002</v>
      </c>
      <c r="J18">
        <f t="shared" si="0"/>
        <v>62.300000000000004</v>
      </c>
      <c r="K18" s="96">
        <f t="shared" ca="1" si="1"/>
        <v>1.5</v>
      </c>
      <c r="L18" s="96">
        <f t="shared" ca="1" si="2"/>
        <v>0.58333333333333337</v>
      </c>
    </row>
    <row r="19" spans="1:12" x14ac:dyDescent="0.25">
      <c r="A19" t="str">
        <f>+Tabella3[[#This Row],[Codice]]</f>
        <v>10024</v>
      </c>
      <c r="B19" t="str">
        <f>+Tabella3[[#This Row],[Descrizione]]</f>
        <v>ELFBAR EB1000 GRAPE 20 mg/ml</v>
      </c>
      <c r="C19">
        <f>+Tabella3[[#This Row],[ACQ.]]</f>
        <v>10</v>
      </c>
      <c r="D19">
        <f>+Tabella3[[#This Row],[VEND.]]</f>
        <v>7</v>
      </c>
      <c r="E19">
        <f>+Tabella3[[#This Row],[RIMANENZE]]</f>
        <v>3</v>
      </c>
      <c r="F19" s="139">
        <f>+Tabella3[[#This Row],[PREZZO]]</f>
        <v>7.9</v>
      </c>
      <c r="G19" s="139">
        <f>+Tabella3[[#This Row],[TOTALE ACQUISTATO]]</f>
        <v>79</v>
      </c>
      <c r="H19" s="139">
        <f>+Tabella3[[#This Row],[TOTALE VENDUTO]]</f>
        <v>55.300000000000004</v>
      </c>
      <c r="J19">
        <f t="shared" si="0"/>
        <v>23.700000000000003</v>
      </c>
      <c r="K19" s="96">
        <f t="shared" ca="1" si="1"/>
        <v>0.58333333333333337</v>
      </c>
      <c r="L19" s="96">
        <f t="shared" ca="1" si="2"/>
        <v>0.25</v>
      </c>
    </row>
    <row r="20" spans="1:12" x14ac:dyDescent="0.25">
      <c r="A20" t="str">
        <f>+Tabella3[[#This Row],[Codice]]</f>
        <v>10025</v>
      </c>
      <c r="B20" t="str">
        <f>+Tabella3[[#This Row],[Descrizione]]</f>
        <v>ELFBAR EB1000 MENTHOL 20 mg/ml</v>
      </c>
      <c r="C20">
        <f>+Tabella3[[#This Row],[ACQ.]]</f>
        <v>10</v>
      </c>
      <c r="D20">
        <f>+Tabella3[[#This Row],[VEND.]]</f>
        <v>7</v>
      </c>
      <c r="E20">
        <f>+Tabella3[[#This Row],[RIMANENZE]]</f>
        <v>3</v>
      </c>
      <c r="F20" s="139">
        <f>+Tabella3[[#This Row],[PREZZO]]</f>
        <v>7.9</v>
      </c>
      <c r="G20" s="139">
        <f>+Tabella3[[#This Row],[TOTALE ACQUISTATO]]</f>
        <v>79</v>
      </c>
      <c r="H20" s="139">
        <f>+Tabella3[[#This Row],[TOTALE VENDUTO]]</f>
        <v>55.300000000000004</v>
      </c>
      <c r="J20">
        <f t="shared" si="0"/>
        <v>23.700000000000003</v>
      </c>
      <c r="K20" s="96">
        <f t="shared" ca="1" si="1"/>
        <v>0.58333333333333337</v>
      </c>
      <c r="L20" s="96">
        <f t="shared" ca="1" si="2"/>
        <v>0.25</v>
      </c>
    </row>
    <row r="21" spans="1:12" x14ac:dyDescent="0.25">
      <c r="A21" t="str">
        <f>+Tabella3[[#This Row],[Codice]]</f>
        <v>10026</v>
      </c>
      <c r="B21" t="str">
        <f>+Tabella3[[#This Row],[Descrizione]]</f>
        <v>ELFBAR EB1000 KIWI PASSION FRUIT GUAVA 20 mg/ml</v>
      </c>
      <c r="C21">
        <f>+Tabella3[[#This Row],[ACQ.]]</f>
        <v>11</v>
      </c>
      <c r="D21">
        <f>+Tabella3[[#This Row],[VEND.]]</f>
        <v>10</v>
      </c>
      <c r="E21">
        <f>+Tabella3[[#This Row],[RIMANENZE]]</f>
        <v>1</v>
      </c>
      <c r="F21" s="139">
        <f>+Tabella3[[#This Row],[PREZZO]]</f>
        <v>7.9</v>
      </c>
      <c r="G21" s="139">
        <f>+Tabella3[[#This Row],[TOTALE ACQUISTATO]]</f>
        <v>86.9</v>
      </c>
      <c r="H21" s="139">
        <f>+Tabella3[[#This Row],[TOTALE VENDUTO]]</f>
        <v>79</v>
      </c>
      <c r="J21">
        <f t="shared" si="0"/>
        <v>7.9</v>
      </c>
      <c r="K21" s="96">
        <f t="shared" ca="1" si="1"/>
        <v>0.83333333333333337</v>
      </c>
      <c r="L21" s="96">
        <f t="shared" ca="1" si="2"/>
        <v>8.3333333333333329E-2</v>
      </c>
    </row>
    <row r="22" spans="1:12" x14ac:dyDescent="0.25">
      <c r="A22" t="str">
        <f>+Tabella3[[#This Row],[Codice]]</f>
        <v>10027</v>
      </c>
      <c r="B22" t="str">
        <f>+Tabella3[[#This Row],[Descrizione]]</f>
        <v>LOST MARY TOCA AIR KIT BLACK 20MG CON VIRGINIA TOBACCO</v>
      </c>
      <c r="C22">
        <f>+Tabella3[[#This Row],[ACQ.]]</f>
        <v>16</v>
      </c>
      <c r="D22">
        <f>+Tabella3[[#This Row],[VEND.]]</f>
        <v>6</v>
      </c>
      <c r="E22">
        <f>+Tabella3[[#This Row],[RIMANENZE]]</f>
        <v>10</v>
      </c>
      <c r="F22" s="139">
        <f>+Tabella3[[#This Row],[PREZZO]]</f>
        <v>7.9</v>
      </c>
      <c r="G22" s="139">
        <f>+Tabella3[[#This Row],[TOTALE ACQUISTATO]]</f>
        <v>126.4</v>
      </c>
      <c r="H22" s="139">
        <f>+Tabella3[[#This Row],[TOTALE VENDUTO]]</f>
        <v>47.400000000000006</v>
      </c>
      <c r="J22">
        <f t="shared" si="0"/>
        <v>79</v>
      </c>
      <c r="K22" s="96">
        <f t="shared" ca="1" si="1"/>
        <v>0.5</v>
      </c>
      <c r="L22" s="96">
        <f t="shared" ca="1" si="2"/>
        <v>0.83333333333333337</v>
      </c>
    </row>
    <row r="23" spans="1:12" x14ac:dyDescent="0.25">
      <c r="A23" t="str">
        <f>+Tabella3[[#This Row],[Codice]]</f>
        <v>10028</v>
      </c>
      <c r="B23" t="str">
        <f>+Tabella3[[#This Row],[Descrizione]]</f>
        <v>LOST MARY TOCA AIR KIT ICE BLUE 20MG CON BLUEBERRY SOUR RASPBERRY</v>
      </c>
      <c r="C23">
        <f>+Tabella3[[#This Row],[ACQ.]]</f>
        <v>21</v>
      </c>
      <c r="D23">
        <f>+Tabella3[[#This Row],[VEND.]]</f>
        <v>11</v>
      </c>
      <c r="E23">
        <f>+Tabella3[[#This Row],[RIMANENZE]]</f>
        <v>10</v>
      </c>
      <c r="F23" s="139">
        <f>+Tabella3[[#This Row],[PREZZO]]</f>
        <v>7.9</v>
      </c>
      <c r="G23" s="139">
        <f>+Tabella3[[#This Row],[TOTALE ACQUISTATO]]</f>
        <v>165.9</v>
      </c>
      <c r="H23" s="139">
        <f>+Tabella3[[#This Row],[TOTALE VENDUTO]]</f>
        <v>86.9</v>
      </c>
      <c r="J23">
        <f t="shared" si="0"/>
        <v>79</v>
      </c>
      <c r="K23" s="96">
        <f t="shared" ca="1" si="1"/>
        <v>0.91666666666666663</v>
      </c>
      <c r="L23" s="96">
        <f t="shared" ca="1" si="2"/>
        <v>0.83333333333333337</v>
      </c>
    </row>
    <row r="24" spans="1:12" x14ac:dyDescent="0.25">
      <c r="A24" t="str">
        <f>+Tabella3[[#This Row],[Codice]]</f>
        <v>10029</v>
      </c>
      <c r="B24" t="str">
        <f>+Tabella3[[#This Row],[Descrizione]]</f>
        <v>ELFBAR EB1000 BLUE RAZZ LEMONADE 20MG</v>
      </c>
      <c r="C24">
        <f>+Tabella3[[#This Row],[ACQ.]]</f>
        <v>5</v>
      </c>
      <c r="D24">
        <f>+Tabella3[[#This Row],[VEND.]]</f>
        <v>2</v>
      </c>
      <c r="E24">
        <f>+Tabella3[[#This Row],[RIMANENZE]]</f>
        <v>3</v>
      </c>
      <c r="F24" s="139">
        <f>+Tabella3[[#This Row],[PREZZO]]</f>
        <v>7.9</v>
      </c>
      <c r="G24" s="139">
        <f>+Tabella3[[#This Row],[TOTALE ACQUISTATO]]</f>
        <v>39.5</v>
      </c>
      <c r="H24" s="139">
        <f>+Tabella3[[#This Row],[TOTALE VENDUTO]]</f>
        <v>15.8</v>
      </c>
      <c r="J24">
        <f t="shared" si="0"/>
        <v>23.700000000000003</v>
      </c>
      <c r="K24" s="96">
        <f t="shared" ca="1" si="1"/>
        <v>0.16666666666666666</v>
      </c>
      <c r="L24" s="96">
        <f t="shared" ca="1" si="2"/>
        <v>0.25</v>
      </c>
    </row>
    <row r="25" spans="1:12" x14ac:dyDescent="0.25">
      <c r="A25" t="str">
        <f>+Tabella3[[#This Row],[Codice]]</f>
        <v>920</v>
      </c>
      <c r="B25" t="str">
        <f>+Tabella3[[#This Row],[Descrizione]]</f>
        <v>LOST MARY TOCA AIR KIT PINK 20MG CON STRAWBERRY ICE</v>
      </c>
      <c r="C25">
        <f>+Tabella3[[#This Row],[ACQ.]]</f>
        <v>16</v>
      </c>
      <c r="D25">
        <f>+Tabella3[[#This Row],[VEND.]]</f>
        <v>6</v>
      </c>
      <c r="E25">
        <f>+Tabella3[[#This Row],[RIMANENZE]]</f>
        <v>10</v>
      </c>
      <c r="F25" s="139">
        <f>+Tabella3[[#This Row],[PREZZO]]</f>
        <v>7.9</v>
      </c>
      <c r="G25" s="139">
        <f>+Tabella3[[#This Row],[TOTALE ACQUISTATO]]</f>
        <v>126.4</v>
      </c>
      <c r="H25" s="139">
        <f>+Tabella3[[#This Row],[TOTALE VENDUTO]]</f>
        <v>47.400000000000006</v>
      </c>
      <c r="J25">
        <f t="shared" si="0"/>
        <v>79</v>
      </c>
      <c r="K25" s="96">
        <f t="shared" ca="1" si="1"/>
        <v>0.5</v>
      </c>
      <c r="L25" s="96">
        <f t="shared" ca="1" si="2"/>
        <v>0.83333333333333337</v>
      </c>
    </row>
    <row r="26" spans="1:12" x14ac:dyDescent="0.25">
      <c r="A26" t="str">
        <f>+Tabella3[[#This Row],[Codice]]</f>
        <v>10031</v>
      </c>
      <c r="B26" t="str">
        <f>+Tabella3[[#This Row],[Descrizione]]</f>
        <v>LOST MARY TOCA AIR KIT RED 20MG CON WATERMELON</v>
      </c>
      <c r="C26">
        <f>+Tabella3[[#This Row],[ACQ.]]</f>
        <v>6</v>
      </c>
      <c r="D26">
        <f>+Tabella3[[#This Row],[VEND.]]</f>
        <v>6</v>
      </c>
      <c r="E26">
        <f>+Tabella3[[#This Row],[RIMANENZE]]</f>
        <v>0</v>
      </c>
      <c r="F26" s="139">
        <f>+Tabella3[[#This Row],[PREZZO]]</f>
        <v>7.9</v>
      </c>
      <c r="G26" s="139">
        <f>+Tabella3[[#This Row],[TOTALE ACQUISTATO]]</f>
        <v>47.400000000000006</v>
      </c>
      <c r="H26" s="139">
        <f>+Tabella3[[#This Row],[TOTALE VENDUTO]]</f>
        <v>47.400000000000006</v>
      </c>
      <c r="J26">
        <f t="shared" si="0"/>
        <v>0</v>
      </c>
      <c r="K26" s="96">
        <f t="shared" ca="1" si="1"/>
        <v>0.5</v>
      </c>
      <c r="L26" s="96">
        <f t="shared" ca="1" si="2"/>
        <v>0</v>
      </c>
    </row>
    <row r="27" spans="1:12" x14ac:dyDescent="0.25">
      <c r="A27" t="str">
        <f>+Tabella3[[#This Row],[Codice]]</f>
        <v>10032</v>
      </c>
      <c r="B27" t="str">
        <f>+Tabella3[[#This Row],[Descrizione]]</f>
        <v>LOST MARY TOCA AIR POD 20MG BLUE RAZZ LEMONADE</v>
      </c>
      <c r="C27">
        <f>+Tabella3[[#This Row],[ACQ.]]</f>
        <v>15</v>
      </c>
      <c r="D27">
        <f>+Tabella3[[#This Row],[VEND.]]</f>
        <v>15</v>
      </c>
      <c r="E27">
        <f>+Tabella3[[#This Row],[RIMANENZE]]</f>
        <v>0</v>
      </c>
      <c r="F27" s="139">
        <f>+Tabella3[[#This Row],[PREZZO]]</f>
        <v>8.9</v>
      </c>
      <c r="G27" s="139">
        <f>+Tabella3[[#This Row],[TOTALE ACQUISTATO]]</f>
        <v>133.5</v>
      </c>
      <c r="H27" s="139">
        <f>+Tabella3[[#This Row],[TOTALE VENDUTO]]</f>
        <v>133.5</v>
      </c>
      <c r="J27">
        <f t="shared" si="0"/>
        <v>0</v>
      </c>
      <c r="K27" s="96">
        <f t="shared" ca="1" si="1"/>
        <v>1.25</v>
      </c>
      <c r="L27" s="96">
        <f t="shared" ca="1" si="2"/>
        <v>0</v>
      </c>
    </row>
    <row r="28" spans="1:12" x14ac:dyDescent="0.25">
      <c r="A28" t="str">
        <f>+Tabella3[[#This Row],[Codice]]</f>
        <v>10033</v>
      </c>
      <c r="B28" t="str">
        <f>+Tabella3[[#This Row],[Descrizione]]</f>
        <v>LOST MARY TOCA AIR POD 20MG LEMON LIME</v>
      </c>
      <c r="C28">
        <f>+Tabella3[[#This Row],[ACQ.]]</f>
        <v>5</v>
      </c>
      <c r="D28">
        <f>+Tabella3[[#This Row],[VEND.]]</f>
        <v>4</v>
      </c>
      <c r="E28">
        <f>+Tabella3[[#This Row],[RIMANENZE]]</f>
        <v>1</v>
      </c>
      <c r="F28" s="139">
        <f>+Tabella3[[#This Row],[PREZZO]]</f>
        <v>8.9</v>
      </c>
      <c r="G28" s="139">
        <f>+Tabella3[[#This Row],[TOTALE ACQUISTATO]]</f>
        <v>44.5</v>
      </c>
      <c r="H28" s="139">
        <f>+Tabella3[[#This Row],[TOTALE VENDUTO]]</f>
        <v>35.6</v>
      </c>
      <c r="J28">
        <f t="shared" si="0"/>
        <v>8.9</v>
      </c>
      <c r="K28" s="96">
        <f t="shared" ca="1" si="1"/>
        <v>0.33333333333333331</v>
      </c>
      <c r="L28" s="96">
        <f t="shared" ca="1" si="2"/>
        <v>8.3333333333333329E-2</v>
      </c>
    </row>
    <row r="29" spans="1:12" x14ac:dyDescent="0.25">
      <c r="A29" t="str">
        <f>+Tabella3[[#This Row],[Codice]]</f>
        <v>10034</v>
      </c>
      <c r="B29" t="str">
        <f>+Tabella3[[#This Row],[Descrizione]]</f>
        <v>LOST MARY TOCA AIR POD 20MG VIRGINIA TOBACCO</v>
      </c>
      <c r="C29">
        <f>+Tabella3[[#This Row],[ACQ.]]</f>
        <v>10</v>
      </c>
      <c r="D29">
        <f>+Tabella3[[#This Row],[VEND.]]</f>
        <v>4</v>
      </c>
      <c r="E29">
        <f>+Tabella3[[#This Row],[RIMANENZE]]</f>
        <v>6</v>
      </c>
      <c r="F29" s="139">
        <f>+Tabella3[[#This Row],[PREZZO]]</f>
        <v>8.9</v>
      </c>
      <c r="G29" s="139">
        <f>+Tabella3[[#This Row],[TOTALE ACQUISTATO]]</f>
        <v>89</v>
      </c>
      <c r="H29" s="139">
        <f>+Tabella3[[#This Row],[TOTALE VENDUTO]]</f>
        <v>35.6</v>
      </c>
      <c r="J29">
        <f t="shared" si="0"/>
        <v>53.400000000000006</v>
      </c>
      <c r="K29" s="96">
        <f t="shared" ca="1" si="1"/>
        <v>0.33333333333333331</v>
      </c>
      <c r="L29" s="96">
        <f t="shared" ca="1" si="2"/>
        <v>0.5</v>
      </c>
    </row>
    <row r="30" spans="1:12" x14ac:dyDescent="0.25">
      <c r="A30" t="str">
        <f>+Tabella3[[#This Row],[Codice]]</f>
        <v>10035</v>
      </c>
      <c r="B30" t="str">
        <f>+Tabella3[[#This Row],[Descrizione]]</f>
        <v>LOST MARY TOCA AIR POD 20MG WATERMELON</v>
      </c>
      <c r="C30">
        <f>+Tabella3[[#This Row],[ACQ.]]</f>
        <v>25</v>
      </c>
      <c r="D30">
        <f>+Tabella3[[#This Row],[VEND.]]</f>
        <v>15</v>
      </c>
      <c r="E30">
        <f>+Tabella3[[#This Row],[RIMANENZE]]</f>
        <v>10</v>
      </c>
      <c r="F30" s="139">
        <f>+Tabella3[[#This Row],[PREZZO]]</f>
        <v>8.9</v>
      </c>
      <c r="G30" s="139">
        <f>+Tabella3[[#This Row],[TOTALE ACQUISTATO]]</f>
        <v>222.5</v>
      </c>
      <c r="H30" s="139">
        <f>+Tabella3[[#This Row],[TOTALE VENDUTO]]</f>
        <v>133.5</v>
      </c>
      <c r="J30">
        <f t="shared" si="0"/>
        <v>89</v>
      </c>
      <c r="K30" s="96">
        <f t="shared" ca="1" si="1"/>
        <v>1.25</v>
      </c>
      <c r="L30" s="96">
        <f t="shared" ca="1" si="2"/>
        <v>0.83333333333333337</v>
      </c>
    </row>
    <row r="31" spans="1:12" x14ac:dyDescent="0.25">
      <c r="A31" t="str">
        <f>+Tabella3[[#This Row],[Codice]]</f>
        <v>10036</v>
      </c>
      <c r="B31" t="str">
        <f>+Tabella3[[#This Row],[Descrizione]]</f>
        <v>LOST MARY TOCA AIR POD 20MG WILD ORANGE</v>
      </c>
      <c r="C31">
        <f>+Tabella3[[#This Row],[ACQ.]]</f>
        <v>10</v>
      </c>
      <c r="D31">
        <f>+Tabella3[[#This Row],[VEND.]]</f>
        <v>2</v>
      </c>
      <c r="E31">
        <f>+Tabella3[[#This Row],[RIMANENZE]]</f>
        <v>8</v>
      </c>
      <c r="F31" s="139">
        <f>+Tabella3[[#This Row],[PREZZO]]</f>
        <v>8.9</v>
      </c>
      <c r="G31" s="139">
        <f>+Tabella3[[#This Row],[TOTALE ACQUISTATO]]</f>
        <v>89</v>
      </c>
      <c r="H31" s="139">
        <f>+Tabella3[[#This Row],[TOTALE VENDUTO]]</f>
        <v>17.8</v>
      </c>
      <c r="J31">
        <f t="shared" si="0"/>
        <v>71.2</v>
      </c>
      <c r="K31" s="96">
        <f t="shared" ca="1" si="1"/>
        <v>0.16666666666666666</v>
      </c>
      <c r="L31" s="96">
        <f t="shared" ca="1" si="2"/>
        <v>0.66666666666666663</v>
      </c>
    </row>
    <row r="32" spans="1:12" x14ac:dyDescent="0.25">
      <c r="A32" t="str">
        <f>+Tabella3[[#This Row],[Codice]]</f>
        <v>10037</v>
      </c>
      <c r="B32" t="str">
        <f>+Tabella3[[#This Row],[Descrizione]]</f>
        <v>ELFBAR ELFA 2ML PREFILLED POD JUICY PEACH</v>
      </c>
      <c r="C32">
        <f>+Tabella3[[#This Row],[ACQ.]]</f>
        <v>15</v>
      </c>
      <c r="D32">
        <f>+Tabella3[[#This Row],[VEND.]]</f>
        <v>6</v>
      </c>
      <c r="E32">
        <f>+Tabella3[[#This Row],[RIMANENZE]]</f>
        <v>9</v>
      </c>
      <c r="F32" s="139">
        <f>+Tabella3[[#This Row],[PREZZO]]</f>
        <v>8.9</v>
      </c>
      <c r="G32" s="139">
        <f>+Tabella3[[#This Row],[TOTALE ACQUISTATO]]</f>
        <v>133.5</v>
      </c>
      <c r="H32" s="139">
        <f>+Tabella3[[#This Row],[TOTALE VENDUTO]]</f>
        <v>53.400000000000006</v>
      </c>
      <c r="J32">
        <f t="shared" si="0"/>
        <v>80.100000000000009</v>
      </c>
      <c r="K32" s="96">
        <f t="shared" ca="1" si="1"/>
        <v>0.5</v>
      </c>
      <c r="L32" s="96">
        <f t="shared" ca="1" si="2"/>
        <v>0.75</v>
      </c>
    </row>
    <row r="33" spans="1:12" x14ac:dyDescent="0.25">
      <c r="A33" t="str">
        <f>+Tabella3[[#This Row],[Codice]]</f>
        <v>10038</v>
      </c>
      <c r="B33" t="str">
        <f>+Tabella3[[#This Row],[Descrizione]]</f>
        <v>ELFBAR ELFA 2ML PREFILLED POD BLUE RAZZ LEMONADE</v>
      </c>
      <c r="C33">
        <f>+Tabella3[[#This Row],[ACQ.]]</f>
        <v>10</v>
      </c>
      <c r="D33">
        <f>+Tabella3[[#This Row],[VEND.]]</f>
        <v>6</v>
      </c>
      <c r="E33">
        <f>+Tabella3[[#This Row],[RIMANENZE]]</f>
        <v>4</v>
      </c>
      <c r="F33" s="139">
        <f>+Tabella3[[#This Row],[PREZZO]]</f>
        <v>8.9</v>
      </c>
      <c r="G33" s="139">
        <f>+Tabella3[[#This Row],[TOTALE ACQUISTATO]]</f>
        <v>89</v>
      </c>
      <c r="H33" s="139">
        <f>+Tabella3[[#This Row],[TOTALE VENDUTO]]</f>
        <v>53.400000000000006</v>
      </c>
      <c r="J33">
        <f t="shared" si="0"/>
        <v>35.6</v>
      </c>
      <c r="K33" s="96">
        <f t="shared" ca="1" si="1"/>
        <v>0.5</v>
      </c>
      <c r="L33" s="96">
        <f t="shared" ca="1" si="2"/>
        <v>0.33333333333333331</v>
      </c>
    </row>
    <row r="34" spans="1:12" x14ac:dyDescent="0.25">
      <c r="A34" t="str">
        <f>+Tabella3[[#This Row],[Codice]]</f>
        <v>10039</v>
      </c>
      <c r="B34" t="str">
        <f>+Tabella3[[#This Row],[Descrizione]]</f>
        <v>ELFBAR EB6000 - SHAKING ELFLIQ KIT WATERMELON - 20 mg/ml</v>
      </c>
      <c r="C34">
        <f>+Tabella3[[#This Row],[ACQ.]]</f>
        <v>5</v>
      </c>
      <c r="D34">
        <f>+Tabella3[[#This Row],[VEND.]]</f>
        <v>4</v>
      </c>
      <c r="E34">
        <f>+Tabella3[[#This Row],[RIMANENZE]]</f>
        <v>1</v>
      </c>
      <c r="F34" s="139">
        <f>+Tabella3[[#This Row],[PREZZO]]</f>
        <v>17.899999999999999</v>
      </c>
      <c r="G34" s="139">
        <f>+Tabella3[[#This Row],[TOTALE ACQUISTATO]]</f>
        <v>89.5</v>
      </c>
      <c r="H34" s="139">
        <f>+Tabella3[[#This Row],[TOTALE VENDUTO]]</f>
        <v>71.599999999999994</v>
      </c>
      <c r="J34">
        <f t="shared" si="0"/>
        <v>17.899999999999999</v>
      </c>
      <c r="K34" s="96">
        <f t="shared" ca="1" si="1"/>
        <v>0.33333333333333331</v>
      </c>
      <c r="L34" s="96">
        <f t="shared" ca="1" si="2"/>
        <v>8.3333333333333329E-2</v>
      </c>
    </row>
    <row r="35" spans="1:12" x14ac:dyDescent="0.25">
      <c r="A35" t="str">
        <f>+Tabella3[[#This Row],[Codice]]</f>
        <v>10041</v>
      </c>
      <c r="B35" t="str">
        <f>+Tabella3[[#This Row],[Descrizione]]</f>
        <v>ELFBAR ELFA 2ML PREFILLED POD COLA</v>
      </c>
      <c r="C35">
        <f>+Tabella3[[#This Row],[ACQ.]]</f>
        <v>5</v>
      </c>
      <c r="D35">
        <f>+Tabella3[[#This Row],[VEND.]]</f>
        <v>3</v>
      </c>
      <c r="E35">
        <f>+Tabella3[[#This Row],[RIMANENZE]]</f>
        <v>2</v>
      </c>
      <c r="F35" s="139">
        <f>+Tabella3[[#This Row],[PREZZO]]</f>
        <v>8.9</v>
      </c>
      <c r="G35" s="139">
        <f>+Tabella3[[#This Row],[TOTALE ACQUISTATO]]</f>
        <v>44.5</v>
      </c>
      <c r="H35" s="139">
        <f>+Tabella3[[#This Row],[TOTALE VENDUTO]]</f>
        <v>26.700000000000003</v>
      </c>
      <c r="J35">
        <f t="shared" si="0"/>
        <v>17.8</v>
      </c>
      <c r="K35" s="96">
        <f t="shared" ca="1" si="1"/>
        <v>0.25</v>
      </c>
      <c r="L35" s="96">
        <f t="shared" ca="1" si="2"/>
        <v>0.16666666666666666</v>
      </c>
    </row>
    <row r="36" spans="1:12" x14ac:dyDescent="0.25">
      <c r="A36" t="str">
        <f>+Tabella3[[#This Row],[Codice]]</f>
        <v>10042</v>
      </c>
      <c r="B36" t="str">
        <f>+Tabella3[[#This Row],[Descrizione]]</f>
        <v>ELFLIQ EB6000 - SHAKING BLUEBERRY SOUR RASPBERRY - 10 ml - 20 mg/ml</v>
      </c>
      <c r="C36">
        <f>+Tabella3[[#This Row],[ACQ.]]</f>
        <v>5</v>
      </c>
      <c r="D36">
        <f>+Tabella3[[#This Row],[VEND.]]</f>
        <v>2</v>
      </c>
      <c r="E36">
        <f>+Tabella3[[#This Row],[RIMANENZE]]</f>
        <v>3</v>
      </c>
      <c r="F36" s="139">
        <f>+Tabella3[[#This Row],[PREZZO]]</f>
        <v>4.9000000000000004</v>
      </c>
      <c r="G36" s="139">
        <f>+Tabella3[[#This Row],[TOTALE ACQUISTATO]]</f>
        <v>24.5</v>
      </c>
      <c r="H36" s="139">
        <f>+Tabella3[[#This Row],[TOTALE VENDUTO]]</f>
        <v>9.8000000000000007</v>
      </c>
      <c r="J36">
        <f t="shared" si="0"/>
        <v>14.700000000000001</v>
      </c>
      <c r="K36" s="96">
        <f t="shared" ca="1" si="1"/>
        <v>0.16666666666666666</v>
      </c>
      <c r="L36" s="96">
        <f t="shared" ca="1" si="2"/>
        <v>0.25</v>
      </c>
    </row>
    <row r="37" spans="1:12" x14ac:dyDescent="0.25">
      <c r="A37" t="str">
        <f>+Tabella3[[#This Row],[Codice]]</f>
        <v>10043</v>
      </c>
      <c r="B37" t="str">
        <f>+Tabella3[[#This Row],[Descrizione]]</f>
        <v>ELFLIQ EB6000 - SHAKING MANGO - 10 ml - 20 mg/ml</v>
      </c>
      <c r="C37">
        <f>+Tabella3[[#This Row],[ACQ.]]</f>
        <v>5</v>
      </c>
      <c r="D37">
        <f>+Tabella3[[#This Row],[VEND.]]</f>
        <v>1</v>
      </c>
      <c r="E37">
        <f>+Tabella3[[#This Row],[RIMANENZE]]</f>
        <v>4</v>
      </c>
      <c r="F37" s="139">
        <f>+Tabella3[[#This Row],[PREZZO]]</f>
        <v>4.9000000000000004</v>
      </c>
      <c r="G37" s="139">
        <f>+Tabella3[[#This Row],[TOTALE ACQUISTATO]]</f>
        <v>24.5</v>
      </c>
      <c r="H37" s="139">
        <f>+Tabella3[[#This Row],[TOTALE VENDUTO]]</f>
        <v>4.9000000000000004</v>
      </c>
      <c r="J37">
        <f t="shared" si="0"/>
        <v>19.600000000000001</v>
      </c>
      <c r="K37" s="96">
        <f t="shared" ca="1" si="1"/>
        <v>8.3333333333333329E-2</v>
      </c>
      <c r="L37" s="96">
        <f t="shared" ca="1" si="2"/>
        <v>0.33333333333333331</v>
      </c>
    </row>
    <row r="38" spans="1:12" x14ac:dyDescent="0.25">
      <c r="A38" t="str">
        <f>+Tabella3[[#This Row],[Codice]]</f>
        <v>10044</v>
      </c>
      <c r="B38" t="str">
        <f>+Tabella3[[#This Row],[Descrizione]]</f>
        <v>LOST MARY TOCA AIR KIT OCEAN BLUE 20MG CON LEMON LIME</v>
      </c>
      <c r="C38">
        <f>+Tabella3[[#This Row],[ACQ.]]</f>
        <v>6</v>
      </c>
      <c r="D38">
        <f>+Tabella3[[#This Row],[VEND.]]</f>
        <v>4</v>
      </c>
      <c r="E38">
        <f>+Tabella3[[#This Row],[RIMANENZE]]</f>
        <v>2</v>
      </c>
      <c r="F38" s="139">
        <f>+Tabella3[[#This Row],[PREZZO]]</f>
        <v>7.9</v>
      </c>
      <c r="G38" s="139">
        <f>+Tabella3[[#This Row],[TOTALE ACQUISTATO]]</f>
        <v>47.400000000000006</v>
      </c>
      <c r="H38" s="139">
        <f>+Tabella3[[#This Row],[TOTALE VENDUTO]]</f>
        <v>31.6</v>
      </c>
      <c r="J38">
        <f t="shared" si="0"/>
        <v>15.8</v>
      </c>
      <c r="K38" s="96">
        <f t="shared" ca="1" si="1"/>
        <v>0.33333333333333331</v>
      </c>
      <c r="L38" s="96">
        <f t="shared" ca="1" si="2"/>
        <v>0.16666666666666666</v>
      </c>
    </row>
    <row r="39" spans="1:12" x14ac:dyDescent="0.25">
      <c r="A39" t="str">
        <f>+Tabella3[[#This Row],[Codice]]</f>
        <v>10045</v>
      </c>
      <c r="B39" t="str">
        <f>+Tabella3[[#This Row],[Descrizione]]</f>
        <v>ELFBAR EB1000 WATERMELON 20 mg/ml</v>
      </c>
      <c r="C39">
        <f>+Tabella3[[#This Row],[ACQ.]]</f>
        <v>10</v>
      </c>
      <c r="D39">
        <f>+Tabella3[[#This Row],[VEND.]]</f>
        <v>10</v>
      </c>
      <c r="E39">
        <f>+Tabella3[[#This Row],[RIMANENZE]]</f>
        <v>0</v>
      </c>
      <c r="F39" s="139">
        <f>+Tabella3[[#This Row],[PREZZO]]</f>
        <v>7.9</v>
      </c>
      <c r="G39" s="139">
        <f>+Tabella3[[#This Row],[TOTALE ACQUISTATO]]</f>
        <v>79</v>
      </c>
      <c r="H39" s="139">
        <f>+Tabella3[[#This Row],[TOTALE VENDUTO]]</f>
        <v>79</v>
      </c>
      <c r="J39">
        <f t="shared" si="0"/>
        <v>0</v>
      </c>
      <c r="K39" s="96">
        <f t="shared" ca="1" si="1"/>
        <v>0.83333333333333337</v>
      </c>
      <c r="L39" s="96">
        <f t="shared" ca="1" si="2"/>
        <v>0</v>
      </c>
    </row>
    <row r="40" spans="1:12" x14ac:dyDescent="0.25">
      <c r="A40" t="str">
        <f>+Tabella3[[#This Row],[Codice]]</f>
        <v>10046</v>
      </c>
      <c r="B40" t="str">
        <f>+Tabella3[[#This Row],[Descrizione]]</f>
        <v>ELFBAR ELFA DEVICE + POD BLUEBERRY COTTON CANDY - 20 mg/ml</v>
      </c>
      <c r="C40">
        <f>+Tabella3[[#This Row],[ACQ.]]</f>
        <v>22</v>
      </c>
      <c r="D40">
        <f>+Tabella3[[#This Row],[VEND.]]</f>
        <v>12</v>
      </c>
      <c r="E40">
        <f>+Tabella3[[#This Row],[RIMANENZE]]</f>
        <v>10</v>
      </c>
      <c r="F40" s="139">
        <f>+Tabella3[[#This Row],[PREZZO]]</f>
        <v>9.4</v>
      </c>
      <c r="G40" s="139">
        <f>+Tabella3[[#This Row],[TOTALE ACQUISTATO]]</f>
        <v>206.8</v>
      </c>
      <c r="H40" s="139">
        <f>+Tabella3[[#This Row],[TOTALE VENDUTO]]</f>
        <v>112.80000000000001</v>
      </c>
      <c r="J40">
        <f t="shared" si="0"/>
        <v>94</v>
      </c>
      <c r="K40" s="96">
        <f t="shared" ca="1" si="1"/>
        <v>1</v>
      </c>
      <c r="L40" s="96">
        <f t="shared" ca="1" si="2"/>
        <v>0.83333333333333337</v>
      </c>
    </row>
    <row r="41" spans="1:12" x14ac:dyDescent="0.25">
      <c r="A41" t="str">
        <f>+Tabella3[[#This Row],[Codice]]</f>
        <v>10047</v>
      </c>
      <c r="B41" t="str">
        <f>+Tabella3[[#This Row],[Descrizione]]</f>
        <v>ELFBAR EB1000 STRAWBERRY ICE 20 mg/ml</v>
      </c>
      <c r="C41">
        <f>+Tabella3[[#This Row],[ACQ.]]</f>
        <v>10</v>
      </c>
      <c r="D41">
        <f>+Tabella3[[#This Row],[VEND.]]</f>
        <v>9</v>
      </c>
      <c r="E41">
        <f>+Tabella3[[#This Row],[RIMANENZE]]</f>
        <v>1</v>
      </c>
      <c r="F41" s="139">
        <f>+Tabella3[[#This Row],[PREZZO]]</f>
        <v>7.9</v>
      </c>
      <c r="G41" s="139">
        <f>+Tabella3[[#This Row],[TOTALE ACQUISTATO]]</f>
        <v>79</v>
      </c>
      <c r="H41" s="139">
        <f>+Tabella3[[#This Row],[TOTALE VENDUTO]]</f>
        <v>71.100000000000009</v>
      </c>
      <c r="J41">
        <f t="shared" si="0"/>
        <v>7.9</v>
      </c>
      <c r="K41" s="96">
        <f t="shared" ca="1" si="1"/>
        <v>0.75</v>
      </c>
      <c r="L41" s="96">
        <f t="shared" ca="1" si="2"/>
        <v>8.3333333333333329E-2</v>
      </c>
    </row>
    <row r="42" spans="1:12" x14ac:dyDescent="0.25">
      <c r="A42" t="str">
        <f>+Tabella3[[#This Row],[Codice]]</f>
        <v>10155</v>
      </c>
      <c r="B42" t="str">
        <f>+Tabella3[[#This Row],[Descrizione]]</f>
        <v>Rizla Cartina KS Slim Silver + Filtri Carta</v>
      </c>
      <c r="C42">
        <f>+Tabella3[[#This Row],[ACQ.]]</f>
        <v>96</v>
      </c>
      <c r="D42">
        <f>+Tabella3[[#This Row],[VEND.]]</f>
        <v>96</v>
      </c>
      <c r="E42">
        <f>+Tabella3[[#This Row],[RIMANENZE]]</f>
        <v>0</v>
      </c>
      <c r="F42" s="139">
        <f>+Tabella3[[#This Row],[PREZZO]]</f>
        <v>1.7</v>
      </c>
      <c r="G42" s="139">
        <f>+Tabella3[[#This Row],[TOTALE ACQUISTATO]]</f>
        <v>163.19999999999999</v>
      </c>
      <c r="H42" s="139">
        <f>+Tabella3[[#This Row],[TOTALE VENDUTO]]</f>
        <v>163.19999999999999</v>
      </c>
      <c r="J42">
        <f t="shared" si="0"/>
        <v>0</v>
      </c>
      <c r="K42" s="96">
        <f t="shared" ca="1" si="1"/>
        <v>8</v>
      </c>
      <c r="L42" s="96">
        <f t="shared" ca="1" si="2"/>
        <v>0</v>
      </c>
    </row>
    <row r="43" spans="1:12" x14ac:dyDescent="0.25">
      <c r="A43">
        <f>+Tabella3[[#This Row],[Codice]]</f>
        <v>10193</v>
      </c>
      <c r="B43" t="str">
        <f>+Tabella3[[#This Row],[Descrizione]]</f>
        <v>OCB CARTINE KS SLIM+FILTRO</v>
      </c>
      <c r="C43">
        <f>+Tabella3[[#This Row],[ACQ.]]</f>
        <v>60</v>
      </c>
      <c r="D43">
        <f>+Tabella3[[#This Row],[VEND.]]</f>
        <v>60</v>
      </c>
      <c r="E43">
        <f>+Tabella3[[#This Row],[RIMANENZE]]</f>
        <v>0</v>
      </c>
      <c r="F43" s="139">
        <f>+Tabella3[[#This Row],[PREZZO]]</f>
        <v>2.5</v>
      </c>
      <c r="G43" s="139">
        <f>+Tabella3[[#This Row],[TOTALE ACQUISTATO]]</f>
        <v>150</v>
      </c>
      <c r="H43" s="139">
        <f>+Tabella3[[#This Row],[TOTALE VENDUTO]]</f>
        <v>150</v>
      </c>
      <c r="J43">
        <f t="shared" si="0"/>
        <v>0</v>
      </c>
      <c r="K43" s="96">
        <f t="shared" ca="1" si="1"/>
        <v>5</v>
      </c>
      <c r="L43" s="96">
        <f t="shared" ca="1" si="2"/>
        <v>0</v>
      </c>
    </row>
    <row r="44" spans="1:12" x14ac:dyDescent="0.25">
      <c r="A44">
        <f>+Tabella3[[#This Row],[Codice]]</f>
        <v>10194</v>
      </c>
      <c r="B44" t="str">
        <f>+Tabella3[[#This Row],[Descrizione]]</f>
        <v>OCB CARTINE CORTA SINGOLA</v>
      </c>
      <c r="C44">
        <f>+Tabella3[[#This Row],[ACQ.]]</f>
        <v>150</v>
      </c>
      <c r="D44">
        <f>+Tabella3[[#This Row],[VEND.]]</f>
        <v>104</v>
      </c>
      <c r="E44">
        <f>+Tabella3[[#This Row],[RIMANENZE]]</f>
        <v>46</v>
      </c>
      <c r="F44" s="139">
        <f>+Tabella3[[#This Row],[PREZZO]]</f>
        <v>1.7</v>
      </c>
      <c r="G44" s="139">
        <f>+Tabella3[[#This Row],[TOTALE ACQUISTATO]]</f>
        <v>255</v>
      </c>
      <c r="H44" s="139">
        <f>+Tabella3[[#This Row],[TOTALE VENDUTO]]</f>
        <v>176.79999999999998</v>
      </c>
      <c r="J44">
        <f t="shared" si="0"/>
        <v>78.2</v>
      </c>
      <c r="K44" s="96">
        <f t="shared" ca="1" si="1"/>
        <v>8.6666666666666661</v>
      </c>
      <c r="L44" s="96">
        <f t="shared" ca="1" si="2"/>
        <v>3.8333333333333335</v>
      </c>
    </row>
    <row r="45" spans="1:12" x14ac:dyDescent="0.25">
      <c r="A45" t="str">
        <f>+Tabella3[[#This Row],[Codice]]</f>
        <v>10197</v>
      </c>
      <c r="B45" t="str">
        <f>+Tabella3[[#This Row],[Descrizione]]</f>
        <v>ELFBAR ELFA 2ML PREFILLED POD APPLE PEACH</v>
      </c>
      <c r="C45">
        <f>+Tabella3[[#This Row],[ACQ.]]</f>
        <v>15</v>
      </c>
      <c r="D45">
        <f>+Tabella3[[#This Row],[VEND.]]</f>
        <v>6</v>
      </c>
      <c r="E45">
        <f>+Tabella3[[#This Row],[RIMANENZE]]</f>
        <v>9</v>
      </c>
      <c r="F45" s="139">
        <f>+Tabella3[[#This Row],[PREZZO]]</f>
        <v>8.9</v>
      </c>
      <c r="G45" s="139">
        <f>+Tabella3[[#This Row],[TOTALE ACQUISTATO]]</f>
        <v>133.5</v>
      </c>
      <c r="H45" s="139">
        <f>+Tabella3[[#This Row],[TOTALE VENDUTO]]</f>
        <v>53.400000000000006</v>
      </c>
      <c r="J45">
        <f t="shared" si="0"/>
        <v>80.100000000000009</v>
      </c>
      <c r="K45" s="96">
        <f t="shared" ca="1" si="1"/>
        <v>0.5</v>
      </c>
      <c r="L45" s="96">
        <f t="shared" ca="1" si="2"/>
        <v>0.75</v>
      </c>
    </row>
    <row r="46" spans="1:12" x14ac:dyDescent="0.25">
      <c r="A46" t="str">
        <f>+Tabella3[[#This Row],[Codice]]</f>
        <v>10198</v>
      </c>
      <c r="B46" t="str">
        <f>+Tabella3[[#This Row],[Descrizione]]</f>
        <v>LOST MARY TOCA POD 20MG BLUEBERRY SOUR RASPBERRY</v>
      </c>
      <c r="C46">
        <f>+Tabella3[[#This Row],[ACQ.]]</f>
        <v>15</v>
      </c>
      <c r="D46">
        <f>+Tabella3[[#This Row],[VEND.]]</f>
        <v>6</v>
      </c>
      <c r="E46">
        <f>+Tabella3[[#This Row],[RIMANENZE]]</f>
        <v>9</v>
      </c>
      <c r="F46" s="139">
        <f>+Tabella3[[#This Row],[PREZZO]]</f>
        <v>8.9</v>
      </c>
      <c r="G46" s="139">
        <f>+Tabella3[[#This Row],[TOTALE ACQUISTATO]]</f>
        <v>133.5</v>
      </c>
      <c r="H46" s="139">
        <f>+Tabella3[[#This Row],[TOTALE VENDUTO]]</f>
        <v>53.400000000000006</v>
      </c>
      <c r="J46">
        <f t="shared" si="0"/>
        <v>80.100000000000009</v>
      </c>
      <c r="K46" s="96">
        <f t="shared" ca="1" si="1"/>
        <v>0.5</v>
      </c>
      <c r="L46" s="96">
        <f t="shared" ca="1" si="2"/>
        <v>0.75</v>
      </c>
    </row>
    <row r="47" spans="1:12" x14ac:dyDescent="0.25">
      <c r="A47" t="str">
        <f>+Tabella3[[#This Row],[Codice]]</f>
        <v>10199</v>
      </c>
      <c r="B47" t="str">
        <f>+Tabella3[[#This Row],[Descrizione]]</f>
        <v>LOST MARY TOCA POD 20MG KIWI PASSION FRUIT GUAVA</v>
      </c>
      <c r="C47">
        <f>+Tabella3[[#This Row],[ACQ.]]</f>
        <v>20</v>
      </c>
      <c r="D47">
        <f>+Tabella3[[#This Row],[VEND.]]</f>
        <v>10</v>
      </c>
      <c r="E47">
        <f>+Tabella3[[#This Row],[RIMANENZE]]</f>
        <v>10</v>
      </c>
      <c r="F47" s="139">
        <f>+Tabella3[[#This Row],[PREZZO]]</f>
        <v>8.9</v>
      </c>
      <c r="G47" s="139">
        <f>+Tabella3[[#This Row],[TOTALE ACQUISTATO]]</f>
        <v>178</v>
      </c>
      <c r="H47" s="139">
        <f>+Tabella3[[#This Row],[TOTALE VENDUTO]]</f>
        <v>89</v>
      </c>
      <c r="J47">
        <f t="shared" si="0"/>
        <v>89</v>
      </c>
      <c r="K47" s="96">
        <f t="shared" ca="1" si="1"/>
        <v>0.83333333333333337</v>
      </c>
      <c r="L47" s="96">
        <f t="shared" ca="1" si="2"/>
        <v>0.83333333333333337</v>
      </c>
    </row>
    <row r="48" spans="1:12" x14ac:dyDescent="0.25">
      <c r="A48" t="str">
        <f>+Tabella3[[#This Row],[Codice]]</f>
        <v>10200</v>
      </c>
      <c r="B48" t="str">
        <f>+Tabella3[[#This Row],[Descrizione]]</f>
        <v>LOST MARY TOCA POD 20MG LEMON ICE TEA</v>
      </c>
      <c r="C48">
        <f>+Tabella3[[#This Row],[ACQ.]]</f>
        <v>5</v>
      </c>
      <c r="D48">
        <f>+Tabella3[[#This Row],[VEND.]]</f>
        <v>5</v>
      </c>
      <c r="E48">
        <f>+Tabella3[[#This Row],[RIMANENZE]]</f>
        <v>0</v>
      </c>
      <c r="F48" s="139">
        <f>+Tabella3[[#This Row],[PREZZO]]</f>
        <v>8.9</v>
      </c>
      <c r="G48" s="139">
        <f>+Tabella3[[#This Row],[TOTALE ACQUISTATO]]</f>
        <v>44.5</v>
      </c>
      <c r="H48" s="139">
        <f>+Tabella3[[#This Row],[TOTALE VENDUTO]]</f>
        <v>44.5</v>
      </c>
      <c r="J48">
        <f t="shared" si="0"/>
        <v>0</v>
      </c>
      <c r="K48" s="96">
        <f t="shared" ca="1" si="1"/>
        <v>0.41666666666666669</v>
      </c>
      <c r="L48" s="96">
        <f t="shared" ca="1" si="2"/>
        <v>0</v>
      </c>
    </row>
    <row r="49" spans="1:12" x14ac:dyDescent="0.25">
      <c r="A49" t="str">
        <f>+Tabella3[[#This Row],[Codice]]</f>
        <v>10201</v>
      </c>
      <c r="B49" t="str">
        <f>+Tabella3[[#This Row],[Descrizione]]</f>
        <v>LOST MARY TOCA POD 20MG TROPICAL FRUIT</v>
      </c>
      <c r="C49">
        <f>+Tabella3[[#This Row],[ACQ.]]</f>
        <v>15</v>
      </c>
      <c r="D49">
        <f>+Tabella3[[#This Row],[VEND.]]</f>
        <v>5</v>
      </c>
      <c r="E49">
        <f>+Tabella3[[#This Row],[RIMANENZE]]</f>
        <v>10</v>
      </c>
      <c r="F49" s="139">
        <f>+Tabella3[[#This Row],[PREZZO]]</f>
        <v>8.9</v>
      </c>
      <c r="G49" s="139">
        <f>+Tabella3[[#This Row],[TOTALE ACQUISTATO]]</f>
        <v>133.5</v>
      </c>
      <c r="H49" s="139">
        <f>+Tabella3[[#This Row],[TOTALE VENDUTO]]</f>
        <v>44.5</v>
      </c>
      <c r="J49">
        <f t="shared" si="0"/>
        <v>89</v>
      </c>
      <c r="K49" s="96">
        <f t="shared" ca="1" si="1"/>
        <v>0.41666666666666669</v>
      </c>
      <c r="L49" s="96">
        <f t="shared" ca="1" si="2"/>
        <v>0.83333333333333337</v>
      </c>
    </row>
    <row r="50" spans="1:12" x14ac:dyDescent="0.25">
      <c r="A50" t="str">
        <f>+Tabella3[[#This Row],[Codice]]</f>
        <v>930</v>
      </c>
      <c r="B50" t="str">
        <f>+Tabella3[[#This Row],[Descrizione]]</f>
        <v>LOST MARY TOCA POD 20MG MANGO</v>
      </c>
      <c r="C50">
        <f>+Tabella3[[#This Row],[ACQ.]]</f>
        <v>15</v>
      </c>
      <c r="D50">
        <f>+Tabella3[[#This Row],[VEND.]]</f>
        <v>6</v>
      </c>
      <c r="E50">
        <f>+Tabella3[[#This Row],[RIMANENZE]]</f>
        <v>9</v>
      </c>
      <c r="F50" s="139">
        <f>+Tabella3[[#This Row],[PREZZO]]</f>
        <v>8.9</v>
      </c>
      <c r="G50" s="139">
        <f>+Tabella3[[#This Row],[TOTALE ACQUISTATO]]</f>
        <v>133.5</v>
      </c>
      <c r="H50" s="139">
        <f>+Tabella3[[#This Row],[TOTALE VENDUTO]]</f>
        <v>53.400000000000006</v>
      </c>
      <c r="J50">
        <f t="shared" si="0"/>
        <v>80.100000000000009</v>
      </c>
      <c r="K50" s="96">
        <f t="shared" ca="1" si="1"/>
        <v>0.5</v>
      </c>
      <c r="L50" s="96">
        <f t="shared" ca="1" si="2"/>
        <v>0.75</v>
      </c>
    </row>
    <row r="51" spans="1:12" x14ac:dyDescent="0.25">
      <c r="A51" t="str">
        <f>+Tabella3[[#This Row],[Codice]]</f>
        <v>10203</v>
      </c>
      <c r="B51" t="str">
        <f>+Tabella3[[#This Row],[Descrizione]]</f>
        <v>LOST MARY TOCA POD 20MG PINEAPPLE LEMON QI</v>
      </c>
      <c r="C51">
        <f>+Tabella3[[#This Row],[ACQ.]]</f>
        <v>5</v>
      </c>
      <c r="D51">
        <f>+Tabella3[[#This Row],[VEND.]]</f>
        <v>4</v>
      </c>
      <c r="E51">
        <f>+Tabella3[[#This Row],[RIMANENZE]]</f>
        <v>1</v>
      </c>
      <c r="F51" s="139">
        <f>+Tabella3[[#This Row],[PREZZO]]</f>
        <v>8.9</v>
      </c>
      <c r="G51" s="139">
        <f>+Tabella3[[#This Row],[TOTALE ACQUISTATO]]</f>
        <v>44.5</v>
      </c>
      <c r="H51" s="139">
        <f>+Tabella3[[#This Row],[TOTALE VENDUTO]]</f>
        <v>35.6</v>
      </c>
      <c r="J51">
        <f t="shared" si="0"/>
        <v>8.9</v>
      </c>
      <c r="K51" s="96">
        <f t="shared" ca="1" si="1"/>
        <v>0.33333333333333331</v>
      </c>
      <c r="L51" s="96">
        <f t="shared" ca="1" si="2"/>
        <v>8.3333333333333329E-2</v>
      </c>
    </row>
    <row r="52" spans="1:12" x14ac:dyDescent="0.25">
      <c r="A52" t="str">
        <f>+Tabella3[[#This Row],[Codice]]</f>
        <v>10204</v>
      </c>
      <c r="B52" t="str">
        <f>+Tabella3[[#This Row],[Descrizione]]</f>
        <v>LOST MARY TOCA POD 20MG SPEARMINT</v>
      </c>
      <c r="C52">
        <f>+Tabella3[[#This Row],[ACQ.]]</f>
        <v>15</v>
      </c>
      <c r="D52">
        <f>+Tabella3[[#This Row],[VEND.]]</f>
        <v>5</v>
      </c>
      <c r="E52">
        <f>+Tabella3[[#This Row],[RIMANENZE]]</f>
        <v>10</v>
      </c>
      <c r="F52" s="139">
        <f>+Tabella3[[#This Row],[PREZZO]]</f>
        <v>8.9</v>
      </c>
      <c r="G52" s="139">
        <f>+Tabella3[[#This Row],[TOTALE ACQUISTATO]]</f>
        <v>133.5</v>
      </c>
      <c r="H52" s="139">
        <f>+Tabella3[[#This Row],[TOTALE VENDUTO]]</f>
        <v>44.5</v>
      </c>
      <c r="J52">
        <f t="shared" si="0"/>
        <v>89</v>
      </c>
      <c r="K52" s="96">
        <f t="shared" ca="1" si="1"/>
        <v>0.41666666666666669</v>
      </c>
      <c r="L52" s="96">
        <f t="shared" ca="1" si="2"/>
        <v>0.83333333333333337</v>
      </c>
    </row>
    <row r="53" spans="1:12" x14ac:dyDescent="0.25">
      <c r="A53" t="str">
        <f>+Tabella3[[#This Row],[Codice]]</f>
        <v>10205</v>
      </c>
      <c r="B53" t="str">
        <f>+Tabella3[[#This Row],[Descrizione]]</f>
        <v>LOST MARY TOCA POD 20MG CREAM TOBACCO</v>
      </c>
      <c r="C53">
        <f>+Tabella3[[#This Row],[ACQ.]]</f>
        <v>5</v>
      </c>
      <c r="D53">
        <f>+Tabella3[[#This Row],[VEND.]]</f>
        <v>3</v>
      </c>
      <c r="E53">
        <f>+Tabella3[[#This Row],[RIMANENZE]]</f>
        <v>2</v>
      </c>
      <c r="F53" s="139">
        <f>+Tabella3[[#This Row],[PREZZO]]</f>
        <v>8.9</v>
      </c>
      <c r="G53" s="139">
        <f>+Tabella3[[#This Row],[TOTALE ACQUISTATO]]</f>
        <v>44.5</v>
      </c>
      <c r="H53" s="139">
        <f>+Tabella3[[#This Row],[TOTALE VENDUTO]]</f>
        <v>26.700000000000003</v>
      </c>
      <c r="J53">
        <f t="shared" si="0"/>
        <v>17.8</v>
      </c>
      <c r="K53" s="96">
        <f t="shared" ca="1" si="1"/>
        <v>0.25</v>
      </c>
      <c r="L53" s="96">
        <f t="shared" ca="1" si="2"/>
        <v>0.16666666666666666</v>
      </c>
    </row>
    <row r="54" spans="1:12" x14ac:dyDescent="0.25">
      <c r="A54" t="str">
        <f>+Tabella3[[#This Row],[Codice]]</f>
        <v>10206</v>
      </c>
      <c r="B54" t="str">
        <f>+Tabella3[[#This Row],[Descrizione]]</f>
        <v>LOST MARY TOCA POD 20MG STRAWBERRY ICE</v>
      </c>
      <c r="C54">
        <f>+Tabella3[[#This Row],[ACQ.]]</f>
        <v>5</v>
      </c>
      <c r="D54">
        <f>+Tabella3[[#This Row],[VEND.]]</f>
        <v>3</v>
      </c>
      <c r="E54">
        <f>+Tabella3[[#This Row],[RIMANENZE]]</f>
        <v>2</v>
      </c>
      <c r="F54" s="139">
        <f>+Tabella3[[#This Row],[PREZZO]]</f>
        <v>8.9</v>
      </c>
      <c r="G54" s="139">
        <f>+Tabella3[[#This Row],[TOTALE ACQUISTATO]]</f>
        <v>44.5</v>
      </c>
      <c r="H54" s="139">
        <f>+Tabella3[[#This Row],[TOTALE VENDUTO]]</f>
        <v>26.700000000000003</v>
      </c>
      <c r="J54">
        <f t="shared" si="0"/>
        <v>17.8</v>
      </c>
      <c r="K54" s="96">
        <f t="shared" ca="1" si="1"/>
        <v>0.25</v>
      </c>
      <c r="L54" s="96">
        <f t="shared" ca="1" si="2"/>
        <v>0.16666666666666666</v>
      </c>
    </row>
    <row r="55" spans="1:12" x14ac:dyDescent="0.25">
      <c r="A55" t="str">
        <f>+Tabella3[[#This Row],[Codice]]</f>
        <v>10207</v>
      </c>
      <c r="B55" t="str">
        <f>+Tabella3[[#This Row],[Descrizione]]</f>
        <v>LOST MARY TOCA POD 20MG PEACH ICE</v>
      </c>
      <c r="C55">
        <f>+Tabella3[[#This Row],[ACQ.]]</f>
        <v>15</v>
      </c>
      <c r="D55">
        <f>+Tabella3[[#This Row],[VEND.]]</f>
        <v>6</v>
      </c>
      <c r="E55">
        <f>+Tabella3[[#This Row],[RIMANENZE]]</f>
        <v>9</v>
      </c>
      <c r="F55" s="139">
        <f>+Tabella3[[#This Row],[PREZZO]]</f>
        <v>8.9</v>
      </c>
      <c r="G55" s="139">
        <f>+Tabella3[[#This Row],[TOTALE ACQUISTATO]]</f>
        <v>133.5</v>
      </c>
      <c r="H55" s="139">
        <f>+Tabella3[[#This Row],[TOTALE VENDUTO]]</f>
        <v>53.400000000000006</v>
      </c>
      <c r="J55">
        <f t="shared" si="0"/>
        <v>80.100000000000009</v>
      </c>
      <c r="K55" s="96">
        <f t="shared" ca="1" si="1"/>
        <v>0.5</v>
      </c>
      <c r="L55" s="96">
        <f t="shared" ca="1" si="2"/>
        <v>0.75</v>
      </c>
    </row>
    <row r="56" spans="1:12" x14ac:dyDescent="0.25">
      <c r="A56" t="str">
        <f>+Tabella3[[#This Row],[Codice]]</f>
        <v>10208</v>
      </c>
      <c r="B56" t="str">
        <f>+Tabella3[[#This Row],[Descrizione]]</f>
        <v>LOST MARY TOCA POD 20MG LEMON LIME</v>
      </c>
      <c r="C56">
        <f>+Tabella3[[#This Row],[ACQ.]]</f>
        <v>15</v>
      </c>
      <c r="D56">
        <f>+Tabella3[[#This Row],[VEND.]]</f>
        <v>5</v>
      </c>
      <c r="E56">
        <f>+Tabella3[[#This Row],[RIMANENZE]]</f>
        <v>10</v>
      </c>
      <c r="F56" s="139">
        <f>+Tabella3[[#This Row],[PREZZO]]</f>
        <v>8.9</v>
      </c>
      <c r="G56" s="139">
        <f>+Tabella3[[#This Row],[TOTALE ACQUISTATO]]</f>
        <v>133.5</v>
      </c>
      <c r="H56" s="139">
        <f>+Tabella3[[#This Row],[TOTALE VENDUTO]]</f>
        <v>44.5</v>
      </c>
      <c r="J56">
        <f t="shared" si="0"/>
        <v>89</v>
      </c>
      <c r="K56" s="96">
        <f t="shared" ca="1" si="1"/>
        <v>0.41666666666666669</v>
      </c>
      <c r="L56" s="96">
        <f t="shared" ca="1" si="2"/>
        <v>0.83333333333333337</v>
      </c>
    </row>
    <row r="57" spans="1:12" x14ac:dyDescent="0.25">
      <c r="A57" t="str">
        <f>+Tabella3[[#This Row],[Codice]]</f>
        <v>10209</v>
      </c>
      <c r="B57" t="str">
        <f>+Tabella3[[#This Row],[Descrizione]]</f>
        <v>LOST MARY TOCA POD 20MG CHERRY CLOUDD</v>
      </c>
      <c r="C57">
        <f>+Tabella3[[#This Row],[ACQ.]]</f>
        <v>5</v>
      </c>
      <c r="D57">
        <f>+Tabella3[[#This Row],[VEND.]]</f>
        <v>15</v>
      </c>
      <c r="E57">
        <f>+Tabella3[[#This Row],[RIMANENZE]]</f>
        <v>-10</v>
      </c>
      <c r="F57" s="139">
        <f>+Tabella3[[#This Row],[PREZZO]]</f>
        <v>8.9</v>
      </c>
      <c r="G57" s="139">
        <f>+Tabella3[[#This Row],[TOTALE ACQUISTATO]]</f>
        <v>44.5</v>
      </c>
      <c r="H57" s="139">
        <f>+Tabella3[[#This Row],[TOTALE VENDUTO]]</f>
        <v>133.5</v>
      </c>
      <c r="J57">
        <f t="shared" si="0"/>
        <v>-89</v>
      </c>
      <c r="K57" s="96">
        <f t="shared" ca="1" si="1"/>
        <v>1.25</v>
      </c>
      <c r="L57" s="96">
        <f t="shared" ca="1" si="2"/>
        <v>-0.83333333333333337</v>
      </c>
    </row>
    <row r="58" spans="1:12" x14ac:dyDescent="0.25">
      <c r="A58" t="str">
        <f>+Tabella3[[#This Row],[Codice]]</f>
        <v>10210</v>
      </c>
      <c r="B58" t="str">
        <f>+Tabella3[[#This Row],[Descrizione]]</f>
        <v>LOST MARY TOCA POD 20MG MIX BERRIES</v>
      </c>
      <c r="C58">
        <f>+Tabella3[[#This Row],[ACQ.]]</f>
        <v>15</v>
      </c>
      <c r="D58">
        <f>+Tabella3[[#This Row],[VEND.]]</f>
        <v>6</v>
      </c>
      <c r="E58">
        <f>+Tabella3[[#This Row],[RIMANENZE]]</f>
        <v>9</v>
      </c>
      <c r="F58" s="139">
        <f>+Tabella3[[#This Row],[PREZZO]]</f>
        <v>8.9</v>
      </c>
      <c r="G58" s="139">
        <f>+Tabella3[[#This Row],[TOTALE ACQUISTATO]]</f>
        <v>133.5</v>
      </c>
      <c r="H58" s="139">
        <f>+Tabella3[[#This Row],[TOTALE VENDUTO]]</f>
        <v>53.400000000000006</v>
      </c>
      <c r="J58">
        <f t="shared" si="0"/>
        <v>80.100000000000009</v>
      </c>
      <c r="K58" s="96">
        <f t="shared" ca="1" si="1"/>
        <v>0.5</v>
      </c>
      <c r="L58" s="96">
        <f t="shared" ca="1" si="2"/>
        <v>0.75</v>
      </c>
    </row>
    <row r="59" spans="1:12" x14ac:dyDescent="0.25">
      <c r="A59" t="str">
        <f>+Tabella3[[#This Row],[Codice]]</f>
        <v>10211</v>
      </c>
      <c r="B59" t="str">
        <f>+Tabella3[[#This Row],[Descrizione]]</f>
        <v>LOST MARY TOCA METAL KIT CHAMPAGNE GOLD + MANGO</v>
      </c>
      <c r="C59">
        <f>+Tabella3[[#This Row],[ACQ.]]</f>
        <v>5</v>
      </c>
      <c r="D59">
        <f>+Tabella3[[#This Row],[VEND.]]</f>
        <v>4</v>
      </c>
      <c r="E59">
        <f>+Tabella3[[#This Row],[RIMANENZE]]</f>
        <v>1</v>
      </c>
      <c r="F59" s="139">
        <f>+Tabella3[[#This Row],[PREZZO]]</f>
        <v>9.9</v>
      </c>
      <c r="G59" s="139">
        <f>+Tabella3[[#This Row],[TOTALE ACQUISTATO]]</f>
        <v>49.5</v>
      </c>
      <c r="H59" s="139">
        <f>+Tabella3[[#This Row],[TOTALE VENDUTO]]</f>
        <v>39.6</v>
      </c>
      <c r="J59">
        <f t="shared" si="0"/>
        <v>9.9</v>
      </c>
      <c r="K59" s="96">
        <f t="shared" ca="1" si="1"/>
        <v>0.33333333333333331</v>
      </c>
      <c r="L59" s="96">
        <f t="shared" ca="1" si="2"/>
        <v>8.3333333333333329E-2</v>
      </c>
    </row>
    <row r="60" spans="1:12" x14ac:dyDescent="0.25">
      <c r="A60" t="str">
        <f>+Tabella3[[#This Row],[Codice]]</f>
        <v>10212</v>
      </c>
      <c r="B60" t="str">
        <f>+Tabella3[[#This Row],[Descrizione]]</f>
        <v>LOST MARY TOCA METAL DARK BRONZE + SPEARMINT</v>
      </c>
      <c r="C60">
        <f>+Tabella3[[#This Row],[ACQ.]]</f>
        <v>5</v>
      </c>
      <c r="D60">
        <f>+Tabella3[[#This Row],[VEND.]]</f>
        <v>0</v>
      </c>
      <c r="E60">
        <f>+Tabella3[[#This Row],[RIMANENZE]]</f>
        <v>5</v>
      </c>
      <c r="F60" s="139">
        <f>+Tabella3[[#This Row],[PREZZO]]</f>
        <v>9.9</v>
      </c>
      <c r="G60" s="139">
        <f>+Tabella3[[#This Row],[TOTALE ACQUISTATO]]</f>
        <v>49.5</v>
      </c>
      <c r="H60" s="139">
        <f>+Tabella3[[#This Row],[TOTALE VENDUTO]]</f>
        <v>0</v>
      </c>
      <c r="J60">
        <f t="shared" si="0"/>
        <v>49.5</v>
      </c>
      <c r="K60" s="96">
        <f t="shared" ca="1" si="1"/>
        <v>0</v>
      </c>
      <c r="L60" s="96">
        <f t="shared" ca="1" si="2"/>
        <v>0.41666666666666669</v>
      </c>
    </row>
    <row r="61" spans="1:12" x14ac:dyDescent="0.25">
      <c r="A61" t="str">
        <f>+Tabella3[[#This Row],[Codice]]</f>
        <v>10213</v>
      </c>
      <c r="B61" t="str">
        <f>+Tabella3[[#This Row],[Descrizione]]</f>
        <v>LOST MARY TOCA METAL KIT BLUE GREEN + KIWI PASSION FRUIT GUAVA</v>
      </c>
      <c r="C61">
        <f>+Tabella3[[#This Row],[ACQ.]]</f>
        <v>5</v>
      </c>
      <c r="D61">
        <f>+Tabella3[[#This Row],[VEND.]]</f>
        <v>3</v>
      </c>
      <c r="E61">
        <f>+Tabella3[[#This Row],[RIMANENZE]]</f>
        <v>2</v>
      </c>
      <c r="F61" s="139">
        <f>+Tabella3[[#This Row],[PREZZO]]</f>
        <v>9.9</v>
      </c>
      <c r="G61" s="139">
        <f>+Tabella3[[#This Row],[TOTALE ACQUISTATO]]</f>
        <v>49.5</v>
      </c>
      <c r="H61" s="139">
        <f>+Tabella3[[#This Row],[TOTALE VENDUTO]]</f>
        <v>29.700000000000003</v>
      </c>
      <c r="J61">
        <f t="shared" si="0"/>
        <v>19.8</v>
      </c>
      <c r="K61" s="96">
        <f t="shared" ca="1" si="1"/>
        <v>0.25</v>
      </c>
      <c r="L61" s="96">
        <f t="shared" ca="1" si="2"/>
        <v>0.16666666666666666</v>
      </c>
    </row>
    <row r="62" spans="1:12" x14ac:dyDescent="0.25">
      <c r="A62" t="str">
        <f>+Tabella3[[#This Row],[Codice]]</f>
        <v>10214</v>
      </c>
      <c r="B62" t="str">
        <f>+Tabella3[[#This Row],[Descrizione]]</f>
        <v>LOST MARY TOCA METAL KIT BRUSHED STAINLESS + PINAPPLE LEMON</v>
      </c>
      <c r="C62">
        <f>+Tabella3[[#This Row],[ACQ.]]</f>
        <v>5</v>
      </c>
      <c r="D62">
        <f>+Tabella3[[#This Row],[VEND.]]</f>
        <v>1</v>
      </c>
      <c r="E62">
        <f>+Tabella3[[#This Row],[RIMANENZE]]</f>
        <v>4</v>
      </c>
      <c r="F62" s="139">
        <f>+Tabella3[[#This Row],[PREZZO]]</f>
        <v>9.9</v>
      </c>
      <c r="G62" s="139">
        <f>+Tabella3[[#This Row],[TOTALE ACQUISTATO]]</f>
        <v>49.5</v>
      </c>
      <c r="H62" s="139">
        <f>+Tabella3[[#This Row],[TOTALE VENDUTO]]</f>
        <v>9.9</v>
      </c>
      <c r="J62">
        <f t="shared" si="0"/>
        <v>39.6</v>
      </c>
      <c r="K62" s="96">
        <f t="shared" ca="1" si="1"/>
        <v>8.3333333333333329E-2</v>
      </c>
      <c r="L62" s="96">
        <f t="shared" ca="1" si="2"/>
        <v>0.33333333333333331</v>
      </c>
    </row>
    <row r="63" spans="1:12" x14ac:dyDescent="0.25">
      <c r="A63" t="str">
        <f>+Tabella3[[#This Row],[Codice]]</f>
        <v>10224</v>
      </c>
      <c r="B63" t="str">
        <f>+Tabella3[[#This Row],[Descrizione]]</f>
        <v>CARTINE BRAVO (REX GOMMATE)</v>
      </c>
      <c r="C63">
        <f>+Tabella3[[#This Row],[ACQ.]]</f>
        <v>50</v>
      </c>
      <c r="D63">
        <f>+Tabella3[[#This Row],[VEND.]]</f>
        <v>50</v>
      </c>
      <c r="E63">
        <f>+Tabella3[[#This Row],[RIMANENZE]]</f>
        <v>0</v>
      </c>
      <c r="F63" s="139">
        <f>+Tabella3[[#This Row],[PREZZO]]</f>
        <v>1.2</v>
      </c>
      <c r="G63" s="139">
        <f>+Tabella3[[#This Row],[TOTALE ACQUISTATO]]</f>
        <v>60</v>
      </c>
      <c r="H63" s="139">
        <f>+Tabella3[[#This Row],[TOTALE VENDUTO]]</f>
        <v>60</v>
      </c>
      <c r="J63">
        <f t="shared" si="0"/>
        <v>0</v>
      </c>
      <c r="K63" s="96">
        <f t="shared" ca="1" si="1"/>
        <v>4.166666666666667</v>
      </c>
      <c r="L63" s="96">
        <f t="shared" ca="1" si="2"/>
        <v>0</v>
      </c>
    </row>
    <row r="64" spans="1:12" x14ac:dyDescent="0.25">
      <c r="A64" t="str">
        <f>+Tabella3[[#This Row],[Codice]]</f>
        <v>10225</v>
      </c>
      <c r="B64" t="str">
        <f>+Tabella3[[#This Row],[Descrizione]]</f>
        <v>KIWI CARAMEL TOBACCO</v>
      </c>
      <c r="C64">
        <f>+Tabella3[[#This Row],[ACQ.]]</f>
        <v>10</v>
      </c>
      <c r="D64">
        <f>+Tabella3[[#This Row],[VEND.]]</f>
        <v>1</v>
      </c>
      <c r="E64">
        <f>+Tabella3[[#This Row],[RIMANENZE]]</f>
        <v>9</v>
      </c>
      <c r="F64" s="139">
        <f>+Tabella3[[#This Row],[PREZZO]]</f>
        <v>9</v>
      </c>
      <c r="G64" s="139">
        <f>+Tabella3[[#This Row],[TOTALE ACQUISTATO]]</f>
        <v>90</v>
      </c>
      <c r="H64" s="139">
        <f>+Tabella3[[#This Row],[TOTALE VENDUTO]]</f>
        <v>9</v>
      </c>
      <c r="J64">
        <f t="shared" si="0"/>
        <v>81</v>
      </c>
      <c r="K64" s="96">
        <f t="shared" ca="1" si="1"/>
        <v>8.3333333333333329E-2</v>
      </c>
      <c r="L64" s="96">
        <f t="shared" ca="1" si="2"/>
        <v>0.75</v>
      </c>
    </row>
    <row r="65" spans="1:12" x14ac:dyDescent="0.25">
      <c r="A65" t="str">
        <f>+Tabella3[[#This Row],[Codice]]</f>
        <v>10226</v>
      </c>
      <c r="B65" t="str">
        <f>+Tabella3[[#This Row],[Descrizione]]</f>
        <v>KIWI CLASSIC TOBACCO</v>
      </c>
      <c r="C65">
        <f>+Tabella3[[#This Row],[ACQ.]]</f>
        <v>10</v>
      </c>
      <c r="D65">
        <f>+Tabella3[[#This Row],[VEND.]]</f>
        <v>2</v>
      </c>
      <c r="E65">
        <f>+Tabella3[[#This Row],[RIMANENZE]]</f>
        <v>8</v>
      </c>
      <c r="F65" s="139">
        <f>+Tabella3[[#This Row],[PREZZO]]</f>
        <v>9</v>
      </c>
      <c r="G65" s="139">
        <f>+Tabella3[[#This Row],[TOTALE ACQUISTATO]]</f>
        <v>90</v>
      </c>
      <c r="H65" s="139">
        <f>+Tabella3[[#This Row],[TOTALE VENDUTO]]</f>
        <v>18</v>
      </c>
      <c r="J65">
        <f t="shared" si="0"/>
        <v>72</v>
      </c>
      <c r="K65" s="96">
        <f t="shared" ca="1" si="1"/>
        <v>0.16666666666666666</v>
      </c>
      <c r="L65" s="96">
        <f t="shared" ca="1" si="2"/>
        <v>0.66666666666666663</v>
      </c>
    </row>
    <row r="66" spans="1:12" x14ac:dyDescent="0.25">
      <c r="A66" t="str">
        <f>+Tabella3[[#This Row],[Codice]]</f>
        <v>10227</v>
      </c>
      <c r="B66" t="str">
        <f>+Tabella3[[#This Row],[Descrizione]]</f>
        <v>KIWI BLUEBERRY ICE POD</v>
      </c>
      <c r="C66">
        <f>+Tabella3[[#This Row],[ACQ.]]</f>
        <v>30</v>
      </c>
      <c r="D66">
        <f>+Tabella3[[#This Row],[VEND.]]</f>
        <v>29</v>
      </c>
      <c r="E66">
        <f>+Tabella3[[#This Row],[RIMANENZE]]</f>
        <v>1</v>
      </c>
      <c r="F66" s="139">
        <f>+Tabella3[[#This Row],[PREZZO]]</f>
        <v>9</v>
      </c>
      <c r="G66" s="139">
        <f>+Tabella3[[#This Row],[TOTALE ACQUISTATO]]</f>
        <v>270</v>
      </c>
      <c r="H66" s="139">
        <f>+Tabella3[[#This Row],[TOTALE VENDUTO]]</f>
        <v>261</v>
      </c>
      <c r="J66">
        <f t="shared" si="0"/>
        <v>9</v>
      </c>
      <c r="K66" s="96">
        <f t="shared" ca="1" si="1"/>
        <v>2.4166666666666665</v>
      </c>
      <c r="L66" s="96">
        <f t="shared" ca="1" si="2"/>
        <v>8.3333333333333329E-2</v>
      </c>
    </row>
    <row r="67" spans="1:12" x14ac:dyDescent="0.25">
      <c r="A67" t="str">
        <f>+Tabella3[[#This Row],[Codice]]</f>
        <v>10228</v>
      </c>
      <c r="B67" t="str">
        <f>+Tabella3[[#This Row],[Descrizione]]</f>
        <v>KIWI STRAWBERRY ICE POD</v>
      </c>
      <c r="C67">
        <f>+Tabella3[[#This Row],[ACQ.]]</f>
        <v>30</v>
      </c>
      <c r="D67">
        <f>+Tabella3[[#This Row],[VEND.]]</f>
        <v>23</v>
      </c>
      <c r="E67">
        <f>+Tabella3[[#This Row],[RIMANENZE]]</f>
        <v>7</v>
      </c>
      <c r="F67" s="139">
        <f>+Tabella3[[#This Row],[PREZZO]]</f>
        <v>9</v>
      </c>
      <c r="G67" s="139">
        <f>+Tabella3[[#This Row],[TOTALE ACQUISTATO]]</f>
        <v>270</v>
      </c>
      <c r="H67" s="139">
        <f>+Tabella3[[#This Row],[TOTALE VENDUTO]]</f>
        <v>207</v>
      </c>
      <c r="J67">
        <f t="shared" si="0"/>
        <v>63</v>
      </c>
      <c r="K67" s="96">
        <f t="shared" ca="1" si="1"/>
        <v>1.9166666666666667</v>
      </c>
      <c r="L67" s="96">
        <f t="shared" ca="1" si="2"/>
        <v>0.58333333333333337</v>
      </c>
    </row>
    <row r="68" spans="1:12" x14ac:dyDescent="0.25">
      <c r="A68" t="str">
        <f>+Tabella3[[#This Row],[Codice]]</f>
        <v>10229</v>
      </c>
      <c r="B68" t="str">
        <f>+Tabella3[[#This Row],[Descrizione]]</f>
        <v>KIWI TANGERINE ICE POD</v>
      </c>
      <c r="C68">
        <f>+Tabella3[[#This Row],[ACQ.]]</f>
        <v>20</v>
      </c>
      <c r="D68">
        <f>+Tabella3[[#This Row],[VEND.]]</f>
        <v>10</v>
      </c>
      <c r="E68">
        <f>+Tabella3[[#This Row],[RIMANENZE]]</f>
        <v>10</v>
      </c>
      <c r="F68" s="139">
        <f>+Tabella3[[#This Row],[PREZZO]]</f>
        <v>9</v>
      </c>
      <c r="G68" s="139">
        <f>+Tabella3[[#This Row],[TOTALE ACQUISTATO]]</f>
        <v>180</v>
      </c>
      <c r="H68" s="139">
        <f>+Tabella3[[#This Row],[TOTALE VENDUTO]]</f>
        <v>90</v>
      </c>
      <c r="J68">
        <f t="shared" ref="J68:J131" si="3">+E68*F68</f>
        <v>90</v>
      </c>
      <c r="K68" s="96">
        <f t="shared" ref="K68:K131" ca="1" si="4">+D68/N$4</f>
        <v>0.83333333333333337</v>
      </c>
      <c r="L68" s="96">
        <f t="shared" ref="L68:L131" ca="1" si="5">+E68/N$4</f>
        <v>0.83333333333333337</v>
      </c>
    </row>
    <row r="69" spans="1:12" x14ac:dyDescent="0.25">
      <c r="A69" t="str">
        <f>+Tabella3[[#This Row],[Codice]]</f>
        <v>10230</v>
      </c>
      <c r="B69" t="str">
        <f>+Tabella3[[#This Row],[Descrizione]]</f>
        <v>KIWI WATERMELON ICE POD</v>
      </c>
      <c r="C69">
        <f>+Tabella3[[#This Row],[ACQ.]]</f>
        <v>10</v>
      </c>
      <c r="D69">
        <f>+Tabella3[[#This Row],[VEND.]]</f>
        <v>11</v>
      </c>
      <c r="E69">
        <f>+Tabella3[[#This Row],[RIMANENZE]]</f>
        <v>-1</v>
      </c>
      <c r="F69" s="139">
        <f>+Tabella3[[#This Row],[PREZZO]]</f>
        <v>9</v>
      </c>
      <c r="G69" s="139">
        <f>+Tabella3[[#This Row],[TOTALE ACQUISTATO]]</f>
        <v>90</v>
      </c>
      <c r="H69" s="139">
        <f>+Tabella3[[#This Row],[TOTALE VENDUTO]]</f>
        <v>99</v>
      </c>
      <c r="J69">
        <f t="shared" si="3"/>
        <v>-9</v>
      </c>
      <c r="K69" s="96">
        <f t="shared" ca="1" si="4"/>
        <v>0.91666666666666663</v>
      </c>
      <c r="L69" s="96">
        <f t="shared" ca="1" si="5"/>
        <v>-8.3333333333333329E-2</v>
      </c>
    </row>
    <row r="70" spans="1:12" x14ac:dyDescent="0.25">
      <c r="A70" t="str">
        <f>+Tabella3[[#This Row],[Codice]]</f>
        <v>10231</v>
      </c>
      <c r="B70" t="str">
        <f>+Tabella3[[#This Row],[Descrizione]]</f>
        <v>KIWI MINT CREAM POD</v>
      </c>
      <c r="C70">
        <f>+Tabella3[[#This Row],[ACQ.]]</f>
        <v>20</v>
      </c>
      <c r="D70">
        <f>+Tabella3[[#This Row],[VEND.]]</f>
        <v>13</v>
      </c>
      <c r="E70">
        <f>+Tabella3[[#This Row],[RIMANENZE]]</f>
        <v>7</v>
      </c>
      <c r="F70" s="139">
        <f>+Tabella3[[#This Row],[PREZZO]]</f>
        <v>9</v>
      </c>
      <c r="G70" s="139">
        <f>+Tabella3[[#This Row],[TOTALE ACQUISTATO]]</f>
        <v>180</v>
      </c>
      <c r="H70" s="139">
        <f>+Tabella3[[#This Row],[TOTALE VENDUTO]]</f>
        <v>117</v>
      </c>
      <c r="J70">
        <f t="shared" si="3"/>
        <v>63</v>
      </c>
      <c r="K70" s="96">
        <f t="shared" ca="1" si="4"/>
        <v>1.0833333333333333</v>
      </c>
      <c r="L70" s="96">
        <f t="shared" ca="1" si="5"/>
        <v>0.58333333333333337</v>
      </c>
    </row>
    <row r="71" spans="1:12" x14ac:dyDescent="0.25">
      <c r="A71" t="str">
        <f>+Tabella3[[#This Row],[Codice]]</f>
        <v>10232</v>
      </c>
      <c r="B71" t="str">
        <f>+Tabella3[[#This Row],[Descrizione]]</f>
        <v>KIWI MANGO ICE POD</v>
      </c>
      <c r="C71">
        <f>+Tabella3[[#This Row],[ACQ.]]</f>
        <v>20</v>
      </c>
      <c r="D71">
        <f>+Tabella3[[#This Row],[VEND.]]</f>
        <v>20</v>
      </c>
      <c r="E71">
        <f>+Tabella3[[#This Row],[RIMANENZE]]</f>
        <v>0</v>
      </c>
      <c r="F71" s="139">
        <f>+Tabella3[[#This Row],[PREZZO]]</f>
        <v>9</v>
      </c>
      <c r="G71" s="139">
        <f>+Tabella3[[#This Row],[TOTALE ACQUISTATO]]</f>
        <v>180</v>
      </c>
      <c r="H71" s="139">
        <f>+Tabella3[[#This Row],[TOTALE VENDUTO]]</f>
        <v>180</v>
      </c>
      <c r="J71">
        <f t="shared" si="3"/>
        <v>0</v>
      </c>
      <c r="K71" s="96">
        <f t="shared" ca="1" si="4"/>
        <v>1.6666666666666667</v>
      </c>
      <c r="L71" s="96">
        <f t="shared" ca="1" si="5"/>
        <v>0</v>
      </c>
    </row>
    <row r="72" spans="1:12" x14ac:dyDescent="0.25">
      <c r="A72" t="str">
        <f>+Tabella3[[#This Row],[Codice]]</f>
        <v>10233</v>
      </c>
      <c r="B72" t="str">
        <f>+Tabella3[[#This Row],[Descrizione]]</f>
        <v>KIWI COCONUT MILK POD</v>
      </c>
      <c r="C72">
        <f>+Tabella3[[#This Row],[ACQ.]]</f>
        <v>20</v>
      </c>
      <c r="D72">
        <f>+Tabella3[[#This Row],[VEND.]]</f>
        <v>10</v>
      </c>
      <c r="E72">
        <f>+Tabella3[[#This Row],[RIMANENZE]]</f>
        <v>10</v>
      </c>
      <c r="F72" s="139">
        <f>+Tabella3[[#This Row],[PREZZO]]</f>
        <v>9</v>
      </c>
      <c r="G72" s="139">
        <f>+Tabella3[[#This Row],[TOTALE ACQUISTATO]]</f>
        <v>180</v>
      </c>
      <c r="H72" s="139">
        <f>+Tabella3[[#This Row],[TOTALE VENDUTO]]</f>
        <v>90</v>
      </c>
      <c r="J72">
        <f t="shared" si="3"/>
        <v>90</v>
      </c>
      <c r="K72" s="96">
        <f t="shared" ca="1" si="4"/>
        <v>0.83333333333333337</v>
      </c>
      <c r="L72" s="96">
        <f t="shared" ca="1" si="5"/>
        <v>0.83333333333333337</v>
      </c>
    </row>
    <row r="73" spans="1:12" x14ac:dyDescent="0.25">
      <c r="A73" t="str">
        <f>+Tabella3[[#This Row],[Codice]]</f>
        <v>10234</v>
      </c>
      <c r="B73" t="str">
        <f>+Tabella3[[#This Row],[Descrizione]]</f>
        <v>KIWI BANANA ICE POD</v>
      </c>
      <c r="C73">
        <f>+Tabella3[[#This Row],[ACQ.]]</f>
        <v>10</v>
      </c>
      <c r="D73">
        <f>+Tabella3[[#This Row],[VEND.]]</f>
        <v>10</v>
      </c>
      <c r="E73">
        <f>+Tabella3[[#This Row],[RIMANENZE]]</f>
        <v>0</v>
      </c>
      <c r="F73" s="139">
        <f>+Tabella3[[#This Row],[PREZZO]]</f>
        <v>9</v>
      </c>
      <c r="G73" s="139">
        <f>+Tabella3[[#This Row],[TOTALE ACQUISTATO]]</f>
        <v>90</v>
      </c>
      <c r="H73" s="139">
        <f>+Tabella3[[#This Row],[TOTALE VENDUTO]]</f>
        <v>90</v>
      </c>
      <c r="J73">
        <f t="shared" si="3"/>
        <v>0</v>
      </c>
      <c r="K73" s="96">
        <f t="shared" ca="1" si="4"/>
        <v>0.83333333333333337</v>
      </c>
      <c r="L73" s="96">
        <f t="shared" ca="1" si="5"/>
        <v>0</v>
      </c>
    </row>
    <row r="74" spans="1:12" x14ac:dyDescent="0.25">
      <c r="A74" t="str">
        <f>+Tabella3[[#This Row],[Codice]]</f>
        <v>10235</v>
      </c>
      <c r="B74" t="str">
        <f>+Tabella3[[#This Row],[Descrizione]]</f>
        <v>KIWI DRY TOBACCO POD</v>
      </c>
      <c r="C74">
        <f>+Tabella3[[#This Row],[ACQ.]]</f>
        <v>10</v>
      </c>
      <c r="D74">
        <f>+Tabella3[[#This Row],[VEND.]]</f>
        <v>0</v>
      </c>
      <c r="E74">
        <f>+Tabella3[[#This Row],[RIMANENZE]]</f>
        <v>10</v>
      </c>
      <c r="F74" s="139">
        <f>+Tabella3[[#This Row],[PREZZO]]</f>
        <v>9</v>
      </c>
      <c r="G74" s="139">
        <f>+Tabella3[[#This Row],[TOTALE ACQUISTATO]]</f>
        <v>90</v>
      </c>
      <c r="H74" s="139">
        <f>+Tabella3[[#This Row],[TOTALE VENDUTO]]</f>
        <v>0</v>
      </c>
      <c r="J74">
        <f t="shared" si="3"/>
        <v>90</v>
      </c>
      <c r="K74" s="96">
        <f t="shared" ca="1" si="4"/>
        <v>0</v>
      </c>
      <c r="L74" s="96">
        <f t="shared" ca="1" si="5"/>
        <v>0.83333333333333337</v>
      </c>
    </row>
    <row r="75" spans="1:12" x14ac:dyDescent="0.25">
      <c r="A75" t="str">
        <f>+Tabella3[[#This Row],[Codice]]</f>
        <v>10236</v>
      </c>
      <c r="B75" t="str">
        <f>+Tabella3[[#This Row],[Descrizione]]</f>
        <v>KIWI SMOOTH TOBACCO POD</v>
      </c>
      <c r="C75">
        <f>+Tabella3[[#This Row],[ACQ.]]</f>
        <v>10</v>
      </c>
      <c r="D75">
        <f>+Tabella3[[#This Row],[VEND.]]</f>
        <v>0</v>
      </c>
      <c r="E75">
        <f>+Tabella3[[#This Row],[RIMANENZE]]</f>
        <v>10</v>
      </c>
      <c r="F75" s="139">
        <f>+Tabella3[[#This Row],[PREZZO]]</f>
        <v>9</v>
      </c>
      <c r="G75" s="139">
        <f>+Tabella3[[#This Row],[TOTALE ACQUISTATO]]</f>
        <v>90</v>
      </c>
      <c r="H75" s="139">
        <f>+Tabella3[[#This Row],[TOTALE VENDUTO]]</f>
        <v>0</v>
      </c>
      <c r="J75">
        <f t="shared" si="3"/>
        <v>90</v>
      </c>
      <c r="K75" s="96">
        <f t="shared" ca="1" si="4"/>
        <v>0</v>
      </c>
      <c r="L75" s="96">
        <f t="shared" ca="1" si="5"/>
        <v>0.83333333333333337</v>
      </c>
    </row>
    <row r="76" spans="1:12" x14ac:dyDescent="0.25">
      <c r="A76" t="str">
        <f>+Tabella3[[#This Row],[Codice]]</f>
        <v>10237</v>
      </c>
      <c r="B76" t="str">
        <f>+Tabella3[[#This Row],[Descrizione]]</f>
        <v>KIWI GO + MANGO ICE</v>
      </c>
      <c r="C76">
        <f>+Tabella3[[#This Row],[ACQ.]]</f>
        <v>10</v>
      </c>
      <c r="D76">
        <f>+Tabella3[[#This Row],[VEND.]]</f>
        <v>4</v>
      </c>
      <c r="E76">
        <f>+Tabella3[[#This Row],[RIMANENZE]]</f>
        <v>6</v>
      </c>
      <c r="F76" s="139">
        <f>+Tabella3[[#This Row],[PREZZO]]</f>
        <v>10</v>
      </c>
      <c r="G76" s="139">
        <f>+Tabella3[[#This Row],[TOTALE ACQUISTATO]]</f>
        <v>100</v>
      </c>
      <c r="H76" s="139">
        <f>+Tabella3[[#This Row],[TOTALE VENDUTO]]</f>
        <v>40</v>
      </c>
      <c r="J76">
        <f t="shared" si="3"/>
        <v>60</v>
      </c>
      <c r="K76" s="96">
        <f t="shared" ca="1" si="4"/>
        <v>0.33333333333333331</v>
      </c>
      <c r="L76" s="96">
        <f t="shared" ca="1" si="5"/>
        <v>0.5</v>
      </c>
    </row>
    <row r="77" spans="1:12" x14ac:dyDescent="0.25">
      <c r="A77" t="str">
        <f>+Tabella3[[#This Row],[Codice]]</f>
        <v>10238</v>
      </c>
      <c r="B77" t="str">
        <f>+Tabella3[[#This Row],[Descrizione]]</f>
        <v>KIWI GO + BLUEBERRY ICE</v>
      </c>
      <c r="C77">
        <f>+Tabella3[[#This Row],[ACQ.]]</f>
        <v>20</v>
      </c>
      <c r="D77">
        <f>+Tabella3[[#This Row],[VEND.]]</f>
        <v>10</v>
      </c>
      <c r="E77">
        <f>+Tabella3[[#This Row],[RIMANENZE]]</f>
        <v>10</v>
      </c>
      <c r="F77" s="139">
        <f>+Tabella3[[#This Row],[PREZZO]]</f>
        <v>10</v>
      </c>
      <c r="G77" s="139">
        <f>+Tabella3[[#This Row],[TOTALE ACQUISTATO]]</f>
        <v>200</v>
      </c>
      <c r="H77" s="139">
        <f>+Tabella3[[#This Row],[TOTALE VENDUTO]]</f>
        <v>100</v>
      </c>
      <c r="J77">
        <f t="shared" si="3"/>
        <v>100</v>
      </c>
      <c r="K77" s="96">
        <f t="shared" ca="1" si="4"/>
        <v>0.83333333333333337</v>
      </c>
      <c r="L77" s="96">
        <f t="shared" ca="1" si="5"/>
        <v>0.83333333333333337</v>
      </c>
    </row>
    <row r="78" spans="1:12" x14ac:dyDescent="0.25">
      <c r="A78" t="str">
        <f>+Tabella3[[#This Row],[Codice]]</f>
        <v>10239</v>
      </c>
      <c r="B78" t="str">
        <f>+Tabella3[[#This Row],[Descrizione]]</f>
        <v>KIWI GO + STRAWBERRY ICE</v>
      </c>
      <c r="C78">
        <f>+Tabella3[[#This Row],[ACQ.]]</f>
        <v>20</v>
      </c>
      <c r="D78">
        <f>+Tabella3[[#This Row],[VEND.]]</f>
        <v>10</v>
      </c>
      <c r="E78">
        <f>+Tabella3[[#This Row],[RIMANENZE]]</f>
        <v>10</v>
      </c>
      <c r="F78" s="139">
        <f>+Tabella3[[#This Row],[PREZZO]]</f>
        <v>10</v>
      </c>
      <c r="G78" s="139">
        <f>+Tabella3[[#This Row],[TOTALE ACQUISTATO]]</f>
        <v>200</v>
      </c>
      <c r="H78" s="139">
        <f>+Tabella3[[#This Row],[TOTALE VENDUTO]]</f>
        <v>100</v>
      </c>
      <c r="J78">
        <f t="shared" si="3"/>
        <v>100</v>
      </c>
      <c r="K78" s="96">
        <f t="shared" ca="1" si="4"/>
        <v>0.83333333333333337</v>
      </c>
      <c r="L78" s="96">
        <f t="shared" ca="1" si="5"/>
        <v>0.83333333333333337</v>
      </c>
    </row>
    <row r="79" spans="1:12" x14ac:dyDescent="0.25">
      <c r="A79" t="str">
        <f>+Tabella3[[#This Row],[Codice]]</f>
        <v>10240</v>
      </c>
      <c r="B79" t="str">
        <f>+Tabella3[[#This Row],[Descrizione]]</f>
        <v>KIWI GO + WATERMELON ICE</v>
      </c>
      <c r="C79">
        <f>+Tabella3[[#This Row],[ACQ.]]</f>
        <v>20</v>
      </c>
      <c r="D79">
        <f>+Tabella3[[#This Row],[VEND.]]</f>
        <v>7</v>
      </c>
      <c r="E79">
        <f>+Tabella3[[#This Row],[RIMANENZE]]</f>
        <v>13</v>
      </c>
      <c r="F79" s="139">
        <f>+Tabella3[[#This Row],[PREZZO]]</f>
        <v>10</v>
      </c>
      <c r="G79" s="139">
        <f>+Tabella3[[#This Row],[TOTALE ACQUISTATO]]</f>
        <v>200</v>
      </c>
      <c r="H79" s="139">
        <f>+Tabella3[[#This Row],[TOTALE VENDUTO]]</f>
        <v>70</v>
      </c>
      <c r="J79">
        <f t="shared" si="3"/>
        <v>130</v>
      </c>
      <c r="K79" s="96">
        <f t="shared" ca="1" si="4"/>
        <v>0.58333333333333337</v>
      </c>
      <c r="L79" s="96">
        <f t="shared" ca="1" si="5"/>
        <v>1.0833333333333333</v>
      </c>
    </row>
    <row r="80" spans="1:12" x14ac:dyDescent="0.25">
      <c r="A80" t="str">
        <f>+Tabella3[[#This Row],[Codice]]</f>
        <v>AMMS1248</v>
      </c>
      <c r="B80" t="str">
        <f>+Tabella3[[#This Row],[Descrizione]]</f>
        <v>WINSTON WHITE *AST20</v>
      </c>
      <c r="C80">
        <f>+Tabella3[[#This Row],[ACQ.]]</f>
        <v>430</v>
      </c>
      <c r="D80">
        <f>+Tabella3[[#This Row],[VEND.]]</f>
        <v>373</v>
      </c>
      <c r="E80">
        <f>+Tabella3[[#This Row],[RIMANENZE]]</f>
        <v>57</v>
      </c>
      <c r="F80" s="139">
        <f>+Tabella3[[#This Row],[PREZZO]]</f>
        <v>5.8</v>
      </c>
      <c r="G80" s="139">
        <f>+Tabella3[[#This Row],[TOTALE ACQUISTATO]]</f>
        <v>2494</v>
      </c>
      <c r="H80" s="139">
        <f>+Tabella3[[#This Row],[TOTALE VENDUTO]]</f>
        <v>2163.4</v>
      </c>
      <c r="J80">
        <f t="shared" si="3"/>
        <v>330.59999999999997</v>
      </c>
      <c r="K80" s="96">
        <f t="shared" ca="1" si="4"/>
        <v>31.083333333333332</v>
      </c>
      <c r="L80" s="96">
        <f t="shared" ca="1" si="5"/>
        <v>4.75</v>
      </c>
    </row>
    <row r="81" spans="1:12" x14ac:dyDescent="0.25">
      <c r="A81" t="str">
        <f>+Tabella3[[#This Row],[Codice]]</f>
        <v>AMMS134</v>
      </c>
      <c r="B81" t="str">
        <f>+Tabella3[[#This Row],[Descrizione]]</f>
        <v>WINSTON SILVER*AST20</v>
      </c>
      <c r="C81">
        <f>+Tabella3[[#This Row],[ACQ.]]</f>
        <v>252</v>
      </c>
      <c r="D81">
        <f>+Tabella3[[#This Row],[VEND.]]</f>
        <v>239</v>
      </c>
      <c r="E81">
        <f>+Tabella3[[#This Row],[RIMANENZE]]</f>
        <v>13</v>
      </c>
      <c r="F81" s="139">
        <f>+Tabella3[[#This Row],[PREZZO]]</f>
        <v>5.8</v>
      </c>
      <c r="G81" s="139">
        <f>+Tabella3[[#This Row],[TOTALE ACQUISTATO]]</f>
        <v>1461.6</v>
      </c>
      <c r="H81" s="139">
        <f>+Tabella3[[#This Row],[TOTALE VENDUTO]]</f>
        <v>1386.2</v>
      </c>
      <c r="J81">
        <f t="shared" si="3"/>
        <v>75.399999999999991</v>
      </c>
      <c r="K81" s="96">
        <f t="shared" ca="1" si="4"/>
        <v>19.916666666666668</v>
      </c>
      <c r="L81" s="96">
        <f t="shared" ca="1" si="5"/>
        <v>1.0833333333333333</v>
      </c>
    </row>
    <row r="82" spans="1:12" x14ac:dyDescent="0.25">
      <c r="A82" t="str">
        <f>+Tabella3[[#This Row],[Codice]]</f>
        <v>AMMS1538</v>
      </c>
      <c r="B82" t="str">
        <f>+Tabella3[[#This Row],[Descrizione]]</f>
        <v>GOLDEN BLENDS VIRGINIA TRINCIATO</v>
      </c>
      <c r="C82">
        <f>+Tabella3[[#This Row],[ACQ.]]</f>
        <v>20</v>
      </c>
      <c r="D82">
        <f>+Tabella3[[#This Row],[VEND.]]</f>
        <v>17</v>
      </c>
      <c r="E82">
        <f>+Tabella3[[#This Row],[RIMANENZE]]</f>
        <v>3</v>
      </c>
      <c r="F82" s="139">
        <f>+Tabella3[[#This Row],[PREZZO]]</f>
        <v>10.7</v>
      </c>
      <c r="G82" s="139">
        <f>+Tabella3[[#This Row],[TOTALE ACQUISTATO]]</f>
        <v>214</v>
      </c>
      <c r="H82" s="139">
        <f>+Tabella3[[#This Row],[TOTALE VENDUTO]]</f>
        <v>181.89999999999998</v>
      </c>
      <c r="J82">
        <f t="shared" si="3"/>
        <v>32.099999999999994</v>
      </c>
      <c r="K82" s="96">
        <f t="shared" ca="1" si="4"/>
        <v>1.4166666666666667</v>
      </c>
      <c r="L82" s="96">
        <f t="shared" ca="1" si="5"/>
        <v>0.25</v>
      </c>
    </row>
    <row r="83" spans="1:12" x14ac:dyDescent="0.25">
      <c r="A83" t="str">
        <f>+Tabella3[[#This Row],[Codice]]</f>
        <v>AMMS1634</v>
      </c>
      <c r="B83" t="str">
        <f>+Tabella3[[#This Row],[Descrizione]]</f>
        <v>WEST ORIGINALS</v>
      </c>
      <c r="C83">
        <f>+Tabella3[[#This Row],[ACQ.]]</f>
        <v>150</v>
      </c>
      <c r="D83">
        <f>+Tabella3[[#This Row],[VEND.]]</f>
        <v>136</v>
      </c>
      <c r="E83">
        <f>+Tabella3[[#This Row],[RIMANENZE]]</f>
        <v>14</v>
      </c>
      <c r="F83" s="139">
        <f>+Tabella3[[#This Row],[PREZZO]]</f>
        <v>5.2</v>
      </c>
      <c r="G83" s="139">
        <f>+Tabella3[[#This Row],[TOTALE ACQUISTATO]]</f>
        <v>780</v>
      </c>
      <c r="H83" s="139">
        <f>+Tabella3[[#This Row],[TOTALE VENDUTO]]</f>
        <v>707.2</v>
      </c>
      <c r="J83">
        <f t="shared" si="3"/>
        <v>72.8</v>
      </c>
      <c r="K83" s="96">
        <f t="shared" ca="1" si="4"/>
        <v>11.333333333333334</v>
      </c>
      <c r="L83" s="96">
        <f t="shared" ca="1" si="5"/>
        <v>1.1666666666666667</v>
      </c>
    </row>
    <row r="84" spans="1:12" x14ac:dyDescent="0.25">
      <c r="A84" t="str">
        <f>+Tabella3[[#This Row],[Codice]]</f>
        <v>AMMS1635</v>
      </c>
      <c r="B84" t="str">
        <f>+Tabella3[[#This Row],[Descrizione]]</f>
        <v>WEST BLUE</v>
      </c>
      <c r="C84">
        <f>+Tabella3[[#This Row],[ACQ.]]</f>
        <v>130</v>
      </c>
      <c r="D84">
        <f>+Tabella3[[#This Row],[VEND.]]</f>
        <v>108</v>
      </c>
      <c r="E84">
        <f>+Tabella3[[#This Row],[RIMANENZE]]</f>
        <v>22</v>
      </c>
      <c r="F84" s="139">
        <f>+Tabella3[[#This Row],[PREZZO]]</f>
        <v>5.2</v>
      </c>
      <c r="G84" s="139">
        <f>+Tabella3[[#This Row],[TOTALE ACQUISTATO]]</f>
        <v>676</v>
      </c>
      <c r="H84" s="139">
        <f>+Tabella3[[#This Row],[TOTALE VENDUTO]]</f>
        <v>561.6</v>
      </c>
      <c r="J84">
        <f t="shared" si="3"/>
        <v>114.4</v>
      </c>
      <c r="K84" s="96">
        <f t="shared" ca="1" si="4"/>
        <v>9</v>
      </c>
      <c r="L84" s="96">
        <f t="shared" ca="1" si="5"/>
        <v>1.8333333333333333</v>
      </c>
    </row>
    <row r="85" spans="1:12" x14ac:dyDescent="0.25">
      <c r="A85" t="str">
        <f>+Tabella3[[#This Row],[Codice]]</f>
        <v>AMMS1733</v>
      </c>
      <c r="B85" t="str">
        <f>+Tabella3[[#This Row],[Descrizione]]</f>
        <v>WINSTON BLUE*CART20</v>
      </c>
      <c r="C85">
        <f>+Tabella3[[#This Row],[ACQ.]]</f>
        <v>250</v>
      </c>
      <c r="D85">
        <f>+Tabella3[[#This Row],[VEND.]]</f>
        <v>216</v>
      </c>
      <c r="E85">
        <f>+Tabella3[[#This Row],[RIMANENZE]]</f>
        <v>34</v>
      </c>
      <c r="F85" s="139">
        <f>+Tabella3[[#This Row],[PREZZO]]</f>
        <v>5.5</v>
      </c>
      <c r="G85" s="139">
        <f>+Tabella3[[#This Row],[TOTALE ACQUISTATO]]</f>
        <v>1375</v>
      </c>
      <c r="H85" s="139">
        <f>+Tabella3[[#This Row],[TOTALE VENDUTO]]</f>
        <v>1188</v>
      </c>
      <c r="J85">
        <f t="shared" si="3"/>
        <v>187</v>
      </c>
      <c r="K85" s="96">
        <f t="shared" ca="1" si="4"/>
        <v>18</v>
      </c>
      <c r="L85" s="96">
        <f t="shared" ca="1" si="5"/>
        <v>2.8333333333333335</v>
      </c>
    </row>
    <row r="86" spans="1:12" x14ac:dyDescent="0.25">
      <c r="A86" t="str">
        <f>+Tabella3[[#This Row],[Codice]]</f>
        <v>AMMS177</v>
      </c>
      <c r="B86" t="str">
        <f>+Tabella3[[#This Row],[Descrizione]]</f>
        <v>DUNHILL MS BIONDE AST</v>
      </c>
      <c r="C86">
        <f>+Tabella3[[#This Row],[ACQ.]]</f>
        <v>100</v>
      </c>
      <c r="D86">
        <f>+Tabella3[[#This Row],[VEND.]]</f>
        <v>87</v>
      </c>
      <c r="E86">
        <f>+Tabella3[[#This Row],[RIMANENZE]]</f>
        <v>13</v>
      </c>
      <c r="F86" s="139">
        <f>+Tabella3[[#This Row],[PREZZO]]</f>
        <v>5.8</v>
      </c>
      <c r="G86" s="139">
        <f>+Tabella3[[#This Row],[TOTALE ACQUISTATO]]</f>
        <v>580</v>
      </c>
      <c r="H86" s="139">
        <f>+Tabella3[[#This Row],[TOTALE VENDUTO]]</f>
        <v>504.59999999999997</v>
      </c>
      <c r="J86">
        <f t="shared" si="3"/>
        <v>75.399999999999991</v>
      </c>
      <c r="K86" s="96">
        <f t="shared" ca="1" si="4"/>
        <v>7.25</v>
      </c>
      <c r="L86" s="96">
        <f t="shared" ca="1" si="5"/>
        <v>1.0833333333333333</v>
      </c>
    </row>
    <row r="87" spans="1:12" x14ac:dyDescent="0.25">
      <c r="A87" t="str">
        <f>+Tabella3[[#This Row],[Codice]]</f>
        <v>AMMS1783</v>
      </c>
      <c r="B87" t="str">
        <f>+Tabella3[[#This Row],[Descrizione]]</f>
        <v>WINSTON RED 100S* AST20</v>
      </c>
      <c r="C87">
        <f>+Tabella3[[#This Row],[ACQ.]]</f>
        <v>320</v>
      </c>
      <c r="D87">
        <f>+Tabella3[[#This Row],[VEND.]]</f>
        <v>285</v>
      </c>
      <c r="E87">
        <f>+Tabella3[[#This Row],[RIMANENZE]]</f>
        <v>35</v>
      </c>
      <c r="F87" s="139">
        <f>+Tabella3[[#This Row],[PREZZO]]</f>
        <v>5.8</v>
      </c>
      <c r="G87" s="139">
        <f>+Tabella3[[#This Row],[TOTALE ACQUISTATO]]</f>
        <v>1856</v>
      </c>
      <c r="H87" s="139">
        <f>+Tabella3[[#This Row],[TOTALE VENDUTO]]</f>
        <v>1653</v>
      </c>
      <c r="J87">
        <f t="shared" si="3"/>
        <v>203</v>
      </c>
      <c r="K87" s="96">
        <f t="shared" ca="1" si="4"/>
        <v>23.75</v>
      </c>
      <c r="L87" s="96">
        <f t="shared" ca="1" si="5"/>
        <v>2.9166666666666665</v>
      </c>
    </row>
    <row r="88" spans="1:12" x14ac:dyDescent="0.25">
      <c r="A88" t="str">
        <f>+Tabella3[[#This Row],[Codice]]</f>
        <v>AMMS1784</v>
      </c>
      <c r="B88" t="str">
        <f>+Tabella3[[#This Row],[Descrizione]]</f>
        <v>WINSTON BLUE 100S*AST20</v>
      </c>
      <c r="C88">
        <f>+Tabella3[[#This Row],[ACQ.]]</f>
        <v>430</v>
      </c>
      <c r="D88">
        <f>+Tabella3[[#This Row],[VEND.]]</f>
        <v>349</v>
      </c>
      <c r="E88">
        <f>+Tabella3[[#This Row],[RIMANENZE]]</f>
        <v>81</v>
      </c>
      <c r="F88" s="139">
        <f>+Tabella3[[#This Row],[PREZZO]]</f>
        <v>5.8</v>
      </c>
      <c r="G88" s="139">
        <f>+Tabella3[[#This Row],[TOTALE ACQUISTATO]]</f>
        <v>2494</v>
      </c>
      <c r="H88" s="139">
        <f>+Tabella3[[#This Row],[TOTALE VENDUTO]]</f>
        <v>2024.2</v>
      </c>
      <c r="J88">
        <f t="shared" si="3"/>
        <v>469.8</v>
      </c>
      <c r="K88" s="96">
        <f t="shared" ca="1" si="4"/>
        <v>29.083333333333332</v>
      </c>
      <c r="L88" s="96">
        <f t="shared" ca="1" si="5"/>
        <v>6.75</v>
      </c>
    </row>
    <row r="89" spans="1:12" x14ac:dyDescent="0.25">
      <c r="A89" t="str">
        <f>+Tabella3[[#This Row],[Codice]]</f>
        <v>AMMS18</v>
      </c>
      <c r="B89" t="str">
        <f>+Tabella3[[#This Row],[Descrizione]]</f>
        <v>MS CLASSIC SOFT*CART20</v>
      </c>
      <c r="C89">
        <f>+Tabella3[[#This Row],[ACQ.]]</f>
        <v>20</v>
      </c>
      <c r="D89">
        <f>+Tabella3[[#This Row],[VEND.]]</f>
        <v>11</v>
      </c>
      <c r="E89">
        <f>+Tabella3[[#This Row],[RIMANENZE]]</f>
        <v>9</v>
      </c>
      <c r="F89" s="139">
        <f>+Tabella3[[#This Row],[PREZZO]]</f>
        <v>5.8</v>
      </c>
      <c r="G89" s="139">
        <f>+Tabella3[[#This Row],[TOTALE ACQUISTATO]]</f>
        <v>116</v>
      </c>
      <c r="H89" s="139">
        <f>+Tabella3[[#This Row],[TOTALE VENDUTO]]</f>
        <v>63.8</v>
      </c>
      <c r="J89">
        <f t="shared" si="3"/>
        <v>52.199999999999996</v>
      </c>
      <c r="K89" s="96">
        <f t="shared" ca="1" si="4"/>
        <v>0.91666666666666663</v>
      </c>
      <c r="L89" s="96">
        <f t="shared" ca="1" si="5"/>
        <v>0.75</v>
      </c>
    </row>
    <row r="90" spans="1:12" x14ac:dyDescent="0.25">
      <c r="A90" t="str">
        <f>+Tabella3[[#This Row],[Codice]]</f>
        <v>AMMS1927</v>
      </c>
      <c r="B90" t="str">
        <f>+Tabella3[[#This Row],[Descrizione]]</f>
        <v>PUEBLO CLASSIC TRINCIATO</v>
      </c>
      <c r="C90">
        <f>+Tabella3[[#This Row],[ACQ.]]</f>
        <v>60</v>
      </c>
      <c r="D90">
        <f>+Tabella3[[#This Row],[VEND.]]</f>
        <v>52</v>
      </c>
      <c r="E90">
        <f>+Tabella3[[#This Row],[RIMANENZE]]</f>
        <v>8</v>
      </c>
      <c r="F90" s="139">
        <f>+Tabella3[[#This Row],[PREZZO]]</f>
        <v>8</v>
      </c>
      <c r="G90" s="139">
        <f>+Tabella3[[#This Row],[TOTALE ACQUISTATO]]</f>
        <v>480</v>
      </c>
      <c r="H90" s="139">
        <f>+Tabella3[[#This Row],[TOTALE VENDUTO]]</f>
        <v>416</v>
      </c>
      <c r="J90">
        <f t="shared" si="3"/>
        <v>64</v>
      </c>
      <c r="K90" s="96">
        <f t="shared" ca="1" si="4"/>
        <v>4.333333333333333</v>
      </c>
      <c r="L90" s="96">
        <f t="shared" ca="1" si="5"/>
        <v>0.66666666666666663</v>
      </c>
    </row>
    <row r="91" spans="1:12" x14ac:dyDescent="0.25">
      <c r="A91" t="str">
        <f>+Tabella3[[#This Row],[Codice]]</f>
        <v>AMMS20041</v>
      </c>
      <c r="B91" t="str">
        <f>+Tabella3[[#This Row],[Descrizione]]</f>
        <v>WINSTON COMPACT*AST20</v>
      </c>
      <c r="C91">
        <f>+Tabella3[[#This Row],[ACQ.]]</f>
        <v>150</v>
      </c>
      <c r="D91">
        <f>+Tabella3[[#This Row],[VEND.]]</f>
        <v>134</v>
      </c>
      <c r="E91">
        <f>+Tabella3[[#This Row],[RIMANENZE]]</f>
        <v>16</v>
      </c>
      <c r="F91" s="139">
        <f>+Tabella3[[#This Row],[PREZZO]]</f>
        <v>5.5</v>
      </c>
      <c r="G91" s="139">
        <f>+Tabella3[[#This Row],[TOTALE ACQUISTATO]]</f>
        <v>825</v>
      </c>
      <c r="H91" s="139">
        <f>+Tabella3[[#This Row],[TOTALE VENDUTO]]</f>
        <v>737</v>
      </c>
      <c r="J91">
        <f t="shared" si="3"/>
        <v>88</v>
      </c>
      <c r="K91" s="96">
        <f t="shared" ca="1" si="4"/>
        <v>11.166666666666666</v>
      </c>
      <c r="L91" s="96">
        <f t="shared" ca="1" si="5"/>
        <v>1.3333333333333333</v>
      </c>
    </row>
    <row r="92" spans="1:12" x14ac:dyDescent="0.25">
      <c r="A92" t="str">
        <f>+Tabella3[[#This Row],[Codice]]</f>
        <v>AMMS201</v>
      </c>
      <c r="B92" t="str">
        <f>+Tabella3[[#This Row],[Descrizione]]</f>
        <v>CHESTERFIELD BLU KS*AST20</v>
      </c>
      <c r="C92">
        <f>+Tabella3[[#This Row],[ACQ.]]</f>
        <v>340</v>
      </c>
      <c r="D92">
        <f>+Tabella3[[#This Row],[VEND.]]</f>
        <v>319</v>
      </c>
      <c r="E92">
        <f>+Tabella3[[#This Row],[RIMANENZE]]</f>
        <v>21</v>
      </c>
      <c r="F92" s="139">
        <f>+Tabella3[[#This Row],[PREZZO]]</f>
        <v>5.8</v>
      </c>
      <c r="G92" s="139">
        <f>+Tabella3[[#This Row],[TOTALE ACQUISTATO]]</f>
        <v>1972</v>
      </c>
      <c r="H92" s="139">
        <f>+Tabella3[[#This Row],[TOTALE VENDUTO]]</f>
        <v>1850.2</v>
      </c>
      <c r="J92">
        <f t="shared" si="3"/>
        <v>121.8</v>
      </c>
      <c r="K92" s="96">
        <f t="shared" ca="1" si="4"/>
        <v>26.583333333333332</v>
      </c>
      <c r="L92" s="96">
        <f t="shared" ca="1" si="5"/>
        <v>1.75</v>
      </c>
    </row>
    <row r="93" spans="1:12" x14ac:dyDescent="0.25">
      <c r="A93" t="str">
        <f>+Tabella3[[#This Row],[Codice]]</f>
        <v>AMMS20146</v>
      </c>
      <c r="B93" t="str">
        <f>+Tabella3[[#This Row],[Descrizione]]</f>
        <v>TEREA AMBER</v>
      </c>
      <c r="C93">
        <f>+Tabella3[[#This Row],[ACQ.]]</f>
        <v>270</v>
      </c>
      <c r="D93">
        <f>+Tabella3[[#This Row],[VEND.]]</f>
        <v>228</v>
      </c>
      <c r="E93">
        <f>+Tabella3[[#This Row],[RIMANENZE]]</f>
        <v>42</v>
      </c>
      <c r="F93" s="139">
        <f>+Tabella3[[#This Row],[PREZZO]]</f>
        <v>5.5</v>
      </c>
      <c r="G93" s="139">
        <f>+Tabella3[[#This Row],[TOTALE ACQUISTATO]]</f>
        <v>1485</v>
      </c>
      <c r="H93" s="139">
        <f>+Tabella3[[#This Row],[TOTALE VENDUTO]]</f>
        <v>1254</v>
      </c>
      <c r="J93">
        <f t="shared" si="3"/>
        <v>231</v>
      </c>
      <c r="K93" s="96">
        <f t="shared" ca="1" si="4"/>
        <v>19</v>
      </c>
      <c r="L93" s="96">
        <f t="shared" ca="1" si="5"/>
        <v>3.5</v>
      </c>
    </row>
    <row r="94" spans="1:12" x14ac:dyDescent="0.25">
      <c r="A94" t="str">
        <f>+Tabella3[[#This Row],[Codice]]</f>
        <v>AMMS20148</v>
      </c>
      <c r="B94" t="str">
        <f>+Tabella3[[#This Row],[Descrizione]]</f>
        <v>TEREA BRONZE</v>
      </c>
      <c r="C94">
        <f>+Tabella3[[#This Row],[ACQ.]]</f>
        <v>230</v>
      </c>
      <c r="D94">
        <f>+Tabella3[[#This Row],[VEND.]]</f>
        <v>121</v>
      </c>
      <c r="E94">
        <f>+Tabella3[[#This Row],[RIMANENZE]]</f>
        <v>109</v>
      </c>
      <c r="F94" s="139">
        <f>+Tabella3[[#This Row],[PREZZO]]</f>
        <v>5.5</v>
      </c>
      <c r="G94" s="139">
        <f>+Tabella3[[#This Row],[TOTALE ACQUISTATO]]</f>
        <v>1265</v>
      </c>
      <c r="H94" s="139">
        <f>+Tabella3[[#This Row],[TOTALE VENDUTO]]</f>
        <v>665.5</v>
      </c>
      <c r="J94">
        <f t="shared" si="3"/>
        <v>599.5</v>
      </c>
      <c r="K94" s="96">
        <f t="shared" ca="1" si="4"/>
        <v>10.083333333333334</v>
      </c>
      <c r="L94" s="96">
        <f t="shared" ca="1" si="5"/>
        <v>9.0833333333333339</v>
      </c>
    </row>
    <row r="95" spans="1:12" x14ac:dyDescent="0.25">
      <c r="A95" t="str">
        <f>+Tabella3[[#This Row],[Codice]]</f>
        <v>AMMS20150</v>
      </c>
      <c r="B95" t="str">
        <f>+Tabella3[[#This Row],[Descrizione]]</f>
        <v>TEREA RUSSET</v>
      </c>
      <c r="C95">
        <f>+Tabella3[[#This Row],[ACQ.]]</f>
        <v>410</v>
      </c>
      <c r="D95">
        <f>+Tabella3[[#This Row],[VEND.]]</f>
        <v>380</v>
      </c>
      <c r="E95">
        <f>+Tabella3[[#This Row],[RIMANENZE]]</f>
        <v>30</v>
      </c>
      <c r="F95" s="139">
        <f>+Tabella3[[#This Row],[PREZZO]]</f>
        <v>5.5</v>
      </c>
      <c r="G95" s="139">
        <f>+Tabella3[[#This Row],[TOTALE ACQUISTATO]]</f>
        <v>2255</v>
      </c>
      <c r="H95" s="139">
        <f>+Tabella3[[#This Row],[TOTALE VENDUTO]]</f>
        <v>2090</v>
      </c>
      <c r="J95">
        <f t="shared" si="3"/>
        <v>165</v>
      </c>
      <c r="K95" s="96">
        <f t="shared" ca="1" si="4"/>
        <v>31.666666666666668</v>
      </c>
      <c r="L95" s="96">
        <f t="shared" ca="1" si="5"/>
        <v>2.5</v>
      </c>
    </row>
    <row r="96" spans="1:12" x14ac:dyDescent="0.25">
      <c r="A96" t="str">
        <f>+Tabella3[[#This Row],[Codice]]</f>
        <v>AMMS20151</v>
      </c>
      <c r="B96" t="str">
        <f>+Tabella3[[#This Row],[Descrizione]]</f>
        <v>TEREA SIENNA</v>
      </c>
      <c r="C96">
        <f>+Tabella3[[#This Row],[ACQ.]]</f>
        <v>340</v>
      </c>
      <c r="D96">
        <f>+Tabella3[[#This Row],[VEND.]]</f>
        <v>309</v>
      </c>
      <c r="E96">
        <f>+Tabella3[[#This Row],[RIMANENZE]]</f>
        <v>31</v>
      </c>
      <c r="F96" s="139">
        <f>+Tabella3[[#This Row],[PREZZO]]</f>
        <v>5.5</v>
      </c>
      <c r="G96" s="139">
        <f>+Tabella3[[#This Row],[TOTALE ACQUISTATO]]</f>
        <v>1870</v>
      </c>
      <c r="H96" s="139">
        <f>+Tabella3[[#This Row],[TOTALE VENDUTO]]</f>
        <v>1699.5</v>
      </c>
      <c r="J96">
        <f t="shared" si="3"/>
        <v>170.5</v>
      </c>
      <c r="K96" s="96">
        <f t="shared" ca="1" si="4"/>
        <v>25.75</v>
      </c>
      <c r="L96" s="96">
        <f t="shared" ca="1" si="5"/>
        <v>2.5833333333333335</v>
      </c>
    </row>
    <row r="97" spans="1:12" x14ac:dyDescent="0.25">
      <c r="A97" t="str">
        <f>+Tabella3[[#This Row],[Codice]]</f>
        <v>AMMS20152</v>
      </c>
      <c r="B97" t="str">
        <f>+Tabella3[[#This Row],[Descrizione]]</f>
        <v xml:space="preserve"> TEREA SILVER</v>
      </c>
      <c r="C97">
        <f>+Tabella3[[#This Row],[ACQ.]]</f>
        <v>140</v>
      </c>
      <c r="D97">
        <f>+Tabella3[[#This Row],[VEND.]]</f>
        <v>93</v>
      </c>
      <c r="E97">
        <f>+Tabella3[[#This Row],[RIMANENZE]]</f>
        <v>47</v>
      </c>
      <c r="F97" s="139">
        <f>+Tabella3[[#This Row],[PREZZO]]</f>
        <v>5.5</v>
      </c>
      <c r="G97" s="139">
        <f>+Tabella3[[#This Row],[TOTALE ACQUISTATO]]</f>
        <v>770</v>
      </c>
      <c r="H97" s="139">
        <f>+Tabella3[[#This Row],[TOTALE VENDUTO]]</f>
        <v>511.5</v>
      </c>
      <c r="J97">
        <f t="shared" si="3"/>
        <v>258.5</v>
      </c>
      <c r="K97" s="96">
        <f t="shared" ca="1" si="4"/>
        <v>7.75</v>
      </c>
      <c r="L97" s="96">
        <f t="shared" ca="1" si="5"/>
        <v>3.9166666666666665</v>
      </c>
    </row>
    <row r="98" spans="1:12" x14ac:dyDescent="0.25">
      <c r="A98" t="str">
        <f>+Tabella3[[#This Row],[Codice]]</f>
        <v>AMMS20153</v>
      </c>
      <c r="B98" t="str">
        <f>+Tabella3[[#This Row],[Descrizione]]</f>
        <v>TEREA TEAK</v>
      </c>
      <c r="C98">
        <f>+Tabella3[[#This Row],[ACQ.]]</f>
        <v>240</v>
      </c>
      <c r="D98">
        <f>+Tabella3[[#This Row],[VEND.]]</f>
        <v>197</v>
      </c>
      <c r="E98">
        <f>+Tabella3[[#This Row],[RIMANENZE]]</f>
        <v>43</v>
      </c>
      <c r="F98" s="139">
        <f>+Tabella3[[#This Row],[PREZZO]]</f>
        <v>5.5</v>
      </c>
      <c r="G98" s="139">
        <f>+Tabella3[[#This Row],[TOTALE ACQUISTATO]]</f>
        <v>1320</v>
      </c>
      <c r="H98" s="139">
        <f>+Tabella3[[#This Row],[TOTALE VENDUTO]]</f>
        <v>1083.5</v>
      </c>
      <c r="J98">
        <f t="shared" si="3"/>
        <v>236.5</v>
      </c>
      <c r="K98" s="96">
        <f t="shared" ca="1" si="4"/>
        <v>16.416666666666668</v>
      </c>
      <c r="L98" s="96">
        <f t="shared" ca="1" si="5"/>
        <v>3.5833333333333335</v>
      </c>
    </row>
    <row r="99" spans="1:12" x14ac:dyDescent="0.25">
      <c r="A99" t="str">
        <f>+Tabella3[[#This Row],[Codice]]</f>
        <v>AMMS20154</v>
      </c>
      <c r="B99" t="str">
        <f>+Tabella3[[#This Row],[Descrizione]]</f>
        <v>TEREA TOURQUOISE</v>
      </c>
      <c r="C99">
        <f>+Tabella3[[#This Row],[ACQ.]]</f>
        <v>590</v>
      </c>
      <c r="D99">
        <f>+Tabella3[[#This Row],[VEND.]]</f>
        <v>503</v>
      </c>
      <c r="E99">
        <f>+Tabella3[[#This Row],[RIMANENZE]]</f>
        <v>87</v>
      </c>
      <c r="F99" s="139">
        <f>+Tabella3[[#This Row],[PREZZO]]</f>
        <v>5.5</v>
      </c>
      <c r="G99" s="139">
        <f>+Tabella3[[#This Row],[TOTALE ACQUISTATO]]</f>
        <v>3245</v>
      </c>
      <c r="H99" s="139">
        <f>+Tabella3[[#This Row],[TOTALE VENDUTO]]</f>
        <v>2766.5</v>
      </c>
      <c r="J99">
        <f t="shared" si="3"/>
        <v>478.5</v>
      </c>
      <c r="K99" s="96">
        <f t="shared" ca="1" si="4"/>
        <v>41.916666666666664</v>
      </c>
      <c r="L99" s="96">
        <f t="shared" ca="1" si="5"/>
        <v>7.25</v>
      </c>
    </row>
    <row r="100" spans="1:12" x14ac:dyDescent="0.25">
      <c r="A100" t="str">
        <f>+Tabella3[[#This Row],[Codice]]</f>
        <v>AMMS20155</v>
      </c>
      <c r="B100" t="str">
        <f>+Tabella3[[#This Row],[Descrizione]]</f>
        <v>TEREA YELLOW</v>
      </c>
      <c r="C100">
        <f>+Tabella3[[#This Row],[ACQ.]]</f>
        <v>730</v>
      </c>
      <c r="D100">
        <f>+Tabella3[[#This Row],[VEND.]]</f>
        <v>711</v>
      </c>
      <c r="E100">
        <f>+Tabella3[[#This Row],[RIMANENZE]]</f>
        <v>19</v>
      </c>
      <c r="F100" s="139">
        <f>+Tabella3[[#This Row],[PREZZO]]</f>
        <v>5.5</v>
      </c>
      <c r="G100" s="139">
        <f>+Tabella3[[#This Row],[TOTALE ACQUISTATO]]</f>
        <v>4015</v>
      </c>
      <c r="H100" s="139">
        <f>+Tabella3[[#This Row],[TOTALE VENDUTO]]</f>
        <v>3910.5</v>
      </c>
      <c r="J100">
        <f t="shared" si="3"/>
        <v>104.5</v>
      </c>
      <c r="K100" s="96">
        <f t="shared" ca="1" si="4"/>
        <v>59.25</v>
      </c>
      <c r="L100" s="96">
        <f t="shared" ca="1" si="5"/>
        <v>1.5833333333333333</v>
      </c>
    </row>
    <row r="101" spans="1:12" x14ac:dyDescent="0.25">
      <c r="A101" t="str">
        <f>+Tabella3[[#This Row],[Codice]]</f>
        <v>AMMS20225</v>
      </c>
      <c r="B101" t="str">
        <f>+Tabella3[[#This Row],[Descrizione]]</f>
        <v>CAMEL ACTIVATE</v>
      </c>
      <c r="C101">
        <f>+Tabella3[[#This Row],[ACQ.]]</f>
        <v>30</v>
      </c>
      <c r="D101">
        <f>+Tabella3[[#This Row],[VEND.]]</f>
        <v>19</v>
      </c>
      <c r="E101">
        <f>+Tabella3[[#This Row],[RIMANENZE]]</f>
        <v>11</v>
      </c>
      <c r="F101" s="139">
        <f>+Tabella3[[#This Row],[PREZZO]]</f>
        <v>6</v>
      </c>
      <c r="G101" s="139">
        <f>+Tabella3[[#This Row],[TOTALE ACQUISTATO]]</f>
        <v>180</v>
      </c>
      <c r="H101" s="139">
        <f>+Tabella3[[#This Row],[TOTALE VENDUTO]]</f>
        <v>114</v>
      </c>
      <c r="J101">
        <f t="shared" si="3"/>
        <v>66</v>
      </c>
      <c r="K101" s="96">
        <f t="shared" ca="1" si="4"/>
        <v>1.5833333333333333</v>
      </c>
      <c r="L101" s="96">
        <f t="shared" ca="1" si="5"/>
        <v>0.91666666666666663</v>
      </c>
    </row>
    <row r="102" spans="1:12" x14ac:dyDescent="0.25">
      <c r="A102" t="str">
        <f>+Tabella3[[#This Row],[Codice]]</f>
        <v>AMMS20226</v>
      </c>
      <c r="B102" t="str">
        <f>+Tabella3[[#This Row],[Descrizione]]</f>
        <v>WINSTON EXPAND*AST20</v>
      </c>
      <c r="C102">
        <f>+Tabella3[[#This Row],[ACQ.]]</f>
        <v>100</v>
      </c>
      <c r="D102">
        <f>+Tabella3[[#This Row],[VEND.]]</f>
        <v>95</v>
      </c>
      <c r="E102">
        <f>+Tabella3[[#This Row],[RIMANENZE]]</f>
        <v>5</v>
      </c>
      <c r="F102" s="139">
        <f>+Tabella3[[#This Row],[PREZZO]]</f>
        <v>5.5</v>
      </c>
      <c r="G102" s="139">
        <f>+Tabella3[[#This Row],[TOTALE ACQUISTATO]]</f>
        <v>550</v>
      </c>
      <c r="H102" s="139">
        <f>+Tabella3[[#This Row],[TOTALE VENDUTO]]</f>
        <v>522.5</v>
      </c>
      <c r="J102">
        <f t="shared" si="3"/>
        <v>27.5</v>
      </c>
      <c r="K102" s="96">
        <f t="shared" ca="1" si="4"/>
        <v>7.916666666666667</v>
      </c>
      <c r="L102" s="96">
        <f t="shared" ca="1" si="5"/>
        <v>0.41666666666666669</v>
      </c>
    </row>
    <row r="103" spans="1:12" x14ac:dyDescent="0.25">
      <c r="A103" t="str">
        <f>+Tabella3[[#This Row],[Codice]]</f>
        <v>AMMS20234</v>
      </c>
      <c r="B103" t="str">
        <f>+Tabella3[[#This Row],[Descrizione]]</f>
        <v>CAMEL PURPLE OPTION STICK</v>
      </c>
      <c r="C103">
        <f>+Tabella3[[#This Row],[ACQ.]]</f>
        <v>0</v>
      </c>
      <c r="D103">
        <f>+Tabella3[[#This Row],[VEND.]]</f>
        <v>0</v>
      </c>
      <c r="E103">
        <f>+Tabella3[[#This Row],[RIMANENZE]]</f>
        <v>0</v>
      </c>
      <c r="F103" s="139">
        <f>+Tabella3[[#This Row],[PREZZO]]</f>
        <v>4.5</v>
      </c>
      <c r="G103" s="139">
        <f>+Tabella3[[#This Row],[TOTALE ACQUISTATO]]</f>
        <v>0</v>
      </c>
      <c r="H103" s="139">
        <f>+Tabella3[[#This Row],[TOTALE VENDUTO]]</f>
        <v>0</v>
      </c>
      <c r="J103">
        <f t="shared" si="3"/>
        <v>0</v>
      </c>
      <c r="K103" s="96">
        <f t="shared" ca="1" si="4"/>
        <v>0</v>
      </c>
      <c r="L103" s="96">
        <f t="shared" ca="1" si="5"/>
        <v>0</v>
      </c>
    </row>
    <row r="104" spans="1:12" x14ac:dyDescent="0.25">
      <c r="A104" t="str">
        <f>+Tabella3[[#This Row],[Codice]]</f>
        <v>AMMS20462</v>
      </c>
      <c r="B104" t="str">
        <f>+Tabella3[[#This Row],[Descrizione]]</f>
        <v xml:space="preserve">CAMEL COMPACT*AST20 </v>
      </c>
      <c r="C104">
        <f>+Tabella3[[#This Row],[ACQ.]]</f>
        <v>80</v>
      </c>
      <c r="D104">
        <f>+Tabella3[[#This Row],[VEND.]]</f>
        <v>19</v>
      </c>
      <c r="E104">
        <f>+Tabella3[[#This Row],[RIMANENZE]]</f>
        <v>61</v>
      </c>
      <c r="F104" s="139">
        <f>+Tabella3[[#This Row],[PREZZO]]</f>
        <v>6</v>
      </c>
      <c r="G104" s="139">
        <f>+Tabella3[[#This Row],[TOTALE ACQUISTATO]]</f>
        <v>480</v>
      </c>
      <c r="H104" s="139">
        <f>+Tabella3[[#This Row],[TOTALE VENDUTO]]</f>
        <v>114</v>
      </c>
      <c r="J104">
        <f t="shared" si="3"/>
        <v>366</v>
      </c>
      <c r="K104" s="96">
        <f t="shared" ca="1" si="4"/>
        <v>1.5833333333333333</v>
      </c>
      <c r="L104" s="96">
        <f t="shared" ca="1" si="5"/>
        <v>5.083333333333333</v>
      </c>
    </row>
    <row r="105" spans="1:12" x14ac:dyDescent="0.25">
      <c r="A105" t="str">
        <f>+Tabella3[[#This Row],[Codice]]</f>
        <v>AMMS20468</v>
      </c>
      <c r="B105" t="str">
        <f>+Tabella3[[#This Row],[Descrizione]]</f>
        <v>LUCKY STRIKE STICKS BALANC.TOB</v>
      </c>
      <c r="C105">
        <f>+Tabella3[[#This Row],[ACQ.]]</f>
        <v>10</v>
      </c>
      <c r="D105">
        <f>+Tabella3[[#This Row],[VEND.]]</f>
        <v>3</v>
      </c>
      <c r="E105">
        <f>+Tabella3[[#This Row],[RIMANENZE]]</f>
        <v>7</v>
      </c>
      <c r="F105" s="139">
        <f>+Tabella3[[#This Row],[PREZZO]]</f>
        <v>3.8</v>
      </c>
      <c r="G105" s="139">
        <f>+Tabella3[[#This Row],[TOTALE ACQUISTATO]]</f>
        <v>38</v>
      </c>
      <c r="H105" s="139">
        <f>+Tabella3[[#This Row],[TOTALE VENDUTO]]</f>
        <v>11.399999999999999</v>
      </c>
      <c r="J105">
        <f t="shared" si="3"/>
        <v>26.599999999999998</v>
      </c>
      <c r="K105" s="96">
        <f t="shared" ca="1" si="4"/>
        <v>0.25</v>
      </c>
      <c r="L105" s="96">
        <f t="shared" ca="1" si="5"/>
        <v>0.58333333333333337</v>
      </c>
    </row>
    <row r="106" spans="1:12" x14ac:dyDescent="0.25">
      <c r="A106" t="str">
        <f>+Tabella3[[#This Row],[Codice]]</f>
        <v>AMMS20648</v>
      </c>
      <c r="B106" t="str">
        <f>+Tabella3[[#This Row],[Descrizione]]</f>
        <v>WINSTON SHORT BLUE*AST20</v>
      </c>
      <c r="C106">
        <f>+Tabella3[[#This Row],[ACQ.]]</f>
        <v>300</v>
      </c>
      <c r="D106">
        <f>+Tabella3[[#This Row],[VEND.]]</f>
        <v>283</v>
      </c>
      <c r="E106">
        <f>+Tabella3[[#This Row],[RIMANENZE]]</f>
        <v>17</v>
      </c>
      <c r="F106" s="139">
        <f>+Tabella3[[#This Row],[PREZZO]]</f>
        <v>5.5</v>
      </c>
      <c r="G106" s="139">
        <f>+Tabella3[[#This Row],[TOTALE ACQUISTATO]]</f>
        <v>1650</v>
      </c>
      <c r="H106" s="139">
        <f>+Tabella3[[#This Row],[TOTALE VENDUTO]]</f>
        <v>1556.5</v>
      </c>
      <c r="J106">
        <f t="shared" si="3"/>
        <v>93.5</v>
      </c>
      <c r="K106" s="96">
        <f t="shared" ca="1" si="4"/>
        <v>23.583333333333332</v>
      </c>
      <c r="L106" s="96">
        <f t="shared" ca="1" si="5"/>
        <v>1.4166666666666667</v>
      </c>
    </row>
    <row r="107" spans="1:12" x14ac:dyDescent="0.25">
      <c r="A107" t="str">
        <f>+Tabella3[[#This Row],[Codice]]</f>
        <v>AMMS2065</v>
      </c>
      <c r="B107" t="str">
        <f>+Tabella3[[#This Row],[Descrizione]]</f>
        <v>WINSTON BLUE SUPER LINE*AST20</v>
      </c>
      <c r="C107">
        <f>+Tabella3[[#This Row],[ACQ.]]</f>
        <v>420</v>
      </c>
      <c r="D107">
        <f>+Tabella3[[#This Row],[VEND.]]</f>
        <v>404</v>
      </c>
      <c r="E107">
        <f>+Tabella3[[#This Row],[RIMANENZE]]</f>
        <v>16</v>
      </c>
      <c r="F107" s="139">
        <f>+Tabella3[[#This Row],[PREZZO]]</f>
        <v>5.8</v>
      </c>
      <c r="G107" s="139">
        <f>+Tabella3[[#This Row],[TOTALE ACQUISTATO]]</f>
        <v>2436</v>
      </c>
      <c r="H107" s="139">
        <f>+Tabella3[[#This Row],[TOTALE VENDUTO]]</f>
        <v>2343.1999999999998</v>
      </c>
      <c r="J107">
        <f t="shared" si="3"/>
        <v>92.8</v>
      </c>
      <c r="K107" s="96">
        <f t="shared" ca="1" si="4"/>
        <v>33.666666666666664</v>
      </c>
      <c r="L107" s="96">
        <f t="shared" ca="1" si="5"/>
        <v>1.3333333333333333</v>
      </c>
    </row>
    <row r="108" spans="1:12" x14ac:dyDescent="0.25">
      <c r="A108" t="str">
        <f>+Tabella3[[#This Row],[Codice]]</f>
        <v>AMMS20659</v>
      </c>
      <c r="B108" t="str">
        <f>+Tabella3[[#This Row],[Descrizione]]</f>
        <v>TEREA AZURE</v>
      </c>
      <c r="C108">
        <f>+Tabella3[[#This Row],[ACQ.]]</f>
        <v>460</v>
      </c>
      <c r="D108">
        <f>+Tabella3[[#This Row],[VEND.]]</f>
        <v>370</v>
      </c>
      <c r="E108">
        <f>+Tabella3[[#This Row],[RIMANENZE]]</f>
        <v>90</v>
      </c>
      <c r="F108" s="139">
        <f>+Tabella3[[#This Row],[PREZZO]]</f>
        <v>5.5</v>
      </c>
      <c r="G108" s="139">
        <f>+Tabella3[[#This Row],[TOTALE ACQUISTATO]]</f>
        <v>2530</v>
      </c>
      <c r="H108" s="139">
        <f>+Tabella3[[#This Row],[TOTALE VENDUTO]]</f>
        <v>2035</v>
      </c>
      <c r="J108">
        <f t="shared" si="3"/>
        <v>495</v>
      </c>
      <c r="K108" s="96">
        <f t="shared" ca="1" si="4"/>
        <v>30.833333333333332</v>
      </c>
      <c r="L108" s="96">
        <f t="shared" ca="1" si="5"/>
        <v>7.5</v>
      </c>
    </row>
    <row r="109" spans="1:12" x14ac:dyDescent="0.25">
      <c r="A109" t="str">
        <f>+Tabella3[[#This Row],[Codice]]</f>
        <v>AMMS2066</v>
      </c>
      <c r="B109" t="str">
        <f>+Tabella3[[#This Row],[Descrizione]]</f>
        <v>WINSTON SILVER SUPER LINE*AST20</v>
      </c>
      <c r="C109">
        <f>+Tabella3[[#This Row],[ACQ.]]</f>
        <v>230</v>
      </c>
      <c r="D109">
        <f>+Tabella3[[#This Row],[VEND.]]</f>
        <v>217</v>
      </c>
      <c r="E109">
        <f>+Tabella3[[#This Row],[RIMANENZE]]</f>
        <v>13</v>
      </c>
      <c r="F109" s="139">
        <f>+Tabella3[[#This Row],[PREZZO]]</f>
        <v>5.8</v>
      </c>
      <c r="G109" s="139">
        <f>+Tabella3[[#This Row],[TOTALE ACQUISTATO]]</f>
        <v>1334</v>
      </c>
      <c r="H109" s="139">
        <f>+Tabella3[[#This Row],[TOTALE VENDUTO]]</f>
        <v>1258.5999999999999</v>
      </c>
      <c r="J109">
        <f t="shared" si="3"/>
        <v>75.399999999999991</v>
      </c>
      <c r="K109" s="96">
        <f t="shared" ca="1" si="4"/>
        <v>18.083333333333332</v>
      </c>
      <c r="L109" s="96">
        <f t="shared" ca="1" si="5"/>
        <v>1.0833333333333333</v>
      </c>
    </row>
    <row r="110" spans="1:12" x14ac:dyDescent="0.25">
      <c r="A110" t="str">
        <f>+Tabella3[[#This Row],[Codice]]</f>
        <v>AMMS20688</v>
      </c>
      <c r="B110" t="str">
        <f>+Tabella3[[#This Row],[Descrizione]]</f>
        <v>LUCKY STRIKE STICKS TWIST</v>
      </c>
      <c r="C110">
        <f>+Tabella3[[#This Row],[ACQ.]]</f>
        <v>10</v>
      </c>
      <c r="D110">
        <f>+Tabella3[[#This Row],[VEND.]]</f>
        <v>2</v>
      </c>
      <c r="E110">
        <f>+Tabella3[[#This Row],[RIMANENZE]]</f>
        <v>8</v>
      </c>
      <c r="F110" s="139">
        <f>+Tabella3[[#This Row],[PREZZO]]</f>
        <v>3.8</v>
      </c>
      <c r="G110" s="139">
        <f>+Tabella3[[#This Row],[TOTALE ACQUISTATO]]</f>
        <v>38</v>
      </c>
      <c r="H110" s="139">
        <f>+Tabella3[[#This Row],[TOTALE VENDUTO]]</f>
        <v>7.6</v>
      </c>
      <c r="J110">
        <f t="shared" si="3"/>
        <v>30.4</v>
      </c>
      <c r="K110" s="96">
        <f t="shared" ca="1" si="4"/>
        <v>0.16666666666666666</v>
      </c>
      <c r="L110" s="96">
        <f t="shared" ca="1" si="5"/>
        <v>0.66666666666666663</v>
      </c>
    </row>
    <row r="111" spans="1:12" x14ac:dyDescent="0.25">
      <c r="A111" t="str">
        <f>+Tabella3[[#This Row],[Codice]]</f>
        <v>AMMS20785</v>
      </c>
      <c r="B111" t="str">
        <f>+Tabella3[[#This Row],[Descrizione]]</f>
        <v>TEREA CLOUD FUSE</v>
      </c>
      <c r="C111">
        <f>+Tabella3[[#This Row],[ACQ.]]</f>
        <v>120</v>
      </c>
      <c r="D111">
        <f>+Tabella3[[#This Row],[VEND.]]</f>
        <v>109</v>
      </c>
      <c r="E111">
        <f>+Tabella3[[#This Row],[RIMANENZE]]</f>
        <v>11</v>
      </c>
      <c r="F111" s="139">
        <f>+Tabella3[[#This Row],[PREZZO]]</f>
        <v>5.5</v>
      </c>
      <c r="G111" s="139">
        <f>+Tabella3[[#This Row],[TOTALE ACQUISTATO]]</f>
        <v>660</v>
      </c>
      <c r="H111" s="139">
        <f>+Tabella3[[#This Row],[TOTALE VENDUTO]]</f>
        <v>599.5</v>
      </c>
      <c r="J111">
        <f t="shared" si="3"/>
        <v>60.5</v>
      </c>
      <c r="K111" s="96">
        <f t="shared" ca="1" si="4"/>
        <v>9.0833333333333339</v>
      </c>
      <c r="L111" s="96">
        <f t="shared" ca="1" si="5"/>
        <v>0.91666666666666663</v>
      </c>
    </row>
    <row r="112" spans="1:12" x14ac:dyDescent="0.25">
      <c r="A112" t="str">
        <f>+Tabella3[[#This Row],[Codice]]</f>
        <v>AMMS20788</v>
      </c>
      <c r="B112" t="str">
        <f>+Tabella3[[#This Row],[Descrizione]]</f>
        <v>VEO STICKS PURPLE CLICK</v>
      </c>
      <c r="C112">
        <f>+Tabella3[[#This Row],[ACQ.]]</f>
        <v>40</v>
      </c>
      <c r="D112">
        <f>+Tabella3[[#This Row],[VEND.]]</f>
        <v>31</v>
      </c>
      <c r="E112">
        <f>+Tabella3[[#This Row],[RIMANENZE]]</f>
        <v>9</v>
      </c>
      <c r="F112" s="139">
        <f>+Tabella3[[#This Row],[PREZZO]]</f>
        <v>4.3</v>
      </c>
      <c r="G112" s="139">
        <f>+Tabella3[[#This Row],[TOTALE ACQUISTATO]]</f>
        <v>172</v>
      </c>
      <c r="H112" s="139">
        <f>+Tabella3[[#This Row],[TOTALE VENDUTO]]</f>
        <v>133.29999999999998</v>
      </c>
      <c r="J112">
        <f t="shared" si="3"/>
        <v>38.699999999999996</v>
      </c>
      <c r="K112" s="96">
        <f t="shared" ca="1" si="4"/>
        <v>2.5833333333333335</v>
      </c>
      <c r="L112" s="96">
        <f t="shared" ca="1" si="5"/>
        <v>0.75</v>
      </c>
    </row>
    <row r="113" spans="1:12" x14ac:dyDescent="0.25">
      <c r="A113" t="str">
        <f>+Tabella3[[#This Row],[Codice]]</f>
        <v>AMMS20927</v>
      </c>
      <c r="B113" t="str">
        <f>+Tabella3[[#This Row],[Descrizione]]</f>
        <v>WEST SILVER</v>
      </c>
      <c r="C113">
        <f>+Tabella3[[#This Row],[ACQ.]]</f>
        <v>90</v>
      </c>
      <c r="D113">
        <f>+Tabella3[[#This Row],[VEND.]]</f>
        <v>80</v>
      </c>
      <c r="E113">
        <f>+Tabella3[[#This Row],[RIMANENZE]]</f>
        <v>10</v>
      </c>
      <c r="F113" s="139">
        <f>+Tabella3[[#This Row],[PREZZO]]</f>
        <v>5.2</v>
      </c>
      <c r="G113" s="139">
        <f>+Tabella3[[#This Row],[TOTALE ACQUISTATO]]</f>
        <v>468</v>
      </c>
      <c r="H113" s="139">
        <f>+Tabella3[[#This Row],[TOTALE VENDUTO]]</f>
        <v>416</v>
      </c>
      <c r="J113">
        <f t="shared" si="3"/>
        <v>52</v>
      </c>
      <c r="K113" s="96">
        <f t="shared" ca="1" si="4"/>
        <v>6.666666666666667</v>
      </c>
      <c r="L113" s="96">
        <f t="shared" ca="1" si="5"/>
        <v>0.83333333333333337</v>
      </c>
    </row>
    <row r="114" spans="1:12" x14ac:dyDescent="0.25">
      <c r="A114" t="str">
        <f>+Tabella3[[#This Row],[Codice]]</f>
        <v>AMMS20933</v>
      </c>
      <c r="B114" t="str">
        <f>+Tabella3[[#This Row],[Descrizione]]</f>
        <v>ISENZIA SUNSET CORAL CRUSH</v>
      </c>
      <c r="C114">
        <f>+Tabella3[[#This Row],[ACQ.]]</f>
        <v>10</v>
      </c>
      <c r="D114">
        <f>+Tabella3[[#This Row],[VEND.]]</f>
        <v>2</v>
      </c>
      <c r="E114">
        <f>+Tabella3[[#This Row],[RIMANENZE]]</f>
        <v>8</v>
      </c>
      <c r="F114" s="139">
        <f>+Tabella3[[#This Row],[PREZZO]]</f>
        <v>3.8</v>
      </c>
      <c r="G114" s="139">
        <f>+Tabella3[[#This Row],[TOTALE ACQUISTATO]]</f>
        <v>38</v>
      </c>
      <c r="H114" s="139">
        <f>+Tabella3[[#This Row],[TOTALE VENDUTO]]</f>
        <v>7.6</v>
      </c>
      <c r="J114">
        <f t="shared" si="3"/>
        <v>30.4</v>
      </c>
      <c r="K114" s="96">
        <f t="shared" ca="1" si="4"/>
        <v>0.16666666666666666</v>
      </c>
      <c r="L114" s="96">
        <f t="shared" ca="1" si="5"/>
        <v>0.66666666666666663</v>
      </c>
    </row>
    <row r="115" spans="1:12" x14ac:dyDescent="0.25">
      <c r="A115" t="str">
        <f>+Tabella3[[#This Row],[Codice]]</f>
        <v>AMMS21036</v>
      </c>
      <c r="B115" t="str">
        <f>+Tabella3[[#This Row],[Descrizione]]</f>
        <v>MARLBORO CRAFTED RED 100S*AST20</v>
      </c>
      <c r="C115">
        <f>+Tabella3[[#This Row],[ACQ.]]</f>
        <v>300</v>
      </c>
      <c r="D115">
        <f>+Tabella3[[#This Row],[VEND.]]</f>
        <v>279</v>
      </c>
      <c r="E115">
        <f>+Tabella3[[#This Row],[RIMANENZE]]</f>
        <v>21</v>
      </c>
      <c r="F115" s="139">
        <f>+Tabella3[[#This Row],[PREZZO]]</f>
        <v>5.5</v>
      </c>
      <c r="G115" s="139">
        <f>+Tabella3[[#This Row],[TOTALE ACQUISTATO]]</f>
        <v>1650</v>
      </c>
      <c r="H115" s="139">
        <f>+Tabella3[[#This Row],[TOTALE VENDUTO]]</f>
        <v>1534.5</v>
      </c>
      <c r="J115">
        <f t="shared" si="3"/>
        <v>115.5</v>
      </c>
      <c r="K115" s="96">
        <f t="shared" ca="1" si="4"/>
        <v>23.25</v>
      </c>
      <c r="L115" s="96">
        <f t="shared" ca="1" si="5"/>
        <v>1.75</v>
      </c>
    </row>
    <row r="116" spans="1:12" x14ac:dyDescent="0.25">
      <c r="A116" t="str">
        <f>+Tabella3[[#This Row],[Codice]]</f>
        <v>AMMS21037</v>
      </c>
      <c r="B116" t="str">
        <f>+Tabella3[[#This Row],[Descrizione]]</f>
        <v>MARLBORO CRAFTED GOLD 100S*AST20</v>
      </c>
      <c r="C116">
        <f>+Tabella3[[#This Row],[ACQ.]]</f>
        <v>330</v>
      </c>
      <c r="D116">
        <f>+Tabella3[[#This Row],[VEND.]]</f>
        <v>316</v>
      </c>
      <c r="E116">
        <f>+Tabella3[[#This Row],[RIMANENZE]]</f>
        <v>14</v>
      </c>
      <c r="F116" s="139">
        <f>+Tabella3[[#This Row],[PREZZO]]</f>
        <v>5.5</v>
      </c>
      <c r="G116" s="139">
        <f>+Tabella3[[#This Row],[TOTALE ACQUISTATO]]</f>
        <v>1815</v>
      </c>
      <c r="H116" s="139">
        <f>+Tabella3[[#This Row],[TOTALE VENDUTO]]</f>
        <v>1738</v>
      </c>
      <c r="J116">
        <f t="shared" si="3"/>
        <v>77</v>
      </c>
      <c r="K116" s="96">
        <f t="shared" ca="1" si="4"/>
        <v>26.333333333333332</v>
      </c>
      <c r="L116" s="96">
        <f t="shared" ca="1" si="5"/>
        <v>1.1666666666666667</v>
      </c>
    </row>
    <row r="117" spans="1:12" x14ac:dyDescent="0.25">
      <c r="A117" t="str">
        <f>+Tabella3[[#This Row],[Codice]]</f>
        <v>AMMS21108</v>
      </c>
      <c r="B117" t="str">
        <f>+Tabella3[[#This Row],[Descrizione]]</f>
        <v>DELIA CLASSIC GOLD</v>
      </c>
      <c r="C117">
        <f>+Tabella3[[#This Row],[ACQ.]]</f>
        <v>290</v>
      </c>
      <c r="D117">
        <f>+Tabella3[[#This Row],[VEND.]]</f>
        <v>267</v>
      </c>
      <c r="E117">
        <f>+Tabella3[[#This Row],[RIMANENZE]]</f>
        <v>23</v>
      </c>
      <c r="F117" s="139">
        <f>+Tabella3[[#This Row],[PREZZO]]</f>
        <v>5</v>
      </c>
      <c r="G117" s="139">
        <f>+Tabella3[[#This Row],[TOTALE ACQUISTATO]]</f>
        <v>1450</v>
      </c>
      <c r="H117" s="139">
        <f>+Tabella3[[#This Row],[TOTALE VENDUTO]]</f>
        <v>1335</v>
      </c>
      <c r="J117">
        <f t="shared" si="3"/>
        <v>115</v>
      </c>
      <c r="K117" s="96">
        <f t="shared" ca="1" si="4"/>
        <v>22.25</v>
      </c>
      <c r="L117" s="96">
        <f t="shared" ca="1" si="5"/>
        <v>1.9166666666666667</v>
      </c>
    </row>
    <row r="118" spans="1:12" x14ac:dyDescent="0.25">
      <c r="A118" t="str">
        <f>+Tabella3[[#This Row],[Codice]]</f>
        <v>AMMS21109</v>
      </c>
      <c r="B118" t="str">
        <f>+Tabella3[[#This Row],[Descrizione]]</f>
        <v>DELIA CLASSIC RED</v>
      </c>
      <c r="C118">
        <f>+Tabella3[[#This Row],[ACQ.]]</f>
        <v>20</v>
      </c>
      <c r="D118">
        <f>+Tabella3[[#This Row],[VEND.]]</f>
        <v>8</v>
      </c>
      <c r="E118">
        <f>+Tabella3[[#This Row],[RIMANENZE]]</f>
        <v>12</v>
      </c>
      <c r="F118" s="139">
        <f>+Tabella3[[#This Row],[PREZZO]]</f>
        <v>5</v>
      </c>
      <c r="G118" s="139">
        <f>+Tabella3[[#This Row],[TOTALE ACQUISTATO]]</f>
        <v>100</v>
      </c>
      <c r="H118" s="139">
        <f>+Tabella3[[#This Row],[TOTALE VENDUTO]]</f>
        <v>40</v>
      </c>
      <c r="J118">
        <f t="shared" si="3"/>
        <v>60</v>
      </c>
      <c r="K118" s="96">
        <f t="shared" ca="1" si="4"/>
        <v>0.66666666666666663</v>
      </c>
      <c r="L118" s="96">
        <f t="shared" ca="1" si="5"/>
        <v>1</v>
      </c>
    </row>
    <row r="119" spans="1:12" x14ac:dyDescent="0.25">
      <c r="A119" t="str">
        <f>+Tabella3[[#This Row],[Codice]]</f>
        <v>AMMS21173</v>
      </c>
      <c r="B119" t="str">
        <f>+Tabella3[[#This Row],[Descrizione]]</f>
        <v>VEO STICK AMBER CLICK</v>
      </c>
      <c r="C119">
        <f>+Tabella3[[#This Row],[ACQ.]]</f>
        <v>70</v>
      </c>
      <c r="D119">
        <f>+Tabella3[[#This Row],[VEND.]]</f>
        <v>53</v>
      </c>
      <c r="E119">
        <f>+Tabella3[[#This Row],[RIMANENZE]]</f>
        <v>17</v>
      </c>
      <c r="F119" s="139">
        <f>+Tabella3[[#This Row],[PREZZO]]</f>
        <v>4.3</v>
      </c>
      <c r="G119" s="139">
        <f>+Tabella3[[#This Row],[TOTALE ACQUISTATO]]</f>
        <v>301</v>
      </c>
      <c r="H119" s="139">
        <f>+Tabella3[[#This Row],[TOTALE VENDUTO]]</f>
        <v>227.89999999999998</v>
      </c>
      <c r="J119">
        <f t="shared" si="3"/>
        <v>73.099999999999994</v>
      </c>
      <c r="K119" s="96">
        <f t="shared" ca="1" si="4"/>
        <v>4.416666666666667</v>
      </c>
      <c r="L119" s="96">
        <f t="shared" ca="1" si="5"/>
        <v>1.4166666666666667</v>
      </c>
    </row>
    <row r="120" spans="1:12" x14ac:dyDescent="0.25">
      <c r="A120" t="str">
        <f>+Tabella3[[#This Row],[Codice]]</f>
        <v>AMMS21174</v>
      </c>
      <c r="B120" t="str">
        <f>+Tabella3[[#This Row],[Descrizione]]</f>
        <v>TEREA KONA</v>
      </c>
      <c r="C120">
        <f>+Tabella3[[#This Row],[ACQ.]]</f>
        <v>30</v>
      </c>
      <c r="D120">
        <f>+Tabella3[[#This Row],[VEND.]]</f>
        <v>5</v>
      </c>
      <c r="E120">
        <f>+Tabella3[[#This Row],[RIMANENZE]]</f>
        <v>25</v>
      </c>
      <c r="F120" s="139">
        <f>+Tabella3[[#This Row],[PREZZO]]</f>
        <v>5.5</v>
      </c>
      <c r="G120" s="139">
        <f>+Tabella3[[#This Row],[TOTALE ACQUISTATO]]</f>
        <v>165</v>
      </c>
      <c r="H120" s="139">
        <f>+Tabella3[[#This Row],[TOTALE VENDUTO]]</f>
        <v>27.5</v>
      </c>
      <c r="J120">
        <f t="shared" si="3"/>
        <v>137.5</v>
      </c>
      <c r="K120" s="96">
        <f t="shared" ca="1" si="4"/>
        <v>0.41666666666666669</v>
      </c>
      <c r="L120" s="96">
        <f t="shared" ca="1" si="5"/>
        <v>2.0833333333333335</v>
      </c>
    </row>
    <row r="121" spans="1:12" x14ac:dyDescent="0.25">
      <c r="A121" t="str">
        <f>+Tabella3[[#This Row],[Codice]]</f>
        <v>AMMS21232</v>
      </c>
      <c r="B121" t="str">
        <f>+Tabella3[[#This Row],[Descrizione]]</f>
        <v>DELIA CLASSIC GREEN</v>
      </c>
      <c r="C121">
        <f>+Tabella3[[#This Row],[ACQ.]]</f>
        <v>60</v>
      </c>
      <c r="D121">
        <f>+Tabella3[[#This Row],[VEND.]]</f>
        <v>47</v>
      </c>
      <c r="E121">
        <f>+Tabella3[[#This Row],[RIMANENZE]]</f>
        <v>13</v>
      </c>
      <c r="F121" s="139">
        <f>+Tabella3[[#This Row],[PREZZO]]</f>
        <v>5</v>
      </c>
      <c r="G121" s="139">
        <f>+Tabella3[[#This Row],[TOTALE ACQUISTATO]]</f>
        <v>300</v>
      </c>
      <c r="H121" s="139">
        <f>+Tabella3[[#This Row],[TOTALE VENDUTO]]</f>
        <v>235</v>
      </c>
      <c r="J121">
        <f t="shared" si="3"/>
        <v>65</v>
      </c>
      <c r="K121" s="96">
        <f t="shared" ca="1" si="4"/>
        <v>3.9166666666666665</v>
      </c>
      <c r="L121" s="96">
        <f t="shared" ca="1" si="5"/>
        <v>1.0833333333333333</v>
      </c>
    </row>
    <row r="122" spans="1:12" x14ac:dyDescent="0.25">
      <c r="A122" t="str">
        <f>+Tabella3[[#This Row],[Codice]]</f>
        <v>AMMS21264</v>
      </c>
      <c r="B122" t="str">
        <f>+Tabella3[[#This Row],[Descrizione]]</f>
        <v>LUCKY STRIKE RUBY</v>
      </c>
      <c r="C122">
        <f>+Tabella3[[#This Row],[ACQ.]]</f>
        <v>30</v>
      </c>
      <c r="D122">
        <f>+Tabella3[[#This Row],[VEND.]]</f>
        <v>22</v>
      </c>
      <c r="E122">
        <f>+Tabella3[[#This Row],[RIMANENZE]]</f>
        <v>8</v>
      </c>
      <c r="F122" s="139">
        <f>+Tabella3[[#This Row],[PREZZO]]</f>
        <v>3.8</v>
      </c>
      <c r="G122" s="139">
        <f>+Tabella3[[#This Row],[TOTALE ACQUISTATO]]</f>
        <v>114</v>
      </c>
      <c r="H122" s="139">
        <f>+Tabella3[[#This Row],[TOTALE VENDUTO]]</f>
        <v>83.6</v>
      </c>
      <c r="J122">
        <f t="shared" si="3"/>
        <v>30.4</v>
      </c>
      <c r="K122" s="96">
        <f t="shared" ca="1" si="4"/>
        <v>1.8333333333333333</v>
      </c>
      <c r="L122" s="96">
        <f t="shared" ca="1" si="5"/>
        <v>0.66666666666666663</v>
      </c>
    </row>
    <row r="123" spans="1:12" x14ac:dyDescent="0.25">
      <c r="A123" t="str">
        <f>+Tabella3[[#This Row],[Codice]]</f>
        <v>AMMS21287</v>
      </c>
      <c r="B123" t="str">
        <f>+Tabella3[[#This Row],[Descrizione]]</f>
        <v>MARLBORO GOLD TITANIUM EDITION*AST20</v>
      </c>
      <c r="C123">
        <f>+Tabella3[[#This Row],[ACQ.]]</f>
        <v>40</v>
      </c>
      <c r="D123">
        <f>+Tabella3[[#This Row],[VEND.]]</f>
        <v>40</v>
      </c>
      <c r="E123">
        <f>+Tabella3[[#This Row],[RIMANENZE]]</f>
        <v>0</v>
      </c>
      <c r="F123" s="139">
        <f>+Tabella3[[#This Row],[PREZZO]]</f>
        <v>6.5</v>
      </c>
      <c r="G123" s="139">
        <f>+Tabella3[[#This Row],[TOTALE ACQUISTATO]]</f>
        <v>260</v>
      </c>
      <c r="H123" s="139">
        <f>+Tabella3[[#This Row],[TOTALE VENDUTO]]</f>
        <v>260</v>
      </c>
      <c r="J123">
        <f t="shared" si="3"/>
        <v>0</v>
      </c>
      <c r="K123" s="96">
        <f t="shared" ca="1" si="4"/>
        <v>3.3333333333333335</v>
      </c>
      <c r="L123" s="96">
        <f t="shared" ca="1" si="5"/>
        <v>0</v>
      </c>
    </row>
    <row r="124" spans="1:12" x14ac:dyDescent="0.25">
      <c r="A124" t="str">
        <f>+Tabella3[[#This Row],[Codice]]</f>
        <v>AMMS21288</v>
      </c>
      <c r="B124" t="str">
        <f>+Tabella3[[#This Row],[Descrizione]]</f>
        <v>MARLBORO RED TITANIUM EDITION*AST20</v>
      </c>
      <c r="C124">
        <f>+Tabella3[[#This Row],[ACQ.]]</f>
        <v>20</v>
      </c>
      <c r="D124">
        <f>+Tabella3[[#This Row],[VEND.]]</f>
        <v>11</v>
      </c>
      <c r="E124">
        <f>+Tabella3[[#This Row],[RIMANENZE]]</f>
        <v>9</v>
      </c>
      <c r="F124" s="139">
        <f>+Tabella3[[#This Row],[PREZZO]]</f>
        <v>6.5</v>
      </c>
      <c r="G124" s="139">
        <f>+Tabella3[[#This Row],[TOTALE ACQUISTATO]]</f>
        <v>130</v>
      </c>
      <c r="H124" s="139">
        <f>+Tabella3[[#This Row],[TOTALE VENDUTO]]</f>
        <v>71.5</v>
      </c>
      <c r="J124">
        <f t="shared" si="3"/>
        <v>58.5</v>
      </c>
      <c r="K124" s="96">
        <f t="shared" ca="1" si="4"/>
        <v>0.91666666666666663</v>
      </c>
      <c r="L124" s="96">
        <f t="shared" ca="1" si="5"/>
        <v>0.75</v>
      </c>
    </row>
    <row r="125" spans="1:12" x14ac:dyDescent="0.25">
      <c r="A125" t="str">
        <f>+Tabella3[[#This Row],[Codice]]</f>
        <v>AMMS21380</v>
      </c>
      <c r="B125" t="str">
        <f>+Tabella3[[#This Row],[Descrizione]]</f>
        <v>DELIA CLASSIC SILVER</v>
      </c>
      <c r="C125">
        <f>+Tabella3[[#This Row],[ACQ.]]</f>
        <v>70</v>
      </c>
      <c r="D125">
        <f>+Tabella3[[#This Row],[VEND.]]</f>
        <v>44</v>
      </c>
      <c r="E125">
        <f>+Tabella3[[#This Row],[RIMANENZE]]</f>
        <v>26</v>
      </c>
      <c r="F125" s="139">
        <f>+Tabella3[[#This Row],[PREZZO]]</f>
        <v>5</v>
      </c>
      <c r="G125" s="139">
        <f>+Tabella3[[#This Row],[TOTALE ACQUISTATO]]</f>
        <v>350</v>
      </c>
      <c r="H125" s="139">
        <f>+Tabella3[[#This Row],[TOTALE VENDUTO]]</f>
        <v>220</v>
      </c>
      <c r="J125">
        <f t="shared" si="3"/>
        <v>130</v>
      </c>
      <c r="K125" s="96">
        <f t="shared" ca="1" si="4"/>
        <v>3.6666666666666665</v>
      </c>
      <c r="L125" s="96">
        <f t="shared" ca="1" si="5"/>
        <v>2.1666666666666665</v>
      </c>
    </row>
    <row r="126" spans="1:12" x14ac:dyDescent="0.25">
      <c r="A126" t="str">
        <f>+Tabella3[[#This Row],[Codice]]</f>
        <v>AMMS21419</v>
      </c>
      <c r="B126" t="str">
        <f>+Tabella3[[#This Row],[Descrizione]]</f>
        <v>CHESTERFIELD LABEL BLU KS *AST20</v>
      </c>
      <c r="C126">
        <f>+Tabella3[[#This Row],[ACQ.]]</f>
        <v>130</v>
      </c>
      <c r="D126">
        <f>+Tabella3[[#This Row],[VEND.]]</f>
        <v>96</v>
      </c>
      <c r="E126">
        <f>+Tabella3[[#This Row],[RIMANENZE]]</f>
        <v>34</v>
      </c>
      <c r="F126" s="139">
        <f>+Tabella3[[#This Row],[PREZZO]]</f>
        <v>5.5</v>
      </c>
      <c r="G126" s="139">
        <f>+Tabella3[[#This Row],[TOTALE ACQUISTATO]]</f>
        <v>715</v>
      </c>
      <c r="H126" s="139">
        <f>+Tabella3[[#This Row],[TOTALE VENDUTO]]</f>
        <v>528</v>
      </c>
      <c r="J126">
        <f t="shared" si="3"/>
        <v>187</v>
      </c>
      <c r="K126" s="96">
        <f t="shared" ca="1" si="4"/>
        <v>8</v>
      </c>
      <c r="L126" s="96">
        <f t="shared" ca="1" si="5"/>
        <v>2.8333333333333335</v>
      </c>
    </row>
    <row r="127" spans="1:12" x14ac:dyDescent="0.25">
      <c r="A127" t="str">
        <f>+Tabella3[[#This Row],[Codice]]</f>
        <v>AMMS21420</v>
      </c>
      <c r="B127" t="str">
        <f>+Tabella3[[#This Row],[Descrizione]]</f>
        <v>CHESTERFIELD LABEL ORIGINAL KS*AST20</v>
      </c>
      <c r="C127">
        <f>+Tabella3[[#This Row],[ACQ.]]</f>
        <v>150</v>
      </c>
      <c r="D127">
        <f>+Tabella3[[#This Row],[VEND.]]</f>
        <v>140</v>
      </c>
      <c r="E127">
        <f>+Tabella3[[#This Row],[RIMANENZE]]</f>
        <v>10</v>
      </c>
      <c r="F127" s="139">
        <f>+Tabella3[[#This Row],[PREZZO]]</f>
        <v>5.5</v>
      </c>
      <c r="G127" s="139">
        <f>+Tabella3[[#This Row],[TOTALE ACQUISTATO]]</f>
        <v>825</v>
      </c>
      <c r="H127" s="139">
        <f>+Tabella3[[#This Row],[TOTALE VENDUTO]]</f>
        <v>770</v>
      </c>
      <c r="J127">
        <f t="shared" si="3"/>
        <v>55</v>
      </c>
      <c r="K127" s="96">
        <f t="shared" ca="1" si="4"/>
        <v>11.666666666666666</v>
      </c>
      <c r="L127" s="96">
        <f t="shared" ca="1" si="5"/>
        <v>0.83333333333333337</v>
      </c>
    </row>
    <row r="128" spans="1:12" x14ac:dyDescent="0.25">
      <c r="A128" t="str">
        <f>+Tabella3[[#This Row],[Codice]]</f>
        <v>AMMS21459</v>
      </c>
      <c r="B128" t="str">
        <f>+Tabella3[[#This Row],[Descrizione]]</f>
        <v>WINSTON JUST BLUE*AST20</v>
      </c>
      <c r="C128">
        <f>+Tabella3[[#This Row],[ACQ.]]</f>
        <v>110</v>
      </c>
      <c r="D128">
        <f>+Tabella3[[#This Row],[VEND.]]</f>
        <v>101</v>
      </c>
      <c r="E128">
        <f>+Tabella3[[#This Row],[RIMANENZE]]</f>
        <v>9</v>
      </c>
      <c r="F128" s="139">
        <f>+Tabella3[[#This Row],[PREZZO]]</f>
        <v>5.5</v>
      </c>
      <c r="G128" s="139">
        <f>+Tabella3[[#This Row],[TOTALE ACQUISTATO]]</f>
        <v>605</v>
      </c>
      <c r="H128" s="139">
        <f>+Tabella3[[#This Row],[TOTALE VENDUTO]]</f>
        <v>555.5</v>
      </c>
      <c r="J128">
        <f t="shared" si="3"/>
        <v>49.5</v>
      </c>
      <c r="K128" s="96">
        <f t="shared" ca="1" si="4"/>
        <v>8.4166666666666661</v>
      </c>
      <c r="L128" s="96">
        <f t="shared" ca="1" si="5"/>
        <v>0.75</v>
      </c>
    </row>
    <row r="129" spans="1:12" x14ac:dyDescent="0.25">
      <c r="A129" t="str">
        <f>+Tabella3[[#This Row],[Codice]]</f>
        <v>AMMS21460</v>
      </c>
      <c r="B129" t="str">
        <f>+Tabella3[[#This Row],[Descrizione]]</f>
        <v>WINSTON JUST RED*AST20</v>
      </c>
      <c r="C129">
        <f>+Tabella3[[#This Row],[ACQ.]]</f>
        <v>50</v>
      </c>
      <c r="D129">
        <f>+Tabella3[[#This Row],[VEND.]]</f>
        <v>37</v>
      </c>
      <c r="E129">
        <f>+Tabella3[[#This Row],[RIMANENZE]]</f>
        <v>13</v>
      </c>
      <c r="F129" s="139">
        <f>+Tabella3[[#This Row],[PREZZO]]</f>
        <v>5.5</v>
      </c>
      <c r="G129" s="139">
        <f>+Tabella3[[#This Row],[TOTALE ACQUISTATO]]</f>
        <v>275</v>
      </c>
      <c r="H129" s="139">
        <f>+Tabella3[[#This Row],[TOTALE VENDUTO]]</f>
        <v>203.5</v>
      </c>
      <c r="J129">
        <f t="shared" si="3"/>
        <v>71.5</v>
      </c>
      <c r="K129" s="96">
        <f t="shared" ca="1" si="4"/>
        <v>3.0833333333333335</v>
      </c>
      <c r="L129" s="96">
        <f t="shared" ca="1" si="5"/>
        <v>1.0833333333333333</v>
      </c>
    </row>
    <row r="130" spans="1:12" x14ac:dyDescent="0.25">
      <c r="A130" t="str">
        <f>+Tabella3[[#This Row],[Codice]]</f>
        <v>AMMS21601</v>
      </c>
      <c r="B130" t="str">
        <f>+Tabella3[[#This Row],[Descrizione]]</f>
        <v>EVO AMBER STICKS</v>
      </c>
      <c r="C130">
        <f>+Tabella3[[#This Row],[ACQ.]]</f>
        <v>90</v>
      </c>
      <c r="D130">
        <f>+Tabella3[[#This Row],[VEND.]]</f>
        <v>68</v>
      </c>
      <c r="E130">
        <f>+Tabella3[[#This Row],[RIMANENZE]]</f>
        <v>22</v>
      </c>
      <c r="F130" s="139">
        <f>+Tabella3[[#This Row],[PREZZO]]</f>
        <v>4.5</v>
      </c>
      <c r="G130" s="139">
        <f>+Tabella3[[#This Row],[TOTALE ACQUISTATO]]</f>
        <v>405</v>
      </c>
      <c r="H130" s="139">
        <f>+Tabella3[[#This Row],[TOTALE VENDUTO]]</f>
        <v>306</v>
      </c>
      <c r="J130">
        <f t="shared" si="3"/>
        <v>99</v>
      </c>
      <c r="K130" s="96">
        <f t="shared" ca="1" si="4"/>
        <v>5.666666666666667</v>
      </c>
      <c r="L130" s="96">
        <f t="shared" ca="1" si="5"/>
        <v>1.8333333333333333</v>
      </c>
    </row>
    <row r="131" spans="1:12" x14ac:dyDescent="0.25">
      <c r="A131" t="str">
        <f>+Tabella3[[#This Row],[Codice]]</f>
        <v>AMMS21641</v>
      </c>
      <c r="B131" t="str">
        <f>+Tabella3[[#This Row],[Descrizione]]</f>
        <v>VIRTO STICKS AZURE</v>
      </c>
      <c r="C131">
        <f>+Tabella3[[#This Row],[ACQ.]]</f>
        <v>20</v>
      </c>
      <c r="D131">
        <f>+Tabella3[[#This Row],[VEND.]]</f>
        <v>12</v>
      </c>
      <c r="E131">
        <f>+Tabella3[[#This Row],[RIMANENZE]]</f>
        <v>8</v>
      </c>
      <c r="F131" s="139">
        <f>+Tabella3[[#This Row],[PREZZO]]</f>
        <v>5.5</v>
      </c>
      <c r="G131" s="139">
        <f>+Tabella3[[#This Row],[TOTALE ACQUISTATO]]</f>
        <v>110</v>
      </c>
      <c r="H131" s="139">
        <f>+Tabella3[[#This Row],[TOTALE VENDUTO]]</f>
        <v>66</v>
      </c>
      <c r="J131">
        <f t="shared" si="3"/>
        <v>44</v>
      </c>
      <c r="K131" s="96">
        <f t="shared" ca="1" si="4"/>
        <v>1</v>
      </c>
      <c r="L131" s="96">
        <f t="shared" ca="1" si="5"/>
        <v>0.66666666666666663</v>
      </c>
    </row>
    <row r="132" spans="1:12" x14ac:dyDescent="0.25">
      <c r="A132" t="str">
        <f>+Tabella3[[#This Row],[Codice]]</f>
        <v>AMMS21643</v>
      </c>
      <c r="B132" t="str">
        <f>+Tabella3[[#This Row],[Descrizione]]</f>
        <v>VIRTO STICKS CLASSIC</v>
      </c>
      <c r="C132">
        <f>+Tabella3[[#This Row],[ACQ.]]</f>
        <v>30</v>
      </c>
      <c r="D132">
        <f>+Tabella3[[#This Row],[VEND.]]</f>
        <v>21</v>
      </c>
      <c r="E132">
        <f>+Tabella3[[#This Row],[RIMANENZE]]</f>
        <v>9</v>
      </c>
      <c r="F132" s="139">
        <f>+Tabella3[[#This Row],[PREZZO]]</f>
        <v>5.5</v>
      </c>
      <c r="G132" s="139">
        <f>+Tabella3[[#This Row],[TOTALE ACQUISTATO]]</f>
        <v>165</v>
      </c>
      <c r="H132" s="139">
        <f>+Tabella3[[#This Row],[TOTALE VENDUTO]]</f>
        <v>115.5</v>
      </c>
      <c r="J132">
        <f t="shared" ref="J132:J195" si="6">+E132*F132</f>
        <v>49.5</v>
      </c>
      <c r="K132" s="96">
        <f t="shared" ref="K132:K195" ca="1" si="7">+D132/N$4</f>
        <v>1.75</v>
      </c>
      <c r="L132" s="96">
        <f t="shared" ref="L132:L195" ca="1" si="8">+E132/N$4</f>
        <v>0.75</v>
      </c>
    </row>
    <row r="133" spans="1:12" x14ac:dyDescent="0.25">
      <c r="A133" t="str">
        <f>+Tabella3[[#This Row],[Codice]]</f>
        <v>AMMS21687</v>
      </c>
      <c r="B133" t="str">
        <f>+Tabella3[[#This Row],[Descrizione]]</f>
        <v>TOSCANELLO XXL CONNUBIO NERO RISERVA 4*PZ</v>
      </c>
      <c r="C133">
        <f>+Tabella3[[#This Row],[ACQ.]]</f>
        <v>10</v>
      </c>
      <c r="D133">
        <f>+Tabella3[[#This Row],[VEND.]]</f>
        <v>10</v>
      </c>
      <c r="E133">
        <f>+Tabella3[[#This Row],[RIMANENZE]]</f>
        <v>0</v>
      </c>
      <c r="F133" s="139">
        <f>+Tabella3[[#This Row],[PREZZO]]</f>
        <v>5.3</v>
      </c>
      <c r="G133" s="139">
        <f>+Tabella3[[#This Row],[TOTALE ACQUISTATO]]</f>
        <v>53</v>
      </c>
      <c r="H133" s="139">
        <f>+Tabella3[[#This Row],[TOTALE VENDUTO]]</f>
        <v>53</v>
      </c>
      <c r="J133">
        <f t="shared" si="6"/>
        <v>0</v>
      </c>
      <c r="K133" s="96">
        <f t="shared" ca="1" si="7"/>
        <v>0.83333333333333337</v>
      </c>
      <c r="L133" s="96">
        <f t="shared" ca="1" si="8"/>
        <v>0</v>
      </c>
    </row>
    <row r="134" spans="1:12" x14ac:dyDescent="0.25">
      <c r="A134" t="str">
        <f>+Tabella3[[#This Row],[Codice]]</f>
        <v>AMMS2214</v>
      </c>
      <c r="B134" t="str">
        <f>+Tabella3[[#This Row],[Descrizione]]</f>
        <v>MARLBORO GOLD TOUCH KS*AST20</v>
      </c>
      <c r="C134">
        <f>+Tabella3[[#This Row],[ACQ.]]</f>
        <v>780</v>
      </c>
      <c r="D134">
        <f>+Tabella3[[#This Row],[VEND.]]</f>
        <v>734</v>
      </c>
      <c r="E134">
        <f>+Tabella3[[#This Row],[RIMANENZE]]</f>
        <v>46</v>
      </c>
      <c r="F134" s="139">
        <f>+Tabella3[[#This Row],[PREZZO]]</f>
        <v>6.5</v>
      </c>
      <c r="G134" s="139">
        <f>+Tabella3[[#This Row],[TOTALE ACQUISTATO]]</f>
        <v>5070</v>
      </c>
      <c r="H134" s="139">
        <f>+Tabella3[[#This Row],[TOTALE VENDUTO]]</f>
        <v>4771</v>
      </c>
      <c r="J134">
        <f t="shared" si="6"/>
        <v>299</v>
      </c>
      <c r="K134" s="96">
        <f t="shared" ca="1" si="7"/>
        <v>61.166666666666664</v>
      </c>
      <c r="L134" s="96">
        <f t="shared" ca="1" si="8"/>
        <v>3.8333333333333335</v>
      </c>
    </row>
    <row r="135" spans="1:12" x14ac:dyDescent="0.25">
      <c r="A135" t="str">
        <f>+Tabella3[[#This Row],[Codice]]</f>
        <v>AMMS2240</v>
      </c>
      <c r="B135" t="str">
        <f>+Tabella3[[#This Row],[Descrizione]]</f>
        <v>CAMEL ESSENTIAL BLUE AST*20</v>
      </c>
      <c r="C135">
        <f>+Tabella3[[#This Row],[ACQ.]]</f>
        <v>30</v>
      </c>
      <c r="D135">
        <f>+Tabella3[[#This Row],[VEND.]]</f>
        <v>25</v>
      </c>
      <c r="E135">
        <f>+Tabella3[[#This Row],[RIMANENZE]]</f>
        <v>5</v>
      </c>
      <c r="F135" s="139">
        <f>+Tabella3[[#This Row],[PREZZO]]</f>
        <v>6</v>
      </c>
      <c r="G135" s="139">
        <f>+Tabella3[[#This Row],[TOTALE ACQUISTATO]]</f>
        <v>180</v>
      </c>
      <c r="H135" s="139">
        <f>+Tabella3[[#This Row],[TOTALE VENDUTO]]</f>
        <v>150</v>
      </c>
      <c r="J135">
        <f t="shared" si="6"/>
        <v>30</v>
      </c>
      <c r="K135" s="96">
        <f t="shared" ca="1" si="7"/>
        <v>2.0833333333333335</v>
      </c>
      <c r="L135" s="96">
        <f t="shared" ca="1" si="8"/>
        <v>0.41666666666666669</v>
      </c>
    </row>
    <row r="136" spans="1:12" x14ac:dyDescent="0.25">
      <c r="A136" t="str">
        <f>+Tabella3[[#This Row],[Codice]]</f>
        <v>AMMS2270</v>
      </c>
      <c r="B136" t="str">
        <f>+Tabella3[[#This Row],[Descrizione]]</f>
        <v>ROTHMANS OF LONDON D SERIES AST*20</v>
      </c>
      <c r="C136">
        <f>+Tabella3[[#This Row],[ACQ.]]</f>
        <v>60</v>
      </c>
      <c r="D136">
        <f>+Tabella3[[#This Row],[VEND.]]</f>
        <v>51</v>
      </c>
      <c r="E136">
        <f>+Tabella3[[#This Row],[RIMANENZE]]</f>
        <v>9</v>
      </c>
      <c r="F136" s="139">
        <f>+Tabella3[[#This Row],[PREZZO]]</f>
        <v>5.5</v>
      </c>
      <c r="G136" s="139">
        <f>+Tabella3[[#This Row],[TOTALE ACQUISTATO]]</f>
        <v>330</v>
      </c>
      <c r="H136" s="139">
        <f>+Tabella3[[#This Row],[TOTALE VENDUTO]]</f>
        <v>280.5</v>
      </c>
      <c r="J136">
        <f t="shared" si="6"/>
        <v>49.5</v>
      </c>
      <c r="K136" s="96">
        <f t="shared" ca="1" si="7"/>
        <v>4.25</v>
      </c>
      <c r="L136" s="96">
        <f t="shared" ca="1" si="8"/>
        <v>0.75</v>
      </c>
    </row>
    <row r="137" spans="1:12" x14ac:dyDescent="0.25">
      <c r="A137" t="str">
        <f>+Tabella3[[#This Row],[Codice]]</f>
        <v>AMMS2296</v>
      </c>
      <c r="B137" t="str">
        <f>+Tabella3[[#This Row],[Descrizione]]</f>
        <v>WINSTON SILVER 100S*AST20</v>
      </c>
      <c r="C137">
        <f>+Tabella3[[#This Row],[ACQ.]]</f>
        <v>200</v>
      </c>
      <c r="D137">
        <f>+Tabella3[[#This Row],[VEND.]]</f>
        <v>187</v>
      </c>
      <c r="E137">
        <f>+Tabella3[[#This Row],[RIMANENZE]]</f>
        <v>13</v>
      </c>
      <c r="F137" s="139">
        <f>+Tabella3[[#This Row],[PREZZO]]</f>
        <v>5.8</v>
      </c>
      <c r="G137" s="139">
        <f>+Tabella3[[#This Row],[TOTALE ACQUISTATO]]</f>
        <v>1160</v>
      </c>
      <c r="H137" s="139">
        <f>+Tabella3[[#This Row],[TOTALE VENDUTO]]</f>
        <v>1084.5999999999999</v>
      </c>
      <c r="J137">
        <f t="shared" si="6"/>
        <v>75.399999999999991</v>
      </c>
      <c r="K137" s="96">
        <f t="shared" ca="1" si="7"/>
        <v>15.583333333333334</v>
      </c>
      <c r="L137" s="96">
        <f t="shared" ca="1" si="8"/>
        <v>1.0833333333333333</v>
      </c>
    </row>
    <row r="138" spans="1:12" x14ac:dyDescent="0.25">
      <c r="A138" t="str">
        <f>+Tabella3[[#This Row],[Codice]]</f>
        <v>AMMS233</v>
      </c>
      <c r="B138" t="str">
        <f>+Tabella3[[#This Row],[Descrizione]]</f>
        <v>DIANA ROSSA KS*AST20</v>
      </c>
      <c r="C138">
        <f>+Tabella3[[#This Row],[ACQ.]]</f>
        <v>100</v>
      </c>
      <c r="D138">
        <f>+Tabella3[[#This Row],[VEND.]]</f>
        <v>15</v>
      </c>
      <c r="E138">
        <f>+Tabella3[[#This Row],[RIMANENZE]]</f>
        <v>85</v>
      </c>
      <c r="F138" s="139">
        <f>+Tabella3[[#This Row],[PREZZO]]</f>
        <v>5.5</v>
      </c>
      <c r="G138" s="139">
        <f>+Tabella3[[#This Row],[TOTALE ACQUISTATO]]</f>
        <v>550</v>
      </c>
      <c r="H138" s="139">
        <f>+Tabella3[[#This Row],[TOTALE VENDUTO]]</f>
        <v>82.5</v>
      </c>
      <c r="J138">
        <f t="shared" si="6"/>
        <v>467.5</v>
      </c>
      <c r="K138" s="96">
        <f t="shared" ca="1" si="7"/>
        <v>1.25</v>
      </c>
      <c r="L138" s="96">
        <f t="shared" ca="1" si="8"/>
        <v>7.083333333333333</v>
      </c>
    </row>
    <row r="139" spans="1:12" x14ac:dyDescent="0.25">
      <c r="A139" t="str">
        <f>+Tabella3[[#This Row],[Codice]]</f>
        <v>AMMS2373</v>
      </c>
      <c r="B139" t="str">
        <f>+Tabella3[[#This Row],[Descrizione]]</f>
        <v xml:space="preserve">MARLBORO RED TOUCH*AST20 </v>
      </c>
      <c r="C139">
        <f>+Tabella3[[#This Row],[ACQ.]]</f>
        <v>80</v>
      </c>
      <c r="D139">
        <f>+Tabella3[[#This Row],[VEND.]]</f>
        <v>68</v>
      </c>
      <c r="E139">
        <f>+Tabella3[[#This Row],[RIMANENZE]]</f>
        <v>12</v>
      </c>
      <c r="F139" s="139">
        <f>+Tabella3[[#This Row],[PREZZO]]</f>
        <v>6.5</v>
      </c>
      <c r="G139" s="139">
        <f>+Tabella3[[#This Row],[TOTALE ACQUISTATO]]</f>
        <v>520</v>
      </c>
      <c r="H139" s="139">
        <f>+Tabella3[[#This Row],[TOTALE VENDUTO]]</f>
        <v>442</v>
      </c>
      <c r="J139">
        <f t="shared" si="6"/>
        <v>78</v>
      </c>
      <c r="K139" s="96">
        <f t="shared" ca="1" si="7"/>
        <v>5.666666666666667</v>
      </c>
      <c r="L139" s="96">
        <f t="shared" ca="1" si="8"/>
        <v>1</v>
      </c>
    </row>
    <row r="140" spans="1:12" x14ac:dyDescent="0.25">
      <c r="A140" t="str">
        <f>+Tabella3[[#This Row],[Codice]]</f>
        <v>AMMS2423</v>
      </c>
      <c r="B140" t="str">
        <f>+Tabella3[[#This Row],[Descrizione]]</f>
        <v>MERIT BAY KS *AST20</v>
      </c>
      <c r="C140">
        <f>+Tabella3[[#This Row],[ACQ.]]</f>
        <v>110</v>
      </c>
      <c r="D140">
        <f>+Tabella3[[#This Row],[VEND.]]</f>
        <v>103</v>
      </c>
      <c r="E140">
        <f>+Tabella3[[#This Row],[RIMANENZE]]</f>
        <v>7</v>
      </c>
      <c r="F140" s="139">
        <f>+Tabella3[[#This Row],[PREZZO]]</f>
        <v>5.8</v>
      </c>
      <c r="G140" s="139">
        <f>+Tabella3[[#This Row],[TOTALE ACQUISTATO]]</f>
        <v>638</v>
      </c>
      <c r="H140" s="139">
        <f>+Tabella3[[#This Row],[TOTALE VENDUTO]]</f>
        <v>597.4</v>
      </c>
      <c r="J140">
        <f t="shared" si="6"/>
        <v>40.6</v>
      </c>
      <c r="K140" s="96">
        <f t="shared" ca="1" si="7"/>
        <v>8.5833333333333339</v>
      </c>
      <c r="L140" s="96">
        <f t="shared" ca="1" si="8"/>
        <v>0.58333333333333337</v>
      </c>
    </row>
    <row r="141" spans="1:12" x14ac:dyDescent="0.25">
      <c r="A141" t="str">
        <f>+Tabella3[[#This Row],[Codice]]</f>
        <v>AMMS245</v>
      </c>
      <c r="B141" t="str">
        <f>+Tabella3[[#This Row],[Descrizione]]</f>
        <v>WINSTON RED*CART20</v>
      </c>
      <c r="C141">
        <f>+Tabella3[[#This Row],[ACQ.]]</f>
        <v>90</v>
      </c>
      <c r="D141">
        <f>+Tabella3[[#This Row],[VEND.]]</f>
        <v>79</v>
      </c>
      <c r="E141">
        <f>+Tabella3[[#This Row],[RIMANENZE]]</f>
        <v>11</v>
      </c>
      <c r="F141" s="139">
        <f>+Tabella3[[#This Row],[PREZZO]]</f>
        <v>5.5</v>
      </c>
      <c r="G141" s="139">
        <f>+Tabella3[[#This Row],[TOTALE ACQUISTATO]]</f>
        <v>495</v>
      </c>
      <c r="H141" s="139">
        <f>+Tabella3[[#This Row],[TOTALE VENDUTO]]</f>
        <v>434.5</v>
      </c>
      <c r="J141">
        <f t="shared" si="6"/>
        <v>60.5</v>
      </c>
      <c r="K141" s="96">
        <f t="shared" ca="1" si="7"/>
        <v>6.583333333333333</v>
      </c>
      <c r="L141" s="96">
        <f t="shared" ca="1" si="8"/>
        <v>0.91666666666666663</v>
      </c>
    </row>
    <row r="142" spans="1:12" x14ac:dyDescent="0.25">
      <c r="A142" t="str">
        <f>+Tabella3[[#This Row],[Codice]]</f>
        <v>AMMS259</v>
      </c>
      <c r="B142" t="str">
        <f>+Tabella3[[#This Row],[Descrizione]]</f>
        <v>MARLBORO MIX*AST20</v>
      </c>
      <c r="C142">
        <f>+Tabella3[[#This Row],[ACQ.]]</f>
        <v>290</v>
      </c>
      <c r="D142">
        <f>+Tabella3[[#This Row],[VEND.]]</f>
        <v>254</v>
      </c>
      <c r="E142">
        <f>+Tabella3[[#This Row],[RIMANENZE]]</f>
        <v>36</v>
      </c>
      <c r="F142" s="139">
        <f>+Tabella3[[#This Row],[PREZZO]]</f>
        <v>6.5</v>
      </c>
      <c r="G142" s="139">
        <f>+Tabella3[[#This Row],[TOTALE ACQUISTATO]]</f>
        <v>1885</v>
      </c>
      <c r="H142" s="139">
        <f>+Tabella3[[#This Row],[TOTALE VENDUTO]]</f>
        <v>1651</v>
      </c>
      <c r="J142">
        <f t="shared" si="6"/>
        <v>234</v>
      </c>
      <c r="K142" s="96">
        <f t="shared" ca="1" si="7"/>
        <v>21.166666666666668</v>
      </c>
      <c r="L142" s="96">
        <f t="shared" ca="1" si="8"/>
        <v>3</v>
      </c>
    </row>
    <row r="143" spans="1:12" x14ac:dyDescent="0.25">
      <c r="A143" t="str">
        <f>+Tabella3[[#This Row],[Codice]]</f>
        <v>AMMS2602</v>
      </c>
      <c r="B143" t="str">
        <f>+Tabella3[[#This Row],[Descrizione]]</f>
        <v xml:space="preserve">PHILIP MORRIS BLUE*AST20 </v>
      </c>
      <c r="C143">
        <f>+Tabella3[[#This Row],[ACQ.]]</f>
        <v>90</v>
      </c>
      <c r="D143">
        <f>+Tabella3[[#This Row],[VEND.]]</f>
        <v>46</v>
      </c>
      <c r="E143">
        <f>+Tabella3[[#This Row],[RIMANENZE]]</f>
        <v>44</v>
      </c>
      <c r="F143" s="139">
        <f>+Tabella3[[#This Row],[PREZZO]]</f>
        <v>5.8</v>
      </c>
      <c r="G143" s="139">
        <f>+Tabella3[[#This Row],[TOTALE ACQUISTATO]]</f>
        <v>522</v>
      </c>
      <c r="H143" s="139">
        <f>+Tabella3[[#This Row],[TOTALE VENDUTO]]</f>
        <v>266.8</v>
      </c>
      <c r="J143">
        <f t="shared" si="6"/>
        <v>255.2</v>
      </c>
      <c r="K143" s="96">
        <f t="shared" ca="1" si="7"/>
        <v>3.8333333333333335</v>
      </c>
      <c r="L143" s="96">
        <f t="shared" ca="1" si="8"/>
        <v>3.6666666666666665</v>
      </c>
    </row>
    <row r="144" spans="1:12" x14ac:dyDescent="0.25">
      <c r="A144" t="str">
        <f>+Tabella3[[#This Row],[Codice]]</f>
        <v>AMMS2603</v>
      </c>
      <c r="B144" t="str">
        <f>+Tabella3[[#This Row],[Descrizione]]</f>
        <v xml:space="preserve">PHILIP MORRIS RED*AST20 </v>
      </c>
      <c r="C144">
        <f>+Tabella3[[#This Row],[ACQ.]]</f>
        <v>90</v>
      </c>
      <c r="D144">
        <f>+Tabella3[[#This Row],[VEND.]]</f>
        <v>55</v>
      </c>
      <c r="E144">
        <f>+Tabella3[[#This Row],[RIMANENZE]]</f>
        <v>35</v>
      </c>
      <c r="F144" s="139">
        <f>+Tabella3[[#This Row],[PREZZO]]</f>
        <v>5.8</v>
      </c>
      <c r="G144" s="139">
        <f>+Tabella3[[#This Row],[TOTALE ACQUISTATO]]</f>
        <v>522</v>
      </c>
      <c r="H144" s="139">
        <f>+Tabella3[[#This Row],[TOTALE VENDUTO]]</f>
        <v>319</v>
      </c>
      <c r="J144">
        <f t="shared" si="6"/>
        <v>203</v>
      </c>
      <c r="K144" s="96">
        <f t="shared" ca="1" si="7"/>
        <v>4.583333333333333</v>
      </c>
      <c r="L144" s="96">
        <f t="shared" ca="1" si="8"/>
        <v>2.9166666666666665</v>
      </c>
    </row>
    <row r="145" spans="1:12" x14ac:dyDescent="0.25">
      <c r="A145" t="str">
        <f>+Tabella3[[#This Row],[Codice]]</f>
        <v>AMMS2616</v>
      </c>
      <c r="B145" t="str">
        <f>+Tabella3[[#This Row],[Descrizione]]</f>
        <v xml:space="preserve">MARLBORO SILVER BLUE KS*AST20 </v>
      </c>
      <c r="C145">
        <f>+Tabella3[[#This Row],[ACQ.]]</f>
        <v>30</v>
      </c>
      <c r="D145">
        <f>+Tabella3[[#This Row],[VEND.]]</f>
        <v>20</v>
      </c>
      <c r="E145">
        <f>+Tabella3[[#This Row],[RIMANENZE]]</f>
        <v>10</v>
      </c>
      <c r="F145" s="139">
        <f>+Tabella3[[#This Row],[PREZZO]]</f>
        <v>6.8</v>
      </c>
      <c r="G145" s="139">
        <f>+Tabella3[[#This Row],[TOTALE ACQUISTATO]]</f>
        <v>204</v>
      </c>
      <c r="H145" s="139">
        <f>+Tabella3[[#This Row],[TOTALE VENDUTO]]</f>
        <v>136</v>
      </c>
      <c r="J145">
        <f t="shared" si="6"/>
        <v>68</v>
      </c>
      <c r="K145" s="96">
        <f t="shared" ca="1" si="7"/>
        <v>1.6666666666666667</v>
      </c>
      <c r="L145" s="96">
        <f t="shared" ca="1" si="8"/>
        <v>0.83333333333333337</v>
      </c>
    </row>
    <row r="146" spans="1:12" x14ac:dyDescent="0.25">
      <c r="A146" t="str">
        <f>+Tabella3[[#This Row],[Codice]]</f>
        <v>AMMS264</v>
      </c>
      <c r="B146" t="str">
        <f>+Tabella3[[#This Row],[Descrizione]]</f>
        <v>CAMEL YELLOW*AST20</v>
      </c>
      <c r="C146">
        <f>+Tabella3[[#This Row],[ACQ.]]</f>
        <v>190</v>
      </c>
      <c r="D146">
        <f>+Tabella3[[#This Row],[VEND.]]</f>
        <v>176</v>
      </c>
      <c r="E146">
        <f>+Tabella3[[#This Row],[RIMANENZE]]</f>
        <v>14</v>
      </c>
      <c r="F146" s="139">
        <f>+Tabella3[[#This Row],[PREZZO]]</f>
        <v>6.3</v>
      </c>
      <c r="G146" s="139">
        <f>+Tabella3[[#This Row],[TOTALE ACQUISTATO]]</f>
        <v>1197</v>
      </c>
      <c r="H146" s="139">
        <f>+Tabella3[[#This Row],[TOTALE VENDUTO]]</f>
        <v>1108.8</v>
      </c>
      <c r="J146">
        <f t="shared" si="6"/>
        <v>88.2</v>
      </c>
      <c r="K146" s="96">
        <f t="shared" ca="1" si="7"/>
        <v>14.666666666666666</v>
      </c>
      <c r="L146" s="96">
        <f t="shared" ca="1" si="8"/>
        <v>1.1666666666666667</v>
      </c>
    </row>
    <row r="147" spans="1:12" x14ac:dyDescent="0.25">
      <c r="A147" t="str">
        <f>+Tabella3[[#This Row],[Codice]]</f>
        <v>AMMS2652</v>
      </c>
      <c r="B147" t="str">
        <f>+Tabella3[[#This Row],[Descrizione]]</f>
        <v>ROTHMANS OF LONDON BLUE*AST20</v>
      </c>
      <c r="C147">
        <f>+Tabella3[[#This Row],[ACQ.]]</f>
        <v>170</v>
      </c>
      <c r="D147">
        <f>+Tabella3[[#This Row],[VEND.]]</f>
        <v>161</v>
      </c>
      <c r="E147">
        <f>+Tabella3[[#This Row],[RIMANENZE]]</f>
        <v>9</v>
      </c>
      <c r="F147" s="139">
        <f>+Tabella3[[#This Row],[PREZZO]]</f>
        <v>5.5</v>
      </c>
      <c r="G147" s="139">
        <f>+Tabella3[[#This Row],[TOTALE ACQUISTATO]]</f>
        <v>935</v>
      </c>
      <c r="H147" s="139">
        <f>+Tabella3[[#This Row],[TOTALE VENDUTO]]</f>
        <v>885.5</v>
      </c>
      <c r="J147">
        <f t="shared" si="6"/>
        <v>49.5</v>
      </c>
      <c r="K147" s="96">
        <f t="shared" ca="1" si="7"/>
        <v>13.416666666666666</v>
      </c>
      <c r="L147" s="96">
        <f t="shared" ca="1" si="8"/>
        <v>0.75</v>
      </c>
    </row>
    <row r="148" spans="1:12" x14ac:dyDescent="0.25">
      <c r="A148" t="str">
        <f>+Tabella3[[#This Row],[Codice]]</f>
        <v>AMMS2656</v>
      </c>
      <c r="B148" t="str">
        <f>+Tabella3[[#This Row],[Descrizione]]</f>
        <v>MERIT GIALLA *CART20</v>
      </c>
      <c r="C148">
        <f>+Tabella3[[#This Row],[ACQ.]]</f>
        <v>180</v>
      </c>
      <c r="D148">
        <f>+Tabella3[[#This Row],[VEND.]]</f>
        <v>171</v>
      </c>
      <c r="E148">
        <f>+Tabella3[[#This Row],[RIMANENZE]]</f>
        <v>9</v>
      </c>
      <c r="F148" s="139">
        <f>+Tabella3[[#This Row],[PREZZO]]</f>
        <v>6</v>
      </c>
      <c r="G148" s="139">
        <f>+Tabella3[[#This Row],[TOTALE ACQUISTATO]]</f>
        <v>1080</v>
      </c>
      <c r="H148" s="139">
        <f>+Tabella3[[#This Row],[TOTALE VENDUTO]]</f>
        <v>1026</v>
      </c>
      <c r="J148">
        <f t="shared" si="6"/>
        <v>54</v>
      </c>
      <c r="K148" s="96">
        <f t="shared" ca="1" si="7"/>
        <v>14.25</v>
      </c>
      <c r="L148" s="96">
        <f t="shared" ca="1" si="8"/>
        <v>0.75</v>
      </c>
    </row>
    <row r="149" spans="1:12" x14ac:dyDescent="0.25">
      <c r="A149" t="str">
        <f>+Tabella3[[#This Row],[Codice]]</f>
        <v>AMMS2658</v>
      </c>
      <c r="B149" t="str">
        <f>+Tabella3[[#This Row],[Descrizione]]</f>
        <v xml:space="preserve">MARLBORO GOLD POCKET PACK*AST20 </v>
      </c>
      <c r="C149">
        <f>+Tabella3[[#This Row],[ACQ.]]</f>
        <v>330</v>
      </c>
      <c r="D149">
        <f>+Tabella3[[#This Row],[VEND.]]</f>
        <v>307</v>
      </c>
      <c r="E149">
        <f>+Tabella3[[#This Row],[RIMANENZE]]</f>
        <v>23</v>
      </c>
      <c r="F149" s="139">
        <f>+Tabella3[[#This Row],[PREZZO]]</f>
        <v>5.7</v>
      </c>
      <c r="G149" s="139">
        <f>+Tabella3[[#This Row],[TOTALE ACQUISTATO]]</f>
        <v>1881</v>
      </c>
      <c r="H149" s="139">
        <f>+Tabella3[[#This Row],[TOTALE VENDUTO]]</f>
        <v>1749.9</v>
      </c>
      <c r="J149">
        <f t="shared" si="6"/>
        <v>131.1</v>
      </c>
      <c r="K149" s="96">
        <f t="shared" ca="1" si="7"/>
        <v>25.583333333333332</v>
      </c>
      <c r="L149" s="96">
        <f t="shared" ca="1" si="8"/>
        <v>1.9166666666666667</v>
      </c>
    </row>
    <row r="150" spans="1:12" x14ac:dyDescent="0.25">
      <c r="A150" t="str">
        <f>+Tabella3[[#This Row],[Codice]]</f>
        <v>AMMS2688</v>
      </c>
      <c r="B150" t="str">
        <f>+Tabella3[[#This Row],[Descrizione]]</f>
        <v>MARLBORO WHITE*AST20</v>
      </c>
      <c r="C150">
        <f>+Tabella3[[#This Row],[ACQ.]]</f>
        <v>80</v>
      </c>
      <c r="D150">
        <f>+Tabella3[[#This Row],[VEND.]]</f>
        <v>30</v>
      </c>
      <c r="E150">
        <f>+Tabella3[[#This Row],[RIMANENZE]]</f>
        <v>50</v>
      </c>
      <c r="F150" s="139">
        <f>+Tabella3[[#This Row],[PREZZO]]</f>
        <v>6.8</v>
      </c>
      <c r="G150" s="139">
        <f>+Tabella3[[#This Row],[TOTALE ACQUISTATO]]</f>
        <v>544</v>
      </c>
      <c r="H150" s="139">
        <f>+Tabella3[[#This Row],[TOTALE VENDUTO]]</f>
        <v>204</v>
      </c>
      <c r="J150">
        <f t="shared" si="6"/>
        <v>340</v>
      </c>
      <c r="K150" s="96">
        <f t="shared" ca="1" si="7"/>
        <v>2.5</v>
      </c>
      <c r="L150" s="96">
        <f t="shared" ca="1" si="8"/>
        <v>4.166666666666667</v>
      </c>
    </row>
    <row r="151" spans="1:12" x14ac:dyDescent="0.25">
      <c r="A151" t="str">
        <f>+Tabella3[[#This Row],[Codice]]</f>
        <v>AMMS2694</v>
      </c>
      <c r="B151" t="str">
        <f>+Tabella3[[#This Row],[Descrizione]]</f>
        <v xml:space="preserve">PHILIP MORRIS AZURE*AST20 </v>
      </c>
      <c r="C151">
        <f>+Tabella3[[#This Row],[ACQ.]]</f>
        <v>190</v>
      </c>
      <c r="D151">
        <f>+Tabella3[[#This Row],[VEND.]]</f>
        <v>180</v>
      </c>
      <c r="E151">
        <f>+Tabella3[[#This Row],[RIMANENZE]]</f>
        <v>10</v>
      </c>
      <c r="F151" s="139">
        <f>+Tabella3[[#This Row],[PREZZO]]</f>
        <v>5.8</v>
      </c>
      <c r="G151" s="139">
        <f>+Tabella3[[#This Row],[TOTALE ACQUISTATO]]</f>
        <v>1102</v>
      </c>
      <c r="H151" s="139">
        <f>+Tabella3[[#This Row],[TOTALE VENDUTO]]</f>
        <v>1044</v>
      </c>
      <c r="J151">
        <f t="shared" si="6"/>
        <v>58</v>
      </c>
      <c r="K151" s="96">
        <f t="shared" ca="1" si="7"/>
        <v>15</v>
      </c>
      <c r="L151" s="96">
        <f t="shared" ca="1" si="8"/>
        <v>0.83333333333333337</v>
      </c>
    </row>
    <row r="152" spans="1:12" x14ac:dyDescent="0.25">
      <c r="A152" t="str">
        <f>+Tabella3[[#This Row],[Codice]]</f>
        <v>AMMS2695</v>
      </c>
      <c r="B152" t="str">
        <f>+Tabella3[[#This Row],[Descrizione]]</f>
        <v>PHILIP MORRIS WHITE*AST20</v>
      </c>
      <c r="C152">
        <f>+Tabella3[[#This Row],[ACQ.]]</f>
        <v>50</v>
      </c>
      <c r="D152">
        <f>+Tabella3[[#This Row],[VEND.]]</f>
        <v>22</v>
      </c>
      <c r="E152">
        <f>+Tabella3[[#This Row],[RIMANENZE]]</f>
        <v>28</v>
      </c>
      <c r="F152" s="139">
        <f>+Tabella3[[#This Row],[PREZZO]]</f>
        <v>5.8</v>
      </c>
      <c r="G152" s="139">
        <f>+Tabella3[[#This Row],[TOTALE ACQUISTATO]]</f>
        <v>290</v>
      </c>
      <c r="H152" s="139">
        <f>+Tabella3[[#This Row],[TOTALE VENDUTO]]</f>
        <v>127.6</v>
      </c>
      <c r="J152">
        <f t="shared" si="6"/>
        <v>162.4</v>
      </c>
      <c r="K152" s="96">
        <f t="shared" ca="1" si="7"/>
        <v>1.8333333333333333</v>
      </c>
      <c r="L152" s="96">
        <f t="shared" ca="1" si="8"/>
        <v>2.3333333333333335</v>
      </c>
    </row>
    <row r="153" spans="1:12" x14ac:dyDescent="0.25">
      <c r="A153" t="str">
        <f>+Tabella3[[#This Row],[Codice]]</f>
        <v>AMMS270</v>
      </c>
      <c r="B153" t="str">
        <f>+Tabella3[[#This Row],[Descrizione]]</f>
        <v>CAMEL YELLOW*CART20</v>
      </c>
      <c r="C153">
        <f>+Tabella3[[#This Row],[ACQ.]]</f>
        <v>140</v>
      </c>
      <c r="D153">
        <f>+Tabella3[[#This Row],[VEND.]]</f>
        <v>114</v>
      </c>
      <c r="E153">
        <f>+Tabella3[[#This Row],[RIMANENZE]]</f>
        <v>26</v>
      </c>
      <c r="F153" s="139">
        <f>+Tabella3[[#This Row],[PREZZO]]</f>
        <v>5.8</v>
      </c>
      <c r="G153" s="139">
        <f>+Tabella3[[#This Row],[TOTALE ACQUISTATO]]</f>
        <v>812</v>
      </c>
      <c r="H153" s="139">
        <f>+Tabella3[[#This Row],[TOTALE VENDUTO]]</f>
        <v>661.19999999999993</v>
      </c>
      <c r="J153">
        <f t="shared" si="6"/>
        <v>150.79999999999998</v>
      </c>
      <c r="K153" s="96">
        <f t="shared" ca="1" si="7"/>
        <v>9.5</v>
      </c>
      <c r="L153" s="96">
        <f t="shared" ca="1" si="8"/>
        <v>2.1666666666666665</v>
      </c>
    </row>
    <row r="154" spans="1:12" x14ac:dyDescent="0.25">
      <c r="A154" t="str">
        <f>+Tabella3[[#This Row],[Codice]]</f>
        <v>AMMS2815</v>
      </c>
      <c r="B154" t="str">
        <f>+Tabella3[[#This Row],[Descrizione]]</f>
        <v>PHILIP MORRIS BLUE 100'S*AST20</v>
      </c>
      <c r="C154">
        <f>+Tabella3[[#This Row],[ACQ.]]</f>
        <v>40</v>
      </c>
      <c r="D154">
        <f>+Tabella3[[#This Row],[VEND.]]</f>
        <v>15</v>
      </c>
      <c r="E154">
        <f>+Tabella3[[#This Row],[RIMANENZE]]</f>
        <v>25</v>
      </c>
      <c r="F154" s="139">
        <f>+Tabella3[[#This Row],[PREZZO]]</f>
        <v>5.8</v>
      </c>
      <c r="G154" s="139">
        <f>+Tabella3[[#This Row],[TOTALE ACQUISTATO]]</f>
        <v>232</v>
      </c>
      <c r="H154" s="139">
        <f>+Tabella3[[#This Row],[TOTALE VENDUTO]]</f>
        <v>87</v>
      </c>
      <c r="J154">
        <f t="shared" si="6"/>
        <v>145</v>
      </c>
      <c r="K154" s="96">
        <f t="shared" ca="1" si="7"/>
        <v>1.25</v>
      </c>
      <c r="L154" s="96">
        <f t="shared" ca="1" si="8"/>
        <v>2.0833333333333335</v>
      </c>
    </row>
    <row r="155" spans="1:12" x14ac:dyDescent="0.25">
      <c r="A155" t="str">
        <f>+Tabella3[[#This Row],[Codice]]</f>
        <v>AMMS2816</v>
      </c>
      <c r="B155" t="str">
        <f>+Tabella3[[#This Row],[Descrizione]]</f>
        <v>PHILIP MORRIS AZURE100'S*AST20</v>
      </c>
      <c r="C155">
        <f>+Tabella3[[#This Row],[ACQ.]]</f>
        <v>50</v>
      </c>
      <c r="D155">
        <f>+Tabella3[[#This Row],[VEND.]]</f>
        <v>16</v>
      </c>
      <c r="E155">
        <f>+Tabella3[[#This Row],[RIMANENZE]]</f>
        <v>34</v>
      </c>
      <c r="F155" s="139">
        <f>+Tabella3[[#This Row],[PREZZO]]</f>
        <v>5.8</v>
      </c>
      <c r="G155" s="139">
        <f>+Tabella3[[#This Row],[TOTALE ACQUISTATO]]</f>
        <v>290</v>
      </c>
      <c r="H155" s="139">
        <f>+Tabella3[[#This Row],[TOTALE VENDUTO]]</f>
        <v>92.8</v>
      </c>
      <c r="J155">
        <f t="shared" si="6"/>
        <v>197.2</v>
      </c>
      <c r="K155" s="96">
        <f t="shared" ca="1" si="7"/>
        <v>1.3333333333333333</v>
      </c>
      <c r="L155" s="96">
        <f t="shared" ca="1" si="8"/>
        <v>2.8333333333333335</v>
      </c>
    </row>
    <row r="156" spans="1:12" x14ac:dyDescent="0.25">
      <c r="A156" t="str">
        <f>+Tabella3[[#This Row],[Codice]]</f>
        <v>AMMS2860</v>
      </c>
      <c r="B156" t="str">
        <f>+Tabella3[[#This Row],[Descrizione]]</f>
        <v>ROTHMANS OF LONDON RED</v>
      </c>
      <c r="C156">
        <f>+Tabella3[[#This Row],[ACQ.]]</f>
        <v>170</v>
      </c>
      <c r="D156">
        <f>+Tabella3[[#This Row],[VEND.]]</f>
        <v>163</v>
      </c>
      <c r="E156">
        <f>+Tabella3[[#This Row],[RIMANENZE]]</f>
        <v>7</v>
      </c>
      <c r="F156" s="139">
        <f>+Tabella3[[#This Row],[PREZZO]]</f>
        <v>5.5</v>
      </c>
      <c r="G156" s="139">
        <f>+Tabella3[[#This Row],[TOTALE ACQUISTATO]]</f>
        <v>935</v>
      </c>
      <c r="H156" s="139">
        <f>+Tabella3[[#This Row],[TOTALE VENDUTO]]</f>
        <v>896.5</v>
      </c>
      <c r="J156">
        <f t="shared" si="6"/>
        <v>38.5</v>
      </c>
      <c r="K156" s="96">
        <f t="shared" ca="1" si="7"/>
        <v>13.583333333333334</v>
      </c>
      <c r="L156" s="96">
        <f t="shared" ca="1" si="8"/>
        <v>0.58333333333333337</v>
      </c>
    </row>
    <row r="157" spans="1:12" x14ac:dyDescent="0.25">
      <c r="A157" t="str">
        <f>+Tabella3[[#This Row],[Codice]]</f>
        <v>AMMS2880</v>
      </c>
      <c r="B157" t="str">
        <f>+Tabella3[[#This Row],[Descrizione]]</f>
        <v>ROTHMANS OF LONDON SILVER 100*AST20</v>
      </c>
      <c r="C157">
        <f>+Tabella3[[#This Row],[ACQ.]]</f>
        <v>20</v>
      </c>
      <c r="D157">
        <f>+Tabella3[[#This Row],[VEND.]]</f>
        <v>15</v>
      </c>
      <c r="E157">
        <f>+Tabella3[[#This Row],[RIMANENZE]]</f>
        <v>5</v>
      </c>
      <c r="F157" s="139">
        <f>+Tabella3[[#This Row],[PREZZO]]</f>
        <v>5.5</v>
      </c>
      <c r="G157" s="139">
        <f>+Tabella3[[#This Row],[TOTALE ACQUISTATO]]</f>
        <v>110</v>
      </c>
      <c r="H157" s="139">
        <f>+Tabella3[[#This Row],[TOTALE VENDUTO]]</f>
        <v>82.5</v>
      </c>
      <c r="J157">
        <f t="shared" si="6"/>
        <v>27.5</v>
      </c>
      <c r="K157" s="96">
        <f t="shared" ca="1" si="7"/>
        <v>1.25</v>
      </c>
      <c r="L157" s="96">
        <f t="shared" ca="1" si="8"/>
        <v>0.41666666666666669</v>
      </c>
    </row>
    <row r="158" spans="1:12" x14ac:dyDescent="0.25">
      <c r="A158" t="str">
        <f>+Tabella3[[#This Row],[Codice]]</f>
        <v>AMMS293</v>
      </c>
      <c r="B158" t="str">
        <f>+Tabella3[[#This Row],[Descrizione]]</f>
        <v>JPS RED *AST20</v>
      </c>
      <c r="C158">
        <f>+Tabella3[[#This Row],[ACQ.]]</f>
        <v>50</v>
      </c>
      <c r="D158">
        <f>+Tabella3[[#This Row],[VEND.]]</f>
        <v>33</v>
      </c>
      <c r="E158">
        <f>+Tabella3[[#This Row],[RIMANENZE]]</f>
        <v>17</v>
      </c>
      <c r="F158" s="139">
        <f>+Tabella3[[#This Row],[PREZZO]]</f>
        <v>5.5</v>
      </c>
      <c r="G158" s="139">
        <f>+Tabella3[[#This Row],[TOTALE ACQUISTATO]]</f>
        <v>275</v>
      </c>
      <c r="H158" s="139">
        <f>+Tabella3[[#This Row],[TOTALE VENDUTO]]</f>
        <v>181.5</v>
      </c>
      <c r="J158">
        <f t="shared" si="6"/>
        <v>93.5</v>
      </c>
      <c r="K158" s="96">
        <f t="shared" ca="1" si="7"/>
        <v>2.75</v>
      </c>
      <c r="L158" s="96">
        <f t="shared" ca="1" si="8"/>
        <v>1.4166666666666667</v>
      </c>
    </row>
    <row r="159" spans="1:12" x14ac:dyDescent="0.25">
      <c r="A159" t="str">
        <f>+Tabella3[[#This Row],[Codice]]</f>
        <v>AMMS2956</v>
      </c>
      <c r="B159" t="str">
        <f>+Tabella3[[#This Row],[Descrizione]]</f>
        <v>JPS BLU *CART20</v>
      </c>
      <c r="C159">
        <f>+Tabella3[[#This Row],[ACQ.]]</f>
        <v>50</v>
      </c>
      <c r="D159">
        <f>+Tabella3[[#This Row],[VEND.]]</f>
        <v>40</v>
      </c>
      <c r="E159">
        <f>+Tabella3[[#This Row],[RIMANENZE]]</f>
        <v>10</v>
      </c>
      <c r="F159" s="139">
        <f>+Tabella3[[#This Row],[PREZZO]]</f>
        <v>5.5</v>
      </c>
      <c r="G159" s="139">
        <f>+Tabella3[[#This Row],[TOTALE ACQUISTATO]]</f>
        <v>275</v>
      </c>
      <c r="H159" s="139">
        <f>+Tabella3[[#This Row],[TOTALE VENDUTO]]</f>
        <v>220</v>
      </c>
      <c r="J159">
        <f t="shared" si="6"/>
        <v>55</v>
      </c>
      <c r="K159" s="96">
        <f t="shared" ca="1" si="7"/>
        <v>3.3333333333333335</v>
      </c>
      <c r="L159" s="96">
        <f t="shared" ca="1" si="8"/>
        <v>0.83333333333333337</v>
      </c>
    </row>
    <row r="160" spans="1:12" x14ac:dyDescent="0.25">
      <c r="A160" t="str">
        <f>+Tabella3[[#This Row],[Codice]]</f>
        <v>AMMS2981</v>
      </c>
      <c r="B160" t="str">
        <f>+Tabella3[[#This Row],[Descrizione]]</f>
        <v>BENSON&amp;HEDGES RED*AST20</v>
      </c>
      <c r="C160">
        <f>+Tabella3[[#This Row],[ACQ.]]</f>
        <v>240</v>
      </c>
      <c r="D160">
        <f>+Tabella3[[#This Row],[VEND.]]</f>
        <v>198</v>
      </c>
      <c r="E160">
        <f>+Tabella3[[#This Row],[RIMANENZE]]</f>
        <v>42</v>
      </c>
      <c r="F160" s="139">
        <f>+Tabella3[[#This Row],[PREZZO]]</f>
        <v>5.5</v>
      </c>
      <c r="G160" s="139">
        <f>+Tabella3[[#This Row],[TOTALE ACQUISTATO]]</f>
        <v>1320</v>
      </c>
      <c r="H160" s="139">
        <f>+Tabella3[[#This Row],[TOTALE VENDUTO]]</f>
        <v>1089</v>
      </c>
      <c r="J160">
        <f t="shared" si="6"/>
        <v>231</v>
      </c>
      <c r="K160" s="96">
        <f t="shared" ca="1" si="7"/>
        <v>16.5</v>
      </c>
      <c r="L160" s="96">
        <f t="shared" ca="1" si="8"/>
        <v>3.5</v>
      </c>
    </row>
    <row r="161" spans="1:12" x14ac:dyDescent="0.25">
      <c r="A161" t="str">
        <f>+Tabella3[[#This Row],[Codice]]</f>
        <v>AMMS2982</v>
      </c>
      <c r="B161" t="str">
        <f>+Tabella3[[#This Row],[Descrizione]]</f>
        <v>BENSON&amp;HEDGES BLUE*AST20</v>
      </c>
      <c r="C161">
        <f>+Tabella3[[#This Row],[ACQ.]]</f>
        <v>434</v>
      </c>
      <c r="D161">
        <f>+Tabella3[[#This Row],[VEND.]]</f>
        <v>410</v>
      </c>
      <c r="E161">
        <f>+Tabella3[[#This Row],[RIMANENZE]]</f>
        <v>24</v>
      </c>
      <c r="F161" s="139">
        <f>+Tabella3[[#This Row],[PREZZO]]</f>
        <v>5.5</v>
      </c>
      <c r="G161" s="139">
        <f>+Tabella3[[#This Row],[TOTALE ACQUISTATO]]</f>
        <v>2387</v>
      </c>
      <c r="H161" s="139">
        <f>+Tabella3[[#This Row],[TOTALE VENDUTO]]</f>
        <v>2255</v>
      </c>
      <c r="J161">
        <f t="shared" si="6"/>
        <v>132</v>
      </c>
      <c r="K161" s="96">
        <f t="shared" ca="1" si="7"/>
        <v>34.166666666666664</v>
      </c>
      <c r="L161" s="96">
        <f t="shared" ca="1" si="8"/>
        <v>2</v>
      </c>
    </row>
    <row r="162" spans="1:12" x14ac:dyDescent="0.25">
      <c r="A162" t="str">
        <f>+Tabella3[[#This Row],[Codice]]</f>
        <v>AMMS3040</v>
      </c>
      <c r="B162" t="str">
        <f>+Tabella3[[#This Row],[Descrizione]]</f>
        <v>WINSTON RED TRINCIATO 50gr</v>
      </c>
      <c r="C162">
        <f>+Tabella3[[#This Row],[ACQ.]]</f>
        <v>5</v>
      </c>
      <c r="D162">
        <f>+Tabella3[[#This Row],[VEND.]]</f>
        <v>1</v>
      </c>
      <c r="E162">
        <f>+Tabella3[[#This Row],[RIMANENZE]]</f>
        <v>4</v>
      </c>
      <c r="F162" s="139">
        <f>+Tabella3[[#This Row],[PREZZO]]</f>
        <v>14</v>
      </c>
      <c r="G162" s="139">
        <f>+Tabella3[[#This Row],[TOTALE ACQUISTATO]]</f>
        <v>70</v>
      </c>
      <c r="H162" s="139">
        <f>+Tabella3[[#This Row],[TOTALE VENDUTO]]</f>
        <v>14</v>
      </c>
      <c r="J162">
        <f t="shared" si="6"/>
        <v>56</v>
      </c>
      <c r="K162" s="96">
        <f t="shared" ca="1" si="7"/>
        <v>8.3333333333333329E-2</v>
      </c>
      <c r="L162" s="96">
        <f t="shared" ca="1" si="8"/>
        <v>0.33333333333333331</v>
      </c>
    </row>
    <row r="163" spans="1:12" x14ac:dyDescent="0.25">
      <c r="A163" t="str">
        <f>+Tabella3[[#This Row],[Codice]]</f>
        <v>AMMS3117</v>
      </c>
      <c r="B163" t="str">
        <f>+Tabella3[[#This Row],[Descrizione]]</f>
        <v>BENSON&amp;HEDGES RED*CART20</v>
      </c>
      <c r="C163">
        <f>+Tabella3[[#This Row],[ACQ.]]</f>
        <v>40</v>
      </c>
      <c r="D163">
        <f>+Tabella3[[#This Row],[VEND.]]</f>
        <v>31</v>
      </c>
      <c r="E163">
        <f>+Tabella3[[#This Row],[RIMANENZE]]</f>
        <v>9</v>
      </c>
      <c r="F163" s="139">
        <f>+Tabella3[[#This Row],[PREZZO]]</f>
        <v>5.5</v>
      </c>
      <c r="G163" s="139">
        <f>+Tabella3[[#This Row],[TOTALE ACQUISTATO]]</f>
        <v>220</v>
      </c>
      <c r="H163" s="139">
        <f>+Tabella3[[#This Row],[TOTALE VENDUTO]]</f>
        <v>170.5</v>
      </c>
      <c r="J163">
        <f t="shared" si="6"/>
        <v>49.5</v>
      </c>
      <c r="K163" s="96">
        <f t="shared" ca="1" si="7"/>
        <v>2.5833333333333335</v>
      </c>
      <c r="L163" s="96">
        <f t="shared" ca="1" si="8"/>
        <v>0.75</v>
      </c>
    </row>
    <row r="164" spans="1:12" x14ac:dyDescent="0.25">
      <c r="A164" t="str">
        <f>+Tabella3[[#This Row],[Codice]]</f>
        <v>AMMS3118</v>
      </c>
      <c r="B164" t="str">
        <f>+Tabella3[[#This Row],[Descrizione]]</f>
        <v>BENSON&amp;HEDGES BLUE*CART20</v>
      </c>
      <c r="C164">
        <f>+Tabella3[[#This Row],[ACQ.]]</f>
        <v>70</v>
      </c>
      <c r="D164">
        <f>+Tabella3[[#This Row],[VEND.]]</f>
        <v>58</v>
      </c>
      <c r="E164">
        <f>+Tabella3[[#This Row],[RIMANENZE]]</f>
        <v>12</v>
      </c>
      <c r="F164" s="139">
        <f>+Tabella3[[#This Row],[PREZZO]]</f>
        <v>5.5</v>
      </c>
      <c r="G164" s="139">
        <f>+Tabella3[[#This Row],[TOTALE ACQUISTATO]]</f>
        <v>385</v>
      </c>
      <c r="H164" s="139">
        <f>+Tabella3[[#This Row],[TOTALE VENDUTO]]</f>
        <v>319</v>
      </c>
      <c r="J164">
        <f t="shared" si="6"/>
        <v>66</v>
      </c>
      <c r="K164" s="96">
        <f t="shared" ca="1" si="7"/>
        <v>4.833333333333333</v>
      </c>
      <c r="L164" s="96">
        <f t="shared" ca="1" si="8"/>
        <v>1</v>
      </c>
    </row>
    <row r="165" spans="1:12" x14ac:dyDescent="0.25">
      <c r="A165" t="str">
        <f>+Tabella3[[#This Row],[Codice]]</f>
        <v>AMMS3218</v>
      </c>
      <c r="B165" t="str">
        <f>+Tabella3[[#This Row],[Descrizione]]</f>
        <v>PHILIP MORRIS RED*CART20</v>
      </c>
      <c r="C165">
        <f>+Tabella3[[#This Row],[ACQ.]]</f>
        <v>70</v>
      </c>
      <c r="D165">
        <f>+Tabella3[[#This Row],[VEND.]]</f>
        <v>3</v>
      </c>
      <c r="E165">
        <f>+Tabella3[[#This Row],[RIMANENZE]]</f>
        <v>67</v>
      </c>
      <c r="F165" s="139">
        <f>+Tabella3[[#This Row],[PREZZO]]</f>
        <v>5.5</v>
      </c>
      <c r="G165" s="139">
        <f>+Tabella3[[#This Row],[TOTALE ACQUISTATO]]</f>
        <v>385</v>
      </c>
      <c r="H165" s="139">
        <f>+Tabella3[[#This Row],[TOTALE VENDUTO]]</f>
        <v>16.5</v>
      </c>
      <c r="J165">
        <f t="shared" si="6"/>
        <v>368.5</v>
      </c>
      <c r="K165" s="96">
        <f t="shared" ca="1" si="7"/>
        <v>0.25</v>
      </c>
      <c r="L165" s="96">
        <f t="shared" ca="1" si="8"/>
        <v>5.583333333333333</v>
      </c>
    </row>
    <row r="166" spans="1:12" x14ac:dyDescent="0.25">
      <c r="A166" t="str">
        <f>+Tabella3[[#This Row],[Codice]]</f>
        <v>AMMS3219</v>
      </c>
      <c r="B166" t="str">
        <f>+Tabella3[[#This Row],[Descrizione]]</f>
        <v>PHILIP MORRIS RED 100'S*AST20</v>
      </c>
      <c r="C166">
        <f>+Tabella3[[#This Row],[ACQ.]]</f>
        <v>40</v>
      </c>
      <c r="D166">
        <f>+Tabella3[[#This Row],[VEND.]]</f>
        <v>29</v>
      </c>
      <c r="E166">
        <f>+Tabella3[[#This Row],[RIMANENZE]]</f>
        <v>11</v>
      </c>
      <c r="F166" s="139">
        <f>+Tabella3[[#This Row],[PREZZO]]</f>
        <v>5.8</v>
      </c>
      <c r="G166" s="139">
        <f>+Tabella3[[#This Row],[TOTALE ACQUISTATO]]</f>
        <v>232</v>
      </c>
      <c r="H166" s="139">
        <f>+Tabella3[[#This Row],[TOTALE VENDUTO]]</f>
        <v>168.2</v>
      </c>
      <c r="J166">
        <f t="shared" si="6"/>
        <v>63.8</v>
      </c>
      <c r="K166" s="96">
        <f t="shared" ca="1" si="7"/>
        <v>2.4166666666666665</v>
      </c>
      <c r="L166" s="96">
        <f t="shared" ca="1" si="8"/>
        <v>0.91666666666666663</v>
      </c>
    </row>
    <row r="167" spans="1:12" x14ac:dyDescent="0.25">
      <c r="A167" t="str">
        <f>+Tabella3[[#This Row],[Codice]]</f>
        <v>AMMS3220</v>
      </c>
      <c r="B167" t="str">
        <f>+Tabella3[[#This Row],[Descrizione]]</f>
        <v>PHILIP MORRIS BLUE*CART20</v>
      </c>
      <c r="C167">
        <f>+Tabella3[[#This Row],[ACQ.]]</f>
        <v>60</v>
      </c>
      <c r="D167">
        <f>+Tabella3[[#This Row],[VEND.]]</f>
        <v>4</v>
      </c>
      <c r="E167">
        <f>+Tabella3[[#This Row],[RIMANENZE]]</f>
        <v>56</v>
      </c>
      <c r="F167" s="139">
        <f>+Tabella3[[#This Row],[PREZZO]]</f>
        <v>5.5</v>
      </c>
      <c r="G167" s="139">
        <f>+Tabella3[[#This Row],[TOTALE ACQUISTATO]]</f>
        <v>330</v>
      </c>
      <c r="H167" s="139">
        <f>+Tabella3[[#This Row],[TOTALE VENDUTO]]</f>
        <v>22</v>
      </c>
      <c r="J167">
        <f t="shared" si="6"/>
        <v>308</v>
      </c>
      <c r="K167" s="96">
        <f t="shared" ca="1" si="7"/>
        <v>0.33333333333333331</v>
      </c>
      <c r="L167" s="96">
        <f t="shared" ca="1" si="8"/>
        <v>4.666666666666667</v>
      </c>
    </row>
    <row r="168" spans="1:12" x14ac:dyDescent="0.25">
      <c r="A168" t="str">
        <f>+Tabella3[[#This Row],[Codice]]</f>
        <v>AMMS3221</v>
      </c>
      <c r="B168" t="str">
        <f>+Tabella3[[#This Row],[Descrizione]]</f>
        <v>PHILIP MORRIS SSL BLUE*AST20</v>
      </c>
      <c r="C168">
        <f>+Tabella3[[#This Row],[ACQ.]]</f>
        <v>130</v>
      </c>
      <c r="D168">
        <f>+Tabella3[[#This Row],[VEND.]]</f>
        <v>120</v>
      </c>
      <c r="E168">
        <f>+Tabella3[[#This Row],[RIMANENZE]]</f>
        <v>10</v>
      </c>
      <c r="F168" s="139">
        <f>+Tabella3[[#This Row],[PREZZO]]</f>
        <v>5.5</v>
      </c>
      <c r="G168" s="139">
        <f>+Tabella3[[#This Row],[TOTALE ACQUISTATO]]</f>
        <v>715</v>
      </c>
      <c r="H168" s="139">
        <f>+Tabella3[[#This Row],[TOTALE VENDUTO]]</f>
        <v>660</v>
      </c>
      <c r="J168">
        <f t="shared" si="6"/>
        <v>55</v>
      </c>
      <c r="K168" s="96">
        <f t="shared" ca="1" si="7"/>
        <v>10</v>
      </c>
      <c r="L168" s="96">
        <f t="shared" ca="1" si="8"/>
        <v>0.83333333333333337</v>
      </c>
    </row>
    <row r="169" spans="1:12" x14ac:dyDescent="0.25">
      <c r="A169" t="str">
        <f>+Tabella3[[#This Row],[Codice]]</f>
        <v>AMMS3337</v>
      </c>
      <c r="B169" t="str">
        <f>+Tabella3[[#This Row],[Descrizione]]</f>
        <v>PHILIP MORRIS SSL BEIGE*AST20</v>
      </c>
      <c r="C169">
        <f>+Tabella3[[#This Row],[ACQ.]]</f>
        <v>110</v>
      </c>
      <c r="D169">
        <f>+Tabella3[[#This Row],[VEND.]]</f>
        <v>93</v>
      </c>
      <c r="E169">
        <f>+Tabella3[[#This Row],[RIMANENZE]]</f>
        <v>17</v>
      </c>
      <c r="F169" s="139">
        <f>+Tabella3[[#This Row],[PREZZO]]</f>
        <v>5.5</v>
      </c>
      <c r="G169" s="139">
        <f>+Tabella3[[#This Row],[TOTALE ACQUISTATO]]</f>
        <v>605</v>
      </c>
      <c r="H169" s="139">
        <f>+Tabella3[[#This Row],[TOTALE VENDUTO]]</f>
        <v>511.5</v>
      </c>
      <c r="J169">
        <f t="shared" si="6"/>
        <v>93.5</v>
      </c>
      <c r="K169" s="96">
        <f t="shared" ca="1" si="7"/>
        <v>7.75</v>
      </c>
      <c r="L169" s="96">
        <f t="shared" ca="1" si="8"/>
        <v>1.4166666666666667</v>
      </c>
    </row>
    <row r="170" spans="1:12" x14ac:dyDescent="0.25">
      <c r="A170" t="str">
        <f>+Tabella3[[#This Row],[Codice]]</f>
        <v>AMMS3340</v>
      </c>
      <c r="B170" t="str">
        <f>+Tabella3[[#This Row],[Descrizione]]</f>
        <v>MARLBORO GOLD LINE*AST20</v>
      </c>
      <c r="C170">
        <f>+Tabella3[[#This Row],[ACQ.]]</f>
        <v>100</v>
      </c>
      <c r="D170">
        <f>+Tabella3[[#This Row],[VEND.]]</f>
        <v>82</v>
      </c>
      <c r="E170">
        <f>+Tabella3[[#This Row],[RIMANENZE]]</f>
        <v>18</v>
      </c>
      <c r="F170" s="139">
        <f>+Tabella3[[#This Row],[PREZZO]]</f>
        <v>6.8</v>
      </c>
      <c r="G170" s="139">
        <f>+Tabella3[[#This Row],[TOTALE ACQUISTATO]]</f>
        <v>680</v>
      </c>
      <c r="H170" s="139">
        <f>+Tabella3[[#This Row],[TOTALE VENDUTO]]</f>
        <v>557.6</v>
      </c>
      <c r="J170">
        <f t="shared" si="6"/>
        <v>122.39999999999999</v>
      </c>
      <c r="K170" s="96">
        <f t="shared" ca="1" si="7"/>
        <v>6.833333333333333</v>
      </c>
      <c r="L170" s="96">
        <f t="shared" ca="1" si="8"/>
        <v>1.5</v>
      </c>
    </row>
    <row r="171" spans="1:12" x14ac:dyDescent="0.25">
      <c r="A171" t="str">
        <f>+Tabella3[[#This Row],[Codice]]</f>
        <v>AMMS3341</v>
      </c>
      <c r="B171" t="str">
        <f>+Tabella3[[#This Row],[Descrizione]]</f>
        <v>MARLBORO BLUE LINE*AST20</v>
      </c>
      <c r="C171">
        <f>+Tabella3[[#This Row],[ACQ.]]</f>
        <v>120</v>
      </c>
      <c r="D171">
        <f>+Tabella3[[#This Row],[VEND.]]</f>
        <v>109</v>
      </c>
      <c r="E171">
        <f>+Tabella3[[#This Row],[RIMANENZE]]</f>
        <v>11</v>
      </c>
      <c r="F171" s="139">
        <f>+Tabella3[[#This Row],[PREZZO]]</f>
        <v>6.8</v>
      </c>
      <c r="G171" s="139">
        <f>+Tabella3[[#This Row],[TOTALE ACQUISTATO]]</f>
        <v>816</v>
      </c>
      <c r="H171" s="139">
        <f>+Tabella3[[#This Row],[TOTALE VENDUTO]]</f>
        <v>741.19999999999993</v>
      </c>
      <c r="J171">
        <f t="shared" si="6"/>
        <v>74.8</v>
      </c>
      <c r="K171" s="96">
        <f t="shared" ca="1" si="7"/>
        <v>9.0833333333333339</v>
      </c>
      <c r="L171" s="96">
        <f t="shared" ca="1" si="8"/>
        <v>0.91666666666666663</v>
      </c>
    </row>
    <row r="172" spans="1:12" x14ac:dyDescent="0.25">
      <c r="A172" t="str">
        <f>+Tabella3[[#This Row],[Codice]]</f>
        <v>AMMS338</v>
      </c>
      <c r="B172" t="str">
        <f>+Tabella3[[#This Row],[Descrizione]]</f>
        <v>WINSTON BLUE*AST20</v>
      </c>
      <c r="C172">
        <f>+Tabella3[[#This Row],[ACQ.]]</f>
        <v>3030</v>
      </c>
      <c r="D172">
        <f>+Tabella3[[#This Row],[VEND.]]</f>
        <v>2940</v>
      </c>
      <c r="E172">
        <f>+Tabella3[[#This Row],[RIMANENZE]]</f>
        <v>90</v>
      </c>
      <c r="F172" s="139">
        <f>+Tabella3[[#This Row],[PREZZO]]</f>
        <v>5.8</v>
      </c>
      <c r="G172" s="139">
        <f>+Tabella3[[#This Row],[TOTALE ACQUISTATO]]</f>
        <v>17574</v>
      </c>
      <c r="H172" s="139">
        <f>+Tabella3[[#This Row],[TOTALE VENDUTO]]</f>
        <v>17052</v>
      </c>
      <c r="J172">
        <f t="shared" si="6"/>
        <v>522</v>
      </c>
      <c r="K172" s="96">
        <f t="shared" ca="1" si="7"/>
        <v>245</v>
      </c>
      <c r="L172" s="96">
        <f t="shared" ca="1" si="8"/>
        <v>7.5</v>
      </c>
    </row>
    <row r="173" spans="1:12" x14ac:dyDescent="0.25">
      <c r="A173" t="str">
        <f>+Tabella3[[#This Row],[Codice]]</f>
        <v>AMMS3422</v>
      </c>
      <c r="B173" t="str">
        <f>+Tabella3[[#This Row],[Descrizione]]</f>
        <v xml:space="preserve">MARLBORO ADVANCE TOUCH*AST20 </v>
      </c>
      <c r="C173">
        <f>+Tabella3[[#This Row],[ACQ.]]</f>
        <v>240</v>
      </c>
      <c r="D173">
        <f>+Tabella3[[#This Row],[VEND.]]</f>
        <v>213</v>
      </c>
      <c r="E173">
        <f>+Tabella3[[#This Row],[RIMANENZE]]</f>
        <v>27</v>
      </c>
      <c r="F173" s="139">
        <f>+Tabella3[[#This Row],[PREZZO]]</f>
        <v>6.5</v>
      </c>
      <c r="G173" s="139">
        <f>+Tabella3[[#This Row],[TOTALE ACQUISTATO]]</f>
        <v>1560</v>
      </c>
      <c r="H173" s="139">
        <f>+Tabella3[[#This Row],[TOTALE VENDUTO]]</f>
        <v>1384.5</v>
      </c>
      <c r="J173">
        <f t="shared" si="6"/>
        <v>175.5</v>
      </c>
      <c r="K173" s="96">
        <f t="shared" ca="1" si="7"/>
        <v>17.75</v>
      </c>
      <c r="L173" s="96">
        <f t="shared" ca="1" si="8"/>
        <v>2.25</v>
      </c>
    </row>
    <row r="174" spans="1:12" x14ac:dyDescent="0.25">
      <c r="A174" t="str">
        <f>+Tabella3[[#This Row],[Codice]]</f>
        <v>AMMS3449</v>
      </c>
      <c r="B174" t="str">
        <f>+Tabella3[[#This Row],[Descrizione]]</f>
        <v>LUCKY STRIKE BLUE TRINCIATO</v>
      </c>
      <c r="C174">
        <f>+Tabella3[[#This Row],[ACQ.]]</f>
        <v>56</v>
      </c>
      <c r="D174">
        <f>+Tabella3[[#This Row],[VEND.]]</f>
        <v>28</v>
      </c>
      <c r="E174">
        <f>+Tabella3[[#This Row],[RIMANENZE]]</f>
        <v>28</v>
      </c>
      <c r="F174" s="139">
        <f>+Tabella3[[#This Row],[PREZZO]]</f>
        <v>8</v>
      </c>
      <c r="G174" s="139">
        <f>+Tabella3[[#This Row],[TOTALE ACQUISTATO]]</f>
        <v>448</v>
      </c>
      <c r="H174" s="139">
        <f>+Tabella3[[#This Row],[TOTALE VENDUTO]]</f>
        <v>224</v>
      </c>
      <c r="J174">
        <f t="shared" si="6"/>
        <v>224</v>
      </c>
      <c r="K174" s="96">
        <f t="shared" ca="1" si="7"/>
        <v>2.3333333333333335</v>
      </c>
      <c r="L174" s="96">
        <f t="shared" ca="1" si="8"/>
        <v>2.3333333333333335</v>
      </c>
    </row>
    <row r="175" spans="1:12" x14ac:dyDescent="0.25">
      <c r="A175" t="str">
        <f>+Tabella3[[#This Row],[Codice]]</f>
        <v>AMMS3450</v>
      </c>
      <c r="B175" t="str">
        <f>+Tabella3[[#This Row],[Descrizione]]</f>
        <v>LUCKY STRIKE ORIGINAL RED TRINCIATO</v>
      </c>
      <c r="C175">
        <f>+Tabella3[[#This Row],[ACQ.]]</f>
        <v>38</v>
      </c>
      <c r="D175">
        <f>+Tabella3[[#This Row],[VEND.]]</f>
        <v>34</v>
      </c>
      <c r="E175">
        <f>+Tabella3[[#This Row],[RIMANENZE]]</f>
        <v>4</v>
      </c>
      <c r="F175" s="139">
        <f>+Tabella3[[#This Row],[PREZZO]]</f>
        <v>8</v>
      </c>
      <c r="G175" s="139">
        <f>+Tabella3[[#This Row],[TOTALE ACQUISTATO]]</f>
        <v>304</v>
      </c>
      <c r="H175" s="139">
        <f>+Tabella3[[#This Row],[TOTALE VENDUTO]]</f>
        <v>272</v>
      </c>
      <c r="J175">
        <f t="shared" si="6"/>
        <v>32</v>
      </c>
      <c r="K175" s="96">
        <f t="shared" ca="1" si="7"/>
        <v>2.8333333333333335</v>
      </c>
      <c r="L175" s="96">
        <f t="shared" ca="1" si="8"/>
        <v>0.33333333333333331</v>
      </c>
    </row>
    <row r="176" spans="1:12" x14ac:dyDescent="0.25">
      <c r="A176" t="str">
        <f>+Tabella3[[#This Row],[Codice]]</f>
        <v>AMMS3458</v>
      </c>
      <c r="B176" t="str">
        <f>+Tabella3[[#This Row],[Descrizione]]</f>
        <v>CAMEL BLUE TRINCIATO</v>
      </c>
      <c r="C176">
        <f>+Tabella3[[#This Row],[ACQ.]]</f>
        <v>100</v>
      </c>
      <c r="D176">
        <f>+Tabella3[[#This Row],[VEND.]]</f>
        <v>91</v>
      </c>
      <c r="E176">
        <f>+Tabella3[[#This Row],[RIMANENZE]]</f>
        <v>9</v>
      </c>
      <c r="F176" s="139">
        <f>+Tabella3[[#This Row],[PREZZO]]</f>
        <v>8.3000000000000007</v>
      </c>
      <c r="G176" s="139">
        <f>+Tabella3[[#This Row],[TOTALE ACQUISTATO]]</f>
        <v>830.00000000000011</v>
      </c>
      <c r="H176" s="139">
        <f>+Tabella3[[#This Row],[TOTALE VENDUTO]]</f>
        <v>755.30000000000007</v>
      </c>
      <c r="J176">
        <f t="shared" si="6"/>
        <v>74.7</v>
      </c>
      <c r="K176" s="96">
        <f t="shared" ca="1" si="7"/>
        <v>7.583333333333333</v>
      </c>
      <c r="L176" s="96">
        <f t="shared" ca="1" si="8"/>
        <v>0.75</v>
      </c>
    </row>
    <row r="177" spans="1:12" x14ac:dyDescent="0.25">
      <c r="A177" t="str">
        <f>+Tabella3[[#This Row],[Codice]]</f>
        <v>AMMS3461</v>
      </c>
      <c r="B177" t="str">
        <f>+Tabella3[[#This Row],[Descrizione]]</f>
        <v>WINSTON BLUE TRINCIATO</v>
      </c>
      <c r="C177">
        <f>+Tabella3[[#This Row],[ACQ.]]</f>
        <v>110</v>
      </c>
      <c r="D177">
        <f>+Tabella3[[#This Row],[VEND.]]</f>
        <v>104</v>
      </c>
      <c r="E177">
        <f>+Tabella3[[#This Row],[RIMANENZE]]</f>
        <v>6</v>
      </c>
      <c r="F177" s="139">
        <f>+Tabella3[[#This Row],[PREZZO]]</f>
        <v>8</v>
      </c>
      <c r="G177" s="139">
        <f>+Tabella3[[#This Row],[TOTALE ACQUISTATO]]</f>
        <v>880</v>
      </c>
      <c r="H177" s="139">
        <f>+Tabella3[[#This Row],[TOTALE VENDUTO]]</f>
        <v>832</v>
      </c>
      <c r="J177">
        <f t="shared" si="6"/>
        <v>48</v>
      </c>
      <c r="K177" s="96">
        <f t="shared" ca="1" si="7"/>
        <v>8.6666666666666661</v>
      </c>
      <c r="L177" s="96">
        <f t="shared" ca="1" si="8"/>
        <v>0.5</v>
      </c>
    </row>
    <row r="178" spans="1:12" x14ac:dyDescent="0.25">
      <c r="A178" t="str">
        <f>+Tabella3[[#This Row],[Codice]]</f>
        <v>AMMS3467</v>
      </c>
      <c r="B178" t="str">
        <f>+Tabella3[[#This Row],[Descrizione]]</f>
        <v>WINSTON WHITE SUPER LINE</v>
      </c>
      <c r="C178">
        <f>+Tabella3[[#This Row],[ACQ.]]</f>
        <v>330</v>
      </c>
      <c r="D178">
        <f>+Tabella3[[#This Row],[VEND.]]</f>
        <v>323</v>
      </c>
      <c r="E178">
        <f>+Tabella3[[#This Row],[RIMANENZE]]</f>
        <v>7</v>
      </c>
      <c r="F178" s="139">
        <f>+Tabella3[[#This Row],[PREZZO]]</f>
        <v>5.8</v>
      </c>
      <c r="G178" s="139">
        <f>+Tabella3[[#This Row],[TOTALE ACQUISTATO]]</f>
        <v>1914</v>
      </c>
      <c r="H178" s="139">
        <f>+Tabella3[[#This Row],[TOTALE VENDUTO]]</f>
        <v>1873.3999999999999</v>
      </c>
      <c r="J178">
        <f t="shared" si="6"/>
        <v>40.6</v>
      </c>
      <c r="K178" s="96">
        <f t="shared" ca="1" si="7"/>
        <v>26.916666666666668</v>
      </c>
      <c r="L178" s="96">
        <f t="shared" ca="1" si="8"/>
        <v>0.58333333333333337</v>
      </c>
    </row>
    <row r="179" spans="1:12" x14ac:dyDescent="0.25">
      <c r="A179" t="str">
        <f>+Tabella3[[#This Row],[Codice]]</f>
        <v>AMMS3486</v>
      </c>
      <c r="B179" t="str">
        <f>+Tabella3[[#This Row],[Descrizione]]</f>
        <v>GOLDEN VIRGINIA THE ORIGINAL TRINCIATO</v>
      </c>
      <c r="C179">
        <f>+Tabella3[[#This Row],[ACQ.]]</f>
        <v>20</v>
      </c>
      <c r="D179">
        <f>+Tabella3[[#This Row],[VEND.]]</f>
        <v>15</v>
      </c>
      <c r="E179">
        <f>+Tabella3[[#This Row],[RIMANENZE]]</f>
        <v>5</v>
      </c>
      <c r="F179" s="139">
        <f>+Tabella3[[#This Row],[PREZZO]]</f>
        <v>8.3000000000000007</v>
      </c>
      <c r="G179" s="139">
        <f>+Tabella3[[#This Row],[TOTALE ACQUISTATO]]</f>
        <v>166</v>
      </c>
      <c r="H179" s="139">
        <f>+Tabella3[[#This Row],[TOTALE VENDUTO]]</f>
        <v>124.50000000000001</v>
      </c>
      <c r="J179">
        <f t="shared" si="6"/>
        <v>41.5</v>
      </c>
      <c r="K179" s="96">
        <f t="shared" ca="1" si="7"/>
        <v>1.25</v>
      </c>
      <c r="L179" s="96">
        <f t="shared" ca="1" si="8"/>
        <v>0.41666666666666669</v>
      </c>
    </row>
    <row r="180" spans="1:12" x14ac:dyDescent="0.25">
      <c r="A180" t="str">
        <f>+Tabella3[[#This Row],[Codice]]</f>
        <v>AMMS3494</v>
      </c>
      <c r="B180" t="str">
        <f>+Tabella3[[#This Row],[Descrizione]]</f>
        <v>MARLBORO TRINCIATO</v>
      </c>
      <c r="C180">
        <f>+Tabella3[[#This Row],[ACQ.]]</f>
        <v>30</v>
      </c>
      <c r="D180">
        <f>+Tabella3[[#This Row],[VEND.]]</f>
        <v>26</v>
      </c>
      <c r="E180">
        <f>+Tabella3[[#This Row],[RIMANENZE]]</f>
        <v>4</v>
      </c>
      <c r="F180" s="139">
        <f>+Tabella3[[#This Row],[PREZZO]]</f>
        <v>8.3000000000000007</v>
      </c>
      <c r="G180" s="139">
        <f>+Tabella3[[#This Row],[TOTALE ACQUISTATO]]</f>
        <v>249.00000000000003</v>
      </c>
      <c r="H180" s="139">
        <f>+Tabella3[[#This Row],[TOTALE VENDUTO]]</f>
        <v>215.8</v>
      </c>
      <c r="J180">
        <f t="shared" si="6"/>
        <v>33.200000000000003</v>
      </c>
      <c r="K180" s="96">
        <f t="shared" ca="1" si="7"/>
        <v>2.1666666666666665</v>
      </c>
      <c r="L180" s="96">
        <f t="shared" ca="1" si="8"/>
        <v>0.33333333333333331</v>
      </c>
    </row>
    <row r="181" spans="1:12" x14ac:dyDescent="0.25">
      <c r="A181" t="str">
        <f>+Tabella3[[#This Row],[Codice]]</f>
        <v>AMMS3495</v>
      </c>
      <c r="B181" t="str">
        <f>+Tabella3[[#This Row],[Descrizione]]</f>
        <v>MARLBORO GOLD TRINCIATO</v>
      </c>
      <c r="C181">
        <f>+Tabella3[[#This Row],[ACQ.]]</f>
        <v>120</v>
      </c>
      <c r="D181">
        <f>+Tabella3[[#This Row],[VEND.]]</f>
        <v>114</v>
      </c>
      <c r="E181">
        <f>+Tabella3[[#This Row],[RIMANENZE]]</f>
        <v>6</v>
      </c>
      <c r="F181" s="139">
        <f>+Tabella3[[#This Row],[PREZZO]]</f>
        <v>8.3000000000000007</v>
      </c>
      <c r="G181" s="139">
        <f>+Tabella3[[#This Row],[TOTALE ACQUISTATO]]</f>
        <v>996.00000000000011</v>
      </c>
      <c r="H181" s="139">
        <f>+Tabella3[[#This Row],[TOTALE VENDUTO]]</f>
        <v>946.2</v>
      </c>
      <c r="J181">
        <f t="shared" si="6"/>
        <v>49.800000000000004</v>
      </c>
      <c r="K181" s="96">
        <f t="shared" ca="1" si="7"/>
        <v>9.5</v>
      </c>
      <c r="L181" s="96">
        <f t="shared" ca="1" si="8"/>
        <v>0.5</v>
      </c>
    </row>
    <row r="182" spans="1:12" x14ac:dyDescent="0.25">
      <c r="A182" t="str">
        <f>+Tabella3[[#This Row],[Codice]]</f>
        <v>AMMS3504</v>
      </c>
      <c r="B182" t="str">
        <f>+Tabella3[[#This Row],[Descrizione]]</f>
        <v>MARLBORO POCKET PACK*CART20</v>
      </c>
      <c r="C182">
        <f>+Tabella3[[#This Row],[ACQ.]]</f>
        <v>180</v>
      </c>
      <c r="D182">
        <f>+Tabella3[[#This Row],[VEND.]]</f>
        <v>162</v>
      </c>
      <c r="E182">
        <f>+Tabella3[[#This Row],[RIMANENZE]]</f>
        <v>18</v>
      </c>
      <c r="F182" s="139">
        <f>+Tabella3[[#This Row],[PREZZO]]</f>
        <v>5.7</v>
      </c>
      <c r="G182" s="139">
        <f>+Tabella3[[#This Row],[TOTALE ACQUISTATO]]</f>
        <v>1026</v>
      </c>
      <c r="H182" s="139">
        <f>+Tabella3[[#This Row],[TOTALE VENDUTO]]</f>
        <v>923.4</v>
      </c>
      <c r="J182">
        <f t="shared" si="6"/>
        <v>102.60000000000001</v>
      </c>
      <c r="K182" s="96">
        <f t="shared" ca="1" si="7"/>
        <v>13.5</v>
      </c>
      <c r="L182" s="96">
        <f t="shared" ca="1" si="8"/>
        <v>1.5</v>
      </c>
    </row>
    <row r="183" spans="1:12" x14ac:dyDescent="0.25">
      <c r="A183" t="str">
        <f>+Tabella3[[#This Row],[Codice]]</f>
        <v>AMMS3528</v>
      </c>
      <c r="B183" t="str">
        <f>+Tabella3[[#This Row],[Descrizione]]</f>
        <v>MARLBORO LEAF</v>
      </c>
      <c r="C183">
        <f>+Tabella3[[#This Row],[ACQ.]]</f>
        <v>60</v>
      </c>
      <c r="D183">
        <f>+Tabella3[[#This Row],[VEND.]]</f>
        <v>53</v>
      </c>
      <c r="E183">
        <f>+Tabella3[[#This Row],[RIMANENZE]]</f>
        <v>7</v>
      </c>
      <c r="F183" s="139">
        <f>+Tabella3[[#This Row],[PREZZO]]</f>
        <v>3.1</v>
      </c>
      <c r="G183" s="139">
        <f>+Tabella3[[#This Row],[TOTALE ACQUISTATO]]</f>
        <v>186</v>
      </c>
      <c r="H183" s="139">
        <f>+Tabella3[[#This Row],[TOTALE VENDUTO]]</f>
        <v>164.3</v>
      </c>
      <c r="J183">
        <f t="shared" si="6"/>
        <v>21.7</v>
      </c>
      <c r="K183" s="96">
        <f t="shared" ca="1" si="7"/>
        <v>4.416666666666667</v>
      </c>
      <c r="L183" s="96">
        <f t="shared" ca="1" si="8"/>
        <v>0.58333333333333337</v>
      </c>
    </row>
    <row r="184" spans="1:12" x14ac:dyDescent="0.25">
      <c r="A184" t="str">
        <f>+Tabella3[[#This Row],[Codice]]</f>
        <v>AMMS3648</v>
      </c>
      <c r="B184" t="str">
        <f>+Tabella3[[#This Row],[Descrizione]]</f>
        <v>LUCKY STRIKE CRISP TOBACCO LEAF ROLLED</v>
      </c>
      <c r="C184">
        <f>+Tabella3[[#This Row],[ACQ.]]</f>
        <v>156</v>
      </c>
      <c r="D184">
        <f>+Tabella3[[#This Row],[VEND.]]</f>
        <v>145</v>
      </c>
      <c r="E184">
        <f>+Tabella3[[#This Row],[RIMANENZE]]</f>
        <v>11</v>
      </c>
      <c r="F184" s="139">
        <f>+Tabella3[[#This Row],[PREZZO]]</f>
        <v>3</v>
      </c>
      <c r="G184" s="139">
        <f>+Tabella3[[#This Row],[TOTALE ACQUISTATO]]</f>
        <v>468</v>
      </c>
      <c r="H184" s="139">
        <f>+Tabella3[[#This Row],[TOTALE VENDUTO]]</f>
        <v>435</v>
      </c>
      <c r="J184">
        <f t="shared" si="6"/>
        <v>33</v>
      </c>
      <c r="K184" s="96">
        <f t="shared" ca="1" si="7"/>
        <v>12.083333333333334</v>
      </c>
      <c r="L184" s="96">
        <f t="shared" ca="1" si="8"/>
        <v>0.91666666666666663</v>
      </c>
    </row>
    <row r="185" spans="1:12" x14ac:dyDescent="0.25">
      <c r="A185" t="str">
        <f>+Tabella3[[#This Row],[Codice]]</f>
        <v>AMMS3688</v>
      </c>
      <c r="B185" t="str">
        <f>+Tabella3[[#This Row],[Descrizione]]</f>
        <v>CHESTERFIELD LEAF</v>
      </c>
      <c r="C185">
        <f>+Tabella3[[#This Row],[ACQ.]]</f>
        <v>60</v>
      </c>
      <c r="D185">
        <f>+Tabella3[[#This Row],[VEND.]]</f>
        <v>45</v>
      </c>
      <c r="E185">
        <f>+Tabella3[[#This Row],[RIMANENZE]]</f>
        <v>15</v>
      </c>
      <c r="F185" s="139">
        <f>+Tabella3[[#This Row],[PREZZO]]</f>
        <v>2.8</v>
      </c>
      <c r="G185" s="139">
        <f>+Tabella3[[#This Row],[TOTALE ACQUISTATO]]</f>
        <v>168</v>
      </c>
      <c r="H185" s="139">
        <f>+Tabella3[[#This Row],[TOTALE VENDUTO]]</f>
        <v>125.99999999999999</v>
      </c>
      <c r="J185">
        <f t="shared" si="6"/>
        <v>42</v>
      </c>
      <c r="K185" s="96">
        <f t="shared" ca="1" si="7"/>
        <v>3.75</v>
      </c>
      <c r="L185" s="96">
        <f t="shared" ca="1" si="8"/>
        <v>1.25</v>
      </c>
    </row>
    <row r="186" spans="1:12" x14ac:dyDescent="0.25">
      <c r="A186" t="str">
        <f>+Tabella3[[#This Row],[Codice]]</f>
        <v>AMMS3817</v>
      </c>
      <c r="B186" t="str">
        <f>+Tabella3[[#This Row],[Descrizione]]</f>
        <v>TOSCANELLO BARRIQUE</v>
      </c>
      <c r="C186">
        <f>+Tabella3[[#This Row],[ACQ.]]</f>
        <v>0</v>
      </c>
      <c r="D186">
        <f>+Tabella3[[#This Row],[VEND.]]</f>
        <v>0</v>
      </c>
      <c r="E186">
        <f>+Tabella3[[#This Row],[RIMANENZE]]</f>
        <v>0</v>
      </c>
      <c r="F186" s="139">
        <f>+Tabella3[[#This Row],[PREZZO]]</f>
        <v>4.7</v>
      </c>
      <c r="G186" s="139">
        <f>+Tabella3[[#This Row],[TOTALE ACQUISTATO]]</f>
        <v>0</v>
      </c>
      <c r="H186" s="139">
        <f>+Tabella3[[#This Row],[TOTALE VENDUTO]]</f>
        <v>0</v>
      </c>
      <c r="J186">
        <f t="shared" si="6"/>
        <v>0</v>
      </c>
      <c r="K186" s="96">
        <f t="shared" ca="1" si="7"/>
        <v>0</v>
      </c>
      <c r="L186" s="96">
        <f t="shared" ca="1" si="8"/>
        <v>0</v>
      </c>
    </row>
    <row r="187" spans="1:12" x14ac:dyDescent="0.25">
      <c r="A187" t="str">
        <f>+Tabella3[[#This Row],[Codice]]</f>
        <v>AMMS3823</v>
      </c>
      <c r="B187" t="str">
        <f>+Tabella3[[#This Row],[Descrizione]]</f>
        <v>CHESTERFIELD REMIX</v>
      </c>
      <c r="C187">
        <f>+Tabella3[[#This Row],[ACQ.]]</f>
        <v>60</v>
      </c>
      <c r="D187">
        <f>+Tabella3[[#This Row],[VEND.]]</f>
        <v>54</v>
      </c>
      <c r="E187">
        <f>+Tabella3[[#This Row],[RIMANENZE]]</f>
        <v>6</v>
      </c>
      <c r="F187" s="139">
        <f>+Tabella3[[#This Row],[PREZZO]]</f>
        <v>2.8</v>
      </c>
      <c r="G187" s="139">
        <f>+Tabella3[[#This Row],[TOTALE ACQUISTATO]]</f>
        <v>168</v>
      </c>
      <c r="H187" s="139">
        <f>+Tabella3[[#This Row],[TOTALE VENDUTO]]</f>
        <v>151.19999999999999</v>
      </c>
      <c r="J187">
        <f t="shared" si="6"/>
        <v>16.799999999999997</v>
      </c>
      <c r="K187" s="96">
        <f t="shared" ca="1" si="7"/>
        <v>4.5</v>
      </c>
      <c r="L187" s="96">
        <f t="shared" ca="1" si="8"/>
        <v>0.5</v>
      </c>
    </row>
    <row r="188" spans="1:12" x14ac:dyDescent="0.25">
      <c r="A188" t="str">
        <f>+Tabella3[[#This Row],[Codice]]</f>
        <v>AMMS3841</v>
      </c>
      <c r="B188" t="str">
        <f>+Tabella3[[#This Row],[Descrizione]]</f>
        <v>TOSCANELLO RISERVA</v>
      </c>
      <c r="C188">
        <f>+Tabella3[[#This Row],[ACQ.]]</f>
        <v>40</v>
      </c>
      <c r="D188">
        <f>+Tabella3[[#This Row],[VEND.]]</f>
        <v>14</v>
      </c>
      <c r="E188">
        <f>+Tabella3[[#This Row],[RIMANENZE]]</f>
        <v>26</v>
      </c>
      <c r="F188" s="139">
        <f>+Tabella3[[#This Row],[PREZZO]]</f>
        <v>4.5999999999999996</v>
      </c>
      <c r="G188" s="139">
        <f>+Tabella3[[#This Row],[TOTALE ACQUISTATO]]</f>
        <v>184</v>
      </c>
      <c r="H188" s="139">
        <f>+Tabella3[[#This Row],[TOTALE VENDUTO]]</f>
        <v>64.399999999999991</v>
      </c>
      <c r="J188">
        <f t="shared" si="6"/>
        <v>119.6</v>
      </c>
      <c r="K188" s="96">
        <f t="shared" ca="1" si="7"/>
        <v>1.1666666666666667</v>
      </c>
      <c r="L188" s="96">
        <f t="shared" ca="1" si="8"/>
        <v>2.1666666666666665</v>
      </c>
    </row>
    <row r="189" spans="1:12" x14ac:dyDescent="0.25">
      <c r="A189" t="str">
        <f>+Tabella3[[#This Row],[Codice]]</f>
        <v>AMMS3887</v>
      </c>
      <c r="B189" t="str">
        <f>+Tabella3[[#This Row],[Descrizione]]</f>
        <v>TOSCANELLO COLOR COLLECTION</v>
      </c>
      <c r="C189">
        <f>+Tabella3[[#This Row],[ACQ.]]</f>
        <v>0</v>
      </c>
      <c r="D189">
        <f>+Tabella3[[#This Row],[VEND.]]</f>
        <v>0</v>
      </c>
      <c r="E189">
        <f>+Tabella3[[#This Row],[RIMANENZE]]</f>
        <v>0</v>
      </c>
      <c r="F189" s="139">
        <f>+Tabella3[[#This Row],[PREZZO]]</f>
        <v>28</v>
      </c>
      <c r="G189" s="139">
        <f>+Tabella3[[#This Row],[TOTALE ACQUISTATO]]</f>
        <v>0</v>
      </c>
      <c r="H189" s="139">
        <f>+Tabella3[[#This Row],[TOTALE VENDUTO]]</f>
        <v>0</v>
      </c>
      <c r="J189">
        <f t="shared" si="6"/>
        <v>0</v>
      </c>
      <c r="K189" s="96">
        <f t="shared" ca="1" si="7"/>
        <v>0</v>
      </c>
      <c r="L189" s="96">
        <f t="shared" ca="1" si="8"/>
        <v>0</v>
      </c>
    </row>
    <row r="190" spans="1:12" x14ac:dyDescent="0.25">
      <c r="A190" t="str">
        <f>+Tabella3[[#This Row],[Codice]]</f>
        <v>AMMS3906</v>
      </c>
      <c r="B190" t="str">
        <f>+Tabella3[[#This Row],[Descrizione]]</f>
        <v>MARLBORO CRAFTED GOLD*AST20</v>
      </c>
      <c r="C190">
        <f>+Tabella3[[#This Row],[ACQ.]]</f>
        <v>318</v>
      </c>
      <c r="D190">
        <f>+Tabella3[[#This Row],[VEND.]]</f>
        <v>293</v>
      </c>
      <c r="E190">
        <f>+Tabella3[[#This Row],[RIMANENZE]]</f>
        <v>25</v>
      </c>
      <c r="F190" s="139">
        <f>+Tabella3[[#This Row],[PREZZO]]</f>
        <v>5.8</v>
      </c>
      <c r="G190" s="139">
        <f>+Tabella3[[#This Row],[TOTALE ACQUISTATO]]</f>
        <v>1844.3999999999999</v>
      </c>
      <c r="H190" s="139">
        <f>+Tabella3[[#This Row],[TOTALE VENDUTO]]</f>
        <v>1699.3999999999999</v>
      </c>
      <c r="J190">
        <f t="shared" si="6"/>
        <v>145</v>
      </c>
      <c r="K190" s="96">
        <f t="shared" ca="1" si="7"/>
        <v>24.416666666666668</v>
      </c>
      <c r="L190" s="96">
        <f t="shared" ca="1" si="8"/>
        <v>2.0833333333333335</v>
      </c>
    </row>
    <row r="191" spans="1:12" x14ac:dyDescent="0.25">
      <c r="A191" t="str">
        <f>+Tabella3[[#This Row],[Codice]]</f>
        <v>AMMS3907</v>
      </c>
      <c r="B191" t="str">
        <f>+Tabella3[[#This Row],[Descrizione]]</f>
        <v xml:space="preserve">MARLBORO CRAFTED RED*20PZ </v>
      </c>
      <c r="C191">
        <f>+Tabella3[[#This Row],[ACQ.]]</f>
        <v>198</v>
      </c>
      <c r="D191">
        <f>+Tabella3[[#This Row],[VEND.]]</f>
        <v>173</v>
      </c>
      <c r="E191">
        <f>+Tabella3[[#This Row],[RIMANENZE]]</f>
        <v>25</v>
      </c>
      <c r="F191" s="139">
        <f>+Tabella3[[#This Row],[PREZZO]]</f>
        <v>5.8</v>
      </c>
      <c r="G191" s="139">
        <f>+Tabella3[[#This Row],[TOTALE ACQUISTATO]]</f>
        <v>1148.3999999999999</v>
      </c>
      <c r="H191" s="139">
        <f>+Tabella3[[#This Row],[TOTALE VENDUTO]]</f>
        <v>1003.4</v>
      </c>
      <c r="J191">
        <f t="shared" si="6"/>
        <v>145</v>
      </c>
      <c r="K191" s="96">
        <f t="shared" ca="1" si="7"/>
        <v>14.416666666666666</v>
      </c>
      <c r="L191" s="96">
        <f t="shared" ca="1" si="8"/>
        <v>2.0833333333333335</v>
      </c>
    </row>
    <row r="192" spans="1:12" x14ac:dyDescent="0.25">
      <c r="A192" t="str">
        <f>+Tabella3[[#This Row],[Codice]]</f>
        <v>AMMS395</v>
      </c>
      <c r="B192" t="str">
        <f>+Tabella3[[#This Row],[Descrizione]]</f>
        <v>MARLBORO KS*AST20</v>
      </c>
      <c r="C192">
        <f>+Tabella3[[#This Row],[ACQ.]]</f>
        <v>1190</v>
      </c>
      <c r="D192">
        <f>+Tabella3[[#This Row],[VEND.]]</f>
        <v>1132</v>
      </c>
      <c r="E192">
        <f>+Tabella3[[#This Row],[RIMANENZE]]</f>
        <v>58</v>
      </c>
      <c r="F192" s="139">
        <f>+Tabella3[[#This Row],[PREZZO]]</f>
        <v>6.8</v>
      </c>
      <c r="G192" s="139">
        <f>+Tabella3[[#This Row],[TOTALE ACQUISTATO]]</f>
        <v>8092</v>
      </c>
      <c r="H192" s="139">
        <f>+Tabella3[[#This Row],[TOTALE VENDUTO]]</f>
        <v>7697.5999999999995</v>
      </c>
      <c r="J192">
        <f t="shared" si="6"/>
        <v>394.4</v>
      </c>
      <c r="K192" s="96">
        <f t="shared" ca="1" si="7"/>
        <v>94.333333333333329</v>
      </c>
      <c r="L192" s="96">
        <f t="shared" ca="1" si="8"/>
        <v>4.833333333333333</v>
      </c>
    </row>
    <row r="193" spans="1:12" x14ac:dyDescent="0.25">
      <c r="A193" t="str">
        <f>+Tabella3[[#This Row],[Codice]]</f>
        <v>AMMS396</v>
      </c>
      <c r="B193" t="str">
        <f>+Tabella3[[#This Row],[Descrizione]]</f>
        <v>MARLBORO KS*CART20</v>
      </c>
      <c r="C193">
        <f>+Tabella3[[#This Row],[ACQ.]]</f>
        <v>480</v>
      </c>
      <c r="D193">
        <f>+Tabella3[[#This Row],[VEND.]]</f>
        <v>441</v>
      </c>
      <c r="E193">
        <f>+Tabella3[[#This Row],[RIMANENZE]]</f>
        <v>39</v>
      </c>
      <c r="F193" s="139">
        <f>+Tabella3[[#This Row],[PREZZO]]</f>
        <v>6.3</v>
      </c>
      <c r="G193" s="139">
        <f>+Tabella3[[#This Row],[TOTALE ACQUISTATO]]</f>
        <v>3024</v>
      </c>
      <c r="H193" s="139">
        <f>+Tabella3[[#This Row],[TOTALE VENDUTO]]</f>
        <v>2778.2999999999997</v>
      </c>
      <c r="J193">
        <f t="shared" si="6"/>
        <v>245.7</v>
      </c>
      <c r="K193" s="96">
        <f t="shared" ca="1" si="7"/>
        <v>36.75</v>
      </c>
      <c r="L193" s="96">
        <f t="shared" ca="1" si="8"/>
        <v>3.25</v>
      </c>
    </row>
    <row r="194" spans="1:12" x14ac:dyDescent="0.25">
      <c r="A194" t="str">
        <f>+Tabella3[[#This Row],[Codice]]</f>
        <v>AMMS406</v>
      </c>
      <c r="B194" t="str">
        <f>+Tabella3[[#This Row],[Descrizione]]</f>
        <v>DIANA BLU KS*CART20</v>
      </c>
      <c r="C194">
        <f>+Tabella3[[#This Row],[ACQ.]]</f>
        <v>60</v>
      </c>
      <c r="D194">
        <f>+Tabella3[[#This Row],[VEND.]]</f>
        <v>6</v>
      </c>
      <c r="E194">
        <f>+Tabella3[[#This Row],[RIMANENZE]]</f>
        <v>54</v>
      </c>
      <c r="F194" s="139">
        <f>+Tabella3[[#This Row],[PREZZO]]</f>
        <v>5.5</v>
      </c>
      <c r="G194" s="139">
        <f>+Tabella3[[#This Row],[TOTALE ACQUISTATO]]</f>
        <v>330</v>
      </c>
      <c r="H194" s="139">
        <f>+Tabella3[[#This Row],[TOTALE VENDUTO]]</f>
        <v>33</v>
      </c>
      <c r="J194">
        <f t="shared" si="6"/>
        <v>297</v>
      </c>
      <c r="K194" s="96">
        <f t="shared" ca="1" si="7"/>
        <v>0.5</v>
      </c>
      <c r="L194" s="96">
        <f t="shared" ca="1" si="8"/>
        <v>4.5</v>
      </c>
    </row>
    <row r="195" spans="1:12" x14ac:dyDescent="0.25">
      <c r="A195" t="str">
        <f>+Tabella3[[#This Row],[Codice]]</f>
        <v>AMMS451</v>
      </c>
      <c r="B195" t="str">
        <f>+Tabella3[[#This Row],[Descrizione]]</f>
        <v>LUCKY STRIKE RED*AST20</v>
      </c>
      <c r="C195">
        <f>+Tabella3[[#This Row],[ACQ.]]</f>
        <v>299</v>
      </c>
      <c r="D195">
        <f>+Tabella3[[#This Row],[VEND.]]</f>
        <v>292</v>
      </c>
      <c r="E195">
        <f>+Tabella3[[#This Row],[RIMANENZE]]</f>
        <v>7</v>
      </c>
      <c r="F195" s="139">
        <f>+Tabella3[[#This Row],[PREZZO]]</f>
        <v>5.5</v>
      </c>
      <c r="G195" s="139">
        <f>+Tabella3[[#This Row],[TOTALE ACQUISTATO]]</f>
        <v>1644.5</v>
      </c>
      <c r="H195" s="139">
        <f>+Tabella3[[#This Row],[TOTALE VENDUTO]]</f>
        <v>1606</v>
      </c>
      <c r="J195">
        <f t="shared" si="6"/>
        <v>38.5</v>
      </c>
      <c r="K195" s="96">
        <f t="shared" ca="1" si="7"/>
        <v>24.333333333333332</v>
      </c>
      <c r="L195" s="96">
        <f t="shared" ca="1" si="8"/>
        <v>0.58333333333333337</v>
      </c>
    </row>
    <row r="196" spans="1:12" x14ac:dyDescent="0.25">
      <c r="A196" t="str">
        <f>+Tabella3[[#This Row],[Codice]]</f>
        <v>AMMS478</v>
      </c>
      <c r="B196" t="str">
        <f>+Tabella3[[#This Row],[Descrizione]]</f>
        <v>CAMEL BLUE*AST20</v>
      </c>
      <c r="C196">
        <f>+Tabella3[[#This Row],[ACQ.]]</f>
        <v>799</v>
      </c>
      <c r="D196">
        <f>+Tabella3[[#This Row],[VEND.]]</f>
        <v>770</v>
      </c>
      <c r="E196">
        <f>+Tabella3[[#This Row],[RIMANENZE]]</f>
        <v>29</v>
      </c>
      <c r="F196" s="139">
        <f>+Tabella3[[#This Row],[PREZZO]]</f>
        <v>6.3</v>
      </c>
      <c r="G196" s="139">
        <f>+Tabella3[[#This Row],[TOTALE ACQUISTATO]]</f>
        <v>5033.7</v>
      </c>
      <c r="H196" s="139">
        <f>+Tabella3[[#This Row],[TOTALE VENDUTO]]</f>
        <v>4851</v>
      </c>
      <c r="J196">
        <f t="shared" ref="J196:J213" si="9">+E196*F196</f>
        <v>182.7</v>
      </c>
      <c r="K196" s="96">
        <f t="shared" ref="K196:K213" ca="1" si="10">+D196/N$4</f>
        <v>64.166666666666671</v>
      </c>
      <c r="L196" s="96">
        <f t="shared" ref="L196:L213" ca="1" si="11">+E196/N$4</f>
        <v>2.4166666666666665</v>
      </c>
    </row>
    <row r="197" spans="1:12" x14ac:dyDescent="0.25">
      <c r="A197" t="str">
        <f>+Tabella3[[#This Row],[Codice]]</f>
        <v>AMMS536</v>
      </c>
      <c r="B197" t="str">
        <f>+Tabella3[[#This Row],[Descrizione]]</f>
        <v>LUCKY STRIKE ORIGINAL *CART20</v>
      </c>
      <c r="C197">
        <f>+Tabella3[[#This Row],[ACQ.]]</f>
        <v>310</v>
      </c>
      <c r="D197">
        <f>+Tabella3[[#This Row],[VEND.]]</f>
        <v>281</v>
      </c>
      <c r="E197">
        <f>+Tabella3[[#This Row],[RIMANENZE]]</f>
        <v>29</v>
      </c>
      <c r="F197" s="139">
        <f>+Tabella3[[#This Row],[PREZZO]]</f>
        <v>5.5</v>
      </c>
      <c r="G197" s="139">
        <f>+Tabella3[[#This Row],[TOTALE ACQUISTATO]]</f>
        <v>1705</v>
      </c>
      <c r="H197" s="139">
        <f>+Tabella3[[#This Row],[TOTALE VENDUTO]]</f>
        <v>1545.5</v>
      </c>
      <c r="J197">
        <f t="shared" si="9"/>
        <v>159.5</v>
      </c>
      <c r="K197" s="96">
        <f t="shared" ca="1" si="10"/>
        <v>23.416666666666668</v>
      </c>
      <c r="L197" s="96">
        <f t="shared" ca="1" si="11"/>
        <v>2.4166666666666665</v>
      </c>
    </row>
    <row r="198" spans="1:12" x14ac:dyDescent="0.25">
      <c r="A198" t="str">
        <f>+Tabella3[[#This Row],[Codice]]</f>
        <v>AMMS546</v>
      </c>
      <c r="B198" t="str">
        <f>+Tabella3[[#This Row],[Descrizione]]</f>
        <v>CAMEL BLUE 100S*AST20</v>
      </c>
      <c r="C198">
        <f>+Tabella3[[#This Row],[ACQ.]]</f>
        <v>70</v>
      </c>
      <c r="D198">
        <f>+Tabella3[[#This Row],[VEND.]]</f>
        <v>64</v>
      </c>
      <c r="E198">
        <f>+Tabella3[[#This Row],[RIMANENZE]]</f>
        <v>6</v>
      </c>
      <c r="F198" s="139">
        <f>+Tabella3[[#This Row],[PREZZO]]</f>
        <v>6</v>
      </c>
      <c r="G198" s="139">
        <f>+Tabella3[[#This Row],[TOTALE ACQUISTATO]]</f>
        <v>420</v>
      </c>
      <c r="H198" s="139">
        <f>+Tabella3[[#This Row],[TOTALE VENDUTO]]</f>
        <v>384</v>
      </c>
      <c r="J198">
        <f t="shared" si="9"/>
        <v>36</v>
      </c>
      <c r="K198" s="96">
        <f t="shared" ca="1" si="10"/>
        <v>5.333333333333333</v>
      </c>
      <c r="L198" s="96">
        <f t="shared" ca="1" si="11"/>
        <v>0.5</v>
      </c>
    </row>
    <row r="199" spans="1:12" x14ac:dyDescent="0.25">
      <c r="A199" t="str">
        <f>+Tabella3[[#This Row],[Codice]]</f>
        <v>AMMS550</v>
      </c>
      <c r="B199" t="str">
        <f>+Tabella3[[#This Row],[Descrizione]]</f>
        <v xml:space="preserve">BENSON &amp; HEDGES GOLD*AST20 </v>
      </c>
      <c r="C199">
        <f>+Tabella3[[#This Row],[ACQ.]]</f>
        <v>10</v>
      </c>
      <c r="D199">
        <f>+Tabella3[[#This Row],[VEND.]]</f>
        <v>0</v>
      </c>
      <c r="E199">
        <f>+Tabella3[[#This Row],[RIMANENZE]]</f>
        <v>10</v>
      </c>
      <c r="F199" s="139">
        <f>+Tabella3[[#This Row],[PREZZO]]</f>
        <v>6.8</v>
      </c>
      <c r="G199" s="139">
        <f>+Tabella3[[#This Row],[TOTALE ACQUISTATO]]</f>
        <v>68</v>
      </c>
      <c r="H199" s="139">
        <f>+Tabella3[[#This Row],[TOTALE VENDUTO]]</f>
        <v>0</v>
      </c>
      <c r="J199">
        <f t="shared" si="9"/>
        <v>68</v>
      </c>
      <c r="K199" s="96">
        <f t="shared" ca="1" si="10"/>
        <v>0</v>
      </c>
      <c r="L199" s="96">
        <f t="shared" ca="1" si="11"/>
        <v>0.83333333333333337</v>
      </c>
    </row>
    <row r="200" spans="1:12" x14ac:dyDescent="0.25">
      <c r="A200" t="str">
        <f>+Tabella3[[#This Row],[Codice]]</f>
        <v>AMMS553</v>
      </c>
      <c r="B200" t="str">
        <f>+Tabella3[[#This Row],[Descrizione]]</f>
        <v>PHILIP MORRIS FILTER KINGS*AST20</v>
      </c>
      <c r="C200">
        <f>+Tabella3[[#This Row],[ACQ.]]</f>
        <v>130</v>
      </c>
      <c r="D200">
        <f>+Tabella3[[#This Row],[VEND.]]</f>
        <v>123</v>
      </c>
      <c r="E200">
        <f>+Tabella3[[#This Row],[RIMANENZE]]</f>
        <v>7</v>
      </c>
      <c r="F200" s="139">
        <f>+Tabella3[[#This Row],[PREZZO]]</f>
        <v>5.8</v>
      </c>
      <c r="G200" s="139">
        <f>+Tabella3[[#This Row],[TOTALE ACQUISTATO]]</f>
        <v>754</v>
      </c>
      <c r="H200" s="139">
        <f>+Tabella3[[#This Row],[TOTALE VENDUTO]]</f>
        <v>713.4</v>
      </c>
      <c r="J200">
        <f t="shared" si="9"/>
        <v>40.6</v>
      </c>
      <c r="K200" s="96">
        <f t="shared" ca="1" si="10"/>
        <v>10.25</v>
      </c>
      <c r="L200" s="96">
        <f t="shared" ca="1" si="11"/>
        <v>0.58333333333333337</v>
      </c>
    </row>
    <row r="201" spans="1:12" x14ac:dyDescent="0.25">
      <c r="A201" t="str">
        <f>+Tabella3[[#This Row],[Codice]]</f>
        <v>AMMS558</v>
      </c>
      <c r="B201" t="str">
        <f>+Tabella3[[#This Row],[Descrizione]]</f>
        <v xml:space="preserve">GAULOISES BLONDES BLU*AST20 </v>
      </c>
      <c r="C201">
        <f>+Tabella3[[#This Row],[ACQ.]]</f>
        <v>10</v>
      </c>
      <c r="D201">
        <f>+Tabella3[[#This Row],[VEND.]]</f>
        <v>2</v>
      </c>
      <c r="E201">
        <f>+Tabella3[[#This Row],[RIMANENZE]]</f>
        <v>8</v>
      </c>
      <c r="F201" s="139">
        <f>+Tabella3[[#This Row],[PREZZO]]</f>
        <v>5.5</v>
      </c>
      <c r="G201" s="139">
        <f>+Tabella3[[#This Row],[TOTALE ACQUISTATO]]</f>
        <v>55</v>
      </c>
      <c r="H201" s="139">
        <f>+Tabella3[[#This Row],[TOTALE VENDUTO]]</f>
        <v>11</v>
      </c>
      <c r="J201">
        <f t="shared" si="9"/>
        <v>44</v>
      </c>
      <c r="K201" s="96">
        <f t="shared" ca="1" si="10"/>
        <v>0.16666666666666666</v>
      </c>
      <c r="L201" s="96">
        <f t="shared" ca="1" si="11"/>
        <v>0.66666666666666663</v>
      </c>
    </row>
    <row r="202" spans="1:12" x14ac:dyDescent="0.25">
      <c r="A202" t="str">
        <f>+Tabella3[[#This Row],[Codice]]</f>
        <v>AMMS618</v>
      </c>
      <c r="B202" t="str">
        <f>+Tabella3[[#This Row],[Descrizione]]</f>
        <v>MARLBORO GOLD KS*CART20</v>
      </c>
      <c r="C202">
        <f>+Tabella3[[#This Row],[ACQ.]]</f>
        <v>570</v>
      </c>
      <c r="D202">
        <f>+Tabella3[[#This Row],[VEND.]]</f>
        <v>527</v>
      </c>
      <c r="E202">
        <f>+Tabella3[[#This Row],[RIMANENZE]]</f>
        <v>43</v>
      </c>
      <c r="F202" s="139">
        <f>+Tabella3[[#This Row],[PREZZO]]</f>
        <v>6.3</v>
      </c>
      <c r="G202" s="139">
        <f>+Tabella3[[#This Row],[TOTALE ACQUISTATO]]</f>
        <v>3591</v>
      </c>
      <c r="H202" s="139">
        <f>+Tabella3[[#This Row],[TOTALE VENDUTO]]</f>
        <v>3320.1</v>
      </c>
      <c r="J202">
        <f t="shared" si="9"/>
        <v>270.89999999999998</v>
      </c>
      <c r="K202" s="96">
        <f t="shared" ca="1" si="10"/>
        <v>43.916666666666664</v>
      </c>
      <c r="L202" s="96">
        <f t="shared" ca="1" si="11"/>
        <v>3.5833333333333335</v>
      </c>
    </row>
    <row r="203" spans="1:12" x14ac:dyDescent="0.25">
      <c r="A203" t="str">
        <f>+Tabella3[[#This Row],[Codice]]</f>
        <v>AMMS632</v>
      </c>
      <c r="B203" t="str">
        <f>+Tabella3[[#This Row],[Descrizione]]</f>
        <v>CAMEL BLUE*CART20</v>
      </c>
      <c r="C203">
        <f>+Tabella3[[#This Row],[ACQ.]]</f>
        <v>463</v>
      </c>
      <c r="D203">
        <f>+Tabella3[[#This Row],[VEND.]]</f>
        <v>384</v>
      </c>
      <c r="E203">
        <f>+Tabella3[[#This Row],[RIMANENZE]]</f>
        <v>79</v>
      </c>
      <c r="F203" s="139">
        <f>+Tabella3[[#This Row],[PREZZO]]</f>
        <v>5.8</v>
      </c>
      <c r="G203" s="139">
        <f>+Tabella3[[#This Row],[TOTALE ACQUISTATO]]</f>
        <v>2685.4</v>
      </c>
      <c r="H203" s="139">
        <f>+Tabella3[[#This Row],[TOTALE VENDUTO]]</f>
        <v>2227.1999999999998</v>
      </c>
      <c r="J203">
        <f t="shared" si="9"/>
        <v>458.2</v>
      </c>
      <c r="K203" s="96">
        <f t="shared" ca="1" si="10"/>
        <v>32</v>
      </c>
      <c r="L203" s="96">
        <f t="shared" ca="1" si="11"/>
        <v>6.583333333333333</v>
      </c>
    </row>
    <row r="204" spans="1:12" x14ac:dyDescent="0.25">
      <c r="A204" t="str">
        <f>+Tabella3[[#This Row],[Codice]]</f>
        <v>AMMS651</v>
      </c>
      <c r="B204" t="str">
        <f>+Tabella3[[#This Row],[Descrizione]]</f>
        <v>MARLBORO GOLD 100S*AST20</v>
      </c>
      <c r="C204">
        <f>+Tabella3[[#This Row],[ACQ.]]</f>
        <v>120</v>
      </c>
      <c r="D204">
        <f>+Tabella3[[#This Row],[VEND.]]</f>
        <v>115</v>
      </c>
      <c r="E204">
        <f>+Tabella3[[#This Row],[RIMANENZE]]</f>
        <v>5</v>
      </c>
      <c r="F204" s="139">
        <f>+Tabella3[[#This Row],[PREZZO]]</f>
        <v>6.5</v>
      </c>
      <c r="G204" s="139">
        <f>+Tabella3[[#This Row],[TOTALE ACQUISTATO]]</f>
        <v>780</v>
      </c>
      <c r="H204" s="139">
        <f>+Tabella3[[#This Row],[TOTALE VENDUTO]]</f>
        <v>747.5</v>
      </c>
      <c r="J204">
        <f t="shared" si="9"/>
        <v>32.5</v>
      </c>
      <c r="K204" s="96">
        <f t="shared" ca="1" si="10"/>
        <v>9.5833333333333339</v>
      </c>
      <c r="L204" s="96">
        <f t="shared" ca="1" si="11"/>
        <v>0.41666666666666669</v>
      </c>
    </row>
    <row r="205" spans="1:12" x14ac:dyDescent="0.25">
      <c r="A205" t="str">
        <f>+Tabella3[[#This Row],[Codice]]</f>
        <v>AMMS728</v>
      </c>
      <c r="B205" t="str">
        <f>+Tabella3[[#This Row],[Descrizione]]</f>
        <v>DAVIDOFF CLASSIC*AST20</v>
      </c>
      <c r="C205">
        <f>+Tabella3[[#This Row],[ACQ.]]</f>
        <v>40</v>
      </c>
      <c r="D205">
        <f>+Tabella3[[#This Row],[VEND.]]</f>
        <v>8</v>
      </c>
      <c r="E205">
        <f>+Tabella3[[#This Row],[RIMANENZE]]</f>
        <v>32</v>
      </c>
      <c r="F205" s="139">
        <f>+Tabella3[[#This Row],[PREZZO]]</f>
        <v>6.8</v>
      </c>
      <c r="G205" s="139">
        <f>+Tabella3[[#This Row],[TOTALE ACQUISTATO]]</f>
        <v>272</v>
      </c>
      <c r="H205" s="139">
        <f>+Tabella3[[#This Row],[TOTALE VENDUTO]]</f>
        <v>54.4</v>
      </c>
      <c r="J205">
        <f t="shared" si="9"/>
        <v>217.6</v>
      </c>
      <c r="K205" s="96">
        <f t="shared" ca="1" si="10"/>
        <v>0.66666666666666663</v>
      </c>
      <c r="L205" s="96">
        <f t="shared" ca="1" si="11"/>
        <v>2.6666666666666665</v>
      </c>
    </row>
    <row r="206" spans="1:12" x14ac:dyDescent="0.25">
      <c r="A206" t="str">
        <f>+Tabella3[[#This Row],[Codice]]</f>
        <v>AMMS81</v>
      </c>
      <c r="B206" t="str">
        <f>+Tabella3[[#This Row],[Descrizione]]</f>
        <v>MERIT SSL AST*20</v>
      </c>
      <c r="C206">
        <f>+Tabella3[[#This Row],[ACQ.]]</f>
        <v>40</v>
      </c>
      <c r="D206">
        <f>+Tabella3[[#This Row],[VEND.]]</f>
        <v>37</v>
      </c>
      <c r="E206">
        <f>+Tabella3[[#This Row],[RIMANENZE]]</f>
        <v>3</v>
      </c>
      <c r="F206" s="139">
        <f>+Tabella3[[#This Row],[PREZZO]]</f>
        <v>6.5</v>
      </c>
      <c r="G206" s="139">
        <f>+Tabella3[[#This Row],[TOTALE ACQUISTATO]]</f>
        <v>260</v>
      </c>
      <c r="H206" s="139">
        <f>+Tabella3[[#This Row],[TOTALE VENDUTO]]</f>
        <v>240.5</v>
      </c>
      <c r="J206">
        <f t="shared" si="9"/>
        <v>19.5</v>
      </c>
      <c r="K206" s="96">
        <f t="shared" ca="1" si="10"/>
        <v>3.0833333333333335</v>
      </c>
      <c r="L206" s="96">
        <f t="shared" ca="1" si="11"/>
        <v>0.25</v>
      </c>
    </row>
    <row r="207" spans="1:12" x14ac:dyDescent="0.25">
      <c r="A207" t="str">
        <f>+Tabella3[[#This Row],[Codice]]</f>
        <v>AMMS819</v>
      </c>
      <c r="B207" t="str">
        <f>+Tabella3[[#This Row],[Descrizione]]</f>
        <v>MARLBORO 100S *AST20</v>
      </c>
      <c r="C207">
        <f>+Tabella3[[#This Row],[ACQ.]]</f>
        <v>180</v>
      </c>
      <c r="D207">
        <f>+Tabella3[[#This Row],[VEND.]]</f>
        <v>117</v>
      </c>
      <c r="E207">
        <f>+Tabella3[[#This Row],[RIMANENZE]]</f>
        <v>63</v>
      </c>
      <c r="F207" s="139">
        <f>+Tabella3[[#This Row],[PREZZO]]</f>
        <v>6.5</v>
      </c>
      <c r="G207" s="139">
        <f>+Tabella3[[#This Row],[TOTALE ACQUISTATO]]</f>
        <v>1170</v>
      </c>
      <c r="H207" s="139">
        <f>+Tabella3[[#This Row],[TOTALE VENDUTO]]</f>
        <v>760.5</v>
      </c>
      <c r="J207">
        <f t="shared" si="9"/>
        <v>409.5</v>
      </c>
      <c r="K207" s="96">
        <f t="shared" ca="1" si="10"/>
        <v>9.75</v>
      </c>
      <c r="L207" s="96">
        <f t="shared" ca="1" si="11"/>
        <v>5.25</v>
      </c>
    </row>
    <row r="208" spans="1:12" x14ac:dyDescent="0.25">
      <c r="A208" t="str">
        <f>+Tabella3[[#This Row],[Codice]]</f>
        <v>AMMS9</v>
      </c>
      <c r="B208" t="str">
        <f>+Tabella3[[#This Row],[Descrizione]]</f>
        <v>MARLBORO GOLD KS*AST20</v>
      </c>
      <c r="C208">
        <f>+Tabella3[[#This Row],[ACQ.]]</f>
        <v>980</v>
      </c>
      <c r="D208">
        <f>+Tabella3[[#This Row],[VEND.]]</f>
        <v>944</v>
      </c>
      <c r="E208">
        <f>+Tabella3[[#This Row],[RIMANENZE]]</f>
        <v>36</v>
      </c>
      <c r="F208" s="139">
        <f>+Tabella3[[#This Row],[PREZZO]]</f>
        <v>6.8</v>
      </c>
      <c r="G208" s="139">
        <f>+Tabella3[[#This Row],[TOTALE ACQUISTATO]]</f>
        <v>6664</v>
      </c>
      <c r="H208" s="139">
        <f>+Tabella3[[#This Row],[TOTALE VENDUTO]]</f>
        <v>6419.2</v>
      </c>
      <c r="J208">
        <f t="shared" si="9"/>
        <v>244.79999999999998</v>
      </c>
      <c r="K208" s="96">
        <f t="shared" ca="1" si="10"/>
        <v>78.666666666666671</v>
      </c>
      <c r="L208" s="96">
        <f t="shared" ca="1" si="11"/>
        <v>3</v>
      </c>
    </row>
    <row r="209" spans="1:12" x14ac:dyDescent="0.25">
      <c r="A209" t="str">
        <f>+Tabella3[[#This Row],[Codice]]</f>
        <v>AMMS91</v>
      </c>
      <c r="B209" t="str">
        <f>+Tabella3[[#This Row],[Descrizione]]</f>
        <v>WINSTON RED*AST20</v>
      </c>
      <c r="C209">
        <f>+Tabella3[[#This Row],[ACQ.]]</f>
        <v>430</v>
      </c>
      <c r="D209">
        <f>+Tabella3[[#This Row],[VEND.]]</f>
        <v>376</v>
      </c>
      <c r="E209">
        <f>+Tabella3[[#This Row],[RIMANENZE]]</f>
        <v>54</v>
      </c>
      <c r="F209" s="139">
        <f>+Tabella3[[#This Row],[PREZZO]]</f>
        <v>5.8</v>
      </c>
      <c r="G209" s="139">
        <f>+Tabella3[[#This Row],[TOTALE ACQUISTATO]]</f>
        <v>2494</v>
      </c>
      <c r="H209" s="139">
        <f>+Tabella3[[#This Row],[TOTALE VENDUTO]]</f>
        <v>2180.7999999999997</v>
      </c>
      <c r="J209">
        <f t="shared" si="9"/>
        <v>313.2</v>
      </c>
      <c r="K209" s="96">
        <f t="shared" ca="1" si="10"/>
        <v>31.333333333333332</v>
      </c>
      <c r="L209" s="96">
        <f t="shared" ca="1" si="11"/>
        <v>4.5</v>
      </c>
    </row>
    <row r="210" spans="1:12" x14ac:dyDescent="0.25">
      <c r="A210" t="str">
        <f>+Tabella3[[#This Row],[Codice]]</f>
        <v>AMMS913</v>
      </c>
      <c r="B210" t="str">
        <f>+Tabella3[[#This Row],[Descrizione]]</f>
        <v>DIANA BLU SSL*AST20</v>
      </c>
      <c r="C210">
        <f>+Tabella3[[#This Row],[ACQ.]]</f>
        <v>80</v>
      </c>
      <c r="D210">
        <f>+Tabella3[[#This Row],[VEND.]]</f>
        <v>71</v>
      </c>
      <c r="E210">
        <f>+Tabella3[[#This Row],[RIMANENZE]]</f>
        <v>9</v>
      </c>
      <c r="F210" s="139">
        <f>+Tabella3[[#This Row],[PREZZO]]</f>
        <v>5.5</v>
      </c>
      <c r="G210" s="139">
        <f>+Tabella3[[#This Row],[TOTALE ACQUISTATO]]</f>
        <v>440</v>
      </c>
      <c r="H210" s="139">
        <f>+Tabella3[[#This Row],[TOTALE VENDUTO]]</f>
        <v>390.5</v>
      </c>
      <c r="J210">
        <f t="shared" si="9"/>
        <v>49.5</v>
      </c>
      <c r="K210" s="96">
        <f t="shared" ca="1" si="10"/>
        <v>5.916666666666667</v>
      </c>
      <c r="L210" s="96">
        <f t="shared" ca="1" si="11"/>
        <v>0.75</v>
      </c>
    </row>
    <row r="211" spans="1:12" x14ac:dyDescent="0.25">
      <c r="A211" t="str">
        <f>+Tabella3[[#This Row],[Codice]]</f>
        <v>AMMS951</v>
      </c>
      <c r="B211" t="str">
        <f>+Tabella3[[#This Row],[Descrizione]]</f>
        <v>MURATTI AZURE 100'S AST*20</v>
      </c>
      <c r="C211">
        <f>+Tabella3[[#This Row],[ACQ.]]</f>
        <v>70</v>
      </c>
      <c r="D211">
        <f>+Tabella3[[#This Row],[VEND.]]</f>
        <v>60</v>
      </c>
      <c r="E211">
        <f>+Tabella3[[#This Row],[RIMANENZE]]</f>
        <v>10</v>
      </c>
      <c r="F211" s="139">
        <f>+Tabella3[[#This Row],[PREZZO]]</f>
        <v>6.8</v>
      </c>
      <c r="G211" s="139">
        <f>+Tabella3[[#This Row],[TOTALE ACQUISTATO]]</f>
        <v>476</v>
      </c>
      <c r="H211" s="139">
        <f>+Tabella3[[#This Row],[TOTALE VENDUTO]]</f>
        <v>408</v>
      </c>
      <c r="J211">
        <f t="shared" si="9"/>
        <v>68</v>
      </c>
      <c r="K211" s="96">
        <f t="shared" ca="1" si="10"/>
        <v>5</v>
      </c>
      <c r="L211" s="96">
        <f t="shared" ca="1" si="11"/>
        <v>0.83333333333333337</v>
      </c>
    </row>
    <row r="212" spans="1:12" x14ac:dyDescent="0.25">
      <c r="A212" t="str">
        <f>+Tabella3[[#This Row],[Codice]]</f>
        <v>AMMS96</v>
      </c>
      <c r="B212" t="str">
        <f>+Tabella3[[#This Row],[Descrizione]]</f>
        <v>CHESTERFIELD ORIGINAL KS *AST20</v>
      </c>
      <c r="C212">
        <f>+Tabella3[[#This Row],[ACQ.]]</f>
        <v>150</v>
      </c>
      <c r="D212">
        <f>+Tabella3[[#This Row],[VEND.]]</f>
        <v>136</v>
      </c>
      <c r="E212">
        <f>+Tabella3[[#This Row],[RIMANENZE]]</f>
        <v>14</v>
      </c>
      <c r="F212" s="139">
        <f>+Tabella3[[#This Row],[PREZZO]]</f>
        <v>5.8</v>
      </c>
      <c r="G212" s="139">
        <f>+Tabella3[[#This Row],[TOTALE ACQUISTATO]]</f>
        <v>870</v>
      </c>
      <c r="H212" s="139">
        <f>+Tabella3[[#This Row],[TOTALE VENDUTO]]</f>
        <v>788.8</v>
      </c>
      <c r="J212">
        <f t="shared" si="9"/>
        <v>81.2</v>
      </c>
      <c r="K212" s="96">
        <f t="shared" ca="1" si="10"/>
        <v>11.333333333333334</v>
      </c>
      <c r="L212" s="96">
        <f t="shared" ca="1" si="11"/>
        <v>1.1666666666666667</v>
      </c>
    </row>
    <row r="213" spans="1:12" x14ac:dyDescent="0.25">
      <c r="A213" t="str">
        <f>+Tabella3[[#This Row],[Codice]]</f>
        <v>AMMS997</v>
      </c>
      <c r="B213" t="str">
        <f>+Tabella3[[#This Row],[Descrizione]]</f>
        <v>MERIT GIALLA*AST20</v>
      </c>
      <c r="C213">
        <f>+Tabella3[[#This Row],[ACQ.]]</f>
        <v>150</v>
      </c>
      <c r="D213">
        <f>+Tabella3[[#This Row],[VEND.]]</f>
        <v>111</v>
      </c>
      <c r="E213">
        <f>+Tabella3[[#This Row],[RIMANENZE]]</f>
        <v>39</v>
      </c>
      <c r="F213" s="139">
        <f>+Tabella3[[#This Row],[PREZZO]]</f>
        <v>6.5</v>
      </c>
      <c r="G213" s="139">
        <f>+Tabella3[[#This Row],[TOTALE ACQUISTATO]]</f>
        <v>975</v>
      </c>
      <c r="H213" s="139">
        <f>+Tabella3[[#This Row],[TOTALE VENDUTO]]</f>
        <v>721.5</v>
      </c>
      <c r="J213">
        <f t="shared" si="9"/>
        <v>253.5</v>
      </c>
      <c r="K213" s="96">
        <f t="shared" ca="1" si="10"/>
        <v>9.25</v>
      </c>
      <c r="L213" s="96">
        <f t="shared" ca="1" si="11"/>
        <v>3.25</v>
      </c>
    </row>
  </sheetData>
  <conditionalFormatting sqref="E3:E2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2"/>
  <dimension ref="A1:F4200"/>
  <sheetViews>
    <sheetView topLeftCell="A807" workbookViewId="0">
      <selection activeCell="A825" sqref="A825:C825"/>
    </sheetView>
  </sheetViews>
  <sheetFormatPr defaultColWidth="11.42578125" defaultRowHeight="15" x14ac:dyDescent="0.25"/>
  <cols>
    <col min="1" max="1" width="13.42578125" bestFit="1" customWidth="1"/>
    <col min="2" max="2" width="69.7109375" style="122" bestFit="1" customWidth="1"/>
    <col min="3" max="3" width="14" customWidth="1"/>
    <col min="4" max="4" width="16" customWidth="1"/>
    <col min="5" max="5" width="34" customWidth="1"/>
    <col min="6" max="6" width="16" customWidth="1"/>
  </cols>
  <sheetData>
    <row r="1" spans="1:6" x14ac:dyDescent="0.25">
      <c r="A1" s="116" t="s">
        <v>941</v>
      </c>
      <c r="B1" s="116" t="s">
        <v>772</v>
      </c>
      <c r="C1" s="116" t="s">
        <v>942</v>
      </c>
      <c r="D1" s="116" t="s">
        <v>943</v>
      </c>
      <c r="E1" s="116" t="s">
        <v>944</v>
      </c>
      <c r="F1" s="116" t="s">
        <v>945</v>
      </c>
    </row>
    <row r="2" spans="1:6" x14ac:dyDescent="0.25">
      <c r="A2" t="str">
        <f t="shared" ref="A2:A65" si="0">"AMMS" &amp; F2</f>
        <v>AMMS19733</v>
      </c>
      <c r="B2" s="116" t="str">
        <f t="shared" ref="B2:B65" si="1">E2 &amp; " " &amp; IF(D2="astuccio da 20 pezzi","*AST 20",IF(D2="cartoccio da 20 pezzi","*CART 20",""))</f>
        <v xml:space="preserve">ADALYA BLUE ICE </v>
      </c>
      <c r="C2" s="101">
        <v>8</v>
      </c>
      <c r="D2" t="s">
        <v>946</v>
      </c>
      <c r="E2" t="s">
        <v>947</v>
      </c>
      <c r="F2" t="s">
        <v>948</v>
      </c>
    </row>
    <row r="3" spans="1:6" x14ac:dyDescent="0.25">
      <c r="A3" t="str">
        <f t="shared" si="0"/>
        <v>AMMS19799</v>
      </c>
      <c r="B3" s="116" t="str">
        <f t="shared" si="1"/>
        <v xml:space="preserve">ADALYA BLUE ICE </v>
      </c>
      <c r="C3" s="101">
        <v>135</v>
      </c>
      <c r="D3" t="s">
        <v>949</v>
      </c>
      <c r="E3" t="s">
        <v>947</v>
      </c>
      <c r="F3" t="s">
        <v>950</v>
      </c>
    </row>
    <row r="4" spans="1:6" x14ac:dyDescent="0.25">
      <c r="A4" t="str">
        <f t="shared" si="0"/>
        <v>AMMS19734</v>
      </c>
      <c r="B4" s="116" t="str">
        <f t="shared" si="1"/>
        <v xml:space="preserve">ADALYA COOL </v>
      </c>
      <c r="C4" s="101">
        <v>8</v>
      </c>
      <c r="D4" t="s">
        <v>946</v>
      </c>
      <c r="E4" t="s">
        <v>951</v>
      </c>
      <c r="F4" t="s">
        <v>952</v>
      </c>
    </row>
    <row r="5" spans="1:6" x14ac:dyDescent="0.25">
      <c r="A5" t="str">
        <f t="shared" si="0"/>
        <v>AMMS19800</v>
      </c>
      <c r="B5" s="116" t="str">
        <f t="shared" si="1"/>
        <v xml:space="preserve">ADALYA COOL </v>
      </c>
      <c r="C5" s="101">
        <v>135</v>
      </c>
      <c r="D5" t="s">
        <v>949</v>
      </c>
      <c r="E5" t="s">
        <v>951</v>
      </c>
      <c r="F5" t="s">
        <v>953</v>
      </c>
    </row>
    <row r="6" spans="1:6" x14ac:dyDescent="0.25">
      <c r="A6" t="str">
        <f t="shared" si="0"/>
        <v>AMMS19735</v>
      </c>
      <c r="B6" s="116" t="str">
        <f t="shared" si="1"/>
        <v xml:space="preserve">ADALYA GREEN LEON COOL </v>
      </c>
      <c r="C6" s="101">
        <v>8</v>
      </c>
      <c r="D6" t="s">
        <v>946</v>
      </c>
      <c r="E6" t="s">
        <v>954</v>
      </c>
      <c r="F6" t="s">
        <v>955</v>
      </c>
    </row>
    <row r="7" spans="1:6" x14ac:dyDescent="0.25">
      <c r="A7" t="str">
        <f t="shared" si="0"/>
        <v>AMMS19801</v>
      </c>
      <c r="B7" s="116" t="str">
        <f t="shared" si="1"/>
        <v xml:space="preserve">ADALYA GREEN LEON COOL </v>
      </c>
      <c r="C7" s="101">
        <v>135</v>
      </c>
      <c r="D7" t="s">
        <v>949</v>
      </c>
      <c r="E7" t="s">
        <v>954</v>
      </c>
      <c r="F7" t="s">
        <v>956</v>
      </c>
    </row>
    <row r="8" spans="1:6" x14ac:dyDescent="0.25">
      <c r="A8" t="str">
        <f t="shared" si="0"/>
        <v>AMMS19736</v>
      </c>
      <c r="B8" s="116" t="str">
        <f t="shared" si="1"/>
        <v xml:space="preserve">ADALYA HAWAII </v>
      </c>
      <c r="C8" s="101">
        <v>8</v>
      </c>
      <c r="D8" t="s">
        <v>946</v>
      </c>
      <c r="E8" t="s">
        <v>957</v>
      </c>
      <c r="F8" t="s">
        <v>958</v>
      </c>
    </row>
    <row r="9" spans="1:6" x14ac:dyDescent="0.25">
      <c r="A9" t="str">
        <f t="shared" si="0"/>
        <v>AMMS19802</v>
      </c>
      <c r="B9" s="116" t="str">
        <f t="shared" si="1"/>
        <v xml:space="preserve">ADALYA HAWAII </v>
      </c>
      <c r="C9" s="101">
        <v>135</v>
      </c>
      <c r="D9" t="s">
        <v>949</v>
      </c>
      <c r="E9" t="s">
        <v>957</v>
      </c>
      <c r="F9" t="s">
        <v>959</v>
      </c>
    </row>
    <row r="10" spans="1:6" x14ac:dyDescent="0.25">
      <c r="A10" t="str">
        <f t="shared" si="0"/>
        <v>AMMS19737</v>
      </c>
      <c r="B10" s="116" t="str">
        <f t="shared" si="1"/>
        <v xml:space="preserve">ADALYA ICE BONI </v>
      </c>
      <c r="C10" s="101">
        <v>8</v>
      </c>
      <c r="D10" t="s">
        <v>946</v>
      </c>
      <c r="E10" t="s">
        <v>960</v>
      </c>
      <c r="F10" t="s">
        <v>961</v>
      </c>
    </row>
    <row r="11" spans="1:6" x14ac:dyDescent="0.25">
      <c r="A11" t="str">
        <f t="shared" si="0"/>
        <v>AMMS19803</v>
      </c>
      <c r="B11" s="116" t="str">
        <f t="shared" si="1"/>
        <v xml:space="preserve">ADALYA ICE BONI </v>
      </c>
      <c r="C11" s="101">
        <v>135</v>
      </c>
      <c r="D11" t="s">
        <v>949</v>
      </c>
      <c r="E11" t="s">
        <v>960</v>
      </c>
      <c r="F11" t="s">
        <v>962</v>
      </c>
    </row>
    <row r="12" spans="1:6" x14ac:dyDescent="0.25">
      <c r="A12" t="str">
        <f t="shared" si="0"/>
        <v>AMMS19738</v>
      </c>
      <c r="B12" s="116" t="str">
        <f t="shared" si="1"/>
        <v xml:space="preserve">ADALYA LADY KILLER </v>
      </c>
      <c r="C12" s="101">
        <v>8</v>
      </c>
      <c r="D12" t="s">
        <v>946</v>
      </c>
      <c r="E12" t="s">
        <v>963</v>
      </c>
      <c r="F12" t="s">
        <v>964</v>
      </c>
    </row>
    <row r="13" spans="1:6" x14ac:dyDescent="0.25">
      <c r="A13" t="str">
        <f t="shared" si="0"/>
        <v>AMMS19804</v>
      </c>
      <c r="B13" s="116" t="str">
        <f t="shared" si="1"/>
        <v xml:space="preserve">ADALYA LADY KILLER </v>
      </c>
      <c r="C13" s="101">
        <v>135</v>
      </c>
      <c r="D13" t="s">
        <v>949</v>
      </c>
      <c r="E13" t="s">
        <v>963</v>
      </c>
      <c r="F13" t="s">
        <v>965</v>
      </c>
    </row>
    <row r="14" spans="1:6" x14ac:dyDescent="0.25">
      <c r="A14" t="str">
        <f t="shared" si="0"/>
        <v>AMMS19739</v>
      </c>
      <c r="B14" s="116" t="str">
        <f t="shared" si="1"/>
        <v xml:space="preserve">ADALYA LOVE 66 </v>
      </c>
      <c r="C14" s="101">
        <v>8</v>
      </c>
      <c r="D14" t="s">
        <v>946</v>
      </c>
      <c r="E14" t="s">
        <v>966</v>
      </c>
      <c r="F14" t="s">
        <v>967</v>
      </c>
    </row>
    <row r="15" spans="1:6" x14ac:dyDescent="0.25">
      <c r="A15" t="str">
        <f t="shared" si="0"/>
        <v>AMMS19805</v>
      </c>
      <c r="B15" s="116" t="str">
        <f t="shared" si="1"/>
        <v xml:space="preserve">ADALYA LOVE 66 </v>
      </c>
      <c r="C15" s="101">
        <v>135</v>
      </c>
      <c r="D15" t="s">
        <v>949</v>
      </c>
      <c r="E15" t="s">
        <v>966</v>
      </c>
      <c r="F15" t="s">
        <v>968</v>
      </c>
    </row>
    <row r="16" spans="1:6" x14ac:dyDescent="0.25">
      <c r="A16" t="str">
        <f t="shared" si="0"/>
        <v>AMMS19740</v>
      </c>
      <c r="B16" s="116" t="str">
        <f t="shared" si="1"/>
        <v xml:space="preserve">ADALYA MNG TANGO </v>
      </c>
      <c r="C16" s="101">
        <v>8</v>
      </c>
      <c r="D16" t="s">
        <v>946</v>
      </c>
      <c r="E16" t="s">
        <v>969</v>
      </c>
      <c r="F16" t="s">
        <v>970</v>
      </c>
    </row>
    <row r="17" spans="1:6" x14ac:dyDescent="0.25">
      <c r="A17" t="str">
        <f t="shared" si="0"/>
        <v>AMMS19806</v>
      </c>
      <c r="B17" s="116" t="str">
        <f t="shared" si="1"/>
        <v xml:space="preserve">ADALYA MNG TANGO </v>
      </c>
      <c r="C17" s="101">
        <v>135</v>
      </c>
      <c r="D17" t="s">
        <v>949</v>
      </c>
      <c r="E17" t="s">
        <v>969</v>
      </c>
      <c r="F17" t="s">
        <v>971</v>
      </c>
    </row>
    <row r="18" spans="1:6" x14ac:dyDescent="0.25">
      <c r="A18" t="str">
        <f t="shared" si="0"/>
        <v>AMMS19741</v>
      </c>
      <c r="B18" s="116" t="str">
        <f t="shared" si="1"/>
        <v xml:space="preserve">ADALYA RASPUTIN </v>
      </c>
      <c r="C18" s="101">
        <v>8</v>
      </c>
      <c r="D18" t="s">
        <v>946</v>
      </c>
      <c r="E18" t="s">
        <v>972</v>
      </c>
      <c r="F18" t="s">
        <v>973</v>
      </c>
    </row>
    <row r="19" spans="1:6" x14ac:dyDescent="0.25">
      <c r="A19" t="str">
        <f t="shared" si="0"/>
        <v>AMMS19807</v>
      </c>
      <c r="B19" s="116" t="str">
        <f t="shared" si="1"/>
        <v xml:space="preserve">ADALYA RASPUTIN </v>
      </c>
      <c r="C19" s="101">
        <v>135</v>
      </c>
      <c r="D19" t="s">
        <v>949</v>
      </c>
      <c r="E19" t="s">
        <v>972</v>
      </c>
      <c r="F19" t="s">
        <v>974</v>
      </c>
    </row>
    <row r="20" spans="1:6" x14ac:dyDescent="0.25">
      <c r="A20" t="str">
        <f t="shared" si="0"/>
        <v>AMMS19742</v>
      </c>
      <c r="B20" s="116" t="str">
        <f t="shared" si="1"/>
        <v xml:space="preserve">ADALYA SWISS BOOM </v>
      </c>
      <c r="C20" s="101">
        <v>8</v>
      </c>
      <c r="D20" t="s">
        <v>946</v>
      </c>
      <c r="E20" t="s">
        <v>975</v>
      </c>
      <c r="F20" t="s">
        <v>976</v>
      </c>
    </row>
    <row r="21" spans="1:6" x14ac:dyDescent="0.25">
      <c r="A21" t="str">
        <f t="shared" si="0"/>
        <v>AMMS19808</v>
      </c>
      <c r="B21" s="116" t="str">
        <f t="shared" si="1"/>
        <v xml:space="preserve">ADALYA SWISS BOOM </v>
      </c>
      <c r="C21" s="101">
        <v>135</v>
      </c>
      <c r="D21" t="s">
        <v>949</v>
      </c>
      <c r="E21" t="s">
        <v>975</v>
      </c>
      <c r="F21" t="s">
        <v>977</v>
      </c>
    </row>
    <row r="22" spans="1:6" x14ac:dyDescent="0.25">
      <c r="A22" t="str">
        <f t="shared" si="0"/>
        <v>AMMS19743</v>
      </c>
      <c r="B22" s="116" t="str">
        <f t="shared" si="1"/>
        <v xml:space="preserve">ADALYA TWIST </v>
      </c>
      <c r="C22" s="101">
        <v>8</v>
      </c>
      <c r="D22" t="s">
        <v>946</v>
      </c>
      <c r="E22" t="s">
        <v>978</v>
      </c>
      <c r="F22" t="s">
        <v>979</v>
      </c>
    </row>
    <row r="23" spans="1:6" x14ac:dyDescent="0.25">
      <c r="A23" t="str">
        <f t="shared" si="0"/>
        <v>AMMS19809</v>
      </c>
      <c r="B23" s="116" t="str">
        <f t="shared" si="1"/>
        <v xml:space="preserve">ADALYA TWIST </v>
      </c>
      <c r="C23" s="101">
        <v>135</v>
      </c>
      <c r="D23" t="s">
        <v>949</v>
      </c>
      <c r="E23" t="s">
        <v>978</v>
      </c>
      <c r="F23" t="s">
        <v>980</v>
      </c>
    </row>
    <row r="24" spans="1:6" x14ac:dyDescent="0.25">
      <c r="A24" t="str">
        <f t="shared" si="0"/>
        <v>AMMS19744</v>
      </c>
      <c r="B24" s="116" t="str">
        <f t="shared" si="1"/>
        <v xml:space="preserve">ADALYA TWO APP </v>
      </c>
      <c r="C24" s="101">
        <v>8</v>
      </c>
      <c r="D24" t="s">
        <v>946</v>
      </c>
      <c r="E24" t="s">
        <v>981</v>
      </c>
      <c r="F24" t="s">
        <v>982</v>
      </c>
    </row>
    <row r="25" spans="1:6" x14ac:dyDescent="0.25">
      <c r="A25" t="str">
        <f t="shared" si="0"/>
        <v>AMMS19810</v>
      </c>
      <c r="B25" s="116" t="str">
        <f t="shared" si="1"/>
        <v xml:space="preserve">ADALYA TWO APP </v>
      </c>
      <c r="C25" s="101">
        <v>135</v>
      </c>
      <c r="D25" t="s">
        <v>949</v>
      </c>
      <c r="E25" t="s">
        <v>981</v>
      </c>
      <c r="F25" t="s">
        <v>983</v>
      </c>
    </row>
    <row r="26" spans="1:6" x14ac:dyDescent="0.25">
      <c r="A26" t="str">
        <f t="shared" si="0"/>
        <v>AMMS19745</v>
      </c>
      <c r="B26" s="116" t="str">
        <f t="shared" si="1"/>
        <v xml:space="preserve">ADALYA TYNKY WYNKY </v>
      </c>
      <c r="C26" s="101">
        <v>8</v>
      </c>
      <c r="D26" t="s">
        <v>946</v>
      </c>
      <c r="E26" t="s">
        <v>984</v>
      </c>
      <c r="F26" t="s">
        <v>985</v>
      </c>
    </row>
    <row r="27" spans="1:6" x14ac:dyDescent="0.25">
      <c r="A27" t="str">
        <f t="shared" si="0"/>
        <v>AMMS19811</v>
      </c>
      <c r="B27" s="116" t="str">
        <f t="shared" si="1"/>
        <v xml:space="preserve">ADALYA TYNKY WYNKY </v>
      </c>
      <c r="C27" s="101">
        <v>135</v>
      </c>
      <c r="D27" t="s">
        <v>949</v>
      </c>
      <c r="E27" t="s">
        <v>984</v>
      </c>
      <c r="F27" t="s">
        <v>986</v>
      </c>
    </row>
    <row r="28" spans="1:6" x14ac:dyDescent="0.25">
      <c r="A28" t="str">
        <f t="shared" si="0"/>
        <v>AMMS20293</v>
      </c>
      <c r="B28" s="116" t="str">
        <f t="shared" si="1"/>
        <v xml:space="preserve">AL ANDALUS 2APPS </v>
      </c>
      <c r="C28" s="101">
        <v>6.5</v>
      </c>
      <c r="D28" t="s">
        <v>946</v>
      </c>
      <c r="E28" t="s">
        <v>987</v>
      </c>
      <c r="F28" t="s">
        <v>988</v>
      </c>
    </row>
    <row r="29" spans="1:6" x14ac:dyDescent="0.25">
      <c r="A29" t="str">
        <f t="shared" si="0"/>
        <v>AMMS20294</v>
      </c>
      <c r="B29" s="116" t="str">
        <f t="shared" si="1"/>
        <v xml:space="preserve">AL ANDALUS BL FRT </v>
      </c>
      <c r="C29" s="101">
        <v>6.5</v>
      </c>
      <c r="D29" t="s">
        <v>946</v>
      </c>
      <c r="E29" t="s">
        <v>989</v>
      </c>
      <c r="F29" t="s">
        <v>990</v>
      </c>
    </row>
    <row r="30" spans="1:6" x14ac:dyDescent="0.25">
      <c r="A30" t="str">
        <f t="shared" si="0"/>
        <v>AMMS20295</v>
      </c>
      <c r="B30" s="116" t="str">
        <f t="shared" si="1"/>
        <v xml:space="preserve">AL ANDALUS FRT NY </v>
      </c>
      <c r="C30" s="101">
        <v>6.5</v>
      </c>
      <c r="D30" t="s">
        <v>946</v>
      </c>
      <c r="E30" t="s">
        <v>991</v>
      </c>
      <c r="F30" t="s">
        <v>992</v>
      </c>
    </row>
    <row r="31" spans="1:6" x14ac:dyDescent="0.25">
      <c r="A31" t="str">
        <f t="shared" si="0"/>
        <v>AMMS20296</v>
      </c>
      <c r="B31" s="116" t="str">
        <f t="shared" si="1"/>
        <v xml:space="preserve">AL ANDALUS LCUS </v>
      </c>
      <c r="C31" s="101">
        <v>6.5</v>
      </c>
      <c r="D31" t="s">
        <v>946</v>
      </c>
      <c r="E31" t="s">
        <v>993</v>
      </c>
      <c r="F31" t="s">
        <v>994</v>
      </c>
    </row>
    <row r="32" spans="1:6" x14ac:dyDescent="0.25">
      <c r="A32" t="str">
        <f t="shared" si="0"/>
        <v>AMMS20297</v>
      </c>
      <c r="B32" s="116" t="str">
        <f t="shared" si="1"/>
        <v xml:space="preserve">AL ANDALUS MX </v>
      </c>
      <c r="C32" s="101">
        <v>6.5</v>
      </c>
      <c r="D32" t="s">
        <v>946</v>
      </c>
      <c r="E32" t="s">
        <v>995</v>
      </c>
      <c r="F32" t="s">
        <v>996</v>
      </c>
    </row>
    <row r="33" spans="1:6" x14ac:dyDescent="0.25">
      <c r="A33" t="str">
        <f t="shared" si="0"/>
        <v>AMMS20298</v>
      </c>
      <c r="B33" s="116" t="str">
        <f t="shared" si="1"/>
        <v xml:space="preserve">AL ANDALUS SPK MND </v>
      </c>
      <c r="C33" s="101">
        <v>6.5</v>
      </c>
      <c r="D33" t="s">
        <v>946</v>
      </c>
      <c r="E33" t="s">
        <v>997</v>
      </c>
      <c r="F33" t="s">
        <v>998</v>
      </c>
    </row>
    <row r="34" spans="1:6" x14ac:dyDescent="0.25">
      <c r="A34" t="str">
        <f t="shared" si="0"/>
        <v>AMMS20299</v>
      </c>
      <c r="B34" s="116" t="str">
        <f t="shared" si="1"/>
        <v xml:space="preserve">AL ANDALUS SPK MND FRT </v>
      </c>
      <c r="C34" s="101">
        <v>6.5</v>
      </c>
      <c r="D34" t="s">
        <v>946</v>
      </c>
      <c r="E34" t="s">
        <v>999</v>
      </c>
      <c r="F34" t="s">
        <v>1000</v>
      </c>
    </row>
    <row r="35" spans="1:6" x14ac:dyDescent="0.25">
      <c r="A35" t="str">
        <f t="shared" si="0"/>
        <v>AMMS3255</v>
      </c>
      <c r="B35" s="116" t="str">
        <f t="shared" si="1"/>
        <v xml:space="preserve">AL FAKHER 23 </v>
      </c>
      <c r="C35" s="101">
        <v>25</v>
      </c>
      <c r="D35" t="s">
        <v>1001</v>
      </c>
      <c r="E35" t="s">
        <v>1002</v>
      </c>
      <c r="F35" t="s">
        <v>1003</v>
      </c>
    </row>
    <row r="36" spans="1:6" x14ac:dyDescent="0.25">
      <c r="A36" t="str">
        <f t="shared" si="0"/>
        <v>AMMS3272</v>
      </c>
      <c r="B36" s="116" t="str">
        <f t="shared" si="1"/>
        <v xml:space="preserve">AL FAKHER 23 </v>
      </c>
      <c r="C36" s="101">
        <v>5.9</v>
      </c>
      <c r="D36" t="s">
        <v>946</v>
      </c>
      <c r="E36" t="s">
        <v>1002</v>
      </c>
      <c r="F36" t="s">
        <v>1004</v>
      </c>
    </row>
    <row r="37" spans="1:6" x14ac:dyDescent="0.25">
      <c r="A37" t="str">
        <f t="shared" si="0"/>
        <v>AMMS3256</v>
      </c>
      <c r="B37" s="116" t="str">
        <f t="shared" si="1"/>
        <v xml:space="preserve">AL FAKHER 24 </v>
      </c>
      <c r="C37" s="101">
        <v>25</v>
      </c>
      <c r="D37" t="s">
        <v>1001</v>
      </c>
      <c r="E37" t="s">
        <v>1005</v>
      </c>
      <c r="F37" t="s">
        <v>1006</v>
      </c>
    </row>
    <row r="38" spans="1:6" x14ac:dyDescent="0.25">
      <c r="A38" t="str">
        <f t="shared" si="0"/>
        <v>AMMS3273</v>
      </c>
      <c r="B38" s="116" t="str">
        <f t="shared" si="1"/>
        <v xml:space="preserve">AL FAKHER 24 </v>
      </c>
      <c r="C38" s="101">
        <v>5.9</v>
      </c>
      <c r="D38" t="s">
        <v>946</v>
      </c>
      <c r="E38" t="s">
        <v>1005</v>
      </c>
      <c r="F38" t="s">
        <v>1007</v>
      </c>
    </row>
    <row r="39" spans="1:6" x14ac:dyDescent="0.25">
      <c r="A39" t="str">
        <f t="shared" si="0"/>
        <v>AMMS3268</v>
      </c>
      <c r="B39" s="116" t="str">
        <f t="shared" si="1"/>
        <v xml:space="preserve">AL FAKHER 29 </v>
      </c>
      <c r="C39" s="101">
        <v>25</v>
      </c>
      <c r="D39" t="s">
        <v>1001</v>
      </c>
      <c r="E39" t="s">
        <v>1008</v>
      </c>
      <c r="F39" t="s">
        <v>1009</v>
      </c>
    </row>
    <row r="40" spans="1:6" x14ac:dyDescent="0.25">
      <c r="A40" t="str">
        <f t="shared" si="0"/>
        <v>AMMS3285</v>
      </c>
      <c r="B40" s="116" t="str">
        <f t="shared" si="1"/>
        <v xml:space="preserve">AL FAKHER 29 </v>
      </c>
      <c r="C40" s="101">
        <v>5.9</v>
      </c>
      <c r="D40" t="s">
        <v>946</v>
      </c>
      <c r="E40" t="s">
        <v>1008</v>
      </c>
      <c r="F40" t="s">
        <v>1010</v>
      </c>
    </row>
    <row r="41" spans="1:6" x14ac:dyDescent="0.25">
      <c r="A41" t="str">
        <f t="shared" si="0"/>
        <v>AMMS3267</v>
      </c>
      <c r="B41" s="116" t="str">
        <f t="shared" si="1"/>
        <v xml:space="preserve">AL FAKHER 30 </v>
      </c>
      <c r="C41" s="101">
        <v>25</v>
      </c>
      <c r="D41" t="s">
        <v>1001</v>
      </c>
      <c r="E41" t="s">
        <v>1011</v>
      </c>
      <c r="F41" t="s">
        <v>1012</v>
      </c>
    </row>
    <row r="42" spans="1:6" x14ac:dyDescent="0.25">
      <c r="A42" t="str">
        <f t="shared" si="0"/>
        <v>AMMS3284</v>
      </c>
      <c r="B42" s="116" t="str">
        <f t="shared" si="1"/>
        <v xml:space="preserve">AL FAKHER 30 </v>
      </c>
      <c r="C42" s="101">
        <v>5.9</v>
      </c>
      <c r="D42" t="s">
        <v>946</v>
      </c>
      <c r="E42" t="s">
        <v>1011</v>
      </c>
      <c r="F42" t="s">
        <v>1013</v>
      </c>
    </row>
    <row r="43" spans="1:6" x14ac:dyDescent="0.25">
      <c r="A43" t="str">
        <f t="shared" si="0"/>
        <v>AMMS3260</v>
      </c>
      <c r="B43" s="116" t="str">
        <f t="shared" si="1"/>
        <v xml:space="preserve">AL FAKHER 33 </v>
      </c>
      <c r="C43" s="101">
        <v>25</v>
      </c>
      <c r="D43" t="s">
        <v>1001</v>
      </c>
      <c r="E43" t="s">
        <v>1014</v>
      </c>
      <c r="F43" t="s">
        <v>1015</v>
      </c>
    </row>
    <row r="44" spans="1:6" x14ac:dyDescent="0.25">
      <c r="A44" t="str">
        <f t="shared" si="0"/>
        <v>AMMS3277</v>
      </c>
      <c r="B44" s="116" t="str">
        <f t="shared" si="1"/>
        <v xml:space="preserve">AL FAKHER 33 </v>
      </c>
      <c r="C44" s="101">
        <v>5.9</v>
      </c>
      <c r="D44" t="s">
        <v>946</v>
      </c>
      <c r="E44" t="s">
        <v>1014</v>
      </c>
      <c r="F44" t="s">
        <v>1016</v>
      </c>
    </row>
    <row r="45" spans="1:6" x14ac:dyDescent="0.25">
      <c r="A45" t="str">
        <f t="shared" si="0"/>
        <v>AMMS3258</v>
      </c>
      <c r="B45" s="116" t="str">
        <f t="shared" si="1"/>
        <v xml:space="preserve">AL FAKHER 38 </v>
      </c>
      <c r="C45" s="101">
        <v>25</v>
      </c>
      <c r="D45" t="s">
        <v>1001</v>
      </c>
      <c r="E45" t="s">
        <v>1017</v>
      </c>
      <c r="F45" t="s">
        <v>1018</v>
      </c>
    </row>
    <row r="46" spans="1:6" x14ac:dyDescent="0.25">
      <c r="A46" t="str">
        <f t="shared" si="0"/>
        <v>AMMS3275</v>
      </c>
      <c r="B46" s="116" t="str">
        <f t="shared" si="1"/>
        <v xml:space="preserve">AL FAKHER 38 </v>
      </c>
      <c r="C46" s="101">
        <v>5.9</v>
      </c>
      <c r="D46" t="s">
        <v>946</v>
      </c>
      <c r="E46" t="s">
        <v>1017</v>
      </c>
      <c r="F46" t="s">
        <v>1019</v>
      </c>
    </row>
    <row r="47" spans="1:6" x14ac:dyDescent="0.25">
      <c r="A47" t="str">
        <f t="shared" si="0"/>
        <v>AMMS3270</v>
      </c>
      <c r="B47" s="116" t="str">
        <f t="shared" si="1"/>
        <v xml:space="preserve">AL FAKHER 44 </v>
      </c>
      <c r="C47" s="101">
        <v>25</v>
      </c>
      <c r="D47" t="s">
        <v>1001</v>
      </c>
      <c r="E47" t="s">
        <v>1020</v>
      </c>
      <c r="F47" t="s">
        <v>1021</v>
      </c>
    </row>
    <row r="48" spans="1:6" x14ac:dyDescent="0.25">
      <c r="A48" t="str">
        <f t="shared" si="0"/>
        <v>AMMS3287</v>
      </c>
      <c r="B48" s="116" t="str">
        <f t="shared" si="1"/>
        <v xml:space="preserve">AL FAKHER 44 </v>
      </c>
      <c r="C48" s="101">
        <v>5.9</v>
      </c>
      <c r="D48" t="s">
        <v>946</v>
      </c>
      <c r="E48" t="s">
        <v>1020</v>
      </c>
      <c r="F48" t="s">
        <v>1022</v>
      </c>
    </row>
    <row r="49" spans="1:6" x14ac:dyDescent="0.25">
      <c r="A49" t="str">
        <f t="shared" si="0"/>
        <v>AMMS3265</v>
      </c>
      <c r="B49" s="116" t="str">
        <f t="shared" si="1"/>
        <v xml:space="preserve">AL FAKHER 50 </v>
      </c>
      <c r="C49" s="101">
        <v>25</v>
      </c>
      <c r="D49" t="s">
        <v>1001</v>
      </c>
      <c r="E49" t="s">
        <v>1023</v>
      </c>
      <c r="F49" t="s">
        <v>1024</v>
      </c>
    </row>
    <row r="50" spans="1:6" x14ac:dyDescent="0.25">
      <c r="A50" t="str">
        <f t="shared" si="0"/>
        <v>AMMS3282</v>
      </c>
      <c r="B50" s="116" t="str">
        <f t="shared" si="1"/>
        <v xml:space="preserve">AL FAKHER 50 </v>
      </c>
      <c r="C50" s="101">
        <v>5.9</v>
      </c>
      <c r="D50" t="s">
        <v>946</v>
      </c>
      <c r="E50" t="s">
        <v>1023</v>
      </c>
      <c r="F50" t="s">
        <v>1025</v>
      </c>
    </row>
    <row r="51" spans="1:6" x14ac:dyDescent="0.25">
      <c r="A51" t="str">
        <f t="shared" si="0"/>
        <v>AMMS3269</v>
      </c>
      <c r="B51" s="116" t="str">
        <f t="shared" si="1"/>
        <v xml:space="preserve">AL FAKHER 52 </v>
      </c>
      <c r="C51" s="101">
        <v>25</v>
      </c>
      <c r="D51" t="s">
        <v>1001</v>
      </c>
      <c r="E51" t="s">
        <v>1026</v>
      </c>
      <c r="F51" t="s">
        <v>1027</v>
      </c>
    </row>
    <row r="52" spans="1:6" x14ac:dyDescent="0.25">
      <c r="A52" t="str">
        <f t="shared" si="0"/>
        <v>AMMS3286</v>
      </c>
      <c r="B52" s="116" t="str">
        <f t="shared" si="1"/>
        <v xml:space="preserve">AL FAKHER 52 </v>
      </c>
      <c r="C52" s="101">
        <v>5.9</v>
      </c>
      <c r="D52" t="s">
        <v>946</v>
      </c>
      <c r="E52" t="s">
        <v>1026</v>
      </c>
      <c r="F52" t="s">
        <v>1028</v>
      </c>
    </row>
    <row r="53" spans="1:6" x14ac:dyDescent="0.25">
      <c r="A53" t="str">
        <f t="shared" si="0"/>
        <v>AMMS3257</v>
      </c>
      <c r="B53" s="116" t="str">
        <f t="shared" si="1"/>
        <v xml:space="preserve">AL FAKHER 7 </v>
      </c>
      <c r="C53" s="101">
        <v>25</v>
      </c>
      <c r="D53" t="s">
        <v>1001</v>
      </c>
      <c r="E53" t="s">
        <v>1029</v>
      </c>
      <c r="F53" t="s">
        <v>1030</v>
      </c>
    </row>
    <row r="54" spans="1:6" x14ac:dyDescent="0.25">
      <c r="A54" t="str">
        <f t="shared" si="0"/>
        <v>AMMS3274</v>
      </c>
      <c r="B54" s="116" t="str">
        <f t="shared" si="1"/>
        <v xml:space="preserve">AL FAKHER 7 </v>
      </c>
      <c r="C54" s="101">
        <v>5.9</v>
      </c>
      <c r="D54" t="s">
        <v>946</v>
      </c>
      <c r="E54" t="s">
        <v>1029</v>
      </c>
      <c r="F54" t="s">
        <v>1031</v>
      </c>
    </row>
    <row r="55" spans="1:6" x14ac:dyDescent="0.25">
      <c r="A55" t="str">
        <f t="shared" si="0"/>
        <v>AMMS3264</v>
      </c>
      <c r="B55" s="116" t="str">
        <f t="shared" si="1"/>
        <v xml:space="preserve">AL FAKHER 77 </v>
      </c>
      <c r="C55" s="101">
        <v>25</v>
      </c>
      <c r="D55" t="s">
        <v>1001</v>
      </c>
      <c r="E55" t="s">
        <v>1032</v>
      </c>
      <c r="F55" t="s">
        <v>1033</v>
      </c>
    </row>
    <row r="56" spans="1:6" x14ac:dyDescent="0.25">
      <c r="A56" t="str">
        <f t="shared" si="0"/>
        <v>AMMS3281</v>
      </c>
      <c r="B56" s="116" t="str">
        <f t="shared" si="1"/>
        <v xml:space="preserve">AL FAKHER 77 </v>
      </c>
      <c r="C56" s="101">
        <v>5.9</v>
      </c>
      <c r="D56" t="s">
        <v>946</v>
      </c>
      <c r="E56" t="s">
        <v>1032</v>
      </c>
      <c r="F56" t="s">
        <v>1034</v>
      </c>
    </row>
    <row r="57" spans="1:6" x14ac:dyDescent="0.25">
      <c r="A57" t="str">
        <f t="shared" si="0"/>
        <v>AMMS3259</v>
      </c>
      <c r="B57" s="116" t="str">
        <f t="shared" si="1"/>
        <v xml:space="preserve">AL FAKHER 8 </v>
      </c>
      <c r="C57" s="101">
        <v>25</v>
      </c>
      <c r="D57" t="s">
        <v>1001</v>
      </c>
      <c r="E57" t="s">
        <v>1035</v>
      </c>
      <c r="F57" t="s">
        <v>1036</v>
      </c>
    </row>
    <row r="58" spans="1:6" x14ac:dyDescent="0.25">
      <c r="A58" t="str">
        <f t="shared" si="0"/>
        <v>AMMS3276</v>
      </c>
      <c r="B58" s="116" t="str">
        <f t="shared" si="1"/>
        <v xml:space="preserve">AL FAKHER 8 </v>
      </c>
      <c r="C58" s="101">
        <v>5.9</v>
      </c>
      <c r="D58" t="s">
        <v>946</v>
      </c>
      <c r="E58" t="s">
        <v>1035</v>
      </c>
      <c r="F58" t="s">
        <v>1037</v>
      </c>
    </row>
    <row r="59" spans="1:6" x14ac:dyDescent="0.25">
      <c r="A59" t="str">
        <f t="shared" si="0"/>
        <v>AMMS3263</v>
      </c>
      <c r="B59" s="116" t="str">
        <f t="shared" si="1"/>
        <v xml:space="preserve">AL FAKHER 80 </v>
      </c>
      <c r="C59" s="101">
        <v>25</v>
      </c>
      <c r="D59" t="s">
        <v>1001</v>
      </c>
      <c r="E59" t="s">
        <v>1038</v>
      </c>
      <c r="F59" t="s">
        <v>1039</v>
      </c>
    </row>
    <row r="60" spans="1:6" x14ac:dyDescent="0.25">
      <c r="A60" t="str">
        <f t="shared" si="0"/>
        <v>AMMS3280</v>
      </c>
      <c r="B60" s="116" t="str">
        <f t="shared" si="1"/>
        <v xml:space="preserve">AL FAKHER 80 </v>
      </c>
      <c r="C60" s="101">
        <v>5.9</v>
      </c>
      <c r="D60" t="s">
        <v>946</v>
      </c>
      <c r="E60" t="s">
        <v>1038</v>
      </c>
      <c r="F60" t="s">
        <v>1040</v>
      </c>
    </row>
    <row r="61" spans="1:6" x14ac:dyDescent="0.25">
      <c r="A61" t="str">
        <f t="shared" si="0"/>
        <v>AMMS3254</v>
      </c>
      <c r="B61" s="116" t="str">
        <f t="shared" si="1"/>
        <v xml:space="preserve">AL FAKHER BIG BLUE </v>
      </c>
      <c r="C61" s="101">
        <v>28</v>
      </c>
      <c r="D61" t="s">
        <v>1001</v>
      </c>
      <c r="E61" t="s">
        <v>1041</v>
      </c>
      <c r="F61" t="s">
        <v>1042</v>
      </c>
    </row>
    <row r="62" spans="1:6" x14ac:dyDescent="0.25">
      <c r="A62" t="str">
        <f t="shared" si="0"/>
        <v>AMMS3271</v>
      </c>
      <c r="B62" s="116" t="str">
        <f t="shared" si="1"/>
        <v xml:space="preserve">AL FAKHER BIG BLUE </v>
      </c>
      <c r="C62" s="101">
        <v>6.5</v>
      </c>
      <c r="D62" t="s">
        <v>946</v>
      </c>
      <c r="E62" t="s">
        <v>1041</v>
      </c>
      <c r="F62" t="s">
        <v>1043</v>
      </c>
    </row>
    <row r="63" spans="1:6" x14ac:dyDescent="0.25">
      <c r="A63" t="str">
        <f t="shared" si="0"/>
        <v>AMMS3262</v>
      </c>
      <c r="B63" s="116" t="str">
        <f t="shared" si="1"/>
        <v xml:space="preserve">AL FAKHER BIG GREEN </v>
      </c>
      <c r="C63" s="101">
        <v>28</v>
      </c>
      <c r="D63" t="s">
        <v>1001</v>
      </c>
      <c r="E63" t="s">
        <v>1044</v>
      </c>
      <c r="F63" t="s">
        <v>1045</v>
      </c>
    </row>
    <row r="64" spans="1:6" x14ac:dyDescent="0.25">
      <c r="A64" t="str">
        <f t="shared" si="0"/>
        <v>AMMS3279</v>
      </c>
      <c r="B64" s="116" t="str">
        <f t="shared" si="1"/>
        <v xml:space="preserve">AL FAKHER BIG GREEN </v>
      </c>
      <c r="C64" s="101">
        <v>6.5</v>
      </c>
      <c r="D64" t="s">
        <v>946</v>
      </c>
      <c r="E64" t="s">
        <v>1044</v>
      </c>
      <c r="F64" t="s">
        <v>1046</v>
      </c>
    </row>
    <row r="65" spans="1:6" x14ac:dyDescent="0.25">
      <c r="A65" t="str">
        <f t="shared" si="0"/>
        <v>AMMS3261</v>
      </c>
      <c r="B65" s="116" t="str">
        <f t="shared" si="1"/>
        <v xml:space="preserve">AL FAKHER MALONE </v>
      </c>
      <c r="C65" s="101">
        <v>28</v>
      </c>
      <c r="D65" t="s">
        <v>1001</v>
      </c>
      <c r="E65" t="s">
        <v>1047</v>
      </c>
      <c r="F65" t="s">
        <v>1048</v>
      </c>
    </row>
    <row r="66" spans="1:6" x14ac:dyDescent="0.25">
      <c r="A66" t="str">
        <f t="shared" ref="A66:A129" si="2">"AMMS" &amp; F66</f>
        <v>AMMS3278</v>
      </c>
      <c r="B66" s="116" t="str">
        <f t="shared" ref="B66:B129" si="3">E66 &amp; " " &amp; IF(D66="astuccio da 20 pezzi","*AST 20",IF(D66="cartoccio da 20 pezzi","*CART 20",""))</f>
        <v xml:space="preserve">AL FAKHER MALONE </v>
      </c>
      <c r="C66" s="101">
        <v>6.5</v>
      </c>
      <c r="D66" t="s">
        <v>946</v>
      </c>
      <c r="E66" t="s">
        <v>1047</v>
      </c>
      <c r="F66" t="s">
        <v>1049</v>
      </c>
    </row>
    <row r="67" spans="1:6" x14ac:dyDescent="0.25">
      <c r="A67" t="str">
        <f t="shared" si="2"/>
        <v>AMMS3266</v>
      </c>
      <c r="B67" s="116" t="str">
        <f t="shared" si="3"/>
        <v xml:space="preserve">AL FAKHER THE DOUBLE CRUNCH </v>
      </c>
      <c r="C67" s="101">
        <v>28</v>
      </c>
      <c r="D67" t="s">
        <v>1001</v>
      </c>
      <c r="E67" t="s">
        <v>1050</v>
      </c>
      <c r="F67" t="s">
        <v>1051</v>
      </c>
    </row>
    <row r="68" spans="1:6" x14ac:dyDescent="0.25">
      <c r="A68" t="str">
        <f t="shared" si="2"/>
        <v>AMMS3283</v>
      </c>
      <c r="B68" s="116" t="str">
        <f t="shared" si="3"/>
        <v xml:space="preserve">AL FAKHER THE DOUBLE CRUNCH </v>
      </c>
      <c r="C68" s="101">
        <v>6.5</v>
      </c>
      <c r="D68" t="s">
        <v>946</v>
      </c>
      <c r="E68" t="s">
        <v>1050</v>
      </c>
      <c r="F68" t="s">
        <v>1052</v>
      </c>
    </row>
    <row r="69" spans="1:6" x14ac:dyDescent="0.25">
      <c r="A69" t="str">
        <f t="shared" si="2"/>
        <v>AMMS4042</v>
      </c>
      <c r="B69" s="116" t="str">
        <f t="shared" si="3"/>
        <v xml:space="preserve">AL OUSTURA 250 GRAMMI ANG </v>
      </c>
      <c r="C69" s="101">
        <v>30</v>
      </c>
      <c r="D69" t="s">
        <v>1001</v>
      </c>
      <c r="E69" t="s">
        <v>1053</v>
      </c>
      <c r="F69" t="s">
        <v>1054</v>
      </c>
    </row>
    <row r="70" spans="1:6" x14ac:dyDescent="0.25">
      <c r="A70" t="str">
        <f t="shared" si="2"/>
        <v>AMMS4045</v>
      </c>
      <c r="B70" s="116" t="str">
        <f t="shared" si="3"/>
        <v xml:space="preserve">AL OUSTURA 250 GRAMMI ARO </v>
      </c>
      <c r="C70" s="101">
        <v>30</v>
      </c>
      <c r="D70" t="s">
        <v>1001</v>
      </c>
      <c r="E70" t="s">
        <v>1055</v>
      </c>
      <c r="F70" t="s">
        <v>1056</v>
      </c>
    </row>
    <row r="71" spans="1:6" x14ac:dyDescent="0.25">
      <c r="A71" t="str">
        <f t="shared" si="2"/>
        <v>AMMS4055</v>
      </c>
      <c r="B71" s="116" t="str">
        <f t="shared" si="3"/>
        <v xml:space="preserve">AL OUSTURA 250 GRAMMI AROMNT </v>
      </c>
      <c r="C71" s="101">
        <v>30</v>
      </c>
      <c r="D71" t="s">
        <v>1001</v>
      </c>
      <c r="E71" t="s">
        <v>1057</v>
      </c>
      <c r="F71" t="s">
        <v>1058</v>
      </c>
    </row>
    <row r="72" spans="1:6" x14ac:dyDescent="0.25">
      <c r="A72" t="str">
        <f t="shared" si="2"/>
        <v>AMMS4051</v>
      </c>
      <c r="B72" s="116" t="str">
        <f t="shared" si="3"/>
        <v xml:space="preserve">AL OUSTURA 250 GRAMMI CLG </v>
      </c>
      <c r="C72" s="101">
        <v>30</v>
      </c>
      <c r="D72" t="s">
        <v>1001</v>
      </c>
      <c r="E72" t="s">
        <v>1059</v>
      </c>
      <c r="F72" t="s">
        <v>1060</v>
      </c>
    </row>
    <row r="73" spans="1:6" x14ac:dyDescent="0.25">
      <c r="A73" t="str">
        <f t="shared" si="2"/>
        <v>AMMS4038</v>
      </c>
      <c r="B73" s="116" t="str">
        <f t="shared" si="3"/>
        <v xml:space="preserve">AL OUSTURA 250 GRAMMI DML </v>
      </c>
      <c r="C73" s="101">
        <v>30</v>
      </c>
      <c r="D73" t="s">
        <v>1001</v>
      </c>
      <c r="E73" t="s">
        <v>1061</v>
      </c>
      <c r="F73" t="s">
        <v>1062</v>
      </c>
    </row>
    <row r="74" spans="1:6" x14ac:dyDescent="0.25">
      <c r="A74" t="str">
        <f t="shared" si="2"/>
        <v>AMMS4049</v>
      </c>
      <c r="B74" s="116" t="str">
        <f t="shared" si="3"/>
        <v xml:space="preserve">AL OUSTURA 250 GRAMMI FRG </v>
      </c>
      <c r="C74" s="101">
        <v>30</v>
      </c>
      <c r="D74" t="s">
        <v>1001</v>
      </c>
      <c r="E74" t="s">
        <v>1063</v>
      </c>
      <c r="F74" t="s">
        <v>1064</v>
      </c>
    </row>
    <row r="75" spans="1:6" x14ac:dyDescent="0.25">
      <c r="A75" t="str">
        <f t="shared" si="2"/>
        <v>AMMS4052</v>
      </c>
      <c r="B75" s="116" t="str">
        <f t="shared" si="3"/>
        <v xml:space="preserve">AL OUSTURA 250 GRAMMI KW </v>
      </c>
      <c r="C75" s="101">
        <v>30</v>
      </c>
      <c r="D75" t="s">
        <v>1001</v>
      </c>
      <c r="E75" t="s">
        <v>1065</v>
      </c>
      <c r="F75" t="s">
        <v>1066</v>
      </c>
    </row>
    <row r="76" spans="1:6" x14ac:dyDescent="0.25">
      <c r="A76" t="str">
        <f t="shared" si="2"/>
        <v>AMMS4046</v>
      </c>
      <c r="B76" s="116" t="str">
        <f t="shared" si="3"/>
        <v xml:space="preserve">AL OUSTURA 250 GRAMMI LIM </v>
      </c>
      <c r="C76" s="101">
        <v>30</v>
      </c>
      <c r="D76" t="s">
        <v>1001</v>
      </c>
      <c r="E76" t="s">
        <v>1067</v>
      </c>
      <c r="F76" t="s">
        <v>1068</v>
      </c>
    </row>
    <row r="77" spans="1:6" x14ac:dyDescent="0.25">
      <c r="A77" t="str">
        <f t="shared" si="2"/>
        <v>AMMS4053</v>
      </c>
      <c r="B77" s="116" t="str">
        <f t="shared" si="3"/>
        <v xml:space="preserve">AL OUSTURA 250 GRAMMI LIMNT </v>
      </c>
      <c r="C77" s="101">
        <v>30</v>
      </c>
      <c r="D77" t="s">
        <v>1001</v>
      </c>
      <c r="E77" t="s">
        <v>1069</v>
      </c>
      <c r="F77" t="s">
        <v>1070</v>
      </c>
    </row>
    <row r="78" spans="1:6" x14ac:dyDescent="0.25">
      <c r="A78" t="str">
        <f t="shared" si="2"/>
        <v>AMMS4048</v>
      </c>
      <c r="B78" s="116" t="str">
        <f t="shared" si="3"/>
        <v xml:space="preserve">AL OUSTURA 250 GRAMMI MB </v>
      </c>
      <c r="C78" s="101">
        <v>30</v>
      </c>
      <c r="D78" t="s">
        <v>1001</v>
      </c>
      <c r="E78" t="s">
        <v>1071</v>
      </c>
      <c r="F78" t="s">
        <v>1072</v>
      </c>
    </row>
    <row r="79" spans="1:6" x14ac:dyDescent="0.25">
      <c r="A79" t="str">
        <f t="shared" si="2"/>
        <v>AMMS4041</v>
      </c>
      <c r="B79" s="116" t="str">
        <f t="shared" si="3"/>
        <v xml:space="preserve">AL OUSTURA 250 GRAMMI MEL </v>
      </c>
      <c r="C79" s="101">
        <v>30</v>
      </c>
      <c r="D79" t="s">
        <v>1001</v>
      </c>
      <c r="E79" t="s">
        <v>1073</v>
      </c>
      <c r="F79" t="s">
        <v>1074</v>
      </c>
    </row>
    <row r="80" spans="1:6" x14ac:dyDescent="0.25">
      <c r="A80" t="str">
        <f t="shared" si="2"/>
        <v>AMMS4050</v>
      </c>
      <c r="B80" s="116" t="str">
        <f t="shared" si="3"/>
        <v xml:space="preserve">AL OUSTURA 250 GRAMMI MF </v>
      </c>
      <c r="C80" s="101">
        <v>30</v>
      </c>
      <c r="D80" t="s">
        <v>1001</v>
      </c>
      <c r="E80" t="s">
        <v>1075</v>
      </c>
      <c r="F80" t="s">
        <v>1076</v>
      </c>
    </row>
    <row r="81" spans="1:6" x14ac:dyDescent="0.25">
      <c r="A81" t="str">
        <f t="shared" si="2"/>
        <v>AMMS4043</v>
      </c>
      <c r="B81" s="116" t="str">
        <f t="shared" si="3"/>
        <v xml:space="preserve">AL OUSTURA 250 GRAMMI MNO </v>
      </c>
      <c r="C81" s="101">
        <v>30</v>
      </c>
      <c r="D81" t="s">
        <v>1001</v>
      </c>
      <c r="E81" t="s">
        <v>1077</v>
      </c>
      <c r="F81" t="s">
        <v>1078</v>
      </c>
    </row>
    <row r="82" spans="1:6" x14ac:dyDescent="0.25">
      <c r="A82" t="str">
        <f t="shared" si="2"/>
        <v>AMMS4040</v>
      </c>
      <c r="B82" s="116" t="str">
        <f t="shared" si="3"/>
        <v xml:space="preserve">AL OUSTURA 250 GRAMMI MNT </v>
      </c>
      <c r="C82" s="101">
        <v>30</v>
      </c>
      <c r="D82" t="s">
        <v>1001</v>
      </c>
      <c r="E82" t="s">
        <v>1079</v>
      </c>
      <c r="F82" t="s">
        <v>1080</v>
      </c>
    </row>
    <row r="83" spans="1:6" x14ac:dyDescent="0.25">
      <c r="A83" t="str">
        <f t="shared" si="2"/>
        <v>AMMS4044</v>
      </c>
      <c r="B83" s="116" t="str">
        <f t="shared" si="3"/>
        <v xml:space="preserve">AL OUSTURA 250 GRAMMI MRT </v>
      </c>
      <c r="C83" s="101">
        <v>30</v>
      </c>
      <c r="D83" t="s">
        <v>1001</v>
      </c>
      <c r="E83" t="s">
        <v>1081</v>
      </c>
      <c r="F83" t="s">
        <v>1082</v>
      </c>
    </row>
    <row r="84" spans="1:6" x14ac:dyDescent="0.25">
      <c r="A84" t="str">
        <f t="shared" si="2"/>
        <v>AMMS4047</v>
      </c>
      <c r="B84" s="116" t="str">
        <f t="shared" si="3"/>
        <v xml:space="preserve">AL OUSTURA 250 GRAMMI PW </v>
      </c>
      <c r="C84" s="101">
        <v>30</v>
      </c>
      <c r="D84" t="s">
        <v>1001</v>
      </c>
      <c r="E84" t="s">
        <v>1083</v>
      </c>
      <c r="F84" t="s">
        <v>1084</v>
      </c>
    </row>
    <row r="85" spans="1:6" x14ac:dyDescent="0.25">
      <c r="A85" t="str">
        <f t="shared" si="2"/>
        <v>AMMS4039</v>
      </c>
      <c r="B85" s="116" t="str">
        <f t="shared" si="3"/>
        <v xml:space="preserve">AL OUSTURA 250 GRAMMI UV </v>
      </c>
      <c r="C85" s="101">
        <v>30</v>
      </c>
      <c r="D85" t="s">
        <v>1001</v>
      </c>
      <c r="E85" t="s">
        <v>1085</v>
      </c>
      <c r="F85" t="s">
        <v>1086</v>
      </c>
    </row>
    <row r="86" spans="1:6" x14ac:dyDescent="0.25">
      <c r="A86" t="str">
        <f t="shared" si="2"/>
        <v>AMMS4054</v>
      </c>
      <c r="B86" s="116" t="str">
        <f t="shared" si="3"/>
        <v xml:space="preserve">AL OUSTURA 250 GRAMMI WMNT </v>
      </c>
      <c r="C86" s="101">
        <v>30</v>
      </c>
      <c r="D86" t="s">
        <v>1001</v>
      </c>
      <c r="E86" t="s">
        <v>1087</v>
      </c>
      <c r="F86" t="s">
        <v>1088</v>
      </c>
    </row>
    <row r="87" spans="1:6" x14ac:dyDescent="0.25">
      <c r="A87" t="str">
        <f t="shared" si="2"/>
        <v>AMMS3987</v>
      </c>
      <c r="B87" s="116" t="str">
        <f t="shared" si="3"/>
        <v xml:space="preserve">AL OUSTURA 50 GRAMMI ANG </v>
      </c>
      <c r="C87" s="101">
        <v>7</v>
      </c>
      <c r="D87" t="s">
        <v>946</v>
      </c>
      <c r="E87" t="s">
        <v>1089</v>
      </c>
      <c r="F87" t="s">
        <v>1090</v>
      </c>
    </row>
    <row r="88" spans="1:6" x14ac:dyDescent="0.25">
      <c r="A88" t="str">
        <f t="shared" si="2"/>
        <v>AMMS3990</v>
      </c>
      <c r="B88" s="116" t="str">
        <f t="shared" si="3"/>
        <v xml:space="preserve">AL OUSTURA 50 GRAMMI ARO </v>
      </c>
      <c r="C88" s="101">
        <v>7</v>
      </c>
      <c r="D88" t="s">
        <v>946</v>
      </c>
      <c r="E88" t="s">
        <v>1091</v>
      </c>
      <c r="F88" t="s">
        <v>1092</v>
      </c>
    </row>
    <row r="89" spans="1:6" x14ac:dyDescent="0.25">
      <c r="A89" t="str">
        <f t="shared" si="2"/>
        <v>AMMS4037</v>
      </c>
      <c r="B89" s="116" t="str">
        <f t="shared" si="3"/>
        <v xml:space="preserve">AL OUSTURA 50 GRAMMI AROMNT </v>
      </c>
      <c r="C89" s="101">
        <v>7</v>
      </c>
      <c r="D89" t="s">
        <v>946</v>
      </c>
      <c r="E89" t="s">
        <v>1093</v>
      </c>
      <c r="F89" t="s">
        <v>1094</v>
      </c>
    </row>
    <row r="90" spans="1:6" x14ac:dyDescent="0.25">
      <c r="A90" t="str">
        <f t="shared" si="2"/>
        <v>AMMS3996</v>
      </c>
      <c r="B90" s="116" t="str">
        <f t="shared" si="3"/>
        <v xml:space="preserve">AL OUSTURA 50 GRAMMI CLG </v>
      </c>
      <c r="C90" s="101">
        <v>7</v>
      </c>
      <c r="D90" t="s">
        <v>946</v>
      </c>
      <c r="E90" t="s">
        <v>1095</v>
      </c>
      <c r="F90" t="s">
        <v>1096</v>
      </c>
    </row>
    <row r="91" spans="1:6" x14ac:dyDescent="0.25">
      <c r="A91" t="str">
        <f t="shared" si="2"/>
        <v>AMMS3983</v>
      </c>
      <c r="B91" s="116" t="str">
        <f t="shared" si="3"/>
        <v xml:space="preserve">AL OUSTURA 50 GRAMMI DML </v>
      </c>
      <c r="C91" s="101">
        <v>7</v>
      </c>
      <c r="D91" t="s">
        <v>946</v>
      </c>
      <c r="E91" t="s">
        <v>1097</v>
      </c>
      <c r="F91" t="s">
        <v>1098</v>
      </c>
    </row>
    <row r="92" spans="1:6" x14ac:dyDescent="0.25">
      <c r="A92" t="str">
        <f t="shared" si="2"/>
        <v>AMMS3994</v>
      </c>
      <c r="B92" s="116" t="str">
        <f t="shared" si="3"/>
        <v xml:space="preserve">AL OUSTURA 50 GRAMMI FRG </v>
      </c>
      <c r="C92" s="101">
        <v>7</v>
      </c>
      <c r="D92" t="s">
        <v>946</v>
      </c>
      <c r="E92" t="s">
        <v>1099</v>
      </c>
      <c r="F92" t="s">
        <v>1100</v>
      </c>
    </row>
    <row r="93" spans="1:6" x14ac:dyDescent="0.25">
      <c r="A93" t="str">
        <f t="shared" si="2"/>
        <v>AMMS3997</v>
      </c>
      <c r="B93" s="116" t="str">
        <f t="shared" si="3"/>
        <v xml:space="preserve">AL OUSTURA 50 GRAMMI KW </v>
      </c>
      <c r="C93" s="101">
        <v>7</v>
      </c>
      <c r="D93" t="s">
        <v>946</v>
      </c>
      <c r="E93" t="s">
        <v>1101</v>
      </c>
      <c r="F93" t="s">
        <v>1102</v>
      </c>
    </row>
    <row r="94" spans="1:6" x14ac:dyDescent="0.25">
      <c r="A94" t="str">
        <f t="shared" si="2"/>
        <v>AMMS3991</v>
      </c>
      <c r="B94" s="116" t="str">
        <f t="shared" si="3"/>
        <v xml:space="preserve">AL OUSTURA 50 GRAMMI LIM </v>
      </c>
      <c r="C94" s="101">
        <v>7</v>
      </c>
      <c r="D94" t="s">
        <v>946</v>
      </c>
      <c r="E94" t="s">
        <v>1103</v>
      </c>
      <c r="F94" t="s">
        <v>1104</v>
      </c>
    </row>
    <row r="95" spans="1:6" x14ac:dyDescent="0.25">
      <c r="A95" t="str">
        <f t="shared" si="2"/>
        <v>AMMS3998</v>
      </c>
      <c r="B95" s="116" t="str">
        <f t="shared" si="3"/>
        <v xml:space="preserve">AL OUSTURA 50 GRAMMI LIMNT </v>
      </c>
      <c r="C95" s="101">
        <v>7</v>
      </c>
      <c r="D95" t="s">
        <v>946</v>
      </c>
      <c r="E95" t="s">
        <v>1105</v>
      </c>
      <c r="F95" t="s">
        <v>1106</v>
      </c>
    </row>
    <row r="96" spans="1:6" x14ac:dyDescent="0.25">
      <c r="A96" t="str">
        <f t="shared" si="2"/>
        <v>AMMS3993</v>
      </c>
      <c r="B96" s="116" t="str">
        <f t="shared" si="3"/>
        <v xml:space="preserve">AL OUSTURA 50 GRAMMI MB </v>
      </c>
      <c r="C96" s="101">
        <v>7</v>
      </c>
      <c r="D96" t="s">
        <v>946</v>
      </c>
      <c r="E96" t="s">
        <v>1107</v>
      </c>
      <c r="F96" t="s">
        <v>1108</v>
      </c>
    </row>
    <row r="97" spans="1:6" x14ac:dyDescent="0.25">
      <c r="A97" t="str">
        <f t="shared" si="2"/>
        <v>AMMS3986</v>
      </c>
      <c r="B97" s="116" t="str">
        <f t="shared" si="3"/>
        <v xml:space="preserve">AL OUSTURA 50 GRAMMI MEL </v>
      </c>
      <c r="C97" s="101">
        <v>7</v>
      </c>
      <c r="D97" t="s">
        <v>946</v>
      </c>
      <c r="E97" t="s">
        <v>1109</v>
      </c>
      <c r="F97" t="s">
        <v>1110</v>
      </c>
    </row>
    <row r="98" spans="1:6" x14ac:dyDescent="0.25">
      <c r="A98" t="str">
        <f t="shared" si="2"/>
        <v>AMMS3995</v>
      </c>
      <c r="B98" s="116" t="str">
        <f t="shared" si="3"/>
        <v xml:space="preserve">AL OUSTURA 50 GRAMMI MF </v>
      </c>
      <c r="C98" s="101">
        <v>7</v>
      </c>
      <c r="D98" t="s">
        <v>946</v>
      </c>
      <c r="E98" t="s">
        <v>1111</v>
      </c>
      <c r="F98" t="s">
        <v>1112</v>
      </c>
    </row>
    <row r="99" spans="1:6" x14ac:dyDescent="0.25">
      <c r="A99" t="str">
        <f t="shared" si="2"/>
        <v>AMMS3988</v>
      </c>
      <c r="B99" s="116" t="str">
        <f t="shared" si="3"/>
        <v xml:space="preserve">AL OUSTURA 50 GRAMMI MNO </v>
      </c>
      <c r="C99" s="101">
        <v>7</v>
      </c>
      <c r="D99" t="s">
        <v>946</v>
      </c>
      <c r="E99" t="s">
        <v>1113</v>
      </c>
      <c r="F99" t="s">
        <v>1114</v>
      </c>
    </row>
    <row r="100" spans="1:6" x14ac:dyDescent="0.25">
      <c r="A100" t="str">
        <f t="shared" si="2"/>
        <v>AMMS3985</v>
      </c>
      <c r="B100" s="116" t="str">
        <f t="shared" si="3"/>
        <v xml:space="preserve">AL OUSTURA 50 GRAMMI MNT </v>
      </c>
      <c r="C100" s="101">
        <v>7</v>
      </c>
      <c r="D100" t="s">
        <v>946</v>
      </c>
      <c r="E100" t="s">
        <v>1115</v>
      </c>
      <c r="F100" t="s">
        <v>1116</v>
      </c>
    </row>
    <row r="101" spans="1:6" x14ac:dyDescent="0.25">
      <c r="A101" t="str">
        <f t="shared" si="2"/>
        <v>AMMS3989</v>
      </c>
      <c r="B101" s="116" t="str">
        <f t="shared" si="3"/>
        <v xml:space="preserve">AL OUSTURA 50 GRAMMI MRT </v>
      </c>
      <c r="C101" s="101">
        <v>7</v>
      </c>
      <c r="D101" t="s">
        <v>946</v>
      </c>
      <c r="E101" t="s">
        <v>1117</v>
      </c>
      <c r="F101" t="s">
        <v>1118</v>
      </c>
    </row>
    <row r="102" spans="1:6" x14ac:dyDescent="0.25">
      <c r="A102" t="str">
        <f t="shared" si="2"/>
        <v>AMMS3992</v>
      </c>
      <c r="B102" s="116" t="str">
        <f t="shared" si="3"/>
        <v xml:space="preserve">AL OUSTURA 50 GRAMMI PW </v>
      </c>
      <c r="C102" s="101">
        <v>7</v>
      </c>
      <c r="D102" t="s">
        <v>946</v>
      </c>
      <c r="E102" t="s">
        <v>1119</v>
      </c>
      <c r="F102" t="s">
        <v>1120</v>
      </c>
    </row>
    <row r="103" spans="1:6" x14ac:dyDescent="0.25">
      <c r="A103" t="str">
        <f t="shared" si="2"/>
        <v>AMMS3984</v>
      </c>
      <c r="B103" s="116" t="str">
        <f t="shared" si="3"/>
        <v xml:space="preserve">AL OUSTURA 50 GRAMMI UV </v>
      </c>
      <c r="C103" s="101">
        <v>7</v>
      </c>
      <c r="D103" t="s">
        <v>946</v>
      </c>
      <c r="E103" t="s">
        <v>1121</v>
      </c>
      <c r="F103" t="s">
        <v>1122</v>
      </c>
    </row>
    <row r="104" spans="1:6" x14ac:dyDescent="0.25">
      <c r="A104" t="str">
        <f t="shared" si="2"/>
        <v>AMMS3999</v>
      </c>
      <c r="B104" s="116" t="str">
        <f t="shared" si="3"/>
        <v xml:space="preserve">AL OUSTURA 50 GRAMMI WMNT </v>
      </c>
      <c r="C104" s="101">
        <v>7</v>
      </c>
      <c r="D104" t="s">
        <v>946</v>
      </c>
      <c r="E104" t="s">
        <v>1123</v>
      </c>
      <c r="F104" t="s">
        <v>1124</v>
      </c>
    </row>
    <row r="105" spans="1:6" x14ac:dyDescent="0.25">
      <c r="A105" t="str">
        <f t="shared" si="2"/>
        <v>AMMS2979</v>
      </c>
      <c r="B105" s="116" t="str">
        <f t="shared" si="3"/>
        <v xml:space="preserve">ALLEGRO GIALLO </v>
      </c>
      <c r="C105" s="101">
        <v>6</v>
      </c>
      <c r="D105" t="s">
        <v>1125</v>
      </c>
      <c r="E105" t="s">
        <v>1126</v>
      </c>
      <c r="F105" t="s">
        <v>1127</v>
      </c>
    </row>
    <row r="106" spans="1:6" x14ac:dyDescent="0.25">
      <c r="A106" t="str">
        <f t="shared" si="2"/>
        <v>AMMS2158</v>
      </c>
      <c r="B106" s="116" t="str">
        <f t="shared" si="3"/>
        <v xml:space="preserve">ALLEGRO ORIGINALE </v>
      </c>
      <c r="C106" s="101">
        <v>6</v>
      </c>
      <c r="D106" t="s">
        <v>1125</v>
      </c>
      <c r="E106" t="s">
        <v>1128</v>
      </c>
      <c r="F106" t="s">
        <v>1129</v>
      </c>
    </row>
    <row r="107" spans="1:6" x14ac:dyDescent="0.25">
      <c r="A107" t="str">
        <f t="shared" si="2"/>
        <v>AMMS20300</v>
      </c>
      <c r="B107" s="116" t="str">
        <f t="shared" si="3"/>
        <v xml:space="preserve">ALOHA AMERICAN </v>
      </c>
      <c r="C107" s="101">
        <v>37.5</v>
      </c>
      <c r="D107" t="s">
        <v>1001</v>
      </c>
      <c r="E107" t="s">
        <v>1130</v>
      </c>
      <c r="F107" t="s">
        <v>1131</v>
      </c>
    </row>
    <row r="108" spans="1:6" x14ac:dyDescent="0.25">
      <c r="A108" t="str">
        <f t="shared" si="2"/>
        <v>AMMS20301</v>
      </c>
      <c r="B108" s="116" t="str">
        <f t="shared" si="3"/>
        <v xml:space="preserve">ALOHA AMERICAN </v>
      </c>
      <c r="C108" s="101">
        <v>8</v>
      </c>
      <c r="D108" t="s">
        <v>946</v>
      </c>
      <c r="E108" t="s">
        <v>1130</v>
      </c>
      <c r="F108" t="s">
        <v>1132</v>
      </c>
    </row>
    <row r="109" spans="1:6" x14ac:dyDescent="0.25">
      <c r="A109" t="str">
        <f t="shared" si="2"/>
        <v>AMMS20302</v>
      </c>
      <c r="B109" s="116" t="str">
        <f t="shared" si="3"/>
        <v xml:space="preserve">ALOHA ATLANTIC </v>
      </c>
      <c r="C109" s="101">
        <v>37.5</v>
      </c>
      <c r="D109" t="s">
        <v>1001</v>
      </c>
      <c r="E109" t="s">
        <v>1133</v>
      </c>
      <c r="F109" t="s">
        <v>1134</v>
      </c>
    </row>
    <row r="110" spans="1:6" x14ac:dyDescent="0.25">
      <c r="A110" t="str">
        <f t="shared" si="2"/>
        <v>AMMS20303</v>
      </c>
      <c r="B110" s="116" t="str">
        <f t="shared" si="3"/>
        <v xml:space="preserve">ALOHA ATLANTIC </v>
      </c>
      <c r="C110" s="101">
        <v>8</v>
      </c>
      <c r="D110" t="s">
        <v>946</v>
      </c>
      <c r="E110" t="s">
        <v>1133</v>
      </c>
      <c r="F110" t="s">
        <v>1135</v>
      </c>
    </row>
    <row r="111" spans="1:6" x14ac:dyDescent="0.25">
      <c r="A111" t="str">
        <f t="shared" si="2"/>
        <v>AMMS20304</v>
      </c>
      <c r="B111" s="116" t="str">
        <f t="shared" si="3"/>
        <v xml:space="preserve">ALOHA DOUBLE UP </v>
      </c>
      <c r="C111" s="101">
        <v>37.5</v>
      </c>
      <c r="D111" t="s">
        <v>1001</v>
      </c>
      <c r="E111" t="s">
        <v>1136</v>
      </c>
      <c r="F111" t="s">
        <v>1137</v>
      </c>
    </row>
    <row r="112" spans="1:6" x14ac:dyDescent="0.25">
      <c r="A112" t="str">
        <f t="shared" si="2"/>
        <v>AMMS20305</v>
      </c>
      <c r="B112" s="116" t="str">
        <f t="shared" si="3"/>
        <v xml:space="preserve">ALOHA DOUBLE UP </v>
      </c>
      <c r="C112" s="101">
        <v>8</v>
      </c>
      <c r="D112" t="s">
        <v>946</v>
      </c>
      <c r="E112" t="s">
        <v>1136</v>
      </c>
      <c r="F112" t="s">
        <v>1138</v>
      </c>
    </row>
    <row r="113" spans="1:6" x14ac:dyDescent="0.25">
      <c r="A113" t="str">
        <f t="shared" si="2"/>
        <v>AMMS20306</v>
      </c>
      <c r="B113" s="116" t="str">
        <f t="shared" si="3"/>
        <v xml:space="preserve">ALOHA LOS LOCOS </v>
      </c>
      <c r="C113" s="101">
        <v>37.5</v>
      </c>
      <c r="D113" t="s">
        <v>1001</v>
      </c>
      <c r="E113" t="s">
        <v>1139</v>
      </c>
      <c r="F113" t="s">
        <v>1140</v>
      </c>
    </row>
    <row r="114" spans="1:6" x14ac:dyDescent="0.25">
      <c r="A114" t="str">
        <f t="shared" si="2"/>
        <v>AMMS20307</v>
      </c>
      <c r="B114" s="116" t="str">
        <f t="shared" si="3"/>
        <v xml:space="preserve">ALOHA LOS LOCOS </v>
      </c>
      <c r="C114" s="101">
        <v>8</v>
      </c>
      <c r="D114" t="s">
        <v>946</v>
      </c>
      <c r="E114" t="s">
        <v>1139</v>
      </c>
      <c r="F114" t="s">
        <v>1141</v>
      </c>
    </row>
    <row r="115" spans="1:6" x14ac:dyDescent="0.25">
      <c r="A115" t="str">
        <f t="shared" si="2"/>
        <v>AMMS20308</v>
      </c>
      <c r="B115" s="116" t="str">
        <f t="shared" si="3"/>
        <v xml:space="preserve">ALOHA MAVERICK </v>
      </c>
      <c r="C115" s="101">
        <v>37.5</v>
      </c>
      <c r="D115" t="s">
        <v>1001</v>
      </c>
      <c r="E115" t="s">
        <v>1142</v>
      </c>
      <c r="F115" t="s">
        <v>1143</v>
      </c>
    </row>
    <row r="116" spans="1:6" x14ac:dyDescent="0.25">
      <c r="A116" t="str">
        <f t="shared" si="2"/>
        <v>AMMS20309</v>
      </c>
      <c r="B116" s="116" t="str">
        <f t="shared" si="3"/>
        <v xml:space="preserve">ALOHA MAVERICK </v>
      </c>
      <c r="C116" s="101">
        <v>8</v>
      </c>
      <c r="D116" t="s">
        <v>946</v>
      </c>
      <c r="E116" t="s">
        <v>1142</v>
      </c>
      <c r="F116" t="s">
        <v>1144</v>
      </c>
    </row>
    <row r="117" spans="1:6" x14ac:dyDescent="0.25">
      <c r="A117" t="str">
        <f t="shared" si="2"/>
        <v>AMMS20310</v>
      </c>
      <c r="B117" s="116" t="str">
        <f t="shared" si="3"/>
        <v xml:space="preserve">ALOHA NAZARE' </v>
      </c>
      <c r="C117" s="101">
        <v>37.5</v>
      </c>
      <c r="D117" t="s">
        <v>1001</v>
      </c>
      <c r="E117" t="s">
        <v>1145</v>
      </c>
      <c r="F117" t="s">
        <v>1146</v>
      </c>
    </row>
    <row r="118" spans="1:6" x14ac:dyDescent="0.25">
      <c r="A118" t="str">
        <f t="shared" si="2"/>
        <v>AMMS20311</v>
      </c>
      <c r="B118" s="116" t="str">
        <f t="shared" si="3"/>
        <v xml:space="preserve">ALOHA NAZARE' </v>
      </c>
      <c r="C118" s="101">
        <v>8</v>
      </c>
      <c r="D118" t="s">
        <v>946</v>
      </c>
      <c r="E118" t="s">
        <v>1145</v>
      </c>
      <c r="F118" t="s">
        <v>1147</v>
      </c>
    </row>
    <row r="119" spans="1:6" x14ac:dyDescent="0.25">
      <c r="A119" t="str">
        <f t="shared" si="2"/>
        <v>AMMS20312</v>
      </c>
      <c r="B119" s="116" t="str">
        <f t="shared" si="3"/>
        <v xml:space="preserve">ALOHA PACIFIC </v>
      </c>
      <c r="C119" s="101">
        <v>37.5</v>
      </c>
      <c r="D119" t="s">
        <v>1001</v>
      </c>
      <c r="E119" t="s">
        <v>1148</v>
      </c>
      <c r="F119" t="s">
        <v>1149</v>
      </c>
    </row>
    <row r="120" spans="1:6" x14ac:dyDescent="0.25">
      <c r="A120" t="str">
        <f t="shared" si="2"/>
        <v>AMMS20313</v>
      </c>
      <c r="B120" s="116" t="str">
        <f t="shared" si="3"/>
        <v xml:space="preserve">ALOHA PACIFIC </v>
      </c>
      <c r="C120" s="101">
        <v>8</v>
      </c>
      <c r="D120" t="s">
        <v>946</v>
      </c>
      <c r="E120" t="s">
        <v>1148</v>
      </c>
      <c r="F120" t="s">
        <v>1150</v>
      </c>
    </row>
    <row r="121" spans="1:6" x14ac:dyDescent="0.25">
      <c r="A121" t="str">
        <f t="shared" si="2"/>
        <v>AMMS20314</v>
      </c>
      <c r="B121" s="116" t="str">
        <f t="shared" si="3"/>
        <v xml:space="preserve">ALOHA SHAKA SHAKA </v>
      </c>
      <c r="C121" s="101">
        <v>37.5</v>
      </c>
      <c r="D121" t="s">
        <v>1001</v>
      </c>
      <c r="E121" t="s">
        <v>1151</v>
      </c>
      <c r="F121" t="s">
        <v>1152</v>
      </c>
    </row>
    <row r="122" spans="1:6" x14ac:dyDescent="0.25">
      <c r="A122" t="str">
        <f t="shared" si="2"/>
        <v>AMMS20315</v>
      </c>
      <c r="B122" s="116" t="str">
        <f t="shared" si="3"/>
        <v xml:space="preserve">ALOHA SHAKA SHAKA </v>
      </c>
      <c r="C122" s="101">
        <v>8</v>
      </c>
      <c r="D122" t="s">
        <v>946</v>
      </c>
      <c r="E122" t="s">
        <v>1151</v>
      </c>
      <c r="F122" t="s">
        <v>1153</v>
      </c>
    </row>
    <row r="123" spans="1:6" x14ac:dyDescent="0.25">
      <c r="A123" t="str">
        <f t="shared" si="2"/>
        <v>AMMS20316</v>
      </c>
      <c r="B123" s="116" t="str">
        <f t="shared" si="3"/>
        <v xml:space="preserve">ALOHA SOMO </v>
      </c>
      <c r="C123" s="101">
        <v>37.5</v>
      </c>
      <c r="D123" t="s">
        <v>1001</v>
      </c>
      <c r="E123" t="s">
        <v>1154</v>
      </c>
      <c r="F123" t="s">
        <v>1155</v>
      </c>
    </row>
    <row r="124" spans="1:6" x14ac:dyDescent="0.25">
      <c r="A124" t="str">
        <f t="shared" si="2"/>
        <v>AMMS20317</v>
      </c>
      <c r="B124" s="116" t="str">
        <f t="shared" si="3"/>
        <v xml:space="preserve">ALOHA SOMO </v>
      </c>
      <c r="C124" s="101">
        <v>8</v>
      </c>
      <c r="D124" t="s">
        <v>946</v>
      </c>
      <c r="E124" t="s">
        <v>1154</v>
      </c>
      <c r="F124" t="s">
        <v>1156</v>
      </c>
    </row>
    <row r="125" spans="1:6" x14ac:dyDescent="0.25">
      <c r="A125" t="str">
        <f t="shared" si="2"/>
        <v>AMMS20318</v>
      </c>
      <c r="B125" s="116" t="str">
        <f t="shared" si="3"/>
        <v xml:space="preserve">ALOHA SPARROW </v>
      </c>
      <c r="C125" s="101">
        <v>37.5</v>
      </c>
      <c r="D125" t="s">
        <v>1001</v>
      </c>
      <c r="E125" t="s">
        <v>1157</v>
      </c>
      <c r="F125" t="s">
        <v>1158</v>
      </c>
    </row>
    <row r="126" spans="1:6" x14ac:dyDescent="0.25">
      <c r="A126" t="str">
        <f t="shared" si="2"/>
        <v>AMMS20319</v>
      </c>
      <c r="B126" s="116" t="str">
        <f t="shared" si="3"/>
        <v xml:space="preserve">ALOHA SPARROW </v>
      </c>
      <c r="C126" s="101">
        <v>8</v>
      </c>
      <c r="D126" t="s">
        <v>946</v>
      </c>
      <c r="E126" t="s">
        <v>1157</v>
      </c>
      <c r="F126" t="s">
        <v>1159</v>
      </c>
    </row>
    <row r="127" spans="1:6" x14ac:dyDescent="0.25">
      <c r="A127" t="str">
        <f t="shared" si="2"/>
        <v>AMMS20320</v>
      </c>
      <c r="B127" s="116" t="str">
        <f t="shared" si="3"/>
        <v xml:space="preserve">ALOHA SPLASH </v>
      </c>
      <c r="C127" s="101">
        <v>37.5</v>
      </c>
      <c r="D127" t="s">
        <v>1001</v>
      </c>
      <c r="E127" t="s">
        <v>1160</v>
      </c>
      <c r="F127" t="s">
        <v>1161</v>
      </c>
    </row>
    <row r="128" spans="1:6" x14ac:dyDescent="0.25">
      <c r="A128" t="str">
        <f t="shared" si="2"/>
        <v>AMMS20321</v>
      </c>
      <c r="B128" s="116" t="str">
        <f t="shared" si="3"/>
        <v xml:space="preserve">ALOHA SPLASH </v>
      </c>
      <c r="C128" s="101">
        <v>8</v>
      </c>
      <c r="D128" t="s">
        <v>946</v>
      </c>
      <c r="E128" t="s">
        <v>1160</v>
      </c>
      <c r="F128" t="s">
        <v>1162</v>
      </c>
    </row>
    <row r="129" spans="1:6" x14ac:dyDescent="0.25">
      <c r="A129" t="str">
        <f t="shared" si="2"/>
        <v>AMMS20322</v>
      </c>
      <c r="B129" s="116" t="str">
        <f t="shared" si="3"/>
        <v xml:space="preserve">ALOHA T RIKO </v>
      </c>
      <c r="C129" s="101">
        <v>37.5</v>
      </c>
      <c r="D129" t="s">
        <v>1001</v>
      </c>
      <c r="E129" t="s">
        <v>1163</v>
      </c>
      <c r="F129" t="s">
        <v>1164</v>
      </c>
    </row>
    <row r="130" spans="1:6" x14ac:dyDescent="0.25">
      <c r="A130" t="str">
        <f t="shared" ref="A130:A193" si="4">"AMMS" &amp; F130</f>
        <v>AMMS20323</v>
      </c>
      <c r="B130" s="116" t="str">
        <f t="shared" ref="B130:B193" si="5">E130 &amp; " " &amp; IF(D130="astuccio da 20 pezzi","*AST 20",IF(D130="cartoccio da 20 pezzi","*CART 20",""))</f>
        <v xml:space="preserve">ALOHA T RIKO </v>
      </c>
      <c r="C130" s="101">
        <v>8</v>
      </c>
      <c r="D130" t="s">
        <v>946</v>
      </c>
      <c r="E130" t="s">
        <v>1163</v>
      </c>
      <c r="F130" t="s">
        <v>1165</v>
      </c>
    </row>
    <row r="131" spans="1:6" x14ac:dyDescent="0.25">
      <c r="A131" t="str">
        <f t="shared" si="4"/>
        <v>AMMS213</v>
      </c>
      <c r="B131" s="116" t="str">
        <f t="shared" si="5"/>
        <v xml:space="preserve">AMPHORA BLACK CAVENDISH SPECIAL RESERVE </v>
      </c>
      <c r="C131" s="101">
        <v>12.7</v>
      </c>
      <c r="D131" t="s">
        <v>946</v>
      </c>
      <c r="E131" t="s">
        <v>1166</v>
      </c>
      <c r="F131" t="s">
        <v>1167</v>
      </c>
    </row>
    <row r="132" spans="1:6" x14ac:dyDescent="0.25">
      <c r="A132" t="str">
        <f t="shared" si="4"/>
        <v>AMMS373</v>
      </c>
      <c r="B132" s="116" t="str">
        <f t="shared" si="5"/>
        <v xml:space="preserve">AMPHORA FULL </v>
      </c>
      <c r="C132" s="101">
        <v>11.6</v>
      </c>
      <c r="D132" t="s">
        <v>946</v>
      </c>
      <c r="E132" t="s">
        <v>1168</v>
      </c>
      <c r="F132" t="s">
        <v>1169</v>
      </c>
    </row>
    <row r="133" spans="1:6" x14ac:dyDescent="0.25">
      <c r="A133" t="str">
        <f t="shared" si="4"/>
        <v>AMMS3767</v>
      </c>
      <c r="B133" s="116" t="str">
        <f t="shared" si="5"/>
        <v xml:space="preserve">AMPHORA Nº2 SPECIAL RESERVE </v>
      </c>
      <c r="C133" s="101">
        <v>12.8</v>
      </c>
      <c r="D133" t="s">
        <v>946</v>
      </c>
      <c r="E133" t="s">
        <v>1170</v>
      </c>
      <c r="F133" t="s">
        <v>1171</v>
      </c>
    </row>
    <row r="134" spans="1:6" x14ac:dyDescent="0.25">
      <c r="A134" t="str">
        <f t="shared" si="4"/>
        <v>AMMS811</v>
      </c>
      <c r="B134" s="116" t="str">
        <f t="shared" si="5"/>
        <v xml:space="preserve">AMPHORA ORIGINAL </v>
      </c>
      <c r="C134" s="101">
        <v>11.6</v>
      </c>
      <c r="D134" t="s">
        <v>946</v>
      </c>
      <c r="E134" t="s">
        <v>1172</v>
      </c>
      <c r="F134" t="s">
        <v>1173</v>
      </c>
    </row>
    <row r="135" spans="1:6" x14ac:dyDescent="0.25">
      <c r="A135" t="str">
        <f t="shared" si="4"/>
        <v>AMMS349</v>
      </c>
      <c r="B135" s="116" t="str">
        <f t="shared" si="5"/>
        <v xml:space="preserve">AMPHORA RICH </v>
      </c>
      <c r="C135" s="101">
        <v>11.6</v>
      </c>
      <c r="D135" t="s">
        <v>946</v>
      </c>
      <c r="E135" t="s">
        <v>1174</v>
      </c>
      <c r="F135" t="s">
        <v>1175</v>
      </c>
    </row>
    <row r="136" spans="1:6" x14ac:dyDescent="0.25">
      <c r="A136" t="str">
        <f t="shared" si="4"/>
        <v>AMMS3558</v>
      </c>
      <c r="B136" s="116" t="str">
        <f t="shared" si="5"/>
        <v xml:space="preserve">AMPHORA VIRGINIA </v>
      </c>
      <c r="C136" s="101">
        <v>11.6</v>
      </c>
      <c r="D136" t="s">
        <v>946</v>
      </c>
      <c r="E136" t="s">
        <v>1176</v>
      </c>
      <c r="F136" t="s">
        <v>1177</v>
      </c>
    </row>
    <row r="137" spans="1:6" x14ac:dyDescent="0.25">
      <c r="A137" t="str">
        <f t="shared" si="4"/>
        <v>AMMS3003</v>
      </c>
      <c r="B137" s="116" t="str">
        <f t="shared" si="5"/>
        <v xml:space="preserve">APACHE 20 G </v>
      </c>
      <c r="C137" s="101">
        <v>2.2000000000000002</v>
      </c>
      <c r="D137" t="s">
        <v>1178</v>
      </c>
      <c r="E137" t="s">
        <v>1179</v>
      </c>
      <c r="F137" t="s">
        <v>1180</v>
      </c>
    </row>
    <row r="138" spans="1:6" x14ac:dyDescent="0.25">
      <c r="A138" t="str">
        <f t="shared" si="4"/>
        <v>AMMS3625</v>
      </c>
      <c r="B138" s="116" t="str">
        <f t="shared" si="5"/>
        <v xml:space="preserve">BACKWOODS FOREST </v>
      </c>
      <c r="C138" s="101">
        <v>4</v>
      </c>
      <c r="D138" t="s">
        <v>1178</v>
      </c>
      <c r="E138" t="s">
        <v>1181</v>
      </c>
      <c r="F138" t="s">
        <v>1182</v>
      </c>
    </row>
    <row r="139" spans="1:6" x14ac:dyDescent="0.25">
      <c r="A139" t="str">
        <f t="shared" si="4"/>
        <v>AMMS3624</v>
      </c>
      <c r="B139" s="116" t="str">
        <f t="shared" si="5"/>
        <v xml:space="preserve">BACKWOODS MOUNTAIN </v>
      </c>
      <c r="C139" s="101">
        <v>4</v>
      </c>
      <c r="D139" t="s">
        <v>1178</v>
      </c>
      <c r="E139" t="s">
        <v>1183</v>
      </c>
      <c r="F139" t="s">
        <v>1184</v>
      </c>
    </row>
    <row r="140" spans="1:6" x14ac:dyDescent="0.25">
      <c r="A140" t="str">
        <f t="shared" si="4"/>
        <v>AMMS3825</v>
      </c>
      <c r="B140" s="116" t="str">
        <f t="shared" si="5"/>
        <v xml:space="preserve">BACKWOODS MOUNTAIN 60 G </v>
      </c>
      <c r="C140" s="101">
        <v>8.6999999999999993</v>
      </c>
      <c r="D140" t="s">
        <v>1185</v>
      </c>
      <c r="E140" t="s">
        <v>1186</v>
      </c>
      <c r="F140" t="s">
        <v>1187</v>
      </c>
    </row>
    <row r="141" spans="1:6" x14ac:dyDescent="0.25">
      <c r="A141" t="str">
        <f t="shared" si="4"/>
        <v>AMMS3623</v>
      </c>
      <c r="B141" s="116" t="str">
        <f t="shared" si="5"/>
        <v xml:space="preserve">BACKWOODS RIVER </v>
      </c>
      <c r="C141" s="101">
        <v>4</v>
      </c>
      <c r="D141" t="s">
        <v>1178</v>
      </c>
      <c r="E141" t="s">
        <v>1188</v>
      </c>
      <c r="F141" t="s">
        <v>1189</v>
      </c>
    </row>
    <row r="142" spans="1:6" x14ac:dyDescent="0.25">
      <c r="A142" t="str">
        <f t="shared" si="4"/>
        <v>AMMS20181</v>
      </c>
      <c r="B142" s="116" t="str">
        <f t="shared" si="5"/>
        <v xml:space="preserve">BENTLEY LONDON CARMINE 50 G </v>
      </c>
      <c r="C142" s="101">
        <v>37</v>
      </c>
      <c r="D142" t="s">
        <v>946</v>
      </c>
      <c r="E142" t="s">
        <v>1190</v>
      </c>
      <c r="F142" t="s">
        <v>1191</v>
      </c>
    </row>
    <row r="143" spans="1:6" x14ac:dyDescent="0.25">
      <c r="A143" t="str">
        <f t="shared" si="4"/>
        <v>AMMS20182</v>
      </c>
      <c r="B143" s="116" t="str">
        <f t="shared" si="5"/>
        <v xml:space="preserve">BENTLEY PLANTERS PURPURE 50 G </v>
      </c>
      <c r="C143" s="101">
        <v>37</v>
      </c>
      <c r="D143" t="s">
        <v>946</v>
      </c>
      <c r="E143" t="s">
        <v>1192</v>
      </c>
      <c r="F143" t="s">
        <v>1193</v>
      </c>
    </row>
    <row r="144" spans="1:6" x14ac:dyDescent="0.25">
      <c r="A144" t="str">
        <f t="shared" si="4"/>
        <v>AMMS20183</v>
      </c>
      <c r="B144" s="116" t="str">
        <f t="shared" si="5"/>
        <v xml:space="preserve">BENTLEY ROYAL GOLD 50 G </v>
      </c>
      <c r="C144" s="101">
        <v>37</v>
      </c>
      <c r="D144" t="s">
        <v>946</v>
      </c>
      <c r="E144" t="s">
        <v>1194</v>
      </c>
      <c r="F144" t="s">
        <v>1195</v>
      </c>
    </row>
    <row r="145" spans="1:6" x14ac:dyDescent="0.25">
      <c r="A145" t="str">
        <f t="shared" si="4"/>
        <v>AMMS3934</v>
      </c>
      <c r="B145" s="116" t="str">
        <f t="shared" si="5"/>
        <v xml:space="preserve">BIG BEN VERTE 25 G </v>
      </c>
      <c r="C145" s="101">
        <v>3.5</v>
      </c>
      <c r="D145" t="s">
        <v>1196</v>
      </c>
      <c r="E145" t="s">
        <v>1197</v>
      </c>
      <c r="F145" t="s">
        <v>1198</v>
      </c>
    </row>
    <row r="146" spans="1:6" x14ac:dyDescent="0.25">
      <c r="A146" t="str">
        <f t="shared" si="4"/>
        <v>AMMS15689</v>
      </c>
      <c r="B146" s="116" t="str">
        <f t="shared" si="5"/>
        <v xml:space="preserve">BILL BAILEY'S BALKAN BLEND </v>
      </c>
      <c r="C146" s="101">
        <v>24</v>
      </c>
      <c r="D146" t="s">
        <v>946</v>
      </c>
      <c r="E146" t="s">
        <v>1199</v>
      </c>
      <c r="F146" t="s">
        <v>1200</v>
      </c>
    </row>
    <row r="147" spans="1:6" x14ac:dyDescent="0.25">
      <c r="A147" t="str">
        <f t="shared" si="4"/>
        <v>AMMS3559</v>
      </c>
      <c r="B147" s="116" t="str">
        <f t="shared" si="5"/>
        <v xml:space="preserve">BLACK DEVIL WIDE CUT TOBACCO </v>
      </c>
      <c r="C147" s="101">
        <v>2.2000000000000002</v>
      </c>
      <c r="D147" t="s">
        <v>1178</v>
      </c>
      <c r="E147" t="s">
        <v>1201</v>
      </c>
      <c r="F147" t="s">
        <v>1202</v>
      </c>
    </row>
    <row r="148" spans="1:6" x14ac:dyDescent="0.25">
      <c r="A148" t="str">
        <f t="shared" si="4"/>
        <v>AMMS3745</v>
      </c>
      <c r="B148" s="116" t="str">
        <f t="shared" si="5"/>
        <v xml:space="preserve">BLACK DEVIL WIDE CUT TOBACCO </v>
      </c>
      <c r="C148" s="101">
        <v>4.5</v>
      </c>
      <c r="D148" t="s">
        <v>1125</v>
      </c>
      <c r="E148" t="s">
        <v>1201</v>
      </c>
      <c r="F148" t="s">
        <v>1203</v>
      </c>
    </row>
    <row r="149" spans="1:6" x14ac:dyDescent="0.25">
      <c r="A149" t="str">
        <f t="shared" si="4"/>
        <v>AMMS1280</v>
      </c>
      <c r="B149" s="116" t="str">
        <f t="shared" si="5"/>
        <v xml:space="preserve">BORKUM RIFF BLACK </v>
      </c>
      <c r="C149" s="101">
        <v>9.8000000000000007</v>
      </c>
      <c r="D149" t="s">
        <v>946</v>
      </c>
      <c r="E149" t="s">
        <v>1204</v>
      </c>
      <c r="F149" t="s">
        <v>1205</v>
      </c>
    </row>
    <row r="150" spans="1:6" x14ac:dyDescent="0.25">
      <c r="A150" t="str">
        <f t="shared" si="4"/>
        <v>AMMS121</v>
      </c>
      <c r="B150" s="116" t="str">
        <f t="shared" si="5"/>
        <v xml:space="preserve">BORKUM RIFF BRONZE </v>
      </c>
      <c r="C150" s="101">
        <v>9.8000000000000007</v>
      </c>
      <c r="D150" t="s">
        <v>946</v>
      </c>
      <c r="E150" t="s">
        <v>1206</v>
      </c>
      <c r="F150" t="s">
        <v>1207</v>
      </c>
    </row>
    <row r="151" spans="1:6" x14ac:dyDescent="0.25">
      <c r="A151" t="str">
        <f t="shared" si="4"/>
        <v>AMMS711</v>
      </c>
      <c r="B151" s="116" t="str">
        <f t="shared" si="5"/>
        <v xml:space="preserve">BORKUM RIFF ORIGINAL </v>
      </c>
      <c r="C151" s="101">
        <v>9.8000000000000007</v>
      </c>
      <c r="D151" t="s">
        <v>946</v>
      </c>
      <c r="E151" t="s">
        <v>1208</v>
      </c>
      <c r="F151" t="s">
        <v>1209</v>
      </c>
    </row>
    <row r="152" spans="1:6" x14ac:dyDescent="0.25">
      <c r="A152" t="str">
        <f t="shared" si="4"/>
        <v>AMMS624</v>
      </c>
      <c r="B152" s="116" t="str">
        <f t="shared" si="5"/>
        <v xml:space="preserve">BORKUM RIFF RUBY </v>
      </c>
      <c r="C152" s="101">
        <v>9.8000000000000007</v>
      </c>
      <c r="D152" t="s">
        <v>946</v>
      </c>
      <c r="E152" t="s">
        <v>1210</v>
      </c>
      <c r="F152" t="s">
        <v>1211</v>
      </c>
    </row>
    <row r="153" spans="1:6" x14ac:dyDescent="0.25">
      <c r="A153" t="str">
        <f t="shared" si="4"/>
        <v>AMMS1203</v>
      </c>
      <c r="B153" s="116" t="str">
        <f t="shared" si="5"/>
        <v xml:space="preserve">BORKUM RIFF SUNGOLD </v>
      </c>
      <c r="C153" s="101">
        <v>9.8000000000000007</v>
      </c>
      <c r="D153" t="s">
        <v>946</v>
      </c>
      <c r="E153" t="s">
        <v>1212</v>
      </c>
      <c r="F153" t="s">
        <v>1213</v>
      </c>
    </row>
    <row r="154" spans="1:6" x14ac:dyDescent="0.25">
      <c r="A154" t="str">
        <f t="shared" si="4"/>
        <v>AMMS19249</v>
      </c>
      <c r="B154" s="116" t="str">
        <f t="shared" si="5"/>
        <v xml:space="preserve">BREBBIA 70° ANNIVERSARY 25 06 2017 </v>
      </c>
      <c r="C154" s="101">
        <v>26</v>
      </c>
      <c r="D154" t="s">
        <v>946</v>
      </c>
      <c r="E154" t="s">
        <v>1214</v>
      </c>
      <c r="F154" t="s">
        <v>1215</v>
      </c>
    </row>
    <row r="155" spans="1:6" x14ac:dyDescent="0.25">
      <c r="A155" t="str">
        <f t="shared" si="4"/>
        <v>AMMS20329</v>
      </c>
      <c r="B155" s="116" t="str">
        <f t="shared" si="5"/>
        <v xml:space="preserve">BREBBIA 75° ANNIVERSARY 05/06/2022 </v>
      </c>
      <c r="C155" s="101">
        <v>26</v>
      </c>
      <c r="D155" t="s">
        <v>946</v>
      </c>
      <c r="E155" t="s">
        <v>1216</v>
      </c>
      <c r="F155" t="s">
        <v>1217</v>
      </c>
    </row>
    <row r="156" spans="1:6" x14ac:dyDescent="0.25">
      <c r="A156" t="str">
        <f t="shared" si="4"/>
        <v>AMMS18494</v>
      </c>
      <c r="B156" s="116" t="str">
        <f t="shared" si="5"/>
        <v xml:space="preserve">BREBBIA ALLEGRO MIX N.24 </v>
      </c>
      <c r="C156" s="101">
        <v>24</v>
      </c>
      <c r="D156" t="s">
        <v>946</v>
      </c>
      <c r="E156" t="s">
        <v>1218</v>
      </c>
      <c r="F156" t="s">
        <v>1219</v>
      </c>
    </row>
    <row r="157" spans="1:6" x14ac:dyDescent="0.25">
      <c r="A157" t="str">
        <f t="shared" si="4"/>
        <v>AMMS17687</v>
      </c>
      <c r="B157" s="116" t="str">
        <f t="shared" si="5"/>
        <v xml:space="preserve">BREBBIA BALKAN N.10 </v>
      </c>
      <c r="C157" s="101">
        <v>26</v>
      </c>
      <c r="D157" t="s">
        <v>946</v>
      </c>
      <c r="E157" t="s">
        <v>1220</v>
      </c>
      <c r="F157" t="s">
        <v>1221</v>
      </c>
    </row>
    <row r="158" spans="1:6" x14ac:dyDescent="0.25">
      <c r="A158" t="str">
        <f t="shared" si="4"/>
        <v>AMMS17688</v>
      </c>
      <c r="B158" s="116" t="str">
        <f t="shared" si="5"/>
        <v xml:space="preserve">BREBBIA LATAKIA FLAKE N.9 </v>
      </c>
      <c r="C158" s="101">
        <v>26</v>
      </c>
      <c r="D158" t="s">
        <v>946</v>
      </c>
      <c r="E158" t="s">
        <v>1222</v>
      </c>
      <c r="F158" t="s">
        <v>1223</v>
      </c>
    </row>
    <row r="159" spans="1:6" x14ac:dyDescent="0.25">
      <c r="A159" t="str">
        <f t="shared" si="4"/>
        <v>AMMS18497</v>
      </c>
      <c r="B159" s="116" t="str">
        <f t="shared" si="5"/>
        <v xml:space="preserve">BREBBIA OPERA MIX N.32 </v>
      </c>
      <c r="C159" s="101">
        <v>24</v>
      </c>
      <c r="D159" t="s">
        <v>946</v>
      </c>
      <c r="E159" t="s">
        <v>1224</v>
      </c>
      <c r="F159" t="s">
        <v>1225</v>
      </c>
    </row>
    <row r="160" spans="1:6" x14ac:dyDescent="0.25">
      <c r="A160" t="str">
        <f t="shared" si="4"/>
        <v>AMMS18492</v>
      </c>
      <c r="B160" s="116" t="str">
        <f t="shared" si="5"/>
        <v xml:space="preserve">BREBBIA QUARTETTO MIX N.22 </v>
      </c>
      <c r="C160" s="101">
        <v>24</v>
      </c>
      <c r="D160" t="s">
        <v>946</v>
      </c>
      <c r="E160" t="s">
        <v>1226</v>
      </c>
      <c r="F160" t="s">
        <v>1227</v>
      </c>
    </row>
    <row r="161" spans="1:6" x14ac:dyDescent="0.25">
      <c r="A161" t="str">
        <f t="shared" si="4"/>
        <v>AMMS18491</v>
      </c>
      <c r="B161" s="116" t="str">
        <f t="shared" si="5"/>
        <v xml:space="preserve">BREBBIA ROMANZA MIX N.21 </v>
      </c>
      <c r="C161" s="101">
        <v>24</v>
      </c>
      <c r="D161" t="s">
        <v>946</v>
      </c>
      <c r="E161" t="s">
        <v>1228</v>
      </c>
      <c r="F161" t="s">
        <v>1229</v>
      </c>
    </row>
    <row r="162" spans="1:6" x14ac:dyDescent="0.25">
      <c r="A162" t="str">
        <f t="shared" si="4"/>
        <v>AMMS18495</v>
      </c>
      <c r="B162" s="116" t="str">
        <f t="shared" si="5"/>
        <v xml:space="preserve">BREBBIA RONDO' MIX N.27 </v>
      </c>
      <c r="C162" s="101">
        <v>26</v>
      </c>
      <c r="D162" t="s">
        <v>946</v>
      </c>
      <c r="E162" t="s">
        <v>1230</v>
      </c>
      <c r="F162" t="s">
        <v>1231</v>
      </c>
    </row>
    <row r="163" spans="1:6" x14ac:dyDescent="0.25">
      <c r="A163" t="str">
        <f t="shared" si="4"/>
        <v>AMMS18496</v>
      </c>
      <c r="B163" s="116" t="str">
        <f t="shared" si="5"/>
        <v xml:space="preserve">BREBBIA SERENATA MIX N.28 </v>
      </c>
      <c r="C163" s="101">
        <v>26</v>
      </c>
      <c r="D163" t="s">
        <v>946</v>
      </c>
      <c r="E163" t="s">
        <v>1232</v>
      </c>
      <c r="F163" t="s">
        <v>1233</v>
      </c>
    </row>
    <row r="164" spans="1:6" x14ac:dyDescent="0.25">
      <c r="A164" t="str">
        <f t="shared" si="4"/>
        <v>AMMS18493</v>
      </c>
      <c r="B164" s="116" t="str">
        <f t="shared" si="5"/>
        <v xml:space="preserve">BREBBIA SINFONIA MIX N.23 </v>
      </c>
      <c r="C164" s="101">
        <v>24</v>
      </c>
      <c r="D164" t="s">
        <v>946</v>
      </c>
      <c r="E164" t="s">
        <v>1234</v>
      </c>
      <c r="F164" t="s">
        <v>1235</v>
      </c>
    </row>
    <row r="165" spans="1:6" x14ac:dyDescent="0.25">
      <c r="A165" t="str">
        <f t="shared" si="4"/>
        <v>AMMS21861</v>
      </c>
      <c r="B165" s="116" t="str">
        <f t="shared" si="5"/>
        <v xml:space="preserve">BRIARWOOD BLACK EMBER </v>
      </c>
      <c r="C165" s="101">
        <v>48</v>
      </c>
      <c r="D165" t="s">
        <v>1236</v>
      </c>
      <c r="E165" t="s">
        <v>1237</v>
      </c>
      <c r="F165" t="s">
        <v>1238</v>
      </c>
    </row>
    <row r="166" spans="1:6" x14ac:dyDescent="0.25">
      <c r="A166" t="str">
        <f t="shared" si="4"/>
        <v>AMMS21862</v>
      </c>
      <c r="B166" s="116" t="str">
        <f t="shared" si="5"/>
        <v xml:space="preserve">BRIARWOOD CAMBERLY 847 </v>
      </c>
      <c r="C166" s="101">
        <v>48</v>
      </c>
      <c r="D166" t="s">
        <v>1236</v>
      </c>
      <c r="E166" t="s">
        <v>1239</v>
      </c>
      <c r="F166" t="s">
        <v>1240</v>
      </c>
    </row>
    <row r="167" spans="1:6" x14ac:dyDescent="0.25">
      <c r="A167" t="str">
        <f t="shared" si="4"/>
        <v>AMMS21863</v>
      </c>
      <c r="B167" s="116" t="str">
        <f t="shared" si="5"/>
        <v xml:space="preserve">BRIARWOOD LATAKIAN NO:47 </v>
      </c>
      <c r="C167" s="101">
        <v>48</v>
      </c>
      <c r="D167" t="s">
        <v>1236</v>
      </c>
      <c r="E167" t="s">
        <v>1241</v>
      </c>
      <c r="F167" t="s">
        <v>1242</v>
      </c>
    </row>
    <row r="168" spans="1:6" x14ac:dyDescent="0.25">
      <c r="A168" t="str">
        <f t="shared" si="4"/>
        <v>AMMS21864</v>
      </c>
      <c r="B168" s="116" t="str">
        <f t="shared" si="5"/>
        <v xml:space="preserve">BRIARWOOD OLD FACTORY </v>
      </c>
      <c r="C168" s="101">
        <v>48</v>
      </c>
      <c r="D168" t="s">
        <v>1236</v>
      </c>
      <c r="E168" t="s">
        <v>1243</v>
      </c>
      <c r="F168" t="s">
        <v>1244</v>
      </c>
    </row>
    <row r="169" spans="1:6" x14ac:dyDescent="0.25">
      <c r="A169" t="str">
        <f t="shared" si="4"/>
        <v>AMMS21865</v>
      </c>
      <c r="B169" s="116" t="str">
        <f t="shared" si="5"/>
        <v xml:space="preserve">BRIARWOOD VELVET LEAF </v>
      </c>
      <c r="C169" s="101">
        <v>48</v>
      </c>
      <c r="D169" t="s">
        <v>1236</v>
      </c>
      <c r="E169" t="s">
        <v>1245</v>
      </c>
      <c r="F169" t="s">
        <v>1246</v>
      </c>
    </row>
    <row r="170" spans="1:6" x14ac:dyDescent="0.25">
      <c r="A170" t="str">
        <f t="shared" si="4"/>
        <v>AMMS938</v>
      </c>
      <c r="B170" s="116" t="str">
        <f t="shared" si="5"/>
        <v xml:space="preserve">BROOKFIELD N○ 1 </v>
      </c>
      <c r="C170" s="101">
        <v>8.4</v>
      </c>
      <c r="D170" t="s">
        <v>946</v>
      </c>
      <c r="E170" t="s">
        <v>1247</v>
      </c>
      <c r="F170" t="s">
        <v>1248</v>
      </c>
    </row>
    <row r="171" spans="1:6" x14ac:dyDescent="0.25">
      <c r="A171" t="str">
        <f t="shared" si="4"/>
        <v>AMMS3805</v>
      </c>
      <c r="B171" s="116" t="str">
        <f t="shared" si="5"/>
        <v xml:space="preserve">BURTON ORIGINAL </v>
      </c>
      <c r="C171" s="101">
        <v>2.6</v>
      </c>
      <c r="D171" t="s">
        <v>1178</v>
      </c>
      <c r="E171" t="s">
        <v>1249</v>
      </c>
      <c r="F171" t="s">
        <v>1250</v>
      </c>
    </row>
    <row r="172" spans="1:6" x14ac:dyDescent="0.25">
      <c r="A172" t="str">
        <f t="shared" si="4"/>
        <v>AMMS207</v>
      </c>
      <c r="B172" s="116" t="str">
        <f t="shared" si="5"/>
        <v xml:space="preserve">CAPSTAN ORIGINAL NAVY CUT </v>
      </c>
      <c r="C172" s="101">
        <v>24</v>
      </c>
      <c r="D172" t="s">
        <v>946</v>
      </c>
      <c r="E172" t="s">
        <v>1251</v>
      </c>
      <c r="F172" t="s">
        <v>1252</v>
      </c>
    </row>
    <row r="173" spans="1:6" x14ac:dyDescent="0.25">
      <c r="A173" t="str">
        <f t="shared" si="4"/>
        <v>AMMS19075</v>
      </c>
      <c r="B173" s="116" t="str">
        <f t="shared" si="5"/>
        <v xml:space="preserve">CIMETTE DI MASTRO TORNABUONI </v>
      </c>
      <c r="C173" s="101">
        <v>15</v>
      </c>
      <c r="D173" t="s">
        <v>946</v>
      </c>
      <c r="E173" t="s">
        <v>1253</v>
      </c>
      <c r="F173" t="s">
        <v>1254</v>
      </c>
    </row>
    <row r="174" spans="1:6" x14ac:dyDescent="0.25">
      <c r="A174" t="str">
        <f t="shared" si="4"/>
        <v>AMMS3660</v>
      </c>
      <c r="B174" s="116" t="str">
        <f t="shared" si="5"/>
        <v xml:space="preserve">CLAN 3 YEARS LIMITED EDITION </v>
      </c>
      <c r="C174" s="101">
        <v>16</v>
      </c>
      <c r="D174" t="s">
        <v>1125</v>
      </c>
      <c r="E174" t="s">
        <v>1255</v>
      </c>
      <c r="F174" t="s">
        <v>1256</v>
      </c>
    </row>
    <row r="175" spans="1:6" x14ac:dyDescent="0.25">
      <c r="A175" t="str">
        <f t="shared" si="4"/>
        <v>AMMS3154</v>
      </c>
      <c r="B175" s="116" t="str">
        <f t="shared" si="5"/>
        <v xml:space="preserve">CLAN AUTHENTIC </v>
      </c>
      <c r="C175" s="101">
        <v>7.8</v>
      </c>
      <c r="D175" t="s">
        <v>1125</v>
      </c>
      <c r="E175" t="s">
        <v>1257</v>
      </c>
      <c r="F175" t="s">
        <v>1258</v>
      </c>
    </row>
    <row r="176" spans="1:6" x14ac:dyDescent="0.25">
      <c r="A176" t="str">
        <f t="shared" si="4"/>
        <v>AMMS3155</v>
      </c>
      <c r="B176" s="116" t="str">
        <f t="shared" si="5"/>
        <v xml:space="preserve">CLAN BURGUNDY </v>
      </c>
      <c r="C176" s="101">
        <v>8</v>
      </c>
      <c r="D176" t="s">
        <v>946</v>
      </c>
      <c r="E176" t="s">
        <v>1259</v>
      </c>
      <c r="F176" t="s">
        <v>1260</v>
      </c>
    </row>
    <row r="177" spans="1:6" x14ac:dyDescent="0.25">
      <c r="A177" t="str">
        <f t="shared" si="4"/>
        <v>AMMS797</v>
      </c>
      <c r="B177" s="116" t="str">
        <f t="shared" si="5"/>
        <v xml:space="preserve">CLAN ORIGINAL </v>
      </c>
      <c r="C177" s="101">
        <v>9.9</v>
      </c>
      <c r="D177" t="s">
        <v>946</v>
      </c>
      <c r="E177" t="s">
        <v>1261</v>
      </c>
      <c r="F177" t="s">
        <v>1262</v>
      </c>
    </row>
    <row r="178" spans="1:6" x14ac:dyDescent="0.25">
      <c r="A178" t="str">
        <f t="shared" si="4"/>
        <v>AMMS265</v>
      </c>
      <c r="B178" s="116" t="str">
        <f t="shared" si="5"/>
        <v xml:space="preserve">COMUNE </v>
      </c>
      <c r="C178" s="101">
        <v>5</v>
      </c>
      <c r="D178" t="s">
        <v>1125</v>
      </c>
      <c r="E178" t="s">
        <v>1263</v>
      </c>
      <c r="F178" t="s">
        <v>1264</v>
      </c>
    </row>
    <row r="179" spans="1:6" x14ac:dyDescent="0.25">
      <c r="A179" t="str">
        <f t="shared" si="4"/>
        <v>AMMS19193</v>
      </c>
      <c r="B179" s="116" t="str">
        <f t="shared" si="5"/>
        <v xml:space="preserve">CORNELL &amp; DIEHL AUTUMN E </v>
      </c>
      <c r="C179" s="101">
        <v>45</v>
      </c>
      <c r="D179" t="s">
        <v>946</v>
      </c>
      <c r="E179" t="s">
        <v>1265</v>
      </c>
      <c r="F179" t="s">
        <v>1266</v>
      </c>
    </row>
    <row r="180" spans="1:6" x14ac:dyDescent="0.25">
      <c r="A180" t="str">
        <f t="shared" si="4"/>
        <v>AMMS19194</v>
      </c>
      <c r="B180" s="116" t="str">
        <f t="shared" si="5"/>
        <v xml:space="preserve">CORNELL &amp; DIEHL BAYOU M </v>
      </c>
      <c r="C180" s="101">
        <v>45</v>
      </c>
      <c r="D180" t="s">
        <v>946</v>
      </c>
      <c r="E180" t="s">
        <v>1267</v>
      </c>
      <c r="F180" t="s">
        <v>1268</v>
      </c>
    </row>
    <row r="181" spans="1:6" x14ac:dyDescent="0.25">
      <c r="A181" t="str">
        <f t="shared" si="4"/>
        <v>AMMS19195</v>
      </c>
      <c r="B181" s="116" t="str">
        <f t="shared" si="5"/>
        <v xml:space="preserve">CORNELL &amp; DIEHL E ROOSTER </v>
      </c>
      <c r="C181" s="101">
        <v>45</v>
      </c>
      <c r="D181" t="s">
        <v>946</v>
      </c>
      <c r="E181" t="s">
        <v>1269</v>
      </c>
      <c r="F181" t="s">
        <v>1270</v>
      </c>
    </row>
    <row r="182" spans="1:6" x14ac:dyDescent="0.25">
      <c r="A182" t="str">
        <f t="shared" si="4"/>
        <v>AMMS19196</v>
      </c>
      <c r="B182" s="116" t="str">
        <f t="shared" si="5"/>
        <v xml:space="preserve">CORNELL &amp; DIEHL MISSISSIPPI MUD </v>
      </c>
      <c r="C182" s="101">
        <v>45</v>
      </c>
      <c r="D182" t="s">
        <v>946</v>
      </c>
      <c r="E182" t="s">
        <v>1271</v>
      </c>
      <c r="F182" t="s">
        <v>1272</v>
      </c>
    </row>
    <row r="183" spans="1:6" x14ac:dyDescent="0.25">
      <c r="A183" t="str">
        <f t="shared" si="4"/>
        <v>AMMS16389</v>
      </c>
      <c r="B183" s="116" t="str">
        <f t="shared" si="5"/>
        <v xml:space="preserve">DA VINCI </v>
      </c>
      <c r="C183" s="101">
        <v>24</v>
      </c>
      <c r="D183" t="s">
        <v>946</v>
      </c>
      <c r="E183" t="s">
        <v>1273</v>
      </c>
      <c r="F183" t="s">
        <v>1274</v>
      </c>
    </row>
    <row r="184" spans="1:6" x14ac:dyDescent="0.25">
      <c r="A184" t="str">
        <f t="shared" si="4"/>
        <v>AMMS21025</v>
      </c>
      <c r="B184" s="116" t="str">
        <f t="shared" si="5"/>
        <v xml:space="preserve">DANISH BLACK V MIXTURE 40 G </v>
      </c>
      <c r="C184" s="101">
        <v>10.6</v>
      </c>
      <c r="D184" t="s">
        <v>1125</v>
      </c>
      <c r="E184" t="s">
        <v>1275</v>
      </c>
      <c r="F184" t="s">
        <v>1276</v>
      </c>
    </row>
    <row r="185" spans="1:6" x14ac:dyDescent="0.25">
      <c r="A185" t="str">
        <f t="shared" si="4"/>
        <v>AMMS21729</v>
      </c>
      <c r="B185" s="116" t="str">
        <f t="shared" si="5"/>
        <v xml:space="preserve">DAVIDOFF DANISH MIXTURE </v>
      </c>
      <c r="C185" s="101">
        <v>44</v>
      </c>
      <c r="D185" t="s">
        <v>946</v>
      </c>
      <c r="E185" t="s">
        <v>1277</v>
      </c>
      <c r="F185" t="s">
        <v>1278</v>
      </c>
    </row>
    <row r="186" spans="1:6" x14ac:dyDescent="0.25">
      <c r="A186" t="str">
        <f t="shared" si="4"/>
        <v>AMMS21730</v>
      </c>
      <c r="B186" s="116" t="str">
        <f t="shared" si="5"/>
        <v xml:space="preserve">DAVIDOFF ENGLISH MIXTURE </v>
      </c>
      <c r="C186" s="101">
        <v>44</v>
      </c>
      <c r="D186" t="s">
        <v>946</v>
      </c>
      <c r="E186" t="s">
        <v>1279</v>
      </c>
      <c r="F186" t="s">
        <v>1280</v>
      </c>
    </row>
    <row r="187" spans="1:6" x14ac:dyDescent="0.25">
      <c r="A187" t="str">
        <f t="shared" si="4"/>
        <v>AMMS21731</v>
      </c>
      <c r="B187" s="116" t="str">
        <f t="shared" si="5"/>
        <v xml:space="preserve">DAVIDOFF SCOTTISH MIXTURE </v>
      </c>
      <c r="C187" s="101">
        <v>44</v>
      </c>
      <c r="D187" t="s">
        <v>946</v>
      </c>
      <c r="E187" t="s">
        <v>1281</v>
      </c>
      <c r="F187" t="s">
        <v>1282</v>
      </c>
    </row>
    <row r="188" spans="1:6" x14ac:dyDescent="0.25">
      <c r="A188" t="str">
        <f t="shared" si="4"/>
        <v>AMMS19774</v>
      </c>
      <c r="B188" s="116" t="str">
        <f t="shared" si="5"/>
        <v xml:space="preserve">DEVIL'S WEED RED </v>
      </c>
      <c r="C188" s="101">
        <v>11</v>
      </c>
      <c r="D188" t="s">
        <v>1283</v>
      </c>
      <c r="E188" t="s">
        <v>1284</v>
      </c>
      <c r="F188" t="s">
        <v>1285</v>
      </c>
    </row>
    <row r="189" spans="1:6" x14ac:dyDescent="0.25">
      <c r="A189" t="str">
        <f t="shared" si="4"/>
        <v>AMMS2718</v>
      </c>
      <c r="B189" s="116" t="str">
        <f t="shared" si="5"/>
        <v xml:space="preserve">DOVER 25 G </v>
      </c>
      <c r="C189" s="101">
        <v>3.6</v>
      </c>
      <c r="D189" t="s">
        <v>1196</v>
      </c>
      <c r="E189" t="s">
        <v>1286</v>
      </c>
      <c r="F189" t="s">
        <v>1287</v>
      </c>
    </row>
    <row r="190" spans="1:6" x14ac:dyDescent="0.25">
      <c r="A190" t="str">
        <f t="shared" si="4"/>
        <v>AMMS21422</v>
      </c>
      <c r="B190" s="116" t="str">
        <f t="shared" si="5"/>
        <v xml:space="preserve">DOVER AMBER 20 G </v>
      </c>
      <c r="C190" s="101">
        <v>3</v>
      </c>
      <c r="D190" t="s">
        <v>1178</v>
      </c>
      <c r="E190" t="s">
        <v>1288</v>
      </c>
      <c r="F190" t="s">
        <v>1289</v>
      </c>
    </row>
    <row r="191" spans="1:6" x14ac:dyDescent="0.25">
      <c r="A191" t="str">
        <f t="shared" si="4"/>
        <v>AMMS3335</v>
      </c>
      <c r="B191" s="116" t="str">
        <f t="shared" si="5"/>
        <v xml:space="preserve">DOVER BLUE 20 G </v>
      </c>
      <c r="C191" s="101">
        <v>3.2</v>
      </c>
      <c r="D191" t="s">
        <v>1178</v>
      </c>
      <c r="E191" t="s">
        <v>1290</v>
      </c>
      <c r="F191" t="s">
        <v>1291</v>
      </c>
    </row>
    <row r="192" spans="1:6" x14ac:dyDescent="0.25">
      <c r="A192" t="str">
        <f t="shared" si="4"/>
        <v>AMMS205</v>
      </c>
      <c r="B192" s="116" t="str">
        <f t="shared" si="5"/>
        <v xml:space="preserve">DUNHILL EARLY MORNING PIPE </v>
      </c>
      <c r="C192" s="101">
        <v>17</v>
      </c>
      <c r="D192" t="s">
        <v>946</v>
      </c>
      <c r="E192" t="s">
        <v>1292</v>
      </c>
      <c r="F192" t="s">
        <v>1293</v>
      </c>
    </row>
    <row r="193" spans="1:6" x14ac:dyDescent="0.25">
      <c r="A193" t="str">
        <f t="shared" si="4"/>
        <v>AMMS206</v>
      </c>
      <c r="B193" s="116" t="str">
        <f t="shared" si="5"/>
        <v xml:space="preserve">DUNHILL MY MIXTURE 965 </v>
      </c>
      <c r="C193" s="101">
        <v>17</v>
      </c>
      <c r="D193" t="s">
        <v>946</v>
      </c>
      <c r="E193" t="s">
        <v>1294</v>
      </c>
      <c r="F193" t="s">
        <v>1295</v>
      </c>
    </row>
    <row r="194" spans="1:6" x14ac:dyDescent="0.25">
      <c r="A194" t="str">
        <f t="shared" ref="A194:A257" si="6">"AMMS" &amp; F194</f>
        <v>AMMS3788</v>
      </c>
      <c r="B194" s="116" t="str">
        <f t="shared" ref="B194:B257" si="7">E194 &amp; " " &amp; IF(D194="astuccio da 20 pezzi","*AST 20",IF(D194="cartoccio da 20 pezzi","*CART 20",""))</f>
        <v xml:space="preserve">EASTWOOD MAXX </v>
      </c>
      <c r="C194" s="101">
        <v>3</v>
      </c>
      <c r="D194" t="s">
        <v>1196</v>
      </c>
      <c r="E194" t="s">
        <v>1296</v>
      </c>
      <c r="F194" t="s">
        <v>1297</v>
      </c>
    </row>
    <row r="195" spans="1:6" x14ac:dyDescent="0.25">
      <c r="A195" t="str">
        <f t="shared" si="6"/>
        <v>AMMS2610</v>
      </c>
      <c r="B195" s="116" t="str">
        <f t="shared" si="7"/>
        <v xml:space="preserve">ELIXYR PIPE TOBACCO 25 G </v>
      </c>
      <c r="C195" s="101">
        <v>3.5</v>
      </c>
      <c r="D195" t="s">
        <v>1196</v>
      </c>
      <c r="E195" t="s">
        <v>1298</v>
      </c>
      <c r="F195" t="s">
        <v>1299</v>
      </c>
    </row>
    <row r="196" spans="1:6" x14ac:dyDescent="0.25">
      <c r="A196" t="str">
        <f t="shared" si="6"/>
        <v>AMMS2114</v>
      </c>
      <c r="B196" s="116" t="str">
        <f t="shared" si="7"/>
        <v xml:space="preserve">ERINMORE BALKAN MIXTURE </v>
      </c>
      <c r="C196" s="101">
        <v>17.5</v>
      </c>
      <c r="D196" t="s">
        <v>946</v>
      </c>
      <c r="E196" t="s">
        <v>1300</v>
      </c>
      <c r="F196" t="s">
        <v>1301</v>
      </c>
    </row>
    <row r="197" spans="1:6" x14ac:dyDescent="0.25">
      <c r="A197" t="str">
        <f t="shared" si="6"/>
        <v>AMMS2455</v>
      </c>
      <c r="B197" s="116" t="str">
        <f t="shared" si="7"/>
        <v xml:space="preserve">ERINMORE LATAKIA </v>
      </c>
      <c r="C197" s="101">
        <v>18.5</v>
      </c>
      <c r="D197" t="s">
        <v>946</v>
      </c>
      <c r="E197" t="s">
        <v>1302</v>
      </c>
      <c r="F197" t="s">
        <v>1303</v>
      </c>
    </row>
    <row r="198" spans="1:6" x14ac:dyDescent="0.25">
      <c r="A198" t="str">
        <f t="shared" si="6"/>
        <v>AMMS337</v>
      </c>
      <c r="B198" s="116" t="str">
        <f t="shared" si="7"/>
        <v xml:space="preserve">ERINMORE MIXTURE </v>
      </c>
      <c r="C198" s="101">
        <v>15.5</v>
      </c>
      <c r="D198" t="s">
        <v>946</v>
      </c>
      <c r="E198" t="s">
        <v>1304</v>
      </c>
      <c r="F198" t="s">
        <v>1305</v>
      </c>
    </row>
    <row r="199" spans="1:6" x14ac:dyDescent="0.25">
      <c r="A199" t="str">
        <f t="shared" si="6"/>
        <v>AMMS276</v>
      </c>
      <c r="B199" s="116" t="str">
        <f t="shared" si="7"/>
        <v xml:space="preserve">FORTE </v>
      </c>
      <c r="C199" s="101">
        <v>5.4</v>
      </c>
      <c r="D199" t="s">
        <v>1125</v>
      </c>
      <c r="E199" t="s">
        <v>1306</v>
      </c>
      <c r="F199" t="s">
        <v>1307</v>
      </c>
    </row>
    <row r="200" spans="1:6" x14ac:dyDescent="0.25">
      <c r="A200" t="str">
        <f t="shared" si="6"/>
        <v>AMMS19197</v>
      </c>
      <c r="B200" s="116" t="str">
        <f t="shared" si="7"/>
        <v xml:space="preserve">GL PEASE CAIRO </v>
      </c>
      <c r="C200" s="101">
        <v>45</v>
      </c>
      <c r="D200" t="s">
        <v>946</v>
      </c>
      <c r="E200" t="s">
        <v>1308</v>
      </c>
      <c r="F200" t="s">
        <v>1309</v>
      </c>
    </row>
    <row r="201" spans="1:6" x14ac:dyDescent="0.25">
      <c r="A201" t="str">
        <f t="shared" si="6"/>
        <v>AMMS19198</v>
      </c>
      <c r="B201" s="116" t="str">
        <f t="shared" si="7"/>
        <v xml:space="preserve">GL PEASE CUMBERLAND </v>
      </c>
      <c r="C201" s="101">
        <v>45</v>
      </c>
      <c r="D201" t="s">
        <v>946</v>
      </c>
      <c r="E201" t="s">
        <v>1310</v>
      </c>
      <c r="F201" t="s">
        <v>1311</v>
      </c>
    </row>
    <row r="202" spans="1:6" x14ac:dyDescent="0.25">
      <c r="A202" t="str">
        <f t="shared" si="6"/>
        <v>AMMS19203</v>
      </c>
      <c r="B202" s="116" t="str">
        <f t="shared" si="7"/>
        <v xml:space="preserve">GL PEASE GASLIGHT </v>
      </c>
      <c r="C202" s="101">
        <v>45</v>
      </c>
      <c r="D202" t="s">
        <v>946</v>
      </c>
      <c r="E202" t="s">
        <v>1312</v>
      </c>
      <c r="F202" t="s">
        <v>1313</v>
      </c>
    </row>
    <row r="203" spans="1:6" x14ac:dyDescent="0.25">
      <c r="A203" t="str">
        <f t="shared" si="6"/>
        <v>AMMS19199</v>
      </c>
      <c r="B203" s="116" t="str">
        <f t="shared" si="7"/>
        <v xml:space="preserve">GL PEASE JACKKNIFE PLUG </v>
      </c>
      <c r="C203" s="101">
        <v>45</v>
      </c>
      <c r="D203" t="s">
        <v>946</v>
      </c>
      <c r="E203" t="s">
        <v>1314</v>
      </c>
      <c r="F203" t="s">
        <v>1315</v>
      </c>
    </row>
    <row r="204" spans="1:6" x14ac:dyDescent="0.25">
      <c r="A204" t="str">
        <f t="shared" si="6"/>
        <v>AMMS19200</v>
      </c>
      <c r="B204" s="116" t="str">
        <f t="shared" si="7"/>
        <v xml:space="preserve">GL PEASE KEY LARGO </v>
      </c>
      <c r="C204" s="101">
        <v>45</v>
      </c>
      <c r="D204" t="s">
        <v>946</v>
      </c>
      <c r="E204" t="s">
        <v>1316</v>
      </c>
      <c r="F204" t="s">
        <v>1317</v>
      </c>
    </row>
    <row r="205" spans="1:6" x14ac:dyDescent="0.25">
      <c r="A205" t="str">
        <f t="shared" si="6"/>
        <v>AMMS19201</v>
      </c>
      <c r="B205" s="116" t="str">
        <f t="shared" si="7"/>
        <v xml:space="preserve">GL PEASE UNION SQUARE </v>
      </c>
      <c r="C205" s="101">
        <v>45</v>
      </c>
      <c r="D205" t="s">
        <v>946</v>
      </c>
      <c r="E205" t="s">
        <v>1318</v>
      </c>
      <c r="F205" t="s">
        <v>1319</v>
      </c>
    </row>
    <row r="206" spans="1:6" x14ac:dyDescent="0.25">
      <c r="A206" t="str">
        <f t="shared" si="6"/>
        <v>AMMS19202</v>
      </c>
      <c r="B206" s="116" t="str">
        <f t="shared" si="7"/>
        <v xml:space="preserve">GL PEASE WESTMINSTER </v>
      </c>
      <c r="C206" s="101">
        <v>45</v>
      </c>
      <c r="D206" t="s">
        <v>946</v>
      </c>
      <c r="E206" t="s">
        <v>1320</v>
      </c>
      <c r="F206" t="s">
        <v>1321</v>
      </c>
    </row>
    <row r="207" spans="1:6" x14ac:dyDescent="0.25">
      <c r="A207" t="str">
        <f t="shared" si="6"/>
        <v>AMMS917</v>
      </c>
      <c r="B207" s="116" t="str">
        <f t="shared" si="7"/>
        <v xml:space="preserve">GOLDEN BLEND'S N° 1 </v>
      </c>
      <c r="C207" s="101">
        <v>8.9</v>
      </c>
      <c r="D207" t="s">
        <v>946</v>
      </c>
      <c r="E207" t="s">
        <v>1322</v>
      </c>
      <c r="F207" t="s">
        <v>1323</v>
      </c>
    </row>
    <row r="208" spans="1:6" x14ac:dyDescent="0.25">
      <c r="A208" t="str">
        <f t="shared" si="6"/>
        <v>AMMS2678</v>
      </c>
      <c r="B208" s="116" t="str">
        <f t="shared" si="7"/>
        <v xml:space="preserve">GOLF </v>
      </c>
      <c r="C208" s="101">
        <v>6.5</v>
      </c>
      <c r="D208" t="s">
        <v>1125</v>
      </c>
      <c r="E208" t="s">
        <v>1324</v>
      </c>
      <c r="F208" t="s">
        <v>1325</v>
      </c>
    </row>
    <row r="209" spans="1:6" x14ac:dyDescent="0.25">
      <c r="A209" t="str">
        <f t="shared" si="6"/>
        <v>AMMS625</v>
      </c>
      <c r="B209" s="116" t="str">
        <f t="shared" si="7"/>
        <v xml:space="preserve">HOLGER DANSKE B.B </v>
      </c>
      <c r="C209" s="101">
        <v>10</v>
      </c>
      <c r="D209" t="s">
        <v>946</v>
      </c>
      <c r="E209" t="s">
        <v>1326</v>
      </c>
      <c r="F209" t="s">
        <v>1327</v>
      </c>
    </row>
    <row r="210" spans="1:6" x14ac:dyDescent="0.25">
      <c r="A210" t="str">
        <f t="shared" si="6"/>
        <v>AMMS20740</v>
      </c>
      <c r="B210" s="116" t="str">
        <f t="shared" si="7"/>
        <v xml:space="preserve">HYO AMERICAN BLUE </v>
      </c>
      <c r="C210" s="101">
        <v>6.9</v>
      </c>
      <c r="D210" t="s">
        <v>1328</v>
      </c>
      <c r="E210" t="s">
        <v>1329</v>
      </c>
      <c r="F210" t="s">
        <v>1330</v>
      </c>
    </row>
    <row r="211" spans="1:6" x14ac:dyDescent="0.25">
      <c r="A211" t="str">
        <f t="shared" si="6"/>
        <v>AMMS20743</v>
      </c>
      <c r="B211" s="116" t="str">
        <f t="shared" si="7"/>
        <v xml:space="preserve">HYO GREEN </v>
      </c>
      <c r="C211" s="101">
        <v>6.9</v>
      </c>
      <c r="D211" t="s">
        <v>1328</v>
      </c>
      <c r="E211" t="s">
        <v>1331</v>
      </c>
      <c r="F211" t="s">
        <v>1332</v>
      </c>
    </row>
    <row r="212" spans="1:6" x14ac:dyDescent="0.25">
      <c r="A212" t="str">
        <f t="shared" si="6"/>
        <v>AMMS20744</v>
      </c>
      <c r="B212" s="116" t="str">
        <f t="shared" si="7"/>
        <v xml:space="preserve">HYO RUBY RED </v>
      </c>
      <c r="C212" s="101">
        <v>6.9</v>
      </c>
      <c r="D212" t="s">
        <v>1328</v>
      </c>
      <c r="E212" t="s">
        <v>1333</v>
      </c>
      <c r="F212" t="s">
        <v>1334</v>
      </c>
    </row>
    <row r="213" spans="1:6" x14ac:dyDescent="0.25">
      <c r="A213" t="str">
        <f t="shared" si="6"/>
        <v>AMMS20741</v>
      </c>
      <c r="B213" s="116" t="str">
        <f t="shared" si="7"/>
        <v xml:space="preserve">HYO VIRGINIA BLUE </v>
      </c>
      <c r="C213" s="101">
        <v>6.9</v>
      </c>
      <c r="D213" t="s">
        <v>1328</v>
      </c>
      <c r="E213" t="s">
        <v>1335</v>
      </c>
      <c r="F213" t="s">
        <v>1336</v>
      </c>
    </row>
    <row r="214" spans="1:6" x14ac:dyDescent="0.25">
      <c r="A214" t="str">
        <f t="shared" si="6"/>
        <v>AMMS20742</v>
      </c>
      <c r="B214" s="116" t="str">
        <f t="shared" si="7"/>
        <v xml:space="preserve">HYO YELLOW </v>
      </c>
      <c r="C214" s="101">
        <v>6.9</v>
      </c>
      <c r="D214" t="s">
        <v>1328</v>
      </c>
      <c r="E214" t="s">
        <v>1337</v>
      </c>
      <c r="F214" t="s">
        <v>1338</v>
      </c>
    </row>
    <row r="215" spans="1:6" x14ac:dyDescent="0.25">
      <c r="A215" t="str">
        <f t="shared" si="6"/>
        <v>AMMS980</v>
      </c>
      <c r="B215" s="116" t="str">
        <f t="shared" si="7"/>
        <v xml:space="preserve">ITALIA </v>
      </c>
      <c r="C215" s="101">
        <v>5.8</v>
      </c>
      <c r="D215" t="s">
        <v>1125</v>
      </c>
      <c r="E215" t="s">
        <v>1339</v>
      </c>
      <c r="F215" t="s">
        <v>1340</v>
      </c>
    </row>
    <row r="216" spans="1:6" x14ac:dyDescent="0.25">
      <c r="A216" t="str">
        <f t="shared" si="6"/>
        <v>AMMS17945</v>
      </c>
      <c r="B216" s="116" t="str">
        <f t="shared" si="7"/>
        <v xml:space="preserve">LUBINSKY MAXIMA MIXTURE </v>
      </c>
      <c r="C216" s="101">
        <v>34.5</v>
      </c>
      <c r="D216" t="s">
        <v>1236</v>
      </c>
      <c r="E216" t="s">
        <v>1341</v>
      </c>
      <c r="F216" t="s">
        <v>1342</v>
      </c>
    </row>
    <row r="217" spans="1:6" x14ac:dyDescent="0.25">
      <c r="A217" t="str">
        <f t="shared" si="6"/>
        <v>AMMS17944</v>
      </c>
      <c r="B217" s="116" t="str">
        <f t="shared" si="7"/>
        <v xml:space="preserve">LUBINSKY SUPERBA MIXTURE </v>
      </c>
      <c r="C217" s="101">
        <v>34.5</v>
      </c>
      <c r="D217" t="s">
        <v>1236</v>
      </c>
      <c r="E217" t="s">
        <v>1343</v>
      </c>
      <c r="F217" t="s">
        <v>1344</v>
      </c>
    </row>
    <row r="218" spans="1:6" x14ac:dyDescent="0.25">
      <c r="A218" t="str">
        <f t="shared" si="6"/>
        <v>AMMS2347</v>
      </c>
      <c r="B218" s="116" t="str">
        <f t="shared" si="7"/>
        <v xml:space="preserve">MAC BAREN 7 SEAS GOLD BLEND </v>
      </c>
      <c r="C218" s="101">
        <v>10</v>
      </c>
      <c r="D218" t="s">
        <v>1125</v>
      </c>
      <c r="E218" t="s">
        <v>1345</v>
      </c>
      <c r="F218" t="s">
        <v>1346</v>
      </c>
    </row>
    <row r="219" spans="1:6" x14ac:dyDescent="0.25">
      <c r="A219" t="str">
        <f t="shared" si="6"/>
        <v>AMMS2346</v>
      </c>
      <c r="B219" s="116" t="str">
        <f t="shared" si="7"/>
        <v xml:space="preserve">MAC BAREN 7 SEAS REGULAR BLEND </v>
      </c>
      <c r="C219" s="101">
        <v>10</v>
      </c>
      <c r="D219" t="s">
        <v>1125</v>
      </c>
      <c r="E219" t="s">
        <v>1347</v>
      </c>
      <c r="F219" t="s">
        <v>1348</v>
      </c>
    </row>
    <row r="220" spans="1:6" x14ac:dyDescent="0.25">
      <c r="A220" t="str">
        <f t="shared" si="6"/>
        <v>AMMS2348</v>
      </c>
      <c r="B220" s="116" t="str">
        <f t="shared" si="7"/>
        <v xml:space="preserve">MAC BAREN 7 SEAS ROYAL BLEND </v>
      </c>
      <c r="C220" s="101">
        <v>10</v>
      </c>
      <c r="D220" t="s">
        <v>1125</v>
      </c>
      <c r="E220" t="s">
        <v>1349</v>
      </c>
      <c r="F220" t="s">
        <v>1350</v>
      </c>
    </row>
    <row r="221" spans="1:6" x14ac:dyDescent="0.25">
      <c r="A221" t="str">
        <f t="shared" si="6"/>
        <v>AMMS678</v>
      </c>
      <c r="B221" s="116" t="str">
        <f t="shared" si="7"/>
        <v xml:space="preserve">MAC BAREN ABSOLUTE CHOICE </v>
      </c>
      <c r="C221" s="101">
        <v>12.8</v>
      </c>
      <c r="D221" t="s">
        <v>1125</v>
      </c>
      <c r="E221" t="s">
        <v>1351</v>
      </c>
      <c r="F221" t="s">
        <v>1352</v>
      </c>
    </row>
    <row r="222" spans="1:6" x14ac:dyDescent="0.25">
      <c r="A222" t="str">
        <f t="shared" si="6"/>
        <v>AMMS752</v>
      </c>
      <c r="B222" s="116" t="str">
        <f t="shared" si="7"/>
        <v xml:space="preserve">MAC BAREN BLACK AMBROSIA </v>
      </c>
      <c r="C222" s="101">
        <v>11.8</v>
      </c>
      <c r="D222" t="s">
        <v>946</v>
      </c>
      <c r="E222" t="s">
        <v>1353</v>
      </c>
      <c r="F222" t="s">
        <v>1354</v>
      </c>
    </row>
    <row r="223" spans="1:6" x14ac:dyDescent="0.25">
      <c r="A223" t="str">
        <f t="shared" si="6"/>
        <v>AMMS1601</v>
      </c>
      <c r="B223" s="116" t="str">
        <f t="shared" si="7"/>
        <v xml:space="preserve">MAC BAREN CLASSIC </v>
      </c>
      <c r="C223" s="101">
        <v>11.8</v>
      </c>
      <c r="D223" t="s">
        <v>946</v>
      </c>
      <c r="E223" t="s">
        <v>1355</v>
      </c>
      <c r="F223" t="s">
        <v>1356</v>
      </c>
    </row>
    <row r="224" spans="1:6" x14ac:dyDescent="0.25">
      <c r="A224" t="str">
        <f t="shared" si="6"/>
        <v>AMMS2154</v>
      </c>
      <c r="B224" s="116" t="str">
        <f t="shared" si="7"/>
        <v xml:space="preserve">MAC BAREN CUBE PREMIUM GOLD </v>
      </c>
      <c r="C224" s="101">
        <v>13</v>
      </c>
      <c r="D224" t="s">
        <v>1125</v>
      </c>
      <c r="E224" t="s">
        <v>1357</v>
      </c>
      <c r="F224" t="s">
        <v>1358</v>
      </c>
    </row>
    <row r="225" spans="1:6" x14ac:dyDescent="0.25">
      <c r="A225" t="str">
        <f t="shared" si="6"/>
        <v>AMMS2153</v>
      </c>
      <c r="B225" s="116" t="str">
        <f t="shared" si="7"/>
        <v xml:space="preserve">MAC BAREN CUBE PREMIUM SILVER </v>
      </c>
      <c r="C225" s="101">
        <v>13</v>
      </c>
      <c r="D225" t="s">
        <v>1125</v>
      </c>
      <c r="E225" t="s">
        <v>1359</v>
      </c>
      <c r="F225" t="s">
        <v>1360</v>
      </c>
    </row>
    <row r="226" spans="1:6" x14ac:dyDescent="0.25">
      <c r="A226" t="str">
        <f t="shared" si="6"/>
        <v>AMMS347</v>
      </c>
      <c r="B226" s="116" t="str">
        <f t="shared" si="7"/>
        <v xml:space="preserve">MAC BAREN GOLDEN BLEND </v>
      </c>
      <c r="C226" s="101">
        <v>11.8</v>
      </c>
      <c r="D226" t="s">
        <v>946</v>
      </c>
      <c r="E226" t="s">
        <v>1361</v>
      </c>
      <c r="F226" t="s">
        <v>1362</v>
      </c>
    </row>
    <row r="227" spans="1:6" x14ac:dyDescent="0.25">
      <c r="A227" t="str">
        <f t="shared" si="6"/>
        <v>AMMS3968</v>
      </c>
      <c r="B227" s="116" t="str">
        <f t="shared" si="7"/>
        <v xml:space="preserve">MAC BAREN HH BOLD KENTUCKY </v>
      </c>
      <c r="C227" s="101">
        <v>32.5</v>
      </c>
      <c r="D227" t="s">
        <v>946</v>
      </c>
      <c r="E227" t="s">
        <v>1363</v>
      </c>
      <c r="F227" t="s">
        <v>1364</v>
      </c>
    </row>
    <row r="228" spans="1:6" x14ac:dyDescent="0.25">
      <c r="A228" t="str">
        <f t="shared" si="6"/>
        <v>AMMS3967</v>
      </c>
      <c r="B228" s="116" t="str">
        <f t="shared" si="7"/>
        <v xml:space="preserve">MAC BAREN HH BURLEY FLAKE </v>
      </c>
      <c r="C228" s="101">
        <v>32.5</v>
      </c>
      <c r="D228" t="s">
        <v>946</v>
      </c>
      <c r="E228" t="s">
        <v>1365</v>
      </c>
      <c r="F228" t="s">
        <v>1366</v>
      </c>
    </row>
    <row r="229" spans="1:6" x14ac:dyDescent="0.25">
      <c r="A229" t="str">
        <f t="shared" si="6"/>
        <v>AMMS3965</v>
      </c>
      <c r="B229" s="116" t="str">
        <f t="shared" si="7"/>
        <v xml:space="preserve">MAC BAREN HH OLD DARK FIRED </v>
      </c>
      <c r="C229" s="101">
        <v>32.5</v>
      </c>
      <c r="D229" t="s">
        <v>946</v>
      </c>
      <c r="E229" t="s">
        <v>1367</v>
      </c>
      <c r="F229" t="s">
        <v>1368</v>
      </c>
    </row>
    <row r="230" spans="1:6" x14ac:dyDescent="0.25">
      <c r="A230" t="str">
        <f t="shared" si="6"/>
        <v>AMMS3966</v>
      </c>
      <c r="B230" s="116" t="str">
        <f t="shared" si="7"/>
        <v xml:space="preserve">MAC BAREN HH PURE VIRGINIA </v>
      </c>
      <c r="C230" s="101">
        <v>32.5</v>
      </c>
      <c r="D230" t="s">
        <v>946</v>
      </c>
      <c r="E230" t="s">
        <v>1369</v>
      </c>
      <c r="F230" t="s">
        <v>1370</v>
      </c>
    </row>
    <row r="231" spans="1:6" x14ac:dyDescent="0.25">
      <c r="A231" t="str">
        <f t="shared" si="6"/>
        <v>AMMS3976</v>
      </c>
      <c r="B231" s="116" t="str">
        <f t="shared" si="7"/>
        <v xml:space="preserve">MAC BAREN HH RUSTICA </v>
      </c>
      <c r="C231" s="101">
        <v>32.5</v>
      </c>
      <c r="D231" t="s">
        <v>946</v>
      </c>
      <c r="E231" t="s">
        <v>1371</v>
      </c>
      <c r="F231" t="s">
        <v>1372</v>
      </c>
    </row>
    <row r="232" spans="1:6" x14ac:dyDescent="0.25">
      <c r="A232" t="str">
        <f t="shared" si="6"/>
        <v>AMMS3651</v>
      </c>
      <c r="B232" s="116" t="str">
        <f t="shared" si="7"/>
        <v xml:space="preserve">MAC BAREN HH VINTAGE LATAKIA </v>
      </c>
      <c r="C232" s="101">
        <v>12.3</v>
      </c>
      <c r="D232" t="s">
        <v>946</v>
      </c>
      <c r="E232" t="s">
        <v>1373</v>
      </c>
      <c r="F232" t="s">
        <v>1374</v>
      </c>
    </row>
    <row r="233" spans="1:6" x14ac:dyDescent="0.25">
      <c r="A233" t="str">
        <f t="shared" si="6"/>
        <v>AMMS346</v>
      </c>
      <c r="B233" s="116" t="str">
        <f t="shared" si="7"/>
        <v xml:space="preserve">MAC BAREN MIXTURE </v>
      </c>
      <c r="C233" s="101">
        <v>10.8</v>
      </c>
      <c r="D233" t="s">
        <v>946</v>
      </c>
      <c r="E233" t="s">
        <v>1375</v>
      </c>
      <c r="F233" t="s">
        <v>1376</v>
      </c>
    </row>
    <row r="234" spans="1:6" x14ac:dyDescent="0.25">
      <c r="A234" t="str">
        <f t="shared" si="6"/>
        <v>AMMS21026</v>
      </c>
      <c r="B234" s="116" t="str">
        <f t="shared" si="7"/>
        <v xml:space="preserve">MAC BAREN MIXTURE SCOTTISH BLEND </v>
      </c>
      <c r="C234" s="101">
        <v>10.9</v>
      </c>
      <c r="D234" t="s">
        <v>946</v>
      </c>
      <c r="E234" t="s">
        <v>1377</v>
      </c>
      <c r="F234" t="s">
        <v>1378</v>
      </c>
    </row>
    <row r="235" spans="1:6" x14ac:dyDescent="0.25">
      <c r="A235" t="str">
        <f t="shared" si="6"/>
        <v>AMMS3050</v>
      </c>
      <c r="B235" s="116" t="str">
        <f t="shared" si="7"/>
        <v xml:space="preserve">MAC BAREN NAVY FLAKE </v>
      </c>
      <c r="C235" s="101">
        <v>24</v>
      </c>
      <c r="D235" t="s">
        <v>946</v>
      </c>
      <c r="E235" t="s">
        <v>1379</v>
      </c>
      <c r="F235" t="s">
        <v>1380</v>
      </c>
    </row>
    <row r="236" spans="1:6" x14ac:dyDescent="0.25">
      <c r="A236" t="str">
        <f t="shared" si="6"/>
        <v>AMMS822</v>
      </c>
      <c r="B236" s="116" t="str">
        <f t="shared" si="7"/>
        <v xml:space="preserve">MAC BAREN ORIGINAL CHOICE </v>
      </c>
      <c r="C236" s="101">
        <v>12.8</v>
      </c>
      <c r="D236" t="s">
        <v>1125</v>
      </c>
      <c r="E236" t="s">
        <v>1381</v>
      </c>
      <c r="F236" t="s">
        <v>1382</v>
      </c>
    </row>
    <row r="237" spans="1:6" x14ac:dyDescent="0.25">
      <c r="A237" t="str">
        <f t="shared" si="6"/>
        <v>AMMS3410</v>
      </c>
      <c r="B237" s="116" t="str">
        <f t="shared" si="7"/>
        <v xml:space="preserve">MAZAYA LAST BREEX </v>
      </c>
      <c r="C237" s="101">
        <v>5.5</v>
      </c>
      <c r="D237" t="s">
        <v>946</v>
      </c>
      <c r="E237" t="s">
        <v>1383</v>
      </c>
      <c r="F237" t="s">
        <v>1384</v>
      </c>
    </row>
    <row r="238" spans="1:6" x14ac:dyDescent="0.25">
      <c r="A238" t="str">
        <f t="shared" si="6"/>
        <v>AMMS3407</v>
      </c>
      <c r="B238" s="116" t="str">
        <f t="shared" si="7"/>
        <v xml:space="preserve">MAZAYA MELASSA BREEZY BUNCH </v>
      </c>
      <c r="C238" s="101">
        <v>5.5</v>
      </c>
      <c r="D238" t="s">
        <v>946</v>
      </c>
      <c r="E238" t="s">
        <v>1385</v>
      </c>
      <c r="F238" t="s">
        <v>1386</v>
      </c>
    </row>
    <row r="239" spans="1:6" x14ac:dyDescent="0.25">
      <c r="A239" t="str">
        <f t="shared" si="6"/>
        <v>AMMS3414</v>
      </c>
      <c r="B239" s="116" t="str">
        <f t="shared" si="7"/>
        <v xml:space="preserve">MAZAYA MELASSA BREEZY SLICE </v>
      </c>
      <c r="C239" s="101">
        <v>5.5</v>
      </c>
      <c r="D239" t="s">
        <v>946</v>
      </c>
      <c r="E239" t="s">
        <v>1387</v>
      </c>
      <c r="F239" t="s">
        <v>1388</v>
      </c>
    </row>
    <row r="240" spans="1:6" x14ac:dyDescent="0.25">
      <c r="A240" t="str">
        <f t="shared" si="6"/>
        <v>AMMS3403</v>
      </c>
      <c r="B240" s="116" t="str">
        <f t="shared" si="7"/>
        <v xml:space="preserve">MAZAYA MELASSA DOUBLE IT APP </v>
      </c>
      <c r="C240" s="101">
        <v>5.5</v>
      </c>
      <c r="D240" t="s">
        <v>946</v>
      </c>
      <c r="E240" t="s">
        <v>1389</v>
      </c>
      <c r="F240" t="s">
        <v>1390</v>
      </c>
    </row>
    <row r="241" spans="1:6" x14ac:dyDescent="0.25">
      <c r="A241" t="str">
        <f t="shared" si="6"/>
        <v>AMMS3405</v>
      </c>
      <c r="B241" s="116" t="str">
        <f t="shared" si="7"/>
        <v xml:space="preserve">MAZAYA MELASSA DUBL-TRUBL </v>
      </c>
      <c r="C241" s="101">
        <v>5.5</v>
      </c>
      <c r="D241" t="s">
        <v>946</v>
      </c>
      <c r="E241" t="s">
        <v>1391</v>
      </c>
      <c r="F241" t="s">
        <v>1392</v>
      </c>
    </row>
    <row r="242" spans="1:6" x14ac:dyDescent="0.25">
      <c r="A242" t="str">
        <f t="shared" si="6"/>
        <v>AMMS3404</v>
      </c>
      <c r="B242" s="116" t="str">
        <f t="shared" si="7"/>
        <v xml:space="preserve">MAZAYA MELASSA EXOTIC BLU </v>
      </c>
      <c r="C242" s="101">
        <v>5.5</v>
      </c>
      <c r="D242" t="s">
        <v>946</v>
      </c>
      <c r="E242" t="s">
        <v>1393</v>
      </c>
      <c r="F242" t="s">
        <v>1394</v>
      </c>
    </row>
    <row r="243" spans="1:6" x14ac:dyDescent="0.25">
      <c r="A243" t="str">
        <f t="shared" si="6"/>
        <v>AMMS3409</v>
      </c>
      <c r="B243" s="116" t="str">
        <f t="shared" si="7"/>
        <v xml:space="preserve">MAZAYA MELASSA FRUTTI DEL PARADISO </v>
      </c>
      <c r="C243" s="101">
        <v>5.5</v>
      </c>
      <c r="D243" t="s">
        <v>946</v>
      </c>
      <c r="E243" t="s">
        <v>1395</v>
      </c>
      <c r="F243" t="s">
        <v>1396</v>
      </c>
    </row>
    <row r="244" spans="1:6" x14ac:dyDescent="0.25">
      <c r="A244" t="str">
        <f t="shared" si="6"/>
        <v>AMMS3408</v>
      </c>
      <c r="B244" s="116" t="str">
        <f t="shared" si="7"/>
        <v xml:space="preserve">MAZAYA MELASSA GUST BREEX </v>
      </c>
      <c r="C244" s="101">
        <v>5.5</v>
      </c>
      <c r="D244" t="s">
        <v>946</v>
      </c>
      <c r="E244" t="s">
        <v>1397</v>
      </c>
      <c r="F244" t="s">
        <v>1398</v>
      </c>
    </row>
    <row r="245" spans="1:6" x14ac:dyDescent="0.25">
      <c r="A245" t="str">
        <f t="shared" si="6"/>
        <v>AMMS3413</v>
      </c>
      <c r="B245" s="116" t="str">
        <f t="shared" si="7"/>
        <v xml:space="preserve">MAZAYA MELASSA LUVBITES </v>
      </c>
      <c r="C245" s="101">
        <v>5.5</v>
      </c>
      <c r="D245" t="s">
        <v>946</v>
      </c>
      <c r="E245" t="s">
        <v>1399</v>
      </c>
      <c r="F245" t="s">
        <v>1400</v>
      </c>
    </row>
    <row r="246" spans="1:6" x14ac:dyDescent="0.25">
      <c r="A246" t="str">
        <f t="shared" si="6"/>
        <v>AMMS3412</v>
      </c>
      <c r="B246" s="116" t="str">
        <f t="shared" si="7"/>
        <v xml:space="preserve">MAZAYA MELASSA SALSALICIOUS </v>
      </c>
      <c r="C246" s="101">
        <v>5.5</v>
      </c>
      <c r="D246" t="s">
        <v>946</v>
      </c>
      <c r="E246" t="s">
        <v>1401</v>
      </c>
      <c r="F246" t="s">
        <v>1402</v>
      </c>
    </row>
    <row r="247" spans="1:6" x14ac:dyDescent="0.25">
      <c r="A247" t="str">
        <f t="shared" si="6"/>
        <v>AMMS3406</v>
      </c>
      <c r="B247" s="116" t="str">
        <f t="shared" si="7"/>
        <v xml:space="preserve">MAZAYA MELASSA URBAN BUNCH </v>
      </c>
      <c r="C247" s="101">
        <v>5.5</v>
      </c>
      <c r="D247" t="s">
        <v>946</v>
      </c>
      <c r="E247" t="s">
        <v>1403</v>
      </c>
      <c r="F247" t="s">
        <v>1404</v>
      </c>
    </row>
    <row r="248" spans="1:6" x14ac:dyDescent="0.25">
      <c r="A248" t="str">
        <f t="shared" si="6"/>
        <v>AMMS3411</v>
      </c>
      <c r="B248" s="116" t="str">
        <f t="shared" si="7"/>
        <v xml:space="preserve">MAZAYA SOLO BREEX </v>
      </c>
      <c r="C248" s="101">
        <v>5.5</v>
      </c>
      <c r="D248" t="s">
        <v>946</v>
      </c>
      <c r="E248" t="s">
        <v>1405</v>
      </c>
      <c r="F248" t="s">
        <v>1406</v>
      </c>
    </row>
    <row r="249" spans="1:6" x14ac:dyDescent="0.25">
      <c r="A249" t="str">
        <f t="shared" si="6"/>
        <v>AMMS17858</v>
      </c>
      <c r="B249" s="116" t="str">
        <f t="shared" si="7"/>
        <v xml:space="preserve">MILONGA </v>
      </c>
      <c r="C249" s="101">
        <v>35</v>
      </c>
      <c r="D249" t="s">
        <v>1236</v>
      </c>
      <c r="E249" t="s">
        <v>1407</v>
      </c>
      <c r="F249" t="s">
        <v>1408</v>
      </c>
    </row>
    <row r="250" spans="1:6" x14ac:dyDescent="0.25">
      <c r="A250" t="str">
        <f t="shared" si="6"/>
        <v>AMMS340</v>
      </c>
      <c r="B250" s="116" t="str">
        <f t="shared" si="7"/>
        <v xml:space="preserve">PARK LANE N.7 </v>
      </c>
      <c r="C250" s="101">
        <v>11.5</v>
      </c>
      <c r="D250" t="s">
        <v>946</v>
      </c>
      <c r="E250" t="s">
        <v>1409</v>
      </c>
      <c r="F250" t="s">
        <v>1410</v>
      </c>
    </row>
    <row r="251" spans="1:6" x14ac:dyDescent="0.25">
      <c r="A251" t="str">
        <f t="shared" si="6"/>
        <v>AMMS18339</v>
      </c>
      <c r="B251" s="116" t="str">
        <f t="shared" si="7"/>
        <v xml:space="preserve">PETERSON 3P' PERFECT PLUG </v>
      </c>
      <c r="C251" s="101">
        <v>24.5</v>
      </c>
      <c r="D251" t="s">
        <v>946</v>
      </c>
      <c r="E251" t="s">
        <v>1411</v>
      </c>
      <c r="F251" t="s">
        <v>1412</v>
      </c>
    </row>
    <row r="252" spans="1:6" x14ac:dyDescent="0.25">
      <c r="A252" t="str">
        <f t="shared" si="6"/>
        <v>AMMS18753</v>
      </c>
      <c r="B252" s="116" t="str">
        <f t="shared" si="7"/>
        <v xml:space="preserve">PETERSON BALKAN MIXTURE </v>
      </c>
      <c r="C252" s="101">
        <v>26</v>
      </c>
      <c r="D252" t="s">
        <v>946</v>
      </c>
      <c r="E252" t="s">
        <v>1413</v>
      </c>
      <c r="F252" t="s">
        <v>1414</v>
      </c>
    </row>
    <row r="253" spans="1:6" x14ac:dyDescent="0.25">
      <c r="A253" t="str">
        <f t="shared" si="6"/>
        <v>AMMS17670</v>
      </c>
      <c r="B253" s="116" t="str">
        <f t="shared" si="7"/>
        <v xml:space="preserve">PETERSON CONNOISSEUR'S CHOICE </v>
      </c>
      <c r="C253" s="101">
        <v>26</v>
      </c>
      <c r="D253" t="s">
        <v>946</v>
      </c>
      <c r="E253" t="s">
        <v>1415</v>
      </c>
      <c r="F253" t="s">
        <v>1416</v>
      </c>
    </row>
    <row r="254" spans="1:6" x14ac:dyDescent="0.25">
      <c r="A254" t="str">
        <f t="shared" si="6"/>
        <v>AMMS17671</v>
      </c>
      <c r="B254" s="116" t="str">
        <f t="shared" si="7"/>
        <v xml:space="preserve">PETERSON DE LUXE MIXTURE </v>
      </c>
      <c r="C254" s="101">
        <v>24.5</v>
      </c>
      <c r="D254" t="s">
        <v>946</v>
      </c>
      <c r="E254" t="s">
        <v>1417</v>
      </c>
      <c r="F254" t="s">
        <v>1418</v>
      </c>
    </row>
    <row r="255" spans="1:6" x14ac:dyDescent="0.25">
      <c r="A255" t="str">
        <f t="shared" si="6"/>
        <v>AMMS3826</v>
      </c>
      <c r="B255" s="116" t="str">
        <f t="shared" si="7"/>
        <v xml:space="preserve">PETERSON EARLY MORNING PIPE </v>
      </c>
      <c r="C255" s="101">
        <v>19.7</v>
      </c>
      <c r="D255" t="s">
        <v>946</v>
      </c>
      <c r="E255" t="s">
        <v>1419</v>
      </c>
      <c r="F255" t="s">
        <v>1420</v>
      </c>
    </row>
    <row r="256" spans="1:6" x14ac:dyDescent="0.25">
      <c r="A256" t="str">
        <f t="shared" si="6"/>
        <v>AMMS17672</v>
      </c>
      <c r="B256" s="116" t="str">
        <f t="shared" si="7"/>
        <v xml:space="preserve">PETERSON GOLD BLEND </v>
      </c>
      <c r="C256" s="101">
        <v>24.5</v>
      </c>
      <c r="D256" t="s">
        <v>946</v>
      </c>
      <c r="E256" t="s">
        <v>1421</v>
      </c>
      <c r="F256" t="s">
        <v>1422</v>
      </c>
    </row>
    <row r="257" spans="1:6" x14ac:dyDescent="0.25">
      <c r="A257" t="str">
        <f t="shared" si="6"/>
        <v>AMMS18441</v>
      </c>
      <c r="B257" s="116" t="str">
        <f t="shared" si="7"/>
        <v xml:space="preserve">PETERSON HOLIDAY SEASON 2011 </v>
      </c>
      <c r="C257" s="101">
        <v>46</v>
      </c>
      <c r="D257" t="s">
        <v>1236</v>
      </c>
      <c r="E257" t="s">
        <v>1423</v>
      </c>
      <c r="F257" t="s">
        <v>1424</v>
      </c>
    </row>
    <row r="258" spans="1:6" x14ac:dyDescent="0.25">
      <c r="A258" t="str">
        <f t="shared" ref="A258:A321" si="8">"AMMS" &amp; F258</f>
        <v>AMMS18977</v>
      </c>
      <c r="B258" s="116" t="str">
        <f t="shared" ref="B258:B321" si="9">E258 &amp; " " &amp; IF(D258="astuccio da 20 pezzi","*AST 20",IF(D258="cartoccio da 20 pezzi","*CART 20",""))</f>
        <v xml:space="preserve">PETERSON HOLIDAY SEASON 2015 </v>
      </c>
      <c r="C258" s="101">
        <v>55</v>
      </c>
      <c r="D258" t="s">
        <v>1236</v>
      </c>
      <c r="E258" t="s">
        <v>1425</v>
      </c>
      <c r="F258" t="s">
        <v>1426</v>
      </c>
    </row>
    <row r="259" spans="1:6" x14ac:dyDescent="0.25">
      <c r="A259" t="str">
        <f t="shared" si="8"/>
        <v>AMMS18636</v>
      </c>
      <c r="B259" s="116" t="str">
        <f t="shared" si="9"/>
        <v xml:space="preserve">PETERSON HYDE PARK </v>
      </c>
      <c r="C259" s="101">
        <v>24.5</v>
      </c>
      <c r="D259" t="s">
        <v>946</v>
      </c>
      <c r="E259" t="s">
        <v>1427</v>
      </c>
      <c r="F259" t="s">
        <v>1428</v>
      </c>
    </row>
    <row r="260" spans="1:6" x14ac:dyDescent="0.25">
      <c r="A260" t="str">
        <f t="shared" si="8"/>
        <v>AMMS18010</v>
      </c>
      <c r="B260" s="116" t="str">
        <f t="shared" si="9"/>
        <v xml:space="preserve">PETERSON IRISH FLAKE </v>
      </c>
      <c r="C260" s="101">
        <v>24.5</v>
      </c>
      <c r="D260" t="s">
        <v>946</v>
      </c>
      <c r="E260" t="s">
        <v>1429</v>
      </c>
      <c r="F260" t="s">
        <v>1430</v>
      </c>
    </row>
    <row r="261" spans="1:6" x14ac:dyDescent="0.25">
      <c r="A261" t="str">
        <f t="shared" si="8"/>
        <v>AMMS16905</v>
      </c>
      <c r="B261" s="116" t="str">
        <f t="shared" si="9"/>
        <v xml:space="preserve">PETERSON IRISH MIXTURE </v>
      </c>
      <c r="C261" s="101">
        <v>24.5</v>
      </c>
      <c r="D261" t="s">
        <v>946</v>
      </c>
      <c r="E261" t="s">
        <v>1431</v>
      </c>
      <c r="F261" t="s">
        <v>1432</v>
      </c>
    </row>
    <row r="262" spans="1:6" x14ac:dyDescent="0.25">
      <c r="A262" t="str">
        <f t="shared" si="8"/>
        <v>AMMS16906</v>
      </c>
      <c r="B262" s="116" t="str">
        <f t="shared" si="9"/>
        <v xml:space="preserve">PETERSON IRISH OAK </v>
      </c>
      <c r="C262" s="101">
        <v>24.5</v>
      </c>
      <c r="D262" t="s">
        <v>946</v>
      </c>
      <c r="E262" t="s">
        <v>1433</v>
      </c>
      <c r="F262" t="s">
        <v>1434</v>
      </c>
    </row>
    <row r="263" spans="1:6" x14ac:dyDescent="0.25">
      <c r="A263" t="str">
        <f t="shared" si="8"/>
        <v>AMMS16909</v>
      </c>
      <c r="B263" s="116" t="str">
        <f t="shared" si="9"/>
        <v xml:space="preserve">PETERSON KILLARNEY </v>
      </c>
      <c r="C263" s="101">
        <v>24.5</v>
      </c>
      <c r="D263" t="s">
        <v>946</v>
      </c>
      <c r="E263" t="s">
        <v>1435</v>
      </c>
      <c r="F263" t="s">
        <v>1436</v>
      </c>
    </row>
    <row r="264" spans="1:6" x14ac:dyDescent="0.25">
      <c r="A264" t="str">
        <f t="shared" si="8"/>
        <v>AMMS17673</v>
      </c>
      <c r="B264" s="116" t="str">
        <f t="shared" si="9"/>
        <v xml:space="preserve">PETERSON LUXURY BLEND </v>
      </c>
      <c r="C264" s="101">
        <v>25.7</v>
      </c>
      <c r="D264" t="s">
        <v>946</v>
      </c>
      <c r="E264" t="s">
        <v>1437</v>
      </c>
      <c r="F264" t="s">
        <v>1438</v>
      </c>
    </row>
    <row r="265" spans="1:6" x14ac:dyDescent="0.25">
      <c r="A265" t="str">
        <f t="shared" si="8"/>
        <v>AMMS3827</v>
      </c>
      <c r="B265" s="116" t="str">
        <f t="shared" si="9"/>
        <v xml:space="preserve">PETERSON MY MIXTURE 965 </v>
      </c>
      <c r="C265" s="101">
        <v>19.7</v>
      </c>
      <c r="D265" t="s">
        <v>946</v>
      </c>
      <c r="E265" t="s">
        <v>1439</v>
      </c>
      <c r="F265" t="s">
        <v>1440</v>
      </c>
    </row>
    <row r="266" spans="1:6" x14ac:dyDescent="0.25">
      <c r="A266" t="str">
        <f t="shared" si="8"/>
        <v>AMMS3828</v>
      </c>
      <c r="B266" s="116" t="str">
        <f t="shared" si="9"/>
        <v xml:space="preserve">PETERSON NIGHTCAP </v>
      </c>
      <c r="C266" s="101">
        <v>22.7</v>
      </c>
      <c r="D266" t="s">
        <v>946</v>
      </c>
      <c r="E266" t="s">
        <v>1441</v>
      </c>
      <c r="F266" t="s">
        <v>1442</v>
      </c>
    </row>
    <row r="267" spans="1:6" x14ac:dyDescent="0.25">
      <c r="A267" t="str">
        <f t="shared" si="8"/>
        <v>AMMS18536</v>
      </c>
      <c r="B267" s="116" t="str">
        <f t="shared" si="9"/>
        <v xml:space="preserve">PETERSON NUTTY CUT </v>
      </c>
      <c r="C267" s="101">
        <v>24.5</v>
      </c>
      <c r="D267" t="s">
        <v>946</v>
      </c>
      <c r="E267" t="s">
        <v>1443</v>
      </c>
      <c r="F267" t="s">
        <v>1444</v>
      </c>
    </row>
    <row r="268" spans="1:6" x14ac:dyDescent="0.25">
      <c r="A268" t="str">
        <f t="shared" si="8"/>
        <v>AMMS16908</v>
      </c>
      <c r="B268" s="116" t="str">
        <f t="shared" si="9"/>
        <v xml:space="preserve">PETERSON OLD DUBLIN </v>
      </c>
      <c r="C268" s="101">
        <v>25.7</v>
      </c>
      <c r="D268" t="s">
        <v>946</v>
      </c>
      <c r="E268" t="s">
        <v>1445</v>
      </c>
      <c r="F268" t="s">
        <v>1446</v>
      </c>
    </row>
    <row r="269" spans="1:6" x14ac:dyDescent="0.25">
      <c r="A269" t="str">
        <f t="shared" si="8"/>
        <v>AMMS16904</v>
      </c>
      <c r="B269" s="116" t="str">
        <f t="shared" si="9"/>
        <v xml:space="preserve">PETERSON SHERLOCK HOLMES </v>
      </c>
      <c r="C269" s="101">
        <v>25.7</v>
      </c>
      <c r="D269" t="s">
        <v>946</v>
      </c>
      <c r="E269" t="s">
        <v>1447</v>
      </c>
      <c r="F269" t="s">
        <v>1448</v>
      </c>
    </row>
    <row r="270" spans="1:6" x14ac:dyDescent="0.25">
      <c r="A270" t="str">
        <f t="shared" si="8"/>
        <v>AMMS18439</v>
      </c>
      <c r="B270" s="116" t="str">
        <f t="shared" si="9"/>
        <v xml:space="preserve">PETERSON SPECIAL RESERVE 2011 </v>
      </c>
      <c r="C270" s="101">
        <v>46</v>
      </c>
      <c r="D270" t="s">
        <v>1236</v>
      </c>
      <c r="E270" t="s">
        <v>1449</v>
      </c>
      <c r="F270" t="s">
        <v>1450</v>
      </c>
    </row>
    <row r="271" spans="1:6" x14ac:dyDescent="0.25">
      <c r="A271" t="str">
        <f t="shared" si="8"/>
        <v>AMMS18537</v>
      </c>
      <c r="B271" s="116" t="str">
        <f t="shared" si="9"/>
        <v xml:space="preserve">PETERSON SPECIAL RESERVE 2012 </v>
      </c>
      <c r="C271" s="101">
        <v>46</v>
      </c>
      <c r="D271" t="s">
        <v>1236</v>
      </c>
      <c r="E271" t="s">
        <v>1451</v>
      </c>
      <c r="F271" t="s">
        <v>1452</v>
      </c>
    </row>
    <row r="272" spans="1:6" x14ac:dyDescent="0.25">
      <c r="A272" t="str">
        <f t="shared" si="8"/>
        <v>AMMS18890</v>
      </c>
      <c r="B272" s="116" t="str">
        <f t="shared" si="9"/>
        <v xml:space="preserve">PETERSON SPECIAL RESERVE 2014 </v>
      </c>
      <c r="C272" s="101">
        <v>49.5</v>
      </c>
      <c r="D272" t="s">
        <v>1236</v>
      </c>
      <c r="E272" t="s">
        <v>1453</v>
      </c>
      <c r="F272" t="s">
        <v>1454</v>
      </c>
    </row>
    <row r="273" spans="1:6" x14ac:dyDescent="0.25">
      <c r="A273" t="str">
        <f t="shared" si="8"/>
        <v>AMMS18975</v>
      </c>
      <c r="B273" s="116" t="str">
        <f t="shared" si="9"/>
        <v xml:space="preserve">PETERSON SPECIAL RESERVE 2015 </v>
      </c>
      <c r="C273" s="101">
        <v>55</v>
      </c>
      <c r="D273" t="s">
        <v>1236</v>
      </c>
      <c r="E273" t="s">
        <v>1455</v>
      </c>
      <c r="F273" t="s">
        <v>1456</v>
      </c>
    </row>
    <row r="274" spans="1:6" x14ac:dyDescent="0.25">
      <c r="A274" t="str">
        <f t="shared" si="8"/>
        <v>AMMS19250</v>
      </c>
      <c r="B274" s="116" t="str">
        <f t="shared" si="9"/>
        <v xml:space="preserve">PETERSON SPECIAL RESERVE 2017 </v>
      </c>
      <c r="C274" s="101">
        <v>57</v>
      </c>
      <c r="D274" t="s">
        <v>1236</v>
      </c>
      <c r="E274" t="s">
        <v>1457</v>
      </c>
      <c r="F274" t="s">
        <v>1458</v>
      </c>
    </row>
    <row r="275" spans="1:6" x14ac:dyDescent="0.25">
      <c r="A275" t="str">
        <f t="shared" si="8"/>
        <v>AMMS18915</v>
      </c>
      <c r="B275" s="116" t="str">
        <f t="shared" si="9"/>
        <v xml:space="preserve">PETERSON ST PATRICK DAY </v>
      </c>
      <c r="C275" s="101">
        <v>25</v>
      </c>
      <c r="D275" t="s">
        <v>946</v>
      </c>
      <c r="E275" t="s">
        <v>1459</v>
      </c>
      <c r="F275" t="s">
        <v>1460</v>
      </c>
    </row>
    <row r="276" spans="1:6" x14ac:dyDescent="0.25">
      <c r="A276" t="str">
        <f t="shared" si="8"/>
        <v>AMMS18440</v>
      </c>
      <c r="B276" s="116" t="str">
        <f t="shared" si="9"/>
        <v xml:space="preserve">PETERSON SUMMER TIME 2011 </v>
      </c>
      <c r="C276" s="101">
        <v>46</v>
      </c>
      <c r="D276" t="s">
        <v>1236</v>
      </c>
      <c r="E276" t="s">
        <v>1461</v>
      </c>
      <c r="F276" t="s">
        <v>1462</v>
      </c>
    </row>
    <row r="277" spans="1:6" x14ac:dyDescent="0.25">
      <c r="A277" t="str">
        <f t="shared" si="8"/>
        <v>AMMS18671</v>
      </c>
      <c r="B277" s="116" t="str">
        <f t="shared" si="9"/>
        <v xml:space="preserve">PETERSON SUMMERTIME 2013 </v>
      </c>
      <c r="C277" s="101">
        <v>49.5</v>
      </c>
      <c r="D277" t="s">
        <v>1236</v>
      </c>
      <c r="E277" t="s">
        <v>1463</v>
      </c>
      <c r="F277" t="s">
        <v>1464</v>
      </c>
    </row>
    <row r="278" spans="1:6" x14ac:dyDescent="0.25">
      <c r="A278" t="str">
        <f t="shared" si="8"/>
        <v>AMMS18892</v>
      </c>
      <c r="B278" s="116" t="str">
        <f t="shared" si="9"/>
        <v xml:space="preserve">PETERSON SUMMERTIME 2014 </v>
      </c>
      <c r="C278" s="101">
        <v>49.5</v>
      </c>
      <c r="D278" t="s">
        <v>1236</v>
      </c>
      <c r="E278" t="s">
        <v>1465</v>
      </c>
      <c r="F278" t="s">
        <v>1466</v>
      </c>
    </row>
    <row r="279" spans="1:6" x14ac:dyDescent="0.25">
      <c r="A279" t="str">
        <f t="shared" si="8"/>
        <v>AMMS18976</v>
      </c>
      <c r="B279" s="116" t="str">
        <f t="shared" si="9"/>
        <v xml:space="preserve">PETERSON SUMMERTIME 2015 </v>
      </c>
      <c r="C279" s="101">
        <v>55</v>
      </c>
      <c r="D279" t="s">
        <v>1236</v>
      </c>
      <c r="E279" t="s">
        <v>1467</v>
      </c>
      <c r="F279" t="s">
        <v>1468</v>
      </c>
    </row>
    <row r="280" spans="1:6" x14ac:dyDescent="0.25">
      <c r="A280" t="str">
        <f t="shared" si="8"/>
        <v>AMMS19251</v>
      </c>
      <c r="B280" s="116" t="str">
        <f t="shared" si="9"/>
        <v xml:space="preserve">PETERSON SUMMERTIME 2017 </v>
      </c>
      <c r="C280" s="101">
        <v>57</v>
      </c>
      <c r="D280" t="s">
        <v>1236</v>
      </c>
      <c r="E280" t="s">
        <v>1469</v>
      </c>
      <c r="F280" t="s">
        <v>1470</v>
      </c>
    </row>
    <row r="281" spans="1:6" x14ac:dyDescent="0.25">
      <c r="A281" t="str">
        <f t="shared" si="8"/>
        <v>AMMS16910</v>
      </c>
      <c r="B281" s="116" t="str">
        <f t="shared" si="9"/>
        <v xml:space="preserve">PETERSON SUNSET BREEZE </v>
      </c>
      <c r="C281" s="101">
        <v>24.5</v>
      </c>
      <c r="D281" t="s">
        <v>946</v>
      </c>
      <c r="E281" t="s">
        <v>1471</v>
      </c>
      <c r="F281" t="s">
        <v>1472</v>
      </c>
    </row>
    <row r="282" spans="1:6" x14ac:dyDescent="0.25">
      <c r="A282" t="str">
        <f t="shared" si="8"/>
        <v>AMMS16907</v>
      </c>
      <c r="B282" s="116" t="str">
        <f t="shared" si="9"/>
        <v xml:space="preserve">PETERSON UNIVERSITY FLAKE </v>
      </c>
      <c r="C282" s="101">
        <v>24.5</v>
      </c>
      <c r="D282" t="s">
        <v>946</v>
      </c>
      <c r="E282" t="s">
        <v>1473</v>
      </c>
      <c r="F282" t="s">
        <v>1474</v>
      </c>
    </row>
    <row r="283" spans="1:6" x14ac:dyDescent="0.25">
      <c r="A283" t="str">
        <f t="shared" si="8"/>
        <v>AMMS15325</v>
      </c>
      <c r="B283" s="116" t="str">
        <f t="shared" si="9"/>
        <v xml:space="preserve">RATTRAY'S 3 NOGGINS FULL </v>
      </c>
      <c r="C283" s="101">
        <v>75</v>
      </c>
      <c r="D283" t="s">
        <v>1236</v>
      </c>
      <c r="E283" t="s">
        <v>1475</v>
      </c>
      <c r="F283" t="s">
        <v>1476</v>
      </c>
    </row>
    <row r="284" spans="1:6" x14ac:dyDescent="0.25">
      <c r="A284" t="str">
        <f t="shared" si="8"/>
        <v>AMMS19862</v>
      </c>
      <c r="B284" s="116" t="str">
        <f t="shared" si="9"/>
        <v xml:space="preserve">RATTRAY'S 7 RESERVE 250 </v>
      </c>
      <c r="C284" s="101">
        <v>97.5</v>
      </c>
      <c r="D284" t="s">
        <v>1001</v>
      </c>
      <c r="E284" t="s">
        <v>1477</v>
      </c>
      <c r="F284" t="s">
        <v>1478</v>
      </c>
    </row>
    <row r="285" spans="1:6" x14ac:dyDescent="0.25">
      <c r="A285" t="str">
        <f t="shared" si="8"/>
        <v>AMMS15313</v>
      </c>
      <c r="B285" s="116" t="str">
        <f t="shared" si="9"/>
        <v xml:space="preserve">RATTRAY'S 7 RESERVE MEDIUM </v>
      </c>
      <c r="C285" s="101">
        <v>47</v>
      </c>
      <c r="D285" t="s">
        <v>946</v>
      </c>
      <c r="E285" t="s">
        <v>1479</v>
      </c>
      <c r="F285" t="s">
        <v>1480</v>
      </c>
    </row>
    <row r="286" spans="1:6" x14ac:dyDescent="0.25">
      <c r="A286" t="str">
        <f t="shared" si="8"/>
        <v>AMMS15326</v>
      </c>
      <c r="B286" s="116" t="str">
        <f t="shared" si="9"/>
        <v xml:space="preserve">RATTRAY'S ACCOUNTANTS MIXTURE </v>
      </c>
      <c r="C286" s="101">
        <v>76</v>
      </c>
      <c r="D286" t="s">
        <v>1236</v>
      </c>
      <c r="E286" t="s">
        <v>1481</v>
      </c>
      <c r="F286" t="s">
        <v>1482</v>
      </c>
    </row>
    <row r="287" spans="1:6" x14ac:dyDescent="0.25">
      <c r="A287" t="str">
        <f t="shared" si="8"/>
        <v>AMMS18011</v>
      </c>
      <c r="B287" s="116" t="str">
        <f t="shared" si="9"/>
        <v xml:space="preserve">RATTRAY'S BAGPIPER'S DREAM </v>
      </c>
      <c r="C287" s="101">
        <v>75</v>
      </c>
      <c r="D287" t="s">
        <v>1236</v>
      </c>
      <c r="E287" t="s">
        <v>1483</v>
      </c>
      <c r="F287" t="s">
        <v>1484</v>
      </c>
    </row>
    <row r="288" spans="1:6" x14ac:dyDescent="0.25">
      <c r="A288" t="str">
        <f t="shared" si="8"/>
        <v>AMMS21614</v>
      </c>
      <c r="B288" s="116" t="str">
        <f t="shared" si="9"/>
        <v xml:space="preserve">RATTRAY'S BAGPIPER'S DREAM </v>
      </c>
      <c r="C288" s="101">
        <v>42</v>
      </c>
      <c r="D288" t="s">
        <v>946</v>
      </c>
      <c r="E288" t="s">
        <v>1483</v>
      </c>
      <c r="F288" t="s">
        <v>1485</v>
      </c>
    </row>
    <row r="289" spans="1:6" x14ac:dyDescent="0.25">
      <c r="A289" t="str">
        <f t="shared" si="8"/>
        <v>AMMS15323</v>
      </c>
      <c r="B289" s="116" t="str">
        <f t="shared" si="9"/>
        <v xml:space="preserve">RATTRAY'S BLACK MALLORY </v>
      </c>
      <c r="C289" s="101">
        <v>47</v>
      </c>
      <c r="D289" t="s">
        <v>946</v>
      </c>
      <c r="E289" t="s">
        <v>1486</v>
      </c>
      <c r="F289" t="s">
        <v>1487</v>
      </c>
    </row>
    <row r="290" spans="1:6" x14ac:dyDescent="0.25">
      <c r="A290" t="str">
        <f t="shared" si="8"/>
        <v>AMMS19863</v>
      </c>
      <c r="B290" s="116" t="str">
        <f t="shared" si="9"/>
        <v xml:space="preserve">RATTRAY'S BLACK MALLORY 250 </v>
      </c>
      <c r="C290" s="101">
        <v>97.5</v>
      </c>
      <c r="D290" t="s">
        <v>1001</v>
      </c>
      <c r="E290" t="s">
        <v>1488</v>
      </c>
      <c r="F290" t="s">
        <v>1489</v>
      </c>
    </row>
    <row r="291" spans="1:6" x14ac:dyDescent="0.25">
      <c r="A291" t="str">
        <f t="shared" si="8"/>
        <v>AMMS15632</v>
      </c>
      <c r="B291" s="116" t="str">
        <f t="shared" si="9"/>
        <v xml:space="preserve">RATTRAY'S BLACK VIRGINIA </v>
      </c>
      <c r="C291" s="101">
        <v>75</v>
      </c>
      <c r="D291" t="s">
        <v>1236</v>
      </c>
      <c r="E291" t="s">
        <v>1490</v>
      </c>
      <c r="F291" t="s">
        <v>1491</v>
      </c>
    </row>
    <row r="292" spans="1:6" x14ac:dyDescent="0.25">
      <c r="A292" t="str">
        <f t="shared" si="8"/>
        <v>AMMS15628</v>
      </c>
      <c r="B292" s="116" t="str">
        <f t="shared" si="9"/>
        <v xml:space="preserve">RATTRAY'S BROWN CLUNEE </v>
      </c>
      <c r="C292" s="101">
        <v>80</v>
      </c>
      <c r="D292" t="s">
        <v>1236</v>
      </c>
      <c r="E292" t="s">
        <v>1492</v>
      </c>
      <c r="F292" t="s">
        <v>1493</v>
      </c>
    </row>
    <row r="293" spans="1:6" x14ac:dyDescent="0.25">
      <c r="A293" t="str">
        <f t="shared" si="8"/>
        <v>AMMS18814</v>
      </c>
      <c r="B293" s="116" t="str">
        <f t="shared" si="9"/>
        <v xml:space="preserve">RATTRAY'S BUCKINGHAM </v>
      </c>
      <c r="C293" s="101">
        <v>75</v>
      </c>
      <c r="D293" t="s">
        <v>1236</v>
      </c>
      <c r="E293" t="s">
        <v>1494</v>
      </c>
      <c r="F293" t="s">
        <v>1495</v>
      </c>
    </row>
    <row r="294" spans="1:6" x14ac:dyDescent="0.25">
      <c r="A294" t="str">
        <f t="shared" si="8"/>
        <v>AMMS15650</v>
      </c>
      <c r="B294" s="116" t="str">
        <f t="shared" si="9"/>
        <v xml:space="preserve">RATTRAY'S DARK FRAGRANT </v>
      </c>
      <c r="C294" s="101">
        <v>75</v>
      </c>
      <c r="D294" t="s">
        <v>1236</v>
      </c>
      <c r="E294" t="s">
        <v>1496</v>
      </c>
      <c r="F294" t="s">
        <v>1497</v>
      </c>
    </row>
    <row r="295" spans="1:6" x14ac:dyDescent="0.25">
      <c r="A295" t="str">
        <f t="shared" si="8"/>
        <v>AMMS15637</v>
      </c>
      <c r="B295" s="116" t="str">
        <f t="shared" si="9"/>
        <v xml:space="preserve">RATTRAY'S HAL O'THE WYND </v>
      </c>
      <c r="C295" s="101">
        <v>80</v>
      </c>
      <c r="D295" t="s">
        <v>1236</v>
      </c>
      <c r="E295" t="s">
        <v>1498</v>
      </c>
      <c r="F295" t="s">
        <v>1499</v>
      </c>
    </row>
    <row r="296" spans="1:6" x14ac:dyDescent="0.25">
      <c r="A296" t="str">
        <f t="shared" si="8"/>
        <v>AMMS15327</v>
      </c>
      <c r="B296" s="116" t="str">
        <f t="shared" si="9"/>
        <v xml:space="preserve">RATTRAY'S HIGHLAND TARGE </v>
      </c>
      <c r="C296" s="101">
        <v>75</v>
      </c>
      <c r="D296" t="s">
        <v>1236</v>
      </c>
      <c r="E296" t="s">
        <v>1500</v>
      </c>
      <c r="F296" t="s">
        <v>1501</v>
      </c>
    </row>
    <row r="297" spans="1:6" x14ac:dyDescent="0.25">
      <c r="A297" t="str">
        <f t="shared" si="8"/>
        <v>AMMS15642</v>
      </c>
      <c r="B297" s="116" t="str">
        <f t="shared" si="9"/>
        <v xml:space="preserve">RATTRAY'S JOCKS MIXTURE </v>
      </c>
      <c r="C297" s="101">
        <v>54</v>
      </c>
      <c r="D297" t="s">
        <v>1236</v>
      </c>
      <c r="E297" t="s">
        <v>1502</v>
      </c>
      <c r="F297" t="s">
        <v>1503</v>
      </c>
    </row>
    <row r="298" spans="1:6" x14ac:dyDescent="0.25">
      <c r="A298" t="str">
        <f t="shared" si="8"/>
        <v>AMMS18815</v>
      </c>
      <c r="B298" s="116" t="str">
        <f t="shared" si="9"/>
        <v xml:space="preserve">RATTRAY'S LONDON EYE </v>
      </c>
      <c r="C298" s="101">
        <v>76</v>
      </c>
      <c r="D298" t="s">
        <v>1236</v>
      </c>
      <c r="E298" t="s">
        <v>1504</v>
      </c>
      <c r="F298" t="s">
        <v>1505</v>
      </c>
    </row>
    <row r="299" spans="1:6" x14ac:dyDescent="0.25">
      <c r="A299" t="str">
        <f t="shared" si="8"/>
        <v>AMMS18820</v>
      </c>
      <c r="B299" s="116" t="str">
        <f t="shared" si="9"/>
        <v xml:space="preserve">RATTRAY'S MACBETH </v>
      </c>
      <c r="C299" s="101">
        <v>75</v>
      </c>
      <c r="D299" t="s">
        <v>1236</v>
      </c>
      <c r="E299" t="s">
        <v>1506</v>
      </c>
      <c r="F299" t="s">
        <v>1507</v>
      </c>
    </row>
    <row r="300" spans="1:6" x14ac:dyDescent="0.25">
      <c r="A300" t="str">
        <f t="shared" si="8"/>
        <v>AMMS15635</v>
      </c>
      <c r="B300" s="116" t="str">
        <f t="shared" si="9"/>
        <v xml:space="preserve">RATTRAY'S MARLIN FLAKE </v>
      </c>
      <c r="C300" s="101">
        <v>80</v>
      </c>
      <c r="D300" t="s">
        <v>1236</v>
      </c>
      <c r="E300" t="s">
        <v>1508</v>
      </c>
      <c r="F300" t="s">
        <v>1509</v>
      </c>
    </row>
    <row r="301" spans="1:6" x14ac:dyDescent="0.25">
      <c r="A301" t="str">
        <f t="shared" si="8"/>
        <v>AMMS15629</v>
      </c>
      <c r="B301" s="116" t="str">
        <f t="shared" si="9"/>
        <v xml:space="preserve">RATTRAY'S OLD GOWRIE </v>
      </c>
      <c r="C301" s="101">
        <v>80</v>
      </c>
      <c r="D301" t="s">
        <v>1236</v>
      </c>
      <c r="E301" t="s">
        <v>1510</v>
      </c>
      <c r="F301" t="s">
        <v>1511</v>
      </c>
    </row>
    <row r="302" spans="1:6" x14ac:dyDescent="0.25">
      <c r="A302" t="str">
        <f t="shared" si="8"/>
        <v>AMMS15328</v>
      </c>
      <c r="B302" s="116" t="str">
        <f t="shared" si="9"/>
        <v xml:space="preserve">RATTRAY'S PROFESSIONAL MIXTURE </v>
      </c>
      <c r="C302" s="101">
        <v>75</v>
      </c>
      <c r="D302" t="s">
        <v>1236</v>
      </c>
      <c r="E302" t="s">
        <v>1512</v>
      </c>
      <c r="F302" t="s">
        <v>1513</v>
      </c>
    </row>
    <row r="303" spans="1:6" x14ac:dyDescent="0.25">
      <c r="A303" t="str">
        <f t="shared" si="8"/>
        <v>AMMS18821</v>
      </c>
      <c r="B303" s="116" t="str">
        <f t="shared" si="9"/>
        <v xml:space="preserve">RATTRAY'S RED LION </v>
      </c>
      <c r="C303" s="101">
        <v>75</v>
      </c>
      <c r="D303" t="s">
        <v>1236</v>
      </c>
      <c r="E303" t="s">
        <v>1514</v>
      </c>
      <c r="F303" t="s">
        <v>1515</v>
      </c>
    </row>
    <row r="304" spans="1:6" x14ac:dyDescent="0.25">
      <c r="A304" t="str">
        <f t="shared" si="8"/>
        <v>AMMS15324</v>
      </c>
      <c r="B304" s="116" t="str">
        <f t="shared" si="9"/>
        <v xml:space="preserve">RATTRAY'S RED RAPPAREE </v>
      </c>
      <c r="C304" s="101">
        <v>49</v>
      </c>
      <c r="D304" t="s">
        <v>946</v>
      </c>
      <c r="E304" t="s">
        <v>1516</v>
      </c>
      <c r="F304" t="s">
        <v>1517</v>
      </c>
    </row>
    <row r="305" spans="1:6" x14ac:dyDescent="0.25">
      <c r="A305" t="str">
        <f t="shared" si="8"/>
        <v>AMMS20044</v>
      </c>
      <c r="B305" s="116" t="str">
        <f t="shared" si="9"/>
        <v xml:space="preserve">RATTRAY'S RED RAPPAREE </v>
      </c>
      <c r="C305" s="101">
        <v>44</v>
      </c>
      <c r="D305" t="s">
        <v>1236</v>
      </c>
      <c r="E305" t="s">
        <v>1516</v>
      </c>
      <c r="F305" t="s">
        <v>1518</v>
      </c>
    </row>
    <row r="306" spans="1:6" x14ac:dyDescent="0.25">
      <c r="A306" t="str">
        <f t="shared" si="8"/>
        <v>AMMS19864</v>
      </c>
      <c r="B306" s="116" t="str">
        <f t="shared" si="9"/>
        <v xml:space="preserve">RATTRAY'S RED RAPPAREE 250 </v>
      </c>
      <c r="C306" s="101">
        <v>97.5</v>
      </c>
      <c r="D306" t="s">
        <v>1001</v>
      </c>
      <c r="E306" t="s">
        <v>1519</v>
      </c>
      <c r="F306" t="s">
        <v>1520</v>
      </c>
    </row>
    <row r="307" spans="1:6" x14ac:dyDescent="0.25">
      <c r="A307" t="str">
        <f t="shared" si="8"/>
        <v>AMMS18816</v>
      </c>
      <c r="B307" s="116" t="str">
        <f t="shared" si="9"/>
        <v xml:space="preserve">RATTRAY'S ROYAL ALBERT </v>
      </c>
      <c r="C307" s="101">
        <v>76</v>
      </c>
      <c r="D307" t="s">
        <v>1236</v>
      </c>
      <c r="E307" t="s">
        <v>1521</v>
      </c>
      <c r="F307" t="s">
        <v>1522</v>
      </c>
    </row>
    <row r="308" spans="1:6" x14ac:dyDescent="0.25">
      <c r="A308" t="str">
        <f t="shared" si="8"/>
        <v>AMMS18822</v>
      </c>
      <c r="B308" s="116" t="str">
        <f t="shared" si="9"/>
        <v xml:space="preserve">RATTRAY'S SIR WILLIAM </v>
      </c>
      <c r="C308" s="101">
        <v>80</v>
      </c>
      <c r="D308" t="s">
        <v>1236</v>
      </c>
      <c r="E308" t="s">
        <v>1523</v>
      </c>
      <c r="F308" t="s">
        <v>1524</v>
      </c>
    </row>
    <row r="309" spans="1:6" x14ac:dyDescent="0.25">
      <c r="A309" t="str">
        <f t="shared" si="8"/>
        <v>AMMS18824</v>
      </c>
      <c r="B309" s="116" t="str">
        <f t="shared" si="9"/>
        <v xml:space="preserve">RATTRAY'S STIRLING FLAKE </v>
      </c>
      <c r="C309" s="101">
        <v>49</v>
      </c>
      <c r="D309" t="s">
        <v>946</v>
      </c>
      <c r="E309" t="s">
        <v>1525</v>
      </c>
      <c r="F309" t="s">
        <v>1526</v>
      </c>
    </row>
    <row r="310" spans="1:6" x14ac:dyDescent="0.25">
      <c r="A310" t="str">
        <f t="shared" si="8"/>
        <v>AMMS18817</v>
      </c>
      <c r="B310" s="116" t="str">
        <f t="shared" si="9"/>
        <v xml:space="preserve">RATTRAY'S TOWER BRIDGE </v>
      </c>
      <c r="C310" s="101">
        <v>75</v>
      </c>
      <c r="D310" t="s">
        <v>1236</v>
      </c>
      <c r="E310" t="s">
        <v>1527</v>
      </c>
      <c r="F310" t="s">
        <v>1528</v>
      </c>
    </row>
    <row r="311" spans="1:6" x14ac:dyDescent="0.25">
      <c r="A311" t="str">
        <f t="shared" si="8"/>
        <v>AMMS18818</v>
      </c>
      <c r="B311" s="116" t="str">
        <f t="shared" si="9"/>
        <v xml:space="preserve">RATTRAY'S UNION JACK </v>
      </c>
      <c r="C311" s="101">
        <v>75</v>
      </c>
      <c r="D311" t="s">
        <v>1236</v>
      </c>
      <c r="E311" t="s">
        <v>1529</v>
      </c>
      <c r="F311" t="s">
        <v>1530</v>
      </c>
    </row>
    <row r="312" spans="1:6" x14ac:dyDescent="0.25">
      <c r="A312" t="str">
        <f t="shared" si="8"/>
        <v>AMMS18825</v>
      </c>
      <c r="B312" s="116" t="str">
        <f t="shared" si="9"/>
        <v xml:space="preserve">RATTRAY'S WALLACE FLAKE </v>
      </c>
      <c r="C312" s="101">
        <v>49</v>
      </c>
      <c r="D312" t="s">
        <v>946</v>
      </c>
      <c r="E312" t="s">
        <v>1531</v>
      </c>
      <c r="F312" t="s">
        <v>1532</v>
      </c>
    </row>
    <row r="313" spans="1:6" x14ac:dyDescent="0.25">
      <c r="A313" t="str">
        <f t="shared" si="8"/>
        <v>AMMS18819</v>
      </c>
      <c r="B313" s="116" t="str">
        <f t="shared" si="9"/>
        <v xml:space="preserve">RATTRAY'S WESTMINSTER ABBEY </v>
      </c>
      <c r="C313" s="101">
        <v>76</v>
      </c>
      <c r="D313" t="s">
        <v>1236</v>
      </c>
      <c r="E313" t="s">
        <v>1533</v>
      </c>
      <c r="F313" t="s">
        <v>1534</v>
      </c>
    </row>
    <row r="314" spans="1:6" x14ac:dyDescent="0.25">
      <c r="A314" t="str">
        <f t="shared" si="8"/>
        <v>AMMS20248</v>
      </c>
      <c r="B314" s="116" t="str">
        <f t="shared" si="9"/>
        <v xml:space="preserve">REVOSHI BLCK GRP </v>
      </c>
      <c r="C314" s="101">
        <v>7.5</v>
      </c>
      <c r="D314" t="s">
        <v>946</v>
      </c>
      <c r="E314" t="s">
        <v>1535</v>
      </c>
      <c r="F314" t="s">
        <v>1536</v>
      </c>
    </row>
    <row r="315" spans="1:6" x14ac:dyDescent="0.25">
      <c r="A315" t="str">
        <f t="shared" si="8"/>
        <v>AMMS20250</v>
      </c>
      <c r="B315" s="116" t="str">
        <f t="shared" si="9"/>
        <v xml:space="preserve">REVOSHI BSCT </v>
      </c>
      <c r="C315" s="101">
        <v>7.5</v>
      </c>
      <c r="D315" t="s">
        <v>946</v>
      </c>
      <c r="E315" t="s">
        <v>1537</v>
      </c>
      <c r="F315" t="s">
        <v>1538</v>
      </c>
    </row>
    <row r="316" spans="1:6" x14ac:dyDescent="0.25">
      <c r="A316" t="str">
        <f t="shared" si="8"/>
        <v>AMMS20252</v>
      </c>
      <c r="B316" s="116" t="str">
        <f t="shared" si="9"/>
        <v xml:space="preserve">REVOSHI D'APP STRNG </v>
      </c>
      <c r="C316" s="101">
        <v>7.5</v>
      </c>
      <c r="D316" t="s">
        <v>946</v>
      </c>
      <c r="E316" t="s">
        <v>1539</v>
      </c>
      <c r="F316" t="s">
        <v>1540</v>
      </c>
    </row>
    <row r="317" spans="1:6" x14ac:dyDescent="0.25">
      <c r="A317" t="str">
        <f t="shared" si="8"/>
        <v>AMMS21752</v>
      </c>
      <c r="B317" s="116" t="str">
        <f t="shared" si="9"/>
        <v xml:space="preserve">REVOSHI D'APP STRNG </v>
      </c>
      <c r="C317" s="101">
        <v>32</v>
      </c>
      <c r="D317" t="s">
        <v>1001</v>
      </c>
      <c r="E317" t="s">
        <v>1539</v>
      </c>
      <c r="F317" t="s">
        <v>1541</v>
      </c>
    </row>
    <row r="318" spans="1:6" x14ac:dyDescent="0.25">
      <c r="A318" t="str">
        <f t="shared" si="8"/>
        <v>AMMS21771</v>
      </c>
      <c r="B318" s="116" t="str">
        <f t="shared" si="9"/>
        <v xml:space="preserve">REVOSHI DOMINGO </v>
      </c>
      <c r="C318" s="101">
        <v>7.5</v>
      </c>
      <c r="D318" t="s">
        <v>946</v>
      </c>
      <c r="E318" t="s">
        <v>1542</v>
      </c>
      <c r="F318" t="s">
        <v>1543</v>
      </c>
    </row>
    <row r="319" spans="1:6" x14ac:dyDescent="0.25">
      <c r="A319" t="str">
        <f t="shared" si="8"/>
        <v>AMMS20254</v>
      </c>
      <c r="B319" s="116" t="str">
        <f t="shared" si="9"/>
        <v xml:space="preserve">REVOSHI ESKIMO CNDY </v>
      </c>
      <c r="C319" s="101">
        <v>7.5</v>
      </c>
      <c r="D319" t="s">
        <v>946</v>
      </c>
      <c r="E319" t="s">
        <v>1544</v>
      </c>
      <c r="F319" t="s">
        <v>1545</v>
      </c>
    </row>
    <row r="320" spans="1:6" x14ac:dyDescent="0.25">
      <c r="A320" t="str">
        <f t="shared" si="8"/>
        <v>AMMS20256</v>
      </c>
      <c r="B320" s="116" t="str">
        <f t="shared" si="9"/>
        <v xml:space="preserve">REVOSHI ESKIMO LMN </v>
      </c>
      <c r="C320" s="101">
        <v>7.5</v>
      </c>
      <c r="D320" t="s">
        <v>946</v>
      </c>
      <c r="E320" t="s">
        <v>1546</v>
      </c>
      <c r="F320" t="s">
        <v>1547</v>
      </c>
    </row>
    <row r="321" spans="1:6" x14ac:dyDescent="0.25">
      <c r="A321" t="str">
        <f t="shared" si="8"/>
        <v>AMMS21753</v>
      </c>
      <c r="B321" s="116" t="str">
        <f t="shared" si="9"/>
        <v xml:space="preserve">REVOSHI ESKIMO LMN </v>
      </c>
      <c r="C321" s="101">
        <v>32</v>
      </c>
      <c r="D321" t="s">
        <v>1001</v>
      </c>
      <c r="E321" t="s">
        <v>1546</v>
      </c>
      <c r="F321" t="s">
        <v>1548</v>
      </c>
    </row>
    <row r="322" spans="1:6" x14ac:dyDescent="0.25">
      <c r="A322" t="str">
        <f t="shared" ref="A322:A385" si="10">"AMMS" &amp; F322</f>
        <v>AMMS20258</v>
      </c>
      <c r="B322" s="116" t="str">
        <f t="shared" ref="B322:B385" si="11">E322 &amp; " " &amp; IF(D322="astuccio da 20 pezzi","*AST 20",IF(D322="cartoccio da 20 pezzi","*CART 20",""))</f>
        <v xml:space="preserve">REVOSHI ESKIMO WTRMLN </v>
      </c>
      <c r="C322" s="101">
        <v>7.5</v>
      </c>
      <c r="D322" t="s">
        <v>946</v>
      </c>
      <c r="E322" t="s">
        <v>1549</v>
      </c>
      <c r="F322" t="s">
        <v>1550</v>
      </c>
    </row>
    <row r="323" spans="1:6" x14ac:dyDescent="0.25">
      <c r="A323" t="str">
        <f t="shared" si="10"/>
        <v>AMMS20260</v>
      </c>
      <c r="B323" s="116" t="str">
        <f t="shared" si="11"/>
        <v xml:space="preserve">REVOSHI FOSBURY 1968 </v>
      </c>
      <c r="C323" s="101">
        <v>7.5</v>
      </c>
      <c r="D323" t="s">
        <v>946</v>
      </c>
      <c r="E323" t="s">
        <v>1551</v>
      </c>
      <c r="F323" t="s">
        <v>1552</v>
      </c>
    </row>
    <row r="324" spans="1:6" x14ac:dyDescent="0.25">
      <c r="A324" t="str">
        <f t="shared" si="10"/>
        <v>AMMS21754</v>
      </c>
      <c r="B324" s="116" t="str">
        <f t="shared" si="11"/>
        <v xml:space="preserve">REVOSHI GRP </v>
      </c>
      <c r="C324" s="101">
        <v>32</v>
      </c>
      <c r="D324" t="s">
        <v>1001</v>
      </c>
      <c r="E324" t="s">
        <v>1553</v>
      </c>
      <c r="F324" t="s">
        <v>1554</v>
      </c>
    </row>
    <row r="325" spans="1:6" x14ac:dyDescent="0.25">
      <c r="A325" t="str">
        <f t="shared" si="10"/>
        <v>AMMS21755</v>
      </c>
      <c r="B325" s="116" t="str">
        <f t="shared" si="11"/>
        <v xml:space="preserve">REVOSHI GRP MNT </v>
      </c>
      <c r="C325" s="101">
        <v>32</v>
      </c>
      <c r="D325" t="s">
        <v>1001</v>
      </c>
      <c r="E325" t="s">
        <v>1555</v>
      </c>
      <c r="F325" t="s">
        <v>1556</v>
      </c>
    </row>
    <row r="326" spans="1:6" x14ac:dyDescent="0.25">
      <c r="A326" t="str">
        <f t="shared" si="10"/>
        <v>AMMS21772</v>
      </c>
      <c r="B326" s="116" t="str">
        <f t="shared" si="11"/>
        <v xml:space="preserve">REVOSHI GRP MNT </v>
      </c>
      <c r="C326" s="101">
        <v>7.5</v>
      </c>
      <c r="D326" t="s">
        <v>946</v>
      </c>
      <c r="E326" t="s">
        <v>1555</v>
      </c>
      <c r="F326" t="s">
        <v>1557</v>
      </c>
    </row>
    <row r="327" spans="1:6" x14ac:dyDescent="0.25">
      <c r="A327" t="str">
        <f t="shared" si="10"/>
        <v>AMMS20262</v>
      </c>
      <c r="B327" s="116" t="str">
        <f t="shared" si="11"/>
        <v xml:space="preserve">REVOSHI MANDELA'S 27 </v>
      </c>
      <c r="C327" s="101">
        <v>7.5</v>
      </c>
      <c r="D327" t="s">
        <v>946</v>
      </c>
      <c r="E327" t="s">
        <v>1558</v>
      </c>
      <c r="F327" t="s">
        <v>1559</v>
      </c>
    </row>
    <row r="328" spans="1:6" x14ac:dyDescent="0.25">
      <c r="A328" t="str">
        <f t="shared" si="10"/>
        <v>AMMS20264</v>
      </c>
      <c r="B328" s="116" t="str">
        <f t="shared" si="11"/>
        <v xml:space="preserve">REVOSHI ME CANTARE CASSIA </v>
      </c>
      <c r="C328" s="101">
        <v>7.5</v>
      </c>
      <c r="D328" t="s">
        <v>946</v>
      </c>
      <c r="E328" t="s">
        <v>1560</v>
      </c>
      <c r="F328" t="s">
        <v>1561</v>
      </c>
    </row>
    <row r="329" spans="1:6" x14ac:dyDescent="0.25">
      <c r="A329" t="str">
        <f t="shared" si="10"/>
        <v>AMMS21773</v>
      </c>
      <c r="B329" s="116" t="str">
        <f t="shared" si="11"/>
        <v xml:space="preserve">REVOSHI MNT </v>
      </c>
      <c r="C329" s="101">
        <v>7.5</v>
      </c>
      <c r="D329" t="s">
        <v>946</v>
      </c>
      <c r="E329" t="s">
        <v>1562</v>
      </c>
      <c r="F329" t="s">
        <v>1563</v>
      </c>
    </row>
    <row r="330" spans="1:6" x14ac:dyDescent="0.25">
      <c r="A330" t="str">
        <f t="shared" si="10"/>
        <v>AMMS20266</v>
      </c>
      <c r="B330" s="116" t="str">
        <f t="shared" si="11"/>
        <v xml:space="preserve">REVOSHI PANCHO VILLA </v>
      </c>
      <c r="C330" s="101">
        <v>7.5</v>
      </c>
      <c r="D330" t="s">
        <v>946</v>
      </c>
      <c r="E330" t="s">
        <v>1564</v>
      </c>
      <c r="F330" t="s">
        <v>1565</v>
      </c>
    </row>
    <row r="331" spans="1:6" x14ac:dyDescent="0.25">
      <c r="A331" t="str">
        <f t="shared" si="10"/>
        <v>AMMS21756</v>
      </c>
      <c r="B331" s="116" t="str">
        <f t="shared" si="11"/>
        <v xml:space="preserve">REVOSHI PANCHO VILLA </v>
      </c>
      <c r="C331" s="101">
        <v>32</v>
      </c>
      <c r="D331" t="s">
        <v>1001</v>
      </c>
      <c r="E331" t="s">
        <v>1564</v>
      </c>
      <c r="F331" t="s">
        <v>1566</v>
      </c>
    </row>
    <row r="332" spans="1:6" x14ac:dyDescent="0.25">
      <c r="A332" t="str">
        <f t="shared" si="10"/>
        <v>AMMS21774</v>
      </c>
      <c r="B332" s="116" t="str">
        <f t="shared" si="11"/>
        <v xml:space="preserve">REVOSHI ROPE A DOPE </v>
      </c>
      <c r="C332" s="101">
        <v>7.5</v>
      </c>
      <c r="D332" t="s">
        <v>946</v>
      </c>
      <c r="E332" t="s">
        <v>1567</v>
      </c>
      <c r="F332" t="s">
        <v>1568</v>
      </c>
    </row>
    <row r="333" spans="1:6" x14ac:dyDescent="0.25">
      <c r="A333" t="str">
        <f t="shared" si="10"/>
        <v>AMMS21775</v>
      </c>
      <c r="B333" s="116" t="str">
        <f t="shared" si="11"/>
        <v xml:space="preserve">REVOSHI STING LIKE BEE </v>
      </c>
      <c r="C333" s="101">
        <v>7.5</v>
      </c>
      <c r="D333" t="s">
        <v>946</v>
      </c>
      <c r="E333" t="s">
        <v>1569</v>
      </c>
      <c r="F333" t="s">
        <v>1570</v>
      </c>
    </row>
    <row r="334" spans="1:6" x14ac:dyDescent="0.25">
      <c r="A334" t="str">
        <f t="shared" si="10"/>
        <v>AMMS20268</v>
      </c>
      <c r="B334" s="116" t="str">
        <f t="shared" si="11"/>
        <v xml:space="preserve">REVOSHI TE EXTRANO FIDEL </v>
      </c>
      <c r="C334" s="101">
        <v>7.5</v>
      </c>
      <c r="D334" t="s">
        <v>946</v>
      </c>
      <c r="E334" t="s">
        <v>1571</v>
      </c>
      <c r="F334" t="s">
        <v>1572</v>
      </c>
    </row>
    <row r="335" spans="1:6" x14ac:dyDescent="0.25">
      <c r="A335" t="str">
        <f t="shared" si="10"/>
        <v>AMMS20270</v>
      </c>
      <c r="B335" s="116" t="str">
        <f t="shared" si="11"/>
        <v xml:space="preserve">REVOSHI THANKS ENGELS </v>
      </c>
      <c r="C335" s="101">
        <v>7.5</v>
      </c>
      <c r="D335" t="s">
        <v>946</v>
      </c>
      <c r="E335" t="s">
        <v>1573</v>
      </c>
      <c r="F335" t="s">
        <v>1574</v>
      </c>
    </row>
    <row r="336" spans="1:6" x14ac:dyDescent="0.25">
      <c r="A336" t="str">
        <f t="shared" si="10"/>
        <v>AMMS19628</v>
      </c>
      <c r="B336" s="116" t="str">
        <f t="shared" si="11"/>
        <v xml:space="preserve">ROBERT MC CONNELL 5 YEAR MATURED VIRGINIA </v>
      </c>
      <c r="C336" s="101">
        <v>49</v>
      </c>
      <c r="D336" t="s">
        <v>946</v>
      </c>
      <c r="E336" t="s">
        <v>1575</v>
      </c>
      <c r="F336" t="s">
        <v>1576</v>
      </c>
    </row>
    <row r="337" spans="1:6" x14ac:dyDescent="0.25">
      <c r="A337" t="str">
        <f t="shared" si="10"/>
        <v>AMMS20143</v>
      </c>
      <c r="B337" s="116" t="str">
        <f t="shared" si="11"/>
        <v xml:space="preserve">ROBERT MC CONNELL 5 YEAR MATURED VIRGINIA </v>
      </c>
      <c r="C337" s="101">
        <v>97.5</v>
      </c>
      <c r="D337" t="s">
        <v>1001</v>
      </c>
      <c r="E337" t="s">
        <v>1575</v>
      </c>
      <c r="F337" t="s">
        <v>1577</v>
      </c>
    </row>
    <row r="338" spans="1:6" x14ac:dyDescent="0.25">
      <c r="A338" t="str">
        <f t="shared" si="10"/>
        <v>AMMS19629</v>
      </c>
      <c r="B338" s="116" t="str">
        <f t="shared" si="11"/>
        <v xml:space="preserve">ROBERT MC CONNELL BARKING ROAD </v>
      </c>
      <c r="C338" s="101">
        <v>39</v>
      </c>
      <c r="D338" t="s">
        <v>946</v>
      </c>
      <c r="E338" t="s">
        <v>1578</v>
      </c>
      <c r="F338" t="s">
        <v>1579</v>
      </c>
    </row>
    <row r="339" spans="1:6" x14ac:dyDescent="0.25">
      <c r="A339" t="str">
        <f t="shared" si="10"/>
        <v>AMMS15636</v>
      </c>
      <c r="B339" s="116" t="str">
        <f t="shared" si="11"/>
        <v xml:space="preserve">ROBERT MC CONNELL BLACK &amp; GOLD </v>
      </c>
      <c r="C339" s="101">
        <v>47</v>
      </c>
      <c r="D339" t="s">
        <v>946</v>
      </c>
      <c r="E339" t="s">
        <v>1580</v>
      </c>
      <c r="F339" t="s">
        <v>1581</v>
      </c>
    </row>
    <row r="340" spans="1:6" x14ac:dyDescent="0.25">
      <c r="A340" t="str">
        <f t="shared" si="10"/>
        <v>AMMS15614</v>
      </c>
      <c r="B340" s="116" t="str">
        <f t="shared" si="11"/>
        <v xml:space="preserve">ROBERT MC CONNELL BLACK PARROT </v>
      </c>
      <c r="C340" s="101">
        <v>85</v>
      </c>
      <c r="D340" t="s">
        <v>1236</v>
      </c>
      <c r="E340" t="s">
        <v>1582</v>
      </c>
      <c r="F340" t="s">
        <v>1583</v>
      </c>
    </row>
    <row r="341" spans="1:6" x14ac:dyDescent="0.25">
      <c r="A341" t="str">
        <f t="shared" si="10"/>
        <v>AMMS19630</v>
      </c>
      <c r="B341" s="116" t="str">
        <f t="shared" si="11"/>
        <v xml:space="preserve">ROBERT MC CONNELL BOUTIQUE BLEND </v>
      </c>
      <c r="C341" s="101">
        <v>45</v>
      </c>
      <c r="D341" t="s">
        <v>946</v>
      </c>
      <c r="E341" t="s">
        <v>1584</v>
      </c>
      <c r="F341" t="s">
        <v>1585</v>
      </c>
    </row>
    <row r="342" spans="1:6" x14ac:dyDescent="0.25">
      <c r="A342" t="str">
        <f t="shared" si="10"/>
        <v>AMMS19858</v>
      </c>
      <c r="B342" s="116" t="str">
        <f t="shared" si="11"/>
        <v xml:space="preserve">ROBERT MC CONNELL BOUTIQUE BLEND 250 </v>
      </c>
      <c r="C342" s="101">
        <v>97.5</v>
      </c>
      <c r="D342" t="s">
        <v>1001</v>
      </c>
      <c r="E342" t="s">
        <v>1586</v>
      </c>
      <c r="F342" t="s">
        <v>1587</v>
      </c>
    </row>
    <row r="343" spans="1:6" x14ac:dyDescent="0.25">
      <c r="A343" t="str">
        <f t="shared" si="10"/>
        <v>AMMS19631</v>
      </c>
      <c r="B343" s="116" t="str">
        <f t="shared" si="11"/>
        <v xml:space="preserve">ROBERT MC CONNELL COVENT GARDEN </v>
      </c>
      <c r="C343" s="101">
        <v>45</v>
      </c>
      <c r="D343" t="s">
        <v>946</v>
      </c>
      <c r="E343" t="s">
        <v>1588</v>
      </c>
      <c r="F343" t="s">
        <v>1589</v>
      </c>
    </row>
    <row r="344" spans="1:6" x14ac:dyDescent="0.25">
      <c r="A344" t="str">
        <f t="shared" si="10"/>
        <v>AMMS20144</v>
      </c>
      <c r="B344" s="116" t="str">
        <f t="shared" si="11"/>
        <v xml:space="preserve">ROBERT MC CONNELL COVENT GARDEN </v>
      </c>
      <c r="C344" s="101">
        <v>97.5</v>
      </c>
      <c r="D344" t="s">
        <v>1001</v>
      </c>
      <c r="E344" t="s">
        <v>1588</v>
      </c>
      <c r="F344" t="s">
        <v>1590</v>
      </c>
    </row>
    <row r="345" spans="1:6" x14ac:dyDescent="0.25">
      <c r="A345" t="str">
        <f t="shared" si="10"/>
        <v>AMMS15617</v>
      </c>
      <c r="B345" s="116" t="str">
        <f t="shared" si="11"/>
        <v xml:space="preserve">ROBERT MC CONNELL GLEN PIPER </v>
      </c>
      <c r="C345" s="101">
        <v>49</v>
      </c>
      <c r="D345" t="s">
        <v>946</v>
      </c>
      <c r="E345" t="s">
        <v>1591</v>
      </c>
      <c r="F345" t="s">
        <v>1592</v>
      </c>
    </row>
    <row r="346" spans="1:6" x14ac:dyDescent="0.25">
      <c r="A346" t="str">
        <f t="shared" si="10"/>
        <v>AMMS19632</v>
      </c>
      <c r="B346" s="116" t="str">
        <f t="shared" si="11"/>
        <v xml:space="preserve">ROBERT MC CONNELL LATAKIA MIXTURE 1848 </v>
      </c>
      <c r="C346" s="101">
        <v>45</v>
      </c>
      <c r="D346" t="s">
        <v>946</v>
      </c>
      <c r="E346" t="s">
        <v>1593</v>
      </c>
      <c r="F346" t="s">
        <v>1594</v>
      </c>
    </row>
    <row r="347" spans="1:6" x14ac:dyDescent="0.25">
      <c r="A347" t="str">
        <f t="shared" si="10"/>
        <v>AMMS15634</v>
      </c>
      <c r="B347" s="116" t="str">
        <f t="shared" si="11"/>
        <v xml:space="preserve">ROBERT MC CONNELL MADURO </v>
      </c>
      <c r="C347" s="101">
        <v>45</v>
      </c>
      <c r="D347" t="s">
        <v>946</v>
      </c>
      <c r="E347" t="s">
        <v>1595</v>
      </c>
      <c r="F347" t="s">
        <v>1596</v>
      </c>
    </row>
    <row r="348" spans="1:6" x14ac:dyDescent="0.25">
      <c r="A348" t="str">
        <f t="shared" si="10"/>
        <v>AMMS19633</v>
      </c>
      <c r="B348" s="116" t="str">
        <f t="shared" si="11"/>
        <v xml:space="preserve">ROBERT MC CONNELL MARYLEBONE </v>
      </c>
      <c r="C348" s="101">
        <v>47</v>
      </c>
      <c r="D348" t="s">
        <v>946</v>
      </c>
      <c r="E348" t="s">
        <v>1597</v>
      </c>
      <c r="F348" t="s">
        <v>1598</v>
      </c>
    </row>
    <row r="349" spans="1:6" x14ac:dyDescent="0.25">
      <c r="A349" t="str">
        <f t="shared" si="10"/>
        <v>AMMS19859</v>
      </c>
      <c r="B349" s="116" t="str">
        <f t="shared" si="11"/>
        <v xml:space="preserve">ROBERT MC CONNELL MARYLEBONE 250 </v>
      </c>
      <c r="C349" s="101">
        <v>97.5</v>
      </c>
      <c r="D349" t="s">
        <v>1001</v>
      </c>
      <c r="E349" t="s">
        <v>1599</v>
      </c>
      <c r="F349" t="s">
        <v>1600</v>
      </c>
    </row>
    <row r="350" spans="1:6" x14ac:dyDescent="0.25">
      <c r="A350" t="str">
        <f t="shared" si="10"/>
        <v>AMMS19634</v>
      </c>
      <c r="B350" s="116" t="str">
        <f t="shared" si="11"/>
        <v xml:space="preserve">ROBERT MC CONNELL NOTTING HILL </v>
      </c>
      <c r="C350" s="101">
        <v>45</v>
      </c>
      <c r="D350" t="s">
        <v>946</v>
      </c>
      <c r="E350" t="s">
        <v>1601</v>
      </c>
      <c r="F350" t="s">
        <v>1602</v>
      </c>
    </row>
    <row r="351" spans="1:6" x14ac:dyDescent="0.25">
      <c r="A351" t="str">
        <f t="shared" si="10"/>
        <v>AMMS15631</v>
      </c>
      <c r="B351" s="116" t="str">
        <f t="shared" si="11"/>
        <v xml:space="preserve">ROBERT MC CONNELL OLD LONDON </v>
      </c>
      <c r="C351" s="101">
        <v>78</v>
      </c>
      <c r="D351" t="s">
        <v>1236</v>
      </c>
      <c r="E351" t="s">
        <v>1603</v>
      </c>
      <c r="F351" t="s">
        <v>1604</v>
      </c>
    </row>
    <row r="352" spans="1:6" x14ac:dyDescent="0.25">
      <c r="A352" t="str">
        <f t="shared" si="10"/>
        <v>AMMS15627</v>
      </c>
      <c r="B352" s="116" t="str">
        <f t="shared" si="11"/>
        <v xml:space="preserve">ROBERT MC CONNELL ORIENTAL </v>
      </c>
      <c r="C352" s="101">
        <v>48</v>
      </c>
      <c r="D352" t="s">
        <v>946</v>
      </c>
      <c r="E352" t="s">
        <v>1605</v>
      </c>
      <c r="F352" t="s">
        <v>1606</v>
      </c>
    </row>
    <row r="353" spans="1:6" x14ac:dyDescent="0.25">
      <c r="A353" t="str">
        <f t="shared" si="10"/>
        <v>AMMS19860</v>
      </c>
      <c r="B353" s="116" t="str">
        <f t="shared" si="11"/>
        <v xml:space="preserve">ROBERT MC CONNELL ORIENTAL 250 </v>
      </c>
      <c r="C353" s="101">
        <v>97.5</v>
      </c>
      <c r="D353" t="s">
        <v>1001</v>
      </c>
      <c r="E353" t="s">
        <v>1607</v>
      </c>
      <c r="F353" t="s">
        <v>1608</v>
      </c>
    </row>
    <row r="354" spans="1:6" x14ac:dyDescent="0.25">
      <c r="A354" t="str">
        <f t="shared" si="10"/>
        <v>AMMS19635</v>
      </c>
      <c r="B354" s="116" t="str">
        <f t="shared" si="11"/>
        <v xml:space="preserve">ROBERT MC CONNELL ORIENTAL SQUARE </v>
      </c>
      <c r="C354" s="101">
        <v>45</v>
      </c>
      <c r="D354" t="s">
        <v>946</v>
      </c>
      <c r="E354" t="s">
        <v>1609</v>
      </c>
      <c r="F354" t="s">
        <v>1610</v>
      </c>
    </row>
    <row r="355" spans="1:6" x14ac:dyDescent="0.25">
      <c r="A355" t="str">
        <f t="shared" si="10"/>
        <v>AMMS19636</v>
      </c>
      <c r="B355" s="116" t="str">
        <f t="shared" si="11"/>
        <v xml:space="preserve">ROBERT MC CONNELL OXFORD STREET </v>
      </c>
      <c r="C355" s="101">
        <v>43</v>
      </c>
      <c r="D355" t="s">
        <v>946</v>
      </c>
      <c r="E355" t="s">
        <v>1611</v>
      </c>
      <c r="F355" t="s">
        <v>1612</v>
      </c>
    </row>
    <row r="356" spans="1:6" x14ac:dyDescent="0.25">
      <c r="A356" t="str">
        <f t="shared" si="10"/>
        <v>AMMS19637</v>
      </c>
      <c r="B356" s="116" t="str">
        <f t="shared" si="11"/>
        <v xml:space="preserve">ROBERT MC CONNELL PADDINGTON </v>
      </c>
      <c r="C356" s="101">
        <v>45</v>
      </c>
      <c r="D356" t="s">
        <v>946</v>
      </c>
      <c r="E356" t="s">
        <v>1613</v>
      </c>
      <c r="F356" t="s">
        <v>1614</v>
      </c>
    </row>
    <row r="357" spans="1:6" x14ac:dyDescent="0.25">
      <c r="A357" t="str">
        <f t="shared" si="10"/>
        <v>AMMS19638</v>
      </c>
      <c r="B357" s="116" t="str">
        <f t="shared" si="11"/>
        <v xml:space="preserve">ROBERT MC CONNELL PICCADILLY CIRCUS </v>
      </c>
      <c r="C357" s="101">
        <v>43</v>
      </c>
      <c r="D357" t="s">
        <v>946</v>
      </c>
      <c r="E357" t="s">
        <v>1615</v>
      </c>
      <c r="F357" t="s">
        <v>1616</v>
      </c>
    </row>
    <row r="358" spans="1:6" x14ac:dyDescent="0.25">
      <c r="A358" t="str">
        <f t="shared" si="10"/>
        <v>AMMS15615</v>
      </c>
      <c r="B358" s="116" t="str">
        <f t="shared" si="11"/>
        <v xml:space="preserve">ROBERT MC CONNELL PURE LATAKIA </v>
      </c>
      <c r="C358" s="101">
        <v>47</v>
      </c>
      <c r="D358" t="s">
        <v>946</v>
      </c>
      <c r="E358" t="s">
        <v>1617</v>
      </c>
      <c r="F358" t="s">
        <v>1618</v>
      </c>
    </row>
    <row r="359" spans="1:6" x14ac:dyDescent="0.25">
      <c r="A359" t="str">
        <f t="shared" si="10"/>
        <v>AMMS19639</v>
      </c>
      <c r="B359" s="116" t="str">
        <f t="shared" si="11"/>
        <v xml:space="preserve">ROBERT MC CONNELL READY RUBBED </v>
      </c>
      <c r="C359" s="101">
        <v>47</v>
      </c>
      <c r="D359" t="s">
        <v>946</v>
      </c>
      <c r="E359" t="s">
        <v>1619</v>
      </c>
      <c r="F359" t="s">
        <v>1620</v>
      </c>
    </row>
    <row r="360" spans="1:6" x14ac:dyDescent="0.25">
      <c r="A360" t="str">
        <f t="shared" si="10"/>
        <v>AMMS20145</v>
      </c>
      <c r="B360" s="116" t="str">
        <f t="shared" si="11"/>
        <v xml:space="preserve">ROBERT MC CONNELL READY RUBBED </v>
      </c>
      <c r="C360" s="101">
        <v>97.5</v>
      </c>
      <c r="D360" t="s">
        <v>1001</v>
      </c>
      <c r="E360" t="s">
        <v>1619</v>
      </c>
      <c r="F360" t="s">
        <v>1621</v>
      </c>
    </row>
    <row r="361" spans="1:6" x14ac:dyDescent="0.25">
      <c r="A361" t="str">
        <f t="shared" si="10"/>
        <v>AMMS17626</v>
      </c>
      <c r="B361" s="116" t="str">
        <f t="shared" si="11"/>
        <v xml:space="preserve">ROBERT MC CONNELL RED ROSES </v>
      </c>
      <c r="C361" s="101">
        <v>70</v>
      </c>
      <c r="D361" t="s">
        <v>1236</v>
      </c>
      <c r="E361" t="s">
        <v>1622</v>
      </c>
      <c r="F361" t="s">
        <v>1623</v>
      </c>
    </row>
    <row r="362" spans="1:6" x14ac:dyDescent="0.25">
      <c r="A362" t="str">
        <f t="shared" si="10"/>
        <v>AMMS15626</v>
      </c>
      <c r="B362" s="116" t="str">
        <f t="shared" si="11"/>
        <v xml:space="preserve">ROBERT MC CONNELL RED VIRGINIA </v>
      </c>
      <c r="C362" s="101">
        <v>48</v>
      </c>
      <c r="D362" t="s">
        <v>946</v>
      </c>
      <c r="E362" t="s">
        <v>1624</v>
      </c>
      <c r="F362" t="s">
        <v>1625</v>
      </c>
    </row>
    <row r="363" spans="1:6" x14ac:dyDescent="0.25">
      <c r="A363" t="str">
        <f t="shared" si="10"/>
        <v>AMMS19640</v>
      </c>
      <c r="B363" s="116" t="str">
        <f t="shared" si="11"/>
        <v xml:space="preserve">ROBERT MC CONNELL REGENT STREET </v>
      </c>
      <c r="C363" s="101">
        <v>45</v>
      </c>
      <c r="D363" t="s">
        <v>946</v>
      </c>
      <c r="E363" t="s">
        <v>1626</v>
      </c>
      <c r="F363" t="s">
        <v>1627</v>
      </c>
    </row>
    <row r="364" spans="1:6" x14ac:dyDescent="0.25">
      <c r="A364" t="str">
        <f t="shared" si="10"/>
        <v>AMMS15625</v>
      </c>
      <c r="B364" s="116" t="str">
        <f t="shared" si="11"/>
        <v xml:space="preserve">ROBERT MC CONNELL SCOTTISH BLEND </v>
      </c>
      <c r="C364" s="101">
        <v>49</v>
      </c>
      <c r="D364" t="s">
        <v>946</v>
      </c>
      <c r="E364" t="s">
        <v>1628</v>
      </c>
      <c r="F364" t="s">
        <v>1629</v>
      </c>
    </row>
    <row r="365" spans="1:6" x14ac:dyDescent="0.25">
      <c r="A365" t="str">
        <f t="shared" si="10"/>
        <v>AMMS19861</v>
      </c>
      <c r="B365" s="116" t="str">
        <f t="shared" si="11"/>
        <v xml:space="preserve">ROBERT MC CONNELL SCOTTISH BLEND 250 </v>
      </c>
      <c r="C365" s="101">
        <v>97.5</v>
      </c>
      <c r="D365" t="s">
        <v>1001</v>
      </c>
      <c r="E365" t="s">
        <v>1630</v>
      </c>
      <c r="F365" t="s">
        <v>1631</v>
      </c>
    </row>
    <row r="366" spans="1:6" x14ac:dyDescent="0.25">
      <c r="A366" t="str">
        <f t="shared" si="10"/>
        <v>AMMS15624</v>
      </c>
      <c r="B366" s="116" t="str">
        <f t="shared" si="11"/>
        <v xml:space="preserve">ROBERT MC CONNELL SCOTTISH CAKE </v>
      </c>
      <c r="C366" s="101">
        <v>50</v>
      </c>
      <c r="D366" t="s">
        <v>946</v>
      </c>
      <c r="E366" t="s">
        <v>1632</v>
      </c>
      <c r="F366" t="s">
        <v>1633</v>
      </c>
    </row>
    <row r="367" spans="1:6" x14ac:dyDescent="0.25">
      <c r="A367" t="str">
        <f t="shared" si="10"/>
        <v>AMMS15623</v>
      </c>
      <c r="B367" s="116" t="str">
        <f t="shared" si="11"/>
        <v xml:space="preserve">ROBERT MC CONNELL SCOTTISH FLAKE </v>
      </c>
      <c r="C367" s="101">
        <v>49</v>
      </c>
      <c r="D367" t="s">
        <v>946</v>
      </c>
      <c r="E367" t="s">
        <v>1634</v>
      </c>
      <c r="F367" t="s">
        <v>1635</v>
      </c>
    </row>
    <row r="368" spans="1:6" x14ac:dyDescent="0.25">
      <c r="A368" t="str">
        <f t="shared" si="10"/>
        <v>AMMS15329</v>
      </c>
      <c r="B368" s="116" t="str">
        <f t="shared" si="11"/>
        <v xml:space="preserve">ROBERT MC CONNELL SOVEREIGN </v>
      </c>
      <c r="C368" s="101">
        <v>82</v>
      </c>
      <c r="D368" t="s">
        <v>1236</v>
      </c>
      <c r="E368" t="s">
        <v>1636</v>
      </c>
      <c r="F368" t="s">
        <v>1637</v>
      </c>
    </row>
    <row r="369" spans="1:6" x14ac:dyDescent="0.25">
      <c r="A369" t="str">
        <f t="shared" si="10"/>
        <v>AMMS15621</v>
      </c>
      <c r="B369" s="116" t="str">
        <f t="shared" si="11"/>
        <v xml:space="preserve">ROBERT MC CONNELL SPECIAL LONDON MATURE </v>
      </c>
      <c r="C369" s="101">
        <v>45</v>
      </c>
      <c r="D369" t="s">
        <v>946</v>
      </c>
      <c r="E369" t="s">
        <v>1638</v>
      </c>
      <c r="F369" t="s">
        <v>1639</v>
      </c>
    </row>
    <row r="370" spans="1:6" x14ac:dyDescent="0.25">
      <c r="A370" t="str">
        <f t="shared" si="10"/>
        <v>AMMS19641</v>
      </c>
      <c r="B370" s="116" t="str">
        <f t="shared" si="11"/>
        <v xml:space="preserve">ROBERT MC CONNELL ST.JAMES PARK </v>
      </c>
      <c r="C370" s="101">
        <v>45</v>
      </c>
      <c r="D370" t="s">
        <v>946</v>
      </c>
      <c r="E370" t="s">
        <v>1640</v>
      </c>
      <c r="F370" t="s">
        <v>1641</v>
      </c>
    </row>
    <row r="371" spans="1:6" x14ac:dyDescent="0.25">
      <c r="A371" t="str">
        <f t="shared" si="10"/>
        <v>AMMS15321</v>
      </c>
      <c r="B371" s="116" t="str">
        <f t="shared" si="11"/>
        <v xml:space="preserve">ROBERT MC CONNELL THE FRAGRANT BLEND </v>
      </c>
      <c r="C371" s="101">
        <v>80</v>
      </c>
      <c r="D371" t="s">
        <v>1236</v>
      </c>
      <c r="E371" t="s">
        <v>1642</v>
      </c>
      <c r="F371" t="s">
        <v>1643</v>
      </c>
    </row>
    <row r="372" spans="1:6" x14ac:dyDescent="0.25">
      <c r="A372" t="str">
        <f t="shared" si="10"/>
        <v>AMMS21172</v>
      </c>
      <c r="B372" s="116" t="str">
        <f t="shared" si="11"/>
        <v xml:space="preserve">ROYAL TWIST </v>
      </c>
      <c r="C372" s="101">
        <v>59</v>
      </c>
      <c r="D372" t="s">
        <v>1236</v>
      </c>
      <c r="E372" t="s">
        <v>1644</v>
      </c>
      <c r="F372" t="s">
        <v>1645</v>
      </c>
    </row>
    <row r="373" spans="1:6" x14ac:dyDescent="0.25">
      <c r="A373" t="str">
        <f t="shared" si="10"/>
        <v>AMMS15746</v>
      </c>
      <c r="B373" s="116" t="str">
        <f t="shared" si="11"/>
        <v xml:space="preserve">S.V.H </v>
      </c>
      <c r="C373" s="101">
        <v>24</v>
      </c>
      <c r="D373" t="s">
        <v>946</v>
      </c>
      <c r="E373" t="s">
        <v>1646</v>
      </c>
      <c r="F373" t="s">
        <v>1647</v>
      </c>
    </row>
    <row r="374" spans="1:6" x14ac:dyDescent="0.25">
      <c r="A374" t="str">
        <f t="shared" si="10"/>
        <v>AMMS18638</v>
      </c>
      <c r="B374" s="116" t="str">
        <f t="shared" si="11"/>
        <v xml:space="preserve">SAMUEL GAWITH BC CAVENDISH </v>
      </c>
      <c r="C374" s="101">
        <v>30</v>
      </c>
      <c r="D374" t="s">
        <v>946</v>
      </c>
      <c r="E374" t="s">
        <v>1648</v>
      </c>
      <c r="F374" t="s">
        <v>1649</v>
      </c>
    </row>
    <row r="375" spans="1:6" x14ac:dyDescent="0.25">
      <c r="A375" t="str">
        <f t="shared" si="10"/>
        <v>AMMS19398</v>
      </c>
      <c r="B375" s="116" t="str">
        <f t="shared" si="11"/>
        <v xml:space="preserve">SAMUEL GAWITH BLACK FOREST 250 G </v>
      </c>
      <c r="C375" s="101">
        <v>90</v>
      </c>
      <c r="D375" t="s">
        <v>1001</v>
      </c>
      <c r="E375" t="s">
        <v>1650</v>
      </c>
      <c r="F375" t="s">
        <v>1651</v>
      </c>
    </row>
    <row r="376" spans="1:6" x14ac:dyDescent="0.25">
      <c r="A376" t="str">
        <f t="shared" si="10"/>
        <v>AMMS18004</v>
      </c>
      <c r="B376" s="116" t="str">
        <f t="shared" si="11"/>
        <v xml:space="preserve">SAMUEL GAWITH CH FLAKE </v>
      </c>
      <c r="C376" s="101">
        <v>30</v>
      </c>
      <c r="D376" t="s">
        <v>946</v>
      </c>
      <c r="E376" t="s">
        <v>1652</v>
      </c>
      <c r="F376" t="s">
        <v>1653</v>
      </c>
    </row>
    <row r="377" spans="1:6" x14ac:dyDescent="0.25">
      <c r="A377" t="str">
        <f t="shared" si="10"/>
        <v>AMMS19726</v>
      </c>
      <c r="B377" s="116" t="str">
        <f t="shared" si="11"/>
        <v xml:space="preserve">SAVINELLI ARMONIA </v>
      </c>
      <c r="C377" s="101">
        <v>21.5</v>
      </c>
      <c r="D377" t="s">
        <v>946</v>
      </c>
      <c r="E377" t="s">
        <v>1654</v>
      </c>
      <c r="F377" t="s">
        <v>1655</v>
      </c>
    </row>
    <row r="378" spans="1:6" x14ac:dyDescent="0.25">
      <c r="A378" t="str">
        <f t="shared" si="10"/>
        <v>AMMS19727</v>
      </c>
      <c r="B378" s="116" t="str">
        <f t="shared" si="11"/>
        <v xml:space="preserve">SAVINELLI AROMA </v>
      </c>
      <c r="C378" s="101">
        <v>22</v>
      </c>
      <c r="D378" t="s">
        <v>946</v>
      </c>
      <c r="E378" t="s">
        <v>1656</v>
      </c>
      <c r="F378" t="s">
        <v>1657</v>
      </c>
    </row>
    <row r="379" spans="1:6" x14ac:dyDescent="0.25">
      <c r="A379" t="str">
        <f t="shared" si="10"/>
        <v>AMMS19728</v>
      </c>
      <c r="B379" s="116" t="str">
        <f t="shared" si="11"/>
        <v xml:space="preserve">SAVINELLI BLACK CAVENDISH </v>
      </c>
      <c r="C379" s="101">
        <v>21.5</v>
      </c>
      <c r="D379" t="s">
        <v>946</v>
      </c>
      <c r="E379" t="s">
        <v>1658</v>
      </c>
      <c r="F379" t="s">
        <v>1659</v>
      </c>
    </row>
    <row r="380" spans="1:6" x14ac:dyDescent="0.25">
      <c r="A380" t="str">
        <f t="shared" si="10"/>
        <v>AMMS19729</v>
      </c>
      <c r="B380" s="116" t="str">
        <f t="shared" si="11"/>
        <v xml:space="preserve">SAVINELLI CAVENDISH </v>
      </c>
      <c r="C380" s="101">
        <v>22</v>
      </c>
      <c r="D380" t="s">
        <v>946</v>
      </c>
      <c r="E380" t="s">
        <v>1660</v>
      </c>
      <c r="F380" t="s">
        <v>1661</v>
      </c>
    </row>
    <row r="381" spans="1:6" x14ac:dyDescent="0.25">
      <c r="A381" t="str">
        <f t="shared" si="10"/>
        <v>AMMS19730</v>
      </c>
      <c r="B381" s="116" t="str">
        <f t="shared" si="11"/>
        <v xml:space="preserve">SAVINELLI ENGLISH MIXTURE </v>
      </c>
      <c r="C381" s="101">
        <v>21.5</v>
      </c>
      <c r="D381" t="s">
        <v>946</v>
      </c>
      <c r="E381" t="s">
        <v>1662</v>
      </c>
      <c r="F381" t="s">
        <v>1663</v>
      </c>
    </row>
    <row r="382" spans="1:6" x14ac:dyDescent="0.25">
      <c r="A382" t="str">
        <f t="shared" si="10"/>
        <v>AMMS19731</v>
      </c>
      <c r="B382" s="116" t="str">
        <f t="shared" si="11"/>
        <v xml:space="preserve">SAVINELLI THE BALKANS </v>
      </c>
      <c r="C382" s="101">
        <v>21</v>
      </c>
      <c r="D382" t="s">
        <v>946</v>
      </c>
      <c r="E382" t="s">
        <v>1664</v>
      </c>
      <c r="F382" t="s">
        <v>1665</v>
      </c>
    </row>
    <row r="383" spans="1:6" x14ac:dyDescent="0.25">
      <c r="A383" t="str">
        <f t="shared" si="10"/>
        <v>AMMS3765</v>
      </c>
      <c r="B383" s="116" t="str">
        <f t="shared" si="11"/>
        <v xml:space="preserve">SCAFERLATI CAPORAL </v>
      </c>
      <c r="C383" s="101">
        <v>10.5</v>
      </c>
      <c r="D383" t="s">
        <v>1125</v>
      </c>
      <c r="E383" t="s">
        <v>1666</v>
      </c>
      <c r="F383" t="s">
        <v>1667</v>
      </c>
    </row>
    <row r="384" spans="1:6" x14ac:dyDescent="0.25">
      <c r="A384" t="str">
        <f t="shared" si="10"/>
        <v>AMMS2170</v>
      </c>
      <c r="B384" s="116" t="str">
        <f t="shared" si="11"/>
        <v xml:space="preserve">SKANDINAVIK MAHOGANY </v>
      </c>
      <c r="C384" s="101">
        <v>9.6</v>
      </c>
      <c r="D384" t="s">
        <v>946</v>
      </c>
      <c r="E384" t="s">
        <v>1668</v>
      </c>
      <c r="F384" t="s">
        <v>1669</v>
      </c>
    </row>
    <row r="385" spans="1:6" x14ac:dyDescent="0.25">
      <c r="A385" t="str">
        <f t="shared" si="10"/>
        <v>AMMS129</v>
      </c>
      <c r="B385" s="116" t="str">
        <f t="shared" si="11"/>
        <v xml:space="preserve">SKANDINAVIK MIXTURE </v>
      </c>
      <c r="C385" s="101">
        <v>10.7</v>
      </c>
      <c r="D385" t="s">
        <v>946</v>
      </c>
      <c r="E385" t="s">
        <v>1670</v>
      </c>
      <c r="F385" t="s">
        <v>1671</v>
      </c>
    </row>
    <row r="386" spans="1:6" x14ac:dyDescent="0.25">
      <c r="A386" t="str">
        <f t="shared" ref="A386:A449" si="12">"AMMS" &amp; F386</f>
        <v>AMMS612</v>
      </c>
      <c r="B386" s="116" t="str">
        <f t="shared" ref="B386:B449" si="13">E386 &amp; " " &amp; IF(D386="astuccio da 20 pezzi","*AST 20",IF(D386="cartoccio da 20 pezzi","*CART 20",""))</f>
        <v xml:space="preserve">SKANDINAVIK NAVY </v>
      </c>
      <c r="C386" s="101">
        <v>10.7</v>
      </c>
      <c r="D386" t="s">
        <v>946</v>
      </c>
      <c r="E386" t="s">
        <v>1672</v>
      </c>
      <c r="F386" t="s">
        <v>1673</v>
      </c>
    </row>
    <row r="387" spans="1:6" x14ac:dyDescent="0.25">
      <c r="A387" t="str">
        <f t="shared" si="12"/>
        <v>AMMS713</v>
      </c>
      <c r="B387" s="116" t="str">
        <f t="shared" si="13"/>
        <v xml:space="preserve">SKANDINAVIK REGULAR </v>
      </c>
      <c r="C387" s="101">
        <v>10.7</v>
      </c>
      <c r="D387" t="s">
        <v>946</v>
      </c>
      <c r="E387" t="s">
        <v>1674</v>
      </c>
      <c r="F387" t="s">
        <v>1675</v>
      </c>
    </row>
    <row r="388" spans="1:6" x14ac:dyDescent="0.25">
      <c r="A388" t="str">
        <f t="shared" si="12"/>
        <v>AMMS1256</v>
      </c>
      <c r="B388" s="116" t="str">
        <f t="shared" si="13"/>
        <v xml:space="preserve">SKANDINAVIK SUNGOLD </v>
      </c>
      <c r="C388" s="101">
        <v>10.7</v>
      </c>
      <c r="D388" t="s">
        <v>946</v>
      </c>
      <c r="E388" t="s">
        <v>1676</v>
      </c>
      <c r="F388" t="s">
        <v>1677</v>
      </c>
    </row>
    <row r="389" spans="1:6" x14ac:dyDescent="0.25">
      <c r="A389" t="str">
        <f t="shared" si="12"/>
        <v>AMMS920</v>
      </c>
      <c r="B389" s="116" t="str">
        <f t="shared" si="13"/>
        <v xml:space="preserve">SKANDINAVIK WHITE </v>
      </c>
      <c r="C389" s="101">
        <v>10.7</v>
      </c>
      <c r="D389" t="s">
        <v>946</v>
      </c>
      <c r="E389" t="s">
        <v>1678</v>
      </c>
      <c r="F389" t="s">
        <v>1679</v>
      </c>
    </row>
    <row r="390" spans="1:6" x14ac:dyDescent="0.25">
      <c r="A390" t="str">
        <f t="shared" si="12"/>
        <v>AMMS20033</v>
      </c>
      <c r="B390" s="116" t="str">
        <f t="shared" si="13"/>
        <v xml:space="preserve">SOLANI BLEND 113 </v>
      </c>
      <c r="C390" s="101">
        <v>49</v>
      </c>
      <c r="D390" t="s">
        <v>946</v>
      </c>
      <c r="E390" t="s">
        <v>1680</v>
      </c>
      <c r="F390" t="s">
        <v>1681</v>
      </c>
    </row>
    <row r="391" spans="1:6" x14ac:dyDescent="0.25">
      <c r="A391" t="str">
        <f t="shared" si="12"/>
        <v>AMMS20034</v>
      </c>
      <c r="B391" s="116" t="str">
        <f t="shared" si="13"/>
        <v xml:space="preserve">SOLANI BLEND 131 </v>
      </c>
      <c r="C391" s="101">
        <v>47</v>
      </c>
      <c r="D391" t="s">
        <v>946</v>
      </c>
      <c r="E391" t="s">
        <v>1682</v>
      </c>
      <c r="F391" t="s">
        <v>1683</v>
      </c>
    </row>
    <row r="392" spans="1:6" x14ac:dyDescent="0.25">
      <c r="A392" t="str">
        <f t="shared" si="12"/>
        <v>AMMS20035</v>
      </c>
      <c r="B392" s="116" t="str">
        <f t="shared" si="13"/>
        <v xml:space="preserve">SOLANI BLEND 333 </v>
      </c>
      <c r="C392" s="101">
        <v>47</v>
      </c>
      <c r="D392" t="s">
        <v>946</v>
      </c>
      <c r="E392" t="s">
        <v>1684</v>
      </c>
      <c r="F392" t="s">
        <v>1685</v>
      </c>
    </row>
    <row r="393" spans="1:6" x14ac:dyDescent="0.25">
      <c r="A393" t="str">
        <f t="shared" si="12"/>
        <v>AMMS20036</v>
      </c>
      <c r="B393" s="116" t="str">
        <f t="shared" si="13"/>
        <v xml:space="preserve">SOLANI BLEND 369 </v>
      </c>
      <c r="C393" s="101">
        <v>49</v>
      </c>
      <c r="D393" t="s">
        <v>946</v>
      </c>
      <c r="E393" t="s">
        <v>1686</v>
      </c>
      <c r="F393" t="s">
        <v>1687</v>
      </c>
    </row>
    <row r="394" spans="1:6" x14ac:dyDescent="0.25">
      <c r="A394" t="str">
        <f t="shared" si="12"/>
        <v>AMMS20037</v>
      </c>
      <c r="B394" s="116" t="str">
        <f t="shared" si="13"/>
        <v xml:space="preserve">SOLANI BLEND 633 </v>
      </c>
      <c r="C394" s="101">
        <v>47</v>
      </c>
      <c r="D394" t="s">
        <v>946</v>
      </c>
      <c r="E394" t="s">
        <v>1688</v>
      </c>
      <c r="F394" t="s">
        <v>1689</v>
      </c>
    </row>
    <row r="395" spans="1:6" x14ac:dyDescent="0.25">
      <c r="A395" t="str">
        <f t="shared" si="12"/>
        <v>AMMS20038</v>
      </c>
      <c r="B395" s="116" t="str">
        <f t="shared" si="13"/>
        <v xml:space="preserve">SOLANI BLEND 656 </v>
      </c>
      <c r="C395" s="101">
        <v>49</v>
      </c>
      <c r="D395" t="s">
        <v>946</v>
      </c>
      <c r="E395" t="s">
        <v>1690</v>
      </c>
      <c r="F395" t="s">
        <v>1691</v>
      </c>
    </row>
    <row r="396" spans="1:6" x14ac:dyDescent="0.25">
      <c r="A396" t="str">
        <f t="shared" si="12"/>
        <v>AMMS20039</v>
      </c>
      <c r="B396" s="116" t="str">
        <f t="shared" si="13"/>
        <v xml:space="preserve">SOLANI BLEND 763 </v>
      </c>
      <c r="C396" s="101">
        <v>49</v>
      </c>
      <c r="D396" t="s">
        <v>946</v>
      </c>
      <c r="E396" t="s">
        <v>1692</v>
      </c>
      <c r="F396" t="s">
        <v>1693</v>
      </c>
    </row>
    <row r="397" spans="1:6" x14ac:dyDescent="0.25">
      <c r="A397" t="str">
        <f t="shared" si="12"/>
        <v>AMMS20040</v>
      </c>
      <c r="B397" s="116" t="str">
        <f t="shared" si="13"/>
        <v xml:space="preserve">SOLANI BLEND 779 </v>
      </c>
      <c r="C397" s="101">
        <v>47</v>
      </c>
      <c r="D397" t="s">
        <v>946</v>
      </c>
      <c r="E397" t="s">
        <v>1694</v>
      </c>
      <c r="F397" t="s">
        <v>1695</v>
      </c>
    </row>
    <row r="398" spans="1:6" x14ac:dyDescent="0.25">
      <c r="A398" t="str">
        <f t="shared" si="12"/>
        <v>AMMS596</v>
      </c>
      <c r="B398" s="116" t="str">
        <f t="shared" si="13"/>
        <v xml:space="preserve">SPECIAL DUBLIN MIXTURE </v>
      </c>
      <c r="C398" s="101">
        <v>10.199999999999999</v>
      </c>
      <c r="D398" t="s">
        <v>946</v>
      </c>
      <c r="E398" t="s">
        <v>1696</v>
      </c>
      <c r="F398" t="s">
        <v>1697</v>
      </c>
    </row>
    <row r="399" spans="1:6" x14ac:dyDescent="0.25">
      <c r="A399" t="str">
        <f t="shared" si="12"/>
        <v>AMMS3766</v>
      </c>
      <c r="B399" s="116" t="str">
        <f t="shared" si="13"/>
        <v xml:space="preserve">ST BRUNO FLAKE </v>
      </c>
      <c r="C399" s="101">
        <v>13.5</v>
      </c>
      <c r="D399" t="s">
        <v>946</v>
      </c>
      <c r="E399" t="s">
        <v>1698</v>
      </c>
      <c r="F399" t="s">
        <v>1699</v>
      </c>
    </row>
    <row r="400" spans="1:6" x14ac:dyDescent="0.25">
      <c r="A400" t="str">
        <f t="shared" si="12"/>
        <v>AMMS21476</v>
      </c>
      <c r="B400" s="116" t="str">
        <f t="shared" si="13"/>
        <v xml:space="preserve">STANISLAW BALKAN LATAKIA </v>
      </c>
      <c r="C400" s="101">
        <v>52</v>
      </c>
      <c r="D400" t="s">
        <v>1236</v>
      </c>
      <c r="E400" t="s">
        <v>1700</v>
      </c>
      <c r="F400" t="s">
        <v>1701</v>
      </c>
    </row>
    <row r="401" spans="1:6" x14ac:dyDescent="0.25">
      <c r="A401" t="str">
        <f t="shared" si="12"/>
        <v>AMMS21747</v>
      </c>
      <c r="B401" s="116" t="str">
        <f t="shared" si="13"/>
        <v xml:space="preserve">STANISLAW BLACK CAVENDISH </v>
      </c>
      <c r="C401" s="101">
        <v>28.5</v>
      </c>
      <c r="D401" t="s">
        <v>946</v>
      </c>
      <c r="E401" t="s">
        <v>1702</v>
      </c>
      <c r="F401" t="s">
        <v>1703</v>
      </c>
    </row>
    <row r="402" spans="1:6" x14ac:dyDescent="0.25">
      <c r="A402" t="str">
        <f t="shared" si="12"/>
        <v>AMMS21748</v>
      </c>
      <c r="B402" s="116" t="str">
        <f t="shared" si="13"/>
        <v xml:space="preserve">STANISLAW DANISH BLEND </v>
      </c>
      <c r="C402" s="101">
        <v>28.5</v>
      </c>
      <c r="D402" t="s">
        <v>946</v>
      </c>
      <c r="E402" t="s">
        <v>1704</v>
      </c>
      <c r="F402" t="s">
        <v>1705</v>
      </c>
    </row>
    <row r="403" spans="1:6" x14ac:dyDescent="0.25">
      <c r="A403" t="str">
        <f t="shared" si="12"/>
        <v>AMMS21477</v>
      </c>
      <c r="B403" s="116" t="str">
        <f t="shared" si="13"/>
        <v xml:space="preserve">STANISLAW ENGLISH SUMMER FLAKE </v>
      </c>
      <c r="C403" s="101">
        <v>27</v>
      </c>
      <c r="D403" t="s">
        <v>946</v>
      </c>
      <c r="E403" t="s">
        <v>1706</v>
      </c>
      <c r="F403" t="s">
        <v>1707</v>
      </c>
    </row>
    <row r="404" spans="1:6" x14ac:dyDescent="0.25">
      <c r="A404" t="str">
        <f t="shared" si="12"/>
        <v>AMMS21478</v>
      </c>
      <c r="B404" s="116" t="str">
        <f t="shared" si="13"/>
        <v xml:space="preserve">STANISLAW IRISH SPRING FLAKE </v>
      </c>
      <c r="C404" s="101">
        <v>28</v>
      </c>
      <c r="D404" t="s">
        <v>946</v>
      </c>
      <c r="E404" t="s">
        <v>1708</v>
      </c>
      <c r="F404" t="s">
        <v>1709</v>
      </c>
    </row>
    <row r="405" spans="1:6" x14ac:dyDescent="0.25">
      <c r="A405" t="str">
        <f t="shared" si="12"/>
        <v>AMMS21479</v>
      </c>
      <c r="B405" s="116" t="str">
        <f t="shared" si="13"/>
        <v xml:space="preserve">STANISLAW LONDON MIXTURE </v>
      </c>
      <c r="C405" s="101">
        <v>43</v>
      </c>
      <c r="D405" t="s">
        <v>1236</v>
      </c>
      <c r="E405" t="s">
        <v>1710</v>
      </c>
      <c r="F405" t="s">
        <v>1711</v>
      </c>
    </row>
    <row r="406" spans="1:6" x14ac:dyDescent="0.25">
      <c r="A406" t="str">
        <f t="shared" si="12"/>
        <v>AMMS21480</v>
      </c>
      <c r="B406" s="116" t="str">
        <f t="shared" si="13"/>
        <v xml:space="preserve">STANISLAW SCOTTISH AUTUMN FLAKE </v>
      </c>
      <c r="C406" s="101">
        <v>27</v>
      </c>
      <c r="D406" t="s">
        <v>946</v>
      </c>
      <c r="E406" t="s">
        <v>1712</v>
      </c>
      <c r="F406" t="s">
        <v>1713</v>
      </c>
    </row>
    <row r="407" spans="1:6" x14ac:dyDescent="0.25">
      <c r="A407" t="str">
        <f t="shared" si="12"/>
        <v>AMMS21481</v>
      </c>
      <c r="B407" s="116" t="str">
        <f t="shared" si="13"/>
        <v xml:space="preserve">STANISLAW WINTER TIME FLAKE </v>
      </c>
      <c r="C407" s="101">
        <v>33</v>
      </c>
      <c r="D407" t="s">
        <v>946</v>
      </c>
      <c r="E407" t="s">
        <v>1714</v>
      </c>
      <c r="F407" t="s">
        <v>1715</v>
      </c>
    </row>
    <row r="408" spans="1:6" x14ac:dyDescent="0.25">
      <c r="A408" t="str">
        <f t="shared" si="12"/>
        <v>AMMS3385</v>
      </c>
      <c r="B408" s="116" t="str">
        <f t="shared" si="13"/>
        <v xml:space="preserve">SUPER PRINCE MOLASSES AA 250 G </v>
      </c>
      <c r="C408" s="101">
        <v>30</v>
      </c>
      <c r="D408" t="s">
        <v>1001</v>
      </c>
      <c r="E408" t="s">
        <v>1716</v>
      </c>
      <c r="F408" t="s">
        <v>1717</v>
      </c>
    </row>
    <row r="409" spans="1:6" x14ac:dyDescent="0.25">
      <c r="A409" t="str">
        <f t="shared" si="12"/>
        <v>AMMS3302</v>
      </c>
      <c r="B409" s="116" t="str">
        <f t="shared" si="13"/>
        <v xml:space="preserve">SUPER PRINCE MOLASSES AA 50 G </v>
      </c>
      <c r="C409" s="101">
        <v>7</v>
      </c>
      <c r="D409" t="s">
        <v>946</v>
      </c>
      <c r="E409" t="s">
        <v>1718</v>
      </c>
      <c r="F409" t="s">
        <v>1719</v>
      </c>
    </row>
    <row r="410" spans="1:6" x14ac:dyDescent="0.25">
      <c r="A410" t="str">
        <f t="shared" si="12"/>
        <v>AMMS3393</v>
      </c>
      <c r="B410" s="116" t="str">
        <f t="shared" si="13"/>
        <v xml:space="preserve">SUPER PRINCE MOLASSES AN 250 G </v>
      </c>
      <c r="C410" s="101">
        <v>25</v>
      </c>
      <c r="D410" t="s">
        <v>1001</v>
      </c>
      <c r="E410" t="s">
        <v>1720</v>
      </c>
      <c r="F410" t="s">
        <v>1721</v>
      </c>
    </row>
    <row r="411" spans="1:6" x14ac:dyDescent="0.25">
      <c r="A411" t="str">
        <f t="shared" si="12"/>
        <v>AMMS3310</v>
      </c>
      <c r="B411" s="116" t="str">
        <f t="shared" si="13"/>
        <v xml:space="preserve">SUPER PRINCE MOLASSES AN 50 G </v>
      </c>
      <c r="C411" s="101">
        <v>7</v>
      </c>
      <c r="D411" t="s">
        <v>946</v>
      </c>
      <c r="E411" t="s">
        <v>1722</v>
      </c>
      <c r="F411" t="s">
        <v>1723</v>
      </c>
    </row>
    <row r="412" spans="1:6" x14ac:dyDescent="0.25">
      <c r="A412" t="str">
        <f t="shared" si="12"/>
        <v>AMMS3389</v>
      </c>
      <c r="B412" s="116" t="str">
        <f t="shared" si="13"/>
        <v xml:space="preserve">SUPER PRINCE MOLASSES B 250 G </v>
      </c>
      <c r="C412" s="101">
        <v>30</v>
      </c>
      <c r="D412" t="s">
        <v>1001</v>
      </c>
      <c r="E412" t="s">
        <v>1724</v>
      </c>
      <c r="F412" t="s">
        <v>1725</v>
      </c>
    </row>
    <row r="413" spans="1:6" x14ac:dyDescent="0.25">
      <c r="A413" t="str">
        <f t="shared" si="12"/>
        <v>AMMS3306</v>
      </c>
      <c r="B413" s="116" t="str">
        <f t="shared" si="13"/>
        <v xml:space="preserve">SUPER PRINCE MOLASSES B 50 G </v>
      </c>
      <c r="C413" s="101">
        <v>7</v>
      </c>
      <c r="D413" t="s">
        <v>946</v>
      </c>
      <c r="E413" t="s">
        <v>1726</v>
      </c>
      <c r="F413" t="s">
        <v>1727</v>
      </c>
    </row>
    <row r="414" spans="1:6" x14ac:dyDescent="0.25">
      <c r="A414" t="str">
        <f t="shared" si="12"/>
        <v>AMMS3399</v>
      </c>
      <c r="B414" s="116" t="str">
        <f t="shared" si="13"/>
        <v xml:space="preserve">SUPER PRINCE MOLASSES C 250 G </v>
      </c>
      <c r="C414" s="101">
        <v>30</v>
      </c>
      <c r="D414" t="s">
        <v>1001</v>
      </c>
      <c r="E414" t="s">
        <v>1728</v>
      </c>
      <c r="F414" t="s">
        <v>1729</v>
      </c>
    </row>
    <row r="415" spans="1:6" x14ac:dyDescent="0.25">
      <c r="A415" t="str">
        <f t="shared" si="12"/>
        <v>AMMS3316</v>
      </c>
      <c r="B415" s="116" t="str">
        <f t="shared" si="13"/>
        <v xml:space="preserve">SUPER PRINCE MOLASSES C 50 G </v>
      </c>
      <c r="C415" s="101">
        <v>7</v>
      </c>
      <c r="D415" t="s">
        <v>946</v>
      </c>
      <c r="E415" t="s">
        <v>1730</v>
      </c>
      <c r="F415" t="s">
        <v>1731</v>
      </c>
    </row>
    <row r="416" spans="1:6" x14ac:dyDescent="0.25">
      <c r="A416" t="str">
        <f t="shared" si="12"/>
        <v>AMMS3396</v>
      </c>
      <c r="B416" s="116" t="str">
        <f t="shared" si="13"/>
        <v xml:space="preserve">SUPER PRINCE MOLASSES CL 250 G </v>
      </c>
      <c r="C416" s="101">
        <v>30</v>
      </c>
      <c r="D416" t="s">
        <v>1001</v>
      </c>
      <c r="E416" t="s">
        <v>1732</v>
      </c>
      <c r="F416" t="s">
        <v>1733</v>
      </c>
    </row>
    <row r="417" spans="1:6" x14ac:dyDescent="0.25">
      <c r="A417" t="str">
        <f t="shared" si="12"/>
        <v>AMMS3313</v>
      </c>
      <c r="B417" s="116" t="str">
        <f t="shared" si="13"/>
        <v xml:space="preserve">SUPER PRINCE MOLASSES CL 50 G </v>
      </c>
      <c r="C417" s="101">
        <v>7</v>
      </c>
      <c r="D417" t="s">
        <v>946</v>
      </c>
      <c r="E417" t="s">
        <v>1734</v>
      </c>
      <c r="F417" t="s">
        <v>1735</v>
      </c>
    </row>
    <row r="418" spans="1:6" x14ac:dyDescent="0.25">
      <c r="A418" t="str">
        <f t="shared" si="12"/>
        <v>AMMS3400</v>
      </c>
      <c r="B418" s="116" t="str">
        <f t="shared" si="13"/>
        <v xml:space="preserve">SUPER PRINCE MOLASSES CM 250 G </v>
      </c>
      <c r="C418" s="101">
        <v>30</v>
      </c>
      <c r="D418" t="s">
        <v>1001</v>
      </c>
      <c r="E418" t="s">
        <v>1736</v>
      </c>
      <c r="F418" t="s">
        <v>1737</v>
      </c>
    </row>
    <row r="419" spans="1:6" x14ac:dyDescent="0.25">
      <c r="A419" t="str">
        <f t="shared" si="12"/>
        <v>AMMS3317</v>
      </c>
      <c r="B419" s="116" t="str">
        <f t="shared" si="13"/>
        <v xml:space="preserve">SUPER PRINCE MOLASSES CM 50 G </v>
      </c>
      <c r="C419" s="101">
        <v>7</v>
      </c>
      <c r="D419" t="s">
        <v>946</v>
      </c>
      <c r="E419" t="s">
        <v>1738</v>
      </c>
      <c r="F419" t="s">
        <v>1739</v>
      </c>
    </row>
    <row r="420" spans="1:6" x14ac:dyDescent="0.25">
      <c r="A420" t="str">
        <f t="shared" si="12"/>
        <v>AMMS3394</v>
      </c>
      <c r="B420" s="116" t="str">
        <f t="shared" si="13"/>
        <v xml:space="preserve">SUPER PRINCE MOLASSES CR 250 G </v>
      </c>
      <c r="C420" s="101">
        <v>30</v>
      </c>
      <c r="D420" t="s">
        <v>1001</v>
      </c>
      <c r="E420" t="s">
        <v>1740</v>
      </c>
      <c r="F420" t="s">
        <v>1741</v>
      </c>
    </row>
    <row r="421" spans="1:6" x14ac:dyDescent="0.25">
      <c r="A421" t="str">
        <f t="shared" si="12"/>
        <v>AMMS3311</v>
      </c>
      <c r="B421" s="116" t="str">
        <f t="shared" si="13"/>
        <v xml:space="preserve">SUPER PRINCE MOLASSES CR 50 G </v>
      </c>
      <c r="C421" s="101">
        <v>7</v>
      </c>
      <c r="D421" t="s">
        <v>946</v>
      </c>
      <c r="E421" t="s">
        <v>1742</v>
      </c>
      <c r="F421" t="s">
        <v>1743</v>
      </c>
    </row>
    <row r="422" spans="1:6" x14ac:dyDescent="0.25">
      <c r="A422" t="str">
        <f t="shared" si="12"/>
        <v>AMMS3387</v>
      </c>
      <c r="B422" s="116" t="str">
        <f t="shared" si="13"/>
        <v xml:space="preserve">SUPER PRINCE MOLASSES DM 250 G </v>
      </c>
      <c r="C422" s="101">
        <v>30</v>
      </c>
      <c r="D422" t="s">
        <v>1001</v>
      </c>
      <c r="E422" t="s">
        <v>1744</v>
      </c>
      <c r="F422" t="s">
        <v>1745</v>
      </c>
    </row>
    <row r="423" spans="1:6" x14ac:dyDescent="0.25">
      <c r="A423" t="str">
        <f t="shared" si="12"/>
        <v>AMMS3304</v>
      </c>
      <c r="B423" s="116" t="str">
        <f t="shared" si="13"/>
        <v xml:space="preserve">SUPER PRINCE MOLASSES DM 50 G </v>
      </c>
      <c r="C423" s="101">
        <v>7</v>
      </c>
      <c r="D423" t="s">
        <v>946</v>
      </c>
      <c r="E423" t="s">
        <v>1746</v>
      </c>
      <c r="F423" t="s">
        <v>1747</v>
      </c>
    </row>
    <row r="424" spans="1:6" x14ac:dyDescent="0.25">
      <c r="A424" t="str">
        <f t="shared" si="12"/>
        <v>AMMS3398</v>
      </c>
      <c r="B424" s="116" t="str">
        <f t="shared" si="13"/>
        <v xml:space="preserve">SUPER PRINCE MOLASSES GM 250 G </v>
      </c>
      <c r="C424" s="101">
        <v>30</v>
      </c>
      <c r="D424" t="s">
        <v>1001</v>
      </c>
      <c r="E424" t="s">
        <v>1748</v>
      </c>
      <c r="F424" t="s">
        <v>1749</v>
      </c>
    </row>
    <row r="425" spans="1:6" x14ac:dyDescent="0.25">
      <c r="A425" t="str">
        <f t="shared" si="12"/>
        <v>AMMS3315</v>
      </c>
      <c r="B425" s="116" t="str">
        <f t="shared" si="13"/>
        <v xml:space="preserve">SUPER PRINCE MOLASSES GM 50 G </v>
      </c>
      <c r="C425" s="101">
        <v>7</v>
      </c>
      <c r="D425" t="s">
        <v>946</v>
      </c>
      <c r="E425" t="s">
        <v>1750</v>
      </c>
      <c r="F425" t="s">
        <v>1751</v>
      </c>
    </row>
    <row r="426" spans="1:6" x14ac:dyDescent="0.25">
      <c r="A426" t="str">
        <f t="shared" si="12"/>
        <v>AMMS3395</v>
      </c>
      <c r="B426" s="116" t="str">
        <f t="shared" si="13"/>
        <v xml:space="preserve">SUPER PRINCE MOLASSES K 250 G </v>
      </c>
      <c r="C426" s="101">
        <v>30</v>
      </c>
      <c r="D426" t="s">
        <v>1001</v>
      </c>
      <c r="E426" t="s">
        <v>1752</v>
      </c>
      <c r="F426" t="s">
        <v>1753</v>
      </c>
    </row>
    <row r="427" spans="1:6" x14ac:dyDescent="0.25">
      <c r="A427" t="str">
        <f t="shared" si="12"/>
        <v>AMMS3312</v>
      </c>
      <c r="B427" s="116" t="str">
        <f t="shared" si="13"/>
        <v xml:space="preserve">SUPER PRINCE MOLASSES K 50 G </v>
      </c>
      <c r="C427" s="101">
        <v>7</v>
      </c>
      <c r="D427" t="s">
        <v>946</v>
      </c>
      <c r="E427" t="s">
        <v>1754</v>
      </c>
      <c r="F427" t="s">
        <v>1755</v>
      </c>
    </row>
    <row r="428" spans="1:6" x14ac:dyDescent="0.25">
      <c r="A428" t="str">
        <f t="shared" si="12"/>
        <v>AMMS3383</v>
      </c>
      <c r="B428" s="116" t="str">
        <f t="shared" si="13"/>
        <v xml:space="preserve">SUPER PRINCE MOLASSES L 250 G </v>
      </c>
      <c r="C428" s="101">
        <v>30</v>
      </c>
      <c r="D428" t="s">
        <v>1001</v>
      </c>
      <c r="E428" t="s">
        <v>1756</v>
      </c>
      <c r="F428" t="s">
        <v>1757</v>
      </c>
    </row>
    <row r="429" spans="1:6" x14ac:dyDescent="0.25">
      <c r="A429" t="str">
        <f t="shared" si="12"/>
        <v>AMMS3300</v>
      </c>
      <c r="B429" s="116" t="str">
        <f t="shared" si="13"/>
        <v xml:space="preserve">SUPER PRINCE MOLASSES L 50 G </v>
      </c>
      <c r="C429" s="101">
        <v>7</v>
      </c>
      <c r="D429" t="s">
        <v>946</v>
      </c>
      <c r="E429" t="s">
        <v>1758</v>
      </c>
      <c r="F429" t="s">
        <v>1759</v>
      </c>
    </row>
    <row r="430" spans="1:6" x14ac:dyDescent="0.25">
      <c r="A430" t="str">
        <f t="shared" si="12"/>
        <v>AMMS3384</v>
      </c>
      <c r="B430" s="116" t="str">
        <f t="shared" si="13"/>
        <v xml:space="preserve">SUPER PRINCE MOLASSES LM 250 G </v>
      </c>
      <c r="C430" s="101">
        <v>30</v>
      </c>
      <c r="D430" t="s">
        <v>1001</v>
      </c>
      <c r="E430" t="s">
        <v>1760</v>
      </c>
      <c r="F430" t="s">
        <v>1761</v>
      </c>
    </row>
    <row r="431" spans="1:6" x14ac:dyDescent="0.25">
      <c r="A431" t="str">
        <f t="shared" si="12"/>
        <v>AMMS3301</v>
      </c>
      <c r="B431" s="116" t="str">
        <f t="shared" si="13"/>
        <v xml:space="preserve">SUPER PRINCE MOLASSES LM 50 G </v>
      </c>
      <c r="C431" s="101">
        <v>7</v>
      </c>
      <c r="D431" t="s">
        <v>946</v>
      </c>
      <c r="E431" t="s">
        <v>1762</v>
      </c>
      <c r="F431" t="s">
        <v>1763</v>
      </c>
    </row>
    <row r="432" spans="1:6" x14ac:dyDescent="0.25">
      <c r="A432" t="str">
        <f t="shared" si="12"/>
        <v>AMMS3386</v>
      </c>
      <c r="B432" s="116" t="str">
        <f t="shared" si="13"/>
        <v xml:space="preserve">SUPER PRINCE MOLASSES MA 250 G </v>
      </c>
      <c r="C432" s="101">
        <v>30</v>
      </c>
      <c r="D432" t="s">
        <v>1001</v>
      </c>
      <c r="E432" t="s">
        <v>1764</v>
      </c>
      <c r="F432" t="s">
        <v>1765</v>
      </c>
    </row>
    <row r="433" spans="1:6" x14ac:dyDescent="0.25">
      <c r="A433" t="str">
        <f t="shared" si="12"/>
        <v>AMMS3303</v>
      </c>
      <c r="B433" s="116" t="str">
        <f t="shared" si="13"/>
        <v xml:space="preserve">SUPER PRINCE MOLASSES MA 50 G </v>
      </c>
      <c r="C433" s="101">
        <v>7</v>
      </c>
      <c r="D433" t="s">
        <v>946</v>
      </c>
      <c r="E433" t="s">
        <v>1766</v>
      </c>
      <c r="F433" t="s">
        <v>1767</v>
      </c>
    </row>
    <row r="434" spans="1:6" x14ac:dyDescent="0.25">
      <c r="A434" t="str">
        <f t="shared" si="12"/>
        <v>AMMS3392</v>
      </c>
      <c r="B434" s="116" t="str">
        <f t="shared" si="13"/>
        <v xml:space="preserve">SUPER PRINCE MOLASSES MN 250 G </v>
      </c>
      <c r="C434" s="101">
        <v>30</v>
      </c>
      <c r="D434" t="s">
        <v>1001</v>
      </c>
      <c r="E434" t="s">
        <v>1768</v>
      </c>
      <c r="F434" t="s">
        <v>1769</v>
      </c>
    </row>
    <row r="435" spans="1:6" x14ac:dyDescent="0.25">
      <c r="A435" t="str">
        <f t="shared" si="12"/>
        <v>AMMS3309</v>
      </c>
      <c r="B435" s="116" t="str">
        <f t="shared" si="13"/>
        <v xml:space="preserve">SUPER PRINCE MOLASSES MN 50 G </v>
      </c>
      <c r="C435" s="101">
        <v>7</v>
      </c>
      <c r="D435" t="s">
        <v>946</v>
      </c>
      <c r="E435" t="s">
        <v>1770</v>
      </c>
      <c r="F435" t="s">
        <v>1771</v>
      </c>
    </row>
    <row r="436" spans="1:6" x14ac:dyDescent="0.25">
      <c r="A436" t="str">
        <f t="shared" si="12"/>
        <v>AMMS3401</v>
      </c>
      <c r="B436" s="116" t="str">
        <f t="shared" si="13"/>
        <v xml:space="preserve">SUPER PRINCE MOLASSES MT 250 G </v>
      </c>
      <c r="C436" s="101">
        <v>30</v>
      </c>
      <c r="D436" t="s">
        <v>1001</v>
      </c>
      <c r="E436" t="s">
        <v>1772</v>
      </c>
      <c r="F436" t="s">
        <v>1773</v>
      </c>
    </row>
    <row r="437" spans="1:6" x14ac:dyDescent="0.25">
      <c r="A437" t="str">
        <f t="shared" si="12"/>
        <v>AMMS3402</v>
      </c>
      <c r="B437" s="116" t="str">
        <f t="shared" si="13"/>
        <v xml:space="preserve">SUPER PRINCE MOLASSES MT 50 G </v>
      </c>
      <c r="C437" s="101">
        <v>7</v>
      </c>
      <c r="D437" t="s">
        <v>946</v>
      </c>
      <c r="E437" t="s">
        <v>1774</v>
      </c>
      <c r="F437" t="s">
        <v>1775</v>
      </c>
    </row>
    <row r="438" spans="1:6" x14ac:dyDescent="0.25">
      <c r="A438" t="str">
        <f t="shared" si="12"/>
        <v>AMMS3391</v>
      </c>
      <c r="B438" s="116" t="str">
        <f t="shared" si="13"/>
        <v xml:space="preserve">SUPER PRINCE MOLASSES OE 250 G </v>
      </c>
      <c r="C438" s="101">
        <v>30</v>
      </c>
      <c r="D438" t="s">
        <v>1001</v>
      </c>
      <c r="E438" t="s">
        <v>1776</v>
      </c>
      <c r="F438" t="s">
        <v>1777</v>
      </c>
    </row>
    <row r="439" spans="1:6" x14ac:dyDescent="0.25">
      <c r="A439" t="str">
        <f t="shared" si="12"/>
        <v>AMMS3308</v>
      </c>
      <c r="B439" s="116" t="str">
        <f t="shared" si="13"/>
        <v xml:space="preserve">SUPER PRINCE MOLASSES OE 50 G </v>
      </c>
      <c r="C439" s="101">
        <v>7</v>
      </c>
      <c r="D439" t="s">
        <v>946</v>
      </c>
      <c r="E439" t="s">
        <v>1778</v>
      </c>
      <c r="F439" t="s">
        <v>1779</v>
      </c>
    </row>
    <row r="440" spans="1:6" x14ac:dyDescent="0.25">
      <c r="A440" t="str">
        <f t="shared" si="12"/>
        <v>AMMS3390</v>
      </c>
      <c r="B440" s="116" t="str">
        <f t="shared" si="13"/>
        <v xml:space="preserve">SUPER PRINCE MOLASSES P 250 G </v>
      </c>
      <c r="C440" s="101">
        <v>30</v>
      </c>
      <c r="D440" t="s">
        <v>1001</v>
      </c>
      <c r="E440" t="s">
        <v>1780</v>
      </c>
      <c r="F440" t="s">
        <v>1781</v>
      </c>
    </row>
    <row r="441" spans="1:6" x14ac:dyDescent="0.25">
      <c r="A441" t="str">
        <f t="shared" si="12"/>
        <v>AMMS3307</v>
      </c>
      <c r="B441" s="116" t="str">
        <f t="shared" si="13"/>
        <v xml:space="preserve">SUPER PRINCE MOLASSES P 50 G </v>
      </c>
      <c r="C441" s="101">
        <v>7</v>
      </c>
      <c r="D441" t="s">
        <v>946</v>
      </c>
      <c r="E441" t="s">
        <v>1782</v>
      </c>
      <c r="F441" t="s">
        <v>1783</v>
      </c>
    </row>
    <row r="442" spans="1:6" x14ac:dyDescent="0.25">
      <c r="A442" t="str">
        <f t="shared" si="12"/>
        <v>AMMS3388</v>
      </c>
      <c r="B442" s="116" t="str">
        <f t="shared" si="13"/>
        <v xml:space="preserve">SUPER PRINCE MOLASSES PA 250 G </v>
      </c>
      <c r="C442" s="101">
        <v>30</v>
      </c>
      <c r="D442" t="s">
        <v>1001</v>
      </c>
      <c r="E442" t="s">
        <v>1784</v>
      </c>
      <c r="F442" t="s">
        <v>1785</v>
      </c>
    </row>
    <row r="443" spans="1:6" x14ac:dyDescent="0.25">
      <c r="A443" t="str">
        <f t="shared" si="12"/>
        <v>AMMS3305</v>
      </c>
      <c r="B443" s="116" t="str">
        <f t="shared" si="13"/>
        <v xml:space="preserve">SUPER PRINCE MOLASSES PA 50 G </v>
      </c>
      <c r="C443" s="101">
        <v>7</v>
      </c>
      <c r="D443" t="s">
        <v>946</v>
      </c>
      <c r="E443" t="s">
        <v>1786</v>
      </c>
      <c r="F443" t="s">
        <v>1787</v>
      </c>
    </row>
    <row r="444" spans="1:6" x14ac:dyDescent="0.25">
      <c r="A444" t="str">
        <f t="shared" si="12"/>
        <v>AMMS3397</v>
      </c>
      <c r="B444" s="116" t="str">
        <f t="shared" si="13"/>
        <v xml:space="preserve">SUPER PRINCE MOLASSES U 250 G </v>
      </c>
      <c r="C444" s="101">
        <v>30</v>
      </c>
      <c r="D444" t="s">
        <v>1001</v>
      </c>
      <c r="E444" t="s">
        <v>1788</v>
      </c>
      <c r="F444" t="s">
        <v>1789</v>
      </c>
    </row>
    <row r="445" spans="1:6" x14ac:dyDescent="0.25">
      <c r="A445" t="str">
        <f t="shared" si="12"/>
        <v>AMMS3314</v>
      </c>
      <c r="B445" s="116" t="str">
        <f t="shared" si="13"/>
        <v xml:space="preserve">SUPER PRINCE MOLASSES U 50 G </v>
      </c>
      <c r="C445" s="101">
        <v>7</v>
      </c>
      <c r="D445" t="s">
        <v>946</v>
      </c>
      <c r="E445" t="s">
        <v>1790</v>
      </c>
      <c r="F445" t="s">
        <v>1791</v>
      </c>
    </row>
    <row r="446" spans="1:6" x14ac:dyDescent="0.25">
      <c r="A446" t="str">
        <f t="shared" si="12"/>
        <v>AMMS21301</v>
      </c>
      <c r="B446" s="116" t="str">
        <f t="shared" si="13"/>
        <v xml:space="preserve">TABOO ALIEN TWIST </v>
      </c>
      <c r="C446" s="101">
        <v>33</v>
      </c>
      <c r="D446" t="s">
        <v>1792</v>
      </c>
      <c r="E446" t="s">
        <v>1793</v>
      </c>
      <c r="F446" t="s">
        <v>1794</v>
      </c>
    </row>
    <row r="447" spans="1:6" x14ac:dyDescent="0.25">
      <c r="A447" t="str">
        <f t="shared" si="12"/>
        <v>AMMS21302</v>
      </c>
      <c r="B447" s="116" t="str">
        <f t="shared" si="13"/>
        <v xml:space="preserve">TABOO ALIEN TWIST </v>
      </c>
      <c r="C447" s="101">
        <v>8.75</v>
      </c>
      <c r="D447" t="s">
        <v>946</v>
      </c>
      <c r="E447" t="s">
        <v>1793</v>
      </c>
      <c r="F447" t="s">
        <v>1795</v>
      </c>
    </row>
    <row r="448" spans="1:6" x14ac:dyDescent="0.25">
      <c r="A448" t="str">
        <f t="shared" si="12"/>
        <v>AMMS21303</v>
      </c>
      <c r="B448" s="116" t="str">
        <f t="shared" si="13"/>
        <v xml:space="preserve">TABOO AMERICAN PIE </v>
      </c>
      <c r="C448" s="101">
        <v>33</v>
      </c>
      <c r="D448" t="s">
        <v>1792</v>
      </c>
      <c r="E448" t="s">
        <v>1796</v>
      </c>
      <c r="F448" t="s">
        <v>1797</v>
      </c>
    </row>
    <row r="449" spans="1:6" x14ac:dyDescent="0.25">
      <c r="A449" t="str">
        <f t="shared" si="12"/>
        <v>AMMS21304</v>
      </c>
      <c r="B449" s="116" t="str">
        <f t="shared" si="13"/>
        <v xml:space="preserve">TABOO AMERICAN PIE </v>
      </c>
      <c r="C449" s="101">
        <v>8.75</v>
      </c>
      <c r="D449" t="s">
        <v>946</v>
      </c>
      <c r="E449" t="s">
        <v>1796</v>
      </c>
      <c r="F449" t="s">
        <v>1798</v>
      </c>
    </row>
    <row r="450" spans="1:6" x14ac:dyDescent="0.25">
      <c r="A450" t="str">
        <f t="shared" ref="A450:A513" si="14">"AMMS" &amp; F450</f>
        <v>AMMS21305</v>
      </c>
      <c r="B450" s="116" t="str">
        <f t="shared" ref="B450:B513" si="15">E450 &amp; " " &amp; IF(D450="astuccio da 20 pezzi","*AST 20",IF(D450="cartoccio da 20 pezzi","*CART 20",""))</f>
        <v xml:space="preserve">TABOO BAHAMA MAMA </v>
      </c>
      <c r="C450" s="101">
        <v>33</v>
      </c>
      <c r="D450" t="s">
        <v>1792</v>
      </c>
      <c r="E450" t="s">
        <v>1799</v>
      </c>
      <c r="F450" t="s">
        <v>1800</v>
      </c>
    </row>
    <row r="451" spans="1:6" x14ac:dyDescent="0.25">
      <c r="A451" t="str">
        <f t="shared" si="14"/>
        <v>AMMS21306</v>
      </c>
      <c r="B451" s="116" t="str">
        <f t="shared" si="15"/>
        <v xml:space="preserve">TABOO BAHAMA MAMA </v>
      </c>
      <c r="C451" s="101">
        <v>8.75</v>
      </c>
      <c r="D451" t="s">
        <v>946</v>
      </c>
      <c r="E451" t="s">
        <v>1799</v>
      </c>
      <c r="F451" t="s">
        <v>1801</v>
      </c>
    </row>
    <row r="452" spans="1:6" x14ac:dyDescent="0.25">
      <c r="A452" t="str">
        <f t="shared" si="14"/>
        <v>AMMS21307</v>
      </c>
      <c r="B452" s="116" t="str">
        <f t="shared" si="15"/>
        <v xml:space="preserve">TABOO BIKINI SUNSET </v>
      </c>
      <c r="C452" s="101">
        <v>33</v>
      </c>
      <c r="D452" t="s">
        <v>1792</v>
      </c>
      <c r="E452" t="s">
        <v>1802</v>
      </c>
      <c r="F452" t="s">
        <v>1803</v>
      </c>
    </row>
    <row r="453" spans="1:6" x14ac:dyDescent="0.25">
      <c r="A453" t="str">
        <f t="shared" si="14"/>
        <v>AMMS21308</v>
      </c>
      <c r="B453" s="116" t="str">
        <f t="shared" si="15"/>
        <v xml:space="preserve">TABOO BIKINI SUNSET </v>
      </c>
      <c r="C453" s="101">
        <v>8.75</v>
      </c>
      <c r="D453" t="s">
        <v>946</v>
      </c>
      <c r="E453" t="s">
        <v>1802</v>
      </c>
      <c r="F453" t="s">
        <v>1804</v>
      </c>
    </row>
    <row r="454" spans="1:6" x14ac:dyDescent="0.25">
      <c r="A454" t="str">
        <f t="shared" si="14"/>
        <v>AMMS21309</v>
      </c>
      <c r="B454" s="116" t="str">
        <f t="shared" si="15"/>
        <v xml:space="preserve">TABOO BLACK BANALOCO </v>
      </c>
      <c r="C454" s="101">
        <v>8.75</v>
      </c>
      <c r="D454" t="s">
        <v>946</v>
      </c>
      <c r="E454" t="s">
        <v>1805</v>
      </c>
      <c r="F454" t="s">
        <v>1806</v>
      </c>
    </row>
    <row r="455" spans="1:6" x14ac:dyDescent="0.25">
      <c r="A455" t="str">
        <f t="shared" si="14"/>
        <v>AMMS21310</v>
      </c>
      <c r="B455" s="116" t="str">
        <f t="shared" si="15"/>
        <v xml:space="preserve">TABOO BLACK CRUNCH </v>
      </c>
      <c r="C455" s="101">
        <v>8.75</v>
      </c>
      <c r="D455" t="s">
        <v>946</v>
      </c>
      <c r="E455" t="s">
        <v>1807</v>
      </c>
      <c r="F455" t="s">
        <v>1808</v>
      </c>
    </row>
    <row r="456" spans="1:6" x14ac:dyDescent="0.25">
      <c r="A456" t="str">
        <f t="shared" si="14"/>
        <v>AMMS21311</v>
      </c>
      <c r="B456" s="116" t="str">
        <f t="shared" si="15"/>
        <v xml:space="preserve">TABOO BLACK SPLASH </v>
      </c>
      <c r="C456" s="101">
        <v>8.75</v>
      </c>
      <c r="D456" t="s">
        <v>946</v>
      </c>
      <c r="E456" t="s">
        <v>1809</v>
      </c>
      <c r="F456" t="s">
        <v>1810</v>
      </c>
    </row>
    <row r="457" spans="1:6" x14ac:dyDescent="0.25">
      <c r="A457" t="str">
        <f t="shared" si="14"/>
        <v>AMMS21312</v>
      </c>
      <c r="B457" s="116" t="str">
        <f t="shared" si="15"/>
        <v xml:space="preserve">TABOO BLACK VANLA SKY </v>
      </c>
      <c r="C457" s="101">
        <v>8.75</v>
      </c>
      <c r="D457" t="s">
        <v>946</v>
      </c>
      <c r="E457" t="s">
        <v>1811</v>
      </c>
      <c r="F457" t="s">
        <v>1812</v>
      </c>
    </row>
    <row r="458" spans="1:6" x14ac:dyDescent="0.25">
      <c r="A458" t="str">
        <f t="shared" si="14"/>
        <v>AMMS21313</v>
      </c>
      <c r="B458" s="116" t="str">
        <f t="shared" si="15"/>
        <v xml:space="preserve">TABOO BLIZZARDINA </v>
      </c>
      <c r="C458" s="101">
        <v>33</v>
      </c>
      <c r="D458" t="s">
        <v>1792</v>
      </c>
      <c r="E458" t="s">
        <v>1813</v>
      </c>
      <c r="F458" t="s">
        <v>1814</v>
      </c>
    </row>
    <row r="459" spans="1:6" x14ac:dyDescent="0.25">
      <c r="A459" t="str">
        <f t="shared" si="14"/>
        <v>AMMS21314</v>
      </c>
      <c r="B459" s="116" t="str">
        <f t="shared" si="15"/>
        <v xml:space="preserve">TABOO BLIZZARDINA </v>
      </c>
      <c r="C459" s="101">
        <v>8.75</v>
      </c>
      <c r="D459" t="s">
        <v>946</v>
      </c>
      <c r="E459" t="s">
        <v>1813</v>
      </c>
      <c r="F459" t="s">
        <v>1815</v>
      </c>
    </row>
    <row r="460" spans="1:6" x14ac:dyDescent="0.25">
      <c r="A460" t="str">
        <f t="shared" si="14"/>
        <v>AMMS21315</v>
      </c>
      <c r="B460" s="116" t="str">
        <f t="shared" si="15"/>
        <v xml:space="preserve">TABOO BLUE BAY </v>
      </c>
      <c r="C460" s="101">
        <v>33</v>
      </c>
      <c r="D460" t="s">
        <v>1792</v>
      </c>
      <c r="E460" t="s">
        <v>1816</v>
      </c>
      <c r="F460" t="s">
        <v>1817</v>
      </c>
    </row>
    <row r="461" spans="1:6" x14ac:dyDescent="0.25">
      <c r="A461" t="str">
        <f t="shared" si="14"/>
        <v>AMMS21316</v>
      </c>
      <c r="B461" s="116" t="str">
        <f t="shared" si="15"/>
        <v xml:space="preserve">TABOO BLUE BAY </v>
      </c>
      <c r="C461" s="101">
        <v>8.75</v>
      </c>
      <c r="D461" t="s">
        <v>946</v>
      </c>
      <c r="E461" t="s">
        <v>1816</v>
      </c>
      <c r="F461" t="s">
        <v>1818</v>
      </c>
    </row>
    <row r="462" spans="1:6" x14ac:dyDescent="0.25">
      <c r="A462" t="str">
        <f t="shared" si="14"/>
        <v>AMMS21317</v>
      </c>
      <c r="B462" s="116" t="str">
        <f t="shared" si="15"/>
        <v xml:space="preserve">TABOO BRUTAL CHOISE </v>
      </c>
      <c r="C462" s="101">
        <v>33</v>
      </c>
      <c r="D462" t="s">
        <v>1792</v>
      </c>
      <c r="E462" t="s">
        <v>1819</v>
      </c>
      <c r="F462" t="s">
        <v>1820</v>
      </c>
    </row>
    <row r="463" spans="1:6" x14ac:dyDescent="0.25">
      <c r="A463" t="str">
        <f t="shared" si="14"/>
        <v>AMMS21318</v>
      </c>
      <c r="B463" s="116" t="str">
        <f t="shared" si="15"/>
        <v xml:space="preserve">TABOO BRUTAL CHOISE </v>
      </c>
      <c r="C463" s="101">
        <v>8.75</v>
      </c>
      <c r="D463" t="s">
        <v>946</v>
      </c>
      <c r="E463" t="s">
        <v>1819</v>
      </c>
      <c r="F463" t="s">
        <v>1821</v>
      </c>
    </row>
    <row r="464" spans="1:6" x14ac:dyDescent="0.25">
      <c r="A464" t="str">
        <f t="shared" si="14"/>
        <v>AMMS21319</v>
      </c>
      <c r="B464" s="116" t="str">
        <f t="shared" si="15"/>
        <v xml:space="preserve">TABOO CAR MELO </v>
      </c>
      <c r="C464" s="101">
        <v>33</v>
      </c>
      <c r="D464" t="s">
        <v>1792</v>
      </c>
      <c r="E464" t="s">
        <v>1822</v>
      </c>
      <c r="F464" t="s">
        <v>1823</v>
      </c>
    </row>
    <row r="465" spans="1:6" x14ac:dyDescent="0.25">
      <c r="A465" t="str">
        <f t="shared" si="14"/>
        <v>AMMS21320</v>
      </c>
      <c r="B465" s="116" t="str">
        <f t="shared" si="15"/>
        <v xml:space="preserve">TABOO CAR MELO </v>
      </c>
      <c r="C465" s="101">
        <v>8.75</v>
      </c>
      <c r="D465" t="s">
        <v>946</v>
      </c>
      <c r="E465" t="s">
        <v>1822</v>
      </c>
      <c r="F465" t="s">
        <v>1824</v>
      </c>
    </row>
    <row r="466" spans="1:6" x14ac:dyDescent="0.25">
      <c r="A466" t="str">
        <f t="shared" si="14"/>
        <v>AMMS21321</v>
      </c>
      <c r="B466" s="116" t="str">
        <f t="shared" si="15"/>
        <v xml:space="preserve">TABOO CARIBBEAN CRUISE </v>
      </c>
      <c r="C466" s="101">
        <v>33</v>
      </c>
      <c r="D466" t="s">
        <v>1792</v>
      </c>
      <c r="E466" t="s">
        <v>1825</v>
      </c>
      <c r="F466" t="s">
        <v>1826</v>
      </c>
    </row>
    <row r="467" spans="1:6" x14ac:dyDescent="0.25">
      <c r="A467" t="str">
        <f t="shared" si="14"/>
        <v>AMMS21322</v>
      </c>
      <c r="B467" s="116" t="str">
        <f t="shared" si="15"/>
        <v xml:space="preserve">TABOO CARIBBEAN CRUISE </v>
      </c>
      <c r="C467" s="101">
        <v>8.75</v>
      </c>
      <c r="D467" t="s">
        <v>946</v>
      </c>
      <c r="E467" t="s">
        <v>1825</v>
      </c>
      <c r="F467" t="s">
        <v>1827</v>
      </c>
    </row>
    <row r="468" spans="1:6" x14ac:dyDescent="0.25">
      <c r="A468" t="str">
        <f t="shared" si="14"/>
        <v>AMMS21323</v>
      </c>
      <c r="B468" s="116" t="str">
        <f t="shared" si="15"/>
        <v xml:space="preserve">TABOO COOL SUNRISE </v>
      </c>
      <c r="C468" s="101">
        <v>33</v>
      </c>
      <c r="D468" t="s">
        <v>1792</v>
      </c>
      <c r="E468" t="s">
        <v>1828</v>
      </c>
      <c r="F468" t="s">
        <v>1829</v>
      </c>
    </row>
    <row r="469" spans="1:6" x14ac:dyDescent="0.25">
      <c r="A469" t="str">
        <f t="shared" si="14"/>
        <v>AMMS21324</v>
      </c>
      <c r="B469" s="116" t="str">
        <f t="shared" si="15"/>
        <v xml:space="preserve">TABOO COOL SUNRISE </v>
      </c>
      <c r="C469" s="101">
        <v>8.75</v>
      </c>
      <c r="D469" t="s">
        <v>946</v>
      </c>
      <c r="E469" t="s">
        <v>1828</v>
      </c>
      <c r="F469" t="s">
        <v>1830</v>
      </c>
    </row>
    <row r="470" spans="1:6" x14ac:dyDescent="0.25">
      <c r="A470" t="str">
        <f t="shared" si="14"/>
        <v>AMMS21325</v>
      </c>
      <c r="B470" s="116" t="str">
        <f t="shared" si="15"/>
        <v xml:space="preserve">TABOO COPA CABANA </v>
      </c>
      <c r="C470" s="101">
        <v>33</v>
      </c>
      <c r="D470" t="s">
        <v>1792</v>
      </c>
      <c r="E470" t="s">
        <v>1831</v>
      </c>
      <c r="F470" t="s">
        <v>1832</v>
      </c>
    </row>
    <row r="471" spans="1:6" x14ac:dyDescent="0.25">
      <c r="A471" t="str">
        <f t="shared" si="14"/>
        <v>AMMS21326</v>
      </c>
      <c r="B471" s="116" t="str">
        <f t="shared" si="15"/>
        <v xml:space="preserve">TABOO COPA CABANA </v>
      </c>
      <c r="C471" s="101">
        <v>8.75</v>
      </c>
      <c r="D471" t="s">
        <v>946</v>
      </c>
      <c r="E471" t="s">
        <v>1831</v>
      </c>
      <c r="F471" t="s">
        <v>1833</v>
      </c>
    </row>
    <row r="472" spans="1:6" x14ac:dyDescent="0.25">
      <c r="A472" t="str">
        <f t="shared" si="14"/>
        <v>AMMS21327</v>
      </c>
      <c r="B472" s="116" t="str">
        <f t="shared" si="15"/>
        <v xml:space="preserve">TABOO DANCING QUEEN </v>
      </c>
      <c r="C472" s="101">
        <v>33</v>
      </c>
      <c r="D472" t="s">
        <v>1792</v>
      </c>
      <c r="E472" t="s">
        <v>1834</v>
      </c>
      <c r="F472" t="s">
        <v>1835</v>
      </c>
    </row>
    <row r="473" spans="1:6" x14ac:dyDescent="0.25">
      <c r="A473" t="str">
        <f t="shared" si="14"/>
        <v>AMMS21328</v>
      </c>
      <c r="B473" s="116" t="str">
        <f t="shared" si="15"/>
        <v xml:space="preserve">TABOO DANCING QUEEN </v>
      </c>
      <c r="C473" s="101">
        <v>8.75</v>
      </c>
      <c r="D473" t="s">
        <v>946</v>
      </c>
      <c r="E473" t="s">
        <v>1834</v>
      </c>
      <c r="F473" t="s">
        <v>1836</v>
      </c>
    </row>
    <row r="474" spans="1:6" x14ac:dyDescent="0.25">
      <c r="A474" t="str">
        <f t="shared" si="14"/>
        <v>AMMS21329</v>
      </c>
      <c r="B474" s="116" t="str">
        <f t="shared" si="15"/>
        <v xml:space="preserve">TABOO FRENCH KISS </v>
      </c>
      <c r="C474" s="101">
        <v>33</v>
      </c>
      <c r="D474" t="s">
        <v>1792</v>
      </c>
      <c r="E474" t="s">
        <v>1837</v>
      </c>
      <c r="F474" t="s">
        <v>1838</v>
      </c>
    </row>
    <row r="475" spans="1:6" x14ac:dyDescent="0.25">
      <c r="A475" t="str">
        <f t="shared" si="14"/>
        <v>AMMS21330</v>
      </c>
      <c r="B475" s="116" t="str">
        <f t="shared" si="15"/>
        <v xml:space="preserve">TABOO FRENCH KISS </v>
      </c>
      <c r="C475" s="101">
        <v>8.75</v>
      </c>
      <c r="D475" t="s">
        <v>946</v>
      </c>
      <c r="E475" t="s">
        <v>1837</v>
      </c>
      <c r="F475" t="s">
        <v>1839</v>
      </c>
    </row>
    <row r="476" spans="1:6" x14ac:dyDescent="0.25">
      <c r="A476" t="str">
        <f t="shared" si="14"/>
        <v>AMMS21331</v>
      </c>
      <c r="B476" s="116" t="str">
        <f t="shared" si="15"/>
        <v xml:space="preserve">TABOO GAME OVER </v>
      </c>
      <c r="C476" s="101">
        <v>33</v>
      </c>
      <c r="D476" t="s">
        <v>1792</v>
      </c>
      <c r="E476" t="s">
        <v>1840</v>
      </c>
      <c r="F476" t="s">
        <v>1841</v>
      </c>
    </row>
    <row r="477" spans="1:6" x14ac:dyDescent="0.25">
      <c r="A477" t="str">
        <f t="shared" si="14"/>
        <v>AMMS21332</v>
      </c>
      <c r="B477" s="116" t="str">
        <f t="shared" si="15"/>
        <v xml:space="preserve">TABOO GAME OVER </v>
      </c>
      <c r="C477" s="101">
        <v>8.75</v>
      </c>
      <c r="D477" t="s">
        <v>946</v>
      </c>
      <c r="E477" t="s">
        <v>1840</v>
      </c>
      <c r="F477" t="s">
        <v>1842</v>
      </c>
    </row>
    <row r="478" spans="1:6" x14ac:dyDescent="0.25">
      <c r="A478" t="str">
        <f t="shared" si="14"/>
        <v>AMMS21333</v>
      </c>
      <c r="B478" s="116" t="str">
        <f t="shared" si="15"/>
        <v xml:space="preserve">TABOO GOLDEN EYE </v>
      </c>
      <c r="C478" s="101">
        <v>33</v>
      </c>
      <c r="D478" t="s">
        <v>1792</v>
      </c>
      <c r="E478" t="s">
        <v>1843</v>
      </c>
      <c r="F478" t="s">
        <v>1844</v>
      </c>
    </row>
    <row r="479" spans="1:6" x14ac:dyDescent="0.25">
      <c r="A479" t="str">
        <f t="shared" si="14"/>
        <v>AMMS21334</v>
      </c>
      <c r="B479" s="116" t="str">
        <f t="shared" si="15"/>
        <v xml:space="preserve">TABOO GOLDEN EYE </v>
      </c>
      <c r="C479" s="101">
        <v>8.75</v>
      </c>
      <c r="D479" t="s">
        <v>946</v>
      </c>
      <c r="E479" t="s">
        <v>1843</v>
      </c>
      <c r="F479" t="s">
        <v>1845</v>
      </c>
    </row>
    <row r="480" spans="1:6" x14ac:dyDescent="0.25">
      <c r="A480" t="str">
        <f t="shared" si="14"/>
        <v>AMMS21335</v>
      </c>
      <c r="B480" s="116" t="str">
        <f t="shared" si="15"/>
        <v xml:space="preserve">TABOO INDIAN SUMMER </v>
      </c>
      <c r="C480" s="101">
        <v>33</v>
      </c>
      <c r="D480" t="s">
        <v>1792</v>
      </c>
      <c r="E480" t="s">
        <v>1846</v>
      </c>
      <c r="F480" t="s">
        <v>1847</v>
      </c>
    </row>
    <row r="481" spans="1:6" x14ac:dyDescent="0.25">
      <c r="A481" t="str">
        <f t="shared" si="14"/>
        <v>AMMS21336</v>
      </c>
      <c r="B481" s="116" t="str">
        <f t="shared" si="15"/>
        <v xml:space="preserve">TABOO INDIAN SUMMER </v>
      </c>
      <c r="C481" s="101">
        <v>8.75</v>
      </c>
      <c r="D481" t="s">
        <v>946</v>
      </c>
      <c r="E481" t="s">
        <v>1846</v>
      </c>
      <c r="F481" t="s">
        <v>1848</v>
      </c>
    </row>
    <row r="482" spans="1:6" x14ac:dyDescent="0.25">
      <c r="A482" t="str">
        <f t="shared" si="14"/>
        <v>AMMS21337</v>
      </c>
      <c r="B482" s="116" t="str">
        <f t="shared" si="15"/>
        <v xml:space="preserve">TABOO ITALIAN PASSION </v>
      </c>
      <c r="C482" s="101">
        <v>33</v>
      </c>
      <c r="D482" t="s">
        <v>1792</v>
      </c>
      <c r="E482" t="s">
        <v>1849</v>
      </c>
      <c r="F482" t="s">
        <v>1850</v>
      </c>
    </row>
    <row r="483" spans="1:6" x14ac:dyDescent="0.25">
      <c r="A483" t="str">
        <f t="shared" si="14"/>
        <v>AMMS21338</v>
      </c>
      <c r="B483" s="116" t="str">
        <f t="shared" si="15"/>
        <v xml:space="preserve">TABOO ITALIAN PASSION </v>
      </c>
      <c r="C483" s="101">
        <v>8.75</v>
      </c>
      <c r="D483" t="s">
        <v>946</v>
      </c>
      <c r="E483" t="s">
        <v>1849</v>
      </c>
      <c r="F483" t="s">
        <v>1851</v>
      </c>
    </row>
    <row r="484" spans="1:6" x14ac:dyDescent="0.25">
      <c r="A484" t="str">
        <f t="shared" si="14"/>
        <v>AMMS21339</v>
      </c>
      <c r="B484" s="116" t="str">
        <f t="shared" si="15"/>
        <v xml:space="preserve">TABOO JUNGLE </v>
      </c>
      <c r="C484" s="101">
        <v>33</v>
      </c>
      <c r="D484" t="s">
        <v>1792</v>
      </c>
      <c r="E484" t="s">
        <v>1852</v>
      </c>
      <c r="F484" t="s">
        <v>1853</v>
      </c>
    </row>
    <row r="485" spans="1:6" x14ac:dyDescent="0.25">
      <c r="A485" t="str">
        <f t="shared" si="14"/>
        <v>AMMS21340</v>
      </c>
      <c r="B485" s="116" t="str">
        <f t="shared" si="15"/>
        <v xml:space="preserve">TABOO JUNGLE </v>
      </c>
      <c r="C485" s="101">
        <v>8.75</v>
      </c>
      <c r="D485" t="s">
        <v>946</v>
      </c>
      <c r="E485" t="s">
        <v>1852</v>
      </c>
      <c r="F485" t="s">
        <v>1854</v>
      </c>
    </row>
    <row r="486" spans="1:6" x14ac:dyDescent="0.25">
      <c r="A486" t="str">
        <f t="shared" si="14"/>
        <v>AMMS21341</v>
      </c>
      <c r="B486" s="116" t="str">
        <f t="shared" si="15"/>
        <v xml:space="preserve">TABOO MAMBO </v>
      </c>
      <c r="C486" s="101">
        <v>33</v>
      </c>
      <c r="D486" t="s">
        <v>1792</v>
      </c>
      <c r="E486" t="s">
        <v>1855</v>
      </c>
      <c r="F486" t="s">
        <v>1856</v>
      </c>
    </row>
    <row r="487" spans="1:6" x14ac:dyDescent="0.25">
      <c r="A487" t="str">
        <f t="shared" si="14"/>
        <v>AMMS21342</v>
      </c>
      <c r="B487" s="116" t="str">
        <f t="shared" si="15"/>
        <v xml:space="preserve">TABOO MAMBO </v>
      </c>
      <c r="C487" s="101">
        <v>8.75</v>
      </c>
      <c r="D487" t="s">
        <v>946</v>
      </c>
      <c r="E487" t="s">
        <v>1855</v>
      </c>
      <c r="F487" t="s">
        <v>1857</v>
      </c>
    </row>
    <row r="488" spans="1:6" x14ac:dyDescent="0.25">
      <c r="A488" t="str">
        <f t="shared" si="14"/>
        <v>AMMS21343</v>
      </c>
      <c r="B488" s="116" t="str">
        <f t="shared" si="15"/>
        <v xml:space="preserve">TABOO MISGUIDED </v>
      </c>
      <c r="C488" s="101">
        <v>33</v>
      </c>
      <c r="D488" t="s">
        <v>1792</v>
      </c>
      <c r="E488" t="s">
        <v>1858</v>
      </c>
      <c r="F488" t="s">
        <v>1859</v>
      </c>
    </row>
    <row r="489" spans="1:6" x14ac:dyDescent="0.25">
      <c r="A489" t="str">
        <f t="shared" si="14"/>
        <v>AMMS21344</v>
      </c>
      <c r="B489" s="116" t="str">
        <f t="shared" si="15"/>
        <v xml:space="preserve">TABOO MISGUIDED </v>
      </c>
      <c r="C489" s="101">
        <v>8.75</v>
      </c>
      <c r="D489" t="s">
        <v>946</v>
      </c>
      <c r="E489" t="s">
        <v>1858</v>
      </c>
      <c r="F489" t="s">
        <v>1860</v>
      </c>
    </row>
    <row r="490" spans="1:6" x14ac:dyDescent="0.25">
      <c r="A490" t="str">
        <f t="shared" si="14"/>
        <v>AMMS21345</v>
      </c>
      <c r="B490" s="116" t="str">
        <f t="shared" si="15"/>
        <v xml:space="preserve">TABOO OVER THE RAINBOW </v>
      </c>
      <c r="C490" s="101">
        <v>33</v>
      </c>
      <c r="D490" t="s">
        <v>1792</v>
      </c>
      <c r="E490" t="s">
        <v>1861</v>
      </c>
      <c r="F490" t="s">
        <v>1862</v>
      </c>
    </row>
    <row r="491" spans="1:6" x14ac:dyDescent="0.25">
      <c r="A491" t="str">
        <f t="shared" si="14"/>
        <v>AMMS21346</v>
      </c>
      <c r="B491" s="116" t="str">
        <f t="shared" si="15"/>
        <v xml:space="preserve">TABOO OVER THE RAINBOW </v>
      </c>
      <c r="C491" s="101">
        <v>8.75</v>
      </c>
      <c r="D491" t="s">
        <v>946</v>
      </c>
      <c r="E491" t="s">
        <v>1861</v>
      </c>
      <c r="F491" t="s">
        <v>1863</v>
      </c>
    </row>
    <row r="492" spans="1:6" x14ac:dyDescent="0.25">
      <c r="A492" t="str">
        <f t="shared" si="14"/>
        <v>AMMS21347</v>
      </c>
      <c r="B492" s="116" t="str">
        <f t="shared" si="15"/>
        <v xml:space="preserve">TABOO POWER OF LOVE </v>
      </c>
      <c r="C492" s="101">
        <v>33</v>
      </c>
      <c r="D492" t="s">
        <v>1792</v>
      </c>
      <c r="E492" t="s">
        <v>1864</v>
      </c>
      <c r="F492" t="s">
        <v>1865</v>
      </c>
    </row>
    <row r="493" spans="1:6" x14ac:dyDescent="0.25">
      <c r="A493" t="str">
        <f t="shared" si="14"/>
        <v>AMMS21348</v>
      </c>
      <c r="B493" s="116" t="str">
        <f t="shared" si="15"/>
        <v xml:space="preserve">TABOO POWER OF LOVE </v>
      </c>
      <c r="C493" s="101">
        <v>8.75</v>
      </c>
      <c r="D493" t="s">
        <v>946</v>
      </c>
      <c r="E493" t="s">
        <v>1864</v>
      </c>
      <c r="F493" t="s">
        <v>1866</v>
      </c>
    </row>
    <row r="494" spans="1:6" x14ac:dyDescent="0.25">
      <c r="A494" t="str">
        <f t="shared" si="14"/>
        <v>AMMS21349</v>
      </c>
      <c r="B494" s="116" t="str">
        <f t="shared" si="15"/>
        <v xml:space="preserve">TABOO RED BLAST </v>
      </c>
      <c r="C494" s="101">
        <v>33</v>
      </c>
      <c r="D494" t="s">
        <v>1792</v>
      </c>
      <c r="E494" t="s">
        <v>1867</v>
      </c>
      <c r="F494" t="s">
        <v>1868</v>
      </c>
    </row>
    <row r="495" spans="1:6" x14ac:dyDescent="0.25">
      <c r="A495" t="str">
        <f t="shared" si="14"/>
        <v>AMMS21350</v>
      </c>
      <c r="B495" s="116" t="str">
        <f t="shared" si="15"/>
        <v xml:space="preserve">TABOO RED BLAST </v>
      </c>
      <c r="C495" s="101">
        <v>8.75</v>
      </c>
      <c r="D495" t="s">
        <v>946</v>
      </c>
      <c r="E495" t="s">
        <v>1867</v>
      </c>
      <c r="F495" t="s">
        <v>1869</v>
      </c>
    </row>
    <row r="496" spans="1:6" x14ac:dyDescent="0.25">
      <c r="A496" t="str">
        <f t="shared" si="14"/>
        <v>AMMS21351</v>
      </c>
      <c r="B496" s="116" t="str">
        <f t="shared" si="15"/>
        <v xml:space="preserve">TABOO RICHMAN </v>
      </c>
      <c r="C496" s="101">
        <v>33</v>
      </c>
      <c r="D496" t="s">
        <v>1792</v>
      </c>
      <c r="E496" t="s">
        <v>1870</v>
      </c>
      <c r="F496" t="s">
        <v>1871</v>
      </c>
    </row>
    <row r="497" spans="1:6" x14ac:dyDescent="0.25">
      <c r="A497" t="str">
        <f t="shared" si="14"/>
        <v>AMMS21352</v>
      </c>
      <c r="B497" s="116" t="str">
        <f t="shared" si="15"/>
        <v xml:space="preserve">TABOO RICHMAN </v>
      </c>
      <c r="C497" s="101">
        <v>8.75</v>
      </c>
      <c r="D497" t="s">
        <v>946</v>
      </c>
      <c r="E497" t="s">
        <v>1870</v>
      </c>
      <c r="F497" t="s">
        <v>1872</v>
      </c>
    </row>
    <row r="498" spans="1:6" x14ac:dyDescent="0.25">
      <c r="A498" t="str">
        <f t="shared" si="14"/>
        <v>AMMS21353</v>
      </c>
      <c r="B498" s="116" t="str">
        <f t="shared" si="15"/>
        <v xml:space="preserve">TABOO SEDUCTION </v>
      </c>
      <c r="C498" s="101">
        <v>33</v>
      </c>
      <c r="D498" t="s">
        <v>1792</v>
      </c>
      <c r="E498" t="s">
        <v>1873</v>
      </c>
      <c r="F498" t="s">
        <v>1874</v>
      </c>
    </row>
    <row r="499" spans="1:6" x14ac:dyDescent="0.25">
      <c r="A499" t="str">
        <f t="shared" si="14"/>
        <v>AMMS21354</v>
      </c>
      <c r="B499" s="116" t="str">
        <f t="shared" si="15"/>
        <v xml:space="preserve">TABOO SEDUCTION </v>
      </c>
      <c r="C499" s="101">
        <v>8.75</v>
      </c>
      <c r="D499" t="s">
        <v>946</v>
      </c>
      <c r="E499" t="s">
        <v>1873</v>
      </c>
      <c r="F499" t="s">
        <v>1875</v>
      </c>
    </row>
    <row r="500" spans="1:6" x14ac:dyDescent="0.25">
      <c r="A500" t="str">
        <f t="shared" si="14"/>
        <v>AMMS21355</v>
      </c>
      <c r="B500" s="116" t="str">
        <f t="shared" si="15"/>
        <v xml:space="preserve">TABOO SEXY GREEN </v>
      </c>
      <c r="C500" s="101">
        <v>33</v>
      </c>
      <c r="D500" t="s">
        <v>1792</v>
      </c>
      <c r="E500" t="s">
        <v>1876</v>
      </c>
      <c r="F500" t="s">
        <v>1877</v>
      </c>
    </row>
    <row r="501" spans="1:6" x14ac:dyDescent="0.25">
      <c r="A501" t="str">
        <f t="shared" si="14"/>
        <v>AMMS21356</v>
      </c>
      <c r="B501" s="116" t="str">
        <f t="shared" si="15"/>
        <v xml:space="preserve">TABOO SEXY GREEN </v>
      </c>
      <c r="C501" s="101">
        <v>8.75</v>
      </c>
      <c r="D501" t="s">
        <v>946</v>
      </c>
      <c r="E501" t="s">
        <v>1876</v>
      </c>
      <c r="F501" t="s">
        <v>1878</v>
      </c>
    </row>
    <row r="502" spans="1:6" x14ac:dyDescent="0.25">
      <c r="A502" t="str">
        <f t="shared" si="14"/>
        <v>AMMS21357</v>
      </c>
      <c r="B502" s="116" t="str">
        <f t="shared" si="15"/>
        <v xml:space="preserve">TABOO TROPICAL STORM </v>
      </c>
      <c r="C502" s="101">
        <v>33</v>
      </c>
      <c r="D502" t="s">
        <v>1792</v>
      </c>
      <c r="E502" t="s">
        <v>1879</v>
      </c>
      <c r="F502" t="s">
        <v>1880</v>
      </c>
    </row>
    <row r="503" spans="1:6" x14ac:dyDescent="0.25">
      <c r="A503" t="str">
        <f t="shared" si="14"/>
        <v>AMMS21358</v>
      </c>
      <c r="B503" s="116" t="str">
        <f t="shared" si="15"/>
        <v xml:space="preserve">TABOO TROPICAL STORM </v>
      </c>
      <c r="C503" s="101">
        <v>8.75</v>
      </c>
      <c r="D503" t="s">
        <v>946</v>
      </c>
      <c r="E503" t="s">
        <v>1879</v>
      </c>
      <c r="F503" t="s">
        <v>1881</v>
      </c>
    </row>
    <row r="504" spans="1:6" x14ac:dyDescent="0.25">
      <c r="A504" t="str">
        <f t="shared" si="14"/>
        <v>AMMS21359</v>
      </c>
      <c r="B504" s="116" t="str">
        <f t="shared" si="15"/>
        <v xml:space="preserve">TABOO WATERFALL </v>
      </c>
      <c r="C504" s="101">
        <v>33</v>
      </c>
      <c r="D504" t="s">
        <v>1792</v>
      </c>
      <c r="E504" t="s">
        <v>1882</v>
      </c>
      <c r="F504" t="s">
        <v>1883</v>
      </c>
    </row>
    <row r="505" spans="1:6" x14ac:dyDescent="0.25">
      <c r="A505" t="str">
        <f t="shared" si="14"/>
        <v>AMMS21360</v>
      </c>
      <c r="B505" s="116" t="str">
        <f t="shared" si="15"/>
        <v xml:space="preserve">TABOO WATERFALL </v>
      </c>
      <c r="C505" s="101">
        <v>8.75</v>
      </c>
      <c r="D505" t="s">
        <v>946</v>
      </c>
      <c r="E505" t="s">
        <v>1882</v>
      </c>
      <c r="F505" t="s">
        <v>1884</v>
      </c>
    </row>
    <row r="506" spans="1:6" x14ac:dyDescent="0.25">
      <c r="A506" t="str">
        <f t="shared" si="14"/>
        <v>AMMS893</v>
      </c>
      <c r="B506" s="116" t="str">
        <f t="shared" si="15"/>
        <v xml:space="preserve">THOMAS RADFORD SUNDAY'S FANTASY </v>
      </c>
      <c r="C506" s="101">
        <v>9.9</v>
      </c>
      <c r="D506" t="s">
        <v>946</v>
      </c>
      <c r="E506" t="s">
        <v>1885</v>
      </c>
      <c r="F506" t="s">
        <v>1886</v>
      </c>
    </row>
    <row r="507" spans="1:6" x14ac:dyDescent="0.25">
      <c r="A507" t="str">
        <f t="shared" si="14"/>
        <v>AMMS15677</v>
      </c>
      <c r="B507" s="116" t="str">
        <f t="shared" si="15"/>
        <v xml:space="preserve">TIMM LONDON BLEND 1000 </v>
      </c>
      <c r="C507" s="101">
        <v>35</v>
      </c>
      <c r="D507" t="s">
        <v>1236</v>
      </c>
      <c r="E507" t="s">
        <v>1887</v>
      </c>
      <c r="F507" t="s">
        <v>1888</v>
      </c>
    </row>
    <row r="508" spans="1:6" x14ac:dyDescent="0.25">
      <c r="A508" t="str">
        <f t="shared" si="14"/>
        <v>AMMS15699</v>
      </c>
      <c r="B508" s="116" t="str">
        <f t="shared" si="15"/>
        <v xml:space="preserve">TORBEN DANSK BLUE NOTE </v>
      </c>
      <c r="C508" s="101">
        <v>23</v>
      </c>
      <c r="D508" t="s">
        <v>946</v>
      </c>
      <c r="E508" t="s">
        <v>1889</v>
      </c>
      <c r="F508" t="s">
        <v>1890</v>
      </c>
    </row>
    <row r="509" spans="1:6" x14ac:dyDescent="0.25">
      <c r="A509" t="str">
        <f t="shared" si="14"/>
        <v>AMMS16313</v>
      </c>
      <c r="B509" s="116" t="str">
        <f t="shared" si="15"/>
        <v xml:space="preserve">TORBEN DANSK LATAKIA CYPRUS </v>
      </c>
      <c r="C509" s="101">
        <v>23</v>
      </c>
      <c r="D509" t="s">
        <v>946</v>
      </c>
      <c r="E509" t="s">
        <v>1891</v>
      </c>
      <c r="F509" t="s">
        <v>1892</v>
      </c>
    </row>
    <row r="510" spans="1:6" x14ac:dyDescent="0.25">
      <c r="A510" t="str">
        <f t="shared" si="14"/>
        <v>AMMS991</v>
      </c>
      <c r="B510" s="116" t="str">
        <f t="shared" si="15"/>
        <v xml:space="preserve">W.O LARSEN SCARLET PASSION </v>
      </c>
      <c r="C510" s="101">
        <v>11.9</v>
      </c>
      <c r="D510" t="s">
        <v>946</v>
      </c>
      <c r="E510" t="s">
        <v>1893</v>
      </c>
      <c r="F510" t="s">
        <v>1894</v>
      </c>
    </row>
    <row r="511" spans="1:6" x14ac:dyDescent="0.25">
      <c r="A511" t="str">
        <f t="shared" si="14"/>
        <v>AMMS1239</v>
      </c>
      <c r="B511" s="116" t="str">
        <f t="shared" si="15"/>
        <v xml:space="preserve">W.O LARSEN CLASSIC DELIGHT </v>
      </c>
      <c r="C511" s="101">
        <v>11.9</v>
      </c>
      <c r="D511" t="s">
        <v>946</v>
      </c>
      <c r="E511" t="s">
        <v>1895</v>
      </c>
      <c r="F511" t="s">
        <v>1896</v>
      </c>
    </row>
    <row r="512" spans="1:6" x14ac:dyDescent="0.25">
      <c r="A512" t="str">
        <f t="shared" si="14"/>
        <v>AMMS1235</v>
      </c>
      <c r="B512" s="116" t="str">
        <f t="shared" si="15"/>
        <v xml:space="preserve">W.O LARSEN UNIQUE </v>
      </c>
      <c r="C512" s="101">
        <v>11.9</v>
      </c>
      <c r="D512" t="s">
        <v>946</v>
      </c>
      <c r="E512" t="s">
        <v>1897</v>
      </c>
      <c r="F512" t="s">
        <v>1898</v>
      </c>
    </row>
    <row r="513" spans="1:6" x14ac:dyDescent="0.25">
      <c r="A513" t="str">
        <f t="shared" si="14"/>
        <v>AMMS</v>
      </c>
      <c r="B513" s="116" t="str">
        <f t="shared" si="15"/>
        <v xml:space="preserve">Riga non estratta: allegare CSV se serve dettaglio </v>
      </c>
      <c r="C513" s="101"/>
      <c r="E513" t="s">
        <v>1899</v>
      </c>
    </row>
    <row r="514" spans="1:6" x14ac:dyDescent="0.25">
      <c r="A514" t="str">
        <f t="shared" ref="A514:A577" si="16">"AMMS" &amp; F514</f>
        <v>AMMS21715</v>
      </c>
      <c r="B514" s="116" t="str">
        <f t="shared" ref="B514:B577" si="17">E514 &amp; " " &amp; IF(D514="astuccio da 20 pezzi","*AST 20",IF(D514="cartoccio da 20 pezzi","*CART 20",""))</f>
        <v xml:space="preserve">BLENDS GOLD CLASSICS </v>
      </c>
      <c r="C514" s="101">
        <v>4.5</v>
      </c>
      <c r="D514" t="s">
        <v>1900</v>
      </c>
      <c r="E514" t="s">
        <v>1901</v>
      </c>
      <c r="F514" t="s">
        <v>1902</v>
      </c>
    </row>
    <row r="515" spans="1:6" x14ac:dyDescent="0.25">
      <c r="A515" t="str">
        <f t="shared" si="16"/>
        <v>AMMS21717</v>
      </c>
      <c r="B515" s="116" t="str">
        <f t="shared" si="17"/>
        <v xml:space="preserve">BLENDS GREEN CLASSICS </v>
      </c>
      <c r="C515" s="101">
        <v>4.5</v>
      </c>
      <c r="D515" t="s">
        <v>1900</v>
      </c>
      <c r="E515" t="s">
        <v>1903</v>
      </c>
      <c r="F515" t="s">
        <v>1904</v>
      </c>
    </row>
    <row r="516" spans="1:6" x14ac:dyDescent="0.25">
      <c r="A516" t="str">
        <f t="shared" si="16"/>
        <v>AMMS21714</v>
      </c>
      <c r="B516" s="116" t="str">
        <f t="shared" si="17"/>
        <v xml:space="preserve">BLENDS RED CLASSICS </v>
      </c>
      <c r="C516" s="101">
        <v>4.5</v>
      </c>
      <c r="D516" t="s">
        <v>1900</v>
      </c>
      <c r="E516" t="s">
        <v>1905</v>
      </c>
      <c r="F516" t="s">
        <v>1906</v>
      </c>
    </row>
    <row r="517" spans="1:6" x14ac:dyDescent="0.25">
      <c r="A517" t="str">
        <f t="shared" si="16"/>
        <v>AMMS21716</v>
      </c>
      <c r="B517" s="116" t="str">
        <f t="shared" si="17"/>
        <v xml:space="preserve">BLENDS SILVER CLASSICS </v>
      </c>
      <c r="C517" s="101">
        <v>4.5</v>
      </c>
      <c r="D517" t="s">
        <v>1900</v>
      </c>
      <c r="E517" t="s">
        <v>1907</v>
      </c>
      <c r="F517" t="s">
        <v>1908</v>
      </c>
    </row>
    <row r="518" spans="1:6" x14ac:dyDescent="0.25">
      <c r="A518" t="str">
        <f t="shared" si="16"/>
        <v>AMMS21002</v>
      </c>
      <c r="B518" s="116" t="str">
        <f t="shared" si="17"/>
        <v xml:space="preserve">CAMEL AQUAMARINE STICKS </v>
      </c>
      <c r="C518" s="101">
        <v>4.5</v>
      </c>
      <c r="D518" t="s">
        <v>1900</v>
      </c>
      <c r="E518" t="s">
        <v>1909</v>
      </c>
      <c r="F518" t="s">
        <v>1910</v>
      </c>
    </row>
    <row r="519" spans="1:6" x14ac:dyDescent="0.25">
      <c r="A519" t="str">
        <f t="shared" si="16"/>
        <v>AMMS20227</v>
      </c>
      <c r="B519" s="116" t="str">
        <f t="shared" si="17"/>
        <v xml:space="preserve">CAMEL BAIZE OPTION STICKS </v>
      </c>
      <c r="C519" s="101">
        <v>4.5</v>
      </c>
      <c r="D519" t="s">
        <v>1900</v>
      </c>
      <c r="E519" t="s">
        <v>1911</v>
      </c>
      <c r="F519" t="s">
        <v>1912</v>
      </c>
    </row>
    <row r="520" spans="1:6" x14ac:dyDescent="0.25">
      <c r="A520" t="str">
        <f t="shared" si="16"/>
        <v>AMMS20955</v>
      </c>
      <c r="B520" s="116" t="str">
        <f t="shared" si="17"/>
        <v xml:space="preserve">CAMEL GARNET STICKS </v>
      </c>
      <c r="C520" s="101">
        <v>4.5</v>
      </c>
      <c r="D520" t="s">
        <v>1900</v>
      </c>
      <c r="E520" t="s">
        <v>1913</v>
      </c>
      <c r="F520" t="s">
        <v>1914</v>
      </c>
    </row>
    <row r="521" spans="1:6" x14ac:dyDescent="0.25">
      <c r="A521" t="str">
        <f t="shared" si="16"/>
        <v>AMMS20231</v>
      </c>
      <c r="B521" s="116" t="str">
        <f t="shared" si="17"/>
        <v xml:space="preserve">CAMEL GREEN OPTION STICKS </v>
      </c>
      <c r="C521" s="101">
        <v>4.5</v>
      </c>
      <c r="D521" t="s">
        <v>1900</v>
      </c>
      <c r="E521" t="s">
        <v>1915</v>
      </c>
      <c r="F521" t="s">
        <v>1916</v>
      </c>
    </row>
    <row r="522" spans="1:6" x14ac:dyDescent="0.25">
      <c r="A522" t="str">
        <f t="shared" si="16"/>
        <v>AMMS20232</v>
      </c>
      <c r="B522" s="116" t="str">
        <f t="shared" si="17"/>
        <v xml:space="preserve">CAMEL GREEN STICKS </v>
      </c>
      <c r="C522" s="101">
        <v>4.5</v>
      </c>
      <c r="D522" t="s">
        <v>1900</v>
      </c>
      <c r="E522" t="s">
        <v>1917</v>
      </c>
      <c r="F522" t="s">
        <v>1918</v>
      </c>
    </row>
    <row r="523" spans="1:6" x14ac:dyDescent="0.25">
      <c r="A523" t="str">
        <f t="shared" si="16"/>
        <v>AMMS20233</v>
      </c>
      <c r="B523" s="116" t="str">
        <f t="shared" si="17"/>
        <v xml:space="preserve">CAMEL MAGENTA STICKS </v>
      </c>
      <c r="C523" s="101">
        <v>4.5</v>
      </c>
      <c r="D523" t="s">
        <v>1900</v>
      </c>
      <c r="E523" t="s">
        <v>1919</v>
      </c>
      <c r="F523" t="s">
        <v>1920</v>
      </c>
    </row>
    <row r="524" spans="1:6" x14ac:dyDescent="0.25">
      <c r="A524" t="str">
        <f t="shared" si="16"/>
        <v>AMMS20234</v>
      </c>
      <c r="B524" s="116" t="str">
        <f t="shared" si="17"/>
        <v xml:space="preserve">CAMEL PURPLE OPTION STICKS </v>
      </c>
      <c r="C524" s="101">
        <v>4.5</v>
      </c>
      <c r="D524" t="s">
        <v>1900</v>
      </c>
      <c r="E524" t="s">
        <v>1921</v>
      </c>
      <c r="F524" t="s">
        <v>1922</v>
      </c>
    </row>
    <row r="525" spans="1:6" x14ac:dyDescent="0.25">
      <c r="A525" t="str">
        <f t="shared" si="16"/>
        <v>AMMS20956</v>
      </c>
      <c r="B525" s="116" t="str">
        <f t="shared" si="17"/>
        <v xml:space="preserve">CAMEL YELLOW STICKS </v>
      </c>
      <c r="C525" s="101">
        <v>4.5</v>
      </c>
      <c r="D525" t="s">
        <v>1900</v>
      </c>
      <c r="E525" t="s">
        <v>1923</v>
      </c>
      <c r="F525" t="s">
        <v>1924</v>
      </c>
    </row>
    <row r="526" spans="1:6" x14ac:dyDescent="0.25">
      <c r="A526" t="str">
        <f t="shared" si="16"/>
        <v>AMMS20846</v>
      </c>
      <c r="B526" s="116" t="str">
        <f t="shared" si="17"/>
        <v xml:space="preserve">CCOBATO BLUEBERRY </v>
      </c>
      <c r="C526" s="101">
        <v>4.5</v>
      </c>
      <c r="D526" t="s">
        <v>1900</v>
      </c>
      <c r="E526" t="s">
        <v>1925</v>
      </c>
      <c r="F526" t="s">
        <v>1926</v>
      </c>
    </row>
    <row r="527" spans="1:6" x14ac:dyDescent="0.25">
      <c r="A527" t="str">
        <f t="shared" si="16"/>
        <v>AMMS20845</v>
      </c>
      <c r="B527" s="116" t="str">
        <f t="shared" si="17"/>
        <v xml:space="preserve">CCOBATO PEACH </v>
      </c>
      <c r="C527" s="101">
        <v>4.5</v>
      </c>
      <c r="D527" t="s">
        <v>1900</v>
      </c>
      <c r="E527" t="s">
        <v>1927</v>
      </c>
      <c r="F527" t="s">
        <v>1928</v>
      </c>
    </row>
    <row r="528" spans="1:6" x14ac:dyDescent="0.25">
      <c r="A528" t="str">
        <f t="shared" si="16"/>
        <v>AMMS21108</v>
      </c>
      <c r="B528" s="116" t="str">
        <f t="shared" si="17"/>
        <v xml:space="preserve">DELIA CLASSIC GOLD </v>
      </c>
      <c r="C528" s="101">
        <v>5</v>
      </c>
      <c r="D528" t="s">
        <v>1900</v>
      </c>
      <c r="E528" t="s">
        <v>396</v>
      </c>
      <c r="F528" t="s">
        <v>1929</v>
      </c>
    </row>
    <row r="529" spans="1:6" x14ac:dyDescent="0.25">
      <c r="A529" t="str">
        <f t="shared" si="16"/>
        <v>AMMS21232</v>
      </c>
      <c r="B529" s="116" t="str">
        <f t="shared" si="17"/>
        <v xml:space="preserve">DELIA CLASSIC GREEN </v>
      </c>
      <c r="C529" s="101">
        <v>5</v>
      </c>
      <c r="D529" t="s">
        <v>1900</v>
      </c>
      <c r="E529" t="s">
        <v>400</v>
      </c>
      <c r="F529" t="s">
        <v>1930</v>
      </c>
    </row>
    <row r="530" spans="1:6" x14ac:dyDescent="0.25">
      <c r="A530" t="str">
        <f t="shared" si="16"/>
        <v>AMMS21109</v>
      </c>
      <c r="B530" s="116" t="str">
        <f t="shared" si="17"/>
        <v xml:space="preserve">DELIA CLASSIC RED </v>
      </c>
      <c r="C530" s="101">
        <v>5</v>
      </c>
      <c r="D530" t="s">
        <v>1900</v>
      </c>
      <c r="E530" t="s">
        <v>397</v>
      </c>
      <c r="F530" t="s">
        <v>1931</v>
      </c>
    </row>
    <row r="531" spans="1:6" x14ac:dyDescent="0.25">
      <c r="A531" t="str">
        <f t="shared" si="16"/>
        <v>AMMS21380</v>
      </c>
      <c r="B531" s="116" t="str">
        <f t="shared" si="17"/>
        <v xml:space="preserve">DELIA CLASSIC SILVER </v>
      </c>
      <c r="C531" s="101">
        <v>5</v>
      </c>
      <c r="D531" t="s">
        <v>1900</v>
      </c>
      <c r="E531" t="s">
        <v>404</v>
      </c>
      <c r="F531" t="s">
        <v>1932</v>
      </c>
    </row>
    <row r="532" spans="1:6" x14ac:dyDescent="0.25">
      <c r="A532" t="str">
        <f t="shared" si="16"/>
        <v>AMMS21601</v>
      </c>
      <c r="B532" s="116" t="str">
        <f t="shared" si="17"/>
        <v xml:space="preserve">EVO AMBER </v>
      </c>
      <c r="C532" s="101">
        <v>4.5</v>
      </c>
      <c r="D532" t="s">
        <v>1900</v>
      </c>
      <c r="E532" t="s">
        <v>685</v>
      </c>
      <c r="F532" t="s">
        <v>1933</v>
      </c>
    </row>
    <row r="533" spans="1:6" x14ac:dyDescent="0.25">
      <c r="A533" t="str">
        <f t="shared" si="16"/>
        <v>AMMS20697</v>
      </c>
      <c r="B533" s="116" t="str">
        <f t="shared" si="17"/>
        <v xml:space="preserve">EVO AMBER STICKS </v>
      </c>
      <c r="C533" s="101">
        <v>4.5</v>
      </c>
      <c r="D533" t="s">
        <v>1900</v>
      </c>
      <c r="E533" t="s">
        <v>409</v>
      </c>
      <c r="F533" t="s">
        <v>1934</v>
      </c>
    </row>
    <row r="534" spans="1:6" x14ac:dyDescent="0.25">
      <c r="A534" t="str">
        <f t="shared" si="16"/>
        <v>AMMS21602</v>
      </c>
      <c r="B534" s="116" t="str">
        <f t="shared" si="17"/>
        <v xml:space="preserve">EVO AQUAMARINE </v>
      </c>
      <c r="C534" s="101">
        <v>4.5</v>
      </c>
      <c r="D534" t="s">
        <v>1900</v>
      </c>
      <c r="E534" t="s">
        <v>1935</v>
      </c>
      <c r="F534" t="s">
        <v>1936</v>
      </c>
    </row>
    <row r="535" spans="1:6" x14ac:dyDescent="0.25">
      <c r="A535" t="str">
        <f t="shared" si="16"/>
        <v>AMMS21603</v>
      </c>
      <c r="B535" s="116" t="str">
        <f t="shared" si="17"/>
        <v xml:space="preserve">EVO AZURE </v>
      </c>
      <c r="C535" s="101">
        <v>4.5</v>
      </c>
      <c r="D535" t="s">
        <v>1900</v>
      </c>
      <c r="E535" t="s">
        <v>1937</v>
      </c>
      <c r="F535" t="s">
        <v>1938</v>
      </c>
    </row>
    <row r="536" spans="1:6" x14ac:dyDescent="0.25">
      <c r="A536" t="str">
        <f t="shared" si="16"/>
        <v>AMMS21604</v>
      </c>
      <c r="B536" s="116" t="str">
        <f t="shared" si="17"/>
        <v xml:space="preserve">EVO BRONZE </v>
      </c>
      <c r="C536" s="101">
        <v>4.5</v>
      </c>
      <c r="D536" t="s">
        <v>1900</v>
      </c>
      <c r="E536" t="s">
        <v>1939</v>
      </c>
      <c r="F536" t="s">
        <v>1940</v>
      </c>
    </row>
    <row r="537" spans="1:6" x14ac:dyDescent="0.25">
      <c r="A537" t="str">
        <f t="shared" si="16"/>
        <v>AMMS20228</v>
      </c>
      <c r="B537" s="116" t="str">
        <f t="shared" si="17"/>
        <v xml:space="preserve">EVO BRONZE STICKS </v>
      </c>
      <c r="C537" s="101">
        <v>4.5</v>
      </c>
      <c r="D537" t="s">
        <v>1900</v>
      </c>
      <c r="E537" t="s">
        <v>1941</v>
      </c>
      <c r="F537" t="s">
        <v>1942</v>
      </c>
    </row>
    <row r="538" spans="1:6" x14ac:dyDescent="0.25">
      <c r="A538" t="str">
        <f t="shared" si="16"/>
        <v>AMMS21605</v>
      </c>
      <c r="B538" s="116" t="str">
        <f t="shared" si="17"/>
        <v xml:space="preserve">EVO BURGUNDY </v>
      </c>
      <c r="C538" s="101">
        <v>4.5</v>
      </c>
      <c r="D538" t="s">
        <v>1900</v>
      </c>
      <c r="E538" t="s">
        <v>1943</v>
      </c>
      <c r="F538" t="s">
        <v>1944</v>
      </c>
    </row>
    <row r="539" spans="1:6" x14ac:dyDescent="0.25">
      <c r="A539" t="str">
        <f t="shared" si="16"/>
        <v>AMMS20229</v>
      </c>
      <c r="B539" s="116" t="str">
        <f t="shared" si="17"/>
        <v xml:space="preserve">EVO BURGUNDY STICKS </v>
      </c>
      <c r="C539" s="101">
        <v>4.5</v>
      </c>
      <c r="D539" t="s">
        <v>1900</v>
      </c>
      <c r="E539" t="s">
        <v>1945</v>
      </c>
      <c r="F539" t="s">
        <v>1946</v>
      </c>
    </row>
    <row r="540" spans="1:6" x14ac:dyDescent="0.25">
      <c r="A540" t="str">
        <f t="shared" si="16"/>
        <v>AMMS21606</v>
      </c>
      <c r="B540" s="116" t="str">
        <f t="shared" si="17"/>
        <v xml:space="preserve">EVO GOLD </v>
      </c>
      <c r="C540" s="101">
        <v>4.5</v>
      </c>
      <c r="D540" t="s">
        <v>1900</v>
      </c>
      <c r="E540" t="s">
        <v>1947</v>
      </c>
      <c r="F540" t="s">
        <v>1948</v>
      </c>
    </row>
    <row r="541" spans="1:6" x14ac:dyDescent="0.25">
      <c r="A541" t="str">
        <f t="shared" si="16"/>
        <v>AMMS20230</v>
      </c>
      <c r="B541" s="116" t="str">
        <f t="shared" si="17"/>
        <v xml:space="preserve">EVO GOLD STICKS </v>
      </c>
      <c r="C541" s="101">
        <v>4.5</v>
      </c>
      <c r="D541" t="s">
        <v>1900</v>
      </c>
      <c r="E541" t="s">
        <v>1949</v>
      </c>
      <c r="F541" t="s">
        <v>1950</v>
      </c>
    </row>
    <row r="542" spans="1:6" x14ac:dyDescent="0.25">
      <c r="A542" t="str">
        <f t="shared" si="16"/>
        <v>AMMS21607</v>
      </c>
      <c r="B542" s="116" t="str">
        <f t="shared" si="17"/>
        <v xml:space="preserve">EVO SILVER </v>
      </c>
      <c r="C542" s="101">
        <v>4.5</v>
      </c>
      <c r="D542" t="s">
        <v>1900</v>
      </c>
      <c r="E542" t="s">
        <v>1951</v>
      </c>
      <c r="F542" t="s">
        <v>1952</v>
      </c>
    </row>
    <row r="543" spans="1:6" x14ac:dyDescent="0.25">
      <c r="A543" t="str">
        <f t="shared" si="16"/>
        <v>AMMS20698</v>
      </c>
      <c r="B543" s="116" t="str">
        <f t="shared" si="17"/>
        <v xml:space="preserve">EVO SILVER STICKS </v>
      </c>
      <c r="C543" s="101">
        <v>4.5</v>
      </c>
      <c r="D543" t="s">
        <v>1900</v>
      </c>
      <c r="E543" t="s">
        <v>1953</v>
      </c>
      <c r="F543" t="s">
        <v>1954</v>
      </c>
    </row>
    <row r="544" spans="1:6" x14ac:dyDescent="0.25">
      <c r="A544" t="str">
        <f t="shared" si="16"/>
        <v>AMMS21608</v>
      </c>
      <c r="B544" s="116" t="str">
        <f t="shared" si="17"/>
        <v xml:space="preserve">EVO TAN </v>
      </c>
      <c r="C544" s="101">
        <v>4.5</v>
      </c>
      <c r="D544" t="s">
        <v>1900</v>
      </c>
      <c r="E544" t="s">
        <v>1955</v>
      </c>
      <c r="F544" t="s">
        <v>1956</v>
      </c>
    </row>
    <row r="545" spans="1:6" x14ac:dyDescent="0.25">
      <c r="A545" t="str">
        <f t="shared" si="16"/>
        <v>AMMS20699</v>
      </c>
      <c r="B545" s="116" t="str">
        <f t="shared" si="17"/>
        <v xml:space="preserve">EVO TAN STICKS </v>
      </c>
      <c r="C545" s="101">
        <v>4.5</v>
      </c>
      <c r="D545" t="s">
        <v>1900</v>
      </c>
      <c r="E545" t="s">
        <v>1957</v>
      </c>
      <c r="F545" t="s">
        <v>1958</v>
      </c>
    </row>
    <row r="546" spans="1:6" x14ac:dyDescent="0.25">
      <c r="A546" t="str">
        <f t="shared" si="16"/>
        <v>AMMS21609</v>
      </c>
      <c r="B546" s="116" t="str">
        <f t="shared" si="17"/>
        <v xml:space="preserve">EVO TEAL </v>
      </c>
      <c r="C546" s="101">
        <v>4.5</v>
      </c>
      <c r="D546" t="s">
        <v>1900</v>
      </c>
      <c r="E546" t="s">
        <v>1959</v>
      </c>
      <c r="F546" t="s">
        <v>1960</v>
      </c>
    </row>
    <row r="547" spans="1:6" x14ac:dyDescent="0.25">
      <c r="A547" t="str">
        <f t="shared" si="16"/>
        <v>AMMS21610</v>
      </c>
      <c r="B547" s="116" t="str">
        <f t="shared" si="17"/>
        <v xml:space="preserve">EVO TEAL GREEN </v>
      </c>
      <c r="C547" s="101">
        <v>4.5</v>
      </c>
      <c r="D547" t="s">
        <v>1900</v>
      </c>
      <c r="E547" t="s">
        <v>1961</v>
      </c>
      <c r="F547" t="s">
        <v>1962</v>
      </c>
    </row>
    <row r="548" spans="1:6" x14ac:dyDescent="0.25">
      <c r="A548" t="str">
        <f t="shared" si="16"/>
        <v>AMMS21001</v>
      </c>
      <c r="B548" s="116" t="str">
        <f t="shared" si="17"/>
        <v xml:space="preserve">EVO TEAL GREEN STICKS </v>
      </c>
      <c r="C548" s="101">
        <v>4.5</v>
      </c>
      <c r="D548" t="s">
        <v>1900</v>
      </c>
      <c r="E548" t="s">
        <v>1963</v>
      </c>
      <c r="F548" t="s">
        <v>1964</v>
      </c>
    </row>
    <row r="549" spans="1:6" x14ac:dyDescent="0.25">
      <c r="A549" t="str">
        <f t="shared" si="16"/>
        <v>AMMS20783</v>
      </c>
      <c r="B549" s="116" t="str">
        <f t="shared" si="17"/>
        <v xml:space="preserve">EVO TEAL STICKS </v>
      </c>
      <c r="C549" s="101">
        <v>4.5</v>
      </c>
      <c r="D549" t="s">
        <v>1900</v>
      </c>
      <c r="E549" t="s">
        <v>1965</v>
      </c>
      <c r="F549" t="s">
        <v>1966</v>
      </c>
    </row>
    <row r="550" spans="1:6" x14ac:dyDescent="0.25">
      <c r="A550" t="str">
        <f t="shared" si="16"/>
        <v>AMMS21611</v>
      </c>
      <c r="B550" s="116" t="str">
        <f t="shared" si="17"/>
        <v xml:space="preserve">EVO VELVET </v>
      </c>
      <c r="C550" s="101">
        <v>4.5</v>
      </c>
      <c r="D550" t="s">
        <v>1900</v>
      </c>
      <c r="E550" t="s">
        <v>1967</v>
      </c>
      <c r="F550" t="s">
        <v>1968</v>
      </c>
    </row>
    <row r="551" spans="1:6" x14ac:dyDescent="0.25">
      <c r="A551" t="str">
        <f t="shared" si="16"/>
        <v>AMMS21451</v>
      </c>
      <c r="B551" s="116" t="str">
        <f t="shared" si="17"/>
        <v xml:space="preserve">FARSTAR AMBER </v>
      </c>
      <c r="C551" s="101">
        <v>4.5</v>
      </c>
      <c r="D551" t="s">
        <v>1900</v>
      </c>
      <c r="E551" t="s">
        <v>1969</v>
      </c>
      <c r="F551" t="s">
        <v>1970</v>
      </c>
    </row>
    <row r="552" spans="1:6" x14ac:dyDescent="0.25">
      <c r="A552" t="str">
        <f t="shared" si="16"/>
        <v>AMMS21450</v>
      </c>
      <c r="B552" s="116" t="str">
        <f t="shared" si="17"/>
        <v xml:space="preserve">FARSTAR BLUE </v>
      </c>
      <c r="C552" s="101">
        <v>4.5</v>
      </c>
      <c r="D552" t="s">
        <v>1900</v>
      </c>
      <c r="E552" t="s">
        <v>1971</v>
      </c>
      <c r="F552" t="s">
        <v>1972</v>
      </c>
    </row>
    <row r="553" spans="1:6" x14ac:dyDescent="0.25">
      <c r="A553" t="str">
        <f t="shared" si="16"/>
        <v>AMMS21449</v>
      </c>
      <c r="B553" s="116" t="str">
        <f t="shared" si="17"/>
        <v xml:space="preserve">FARSTAR RED </v>
      </c>
      <c r="C553" s="101">
        <v>4.5</v>
      </c>
      <c r="D553" t="s">
        <v>1900</v>
      </c>
      <c r="E553" t="s">
        <v>1973</v>
      </c>
      <c r="F553" t="s">
        <v>1974</v>
      </c>
    </row>
    <row r="554" spans="1:6" x14ac:dyDescent="0.25">
      <c r="A554" t="str">
        <f t="shared" si="16"/>
        <v>AMMS20844</v>
      </c>
      <c r="B554" s="116" t="str">
        <f t="shared" si="17"/>
        <v xml:space="preserve">FIIT ELEMENT STREAM </v>
      </c>
      <c r="C554" s="101">
        <v>4.7</v>
      </c>
      <c r="D554" t="s">
        <v>1900</v>
      </c>
      <c r="E554" t="s">
        <v>1975</v>
      </c>
      <c r="F554" t="s">
        <v>1976</v>
      </c>
    </row>
    <row r="555" spans="1:6" x14ac:dyDescent="0.25">
      <c r="A555" t="str">
        <f t="shared" si="16"/>
        <v>AMMS20064</v>
      </c>
      <c r="B555" s="116" t="str">
        <f t="shared" si="17"/>
        <v xml:space="preserve">FIIT MARINE </v>
      </c>
      <c r="C555" s="101">
        <v>4.7</v>
      </c>
      <c r="D555" t="s">
        <v>1900</v>
      </c>
      <c r="E555" t="s">
        <v>1977</v>
      </c>
      <c r="F555" t="s">
        <v>1978</v>
      </c>
    </row>
    <row r="556" spans="1:6" x14ac:dyDescent="0.25">
      <c r="A556" t="str">
        <f t="shared" si="16"/>
        <v>AMMS20065</v>
      </c>
      <c r="B556" s="116" t="str">
        <f t="shared" si="17"/>
        <v xml:space="preserve">FIIT REGULAR </v>
      </c>
      <c r="C556" s="101">
        <v>4.7</v>
      </c>
      <c r="D556" t="s">
        <v>1900</v>
      </c>
      <c r="E556" t="s">
        <v>1979</v>
      </c>
      <c r="F556" t="s">
        <v>1980</v>
      </c>
    </row>
    <row r="557" spans="1:6" x14ac:dyDescent="0.25">
      <c r="A557" t="str">
        <f t="shared" si="16"/>
        <v>AMMS21268</v>
      </c>
      <c r="B557" s="116" t="str">
        <f t="shared" si="17"/>
        <v xml:space="preserve">FIIT REGULAR COPPER </v>
      </c>
      <c r="C557" s="101">
        <v>4.7</v>
      </c>
      <c r="D557" t="s">
        <v>1900</v>
      </c>
      <c r="E557" t="s">
        <v>1981</v>
      </c>
      <c r="F557" t="s">
        <v>1982</v>
      </c>
    </row>
    <row r="558" spans="1:6" x14ac:dyDescent="0.25">
      <c r="A558" t="str">
        <f t="shared" si="16"/>
        <v>AMMS20202</v>
      </c>
      <c r="B558" s="116" t="str">
        <f t="shared" si="17"/>
        <v xml:space="preserve">FIIT REGULAR DEEP </v>
      </c>
      <c r="C558" s="101">
        <v>4.7</v>
      </c>
      <c r="D558" t="s">
        <v>1900</v>
      </c>
      <c r="E558" t="s">
        <v>1983</v>
      </c>
      <c r="F558" t="s">
        <v>1984</v>
      </c>
    </row>
    <row r="559" spans="1:6" x14ac:dyDescent="0.25">
      <c r="A559" t="str">
        <f t="shared" si="16"/>
        <v>AMMS20203</v>
      </c>
      <c r="B559" s="116" t="str">
        <f t="shared" si="17"/>
        <v xml:space="preserve">FIIT REGULAR SKY </v>
      </c>
      <c r="C559" s="101">
        <v>4.7</v>
      </c>
      <c r="D559" t="s">
        <v>1900</v>
      </c>
      <c r="E559" t="s">
        <v>1985</v>
      </c>
      <c r="F559" t="s">
        <v>1986</v>
      </c>
    </row>
    <row r="560" spans="1:6" x14ac:dyDescent="0.25">
      <c r="A560" t="str">
        <f t="shared" si="16"/>
        <v>AMMS21269</v>
      </c>
      <c r="B560" s="116" t="str">
        <f t="shared" si="17"/>
        <v xml:space="preserve">FIIT REGULAR STONE </v>
      </c>
      <c r="C560" s="101">
        <v>4.7</v>
      </c>
      <c r="D560" t="s">
        <v>1900</v>
      </c>
      <c r="E560" t="s">
        <v>1987</v>
      </c>
      <c r="F560" t="s">
        <v>1988</v>
      </c>
    </row>
    <row r="561" spans="1:6" x14ac:dyDescent="0.25">
      <c r="A561" t="str">
        <f t="shared" si="16"/>
        <v>AMMS21463</v>
      </c>
      <c r="B561" s="116" t="str">
        <f t="shared" si="17"/>
        <v xml:space="preserve">FIIT REGULAR YELLOW </v>
      </c>
      <c r="C561" s="101">
        <v>4.7</v>
      </c>
      <c r="D561" t="s">
        <v>1900</v>
      </c>
      <c r="E561" t="s">
        <v>1989</v>
      </c>
      <c r="F561" t="s">
        <v>1990</v>
      </c>
    </row>
    <row r="562" spans="1:6" x14ac:dyDescent="0.25">
      <c r="A562" t="str">
        <f t="shared" si="16"/>
        <v>AMMS3500</v>
      </c>
      <c r="B562" s="116" t="str">
        <f t="shared" si="17"/>
        <v xml:space="preserve">HEETS AMBER SELECTION </v>
      </c>
      <c r="C562" s="101">
        <v>5.5</v>
      </c>
      <c r="D562" t="s">
        <v>1900</v>
      </c>
      <c r="E562" t="s">
        <v>1991</v>
      </c>
      <c r="F562" t="s">
        <v>1992</v>
      </c>
    </row>
    <row r="563" spans="1:6" x14ac:dyDescent="0.25">
      <c r="A563" t="str">
        <f t="shared" si="16"/>
        <v>AMMS20649</v>
      </c>
      <c r="B563" s="116" t="str">
        <f t="shared" si="17"/>
        <v xml:space="preserve">HEETS BRIGHT FUSE </v>
      </c>
      <c r="C563" s="101">
        <v>5.5</v>
      </c>
      <c r="D563" t="s">
        <v>1900</v>
      </c>
      <c r="E563" t="s">
        <v>1993</v>
      </c>
      <c r="F563" t="s">
        <v>1994</v>
      </c>
    </row>
    <row r="564" spans="1:6" x14ac:dyDescent="0.25">
      <c r="A564" t="str">
        <f t="shared" si="16"/>
        <v>AMMS3707</v>
      </c>
      <c r="B564" s="116" t="str">
        <f t="shared" si="17"/>
        <v xml:space="preserve">HEETS BRONZE SELECTION </v>
      </c>
      <c r="C564" s="101">
        <v>5.5</v>
      </c>
      <c r="D564" t="s">
        <v>1900</v>
      </c>
      <c r="E564" t="s">
        <v>1995</v>
      </c>
      <c r="F564" t="s">
        <v>1996</v>
      </c>
    </row>
    <row r="565" spans="1:6" x14ac:dyDescent="0.25">
      <c r="A565" t="str">
        <f t="shared" si="16"/>
        <v>AMMS20784</v>
      </c>
      <c r="B565" s="116" t="str">
        <f t="shared" si="17"/>
        <v xml:space="preserve">HEETS CLOUD FUSE </v>
      </c>
      <c r="C565" s="101">
        <v>5.5</v>
      </c>
      <c r="D565" t="s">
        <v>1900</v>
      </c>
      <c r="E565" t="s">
        <v>1997</v>
      </c>
      <c r="F565" t="s">
        <v>1998</v>
      </c>
    </row>
    <row r="566" spans="1:6" x14ac:dyDescent="0.25">
      <c r="A566" t="str">
        <f t="shared" si="16"/>
        <v>AMMS3929</v>
      </c>
      <c r="B566" s="116" t="str">
        <f t="shared" si="17"/>
        <v xml:space="preserve">HEETS SELECTION RUSSET </v>
      </c>
      <c r="C566" s="101">
        <v>5.5</v>
      </c>
      <c r="D566" t="s">
        <v>1900</v>
      </c>
      <c r="E566" t="s">
        <v>1999</v>
      </c>
      <c r="F566" t="s">
        <v>2000</v>
      </c>
    </row>
    <row r="567" spans="1:6" x14ac:dyDescent="0.25">
      <c r="A567" t="str">
        <f t="shared" si="16"/>
        <v>AMMS3970</v>
      </c>
      <c r="B567" s="116" t="str">
        <f t="shared" si="17"/>
        <v xml:space="preserve">HEETS SELECTION SILVER </v>
      </c>
      <c r="C567" s="101">
        <v>5.5</v>
      </c>
      <c r="D567" t="s">
        <v>1900</v>
      </c>
      <c r="E567" t="s">
        <v>2001</v>
      </c>
      <c r="F567" t="s">
        <v>2002</v>
      </c>
    </row>
    <row r="568" spans="1:6" x14ac:dyDescent="0.25">
      <c r="A568" t="str">
        <f t="shared" si="16"/>
        <v>AMMS3731</v>
      </c>
      <c r="B568" s="116" t="str">
        <f t="shared" si="17"/>
        <v xml:space="preserve">HEETS SIENNA SELECTION </v>
      </c>
      <c r="C568" s="101">
        <v>5.5</v>
      </c>
      <c r="D568" t="s">
        <v>1900</v>
      </c>
      <c r="E568" t="s">
        <v>2003</v>
      </c>
      <c r="F568" t="s">
        <v>2004</v>
      </c>
    </row>
    <row r="569" spans="1:6" x14ac:dyDescent="0.25">
      <c r="A569" t="str">
        <f t="shared" si="16"/>
        <v>AMMS20658</v>
      </c>
      <c r="B569" s="116" t="str">
        <f t="shared" si="17"/>
        <v xml:space="preserve">HEETS SKY FUSE </v>
      </c>
      <c r="C569" s="101">
        <v>5.5</v>
      </c>
      <c r="D569" t="s">
        <v>1900</v>
      </c>
      <c r="E569" t="s">
        <v>2005</v>
      </c>
      <c r="F569" t="s">
        <v>2006</v>
      </c>
    </row>
    <row r="570" spans="1:6" x14ac:dyDescent="0.25">
      <c r="A570" t="str">
        <f t="shared" si="16"/>
        <v>AMMS3816</v>
      </c>
      <c r="B570" s="116" t="str">
        <f t="shared" si="17"/>
        <v xml:space="preserve">HEETS TEAK SELECTION </v>
      </c>
      <c r="C570" s="101">
        <v>5.5</v>
      </c>
      <c r="D570" t="s">
        <v>1900</v>
      </c>
      <c r="E570" t="s">
        <v>2007</v>
      </c>
      <c r="F570" t="s">
        <v>2008</v>
      </c>
    </row>
    <row r="571" spans="1:6" x14ac:dyDescent="0.25">
      <c r="A571" t="str">
        <f t="shared" si="16"/>
        <v>AMMS3501</v>
      </c>
      <c r="B571" s="116" t="str">
        <f t="shared" si="17"/>
        <v xml:space="preserve">HEETS TURQUOISE SELECTION </v>
      </c>
      <c r="C571" s="101">
        <v>5.5</v>
      </c>
      <c r="D571" t="s">
        <v>1900</v>
      </c>
      <c r="E571" t="s">
        <v>2009</v>
      </c>
      <c r="F571" t="s">
        <v>2010</v>
      </c>
    </row>
    <row r="572" spans="1:6" x14ac:dyDescent="0.25">
      <c r="A572" t="str">
        <f t="shared" si="16"/>
        <v>AMMS3502</v>
      </c>
      <c r="B572" s="116" t="str">
        <f t="shared" si="17"/>
        <v xml:space="preserve">HEETS YELLOW SELECTION </v>
      </c>
      <c r="C572" s="101">
        <v>5.5</v>
      </c>
      <c r="D572" t="s">
        <v>1900</v>
      </c>
      <c r="E572" t="s">
        <v>2011</v>
      </c>
      <c r="F572" t="s">
        <v>2012</v>
      </c>
    </row>
    <row r="573" spans="1:6" x14ac:dyDescent="0.25">
      <c r="A573" t="str">
        <f t="shared" si="16"/>
        <v>AMMS21830</v>
      </c>
      <c r="B573" s="116" t="str">
        <f t="shared" si="17"/>
        <v xml:space="preserve">HYO CAPS FLARE 20 </v>
      </c>
      <c r="C573" s="101">
        <v>4.5</v>
      </c>
      <c r="D573" t="s">
        <v>1900</v>
      </c>
      <c r="E573" t="s">
        <v>2013</v>
      </c>
      <c r="F573" t="s">
        <v>2014</v>
      </c>
    </row>
    <row r="574" spans="1:6" x14ac:dyDescent="0.25">
      <c r="A574" t="str">
        <f t="shared" si="16"/>
        <v>AMMS21831</v>
      </c>
      <c r="B574" s="116" t="str">
        <f t="shared" si="17"/>
        <v xml:space="preserve">HYO CAPS FORGE 20 </v>
      </c>
      <c r="C574" s="101">
        <v>4.5</v>
      </c>
      <c r="D574" t="s">
        <v>1900</v>
      </c>
      <c r="E574" t="s">
        <v>2015</v>
      </c>
      <c r="F574" t="s">
        <v>2016</v>
      </c>
    </row>
    <row r="575" spans="1:6" x14ac:dyDescent="0.25">
      <c r="A575" t="str">
        <f t="shared" si="16"/>
        <v>AMMS21832</v>
      </c>
      <c r="B575" s="116" t="str">
        <f t="shared" si="17"/>
        <v xml:space="preserve">HYO CAPS GLACIER 20 </v>
      </c>
      <c r="C575" s="101">
        <v>4.5</v>
      </c>
      <c r="D575" t="s">
        <v>1900</v>
      </c>
      <c r="E575" t="s">
        <v>2017</v>
      </c>
      <c r="F575" t="s">
        <v>2018</v>
      </c>
    </row>
    <row r="576" spans="1:6" x14ac:dyDescent="0.25">
      <c r="A576" t="str">
        <f t="shared" si="16"/>
        <v>AMMS21833</v>
      </c>
      <c r="B576" s="116" t="str">
        <f t="shared" si="17"/>
        <v xml:space="preserve">HYO CAPS OSMIO 20 </v>
      </c>
      <c r="C576" s="101">
        <v>4.5</v>
      </c>
      <c r="D576" t="s">
        <v>1900</v>
      </c>
      <c r="E576" t="s">
        <v>2019</v>
      </c>
      <c r="F576" t="s">
        <v>2020</v>
      </c>
    </row>
    <row r="577" spans="1:6" x14ac:dyDescent="0.25">
      <c r="A577" t="str">
        <f t="shared" si="16"/>
        <v>AMMS21834</v>
      </c>
      <c r="B577" s="116" t="str">
        <f t="shared" si="17"/>
        <v xml:space="preserve">HYO CAPS SAND 20 </v>
      </c>
      <c r="C577" s="101">
        <v>4.5</v>
      </c>
      <c r="D577" t="s">
        <v>1900</v>
      </c>
      <c r="E577" t="s">
        <v>2021</v>
      </c>
      <c r="F577" t="s">
        <v>2022</v>
      </c>
    </row>
    <row r="578" spans="1:6" x14ac:dyDescent="0.25">
      <c r="A578" t="str">
        <f t="shared" ref="A578:A641" si="18">"AMMS" &amp; F578</f>
        <v>AMMS21835</v>
      </c>
      <c r="B578" s="116" t="str">
        <f t="shared" ref="B578:B641" si="19">E578 &amp; " " &amp; IF(D578="astuccio da 20 pezzi","*AST 20",IF(D578="cartoccio da 20 pezzi","*CART 20",""))</f>
        <v xml:space="preserve">HYO CAPS TERRA 20 </v>
      </c>
      <c r="C578" s="101">
        <v>4.5</v>
      </c>
      <c r="D578" t="s">
        <v>1900</v>
      </c>
      <c r="E578" t="s">
        <v>2023</v>
      </c>
      <c r="F578" t="s">
        <v>2024</v>
      </c>
    </row>
    <row r="579" spans="1:6" x14ac:dyDescent="0.25">
      <c r="A579" t="str">
        <f t="shared" si="18"/>
        <v>AMMS20206</v>
      </c>
      <c r="B579" s="116" t="str">
        <f t="shared" si="19"/>
        <v xml:space="preserve">ID BLUE TOBACCO </v>
      </c>
      <c r="C579" s="101">
        <v>3.8</v>
      </c>
      <c r="D579" t="s">
        <v>1900</v>
      </c>
      <c r="E579" t="s">
        <v>2025</v>
      </c>
      <c r="F579" t="s">
        <v>2026</v>
      </c>
    </row>
    <row r="580" spans="1:6" x14ac:dyDescent="0.25">
      <c r="A580" t="str">
        <f t="shared" si="18"/>
        <v>AMMS20914</v>
      </c>
      <c r="B580" s="116" t="str">
        <f t="shared" si="19"/>
        <v xml:space="preserve">ID BOLD MAGENTA TOBACCO </v>
      </c>
      <c r="C580" s="101">
        <v>3.8</v>
      </c>
      <c r="D580" t="s">
        <v>1900</v>
      </c>
      <c r="E580" t="s">
        <v>2027</v>
      </c>
      <c r="F580" t="s">
        <v>2028</v>
      </c>
    </row>
    <row r="581" spans="1:6" x14ac:dyDescent="0.25">
      <c r="A581" t="str">
        <f t="shared" si="18"/>
        <v>AMMS20424</v>
      </c>
      <c r="B581" s="116" t="str">
        <f t="shared" si="19"/>
        <v xml:space="preserve">ID BRIGHT YELLOW TOBACCO </v>
      </c>
      <c r="C581" s="101">
        <v>3.8</v>
      </c>
      <c r="D581" t="s">
        <v>1900</v>
      </c>
      <c r="E581" t="s">
        <v>2029</v>
      </c>
      <c r="F581" t="s">
        <v>2030</v>
      </c>
    </row>
    <row r="582" spans="1:6" x14ac:dyDescent="0.25">
      <c r="A582" t="str">
        <f t="shared" si="18"/>
        <v>AMMS20205</v>
      </c>
      <c r="B582" s="116" t="str">
        <f t="shared" si="19"/>
        <v xml:space="preserve">ID BRONZE TOBACCO </v>
      </c>
      <c r="C582" s="101">
        <v>3.8</v>
      </c>
      <c r="D582" t="s">
        <v>1900</v>
      </c>
      <c r="E582" t="s">
        <v>2031</v>
      </c>
      <c r="F582" t="s">
        <v>2032</v>
      </c>
    </row>
    <row r="583" spans="1:6" x14ac:dyDescent="0.25">
      <c r="A583" t="str">
        <f t="shared" si="18"/>
        <v>AMMS20651</v>
      </c>
      <c r="B583" s="116" t="str">
        <f t="shared" si="19"/>
        <v xml:space="preserve">ID CAPSULE COSMIC BLAST </v>
      </c>
      <c r="C583" s="101">
        <v>3.5</v>
      </c>
      <c r="D583" t="s">
        <v>1900</v>
      </c>
      <c r="E583" t="s">
        <v>2033</v>
      </c>
      <c r="F583" t="s">
        <v>2034</v>
      </c>
    </row>
    <row r="584" spans="1:6" x14ac:dyDescent="0.25">
      <c r="A584" t="str">
        <f t="shared" si="18"/>
        <v>AMMS20379</v>
      </c>
      <c r="B584" s="116" t="str">
        <f t="shared" si="19"/>
        <v xml:space="preserve">ID CAPSULE FOREST PURPLE </v>
      </c>
      <c r="C584" s="101">
        <v>3.5</v>
      </c>
      <c r="D584" t="s">
        <v>1900</v>
      </c>
      <c r="E584" t="s">
        <v>2035</v>
      </c>
      <c r="F584" t="s">
        <v>2036</v>
      </c>
    </row>
    <row r="585" spans="1:6" x14ac:dyDescent="0.25">
      <c r="A585" t="str">
        <f t="shared" si="18"/>
        <v>AMMS20208</v>
      </c>
      <c r="B585" s="116" t="str">
        <f t="shared" si="19"/>
        <v xml:space="preserve">ID CAPSULE POLAR GREEN </v>
      </c>
      <c r="C585" s="101">
        <v>3.5</v>
      </c>
      <c r="D585" t="s">
        <v>1900</v>
      </c>
      <c r="E585" t="s">
        <v>2037</v>
      </c>
      <c r="F585" t="s">
        <v>2038</v>
      </c>
    </row>
    <row r="586" spans="1:6" x14ac:dyDescent="0.25">
      <c r="A586" t="str">
        <f t="shared" si="18"/>
        <v>AMMS20411</v>
      </c>
      <c r="B586" s="116" t="str">
        <f t="shared" si="19"/>
        <v xml:space="preserve">ID CAPSULE SUMMER RED </v>
      </c>
      <c r="C586" s="101">
        <v>3.5</v>
      </c>
      <c r="D586" t="s">
        <v>1900</v>
      </c>
      <c r="E586" t="s">
        <v>2039</v>
      </c>
      <c r="F586" t="s">
        <v>2040</v>
      </c>
    </row>
    <row r="587" spans="1:6" x14ac:dyDescent="0.25">
      <c r="A587" t="str">
        <f t="shared" si="18"/>
        <v>AMMS20913</v>
      </c>
      <c r="B587" s="116" t="str">
        <f t="shared" si="19"/>
        <v xml:space="preserve">ID FLORA PINK TOBACCO </v>
      </c>
      <c r="C587" s="101">
        <v>3.8</v>
      </c>
      <c r="D587" t="s">
        <v>1900</v>
      </c>
      <c r="E587" t="s">
        <v>2041</v>
      </c>
      <c r="F587" t="s">
        <v>2042</v>
      </c>
    </row>
    <row r="588" spans="1:6" x14ac:dyDescent="0.25">
      <c r="A588" t="str">
        <f t="shared" si="18"/>
        <v>AMMS21799</v>
      </c>
      <c r="B588" s="116" t="str">
        <f t="shared" si="19"/>
        <v xml:space="preserve">ID GOLD TOBACCO </v>
      </c>
      <c r="C588" s="101">
        <v>3.8</v>
      </c>
      <c r="D588" t="s">
        <v>1900</v>
      </c>
      <c r="E588" t="s">
        <v>2043</v>
      </c>
      <c r="F588" t="s">
        <v>2044</v>
      </c>
    </row>
    <row r="589" spans="1:6" x14ac:dyDescent="0.25">
      <c r="A589" t="str">
        <f t="shared" si="18"/>
        <v>AMMS20207</v>
      </c>
      <c r="B589" s="116" t="str">
        <f t="shared" si="19"/>
        <v xml:space="preserve">ID ICE TEAL </v>
      </c>
      <c r="C589" s="101">
        <v>3.5</v>
      </c>
      <c r="D589" t="s">
        <v>1900</v>
      </c>
      <c r="E589" t="s">
        <v>2045</v>
      </c>
      <c r="F589" t="s">
        <v>2046</v>
      </c>
    </row>
    <row r="590" spans="1:6" x14ac:dyDescent="0.25">
      <c r="A590" t="str">
        <f t="shared" si="18"/>
        <v>AMMS20650</v>
      </c>
      <c r="B590" s="116" t="str">
        <f t="shared" si="19"/>
        <v xml:space="preserve">ID POLAR CAPSULE YELLOW </v>
      </c>
      <c r="C590" s="101">
        <v>3.5</v>
      </c>
      <c r="D590" t="s">
        <v>1900</v>
      </c>
      <c r="E590" t="s">
        <v>2047</v>
      </c>
      <c r="F590" t="s">
        <v>2048</v>
      </c>
    </row>
    <row r="591" spans="1:6" x14ac:dyDescent="0.25">
      <c r="A591" t="str">
        <f t="shared" si="18"/>
        <v>AMMS20915</v>
      </c>
      <c r="B591" s="116" t="str">
        <f t="shared" si="19"/>
        <v xml:space="preserve">ID POLAR GREEN TOBACCO </v>
      </c>
      <c r="C591" s="101">
        <v>3.8</v>
      </c>
      <c r="D591" t="s">
        <v>1900</v>
      </c>
      <c r="E591" t="s">
        <v>2049</v>
      </c>
      <c r="F591" t="s">
        <v>2050</v>
      </c>
    </row>
    <row r="592" spans="1:6" x14ac:dyDescent="0.25">
      <c r="A592" t="str">
        <f t="shared" si="18"/>
        <v>AMMS21800</v>
      </c>
      <c r="B592" s="116" t="str">
        <f t="shared" si="19"/>
        <v xml:space="preserve">ID RED TOBACCO </v>
      </c>
      <c r="C592" s="101">
        <v>3.8</v>
      </c>
      <c r="D592" t="s">
        <v>1900</v>
      </c>
      <c r="E592" t="s">
        <v>2051</v>
      </c>
      <c r="F592" t="s">
        <v>2052</v>
      </c>
    </row>
    <row r="593" spans="1:6" x14ac:dyDescent="0.25">
      <c r="A593" t="str">
        <f t="shared" si="18"/>
        <v>AMMS21801</v>
      </c>
      <c r="B593" s="116" t="str">
        <f t="shared" si="19"/>
        <v xml:space="preserve">ID SILVER TOBACCO </v>
      </c>
      <c r="C593" s="101">
        <v>3.8</v>
      </c>
      <c r="D593" t="s">
        <v>1900</v>
      </c>
      <c r="E593" t="s">
        <v>2053</v>
      </c>
      <c r="F593" t="s">
        <v>2054</v>
      </c>
    </row>
    <row r="594" spans="1:6" x14ac:dyDescent="0.25">
      <c r="A594" t="str">
        <f t="shared" si="18"/>
        <v>AMMS20425</v>
      </c>
      <c r="B594" s="116" t="str">
        <f t="shared" si="19"/>
        <v xml:space="preserve">ID VELVET COPPER TOBACCO </v>
      </c>
      <c r="C594" s="101">
        <v>3.8</v>
      </c>
      <c r="D594" t="s">
        <v>1900</v>
      </c>
      <c r="E594" t="s">
        <v>2055</v>
      </c>
      <c r="F594" t="s">
        <v>2056</v>
      </c>
    </row>
    <row r="595" spans="1:6" x14ac:dyDescent="0.25">
      <c r="A595" t="str">
        <f t="shared" si="18"/>
        <v>AMMS20426</v>
      </c>
      <c r="B595" s="116" t="str">
        <f t="shared" si="19"/>
        <v xml:space="preserve">ID WARM AMBER TOBACCO </v>
      </c>
      <c r="C595" s="101">
        <v>3.8</v>
      </c>
      <c r="D595" t="s">
        <v>1900</v>
      </c>
      <c r="E595" t="s">
        <v>2057</v>
      </c>
      <c r="F595" t="s">
        <v>2058</v>
      </c>
    </row>
    <row r="596" spans="1:6" x14ac:dyDescent="0.25">
      <c r="A596" t="str">
        <f t="shared" si="18"/>
        <v>AMMS20932</v>
      </c>
      <c r="B596" s="116" t="str">
        <f t="shared" si="19"/>
        <v xml:space="preserve">ISENZIA - FORREST PURPLE CRUSH </v>
      </c>
      <c r="C596" s="101">
        <v>3.8</v>
      </c>
      <c r="D596" t="s">
        <v>1900</v>
      </c>
      <c r="E596" t="s">
        <v>2059</v>
      </c>
      <c r="F596" t="s">
        <v>2060</v>
      </c>
    </row>
    <row r="597" spans="1:6" x14ac:dyDescent="0.25">
      <c r="A597" t="str">
        <f t="shared" si="18"/>
        <v>AMMS20935</v>
      </c>
      <c r="B597" s="116" t="str">
        <f t="shared" si="19"/>
        <v xml:space="preserve">ISENZIA - ICE BLUE CRUSH </v>
      </c>
      <c r="C597" s="101">
        <v>3.8</v>
      </c>
      <c r="D597" t="s">
        <v>1900</v>
      </c>
      <c r="E597" t="s">
        <v>2061</v>
      </c>
      <c r="F597" t="s">
        <v>2062</v>
      </c>
    </row>
    <row r="598" spans="1:6" x14ac:dyDescent="0.25">
      <c r="A598" t="str">
        <f t="shared" si="18"/>
        <v>AMMS20934</v>
      </c>
      <c r="B598" s="116" t="str">
        <f t="shared" si="19"/>
        <v xml:space="preserve">ISENZIA - POLAR GREEN CRUSH </v>
      </c>
      <c r="C598" s="101">
        <v>3.5</v>
      </c>
      <c r="D598" t="s">
        <v>1900</v>
      </c>
      <c r="E598" t="s">
        <v>2063</v>
      </c>
      <c r="F598" t="s">
        <v>2064</v>
      </c>
    </row>
    <row r="599" spans="1:6" x14ac:dyDescent="0.25">
      <c r="A599" t="str">
        <f t="shared" si="18"/>
        <v>AMMS20933</v>
      </c>
      <c r="B599" s="116" t="str">
        <f t="shared" si="19"/>
        <v xml:space="preserve">ISENZIA - SUMMER RED CRUSH </v>
      </c>
      <c r="C599" s="101">
        <v>3.8</v>
      </c>
      <c r="D599" t="s">
        <v>1900</v>
      </c>
      <c r="E599" t="s">
        <v>2065</v>
      </c>
      <c r="F599" t="s">
        <v>2066</v>
      </c>
    </row>
    <row r="600" spans="1:6" x14ac:dyDescent="0.25">
      <c r="A600" t="str">
        <f t="shared" si="18"/>
        <v>AMMS20999</v>
      </c>
      <c r="B600" s="116" t="str">
        <f t="shared" si="19"/>
        <v xml:space="preserve">ISENZIA SUNRISE YELLOW CRUSH </v>
      </c>
      <c r="C600" s="101">
        <v>3.5</v>
      </c>
      <c r="D600" t="s">
        <v>1900</v>
      </c>
      <c r="E600" t="s">
        <v>2067</v>
      </c>
      <c r="F600" t="s">
        <v>2068</v>
      </c>
    </row>
    <row r="601" spans="1:6" x14ac:dyDescent="0.25">
      <c r="A601" t="str">
        <f t="shared" si="18"/>
        <v>AMMS21000</v>
      </c>
      <c r="B601" s="116" t="str">
        <f t="shared" si="19"/>
        <v xml:space="preserve">ISENZIA SUNSET CORAL CRUSH </v>
      </c>
      <c r="C601" s="101">
        <v>3.8</v>
      </c>
      <c r="D601" t="s">
        <v>1900</v>
      </c>
      <c r="E601" t="s">
        <v>393</v>
      </c>
      <c r="F601" t="s">
        <v>2069</v>
      </c>
    </row>
    <row r="602" spans="1:6" x14ac:dyDescent="0.25">
      <c r="A602" t="str">
        <f t="shared" si="18"/>
        <v>AMMS21233</v>
      </c>
      <c r="B602" s="116" t="str">
        <f t="shared" si="19"/>
        <v xml:space="preserve">LEVIA BRIGHT SONATA </v>
      </c>
      <c r="C602" s="101">
        <v>5.5</v>
      </c>
      <c r="D602" t="s">
        <v>1900</v>
      </c>
      <c r="E602" t="s">
        <v>2070</v>
      </c>
      <c r="F602" t="s">
        <v>2071</v>
      </c>
    </row>
    <row r="603" spans="1:6" x14ac:dyDescent="0.25">
      <c r="A603" t="str">
        <f t="shared" si="18"/>
        <v>AMMS21056</v>
      </c>
      <c r="B603" s="116" t="str">
        <f t="shared" si="19"/>
        <v xml:space="preserve">LEVIA ELECTRO PURPLE </v>
      </c>
      <c r="C603" s="101">
        <v>5.5</v>
      </c>
      <c r="D603" t="s">
        <v>1900</v>
      </c>
      <c r="E603" t="s">
        <v>2072</v>
      </c>
      <c r="F603" t="s">
        <v>2073</v>
      </c>
    </row>
    <row r="604" spans="1:6" x14ac:dyDescent="0.25">
      <c r="A604" t="str">
        <f t="shared" si="18"/>
        <v>AMMS21058</v>
      </c>
      <c r="B604" s="116" t="str">
        <f t="shared" si="19"/>
        <v xml:space="preserve">LEVIA GLACIAL BEAT </v>
      </c>
      <c r="C604" s="101">
        <v>5.5</v>
      </c>
      <c r="D604" t="s">
        <v>1900</v>
      </c>
      <c r="E604" t="s">
        <v>2074</v>
      </c>
      <c r="F604" t="s">
        <v>2075</v>
      </c>
    </row>
    <row r="605" spans="1:6" x14ac:dyDescent="0.25">
      <c r="A605" t="str">
        <f t="shared" si="18"/>
        <v>AMMS21057</v>
      </c>
      <c r="B605" s="116" t="str">
        <f t="shared" si="19"/>
        <v xml:space="preserve">LEVIA ISLAND BEAT </v>
      </c>
      <c r="C605" s="101">
        <v>5.5</v>
      </c>
      <c r="D605" t="s">
        <v>1900</v>
      </c>
      <c r="E605" t="s">
        <v>2076</v>
      </c>
      <c r="F605" t="s">
        <v>2077</v>
      </c>
    </row>
    <row r="606" spans="1:6" x14ac:dyDescent="0.25">
      <c r="A606" t="str">
        <f t="shared" si="18"/>
        <v>AMMS21234</v>
      </c>
      <c r="B606" s="116" t="str">
        <f t="shared" si="19"/>
        <v xml:space="preserve">LEVIA RUBY WALTZ </v>
      </c>
      <c r="C606" s="101">
        <v>5.5</v>
      </c>
      <c r="D606" t="s">
        <v>1900</v>
      </c>
      <c r="E606" t="s">
        <v>2078</v>
      </c>
      <c r="F606" t="s">
        <v>2079</v>
      </c>
    </row>
    <row r="607" spans="1:6" x14ac:dyDescent="0.25">
      <c r="A607" t="str">
        <f t="shared" si="18"/>
        <v>AMMS21264</v>
      </c>
      <c r="B607" s="116" t="str">
        <f t="shared" si="19"/>
        <v xml:space="preserve">LUCKY STRIKE RUBY </v>
      </c>
      <c r="C607" s="101">
        <v>3.8</v>
      </c>
      <c r="D607" t="s">
        <v>1900</v>
      </c>
      <c r="E607" t="s">
        <v>401</v>
      </c>
      <c r="F607" t="s">
        <v>2080</v>
      </c>
    </row>
    <row r="608" spans="1:6" x14ac:dyDescent="0.25">
      <c r="A608" t="str">
        <f t="shared" si="18"/>
        <v>AMMS20468</v>
      </c>
      <c r="B608" s="116" t="str">
        <f t="shared" si="19"/>
        <v xml:space="preserve">LUCKY STRIKE STICKS BALANCED TOBACCO </v>
      </c>
      <c r="C608" s="101">
        <v>3.8</v>
      </c>
      <c r="D608" t="s">
        <v>1900</v>
      </c>
      <c r="E608" t="s">
        <v>757</v>
      </c>
      <c r="F608" t="s">
        <v>2081</v>
      </c>
    </row>
    <row r="609" spans="1:6" x14ac:dyDescent="0.25">
      <c r="A609" t="str">
        <f t="shared" si="18"/>
        <v>AMMS20469</v>
      </c>
      <c r="B609" s="116" t="str">
        <f t="shared" si="19"/>
        <v xml:space="preserve">LUCKY STRIKE STICKS GOLD TOBACCO </v>
      </c>
      <c r="C609" s="101">
        <v>3.8</v>
      </c>
      <c r="D609" t="s">
        <v>1900</v>
      </c>
      <c r="E609" t="s">
        <v>2082</v>
      </c>
      <c r="F609" t="s">
        <v>2083</v>
      </c>
    </row>
    <row r="610" spans="1:6" x14ac:dyDescent="0.25">
      <c r="A610" t="str">
        <f t="shared" si="18"/>
        <v>AMMS20687</v>
      </c>
      <c r="B610" s="116" t="str">
        <f t="shared" si="19"/>
        <v xml:space="preserve">LUCKY STRIKE STICKS RICH TOBACCO </v>
      </c>
      <c r="C610" s="101">
        <v>3.8</v>
      </c>
      <c r="D610" t="s">
        <v>1900</v>
      </c>
      <c r="E610" t="s">
        <v>2084</v>
      </c>
      <c r="F610" t="s">
        <v>2085</v>
      </c>
    </row>
    <row r="611" spans="1:6" x14ac:dyDescent="0.25">
      <c r="A611" t="str">
        <f t="shared" si="18"/>
        <v>AMMS20688</v>
      </c>
      <c r="B611" s="116" t="str">
        <f t="shared" si="19"/>
        <v xml:space="preserve">LUCKY STRIKE STICKS TWIST </v>
      </c>
      <c r="C611" s="101">
        <v>3.8</v>
      </c>
      <c r="D611" t="s">
        <v>1900</v>
      </c>
      <c r="E611" t="s">
        <v>389</v>
      </c>
      <c r="F611" t="s">
        <v>2086</v>
      </c>
    </row>
    <row r="612" spans="1:6" x14ac:dyDescent="0.25">
      <c r="A612" t="str">
        <f t="shared" si="18"/>
        <v>AMMS21263</v>
      </c>
      <c r="B612" s="116" t="str">
        <f t="shared" si="19"/>
        <v xml:space="preserve">MARSKISS AMBER </v>
      </c>
      <c r="C612" s="101">
        <v>4</v>
      </c>
      <c r="D612" t="s">
        <v>1900</v>
      </c>
      <c r="E612" t="s">
        <v>2087</v>
      </c>
      <c r="F612" t="s">
        <v>2088</v>
      </c>
    </row>
    <row r="613" spans="1:6" x14ac:dyDescent="0.25">
      <c r="A613" t="str">
        <f t="shared" si="18"/>
        <v>AMMS21262</v>
      </c>
      <c r="B613" s="116" t="str">
        <f t="shared" si="19"/>
        <v xml:space="preserve">MARSKISS YELLOW </v>
      </c>
      <c r="C613" s="101">
        <v>4</v>
      </c>
      <c r="D613" t="s">
        <v>1900</v>
      </c>
      <c r="E613" t="s">
        <v>2089</v>
      </c>
      <c r="F613" t="s">
        <v>2090</v>
      </c>
    </row>
    <row r="614" spans="1:6" x14ac:dyDescent="0.25">
      <c r="A614" t="str">
        <f t="shared" si="18"/>
        <v>AMMS20732</v>
      </c>
      <c r="B614" s="116" t="str">
        <f t="shared" si="19"/>
        <v xml:space="preserve">MC COSMIC GOLD </v>
      </c>
      <c r="C614" s="101">
        <v>4.5</v>
      </c>
      <c r="D614" t="s">
        <v>1900</v>
      </c>
      <c r="E614" t="s">
        <v>2091</v>
      </c>
      <c r="F614" t="s">
        <v>2092</v>
      </c>
    </row>
    <row r="615" spans="1:6" x14ac:dyDescent="0.25">
      <c r="A615" t="str">
        <f t="shared" si="18"/>
        <v>AMMS20733</v>
      </c>
      <c r="B615" s="116" t="str">
        <f t="shared" si="19"/>
        <v xml:space="preserve">MC COSMIC RED </v>
      </c>
      <c r="C615" s="101">
        <v>4.5</v>
      </c>
      <c r="D615" t="s">
        <v>1900</v>
      </c>
      <c r="E615" t="s">
        <v>2093</v>
      </c>
      <c r="F615" t="s">
        <v>2094</v>
      </c>
    </row>
    <row r="616" spans="1:6" x14ac:dyDescent="0.25">
      <c r="A616" t="str">
        <f t="shared" si="18"/>
        <v>AMMS20652</v>
      </c>
      <c r="B616" s="116" t="str">
        <f t="shared" si="19"/>
        <v xml:space="preserve">MC S - BLUE </v>
      </c>
      <c r="C616" s="101">
        <v>4</v>
      </c>
      <c r="D616" t="s">
        <v>1900</v>
      </c>
      <c r="E616" t="s">
        <v>2095</v>
      </c>
      <c r="F616" t="s">
        <v>2096</v>
      </c>
    </row>
    <row r="617" spans="1:6" x14ac:dyDescent="0.25">
      <c r="A617" t="str">
        <f t="shared" si="18"/>
        <v>AMMS3883</v>
      </c>
      <c r="B617" s="116" t="str">
        <f t="shared" si="19"/>
        <v xml:space="preserve">MC-S EMERALD </v>
      </c>
      <c r="C617" s="101">
        <v>4</v>
      </c>
      <c r="D617" t="s">
        <v>1900</v>
      </c>
      <c r="E617" t="s">
        <v>2097</v>
      </c>
      <c r="F617" t="s">
        <v>2098</v>
      </c>
    </row>
    <row r="618" spans="1:6" x14ac:dyDescent="0.25">
      <c r="A618" t="str">
        <f t="shared" si="18"/>
        <v>AMMS3882</v>
      </c>
      <c r="B618" s="116" t="str">
        <f t="shared" si="19"/>
        <v xml:space="preserve">MC-S GOLD </v>
      </c>
      <c r="C618" s="101">
        <v>4</v>
      </c>
      <c r="D618" t="s">
        <v>1900</v>
      </c>
      <c r="E618" t="s">
        <v>2099</v>
      </c>
      <c r="F618" t="s">
        <v>2100</v>
      </c>
    </row>
    <row r="619" spans="1:6" x14ac:dyDescent="0.25">
      <c r="A619" t="str">
        <f t="shared" si="18"/>
        <v>AMMS20129</v>
      </c>
      <c r="B619" s="116" t="str">
        <f t="shared" si="19"/>
        <v xml:space="preserve">MC-S PURE SWISS </v>
      </c>
      <c r="C619" s="101">
        <v>4</v>
      </c>
      <c r="D619" t="s">
        <v>1900</v>
      </c>
      <c r="E619" t="s">
        <v>2101</v>
      </c>
      <c r="F619" t="s">
        <v>2102</v>
      </c>
    </row>
    <row r="620" spans="1:6" x14ac:dyDescent="0.25">
      <c r="A620" t="str">
        <f t="shared" si="18"/>
        <v>AMMS3884</v>
      </c>
      <c r="B620" s="116" t="str">
        <f t="shared" si="19"/>
        <v xml:space="preserve">MC-S PURPLE </v>
      </c>
      <c r="C620" s="101">
        <v>4</v>
      </c>
      <c r="D620" t="s">
        <v>1900</v>
      </c>
      <c r="E620" t="s">
        <v>2103</v>
      </c>
      <c r="F620" t="s">
        <v>2104</v>
      </c>
    </row>
    <row r="621" spans="1:6" x14ac:dyDescent="0.25">
      <c r="A621" t="str">
        <f t="shared" si="18"/>
        <v>AMMS3881</v>
      </c>
      <c r="B621" s="116" t="str">
        <f t="shared" si="19"/>
        <v xml:space="preserve">MC-S RED </v>
      </c>
      <c r="C621" s="101">
        <v>4</v>
      </c>
      <c r="D621" t="s">
        <v>1900</v>
      </c>
      <c r="E621" t="s">
        <v>2105</v>
      </c>
      <c r="F621" t="s">
        <v>2106</v>
      </c>
    </row>
    <row r="622" spans="1:6" x14ac:dyDescent="0.25">
      <c r="A622" t="str">
        <f t="shared" si="18"/>
        <v>AMMS20130</v>
      </c>
      <c r="B622" s="116" t="str">
        <f t="shared" si="19"/>
        <v xml:space="preserve">MC-S SUNBURST </v>
      </c>
      <c r="C622" s="101">
        <v>4</v>
      </c>
      <c r="D622" t="s">
        <v>1900</v>
      </c>
      <c r="E622" t="s">
        <v>2107</v>
      </c>
      <c r="F622" t="s">
        <v>2108</v>
      </c>
    </row>
    <row r="623" spans="1:6" x14ac:dyDescent="0.25">
      <c r="A623" t="str">
        <f t="shared" si="18"/>
        <v>AMMS21646</v>
      </c>
      <c r="B623" s="116" t="str">
        <f t="shared" si="19"/>
        <v xml:space="preserve">NEO STICKS AZURE </v>
      </c>
      <c r="C623" s="101">
        <v>3.8</v>
      </c>
      <c r="D623" t="s">
        <v>1900</v>
      </c>
      <c r="E623" t="s">
        <v>2109</v>
      </c>
      <c r="F623" t="s">
        <v>2110</v>
      </c>
    </row>
    <row r="624" spans="1:6" x14ac:dyDescent="0.25">
      <c r="A624" t="str">
        <f t="shared" si="18"/>
        <v>AMMS3871</v>
      </c>
      <c r="B624" s="116" t="str">
        <f t="shared" si="19"/>
        <v xml:space="preserve">NEO STICKS CLASSIC TOBACCO </v>
      </c>
      <c r="C624" s="101">
        <v>4.3</v>
      </c>
      <c r="D624" t="s">
        <v>1900</v>
      </c>
      <c r="E624" t="s">
        <v>2111</v>
      </c>
      <c r="F624" t="s">
        <v>2112</v>
      </c>
    </row>
    <row r="625" spans="1:6" x14ac:dyDescent="0.25">
      <c r="A625" t="str">
        <f t="shared" si="18"/>
        <v>AMMS3956</v>
      </c>
      <c r="B625" s="116" t="str">
        <f t="shared" si="19"/>
        <v xml:space="preserve">NEO STICKS GOLDEN TOBACCO </v>
      </c>
      <c r="C625" s="101">
        <v>4.3</v>
      </c>
      <c r="D625" t="s">
        <v>1900</v>
      </c>
      <c r="E625" t="s">
        <v>2113</v>
      </c>
      <c r="F625" t="s">
        <v>2114</v>
      </c>
    </row>
    <row r="626" spans="1:6" x14ac:dyDescent="0.25">
      <c r="A626" t="str">
        <f t="shared" si="18"/>
        <v>AMMS3923</v>
      </c>
      <c r="B626" s="116" t="str">
        <f t="shared" si="19"/>
        <v xml:space="preserve">NEO STICKS RED CLICK </v>
      </c>
      <c r="C626" s="101">
        <v>4</v>
      </c>
      <c r="D626" t="s">
        <v>1900</v>
      </c>
      <c r="E626" t="s">
        <v>2115</v>
      </c>
      <c r="F626" t="s">
        <v>2116</v>
      </c>
    </row>
    <row r="627" spans="1:6" x14ac:dyDescent="0.25">
      <c r="A627" t="str">
        <f t="shared" si="18"/>
        <v>AMMS20210</v>
      </c>
      <c r="B627" s="116" t="str">
        <f t="shared" si="19"/>
        <v xml:space="preserve">NEO STICKS RICH TOBACCO </v>
      </c>
      <c r="C627" s="101">
        <v>4.3</v>
      </c>
      <c r="D627" t="s">
        <v>1900</v>
      </c>
      <c r="E627" t="s">
        <v>2117</v>
      </c>
      <c r="F627" t="s">
        <v>2118</v>
      </c>
    </row>
    <row r="628" spans="1:6" x14ac:dyDescent="0.25">
      <c r="A628" t="str">
        <f t="shared" si="18"/>
        <v>AMMS20209</v>
      </c>
      <c r="B628" s="116" t="str">
        <f t="shared" si="19"/>
        <v xml:space="preserve">NEO STICKS SMOOTH TOBACCO </v>
      </c>
      <c r="C628" s="101">
        <v>4.3</v>
      </c>
      <c r="D628" t="s">
        <v>1900</v>
      </c>
      <c r="E628" t="s">
        <v>2119</v>
      </c>
      <c r="F628" t="s">
        <v>2120</v>
      </c>
    </row>
    <row r="629" spans="1:6" x14ac:dyDescent="0.25">
      <c r="A629" t="str">
        <f t="shared" si="18"/>
        <v>AMMS3872</v>
      </c>
      <c r="B629" s="116" t="str">
        <f t="shared" si="19"/>
        <v xml:space="preserve">NEO STICKS TERRACOTTA TOBACCO </v>
      </c>
      <c r="C629" s="101">
        <v>4.3</v>
      </c>
      <c r="D629" t="s">
        <v>1900</v>
      </c>
      <c r="E629" t="s">
        <v>2121</v>
      </c>
      <c r="F629" t="s">
        <v>2122</v>
      </c>
    </row>
    <row r="630" spans="1:6" x14ac:dyDescent="0.25">
      <c r="A630" t="str">
        <f t="shared" si="18"/>
        <v>AMMS20428</v>
      </c>
      <c r="B630" s="116" t="str">
        <f t="shared" si="19"/>
        <v xml:space="preserve">NUSO BEACH </v>
      </c>
      <c r="C630" s="101">
        <v>4</v>
      </c>
      <c r="D630" t="s">
        <v>1900</v>
      </c>
      <c r="E630" t="s">
        <v>2123</v>
      </c>
      <c r="F630" t="s">
        <v>2124</v>
      </c>
    </row>
    <row r="631" spans="1:6" x14ac:dyDescent="0.25">
      <c r="A631" t="str">
        <f t="shared" si="18"/>
        <v>AMMS20063</v>
      </c>
      <c r="B631" s="116" t="str">
        <f t="shared" si="19"/>
        <v xml:space="preserve">NUSO BLUE </v>
      </c>
      <c r="C631" s="101">
        <v>4</v>
      </c>
      <c r="D631" t="s">
        <v>1900</v>
      </c>
      <c r="E631" t="s">
        <v>2125</v>
      </c>
      <c r="F631" t="s">
        <v>2126</v>
      </c>
    </row>
    <row r="632" spans="1:6" x14ac:dyDescent="0.25">
      <c r="A632" t="str">
        <f t="shared" si="18"/>
        <v>AMMS20059</v>
      </c>
      <c r="B632" s="116" t="str">
        <f t="shared" si="19"/>
        <v xml:space="preserve">NUSO BROWN </v>
      </c>
      <c r="C632" s="101">
        <v>4</v>
      </c>
      <c r="D632" t="s">
        <v>1900</v>
      </c>
      <c r="E632" t="s">
        <v>2127</v>
      </c>
      <c r="F632" t="s">
        <v>2128</v>
      </c>
    </row>
    <row r="633" spans="1:6" x14ac:dyDescent="0.25">
      <c r="A633" t="str">
        <f t="shared" si="18"/>
        <v>AMMS21097</v>
      </c>
      <c r="B633" s="116" t="str">
        <f t="shared" si="19"/>
        <v xml:space="preserve">NUSO BURGUNDY </v>
      </c>
      <c r="C633" s="101">
        <v>4</v>
      </c>
      <c r="D633" t="s">
        <v>1900</v>
      </c>
      <c r="E633" t="s">
        <v>2129</v>
      </c>
      <c r="F633" t="s">
        <v>2130</v>
      </c>
    </row>
    <row r="634" spans="1:6" x14ac:dyDescent="0.25">
      <c r="A634" t="str">
        <f t="shared" si="18"/>
        <v>AMMS21098</v>
      </c>
      <c r="B634" s="116" t="str">
        <f t="shared" si="19"/>
        <v xml:space="preserve">NUSO GOLD </v>
      </c>
      <c r="C634" s="101">
        <v>4</v>
      </c>
      <c r="D634" t="s">
        <v>1900</v>
      </c>
      <c r="E634" t="s">
        <v>2131</v>
      </c>
      <c r="F634" t="s">
        <v>2132</v>
      </c>
    </row>
    <row r="635" spans="1:6" x14ac:dyDescent="0.25">
      <c r="A635" t="str">
        <f t="shared" si="18"/>
        <v>AMMS20058</v>
      </c>
      <c r="B635" s="116" t="str">
        <f t="shared" si="19"/>
        <v xml:space="preserve">NUSO GREEN </v>
      </c>
      <c r="C635" s="101">
        <v>4</v>
      </c>
      <c r="D635" t="s">
        <v>1900</v>
      </c>
      <c r="E635" t="s">
        <v>2133</v>
      </c>
      <c r="F635" t="s">
        <v>2134</v>
      </c>
    </row>
    <row r="636" spans="1:6" x14ac:dyDescent="0.25">
      <c r="A636" t="str">
        <f t="shared" si="18"/>
        <v>AMMS20061</v>
      </c>
      <c r="B636" s="116" t="str">
        <f t="shared" si="19"/>
        <v xml:space="preserve">NUSO ICE STORM </v>
      </c>
      <c r="C636" s="101">
        <v>4</v>
      </c>
      <c r="D636" t="s">
        <v>1900</v>
      </c>
      <c r="E636" t="s">
        <v>2135</v>
      </c>
      <c r="F636" t="s">
        <v>2136</v>
      </c>
    </row>
    <row r="637" spans="1:6" x14ac:dyDescent="0.25">
      <c r="A637" t="str">
        <f t="shared" si="18"/>
        <v>AMMS21099</v>
      </c>
      <c r="B637" s="116" t="str">
        <f t="shared" si="19"/>
        <v xml:space="preserve">NUSO INDIGO </v>
      </c>
      <c r="C637" s="101">
        <v>4</v>
      </c>
      <c r="D637" t="s">
        <v>1900</v>
      </c>
      <c r="E637" t="s">
        <v>2137</v>
      </c>
      <c r="F637" t="s">
        <v>2138</v>
      </c>
    </row>
    <row r="638" spans="1:6" x14ac:dyDescent="0.25">
      <c r="A638" t="str">
        <f t="shared" si="18"/>
        <v>AMMS20062</v>
      </c>
      <c r="B638" s="116" t="str">
        <f t="shared" si="19"/>
        <v xml:space="preserve">NUSO LAWN </v>
      </c>
      <c r="C638" s="101">
        <v>4</v>
      </c>
      <c r="D638" t="s">
        <v>1900</v>
      </c>
      <c r="E638" t="s">
        <v>2139</v>
      </c>
      <c r="F638" t="s">
        <v>2140</v>
      </c>
    </row>
    <row r="639" spans="1:6" x14ac:dyDescent="0.25">
      <c r="A639" t="str">
        <f t="shared" si="18"/>
        <v>AMMS20060</v>
      </c>
      <c r="B639" s="116" t="str">
        <f t="shared" si="19"/>
        <v xml:space="preserve">NUSO PURPLE </v>
      </c>
      <c r="C639" s="101">
        <v>4</v>
      </c>
      <c r="D639" t="s">
        <v>1900</v>
      </c>
      <c r="E639" t="s">
        <v>2141</v>
      </c>
      <c r="F639" t="s">
        <v>2142</v>
      </c>
    </row>
    <row r="640" spans="1:6" x14ac:dyDescent="0.25">
      <c r="A640" t="str">
        <f t="shared" si="18"/>
        <v>AMMS21230</v>
      </c>
      <c r="B640" s="116" t="str">
        <f t="shared" si="19"/>
        <v xml:space="preserve">NUSO SILVER </v>
      </c>
      <c r="C640" s="101">
        <v>4</v>
      </c>
      <c r="D640" t="s">
        <v>1900</v>
      </c>
      <c r="E640" t="s">
        <v>2143</v>
      </c>
      <c r="F640" t="s">
        <v>2144</v>
      </c>
    </row>
    <row r="641" spans="1:6" x14ac:dyDescent="0.25">
      <c r="A641" t="str">
        <f t="shared" si="18"/>
        <v>AMMS21231</v>
      </c>
      <c r="B641" s="116" t="str">
        <f t="shared" si="19"/>
        <v xml:space="preserve">NUSO TANGO RED </v>
      </c>
      <c r="C641" s="101">
        <v>4</v>
      </c>
      <c r="D641" t="s">
        <v>1900</v>
      </c>
      <c r="E641" t="s">
        <v>2145</v>
      </c>
      <c r="F641" t="s">
        <v>2146</v>
      </c>
    </row>
    <row r="642" spans="1:6" x14ac:dyDescent="0.25">
      <c r="A642" t="str">
        <f t="shared" ref="A642:A705" si="20">"AMMS" &amp; F642</f>
        <v>AMMS20057</v>
      </c>
      <c r="B642" s="116" t="str">
        <f t="shared" ref="B642:B705" si="21">E642 &amp; " " &amp; IF(D642="astuccio da 20 pezzi","*AST 20",IF(D642="cartoccio da 20 pezzi","*CART 20",""))</f>
        <v xml:space="preserve">NUSO YELLOW </v>
      </c>
      <c r="C642" s="101">
        <v>4</v>
      </c>
      <c r="D642" t="s">
        <v>1900</v>
      </c>
      <c r="E642" t="s">
        <v>2147</v>
      </c>
      <c r="F642" t="s">
        <v>2148</v>
      </c>
    </row>
    <row r="643" spans="1:6" x14ac:dyDescent="0.25">
      <c r="A643" t="str">
        <f t="shared" si="20"/>
        <v>AMMS20146</v>
      </c>
      <c r="B643" s="116" t="str">
        <f t="shared" si="21"/>
        <v xml:space="preserve">TEREA Amber </v>
      </c>
      <c r="C643" s="101">
        <v>5.5</v>
      </c>
      <c r="D643" t="s">
        <v>1900</v>
      </c>
      <c r="E643" t="s">
        <v>665</v>
      </c>
      <c r="F643" t="s">
        <v>2149</v>
      </c>
    </row>
    <row r="644" spans="1:6" x14ac:dyDescent="0.25">
      <c r="A644" t="str">
        <f t="shared" si="20"/>
        <v>AMMS20659</v>
      </c>
      <c r="B644" s="116" t="str">
        <f t="shared" si="21"/>
        <v xml:space="preserve">TEREA AZURE </v>
      </c>
      <c r="C644" s="101">
        <v>5.5</v>
      </c>
      <c r="D644" t="s">
        <v>1900</v>
      </c>
      <c r="E644" t="s">
        <v>387</v>
      </c>
      <c r="F644" t="s">
        <v>2150</v>
      </c>
    </row>
    <row r="645" spans="1:6" x14ac:dyDescent="0.25">
      <c r="A645" t="str">
        <f t="shared" si="20"/>
        <v>AMMS20660</v>
      </c>
      <c r="B645" s="116" t="str">
        <f t="shared" si="21"/>
        <v xml:space="preserve">TEREA BRIGHT FUSE </v>
      </c>
      <c r="C645" s="101">
        <v>5</v>
      </c>
      <c r="D645" t="s">
        <v>1900</v>
      </c>
      <c r="E645" t="s">
        <v>2151</v>
      </c>
      <c r="F645" t="s">
        <v>2152</v>
      </c>
    </row>
    <row r="646" spans="1:6" x14ac:dyDescent="0.25">
      <c r="A646" t="str">
        <f t="shared" si="20"/>
        <v>AMMS20148</v>
      </c>
      <c r="B646" s="116" t="str">
        <f t="shared" si="21"/>
        <v xml:space="preserve">TEREA Bronze </v>
      </c>
      <c r="C646" s="101">
        <v>5.5</v>
      </c>
      <c r="D646" t="s">
        <v>1900</v>
      </c>
      <c r="E646" t="s">
        <v>648</v>
      </c>
      <c r="F646" t="s">
        <v>2153</v>
      </c>
    </row>
    <row r="647" spans="1:6" x14ac:dyDescent="0.25">
      <c r="A647" t="str">
        <f t="shared" si="20"/>
        <v>AMMS20785</v>
      </c>
      <c r="B647" s="116" t="str">
        <f t="shared" si="21"/>
        <v xml:space="preserve">TEREA CLOUD FUSE </v>
      </c>
      <c r="C647" s="101">
        <v>5.5</v>
      </c>
      <c r="D647" t="s">
        <v>1900</v>
      </c>
      <c r="E647" t="s">
        <v>390</v>
      </c>
      <c r="F647" t="s">
        <v>2154</v>
      </c>
    </row>
    <row r="648" spans="1:6" x14ac:dyDescent="0.25">
      <c r="A648" t="str">
        <f t="shared" si="20"/>
        <v>AMMS20661</v>
      </c>
      <c r="B648" s="116" t="str">
        <f t="shared" si="21"/>
        <v xml:space="preserve">TEREA DEEP FUSE </v>
      </c>
      <c r="C648" s="101">
        <v>5.5</v>
      </c>
      <c r="D648" t="s">
        <v>1900</v>
      </c>
      <c r="E648" t="s">
        <v>2155</v>
      </c>
      <c r="F648" t="s">
        <v>2156</v>
      </c>
    </row>
    <row r="649" spans="1:6" x14ac:dyDescent="0.25">
      <c r="A649" t="str">
        <f t="shared" si="20"/>
        <v>AMMS21175</v>
      </c>
      <c r="B649" s="116" t="str">
        <f t="shared" si="21"/>
        <v xml:space="preserve">TEREA DORE </v>
      </c>
      <c r="C649" s="101">
        <v>5.5</v>
      </c>
      <c r="D649" t="s">
        <v>1900</v>
      </c>
      <c r="E649" t="s">
        <v>2157</v>
      </c>
      <c r="F649" t="s">
        <v>2158</v>
      </c>
    </row>
    <row r="650" spans="1:6" x14ac:dyDescent="0.25">
      <c r="A650" t="str">
        <f t="shared" si="20"/>
        <v>AMMS21270</v>
      </c>
      <c r="B650" s="116" t="str">
        <f t="shared" si="21"/>
        <v xml:space="preserve">TEREA KHAKI </v>
      </c>
      <c r="C650" s="101">
        <v>5.5</v>
      </c>
      <c r="D650" t="s">
        <v>1900</v>
      </c>
      <c r="E650" t="s">
        <v>2159</v>
      </c>
      <c r="F650" t="s">
        <v>2160</v>
      </c>
    </row>
    <row r="651" spans="1:6" x14ac:dyDescent="0.25">
      <c r="A651" t="str">
        <f t="shared" si="20"/>
        <v>AMMS21174</v>
      </c>
      <c r="B651" s="116" t="str">
        <f t="shared" si="21"/>
        <v xml:space="preserve">TEREA KONA </v>
      </c>
      <c r="C651" s="101">
        <v>5.5</v>
      </c>
      <c r="D651" t="s">
        <v>1900</v>
      </c>
      <c r="E651" t="s">
        <v>399</v>
      </c>
      <c r="F651" t="s">
        <v>2161</v>
      </c>
    </row>
    <row r="652" spans="1:6" x14ac:dyDescent="0.25">
      <c r="A652" t="str">
        <f t="shared" si="20"/>
        <v>AMMS20150</v>
      </c>
      <c r="B652" s="116" t="str">
        <f t="shared" si="21"/>
        <v xml:space="preserve">TEREA Russet </v>
      </c>
      <c r="C652" s="101">
        <v>5.5</v>
      </c>
      <c r="D652" t="s">
        <v>1900</v>
      </c>
      <c r="E652" t="s">
        <v>649</v>
      </c>
      <c r="F652" t="s">
        <v>2162</v>
      </c>
    </row>
    <row r="653" spans="1:6" x14ac:dyDescent="0.25">
      <c r="A653" t="str">
        <f t="shared" si="20"/>
        <v>AMMS20151</v>
      </c>
      <c r="B653" s="116" t="str">
        <f t="shared" si="21"/>
        <v xml:space="preserve">TEREA Sienna </v>
      </c>
      <c r="C653" s="101">
        <v>5.5</v>
      </c>
      <c r="D653" t="s">
        <v>1900</v>
      </c>
      <c r="E653" t="s">
        <v>657</v>
      </c>
      <c r="F653" t="s">
        <v>2163</v>
      </c>
    </row>
    <row r="654" spans="1:6" x14ac:dyDescent="0.25">
      <c r="A654" t="str">
        <f t="shared" si="20"/>
        <v>AMMS20152</v>
      </c>
      <c r="B654" s="116" t="str">
        <f t="shared" si="21"/>
        <v xml:space="preserve">TEREA Silver </v>
      </c>
      <c r="C654" s="101">
        <v>5.5</v>
      </c>
      <c r="D654" t="s">
        <v>1900</v>
      </c>
      <c r="E654" t="s">
        <v>693</v>
      </c>
      <c r="F654" t="s">
        <v>2164</v>
      </c>
    </row>
    <row r="655" spans="1:6" x14ac:dyDescent="0.25">
      <c r="A655" t="str">
        <f t="shared" si="20"/>
        <v>AMMS20153</v>
      </c>
      <c r="B655" s="116" t="str">
        <f t="shared" si="21"/>
        <v xml:space="preserve">TEREA Teak </v>
      </c>
      <c r="C655" s="101">
        <v>5.5</v>
      </c>
      <c r="D655" t="s">
        <v>1900</v>
      </c>
      <c r="E655" t="s">
        <v>658</v>
      </c>
      <c r="F655" t="s">
        <v>2165</v>
      </c>
    </row>
    <row r="656" spans="1:6" x14ac:dyDescent="0.25">
      <c r="A656" t="str">
        <f t="shared" si="20"/>
        <v>AMMS20154</v>
      </c>
      <c r="B656" s="116" t="str">
        <f t="shared" si="21"/>
        <v xml:space="preserve">TEREA Turquoise </v>
      </c>
      <c r="C656" s="101">
        <v>5.5</v>
      </c>
      <c r="D656" t="s">
        <v>1900</v>
      </c>
      <c r="E656" t="s">
        <v>650</v>
      </c>
      <c r="F656" t="s">
        <v>2166</v>
      </c>
    </row>
    <row r="657" spans="1:6" x14ac:dyDescent="0.25">
      <c r="A657" t="str">
        <f t="shared" si="20"/>
        <v>AMMS20662</v>
      </c>
      <c r="B657" s="116" t="str">
        <f t="shared" si="21"/>
        <v xml:space="preserve">TEREA WARM FUSE </v>
      </c>
      <c r="C657" s="101">
        <v>5</v>
      </c>
      <c r="D657" t="s">
        <v>1900</v>
      </c>
      <c r="E657" t="s">
        <v>2167</v>
      </c>
      <c r="F657" t="s">
        <v>2168</v>
      </c>
    </row>
    <row r="658" spans="1:6" x14ac:dyDescent="0.25">
      <c r="A658" t="str">
        <f t="shared" si="20"/>
        <v>AMMS20155</v>
      </c>
      <c r="B658" s="116" t="str">
        <f t="shared" si="21"/>
        <v xml:space="preserve">TEREA Yellow </v>
      </c>
      <c r="C658" s="101">
        <v>5.5</v>
      </c>
      <c r="D658" t="s">
        <v>1900</v>
      </c>
      <c r="E658" t="s">
        <v>651</v>
      </c>
      <c r="F658" t="s">
        <v>2169</v>
      </c>
    </row>
    <row r="659" spans="1:6" x14ac:dyDescent="0.25">
      <c r="A659" t="str">
        <f t="shared" si="20"/>
        <v>AMMS20847</v>
      </c>
      <c r="B659" s="116" t="str">
        <f t="shared" si="21"/>
        <v xml:space="preserve">UNICCO HAMI MELON </v>
      </c>
      <c r="C659" s="101">
        <v>4.5</v>
      </c>
      <c r="D659" t="s">
        <v>1900</v>
      </c>
      <c r="E659" t="s">
        <v>2170</v>
      </c>
      <c r="F659" t="s">
        <v>2171</v>
      </c>
    </row>
    <row r="660" spans="1:6" x14ac:dyDescent="0.25">
      <c r="A660" t="str">
        <f t="shared" si="20"/>
        <v>AMMS20848</v>
      </c>
      <c r="B660" s="116" t="str">
        <f t="shared" si="21"/>
        <v xml:space="preserve">UNICCO ORANGE </v>
      </c>
      <c r="C660" s="101">
        <v>4.5</v>
      </c>
      <c r="D660" t="s">
        <v>1900</v>
      </c>
      <c r="E660" t="s">
        <v>2172</v>
      </c>
      <c r="F660" t="s">
        <v>2173</v>
      </c>
    </row>
    <row r="661" spans="1:6" x14ac:dyDescent="0.25">
      <c r="A661" t="str">
        <f t="shared" si="20"/>
        <v>AMMS20849</v>
      </c>
      <c r="B661" s="116" t="str">
        <f t="shared" si="21"/>
        <v xml:space="preserve">UNICCO ORIGINAL </v>
      </c>
      <c r="C661" s="101">
        <v>4.5</v>
      </c>
      <c r="D661" t="s">
        <v>1900</v>
      </c>
      <c r="E661" t="s">
        <v>2174</v>
      </c>
      <c r="F661" t="s">
        <v>2175</v>
      </c>
    </row>
    <row r="662" spans="1:6" x14ac:dyDescent="0.25">
      <c r="A662" t="str">
        <f t="shared" si="20"/>
        <v>AMMS20850</v>
      </c>
      <c r="B662" s="116" t="str">
        <f t="shared" si="21"/>
        <v xml:space="preserve">UNICCO STRONG MENTHOL </v>
      </c>
      <c r="C662" s="101">
        <v>4.5</v>
      </c>
      <c r="D662" t="s">
        <v>1900</v>
      </c>
      <c r="E662" t="s">
        <v>2176</v>
      </c>
      <c r="F662" t="s">
        <v>2177</v>
      </c>
    </row>
    <row r="663" spans="1:6" x14ac:dyDescent="0.25">
      <c r="A663" t="str">
        <f t="shared" si="20"/>
        <v>AMMS21173</v>
      </c>
      <c r="B663" s="116" t="str">
        <f t="shared" si="21"/>
        <v xml:space="preserve">VEO STICKS AMBER CLICK </v>
      </c>
      <c r="C663" s="101">
        <v>4.3</v>
      </c>
      <c r="D663" t="s">
        <v>1900</v>
      </c>
      <c r="E663" t="s">
        <v>659</v>
      </c>
      <c r="F663" t="s">
        <v>2178</v>
      </c>
    </row>
    <row r="664" spans="1:6" x14ac:dyDescent="0.25">
      <c r="A664" t="str">
        <f t="shared" si="20"/>
        <v>AMMS20786</v>
      </c>
      <c r="B664" s="116" t="str">
        <f t="shared" si="21"/>
        <v xml:space="preserve">VEO STICKS ARCTIC CLICK </v>
      </c>
      <c r="C664" s="101">
        <v>4.3</v>
      </c>
      <c r="D664" t="s">
        <v>1900</v>
      </c>
      <c r="E664" t="s">
        <v>2179</v>
      </c>
      <c r="F664" t="s">
        <v>2180</v>
      </c>
    </row>
    <row r="665" spans="1:6" x14ac:dyDescent="0.25">
      <c r="A665" t="str">
        <f t="shared" si="20"/>
        <v>AMMS20787</v>
      </c>
      <c r="B665" s="116" t="str">
        <f t="shared" si="21"/>
        <v xml:space="preserve">VEO STICKS BERYL CLICK </v>
      </c>
      <c r="C665" s="101">
        <v>4.3</v>
      </c>
      <c r="D665" t="s">
        <v>1900</v>
      </c>
      <c r="E665" t="s">
        <v>2181</v>
      </c>
      <c r="F665" t="s">
        <v>2182</v>
      </c>
    </row>
    <row r="666" spans="1:6" x14ac:dyDescent="0.25">
      <c r="A666" t="str">
        <f t="shared" si="20"/>
        <v>AMMS20788</v>
      </c>
      <c r="B666" s="116" t="str">
        <f t="shared" si="21"/>
        <v xml:space="preserve">VEO STICKS PURPLE CLICK </v>
      </c>
      <c r="C666" s="101">
        <v>4.3</v>
      </c>
      <c r="D666" t="s">
        <v>1900</v>
      </c>
      <c r="E666" t="s">
        <v>391</v>
      </c>
      <c r="F666" t="s">
        <v>2183</v>
      </c>
    </row>
    <row r="667" spans="1:6" x14ac:dyDescent="0.25">
      <c r="A667" t="str">
        <f t="shared" si="20"/>
        <v>AMMS20789</v>
      </c>
      <c r="B667" s="116" t="str">
        <f t="shared" si="21"/>
        <v xml:space="preserve">VEO STICKS SCARLET CLICK </v>
      </c>
      <c r="C667" s="101">
        <v>4.3</v>
      </c>
      <c r="D667" t="s">
        <v>1900</v>
      </c>
      <c r="E667" t="s">
        <v>2184</v>
      </c>
      <c r="F667" t="s">
        <v>2185</v>
      </c>
    </row>
    <row r="668" spans="1:6" x14ac:dyDescent="0.25">
      <c r="A668" t="str">
        <f t="shared" si="20"/>
        <v>AMMS20790</v>
      </c>
      <c r="B668" s="116" t="str">
        <f t="shared" si="21"/>
        <v xml:space="preserve">VEO STICKS TROPIC CLICK </v>
      </c>
      <c r="C668" s="101">
        <v>4.3</v>
      </c>
      <c r="D668" t="s">
        <v>1900</v>
      </c>
      <c r="E668" t="s">
        <v>2186</v>
      </c>
      <c r="F668" t="s">
        <v>2187</v>
      </c>
    </row>
    <row r="669" spans="1:6" x14ac:dyDescent="0.25">
      <c r="A669" t="str">
        <f t="shared" si="20"/>
        <v>AMMS21641</v>
      </c>
      <c r="B669" s="116" t="str">
        <f t="shared" si="21"/>
        <v xml:space="preserve">VIRTO STICKS AZURE TOBACCO </v>
      </c>
      <c r="C669" s="101">
        <v>5.5</v>
      </c>
      <c r="D669" t="s">
        <v>1900</v>
      </c>
      <c r="E669" t="s">
        <v>898</v>
      </c>
      <c r="F669" t="s">
        <v>2188</v>
      </c>
    </row>
    <row r="670" spans="1:6" x14ac:dyDescent="0.25">
      <c r="A670" t="str">
        <f t="shared" si="20"/>
        <v>AMMS21642</v>
      </c>
      <c r="B670" s="116" t="str">
        <f t="shared" si="21"/>
        <v xml:space="preserve">VIRTO STICKS BALANCED TOBACCO </v>
      </c>
      <c r="C670" s="101">
        <v>5.5</v>
      </c>
      <c r="D670" t="s">
        <v>1900</v>
      </c>
      <c r="E670" t="s">
        <v>2189</v>
      </c>
      <c r="F670" t="s">
        <v>2190</v>
      </c>
    </row>
    <row r="671" spans="1:6" x14ac:dyDescent="0.25">
      <c r="A671" t="str">
        <f t="shared" si="20"/>
        <v>AMMS21836</v>
      </c>
      <c r="B671" s="116" t="str">
        <f t="shared" si="21"/>
        <v xml:space="preserve">VIRTO STICKS BLUE TOBACCO </v>
      </c>
      <c r="C671" s="101">
        <v>5.5</v>
      </c>
      <c r="D671" t="s">
        <v>1900</v>
      </c>
      <c r="E671" t="s">
        <v>2191</v>
      </c>
      <c r="F671" t="s">
        <v>2192</v>
      </c>
    </row>
    <row r="672" spans="1:6" x14ac:dyDescent="0.25">
      <c r="A672" t="str">
        <f t="shared" si="20"/>
        <v>AMMS21643</v>
      </c>
      <c r="B672" s="116" t="str">
        <f t="shared" si="21"/>
        <v xml:space="preserve">VIRTO STICKS CLASSIC TOBACCO </v>
      </c>
      <c r="C672" s="101">
        <v>5.5</v>
      </c>
      <c r="D672" t="s">
        <v>1900</v>
      </c>
      <c r="E672" t="s">
        <v>899</v>
      </c>
      <c r="F672" t="s">
        <v>2193</v>
      </c>
    </row>
    <row r="673" spans="1:6" x14ac:dyDescent="0.25">
      <c r="A673" t="str">
        <f t="shared" si="20"/>
        <v>AMMS21644</v>
      </c>
      <c r="B673" s="116" t="str">
        <f t="shared" si="21"/>
        <v xml:space="preserve">VIRTO STICKS COPPER TOBACCO </v>
      </c>
      <c r="C673" s="101">
        <v>5.5</v>
      </c>
      <c r="D673" t="s">
        <v>1900</v>
      </c>
      <c r="E673" t="s">
        <v>2194</v>
      </c>
      <c r="F673" t="s">
        <v>2195</v>
      </c>
    </row>
    <row r="674" spans="1:6" x14ac:dyDescent="0.25">
      <c r="A674" t="str">
        <f t="shared" si="20"/>
        <v>AMMS21645</v>
      </c>
      <c r="B674" s="116" t="str">
        <f t="shared" si="21"/>
        <v xml:space="preserve">VIRTO STICKS SIGNATURE TOBACCO </v>
      </c>
      <c r="C674" s="101">
        <v>5.5</v>
      </c>
      <c r="D674" t="s">
        <v>1900</v>
      </c>
      <c r="E674" t="s">
        <v>2196</v>
      </c>
      <c r="F674" t="s">
        <v>2197</v>
      </c>
    </row>
    <row r="675" spans="1:6" x14ac:dyDescent="0.25">
      <c r="A675" t="str">
        <f t="shared" si="20"/>
        <v>AMMS21802</v>
      </c>
      <c r="B675" s="116" t="str">
        <f t="shared" si="21"/>
        <v xml:space="preserve">VIRTO STICKS SILVER TOBACCO </v>
      </c>
      <c r="C675" s="101">
        <v>5.5</v>
      </c>
      <c r="D675" t="s">
        <v>1900</v>
      </c>
      <c r="E675" t="s">
        <v>2198</v>
      </c>
      <c r="F675" t="s">
        <v>2199</v>
      </c>
    </row>
    <row r="676" spans="1:6" x14ac:dyDescent="0.25">
      <c r="A676" t="str">
        <f t="shared" si="20"/>
        <v>AMMS21645</v>
      </c>
      <c r="B676" s="116" t="str">
        <f t="shared" si="21"/>
        <v xml:space="preserve">VIRTO STICKS SIGNATURE TOBACCO </v>
      </c>
      <c r="C676" s="101">
        <v>5.5</v>
      </c>
      <c r="D676" t="s">
        <v>1900</v>
      </c>
      <c r="E676" t="s">
        <v>2196</v>
      </c>
      <c r="F676" t="s">
        <v>2197</v>
      </c>
    </row>
    <row r="677" spans="1:6" x14ac:dyDescent="0.25">
      <c r="A677" t="str">
        <f t="shared" si="20"/>
        <v>AMMS21802</v>
      </c>
      <c r="B677" s="116" t="str">
        <f t="shared" si="21"/>
        <v xml:space="preserve">VIRTO STICKS SILVER TOBACCO </v>
      </c>
      <c r="C677" s="101">
        <v>5.5</v>
      </c>
      <c r="D677" t="s">
        <v>1900</v>
      </c>
      <c r="E677" t="s">
        <v>2198</v>
      </c>
      <c r="F677" t="s">
        <v>2199</v>
      </c>
    </row>
    <row r="678" spans="1:6" x14ac:dyDescent="0.25">
      <c r="A678" t="str">
        <f t="shared" si="20"/>
        <v>AMMS7 821</v>
      </c>
      <c r="B678" s="116" t="str">
        <f t="shared" si="21"/>
        <v>ARGENTO *AST 20</v>
      </c>
      <c r="C678" s="101">
        <v>5.4</v>
      </c>
      <c r="D678" t="s">
        <v>2200</v>
      </c>
      <c r="E678" t="s">
        <v>2201</v>
      </c>
      <c r="F678" t="s">
        <v>2202</v>
      </c>
    </row>
    <row r="679" spans="1:6" x14ac:dyDescent="0.25">
      <c r="A679" t="str">
        <f t="shared" si="20"/>
        <v>AMMS66 821</v>
      </c>
      <c r="B679" s="116" t="str">
        <f t="shared" si="21"/>
        <v>BLU *AST 20</v>
      </c>
      <c r="C679" s="101">
        <v>5.4</v>
      </c>
      <c r="D679" t="s">
        <v>2200</v>
      </c>
      <c r="E679" t="s">
        <v>2203</v>
      </c>
      <c r="F679" t="s">
        <v>2204</v>
      </c>
    </row>
    <row r="680" spans="1:6" x14ac:dyDescent="0.25">
      <c r="A680" t="str">
        <f t="shared" si="20"/>
        <v>AMMS3104 821</v>
      </c>
      <c r="B680" s="116" t="str">
        <f t="shared" si="21"/>
        <v>CAMOU *AST 20</v>
      </c>
      <c r="C680" s="101">
        <v>5.4</v>
      </c>
      <c r="D680" t="s">
        <v>2200</v>
      </c>
      <c r="E680" t="s">
        <v>2205</v>
      </c>
      <c r="F680" t="s">
        <v>2206</v>
      </c>
    </row>
    <row r="681" spans="1:6" x14ac:dyDescent="0.25">
      <c r="A681" t="str">
        <f t="shared" si="20"/>
        <v>AMMS20865 821</v>
      </c>
      <c r="B681" s="116" t="str">
        <f t="shared" si="21"/>
        <v>GREEN *AST 20</v>
      </c>
      <c r="C681" s="101">
        <v>5.4</v>
      </c>
      <c r="D681" t="s">
        <v>2200</v>
      </c>
      <c r="E681" t="s">
        <v>2207</v>
      </c>
      <c r="F681" t="s">
        <v>2208</v>
      </c>
    </row>
    <row r="682" spans="1:6" x14ac:dyDescent="0.25">
      <c r="A682" t="str">
        <f t="shared" si="20"/>
        <v>AMMS2771 821</v>
      </c>
      <c r="B682" s="116" t="str">
        <f t="shared" si="21"/>
        <v>ROSSA *AST 20</v>
      </c>
      <c r="C682" s="101">
        <v>5.4</v>
      </c>
      <c r="D682" t="s">
        <v>2200</v>
      </c>
      <c r="E682" t="s">
        <v>2209</v>
      </c>
      <c r="F682" t="s">
        <v>2210</v>
      </c>
    </row>
    <row r="683" spans="1:6" x14ac:dyDescent="0.25">
      <c r="A683" t="str">
        <f t="shared" si="20"/>
        <v>AMMS3563</v>
      </c>
      <c r="B683" s="116" t="str">
        <f t="shared" si="21"/>
        <v>ALLUVE' ORIGINAL *AST 20</v>
      </c>
      <c r="C683" s="101">
        <v>4.8</v>
      </c>
      <c r="D683" t="s">
        <v>2200</v>
      </c>
      <c r="E683" t="s">
        <v>2211</v>
      </c>
      <c r="F683" t="s">
        <v>2212</v>
      </c>
    </row>
    <row r="684" spans="1:6" x14ac:dyDescent="0.25">
      <c r="A684" t="str">
        <f t="shared" si="20"/>
        <v>AMMS3561</v>
      </c>
      <c r="B684" s="116" t="str">
        <f t="shared" si="21"/>
        <v>ALLUVE' WHITE *AST 20</v>
      </c>
      <c r="C684" s="101">
        <v>4.5</v>
      </c>
      <c r="D684" t="s">
        <v>2200</v>
      </c>
      <c r="E684" t="s">
        <v>2213</v>
      </c>
      <c r="F684" t="s">
        <v>2214</v>
      </c>
    </row>
    <row r="685" spans="1:6" x14ac:dyDescent="0.25">
      <c r="A685" t="str">
        <f t="shared" si="20"/>
        <v>AMMS1942</v>
      </c>
      <c r="B685" s="116" t="str">
        <f t="shared" si="21"/>
        <v>AMERICAN SPIRIT ORIGINAL BLUE *AST 20</v>
      </c>
      <c r="C685" s="101">
        <v>6.2</v>
      </c>
      <c r="D685" t="s">
        <v>2200</v>
      </c>
      <c r="E685" t="s">
        <v>2215</v>
      </c>
      <c r="F685" t="s">
        <v>2216</v>
      </c>
    </row>
    <row r="686" spans="1:6" x14ac:dyDescent="0.25">
      <c r="A686" t="str">
        <f t="shared" si="20"/>
        <v>AMMS2231</v>
      </c>
      <c r="B686" s="116" t="str">
        <f t="shared" si="21"/>
        <v>AMERICAN SPIRIT ORIGINAL ORANGE *AST 20</v>
      </c>
      <c r="C686" s="101">
        <v>6.8</v>
      </c>
      <c r="D686" t="s">
        <v>2200</v>
      </c>
      <c r="E686" t="s">
        <v>2217</v>
      </c>
      <c r="F686" t="s">
        <v>2218</v>
      </c>
    </row>
    <row r="687" spans="1:6" x14ac:dyDescent="0.25">
      <c r="A687" t="str">
        <f t="shared" si="20"/>
        <v>AMMS1943</v>
      </c>
      <c r="B687" s="116" t="str">
        <f t="shared" si="21"/>
        <v>AMERICAN SPIRIT ORIGINAL YELLOW *AST 20</v>
      </c>
      <c r="C687" s="101">
        <v>6.8</v>
      </c>
      <c r="D687" t="s">
        <v>2200</v>
      </c>
      <c r="E687" t="s">
        <v>2219</v>
      </c>
      <c r="F687" t="s">
        <v>2220</v>
      </c>
    </row>
    <row r="688" spans="1:6" x14ac:dyDescent="0.25">
      <c r="A688" t="str">
        <f t="shared" si="20"/>
        <v>AMMS3912</v>
      </c>
      <c r="B688" s="116" t="str">
        <f t="shared" si="21"/>
        <v>APACHE *AST 20</v>
      </c>
      <c r="C688" s="101">
        <v>4.7</v>
      </c>
      <c r="D688" t="s">
        <v>2200</v>
      </c>
      <c r="E688" t="s">
        <v>2221</v>
      </c>
      <c r="F688" t="s">
        <v>2222</v>
      </c>
    </row>
    <row r="689" spans="1:6" x14ac:dyDescent="0.25">
      <c r="A689" t="str">
        <f t="shared" si="20"/>
        <v>AMMS3969</v>
      </c>
      <c r="B689" s="116" t="str">
        <f t="shared" si="21"/>
        <v>APACHE BLUE *AST 20</v>
      </c>
      <c r="C689" s="101">
        <v>4.7</v>
      </c>
      <c r="D689" t="s">
        <v>2200</v>
      </c>
      <c r="E689" t="s">
        <v>2223</v>
      </c>
      <c r="F689" t="s">
        <v>2224</v>
      </c>
    </row>
    <row r="690" spans="1:6" x14ac:dyDescent="0.25">
      <c r="A690" t="str">
        <f t="shared" si="20"/>
        <v>AMMS2179</v>
      </c>
      <c r="B690" s="116" t="str">
        <f t="shared" si="21"/>
        <v>AUSTIN BLUE *AST 20</v>
      </c>
      <c r="C690" s="101">
        <v>5.2</v>
      </c>
      <c r="D690" t="s">
        <v>2200</v>
      </c>
      <c r="E690" t="s">
        <v>2225</v>
      </c>
      <c r="F690" t="s">
        <v>2226</v>
      </c>
    </row>
    <row r="691" spans="1:6" x14ac:dyDescent="0.25">
      <c r="A691" t="str">
        <f t="shared" si="20"/>
        <v>AMMS1586</v>
      </c>
      <c r="B691" s="116" t="str">
        <f t="shared" si="21"/>
        <v>AUSTIN RED *AST 20</v>
      </c>
      <c r="C691" s="101">
        <v>5.2</v>
      </c>
      <c r="D691" t="s">
        <v>2200</v>
      </c>
      <c r="E691" t="s">
        <v>2227</v>
      </c>
      <c r="F691" t="s">
        <v>2228</v>
      </c>
    </row>
    <row r="692" spans="1:6" x14ac:dyDescent="0.25">
      <c r="A692" t="str">
        <f t="shared" si="20"/>
        <v>AMMS20184</v>
      </c>
      <c r="B692" s="116" t="str">
        <f t="shared" si="21"/>
        <v>BASE BLU *AST 20</v>
      </c>
      <c r="C692" s="101">
        <v>5</v>
      </c>
      <c r="D692" t="s">
        <v>2200</v>
      </c>
      <c r="E692" t="s">
        <v>2229</v>
      </c>
      <c r="F692" t="s">
        <v>2230</v>
      </c>
    </row>
    <row r="693" spans="1:6" x14ac:dyDescent="0.25">
      <c r="A693" t="str">
        <f t="shared" si="20"/>
        <v>AMMS3910</v>
      </c>
      <c r="B693" s="116" t="str">
        <f t="shared" si="21"/>
        <v>BASE NERA *AST 20</v>
      </c>
      <c r="C693" s="101">
        <v>5</v>
      </c>
      <c r="D693" t="s">
        <v>2200</v>
      </c>
      <c r="E693" t="s">
        <v>2231</v>
      </c>
      <c r="F693" t="s">
        <v>2232</v>
      </c>
    </row>
    <row r="694" spans="1:6" x14ac:dyDescent="0.25">
      <c r="A694" t="str">
        <f t="shared" si="20"/>
        <v>AMMS3885</v>
      </c>
      <c r="B694" s="116" t="str">
        <f t="shared" si="21"/>
        <v>BASE ROSSA *AST 20</v>
      </c>
      <c r="C694" s="101">
        <v>5</v>
      </c>
      <c r="D694" t="s">
        <v>2200</v>
      </c>
      <c r="E694" t="s">
        <v>2233</v>
      </c>
      <c r="F694" t="s">
        <v>2234</v>
      </c>
    </row>
    <row r="695" spans="1:6" x14ac:dyDescent="0.25">
      <c r="A695" t="str">
        <f t="shared" si="20"/>
        <v>AMMS550</v>
      </c>
      <c r="B695" s="116" t="str">
        <f t="shared" si="21"/>
        <v>BENSON &amp; HEDGES GOLD *AST 20</v>
      </c>
      <c r="C695" s="101">
        <v>6.8</v>
      </c>
      <c r="D695" t="s">
        <v>2200</v>
      </c>
      <c r="E695" t="s">
        <v>2235</v>
      </c>
      <c r="F695" t="s">
        <v>2236</v>
      </c>
    </row>
    <row r="696" spans="1:6" x14ac:dyDescent="0.25">
      <c r="A696" t="str">
        <f t="shared" si="20"/>
        <v>AMMS2982</v>
      </c>
      <c r="B696" s="116" t="str">
        <f t="shared" si="21"/>
        <v>BENSON&amp;HEDGES BLUE *AST 20</v>
      </c>
      <c r="C696" s="101">
        <v>5.5</v>
      </c>
      <c r="D696" t="s">
        <v>2200</v>
      </c>
      <c r="E696" t="s">
        <v>2237</v>
      </c>
      <c r="F696" t="s">
        <v>2238</v>
      </c>
    </row>
    <row r="697" spans="1:6" x14ac:dyDescent="0.25">
      <c r="A697" t="str">
        <f t="shared" si="20"/>
        <v>AMMS3118</v>
      </c>
      <c r="B697" s="116" t="str">
        <f t="shared" si="21"/>
        <v>BENSON&amp;HEDGES BLUE *CART 20</v>
      </c>
      <c r="C697" s="101">
        <v>5.5</v>
      </c>
      <c r="D697" t="s">
        <v>2239</v>
      </c>
      <c r="E697" t="s">
        <v>2237</v>
      </c>
      <c r="F697" t="s">
        <v>2240</v>
      </c>
    </row>
    <row r="698" spans="1:6" x14ac:dyDescent="0.25">
      <c r="A698" t="str">
        <f t="shared" si="20"/>
        <v>AMMS3014</v>
      </c>
      <c r="B698" s="116" t="str">
        <f t="shared" si="21"/>
        <v>BENSON&amp;HEDGES BLUE 100S *AST 20</v>
      </c>
      <c r="C698" s="101">
        <v>5.5</v>
      </c>
      <c r="D698" t="s">
        <v>2200</v>
      </c>
      <c r="E698" t="s">
        <v>2241</v>
      </c>
      <c r="F698" t="s">
        <v>2242</v>
      </c>
    </row>
    <row r="699" spans="1:6" x14ac:dyDescent="0.25">
      <c r="A699" t="str">
        <f t="shared" si="20"/>
        <v>AMMS3438</v>
      </c>
      <c r="B699" s="116" t="str">
        <f t="shared" si="21"/>
        <v>BENSON&amp;HEDGES BLUE SUPER S *AST 20</v>
      </c>
      <c r="C699" s="101">
        <v>5.5</v>
      </c>
      <c r="D699" t="s">
        <v>2200</v>
      </c>
      <c r="E699" t="s">
        <v>2243</v>
      </c>
      <c r="F699" t="s">
        <v>2244</v>
      </c>
    </row>
    <row r="700" spans="1:6" x14ac:dyDescent="0.25">
      <c r="A700" t="str">
        <f t="shared" si="20"/>
        <v>AMMS2981</v>
      </c>
      <c r="B700" s="116" t="str">
        <f t="shared" si="21"/>
        <v>BENSON&amp;HEDGES RED *AST 20</v>
      </c>
      <c r="C700" s="101">
        <v>5.5</v>
      </c>
      <c r="D700" t="s">
        <v>2200</v>
      </c>
      <c r="E700" t="s">
        <v>2245</v>
      </c>
      <c r="F700" t="s">
        <v>2246</v>
      </c>
    </row>
    <row r="701" spans="1:6" x14ac:dyDescent="0.25">
      <c r="A701" t="str">
        <f t="shared" si="20"/>
        <v>AMMS3117</v>
      </c>
      <c r="B701" s="116" t="str">
        <f t="shared" si="21"/>
        <v>BENSON&amp;HEDGES RED *CART 20</v>
      </c>
      <c r="C701" s="101">
        <v>5.5</v>
      </c>
      <c r="D701" t="s">
        <v>2239</v>
      </c>
      <c r="E701" t="s">
        <v>2245</v>
      </c>
      <c r="F701" t="s">
        <v>2247</v>
      </c>
    </row>
    <row r="702" spans="1:6" x14ac:dyDescent="0.25">
      <c r="A702" t="str">
        <f t="shared" si="20"/>
        <v>AMMS3013</v>
      </c>
      <c r="B702" s="116" t="str">
        <f t="shared" si="21"/>
        <v>BENSON&amp;HEDGES RED 100S *AST 20</v>
      </c>
      <c r="C702" s="101">
        <v>5.5</v>
      </c>
      <c r="D702" t="s">
        <v>2200</v>
      </c>
      <c r="E702" t="s">
        <v>2248</v>
      </c>
      <c r="F702" t="s">
        <v>2249</v>
      </c>
    </row>
    <row r="703" spans="1:6" x14ac:dyDescent="0.25">
      <c r="A703" t="str">
        <f t="shared" si="20"/>
        <v>AMMS3016</v>
      </c>
      <c r="B703" s="116" t="str">
        <f t="shared" si="21"/>
        <v>BENSON&amp;HEDGES WHITE *AST 20</v>
      </c>
      <c r="C703" s="101">
        <v>5.5</v>
      </c>
      <c r="D703" t="s">
        <v>2200</v>
      </c>
      <c r="E703" t="s">
        <v>2250</v>
      </c>
      <c r="F703" t="s">
        <v>2251</v>
      </c>
    </row>
    <row r="704" spans="1:6" x14ac:dyDescent="0.25">
      <c r="A704" t="str">
        <f t="shared" si="20"/>
        <v>AMMS3416</v>
      </c>
      <c r="B704" s="116" t="str">
        <f t="shared" si="21"/>
        <v>BENSON&amp;HEDGES WHITE 100S *AST 20</v>
      </c>
      <c r="C704" s="101">
        <v>5.5</v>
      </c>
      <c r="D704" t="s">
        <v>2200</v>
      </c>
      <c r="E704" t="s">
        <v>2252</v>
      </c>
      <c r="F704" t="s">
        <v>2253</v>
      </c>
    </row>
    <row r="705" spans="1:6" x14ac:dyDescent="0.25">
      <c r="A705" t="str">
        <f t="shared" si="20"/>
        <v>AMMS3015</v>
      </c>
      <c r="B705" s="116" t="str">
        <f t="shared" si="21"/>
        <v>BENSON&amp;HEDGES YELLOW *AST 20</v>
      </c>
      <c r="C705" s="101">
        <v>5.5</v>
      </c>
      <c r="D705" t="s">
        <v>2200</v>
      </c>
      <c r="E705" t="s">
        <v>2254</v>
      </c>
      <c r="F705" t="s">
        <v>2255</v>
      </c>
    </row>
    <row r="706" spans="1:6" x14ac:dyDescent="0.25">
      <c r="A706" t="str">
        <f t="shared" ref="A706:A769" si="22">"AMMS" &amp; F706</f>
        <v>AMMS3415</v>
      </c>
      <c r="B706" s="116" t="str">
        <f t="shared" ref="B706:B769" si="23">E706 &amp; " " &amp; IF(D706="astuccio da 20 pezzi","*AST 20",IF(D706="cartoccio da 20 pezzi","*CART 20",""))</f>
        <v>BENSON&amp;HEDGES YELLOW 100S *AST 20</v>
      </c>
      <c r="C706" s="101">
        <v>5.5</v>
      </c>
      <c r="D706" t="s">
        <v>2200</v>
      </c>
      <c r="E706" t="s">
        <v>2256</v>
      </c>
      <c r="F706" t="s">
        <v>2257</v>
      </c>
    </row>
    <row r="707" spans="1:6" x14ac:dyDescent="0.25">
      <c r="A707" t="str">
        <f t="shared" si="22"/>
        <v>AMMS3439</v>
      </c>
      <c r="B707" s="116" t="str">
        <f t="shared" si="23"/>
        <v>BENSON&amp;HEDGES YELLOW SUPER S *AST 20</v>
      </c>
      <c r="C707" s="101">
        <v>5.5</v>
      </c>
      <c r="D707" t="s">
        <v>2200</v>
      </c>
      <c r="E707" t="s">
        <v>2258</v>
      </c>
      <c r="F707" t="s">
        <v>2259</v>
      </c>
    </row>
    <row r="708" spans="1:6" x14ac:dyDescent="0.25">
      <c r="A708" t="str">
        <f t="shared" si="22"/>
        <v>AMMS2020</v>
      </c>
      <c r="B708" s="116" t="str">
        <f t="shared" si="23"/>
        <v>BLACK DEVIL BLACK *AST 20</v>
      </c>
      <c r="C708" s="101">
        <v>5.5</v>
      </c>
      <c r="D708" t="s">
        <v>2200</v>
      </c>
      <c r="E708" t="s">
        <v>2260</v>
      </c>
      <c r="F708" t="s">
        <v>2261</v>
      </c>
    </row>
    <row r="709" spans="1:6" x14ac:dyDescent="0.25">
      <c r="A709" t="str">
        <f t="shared" si="22"/>
        <v>AMMS3185</v>
      </c>
      <c r="B709" s="116" t="str">
        <f t="shared" si="23"/>
        <v>BLACK DEVIL PINK *AST 20</v>
      </c>
      <c r="C709" s="101">
        <v>5.5</v>
      </c>
      <c r="D709" t="s">
        <v>2200</v>
      </c>
      <c r="E709" t="s">
        <v>2262</v>
      </c>
      <c r="F709" t="s">
        <v>2263</v>
      </c>
    </row>
    <row r="710" spans="1:6" x14ac:dyDescent="0.25">
      <c r="A710" t="str">
        <f t="shared" si="22"/>
        <v>AMMS3350</v>
      </c>
      <c r="B710" s="116" t="str">
        <f t="shared" si="23"/>
        <v>BLACK DEVIL YELLOW *AST 20</v>
      </c>
      <c r="C710" s="101">
        <v>4.4000000000000004</v>
      </c>
      <c r="D710" t="s">
        <v>2200</v>
      </c>
      <c r="E710" t="s">
        <v>2264</v>
      </c>
      <c r="F710" t="s">
        <v>2265</v>
      </c>
    </row>
    <row r="711" spans="1:6" x14ac:dyDescent="0.25">
      <c r="A711" t="str">
        <f t="shared" si="22"/>
        <v>AMMS20120</v>
      </c>
      <c r="B711" s="116" t="str">
        <f t="shared" si="23"/>
        <v>BURTON BLUE *AST 20</v>
      </c>
      <c r="C711" s="101">
        <v>5.2</v>
      </c>
      <c r="D711" t="s">
        <v>2200</v>
      </c>
      <c r="E711" t="s">
        <v>2266</v>
      </c>
      <c r="F711" t="s">
        <v>2267</v>
      </c>
    </row>
    <row r="712" spans="1:6" x14ac:dyDescent="0.25">
      <c r="A712" t="str">
        <f t="shared" si="22"/>
        <v>AMMS3798</v>
      </c>
      <c r="B712" s="116" t="str">
        <f t="shared" si="23"/>
        <v>BURTON ORIGINAL *AST 20</v>
      </c>
      <c r="C712" s="101">
        <v>5.2</v>
      </c>
      <c r="D712" t="s">
        <v>2200</v>
      </c>
      <c r="E712" t="s">
        <v>1249</v>
      </c>
      <c r="F712" t="s">
        <v>2268</v>
      </c>
    </row>
    <row r="713" spans="1:6" x14ac:dyDescent="0.25">
      <c r="A713" t="str">
        <f t="shared" si="22"/>
        <v>AMMS20225</v>
      </c>
      <c r="B713" s="116" t="str">
        <f t="shared" si="23"/>
        <v>CAMEL ACTIVATE *AST 20</v>
      </c>
      <c r="C713" s="101">
        <v>6</v>
      </c>
      <c r="D713" t="s">
        <v>2200</v>
      </c>
      <c r="E713" t="s">
        <v>380</v>
      </c>
      <c r="F713" t="s">
        <v>2269</v>
      </c>
    </row>
    <row r="714" spans="1:6" x14ac:dyDescent="0.25">
      <c r="A714" t="str">
        <f t="shared" si="22"/>
        <v>AMMS478</v>
      </c>
      <c r="B714" s="116" t="str">
        <f t="shared" si="23"/>
        <v>CAMEL BLUE *AST 20</v>
      </c>
      <c r="C714" s="101">
        <v>6.3</v>
      </c>
      <c r="D714" t="s">
        <v>2200</v>
      </c>
      <c r="E714" t="s">
        <v>674</v>
      </c>
      <c r="F714" t="s">
        <v>2270</v>
      </c>
    </row>
    <row r="715" spans="1:6" x14ac:dyDescent="0.25">
      <c r="A715" t="str">
        <f t="shared" si="22"/>
        <v>AMMS632</v>
      </c>
      <c r="B715" s="116" t="str">
        <f t="shared" si="23"/>
        <v>CAMEL BLUE *CART 20</v>
      </c>
      <c r="C715" s="101">
        <v>5.8</v>
      </c>
      <c r="D715" t="s">
        <v>2239</v>
      </c>
      <c r="E715" t="s">
        <v>674</v>
      </c>
      <c r="F715" t="s">
        <v>2271</v>
      </c>
    </row>
    <row r="716" spans="1:6" x14ac:dyDescent="0.25">
      <c r="A716" t="str">
        <f t="shared" si="22"/>
        <v>AMMS546</v>
      </c>
      <c r="B716" s="116" t="str">
        <f t="shared" si="23"/>
        <v>CAMEL BLUE 100S *AST 20</v>
      </c>
      <c r="C716" s="101">
        <v>6</v>
      </c>
      <c r="D716" t="s">
        <v>2200</v>
      </c>
      <c r="E716" t="s">
        <v>890</v>
      </c>
      <c r="F716" t="s">
        <v>2272</v>
      </c>
    </row>
    <row r="717" spans="1:6" x14ac:dyDescent="0.25">
      <c r="A717" t="str">
        <f t="shared" si="22"/>
        <v>AMMS20462</v>
      </c>
      <c r="B717" s="116" t="str">
        <f t="shared" si="23"/>
        <v>CAMEL COMPACT *AST 20</v>
      </c>
      <c r="C717" s="101">
        <v>6</v>
      </c>
      <c r="D717" t="s">
        <v>2200</v>
      </c>
      <c r="E717" t="s">
        <v>829</v>
      </c>
      <c r="F717" t="s">
        <v>2273</v>
      </c>
    </row>
    <row r="718" spans="1:6" x14ac:dyDescent="0.25">
      <c r="A718" t="str">
        <f t="shared" si="22"/>
        <v>AMMS2240</v>
      </c>
      <c r="B718" s="116" t="str">
        <f t="shared" si="23"/>
        <v>CAMEL ESSENTIAL BLUE *AST 20</v>
      </c>
      <c r="C718" s="101">
        <v>6</v>
      </c>
      <c r="D718" t="s">
        <v>2200</v>
      </c>
      <c r="E718" t="s">
        <v>2274</v>
      </c>
      <c r="F718" t="s">
        <v>2275</v>
      </c>
    </row>
    <row r="719" spans="1:6" x14ac:dyDescent="0.25">
      <c r="A719" t="str">
        <f t="shared" si="22"/>
        <v>AMMS464</v>
      </c>
      <c r="B719" s="116" t="str">
        <f t="shared" si="23"/>
        <v>CAMEL ORANGE *AST 20</v>
      </c>
      <c r="C719" s="101">
        <v>6.3</v>
      </c>
      <c r="D719" t="s">
        <v>2200</v>
      </c>
      <c r="E719" t="s">
        <v>2276</v>
      </c>
      <c r="F719" t="s">
        <v>2277</v>
      </c>
    </row>
    <row r="720" spans="1:6" x14ac:dyDescent="0.25">
      <c r="A720" t="str">
        <f t="shared" si="22"/>
        <v>AMMS21003</v>
      </c>
      <c r="B720" s="116" t="str">
        <f t="shared" si="23"/>
        <v>CAMEL SENSO GOLD *AST 20</v>
      </c>
      <c r="C720" s="101">
        <v>5.8</v>
      </c>
      <c r="D720" t="s">
        <v>2200</v>
      </c>
      <c r="E720" t="s">
        <v>2278</v>
      </c>
      <c r="F720" t="s">
        <v>2279</v>
      </c>
    </row>
    <row r="721" spans="1:6" x14ac:dyDescent="0.25">
      <c r="A721" t="str">
        <f t="shared" si="22"/>
        <v>AMMS552</v>
      </c>
      <c r="B721" s="116" t="str">
        <f t="shared" si="23"/>
        <v>CAMEL SILVER *AST 20</v>
      </c>
      <c r="C721" s="101">
        <v>6.3</v>
      </c>
      <c r="D721" t="s">
        <v>2200</v>
      </c>
      <c r="E721" t="s">
        <v>2280</v>
      </c>
      <c r="F721" t="s">
        <v>2281</v>
      </c>
    </row>
    <row r="722" spans="1:6" x14ac:dyDescent="0.25">
      <c r="A722" t="str">
        <f t="shared" si="22"/>
        <v>AMMS2108</v>
      </c>
      <c r="B722" s="116" t="str">
        <f t="shared" si="23"/>
        <v>CAMEL WHITE *AST 20</v>
      </c>
      <c r="C722" s="101">
        <v>6.3</v>
      </c>
      <c r="D722" t="s">
        <v>2200</v>
      </c>
      <c r="E722" t="s">
        <v>2282</v>
      </c>
      <c r="F722" t="s">
        <v>2283</v>
      </c>
    </row>
    <row r="723" spans="1:6" x14ac:dyDescent="0.25">
      <c r="A723" t="str">
        <f t="shared" si="22"/>
        <v>AMMS264</v>
      </c>
      <c r="B723" s="116" t="str">
        <f t="shared" si="23"/>
        <v>CAMEL YELLOW *AST 20</v>
      </c>
      <c r="C723" s="101">
        <v>6.3</v>
      </c>
      <c r="D723" t="s">
        <v>2200</v>
      </c>
      <c r="E723" t="s">
        <v>833</v>
      </c>
      <c r="F723" t="s">
        <v>2284</v>
      </c>
    </row>
    <row r="724" spans="1:6" x14ac:dyDescent="0.25">
      <c r="A724" t="str">
        <f t="shared" si="22"/>
        <v>AMMS270</v>
      </c>
      <c r="B724" s="116" t="str">
        <f t="shared" si="23"/>
        <v>CAMEL YELLOW *CART 20</v>
      </c>
      <c r="C724" s="101">
        <v>5.8</v>
      </c>
      <c r="D724" t="s">
        <v>2239</v>
      </c>
      <c r="E724" t="s">
        <v>833</v>
      </c>
      <c r="F724" t="s">
        <v>2285</v>
      </c>
    </row>
    <row r="725" spans="1:6" x14ac:dyDescent="0.25">
      <c r="A725" t="str">
        <f t="shared" si="22"/>
        <v>AMMS405</v>
      </c>
      <c r="B725" s="116" t="str">
        <f t="shared" si="23"/>
        <v>CAMEL YELLOW 100S *AST 20</v>
      </c>
      <c r="C725" s="101">
        <v>6</v>
      </c>
      <c r="D725" t="s">
        <v>2200</v>
      </c>
      <c r="E725" t="s">
        <v>2286</v>
      </c>
      <c r="F725" t="s">
        <v>2287</v>
      </c>
    </row>
    <row r="726" spans="1:6" x14ac:dyDescent="0.25">
      <c r="A726" t="str">
        <f t="shared" si="22"/>
        <v>AMMS2420</v>
      </c>
      <c r="B726" s="116" t="str">
        <f t="shared" si="23"/>
        <v>CHE *AST 20</v>
      </c>
      <c r="C726" s="101">
        <v>5.2</v>
      </c>
      <c r="D726" t="s">
        <v>2200</v>
      </c>
      <c r="E726" t="s">
        <v>2288</v>
      </c>
      <c r="F726" t="s">
        <v>2289</v>
      </c>
    </row>
    <row r="727" spans="1:6" x14ac:dyDescent="0.25">
      <c r="A727" t="str">
        <f t="shared" si="22"/>
        <v>AMMS21265</v>
      </c>
      <c r="B727" s="116" t="str">
        <f t="shared" si="23"/>
        <v>CHE BLACK *AST 20</v>
      </c>
      <c r="C727" s="101">
        <v>5</v>
      </c>
      <c r="D727" t="s">
        <v>2200</v>
      </c>
      <c r="E727" t="s">
        <v>2290</v>
      </c>
      <c r="F727" t="s">
        <v>2291</v>
      </c>
    </row>
    <row r="728" spans="1:6" x14ac:dyDescent="0.25">
      <c r="A728" t="str">
        <f t="shared" si="22"/>
        <v>AMMS20111</v>
      </c>
      <c r="B728" s="116" t="str">
        <f t="shared" si="23"/>
        <v>CHE BLUE *AST 20</v>
      </c>
      <c r="C728" s="101">
        <v>5.2</v>
      </c>
      <c r="D728" t="s">
        <v>2200</v>
      </c>
      <c r="E728" t="s">
        <v>2292</v>
      </c>
      <c r="F728" t="s">
        <v>2293</v>
      </c>
    </row>
    <row r="729" spans="1:6" x14ac:dyDescent="0.25">
      <c r="A729" t="str">
        <f t="shared" si="22"/>
        <v>AMMS2513</v>
      </c>
      <c r="B729" s="116" t="str">
        <f t="shared" si="23"/>
        <v>CHE ORIGINAL BLUE *AST 20</v>
      </c>
      <c r="C729" s="101">
        <v>5.2</v>
      </c>
      <c r="D729" t="s">
        <v>2200</v>
      </c>
      <c r="E729" t="s">
        <v>2294</v>
      </c>
      <c r="F729" t="s">
        <v>2295</v>
      </c>
    </row>
    <row r="730" spans="1:6" x14ac:dyDescent="0.25">
      <c r="A730" t="str">
        <f t="shared" si="22"/>
        <v>AMMS20345</v>
      </c>
      <c r="B730" s="116" t="str">
        <f t="shared" si="23"/>
        <v>CHE+ BLAST *AST 20</v>
      </c>
      <c r="C730" s="101">
        <v>5.2</v>
      </c>
      <c r="D730" t="s">
        <v>2200</v>
      </c>
      <c r="E730" t="s">
        <v>2296</v>
      </c>
      <c r="F730" t="s">
        <v>2297</v>
      </c>
    </row>
    <row r="731" spans="1:6" x14ac:dyDescent="0.25">
      <c r="A731" t="str">
        <f t="shared" si="22"/>
        <v>AMMS3114</v>
      </c>
      <c r="B731" s="116" t="str">
        <f t="shared" si="23"/>
        <v>CHESTERFIELD BLUE 100 *AST 20</v>
      </c>
      <c r="C731" s="101">
        <v>5.8</v>
      </c>
      <c r="D731" t="s">
        <v>2200</v>
      </c>
      <c r="E731" t="s">
        <v>2298</v>
      </c>
      <c r="F731" t="s">
        <v>2299</v>
      </c>
    </row>
    <row r="732" spans="1:6" x14ac:dyDescent="0.25">
      <c r="A732" t="str">
        <f t="shared" si="22"/>
        <v>AMMS201</v>
      </c>
      <c r="B732" s="116" t="str">
        <f t="shared" si="23"/>
        <v>CHESTERFIELD BLUE KS *AST 20</v>
      </c>
      <c r="C732" s="101">
        <v>5.8</v>
      </c>
      <c r="D732" t="s">
        <v>2200</v>
      </c>
      <c r="E732" t="s">
        <v>2300</v>
      </c>
      <c r="F732" t="s">
        <v>2301</v>
      </c>
    </row>
    <row r="733" spans="1:6" x14ac:dyDescent="0.25">
      <c r="A733" t="str">
        <f t="shared" si="22"/>
        <v>AMMS2082</v>
      </c>
      <c r="B733" s="116" t="str">
        <f t="shared" si="23"/>
        <v>CHESTERFIELD BLUE KS *CART 20</v>
      </c>
      <c r="C733" s="101">
        <v>5.5</v>
      </c>
      <c r="D733" t="s">
        <v>2239</v>
      </c>
      <c r="E733" t="s">
        <v>2300</v>
      </c>
      <c r="F733" t="s">
        <v>2302</v>
      </c>
    </row>
    <row r="734" spans="1:6" x14ac:dyDescent="0.25">
      <c r="A734" t="str">
        <f t="shared" si="22"/>
        <v>AMMS21419</v>
      </c>
      <c r="B734" s="116" t="str">
        <f t="shared" si="23"/>
        <v>CHESTERFIELD LABEL BLUE KS *AST 20</v>
      </c>
      <c r="C734" s="101">
        <v>5.5</v>
      </c>
      <c r="D734" t="s">
        <v>2200</v>
      </c>
      <c r="E734" t="s">
        <v>2303</v>
      </c>
      <c r="F734" t="s">
        <v>2304</v>
      </c>
    </row>
    <row r="735" spans="1:6" x14ac:dyDescent="0.25">
      <c r="A735" t="str">
        <f t="shared" si="22"/>
        <v>AMMS21420</v>
      </c>
      <c r="B735" s="116" t="str">
        <f t="shared" si="23"/>
        <v>CHESTERFIELD LABEL ORIGINAL KS *AST 20</v>
      </c>
      <c r="C735" s="101">
        <v>5.5</v>
      </c>
      <c r="D735" t="s">
        <v>2200</v>
      </c>
      <c r="E735" t="s">
        <v>2305</v>
      </c>
      <c r="F735" t="s">
        <v>2306</v>
      </c>
    </row>
    <row r="736" spans="1:6" x14ac:dyDescent="0.25">
      <c r="A736" t="str">
        <f t="shared" si="22"/>
        <v>AMMS3113</v>
      </c>
      <c r="B736" s="116" t="str">
        <f t="shared" si="23"/>
        <v>CHESTERFIELD ORIGINAL 100 *AST 20</v>
      </c>
      <c r="C736" s="101">
        <v>5.8</v>
      </c>
      <c r="D736" t="s">
        <v>2200</v>
      </c>
      <c r="E736" t="s">
        <v>2307</v>
      </c>
      <c r="F736" t="s">
        <v>2308</v>
      </c>
    </row>
    <row r="737" spans="1:6" x14ac:dyDescent="0.25">
      <c r="A737" t="str">
        <f t="shared" si="22"/>
        <v>AMMS96</v>
      </c>
      <c r="B737" s="116" t="str">
        <f t="shared" si="23"/>
        <v>CHESTERFIELD ORIGINAL KS *AST 20</v>
      </c>
      <c r="C737" s="101">
        <v>5.8</v>
      </c>
      <c r="D737" t="s">
        <v>2200</v>
      </c>
      <c r="E737" t="s">
        <v>893</v>
      </c>
      <c r="F737" t="s">
        <v>2309</v>
      </c>
    </row>
    <row r="738" spans="1:6" x14ac:dyDescent="0.25">
      <c r="A738" t="str">
        <f t="shared" si="22"/>
        <v>AMMS2081</v>
      </c>
      <c r="B738" s="116" t="str">
        <f t="shared" si="23"/>
        <v>CHESTERFIELD ORIGINAL KS *CART 20</v>
      </c>
      <c r="C738" s="101">
        <v>5.5</v>
      </c>
      <c r="D738" t="s">
        <v>2239</v>
      </c>
      <c r="E738" t="s">
        <v>893</v>
      </c>
      <c r="F738" t="s">
        <v>2310</v>
      </c>
    </row>
    <row r="739" spans="1:6" x14ac:dyDescent="0.25">
      <c r="A739" t="str">
        <f t="shared" si="22"/>
        <v>AMMS2257</v>
      </c>
      <c r="B739" s="116" t="str">
        <f t="shared" si="23"/>
        <v>CHESTERFIELD SILVER KS *AST 20</v>
      </c>
      <c r="C739" s="101">
        <v>5.8</v>
      </c>
      <c r="D739" t="s">
        <v>2200</v>
      </c>
      <c r="E739" t="s">
        <v>2311</v>
      </c>
      <c r="F739" t="s">
        <v>2312</v>
      </c>
    </row>
    <row r="740" spans="1:6" x14ac:dyDescent="0.25">
      <c r="A740" t="str">
        <f t="shared" si="22"/>
        <v>AMMS20077</v>
      </c>
      <c r="B740" s="116" t="str">
        <f t="shared" si="23"/>
        <v>CHESTERFIELD TUNED BLUE *AST 20</v>
      </c>
      <c r="C740" s="101">
        <v>5.5</v>
      </c>
      <c r="D740" t="s">
        <v>2200</v>
      </c>
      <c r="E740" t="s">
        <v>2313</v>
      </c>
      <c r="F740" t="s">
        <v>2314</v>
      </c>
    </row>
    <row r="741" spans="1:6" x14ac:dyDescent="0.25">
      <c r="A741" t="str">
        <f t="shared" si="22"/>
        <v>AMMS2680</v>
      </c>
      <c r="B741" s="116" t="str">
        <f t="shared" si="23"/>
        <v>CHIARAVALLE BURLEY &amp; VIRGINIA *AST 20</v>
      </c>
      <c r="C741" s="101">
        <v>5.4</v>
      </c>
      <c r="D741" t="s">
        <v>2200</v>
      </c>
      <c r="E741" t="s">
        <v>2315</v>
      </c>
      <c r="F741" t="s">
        <v>2316</v>
      </c>
    </row>
    <row r="742" spans="1:6" x14ac:dyDescent="0.25">
      <c r="A742" t="str">
        <f t="shared" si="22"/>
        <v>AMMS20653</v>
      </c>
      <c r="B742" s="116" t="str">
        <f t="shared" si="23"/>
        <v>CHIARAVALLE FIOR DI TABACCO *AST 20</v>
      </c>
      <c r="C742" s="101">
        <v>5.5</v>
      </c>
      <c r="D742" t="s">
        <v>2200</v>
      </c>
      <c r="E742" t="s">
        <v>2317</v>
      </c>
      <c r="F742" t="s">
        <v>2318</v>
      </c>
    </row>
    <row r="743" spans="1:6" x14ac:dyDescent="0.25">
      <c r="A743" t="str">
        <f t="shared" si="22"/>
        <v>AMMS21119</v>
      </c>
      <c r="B743" s="116" t="str">
        <f t="shared" si="23"/>
        <v>CHIARAVALLE GRAN RISERVA *AST 20</v>
      </c>
      <c r="C743" s="101">
        <v>6</v>
      </c>
      <c r="D743" t="s">
        <v>2200</v>
      </c>
      <c r="E743" t="s">
        <v>2319</v>
      </c>
      <c r="F743" t="s">
        <v>2320</v>
      </c>
    </row>
    <row r="744" spans="1:6" x14ac:dyDescent="0.25">
      <c r="A744" t="str">
        <f t="shared" si="22"/>
        <v>AMMS2679</v>
      </c>
      <c r="B744" s="116" t="str">
        <f t="shared" si="23"/>
        <v>CHIARAVALLE VIRGINIA *AST 20</v>
      </c>
      <c r="C744" s="101">
        <v>5.4</v>
      </c>
      <c r="D744" t="s">
        <v>2200</v>
      </c>
      <c r="E744" t="s">
        <v>2321</v>
      </c>
      <c r="F744" t="s">
        <v>2322</v>
      </c>
    </row>
    <row r="745" spans="1:6" x14ac:dyDescent="0.25">
      <c r="A745" t="str">
        <f t="shared" si="22"/>
        <v>AMMS2922</v>
      </c>
      <c r="B745" s="116" t="str">
        <f t="shared" si="23"/>
        <v>CHIARAVALLE VIRGINIA BRIGHT *AST 20</v>
      </c>
      <c r="C745" s="101">
        <v>5.4</v>
      </c>
      <c r="D745" t="s">
        <v>2200</v>
      </c>
      <c r="E745" t="s">
        <v>2323</v>
      </c>
      <c r="F745" t="s">
        <v>2324</v>
      </c>
    </row>
    <row r="746" spans="1:6" x14ac:dyDescent="0.25">
      <c r="A746" t="str">
        <f t="shared" si="22"/>
        <v>AMMS3437</v>
      </c>
      <c r="B746" s="116" t="str">
        <f t="shared" si="23"/>
        <v>CORSET CHIC LILAC *AST 20</v>
      </c>
      <c r="C746" s="101">
        <v>4.4000000000000004</v>
      </c>
      <c r="D746" t="s">
        <v>2200</v>
      </c>
      <c r="E746" t="s">
        <v>2325</v>
      </c>
      <c r="F746" t="s">
        <v>2326</v>
      </c>
    </row>
    <row r="747" spans="1:6" x14ac:dyDescent="0.25">
      <c r="A747" t="str">
        <f t="shared" si="22"/>
        <v>AMMS3423</v>
      </c>
      <c r="B747" s="116" t="str">
        <f t="shared" si="23"/>
        <v>CORSET CHIC PINK *AST 20</v>
      </c>
      <c r="C747" s="101">
        <v>4.4000000000000004</v>
      </c>
      <c r="D747" t="s">
        <v>2200</v>
      </c>
      <c r="E747" t="s">
        <v>2327</v>
      </c>
      <c r="F747" t="s">
        <v>2328</v>
      </c>
    </row>
    <row r="748" spans="1:6" x14ac:dyDescent="0.25">
      <c r="A748" t="str">
        <f t="shared" si="22"/>
        <v>AMMS3589</v>
      </c>
      <c r="B748" s="116" t="str">
        <f t="shared" si="23"/>
        <v>CORSET LILAC À PORTER *AST 20</v>
      </c>
      <c r="C748" s="101">
        <v>4.8</v>
      </c>
      <c r="D748" t="s">
        <v>2200</v>
      </c>
      <c r="E748" t="s">
        <v>2329</v>
      </c>
      <c r="F748" t="s">
        <v>2330</v>
      </c>
    </row>
    <row r="749" spans="1:6" x14ac:dyDescent="0.25">
      <c r="A749" t="str">
        <f t="shared" si="22"/>
        <v>AMMS2660</v>
      </c>
      <c r="B749" s="116" t="str">
        <f t="shared" si="23"/>
        <v>CORSET LILAS *AST 20</v>
      </c>
      <c r="C749" s="101">
        <v>5.5</v>
      </c>
      <c r="D749" t="s">
        <v>2200</v>
      </c>
      <c r="E749" t="s">
        <v>2331</v>
      </c>
      <c r="F749" t="s">
        <v>2332</v>
      </c>
    </row>
    <row r="750" spans="1:6" x14ac:dyDescent="0.25">
      <c r="A750" t="str">
        <f t="shared" si="22"/>
        <v>AMMS2661</v>
      </c>
      <c r="B750" s="116" t="str">
        <f t="shared" si="23"/>
        <v>CORSET MARINE *AST 20</v>
      </c>
      <c r="C750" s="101">
        <v>5.5</v>
      </c>
      <c r="D750" t="s">
        <v>2200</v>
      </c>
      <c r="E750" t="s">
        <v>2333</v>
      </c>
      <c r="F750" t="s">
        <v>2334</v>
      </c>
    </row>
    <row r="751" spans="1:6" x14ac:dyDescent="0.25">
      <c r="A751" t="str">
        <f t="shared" si="22"/>
        <v>AMMS3588</v>
      </c>
      <c r="B751" s="116" t="str">
        <f t="shared" si="23"/>
        <v>CORSET MAUVE À PORTER *AST 20</v>
      </c>
      <c r="C751" s="101">
        <v>4.8</v>
      </c>
      <c r="D751" t="s">
        <v>2200</v>
      </c>
      <c r="E751" t="s">
        <v>2335</v>
      </c>
      <c r="F751" t="s">
        <v>2336</v>
      </c>
    </row>
    <row r="752" spans="1:6" x14ac:dyDescent="0.25">
      <c r="A752" t="str">
        <f t="shared" si="22"/>
        <v>AMMS2659</v>
      </c>
      <c r="B752" s="116" t="str">
        <f t="shared" si="23"/>
        <v>CORSET PINK *AST 20</v>
      </c>
      <c r="C752" s="101">
        <v>5.5</v>
      </c>
      <c r="D752" t="s">
        <v>2200</v>
      </c>
      <c r="E752" t="s">
        <v>2337</v>
      </c>
      <c r="F752" t="s">
        <v>2338</v>
      </c>
    </row>
    <row r="753" spans="1:6" x14ac:dyDescent="0.25">
      <c r="A753" t="str">
        <f t="shared" si="22"/>
        <v>AMMS20112</v>
      </c>
      <c r="B753" s="116" t="str">
        <f t="shared" si="23"/>
        <v>CORSET WHITE *AST 20</v>
      </c>
      <c r="C753" s="101">
        <v>5.5</v>
      </c>
      <c r="D753" t="s">
        <v>2200</v>
      </c>
      <c r="E753" t="s">
        <v>2339</v>
      </c>
      <c r="F753" t="s">
        <v>2340</v>
      </c>
    </row>
    <row r="754" spans="1:6" x14ac:dyDescent="0.25">
      <c r="A754" t="str">
        <f t="shared" si="22"/>
        <v>AMMS3838</v>
      </c>
      <c r="B754" s="116" t="str">
        <f t="shared" si="23"/>
        <v>COUTURE GOLD *AST 20</v>
      </c>
      <c r="C754" s="101">
        <v>4.7</v>
      </c>
      <c r="D754" t="s">
        <v>2200</v>
      </c>
      <c r="E754" t="s">
        <v>2341</v>
      </c>
      <c r="F754" t="s">
        <v>2342</v>
      </c>
    </row>
    <row r="755" spans="1:6" x14ac:dyDescent="0.25">
      <c r="A755" t="str">
        <f t="shared" si="22"/>
        <v>AMMS3837</v>
      </c>
      <c r="B755" s="116" t="str">
        <f t="shared" si="23"/>
        <v>COUTURE SILVER *AST 20</v>
      </c>
      <c r="C755" s="101">
        <v>4.7</v>
      </c>
      <c r="D755" t="s">
        <v>2200</v>
      </c>
      <c r="E755" t="s">
        <v>2343</v>
      </c>
      <c r="F755" t="s">
        <v>2344</v>
      </c>
    </row>
    <row r="756" spans="1:6" x14ac:dyDescent="0.25">
      <c r="A756" t="str">
        <f t="shared" si="22"/>
        <v>AMMS728</v>
      </c>
      <c r="B756" s="116" t="str">
        <f t="shared" si="23"/>
        <v>DAVIDOFF CLASSIC *AST 20</v>
      </c>
      <c r="C756" s="101">
        <v>6.8</v>
      </c>
      <c r="D756" t="s">
        <v>2200</v>
      </c>
      <c r="E756" t="s">
        <v>2345</v>
      </c>
      <c r="F756" t="s">
        <v>2346</v>
      </c>
    </row>
    <row r="757" spans="1:6" x14ac:dyDescent="0.25">
      <c r="A757" t="str">
        <f t="shared" si="22"/>
        <v>AMMS758</v>
      </c>
      <c r="B757" s="116" t="str">
        <f t="shared" si="23"/>
        <v>DAVIDOFF GOLD *AST 20</v>
      </c>
      <c r="C757" s="101">
        <v>6.8</v>
      </c>
      <c r="D757" t="s">
        <v>2200</v>
      </c>
      <c r="E757" t="s">
        <v>2347</v>
      </c>
      <c r="F757" t="s">
        <v>2348</v>
      </c>
    </row>
    <row r="758" spans="1:6" x14ac:dyDescent="0.25">
      <c r="A758" t="str">
        <f t="shared" si="22"/>
        <v>AMMS583</v>
      </c>
      <c r="B758" s="116" t="str">
        <f t="shared" si="23"/>
        <v>DAVIDOFF GOLD SL LINE *AST 20</v>
      </c>
      <c r="C758" s="101">
        <v>6.8</v>
      </c>
      <c r="D758" t="s">
        <v>2200</v>
      </c>
      <c r="E758" t="s">
        <v>2349</v>
      </c>
      <c r="F758" t="s">
        <v>2350</v>
      </c>
    </row>
    <row r="759" spans="1:6" x14ac:dyDescent="0.25">
      <c r="A759" t="str">
        <f t="shared" si="22"/>
        <v>AMMS1983</v>
      </c>
      <c r="B759" s="116" t="str">
        <f t="shared" si="23"/>
        <v>DIANA BLU 100's *AST 20</v>
      </c>
      <c r="C759" s="101">
        <v>5.5</v>
      </c>
      <c r="D759" t="s">
        <v>2200</v>
      </c>
      <c r="E759" t="s">
        <v>2351</v>
      </c>
      <c r="F759" t="s">
        <v>2352</v>
      </c>
    </row>
    <row r="760" spans="1:6" x14ac:dyDescent="0.25">
      <c r="A760" t="str">
        <f t="shared" si="22"/>
        <v>AMMS630</v>
      </c>
      <c r="B760" s="116" t="str">
        <f t="shared" si="23"/>
        <v>DIANA BLU KS *AST 20</v>
      </c>
      <c r="C760" s="101">
        <v>5.5</v>
      </c>
      <c r="D760" t="s">
        <v>2200</v>
      </c>
      <c r="E760" t="s">
        <v>2353</v>
      </c>
      <c r="F760" t="s">
        <v>2354</v>
      </c>
    </row>
    <row r="761" spans="1:6" x14ac:dyDescent="0.25">
      <c r="A761" t="str">
        <f t="shared" si="22"/>
        <v>AMMS1982</v>
      </c>
      <c r="B761" s="116" t="str">
        <f t="shared" si="23"/>
        <v>DIANA ROSSA 100's *AST 20</v>
      </c>
      <c r="C761" s="101">
        <v>5.5</v>
      </c>
      <c r="D761" t="s">
        <v>2200</v>
      </c>
      <c r="E761" t="s">
        <v>2355</v>
      </c>
      <c r="F761" t="s">
        <v>2356</v>
      </c>
    </row>
    <row r="762" spans="1:6" x14ac:dyDescent="0.25">
      <c r="A762" t="str">
        <f t="shared" si="22"/>
        <v>AMMS233</v>
      </c>
      <c r="B762" s="116" t="str">
        <f t="shared" si="23"/>
        <v>DIANA ROSSA KS *AST 20</v>
      </c>
      <c r="C762" s="101">
        <v>5.5</v>
      </c>
      <c r="D762" t="s">
        <v>2200</v>
      </c>
      <c r="E762" t="s">
        <v>832</v>
      </c>
      <c r="F762" t="s">
        <v>2357</v>
      </c>
    </row>
    <row r="763" spans="1:6" x14ac:dyDescent="0.25">
      <c r="A763" t="str">
        <f t="shared" si="22"/>
        <v>AMMS913</v>
      </c>
      <c r="B763" s="116" t="str">
        <f t="shared" si="23"/>
        <v>DIANA SSL BLU *AST 20</v>
      </c>
      <c r="C763" s="101">
        <v>5.5</v>
      </c>
      <c r="D763" t="s">
        <v>2200</v>
      </c>
      <c r="E763" t="s">
        <v>861</v>
      </c>
      <c r="F763" t="s">
        <v>2358</v>
      </c>
    </row>
    <row r="764" spans="1:6" x14ac:dyDescent="0.25">
      <c r="A764" t="str">
        <f t="shared" si="22"/>
        <v>AMMS20876</v>
      </c>
      <c r="B764" s="116" t="str">
        <f t="shared" si="23"/>
        <v>DUCAL RED *AST 20</v>
      </c>
      <c r="C764" s="101">
        <v>4.5</v>
      </c>
      <c r="D764" t="s">
        <v>2200</v>
      </c>
      <c r="E764" t="s">
        <v>2359</v>
      </c>
      <c r="F764" t="s">
        <v>2360</v>
      </c>
    </row>
    <row r="765" spans="1:6" x14ac:dyDescent="0.25">
      <c r="A765" t="str">
        <f t="shared" si="22"/>
        <v>AMMS818</v>
      </c>
      <c r="B765" s="116" t="str">
        <f t="shared" si="23"/>
        <v>DUNHILL BLUE *AST 20</v>
      </c>
      <c r="C765" s="101">
        <v>6.8</v>
      </c>
      <c r="D765" t="s">
        <v>2200</v>
      </c>
      <c r="E765" t="s">
        <v>2361</v>
      </c>
      <c r="F765" t="s">
        <v>2362</v>
      </c>
    </row>
    <row r="766" spans="1:6" x14ac:dyDescent="0.25">
      <c r="A766" t="str">
        <f t="shared" si="22"/>
        <v>AMMS231</v>
      </c>
      <c r="B766" s="116" t="str">
        <f t="shared" si="23"/>
        <v>DUNHILL CLUB *AST 20</v>
      </c>
      <c r="C766" s="101">
        <v>5.8</v>
      </c>
      <c r="D766" t="s">
        <v>2200</v>
      </c>
      <c r="E766" t="s">
        <v>2363</v>
      </c>
      <c r="F766" t="s">
        <v>2364</v>
      </c>
    </row>
    <row r="767" spans="1:6" x14ac:dyDescent="0.25">
      <c r="A767" t="str">
        <f t="shared" si="22"/>
        <v>AMMS649</v>
      </c>
      <c r="B767" s="116" t="str">
        <f t="shared" si="23"/>
        <v>DUNHILL CLUB BIANCA *AST 20</v>
      </c>
      <c r="C767" s="101">
        <v>5.8</v>
      </c>
      <c r="D767" t="s">
        <v>2200</v>
      </c>
      <c r="E767" t="s">
        <v>2365</v>
      </c>
      <c r="F767" t="s">
        <v>2366</v>
      </c>
    </row>
    <row r="768" spans="1:6" x14ac:dyDescent="0.25">
      <c r="A768" t="str">
        <f t="shared" si="22"/>
        <v>AMMS291</v>
      </c>
      <c r="B768" s="116" t="str">
        <f t="shared" si="23"/>
        <v>DUNHILL GOLD *AST 20</v>
      </c>
      <c r="C768" s="101">
        <v>6.8</v>
      </c>
      <c r="D768" t="s">
        <v>2200</v>
      </c>
      <c r="E768" t="s">
        <v>2367</v>
      </c>
      <c r="F768" t="s">
        <v>2368</v>
      </c>
    </row>
    <row r="769" spans="1:6" x14ac:dyDescent="0.25">
      <c r="A769" t="str">
        <f t="shared" si="22"/>
        <v>AMMS549</v>
      </c>
      <c r="B769" s="116" t="str">
        <f t="shared" si="23"/>
        <v>DUNHILL INTERNATIONAL *AST 20</v>
      </c>
      <c r="C769" s="101">
        <v>7.2</v>
      </c>
      <c r="D769" t="s">
        <v>2200</v>
      </c>
      <c r="E769" t="s">
        <v>2369</v>
      </c>
      <c r="F769" t="s">
        <v>2370</v>
      </c>
    </row>
    <row r="770" spans="1:6" x14ac:dyDescent="0.25">
      <c r="A770" t="str">
        <f t="shared" ref="A770:A833" si="24">"AMMS" &amp; F770</f>
        <v>AMMS857</v>
      </c>
      <c r="B770" s="116" t="str">
        <f t="shared" ref="B770:B833" si="25">E770 &amp; " " &amp; IF(D770="astuccio da 20 pezzi","*AST 20",IF(D770="cartoccio da 20 pezzi","*CART 20",""))</f>
        <v>DUNHILL MS BIANCHE *AST 20</v>
      </c>
      <c r="C770" s="101">
        <v>5.8</v>
      </c>
      <c r="D770" t="s">
        <v>2200</v>
      </c>
      <c r="E770" t="s">
        <v>2371</v>
      </c>
      <c r="F770" t="s">
        <v>2372</v>
      </c>
    </row>
    <row r="771" spans="1:6" x14ac:dyDescent="0.25">
      <c r="A771" t="str">
        <f t="shared" si="24"/>
        <v>AMMS176</v>
      </c>
      <c r="B771" s="116" t="str">
        <f t="shared" si="25"/>
        <v>DUNHILL MS BIONDE *CART 20</v>
      </c>
      <c r="C771" s="101">
        <v>5.8</v>
      </c>
      <c r="D771" t="s">
        <v>2239</v>
      </c>
      <c r="E771" t="s">
        <v>895</v>
      </c>
      <c r="F771" t="s">
        <v>2373</v>
      </c>
    </row>
    <row r="772" spans="1:6" x14ac:dyDescent="0.25">
      <c r="A772" t="str">
        <f t="shared" si="24"/>
        <v>AMMS177</v>
      </c>
      <c r="B772" s="116" t="str">
        <f t="shared" si="25"/>
        <v>DUNHILL MS BIONDE *AST 20</v>
      </c>
      <c r="C772" s="101">
        <v>5.8</v>
      </c>
      <c r="D772" t="s">
        <v>2200</v>
      </c>
      <c r="E772" t="s">
        <v>895</v>
      </c>
      <c r="F772" t="s">
        <v>2374</v>
      </c>
    </row>
    <row r="773" spans="1:6" x14ac:dyDescent="0.25">
      <c r="A773" t="str">
        <f t="shared" si="24"/>
        <v>AMMS60</v>
      </c>
      <c r="B773" s="116" t="str">
        <f t="shared" si="25"/>
        <v>DUNHILL MS BIONDE 100'S *AST 20</v>
      </c>
      <c r="C773" s="101">
        <v>6.2</v>
      </c>
      <c r="D773" t="s">
        <v>2200</v>
      </c>
      <c r="E773" t="s">
        <v>2375</v>
      </c>
      <c r="F773" t="s">
        <v>2376</v>
      </c>
    </row>
    <row r="774" spans="1:6" x14ac:dyDescent="0.25">
      <c r="A774" t="str">
        <f t="shared" si="24"/>
        <v>AMMS851</v>
      </c>
      <c r="B774" s="116" t="str">
        <f t="shared" si="25"/>
        <v>DUNHILL MS CHIARE *AST 20</v>
      </c>
      <c r="C774" s="101">
        <v>5.8</v>
      </c>
      <c r="D774" t="s">
        <v>2200</v>
      </c>
      <c r="E774" t="s">
        <v>2377</v>
      </c>
      <c r="F774" t="s">
        <v>2378</v>
      </c>
    </row>
    <row r="775" spans="1:6" x14ac:dyDescent="0.25">
      <c r="A775" t="str">
        <f t="shared" si="24"/>
        <v>AMMS852</v>
      </c>
      <c r="B775" s="116" t="str">
        <f t="shared" si="25"/>
        <v>DUNHILL MS ROSSE *CART 20</v>
      </c>
      <c r="C775" s="101">
        <v>5.8</v>
      </c>
      <c r="D775" t="s">
        <v>2239</v>
      </c>
      <c r="E775" t="s">
        <v>2379</v>
      </c>
      <c r="F775" t="s">
        <v>2380</v>
      </c>
    </row>
    <row r="776" spans="1:6" x14ac:dyDescent="0.25">
      <c r="A776" t="str">
        <f t="shared" si="24"/>
        <v>AMMS993</v>
      </c>
      <c r="B776" s="116" t="str">
        <f t="shared" si="25"/>
        <v>DUNHILL MS ROSSE *AST 20</v>
      </c>
      <c r="C776" s="101">
        <v>5.8</v>
      </c>
      <c r="D776" t="s">
        <v>2200</v>
      </c>
      <c r="E776" t="s">
        <v>2379</v>
      </c>
      <c r="F776" t="s">
        <v>2381</v>
      </c>
    </row>
    <row r="777" spans="1:6" x14ac:dyDescent="0.25">
      <c r="A777" t="str">
        <f t="shared" si="24"/>
        <v>AMMS798</v>
      </c>
      <c r="B777" s="116" t="str">
        <f t="shared" si="25"/>
        <v>DUNHILL RED *AST 20</v>
      </c>
      <c r="C777" s="101">
        <v>6.8</v>
      </c>
      <c r="D777" t="s">
        <v>2200</v>
      </c>
      <c r="E777" t="s">
        <v>2382</v>
      </c>
      <c r="F777" t="s">
        <v>2383</v>
      </c>
    </row>
    <row r="778" spans="1:6" x14ac:dyDescent="0.25">
      <c r="A778" t="str">
        <f t="shared" si="24"/>
        <v>AMMS1481</v>
      </c>
      <c r="B778" s="116" t="str">
        <f t="shared" si="25"/>
        <v>ELIXYR BLUE *AST 20</v>
      </c>
      <c r="C778" s="101">
        <v>5.2</v>
      </c>
      <c r="D778" t="s">
        <v>2200</v>
      </c>
      <c r="E778" t="s">
        <v>2384</v>
      </c>
      <c r="F778" t="s">
        <v>2385</v>
      </c>
    </row>
    <row r="779" spans="1:6" x14ac:dyDescent="0.25">
      <c r="A779" t="str">
        <f t="shared" si="24"/>
        <v>AMMS1811</v>
      </c>
      <c r="B779" s="116" t="str">
        <f t="shared" si="25"/>
        <v>ELIXYR BLUE 100'S *AST 20</v>
      </c>
      <c r="C779" s="101">
        <v>5.2</v>
      </c>
      <c r="D779" t="s">
        <v>2200</v>
      </c>
      <c r="E779" t="s">
        <v>2386</v>
      </c>
      <c r="F779" t="s">
        <v>2387</v>
      </c>
    </row>
    <row r="780" spans="1:6" x14ac:dyDescent="0.25">
      <c r="A780" t="str">
        <f t="shared" si="24"/>
        <v>AMMS21421</v>
      </c>
      <c r="B780" s="116" t="str">
        <f t="shared" si="25"/>
        <v>ELIXYR DUO *AST 20</v>
      </c>
      <c r="C780" s="101">
        <v>5</v>
      </c>
      <c r="D780" t="s">
        <v>2200</v>
      </c>
      <c r="E780" t="s">
        <v>2388</v>
      </c>
      <c r="F780" t="s">
        <v>2389</v>
      </c>
    </row>
    <row r="781" spans="1:6" x14ac:dyDescent="0.25">
      <c r="A781" t="str">
        <f t="shared" si="24"/>
        <v>AMMS1480</v>
      </c>
      <c r="B781" s="116" t="str">
        <f t="shared" si="25"/>
        <v>ELIXYR RED *AST 20</v>
      </c>
      <c r="C781" s="101">
        <v>5.2</v>
      </c>
      <c r="D781" t="s">
        <v>2200</v>
      </c>
      <c r="E781" t="s">
        <v>2390</v>
      </c>
      <c r="F781" t="s">
        <v>2391</v>
      </c>
    </row>
    <row r="782" spans="1:6" x14ac:dyDescent="0.25">
      <c r="A782" t="str">
        <f t="shared" si="24"/>
        <v>AMMS1810</v>
      </c>
      <c r="B782" s="116" t="str">
        <f t="shared" si="25"/>
        <v>ELIXYR RED 100'S *AST 20</v>
      </c>
      <c r="C782" s="101">
        <v>5.2</v>
      </c>
      <c r="D782" t="s">
        <v>2200</v>
      </c>
      <c r="E782" t="s">
        <v>2392</v>
      </c>
      <c r="F782" t="s">
        <v>2393</v>
      </c>
    </row>
    <row r="783" spans="1:6" x14ac:dyDescent="0.25">
      <c r="A783" t="str">
        <f t="shared" si="24"/>
        <v>AMMS1719</v>
      </c>
      <c r="B783" s="116" t="str">
        <f t="shared" si="25"/>
        <v>ELIXYR+ *AST 20</v>
      </c>
      <c r="C783" s="101">
        <v>5.2</v>
      </c>
      <c r="D783" t="s">
        <v>2200</v>
      </c>
      <c r="E783" t="s">
        <v>2394</v>
      </c>
      <c r="F783" t="s">
        <v>2395</v>
      </c>
    </row>
    <row r="784" spans="1:6" x14ac:dyDescent="0.25">
      <c r="A784" t="str">
        <f t="shared" si="24"/>
        <v>AMMS3188</v>
      </c>
      <c r="B784" s="116" t="str">
        <f t="shared" si="25"/>
        <v>ELIXYR+ 100s *AST 20</v>
      </c>
      <c r="C784" s="101">
        <v>5.2</v>
      </c>
      <c r="D784" t="s">
        <v>2200</v>
      </c>
      <c r="E784" t="s">
        <v>2396</v>
      </c>
      <c r="F784" t="s">
        <v>2397</v>
      </c>
    </row>
    <row r="785" spans="1:6" x14ac:dyDescent="0.25">
      <c r="A785" t="str">
        <f t="shared" si="24"/>
        <v>AMMS3945</v>
      </c>
      <c r="B785" s="116" t="str">
        <f t="shared" si="25"/>
        <v>ELIXYR+ X-TYPE *AST 20</v>
      </c>
      <c r="C785" s="101">
        <v>5.2</v>
      </c>
      <c r="D785" t="s">
        <v>2200</v>
      </c>
      <c r="E785" t="s">
        <v>2398</v>
      </c>
      <c r="F785" t="s">
        <v>2399</v>
      </c>
    </row>
    <row r="786" spans="1:6" x14ac:dyDescent="0.25">
      <c r="A786" t="str">
        <f t="shared" si="24"/>
        <v>AMMS21110</v>
      </c>
      <c r="B786" s="116" t="str">
        <f t="shared" si="25"/>
        <v>ELIXYR+ X-TYPE 100S *AST 20</v>
      </c>
      <c r="C786" s="101">
        <v>5.2</v>
      </c>
      <c r="D786" t="s">
        <v>2200</v>
      </c>
      <c r="E786" t="s">
        <v>2400</v>
      </c>
      <c r="F786" t="s">
        <v>2401</v>
      </c>
    </row>
    <row r="787" spans="1:6" x14ac:dyDescent="0.25">
      <c r="A787" t="str">
        <f t="shared" si="24"/>
        <v>AMMS2404</v>
      </c>
      <c r="B787" s="116" t="str">
        <f t="shared" si="25"/>
        <v>EM@IL BLACK *AST 20</v>
      </c>
      <c r="C787" s="101">
        <v>5.2</v>
      </c>
      <c r="D787" t="s">
        <v>2200</v>
      </c>
      <c r="E787" t="s">
        <v>2402</v>
      </c>
      <c r="F787" t="s">
        <v>2403</v>
      </c>
    </row>
    <row r="788" spans="1:6" x14ac:dyDescent="0.25">
      <c r="A788" t="str">
        <f t="shared" si="24"/>
        <v>AMMS2412</v>
      </c>
      <c r="B788" s="116" t="str">
        <f t="shared" si="25"/>
        <v>EM@IL WHITE *AST 20</v>
      </c>
      <c r="C788" s="101">
        <v>5.2</v>
      </c>
      <c r="D788" t="s">
        <v>2200</v>
      </c>
      <c r="E788" t="s">
        <v>2404</v>
      </c>
      <c r="F788" t="s">
        <v>2405</v>
      </c>
    </row>
    <row r="789" spans="1:6" x14ac:dyDescent="0.25">
      <c r="A789" t="str">
        <f t="shared" si="24"/>
        <v>AMMS627</v>
      </c>
      <c r="B789" s="116" t="str">
        <f t="shared" si="25"/>
        <v>ESPORTAZIONE *CART 20</v>
      </c>
      <c r="C789" s="101">
        <v>6</v>
      </c>
      <c r="D789" t="s">
        <v>2239</v>
      </c>
      <c r="E789" t="s">
        <v>2406</v>
      </c>
      <c r="F789" t="s">
        <v>2407</v>
      </c>
    </row>
    <row r="790" spans="1:6" x14ac:dyDescent="0.25">
      <c r="A790" t="str">
        <f t="shared" si="24"/>
        <v>AMMS2218</v>
      </c>
      <c r="B790" s="116" t="str">
        <f t="shared" si="25"/>
        <v>FUTURA BLU *AST 20</v>
      </c>
      <c r="C790" s="101">
        <v>5.2</v>
      </c>
      <c r="D790" t="s">
        <v>2200</v>
      </c>
      <c r="E790" t="s">
        <v>2408</v>
      </c>
      <c r="F790" t="s">
        <v>2409</v>
      </c>
    </row>
    <row r="791" spans="1:6" x14ac:dyDescent="0.25">
      <c r="A791" t="str">
        <f t="shared" si="24"/>
        <v>AMMS604</v>
      </c>
      <c r="B791" s="116" t="str">
        <f t="shared" si="25"/>
        <v>FUTURA CLASSICA *AST 20</v>
      </c>
      <c r="C791" s="101">
        <v>5.5</v>
      </c>
      <c r="D791" t="s">
        <v>2200</v>
      </c>
      <c r="E791" t="s">
        <v>2410</v>
      </c>
      <c r="F791" t="s">
        <v>2411</v>
      </c>
    </row>
    <row r="792" spans="1:6" x14ac:dyDescent="0.25">
      <c r="A792" t="str">
        <f t="shared" si="24"/>
        <v>AMMS2383</v>
      </c>
      <c r="B792" s="116" t="str">
        <f t="shared" si="25"/>
        <v>FUTURA ROSSA *AST 20</v>
      </c>
      <c r="C792" s="101">
        <v>5.2</v>
      </c>
      <c r="D792" t="s">
        <v>2200</v>
      </c>
      <c r="E792" t="s">
        <v>2412</v>
      </c>
      <c r="F792" t="s">
        <v>2413</v>
      </c>
    </row>
    <row r="793" spans="1:6" x14ac:dyDescent="0.25">
      <c r="A793" t="str">
        <f t="shared" si="24"/>
        <v>AMMS558</v>
      </c>
      <c r="B793" s="116" t="str">
        <f t="shared" si="25"/>
        <v>GAULOISES BLONDES BLU *AST 20</v>
      </c>
      <c r="C793" s="101">
        <v>5.5</v>
      </c>
      <c r="D793" t="s">
        <v>2200</v>
      </c>
      <c r="E793" t="s">
        <v>2414</v>
      </c>
      <c r="F793" t="s">
        <v>2415</v>
      </c>
    </row>
    <row r="794" spans="1:6" x14ac:dyDescent="0.25">
      <c r="A794" t="str">
        <f t="shared" si="24"/>
        <v>AMMS21034</v>
      </c>
      <c r="B794" s="116" t="str">
        <f t="shared" si="25"/>
        <v>GAULOISES BLONDES BLU 100s *AST 20</v>
      </c>
      <c r="C794" s="101">
        <v>5.5</v>
      </c>
      <c r="D794" t="s">
        <v>2200</v>
      </c>
      <c r="E794" t="s">
        <v>2416</v>
      </c>
      <c r="F794" t="s">
        <v>2417</v>
      </c>
    </row>
    <row r="795" spans="1:6" x14ac:dyDescent="0.25">
      <c r="A795" t="str">
        <f t="shared" si="24"/>
        <v>AMMS640</v>
      </c>
      <c r="B795" s="116" t="str">
        <f t="shared" si="25"/>
        <v>GAULOISES BLONDES ROSSA *AST 20</v>
      </c>
      <c r="C795" s="101">
        <v>5.5</v>
      </c>
      <c r="D795" t="s">
        <v>2200</v>
      </c>
      <c r="E795" t="s">
        <v>2418</v>
      </c>
      <c r="F795" t="s">
        <v>2419</v>
      </c>
    </row>
    <row r="796" spans="1:6" x14ac:dyDescent="0.25">
      <c r="A796" t="str">
        <f t="shared" si="24"/>
        <v>AMMS21035</v>
      </c>
      <c r="B796" s="116" t="str">
        <f t="shared" si="25"/>
        <v>GAULOISES BLONDES ROSSA 100s *AST 20</v>
      </c>
      <c r="C796" s="101">
        <v>5.5</v>
      </c>
      <c r="D796" t="s">
        <v>2200</v>
      </c>
      <c r="E796" t="s">
        <v>2420</v>
      </c>
      <c r="F796" t="s">
        <v>2421</v>
      </c>
    </row>
    <row r="797" spans="1:6" x14ac:dyDescent="0.25">
      <c r="A797" t="str">
        <f t="shared" si="24"/>
        <v>AMMS888</v>
      </c>
      <c r="B797" s="116" t="str">
        <f t="shared" si="25"/>
        <v>GITANES *AST 20</v>
      </c>
      <c r="C797" s="101">
        <v>6.5</v>
      </c>
      <c r="D797" t="s">
        <v>2200</v>
      </c>
      <c r="E797" t="s">
        <v>2422</v>
      </c>
      <c r="F797" t="s">
        <v>2423</v>
      </c>
    </row>
    <row r="798" spans="1:6" x14ac:dyDescent="0.25">
      <c r="A798" t="str">
        <f t="shared" si="24"/>
        <v>AMMS2217</v>
      </c>
      <c r="B798" s="116" t="str">
        <f t="shared" si="25"/>
        <v>GLAMOUR BLUES *AST 20</v>
      </c>
      <c r="C798" s="101">
        <v>6.5</v>
      </c>
      <c r="D798" t="s">
        <v>2200</v>
      </c>
      <c r="E798" t="s">
        <v>2424</v>
      </c>
      <c r="F798" t="s">
        <v>2425</v>
      </c>
    </row>
    <row r="799" spans="1:6" x14ac:dyDescent="0.25">
      <c r="A799" t="str">
        <f t="shared" si="24"/>
        <v>AMMS2216</v>
      </c>
      <c r="B799" s="116" t="str">
        <f t="shared" si="25"/>
        <v>GLAMOUR PINKS *AST 20</v>
      </c>
      <c r="C799" s="101">
        <v>6.5</v>
      </c>
      <c r="D799" t="s">
        <v>2200</v>
      </c>
      <c r="E799" t="s">
        <v>2426</v>
      </c>
      <c r="F799" t="s">
        <v>2427</v>
      </c>
    </row>
    <row r="800" spans="1:6" x14ac:dyDescent="0.25">
      <c r="A800" t="str">
        <f t="shared" si="24"/>
        <v>AMMS2956</v>
      </c>
      <c r="B800" s="116" t="str">
        <f t="shared" si="25"/>
        <v>JPS BLUE *CART 20</v>
      </c>
      <c r="C800" s="101">
        <v>5.5</v>
      </c>
      <c r="D800" t="s">
        <v>2239</v>
      </c>
      <c r="E800" t="s">
        <v>2428</v>
      </c>
      <c r="F800" t="s">
        <v>2429</v>
      </c>
    </row>
    <row r="801" spans="1:6" x14ac:dyDescent="0.25">
      <c r="A801" t="str">
        <f t="shared" si="24"/>
        <v>AMMS2286</v>
      </c>
      <c r="B801" s="116" t="str">
        <f t="shared" si="25"/>
        <v>JPS BLUE STREAM *AST 20</v>
      </c>
      <c r="C801" s="101">
        <v>5.5</v>
      </c>
      <c r="D801" t="s">
        <v>2200</v>
      </c>
      <c r="E801" t="s">
        <v>2430</v>
      </c>
      <c r="F801" t="s">
        <v>2431</v>
      </c>
    </row>
    <row r="802" spans="1:6" x14ac:dyDescent="0.25">
      <c r="A802" t="str">
        <f t="shared" si="24"/>
        <v>AMMS2288</v>
      </c>
      <c r="B802" s="116" t="str">
        <f t="shared" si="25"/>
        <v>JPS BLUE STREAM 100 *AST 20</v>
      </c>
      <c r="C802" s="101">
        <v>5.5</v>
      </c>
      <c r="D802" t="s">
        <v>2200</v>
      </c>
      <c r="E802" t="s">
        <v>2432</v>
      </c>
      <c r="F802" t="s">
        <v>2433</v>
      </c>
    </row>
    <row r="803" spans="1:6" x14ac:dyDescent="0.25">
      <c r="A803" t="str">
        <f t="shared" si="24"/>
        <v>AMMS21616</v>
      </c>
      <c r="B803" s="116" t="str">
        <f t="shared" si="25"/>
        <v>JPS DEEP BLUE *AST 20</v>
      </c>
      <c r="C803" s="101">
        <v>5.3</v>
      </c>
      <c r="D803" t="s">
        <v>2200</v>
      </c>
      <c r="E803" t="s">
        <v>2434</v>
      </c>
      <c r="F803" t="s">
        <v>2435</v>
      </c>
    </row>
    <row r="804" spans="1:6" x14ac:dyDescent="0.25">
      <c r="A804" t="str">
        <f t="shared" si="24"/>
        <v>AMMS21615</v>
      </c>
      <c r="B804" s="116" t="str">
        <f t="shared" si="25"/>
        <v>JPS DEEP RED *AST 20</v>
      </c>
      <c r="C804" s="101">
        <v>5.3</v>
      </c>
      <c r="D804" t="s">
        <v>2200</v>
      </c>
      <c r="E804" t="s">
        <v>2436</v>
      </c>
      <c r="F804" t="s">
        <v>2437</v>
      </c>
    </row>
    <row r="805" spans="1:6" x14ac:dyDescent="0.25">
      <c r="A805" t="str">
        <f t="shared" si="24"/>
        <v>AMMS154</v>
      </c>
      <c r="B805" s="116" t="str">
        <f t="shared" si="25"/>
        <v>JPS ORIGINAL *AST 20</v>
      </c>
      <c r="C805" s="101">
        <v>5.5</v>
      </c>
      <c r="D805" t="s">
        <v>2200</v>
      </c>
      <c r="E805" t="s">
        <v>2438</v>
      </c>
      <c r="F805" t="s">
        <v>2439</v>
      </c>
    </row>
    <row r="806" spans="1:6" x14ac:dyDescent="0.25">
      <c r="A806" t="str">
        <f t="shared" si="24"/>
        <v>AMMS293</v>
      </c>
      <c r="B806" s="116" t="str">
        <f t="shared" si="25"/>
        <v>JPS RED *AST 20</v>
      </c>
      <c r="C806" s="101">
        <v>5.5</v>
      </c>
      <c r="D806" t="s">
        <v>2200</v>
      </c>
      <c r="E806" t="s">
        <v>2440</v>
      </c>
      <c r="F806" t="s">
        <v>2441</v>
      </c>
    </row>
    <row r="807" spans="1:6" x14ac:dyDescent="0.25">
      <c r="A807" t="str">
        <f t="shared" si="24"/>
        <v>AMMS2957</v>
      </c>
      <c r="B807" s="116" t="str">
        <f t="shared" si="25"/>
        <v>JPS RED *CART 20</v>
      </c>
      <c r="C807" s="101">
        <v>5.5</v>
      </c>
      <c r="D807" t="s">
        <v>2239</v>
      </c>
      <c r="E807" t="s">
        <v>2440</v>
      </c>
      <c r="F807" t="s">
        <v>2442</v>
      </c>
    </row>
    <row r="808" spans="1:6" x14ac:dyDescent="0.25">
      <c r="A808" t="str">
        <f t="shared" si="24"/>
        <v>AMMS2287</v>
      </c>
      <c r="B808" s="116" t="str">
        <f t="shared" si="25"/>
        <v>JPS RED 100 *AST 20</v>
      </c>
      <c r="C808" s="101">
        <v>5.5</v>
      </c>
      <c r="D808" t="s">
        <v>2200</v>
      </c>
      <c r="E808" t="s">
        <v>2443</v>
      </c>
      <c r="F808" t="s">
        <v>2444</v>
      </c>
    </row>
    <row r="809" spans="1:6" x14ac:dyDescent="0.25">
      <c r="A809" t="str">
        <f t="shared" si="24"/>
        <v>AMMS300</v>
      </c>
      <c r="B809" s="116" t="str">
        <f t="shared" si="25"/>
        <v>JPS SILVER *AST 20</v>
      </c>
      <c r="C809" s="101">
        <v>5.5</v>
      </c>
      <c r="D809" t="s">
        <v>2200</v>
      </c>
      <c r="E809" t="s">
        <v>2445</v>
      </c>
      <c r="F809" t="s">
        <v>2446</v>
      </c>
    </row>
    <row r="810" spans="1:6" x14ac:dyDescent="0.25">
      <c r="A810" t="str">
        <f t="shared" si="24"/>
        <v>AMMS2883</v>
      </c>
      <c r="B810" s="116" t="str">
        <f t="shared" si="25"/>
        <v>JPS SILVER 100 *AST 20</v>
      </c>
      <c r="C810" s="101">
        <v>5.5</v>
      </c>
      <c r="D810" t="s">
        <v>2200</v>
      </c>
      <c r="E810" t="s">
        <v>2447</v>
      </c>
      <c r="F810" t="s">
        <v>2448</v>
      </c>
    </row>
    <row r="811" spans="1:6" x14ac:dyDescent="0.25">
      <c r="A811" t="str">
        <f t="shared" si="24"/>
        <v>AMMS3006</v>
      </c>
      <c r="B811" s="116" t="str">
        <f t="shared" si="25"/>
        <v>JPS SSL-LINE SILVER *AST 20</v>
      </c>
      <c r="C811" s="101">
        <v>5.5</v>
      </c>
      <c r="D811" t="s">
        <v>2200</v>
      </c>
      <c r="E811" t="s">
        <v>2449</v>
      </c>
      <c r="F811" t="s">
        <v>2450</v>
      </c>
    </row>
    <row r="812" spans="1:6" x14ac:dyDescent="0.25">
      <c r="A812" t="str">
        <f t="shared" si="24"/>
        <v>AMMS3007</v>
      </c>
      <c r="B812" s="116" t="str">
        <f t="shared" si="25"/>
        <v>JPS SSL-LINE WHITE *AST 20</v>
      </c>
      <c r="C812" s="101">
        <v>5.5</v>
      </c>
      <c r="D812" t="s">
        <v>2200</v>
      </c>
      <c r="E812" t="s">
        <v>2451</v>
      </c>
      <c r="F812" t="s">
        <v>2452</v>
      </c>
    </row>
    <row r="813" spans="1:6" x14ac:dyDescent="0.25">
      <c r="A813" t="str">
        <f t="shared" si="24"/>
        <v>AMMS3941</v>
      </c>
      <c r="B813" s="116" t="str">
        <f t="shared" si="25"/>
        <v>JPS WHITE *AST 20</v>
      </c>
      <c r="C813" s="101">
        <v>5.5</v>
      </c>
      <c r="D813" t="s">
        <v>2200</v>
      </c>
      <c r="E813" t="s">
        <v>2453</v>
      </c>
      <c r="F813" t="s">
        <v>2454</v>
      </c>
    </row>
    <row r="814" spans="1:6" x14ac:dyDescent="0.25">
      <c r="A814" t="str">
        <f t="shared" si="24"/>
        <v>AMMS891</v>
      </c>
      <c r="B814" s="116" t="str">
        <f t="shared" si="25"/>
        <v>KENT BLUE *AST 20</v>
      </c>
      <c r="C814" s="101">
        <v>6.5</v>
      </c>
      <c r="D814" t="s">
        <v>2200</v>
      </c>
      <c r="E814" t="s">
        <v>2455</v>
      </c>
      <c r="F814" t="s">
        <v>2456</v>
      </c>
    </row>
    <row r="815" spans="1:6" x14ac:dyDescent="0.25">
      <c r="A815" t="str">
        <f t="shared" si="24"/>
        <v>AMMS499</v>
      </c>
      <c r="B815" s="116" t="str">
        <f t="shared" si="25"/>
        <v>KENT SURROUND *AST 20</v>
      </c>
      <c r="C815" s="101">
        <v>6.8</v>
      </c>
      <c r="D815" t="s">
        <v>2200</v>
      </c>
      <c r="E815" t="s">
        <v>2457</v>
      </c>
      <c r="F815" t="s">
        <v>2458</v>
      </c>
    </row>
    <row r="816" spans="1:6" x14ac:dyDescent="0.25">
      <c r="A816" t="str">
        <f t="shared" si="24"/>
        <v>AMMS1303</v>
      </c>
      <c r="B816" s="116" t="str">
        <f t="shared" si="25"/>
        <v>L&amp;M BLUE LABEL KS *AST 20</v>
      </c>
      <c r="C816" s="101">
        <v>5.8</v>
      </c>
      <c r="D816" t="s">
        <v>2200</v>
      </c>
      <c r="E816" t="s">
        <v>2459</v>
      </c>
      <c r="F816" t="s">
        <v>2460</v>
      </c>
    </row>
    <row r="817" spans="1:6" x14ac:dyDescent="0.25">
      <c r="A817" t="str">
        <f t="shared" si="24"/>
        <v>AMMS1313</v>
      </c>
      <c r="B817" s="116" t="str">
        <f t="shared" si="25"/>
        <v>L&amp;M RED LABEL KS *AST 20</v>
      </c>
      <c r="C817" s="101">
        <v>5.8</v>
      </c>
      <c r="D817" t="s">
        <v>2200</v>
      </c>
      <c r="E817" t="s">
        <v>2461</v>
      </c>
      <c r="F817" t="s">
        <v>2462</v>
      </c>
    </row>
    <row r="818" spans="1:6" x14ac:dyDescent="0.25">
      <c r="A818" t="str">
        <f t="shared" si="24"/>
        <v>AMMS87</v>
      </c>
      <c r="B818" s="116" t="str">
        <f t="shared" si="25"/>
        <v>LIDO BLU *AST 20</v>
      </c>
      <c r="C818" s="101">
        <v>6.5</v>
      </c>
      <c r="D818" t="s">
        <v>2200</v>
      </c>
      <c r="E818" t="s">
        <v>2463</v>
      </c>
      <c r="F818" t="s">
        <v>2464</v>
      </c>
    </row>
    <row r="819" spans="1:6" x14ac:dyDescent="0.25">
      <c r="A819" t="str">
        <f t="shared" si="24"/>
        <v>AMMS488</v>
      </c>
      <c r="B819" s="116" t="str">
        <f t="shared" si="25"/>
        <v>LINDA *AST 20</v>
      </c>
      <c r="C819" s="101">
        <v>5.5</v>
      </c>
      <c r="D819" t="s">
        <v>2200</v>
      </c>
      <c r="E819" t="s">
        <v>2465</v>
      </c>
      <c r="F819" t="s">
        <v>2466</v>
      </c>
    </row>
    <row r="820" spans="1:6" x14ac:dyDescent="0.25">
      <c r="A820" t="str">
        <f t="shared" si="24"/>
        <v>AMMS841</v>
      </c>
      <c r="B820" s="116" t="str">
        <f t="shared" si="25"/>
        <v>LINDA BLU *AST 20</v>
      </c>
      <c r="C820" s="101">
        <v>5.5</v>
      </c>
      <c r="D820" t="s">
        <v>2200</v>
      </c>
      <c r="E820" t="s">
        <v>2467</v>
      </c>
      <c r="F820" t="s">
        <v>2468</v>
      </c>
    </row>
    <row r="821" spans="1:6" x14ac:dyDescent="0.25">
      <c r="A821" t="str">
        <f t="shared" si="24"/>
        <v>AMMS21286</v>
      </c>
      <c r="B821" s="116" t="str">
        <f t="shared" si="25"/>
        <v>LUCKIES CRAFTED 1871 BLUE *AST 20</v>
      </c>
      <c r="C821" s="101">
        <v>5.2</v>
      </c>
      <c r="D821" t="s">
        <v>2200</v>
      </c>
      <c r="E821" t="s">
        <v>2469</v>
      </c>
      <c r="F821" t="s">
        <v>2470</v>
      </c>
    </row>
    <row r="822" spans="1:6" x14ac:dyDescent="0.25">
      <c r="A822" t="str">
        <f t="shared" si="24"/>
        <v>AMMS21285</v>
      </c>
      <c r="B822" s="116" t="str">
        <f t="shared" si="25"/>
        <v>LUCKIES CRAFTED 1871 RED *AST 20</v>
      </c>
      <c r="C822" s="101">
        <v>5.2</v>
      </c>
      <c r="D822" t="s">
        <v>2200</v>
      </c>
      <c r="E822" t="s">
        <v>2471</v>
      </c>
      <c r="F822" t="s">
        <v>2472</v>
      </c>
    </row>
    <row r="823" spans="1:6" x14ac:dyDescent="0.25">
      <c r="A823" t="str">
        <f t="shared" si="24"/>
        <v>AMMS867</v>
      </c>
      <c r="B823" s="116" t="str">
        <f t="shared" si="25"/>
        <v>LUCKY STRIKE AMBER *AST 20</v>
      </c>
      <c r="C823" s="101">
        <v>5.5</v>
      </c>
      <c r="D823" t="s">
        <v>2200</v>
      </c>
      <c r="E823" t="s">
        <v>2473</v>
      </c>
      <c r="F823" t="s">
        <v>2474</v>
      </c>
    </row>
    <row r="824" spans="1:6" x14ac:dyDescent="0.25">
      <c r="A824" t="str">
        <f t="shared" si="24"/>
        <v>AMMS3924</v>
      </c>
      <c r="B824" s="116" t="str">
        <f t="shared" si="25"/>
        <v>LUCKY STRIKE DEMI *AST 20</v>
      </c>
      <c r="C824" s="101">
        <v>5.5</v>
      </c>
      <c r="D824" t="s">
        <v>2200</v>
      </c>
      <c r="E824" t="s">
        <v>2475</v>
      </c>
      <c r="F824" t="s">
        <v>2476</v>
      </c>
    </row>
    <row r="825" spans="1:6" x14ac:dyDescent="0.25">
      <c r="A825" t="str">
        <f t="shared" si="24"/>
        <v>AMMS3947</v>
      </c>
      <c r="B825" s="116" t="str">
        <f t="shared" si="25"/>
        <v>LUCKY STRIKE ECLIPSE *AST 20</v>
      </c>
      <c r="C825" s="101">
        <v>5.5</v>
      </c>
      <c r="D825" t="s">
        <v>2200</v>
      </c>
      <c r="E825" t="s">
        <v>2477</v>
      </c>
      <c r="F825" t="s">
        <v>2478</v>
      </c>
    </row>
    <row r="826" spans="1:6" x14ac:dyDescent="0.25">
      <c r="A826" t="str">
        <f t="shared" si="24"/>
        <v>AMMS21568</v>
      </c>
      <c r="B826" s="116" t="str">
        <f t="shared" si="25"/>
        <v>LUCKY STRIKE NIGHT EDT *AST 20</v>
      </c>
      <c r="C826" s="101">
        <v>5.5</v>
      </c>
      <c r="D826" t="s">
        <v>2479</v>
      </c>
      <c r="E826" t="s">
        <v>2480</v>
      </c>
      <c r="F826" t="s">
        <v>2481</v>
      </c>
    </row>
    <row r="827" spans="1:6" x14ac:dyDescent="0.25">
      <c r="A827" t="str">
        <f t="shared" si="24"/>
        <v>AMMS451</v>
      </c>
      <c r="B827" s="116" t="str">
        <f t="shared" si="25"/>
        <v>LUCKY STRIKE ORIGINAL *AST 20</v>
      </c>
      <c r="C827" s="101">
        <v>5.5</v>
      </c>
      <c r="D827" t="s">
        <v>2200</v>
      </c>
      <c r="E827" t="s">
        <v>853</v>
      </c>
      <c r="F827" t="s">
        <v>2482</v>
      </c>
    </row>
    <row r="828" spans="1:6" x14ac:dyDescent="0.25">
      <c r="A828" t="str">
        <f t="shared" si="24"/>
        <v>AMMS536</v>
      </c>
      <c r="B828" s="116" t="str">
        <f t="shared" si="25"/>
        <v>LUCKY STRIKE ORIGINAL *CART 20</v>
      </c>
      <c r="C828" s="101">
        <v>5.5</v>
      </c>
      <c r="D828" t="s">
        <v>2239</v>
      </c>
      <c r="E828" t="s">
        <v>853</v>
      </c>
      <c r="F828" t="s">
        <v>2483</v>
      </c>
    </row>
    <row r="829" spans="1:6" x14ac:dyDescent="0.25">
      <c r="A829" t="str">
        <f t="shared" si="24"/>
        <v>AMMS20403</v>
      </c>
      <c r="B829" s="116" t="str">
        <f t="shared" si="25"/>
        <v>LUCKY STRIKE ORIGINAL 100'S *AST 20</v>
      </c>
      <c r="C829" s="101">
        <v>5.5</v>
      </c>
      <c r="D829" t="s">
        <v>2200</v>
      </c>
      <c r="E829" t="s">
        <v>2484</v>
      </c>
      <c r="F829" t="s">
        <v>2485</v>
      </c>
    </row>
    <row r="830" spans="1:6" x14ac:dyDescent="0.25">
      <c r="A830" t="str">
        <f t="shared" si="24"/>
        <v>AMMS3319</v>
      </c>
      <c r="B830" s="116" t="str">
        <f t="shared" si="25"/>
        <v>LUCKY STRIKE SILVER BAY *AST 20</v>
      </c>
      <c r="C830" s="101">
        <v>5.5</v>
      </c>
      <c r="D830" t="s">
        <v>2200</v>
      </c>
      <c r="E830" t="s">
        <v>2486</v>
      </c>
      <c r="F830" t="s">
        <v>2487</v>
      </c>
    </row>
    <row r="831" spans="1:6" x14ac:dyDescent="0.25">
      <c r="A831" t="str">
        <f t="shared" si="24"/>
        <v>AMMS3536</v>
      </c>
      <c r="B831" s="116" t="str">
        <f t="shared" si="25"/>
        <v>MADEMOISELLE LA BLANCHE *AST 20</v>
      </c>
      <c r="C831" s="101">
        <v>5.5</v>
      </c>
      <c r="D831" t="s">
        <v>2200</v>
      </c>
      <c r="E831" t="s">
        <v>2488</v>
      </c>
      <c r="F831" t="s">
        <v>2489</v>
      </c>
    </row>
    <row r="832" spans="1:6" x14ac:dyDescent="0.25">
      <c r="A832" t="str">
        <f t="shared" si="24"/>
        <v>AMMS3365</v>
      </c>
      <c r="B832" s="116" t="str">
        <f t="shared" si="25"/>
        <v>MADEMOISELLE LA BLEUE *AST 20</v>
      </c>
      <c r="C832" s="101">
        <v>5.5</v>
      </c>
      <c r="D832" t="s">
        <v>2200</v>
      </c>
      <c r="E832" t="s">
        <v>2490</v>
      </c>
      <c r="F832" t="s">
        <v>2491</v>
      </c>
    </row>
    <row r="833" spans="1:6" x14ac:dyDescent="0.25">
      <c r="A833" t="str">
        <f t="shared" si="24"/>
        <v>AMMS20957</v>
      </c>
      <c r="B833" s="116" t="str">
        <f t="shared" si="25"/>
        <v>MADEMOISELLE LA PLUS *AST 20</v>
      </c>
      <c r="C833" s="101">
        <v>5.5</v>
      </c>
      <c r="D833" t="s">
        <v>2200</v>
      </c>
      <c r="E833" t="s">
        <v>2492</v>
      </c>
      <c r="F833" t="s">
        <v>2493</v>
      </c>
    </row>
    <row r="834" spans="1:6" x14ac:dyDescent="0.25">
      <c r="A834" t="str">
        <f t="shared" ref="A834:A897" si="26">"AMMS" &amp; F834</f>
        <v>AMMS3364</v>
      </c>
      <c r="B834" s="116" t="str">
        <f t="shared" ref="B834:B897" si="27">E834 &amp; " " &amp; IF(D834="astuccio da 20 pezzi","*AST 20",IF(D834="cartoccio da 20 pezzi","*CART 20",""))</f>
        <v>MADEMOISELLE LA ROSE *AST 20</v>
      </c>
      <c r="C834" s="101">
        <v>5.5</v>
      </c>
      <c r="D834" t="s">
        <v>2200</v>
      </c>
      <c r="E834" t="s">
        <v>2494</v>
      </c>
      <c r="F834" t="s">
        <v>2495</v>
      </c>
    </row>
    <row r="835" spans="1:6" x14ac:dyDescent="0.25">
      <c r="A835" t="str">
        <f t="shared" si="26"/>
        <v>AMMS20683</v>
      </c>
      <c r="B835" s="116" t="str">
        <f t="shared" si="27"/>
        <v>MARK ADAMS 1 GOLD 100 *AST 20</v>
      </c>
      <c r="C835" s="101">
        <v>5.2</v>
      </c>
      <c r="D835" t="s">
        <v>2200</v>
      </c>
      <c r="E835" t="s">
        <v>2496</v>
      </c>
      <c r="F835" t="s">
        <v>2497</v>
      </c>
    </row>
    <row r="836" spans="1:6" x14ac:dyDescent="0.25">
      <c r="A836" t="str">
        <f t="shared" si="26"/>
        <v>AMMS20700</v>
      </c>
      <c r="B836" s="116" t="str">
        <f t="shared" si="27"/>
        <v>MARK ADAMS 1 GOLD KS *AST 20</v>
      </c>
      <c r="C836" s="101">
        <v>5.2</v>
      </c>
      <c r="D836" t="s">
        <v>2200</v>
      </c>
      <c r="E836" t="s">
        <v>2498</v>
      </c>
      <c r="F836" t="s">
        <v>2499</v>
      </c>
    </row>
    <row r="837" spans="1:6" x14ac:dyDescent="0.25">
      <c r="A837" t="str">
        <f t="shared" si="26"/>
        <v>AMMS20684</v>
      </c>
      <c r="B837" s="116" t="str">
        <f t="shared" si="27"/>
        <v>MARK ADAMS 1 RED 100 *AST 20</v>
      </c>
      <c r="C837" s="101">
        <v>5.2</v>
      </c>
      <c r="D837" t="s">
        <v>2200</v>
      </c>
      <c r="E837" t="s">
        <v>2500</v>
      </c>
      <c r="F837" t="s">
        <v>2501</v>
      </c>
    </row>
    <row r="838" spans="1:6" x14ac:dyDescent="0.25">
      <c r="A838" t="str">
        <f t="shared" si="26"/>
        <v>AMMS20682</v>
      </c>
      <c r="B838" s="116" t="str">
        <f t="shared" si="27"/>
        <v>MARK ADAMS 1 RED KS *AST 20</v>
      </c>
      <c r="C838" s="101">
        <v>5.2</v>
      </c>
      <c r="D838" t="s">
        <v>2200</v>
      </c>
      <c r="E838" t="s">
        <v>2502</v>
      </c>
      <c r="F838" t="s">
        <v>2503</v>
      </c>
    </row>
    <row r="839" spans="1:6" x14ac:dyDescent="0.25">
      <c r="A839" t="str">
        <f t="shared" si="26"/>
        <v>AMMS819</v>
      </c>
      <c r="B839" s="116" t="str">
        <f t="shared" si="27"/>
        <v>MARLBORO 100S *AST 20</v>
      </c>
      <c r="C839" s="101">
        <v>6.5</v>
      </c>
      <c r="D839" t="s">
        <v>2200</v>
      </c>
      <c r="E839" t="s">
        <v>2504</v>
      </c>
      <c r="F839" t="s">
        <v>2505</v>
      </c>
    </row>
    <row r="840" spans="1:6" x14ac:dyDescent="0.25">
      <c r="A840" t="str">
        <f t="shared" si="26"/>
        <v>AMMS3341</v>
      </c>
      <c r="B840" s="116" t="str">
        <f t="shared" si="27"/>
        <v>MARLBORO BLUE LINE *AST 20</v>
      </c>
      <c r="C840" s="101">
        <v>6.8</v>
      </c>
      <c r="D840" t="s">
        <v>2200</v>
      </c>
      <c r="E840" t="s">
        <v>2506</v>
      </c>
      <c r="F840" t="s">
        <v>2507</v>
      </c>
    </row>
    <row r="841" spans="1:6" x14ac:dyDescent="0.25">
      <c r="A841" t="str">
        <f t="shared" si="26"/>
        <v>AMMS3906</v>
      </c>
      <c r="B841" s="116" t="str">
        <f t="shared" si="27"/>
        <v>MARLBORO CRAFTED GOLD *AST 20</v>
      </c>
      <c r="C841" s="101">
        <v>5.8</v>
      </c>
      <c r="D841" t="s">
        <v>2200</v>
      </c>
      <c r="E841" t="s">
        <v>2508</v>
      </c>
      <c r="F841" t="s">
        <v>2509</v>
      </c>
    </row>
    <row r="842" spans="1:6" x14ac:dyDescent="0.25">
      <c r="A842" t="str">
        <f t="shared" si="26"/>
        <v>AMMS21037</v>
      </c>
      <c r="B842" s="116" t="str">
        <f t="shared" si="27"/>
        <v>MARLBORO CRAFTED GOLD 100S *AST 20</v>
      </c>
      <c r="C842" s="101">
        <v>5.5</v>
      </c>
      <c r="D842" t="s">
        <v>2200</v>
      </c>
      <c r="E842" t="s">
        <v>2510</v>
      </c>
      <c r="F842" t="s">
        <v>2511</v>
      </c>
    </row>
    <row r="843" spans="1:6" x14ac:dyDescent="0.25">
      <c r="A843" t="str">
        <f t="shared" si="26"/>
        <v>AMMS406</v>
      </c>
      <c r="B843" s="116" t="str">
        <f t="shared" si="27"/>
        <v>MARLBORO CRAFTED GOLD KS *CART 20</v>
      </c>
      <c r="C843" s="101">
        <v>5.5</v>
      </c>
      <c r="D843" t="s">
        <v>2239</v>
      </c>
      <c r="E843" t="s">
        <v>2512</v>
      </c>
      <c r="F843" t="s">
        <v>2513</v>
      </c>
    </row>
    <row r="844" spans="1:6" x14ac:dyDescent="0.25">
      <c r="A844" t="str">
        <f t="shared" si="26"/>
        <v>AMMS3907</v>
      </c>
      <c r="B844" s="116" t="str">
        <f t="shared" si="27"/>
        <v>MARLBORO CRAFTED RED *AST 20</v>
      </c>
      <c r="C844" s="101">
        <v>5.8</v>
      </c>
      <c r="D844" t="s">
        <v>2200</v>
      </c>
      <c r="E844" t="s">
        <v>849</v>
      </c>
      <c r="F844" t="s">
        <v>2514</v>
      </c>
    </row>
    <row r="845" spans="1:6" x14ac:dyDescent="0.25">
      <c r="A845" t="str">
        <f t="shared" si="26"/>
        <v>AMMS21036</v>
      </c>
      <c r="B845" s="116" t="str">
        <f t="shared" si="27"/>
        <v>MARLBORO CRAFTED RED 100S *AST 20</v>
      </c>
      <c r="C845" s="101">
        <v>5.5</v>
      </c>
      <c r="D845" t="s">
        <v>2200</v>
      </c>
      <c r="E845" t="s">
        <v>2515</v>
      </c>
      <c r="F845" t="s">
        <v>2516</v>
      </c>
    </row>
    <row r="846" spans="1:6" x14ac:dyDescent="0.25">
      <c r="A846" t="str">
        <f t="shared" si="26"/>
        <v>AMMS234</v>
      </c>
      <c r="B846" s="116" t="str">
        <f t="shared" si="27"/>
        <v>MARLBORO CRAFTED RED KS *CART 20</v>
      </c>
      <c r="C846" s="101">
        <v>5.5</v>
      </c>
      <c r="D846" t="s">
        <v>2239</v>
      </c>
      <c r="E846" t="s">
        <v>2517</v>
      </c>
      <c r="F846" t="s">
        <v>2518</v>
      </c>
    </row>
    <row r="847" spans="1:6" x14ac:dyDescent="0.25">
      <c r="A847" t="str">
        <f t="shared" si="26"/>
        <v>AMMS651</v>
      </c>
      <c r="B847" s="116" t="str">
        <f t="shared" si="27"/>
        <v>MARLBORO GOLD 100S *AST 20</v>
      </c>
      <c r="C847" s="101">
        <v>6.5</v>
      </c>
      <c r="D847" t="s">
        <v>2200</v>
      </c>
      <c r="E847" t="s">
        <v>2519</v>
      </c>
      <c r="F847" t="s">
        <v>2520</v>
      </c>
    </row>
    <row r="848" spans="1:6" x14ac:dyDescent="0.25">
      <c r="A848" t="str">
        <f t="shared" si="26"/>
        <v>AMMS9</v>
      </c>
      <c r="B848" s="116" t="str">
        <f t="shared" si="27"/>
        <v>MARLBORO GOLD KS *AST 20</v>
      </c>
      <c r="C848" s="101">
        <v>6.8</v>
      </c>
      <c r="D848" t="s">
        <v>2200</v>
      </c>
      <c r="E848" t="s">
        <v>891</v>
      </c>
      <c r="F848" t="s">
        <v>2521</v>
      </c>
    </row>
    <row r="849" spans="1:6" x14ac:dyDescent="0.25">
      <c r="A849" t="str">
        <f t="shared" si="26"/>
        <v>AMMS618</v>
      </c>
      <c r="B849" s="116" t="str">
        <f t="shared" si="27"/>
        <v>MARLBORO GOLD KS *CART 20</v>
      </c>
      <c r="C849" s="101">
        <v>6.3</v>
      </c>
      <c r="D849" t="s">
        <v>2239</v>
      </c>
      <c r="E849" t="s">
        <v>891</v>
      </c>
      <c r="F849" t="s">
        <v>2522</v>
      </c>
    </row>
    <row r="850" spans="1:6" x14ac:dyDescent="0.25">
      <c r="A850" t="str">
        <f t="shared" si="26"/>
        <v>AMMS3340</v>
      </c>
      <c r="B850" s="116" t="str">
        <f t="shared" si="27"/>
        <v>MARLBORO GOLD LINE *AST 20</v>
      </c>
      <c r="C850" s="101">
        <v>6.8</v>
      </c>
      <c r="D850" t="s">
        <v>2200</v>
      </c>
      <c r="E850" t="s">
        <v>2523</v>
      </c>
      <c r="F850" t="s">
        <v>2524</v>
      </c>
    </row>
    <row r="851" spans="1:6" x14ac:dyDescent="0.25">
      <c r="A851" t="str">
        <f t="shared" si="26"/>
        <v>AMMS2658</v>
      </c>
      <c r="B851" s="116" t="str">
        <f t="shared" si="27"/>
        <v>MARLBORO GOLD POCKET PACK *AST 20</v>
      </c>
      <c r="C851" s="101">
        <v>5.7</v>
      </c>
      <c r="D851" t="s">
        <v>2200</v>
      </c>
      <c r="E851" t="s">
        <v>887</v>
      </c>
      <c r="F851" t="s">
        <v>2525</v>
      </c>
    </row>
    <row r="852" spans="1:6" x14ac:dyDescent="0.25">
      <c r="A852" t="str">
        <f t="shared" si="26"/>
        <v>AMMS21287</v>
      </c>
      <c r="B852" s="116" t="str">
        <f t="shared" si="27"/>
        <v>MARLBORO GOLD TITANIUM EDITION *AST 20</v>
      </c>
      <c r="C852" s="101">
        <v>6.5</v>
      </c>
      <c r="D852" t="s">
        <v>2200</v>
      </c>
      <c r="E852" t="s">
        <v>2526</v>
      </c>
      <c r="F852" t="s">
        <v>2527</v>
      </c>
    </row>
    <row r="853" spans="1:6" x14ac:dyDescent="0.25">
      <c r="A853" t="str">
        <f t="shared" si="26"/>
        <v>AMMS2214</v>
      </c>
      <c r="B853" s="116" t="str">
        <f t="shared" si="27"/>
        <v>MARLBORO GOLD TOUCH KS *AST 20</v>
      </c>
      <c r="C853" s="101">
        <v>6.5</v>
      </c>
      <c r="D853" t="s">
        <v>2200</v>
      </c>
      <c r="E853" t="s">
        <v>885</v>
      </c>
      <c r="F853" t="s">
        <v>2528</v>
      </c>
    </row>
    <row r="854" spans="1:6" x14ac:dyDescent="0.25">
      <c r="A854" t="str">
        <f t="shared" si="26"/>
        <v>AMMS21804</v>
      </c>
      <c r="B854" s="116" t="str">
        <f t="shared" si="27"/>
        <v>MARLBORO GOLD TOUCH S-LINE *AST 20</v>
      </c>
      <c r="C854" s="101">
        <v>5.5</v>
      </c>
      <c r="D854" t="s">
        <v>2200</v>
      </c>
      <c r="E854" t="s">
        <v>2529</v>
      </c>
      <c r="F854" t="s">
        <v>2530</v>
      </c>
    </row>
    <row r="855" spans="1:6" x14ac:dyDescent="0.25">
      <c r="A855" t="str">
        <f t="shared" si="26"/>
        <v>AMMS395</v>
      </c>
      <c r="B855" s="116" t="str">
        <f t="shared" si="27"/>
        <v>MARLBORO KS *AST 20</v>
      </c>
      <c r="C855" s="101">
        <v>6.8</v>
      </c>
      <c r="D855" t="s">
        <v>2200</v>
      </c>
      <c r="E855" t="s">
        <v>889</v>
      </c>
      <c r="F855" t="s">
        <v>2531</v>
      </c>
    </row>
    <row r="856" spans="1:6" x14ac:dyDescent="0.25">
      <c r="A856" t="str">
        <f t="shared" si="26"/>
        <v>AMMS396</v>
      </c>
      <c r="B856" s="116" t="str">
        <f t="shared" si="27"/>
        <v>MARLBORO KS *CART 20</v>
      </c>
      <c r="C856" s="101">
        <v>6.3</v>
      </c>
      <c r="D856" t="s">
        <v>2239</v>
      </c>
      <c r="E856" t="s">
        <v>889</v>
      </c>
      <c r="F856" t="s">
        <v>2532</v>
      </c>
    </row>
    <row r="857" spans="1:6" x14ac:dyDescent="0.25">
      <c r="A857" t="str">
        <f t="shared" si="26"/>
        <v>AMMS259</v>
      </c>
      <c r="B857" s="116" t="str">
        <f t="shared" si="27"/>
        <v>MARLBORO MIX *AST 20</v>
      </c>
      <c r="C857" s="101">
        <v>6.5</v>
      </c>
      <c r="D857" t="s">
        <v>2200</v>
      </c>
      <c r="E857" t="s">
        <v>2533</v>
      </c>
      <c r="F857" t="s">
        <v>2534</v>
      </c>
    </row>
    <row r="858" spans="1:6" x14ac:dyDescent="0.25">
      <c r="A858" t="str">
        <f t="shared" si="26"/>
        <v>AMMS3504</v>
      </c>
      <c r="B858" s="116" t="str">
        <f t="shared" si="27"/>
        <v>MARLBORO POCKET PACK *CART 20</v>
      </c>
      <c r="C858" s="101">
        <v>5.7</v>
      </c>
      <c r="D858" t="s">
        <v>2239</v>
      </c>
      <c r="E858" t="s">
        <v>2535</v>
      </c>
      <c r="F858" t="s">
        <v>2536</v>
      </c>
    </row>
    <row r="859" spans="1:6" x14ac:dyDescent="0.25">
      <c r="A859" t="str">
        <f t="shared" si="26"/>
        <v>AMMS21288</v>
      </c>
      <c r="B859" s="116" t="str">
        <f t="shared" si="27"/>
        <v>MARLBORO RED TITANIUM EDITION *AST 20</v>
      </c>
      <c r="C859" s="101">
        <v>6.5</v>
      </c>
      <c r="D859" t="s">
        <v>2200</v>
      </c>
      <c r="E859" t="s">
        <v>2537</v>
      </c>
      <c r="F859" t="s">
        <v>2538</v>
      </c>
    </row>
    <row r="860" spans="1:6" x14ac:dyDescent="0.25">
      <c r="A860" t="str">
        <f t="shared" si="26"/>
        <v>AMMS2373</v>
      </c>
      <c r="B860" s="116" t="str">
        <f t="shared" si="27"/>
        <v>MARLBORO RED TOUCH *AST 20</v>
      </c>
      <c r="C860" s="101">
        <v>6.5</v>
      </c>
      <c r="D860" t="s">
        <v>2200</v>
      </c>
      <c r="E860" t="s">
        <v>2539</v>
      </c>
      <c r="F860" t="s">
        <v>2540</v>
      </c>
    </row>
    <row r="861" spans="1:6" x14ac:dyDescent="0.25">
      <c r="A861" t="str">
        <f t="shared" si="26"/>
        <v>AMMS2616</v>
      </c>
      <c r="B861" s="116" t="str">
        <f t="shared" si="27"/>
        <v>MARLBORO SILVER BLUE KS *AST 20</v>
      </c>
      <c r="C861" s="101">
        <v>6.8</v>
      </c>
      <c r="D861" t="s">
        <v>2200</v>
      </c>
      <c r="E861" t="s">
        <v>2541</v>
      </c>
      <c r="F861" t="s">
        <v>2542</v>
      </c>
    </row>
    <row r="862" spans="1:6" x14ac:dyDescent="0.25">
      <c r="A862" t="str">
        <f t="shared" si="26"/>
        <v>AMMS21803</v>
      </c>
      <c r="B862" s="116" t="str">
        <f t="shared" si="27"/>
        <v>MARLBORO SILVER TOUCH S-LINE *AST 20</v>
      </c>
      <c r="C862" s="101">
        <v>5.5</v>
      </c>
      <c r="D862" t="s">
        <v>2200</v>
      </c>
      <c r="E862" t="s">
        <v>2543</v>
      </c>
      <c r="F862" t="s">
        <v>2544</v>
      </c>
    </row>
    <row r="863" spans="1:6" x14ac:dyDescent="0.25">
      <c r="A863" t="str">
        <f t="shared" si="26"/>
        <v>AMMS3422</v>
      </c>
      <c r="B863" s="116" t="str">
        <f t="shared" si="27"/>
        <v>MARLBORO TOUCH *AST 20</v>
      </c>
      <c r="C863" s="101">
        <v>6.5</v>
      </c>
      <c r="D863" t="s">
        <v>2200</v>
      </c>
      <c r="E863" t="s">
        <v>2545</v>
      </c>
      <c r="F863" t="s">
        <v>2546</v>
      </c>
    </row>
    <row r="864" spans="1:6" x14ac:dyDescent="0.25">
      <c r="A864" t="str">
        <f t="shared" si="26"/>
        <v>AMMS2688</v>
      </c>
      <c r="B864" s="116" t="str">
        <f t="shared" si="27"/>
        <v>MARLBORO WHITE *AST 20</v>
      </c>
      <c r="C864" s="101">
        <v>6.8</v>
      </c>
      <c r="D864" t="s">
        <v>2200</v>
      </c>
      <c r="E864" t="s">
        <v>2547</v>
      </c>
      <c r="F864" t="s">
        <v>2548</v>
      </c>
    </row>
    <row r="865" spans="1:6" x14ac:dyDescent="0.25">
      <c r="A865" t="str">
        <f t="shared" si="26"/>
        <v>AMMS2423</v>
      </c>
      <c r="B865" s="116" t="str">
        <f t="shared" si="27"/>
        <v>MERIT BAY KS *AST 20</v>
      </c>
      <c r="C865" s="101">
        <v>5.8</v>
      </c>
      <c r="D865" t="s">
        <v>2200</v>
      </c>
      <c r="E865" t="s">
        <v>871</v>
      </c>
      <c r="F865" t="s">
        <v>2549</v>
      </c>
    </row>
    <row r="866" spans="1:6" x14ac:dyDescent="0.25">
      <c r="A866" t="str">
        <f t="shared" si="26"/>
        <v>AMMS376</v>
      </c>
      <c r="B866" s="116" t="str">
        <f t="shared" si="27"/>
        <v>MERIT BIANCA KS *AST 20</v>
      </c>
      <c r="C866" s="101">
        <v>6.5</v>
      </c>
      <c r="D866" t="s">
        <v>2200</v>
      </c>
      <c r="E866" t="s">
        <v>2550</v>
      </c>
      <c r="F866" t="s">
        <v>2551</v>
      </c>
    </row>
    <row r="867" spans="1:6" x14ac:dyDescent="0.25">
      <c r="A867" t="str">
        <f t="shared" si="26"/>
        <v>AMMS256</v>
      </c>
      <c r="B867" s="116" t="str">
        <f t="shared" si="27"/>
        <v>MERIT BLU 100'S *AST 20</v>
      </c>
      <c r="C867" s="101">
        <v>6.5</v>
      </c>
      <c r="D867" t="s">
        <v>2200</v>
      </c>
      <c r="E867" t="s">
        <v>2552</v>
      </c>
      <c r="F867" t="s">
        <v>2553</v>
      </c>
    </row>
    <row r="868" spans="1:6" x14ac:dyDescent="0.25">
      <c r="A868" t="str">
        <f t="shared" si="26"/>
        <v>AMMS874</v>
      </c>
      <c r="B868" s="116" t="str">
        <f t="shared" si="27"/>
        <v>MERIT BLU KS *AST 20</v>
      </c>
      <c r="C868" s="101">
        <v>6.5</v>
      </c>
      <c r="D868" t="s">
        <v>2200</v>
      </c>
      <c r="E868" t="s">
        <v>2554</v>
      </c>
      <c r="F868" t="s">
        <v>2555</v>
      </c>
    </row>
    <row r="869" spans="1:6" x14ac:dyDescent="0.25">
      <c r="A869" t="str">
        <f t="shared" si="26"/>
        <v>AMMS2656</v>
      </c>
      <c r="B869" s="116" t="str">
        <f t="shared" si="27"/>
        <v>MERIT GIALLA *CART 20</v>
      </c>
      <c r="C869" s="101">
        <v>6</v>
      </c>
      <c r="D869" t="s">
        <v>2239</v>
      </c>
      <c r="E869" t="s">
        <v>2556</v>
      </c>
      <c r="F869" t="s">
        <v>2557</v>
      </c>
    </row>
    <row r="870" spans="1:6" x14ac:dyDescent="0.25">
      <c r="A870" t="str">
        <f t="shared" si="26"/>
        <v>AMMS949</v>
      </c>
      <c r="B870" s="116" t="str">
        <f t="shared" si="27"/>
        <v>MERIT GIALLA 100'S *AST 20</v>
      </c>
      <c r="C870" s="101">
        <v>6.5</v>
      </c>
      <c r="D870" t="s">
        <v>2200</v>
      </c>
      <c r="E870" t="s">
        <v>2558</v>
      </c>
      <c r="F870" t="s">
        <v>2559</v>
      </c>
    </row>
    <row r="871" spans="1:6" x14ac:dyDescent="0.25">
      <c r="A871" t="str">
        <f t="shared" si="26"/>
        <v>AMMS997</v>
      </c>
      <c r="B871" s="116" t="str">
        <f t="shared" si="27"/>
        <v>MERIT GIALLA KS *AST 20</v>
      </c>
      <c r="C871" s="101">
        <v>6.5</v>
      </c>
      <c r="D871" t="s">
        <v>2200</v>
      </c>
      <c r="E871" t="s">
        <v>2560</v>
      </c>
      <c r="F871" t="s">
        <v>2561</v>
      </c>
    </row>
    <row r="872" spans="1:6" x14ac:dyDescent="0.25">
      <c r="A872" t="str">
        <f t="shared" si="26"/>
        <v>AMMS81</v>
      </c>
      <c r="B872" s="116" t="str">
        <f t="shared" si="27"/>
        <v>MERIT SSL *AST 20</v>
      </c>
      <c r="C872" s="101">
        <v>6.5</v>
      </c>
      <c r="D872" t="s">
        <v>2200</v>
      </c>
      <c r="E872" t="s">
        <v>2562</v>
      </c>
      <c r="F872" t="s">
        <v>2563</v>
      </c>
    </row>
    <row r="873" spans="1:6" x14ac:dyDescent="0.25">
      <c r="A873" t="str">
        <f t="shared" si="26"/>
        <v>AMMS827</v>
      </c>
      <c r="B873" s="116" t="str">
        <f t="shared" si="27"/>
        <v>MS CHIARE 100'S *AST 20</v>
      </c>
      <c r="C873" s="101">
        <v>6.2</v>
      </c>
      <c r="D873" t="s">
        <v>2200</v>
      </c>
      <c r="E873" t="s">
        <v>2564</v>
      </c>
      <c r="F873" t="s">
        <v>2565</v>
      </c>
    </row>
    <row r="874" spans="1:6" x14ac:dyDescent="0.25">
      <c r="A874" t="str">
        <f t="shared" si="26"/>
        <v>AMMS18</v>
      </c>
      <c r="B874" s="116" t="str">
        <f t="shared" si="27"/>
        <v>MS CLASSIC *CART 20</v>
      </c>
      <c r="C874" s="101">
        <v>5.8</v>
      </c>
      <c r="D874" t="s">
        <v>2239</v>
      </c>
      <c r="E874" t="s">
        <v>2566</v>
      </c>
      <c r="F874" t="s">
        <v>2567</v>
      </c>
    </row>
    <row r="875" spans="1:6" x14ac:dyDescent="0.25">
      <c r="A875" t="str">
        <f t="shared" si="26"/>
        <v>AMMS629</v>
      </c>
      <c r="B875" s="116" t="str">
        <f t="shared" si="27"/>
        <v>MS NAZIONALI *CART 20</v>
      </c>
      <c r="C875" s="101">
        <v>5.4</v>
      </c>
      <c r="D875" t="s">
        <v>2239</v>
      </c>
      <c r="E875" t="s">
        <v>2568</v>
      </c>
      <c r="F875" t="s">
        <v>2569</v>
      </c>
    </row>
    <row r="876" spans="1:6" x14ac:dyDescent="0.25">
      <c r="A876" t="str">
        <f t="shared" si="26"/>
        <v>AMMS686</v>
      </c>
      <c r="B876" s="116" t="str">
        <f t="shared" si="27"/>
        <v>MS NAZIONALI *AST 20</v>
      </c>
      <c r="C876" s="101">
        <v>5.4</v>
      </c>
      <c r="D876" t="s">
        <v>2200</v>
      </c>
      <c r="E876" t="s">
        <v>2568</v>
      </c>
      <c r="F876" t="s">
        <v>2570</v>
      </c>
    </row>
    <row r="877" spans="1:6" x14ac:dyDescent="0.25">
      <c r="A877" t="str">
        <f t="shared" si="26"/>
        <v>AMMS574</v>
      </c>
      <c r="B877" s="116" t="str">
        <f t="shared" si="27"/>
        <v>MURATTI AMBASSADOR AZURE KS *AST 20</v>
      </c>
      <c r="C877" s="101">
        <v>6.8</v>
      </c>
      <c r="D877" t="s">
        <v>2200</v>
      </c>
      <c r="E877" t="s">
        <v>2571</v>
      </c>
      <c r="F877" t="s">
        <v>2572</v>
      </c>
    </row>
    <row r="878" spans="1:6" x14ac:dyDescent="0.25">
      <c r="A878" t="str">
        <f t="shared" si="26"/>
        <v>AMMS560</v>
      </c>
      <c r="B878" s="116" t="str">
        <f t="shared" si="27"/>
        <v>MURATTI AMBASSADOR BLUE KS *AST 20</v>
      </c>
      <c r="C878" s="101">
        <v>6.8</v>
      </c>
      <c r="D878" t="s">
        <v>2200</v>
      </c>
      <c r="E878" t="s">
        <v>2573</v>
      </c>
      <c r="F878" t="s">
        <v>2574</v>
      </c>
    </row>
    <row r="879" spans="1:6" x14ac:dyDescent="0.25">
      <c r="A879" t="str">
        <f t="shared" si="26"/>
        <v>AMMS876</v>
      </c>
      <c r="B879" s="116" t="str">
        <f t="shared" si="27"/>
        <v>MURATTI AMBASSADOR SILVER KS *AST 20</v>
      </c>
      <c r="C879" s="101">
        <v>6.8</v>
      </c>
      <c r="D879" t="s">
        <v>2200</v>
      </c>
      <c r="E879" t="s">
        <v>2575</v>
      </c>
      <c r="F879" t="s">
        <v>2576</v>
      </c>
    </row>
    <row r="880" spans="1:6" x14ac:dyDescent="0.25">
      <c r="A880" t="str">
        <f t="shared" si="26"/>
        <v>AMMS951</v>
      </c>
      <c r="B880" s="116" t="str">
        <f t="shared" si="27"/>
        <v>MURATTI AZURE 100S *AST 20</v>
      </c>
      <c r="C880" s="101">
        <v>6.8</v>
      </c>
      <c r="D880" t="s">
        <v>2200</v>
      </c>
      <c r="E880" t="s">
        <v>2577</v>
      </c>
      <c r="F880" t="s">
        <v>2578</v>
      </c>
    </row>
    <row r="881" spans="1:6" x14ac:dyDescent="0.25">
      <c r="A881" t="str">
        <f t="shared" si="26"/>
        <v>AMMS952</v>
      </c>
      <c r="B881" s="116" t="str">
        <f t="shared" si="27"/>
        <v>MURATTI RED 100S *AST 20</v>
      </c>
      <c r="C881" s="101">
        <v>6.8</v>
      </c>
      <c r="D881" t="s">
        <v>2200</v>
      </c>
      <c r="E881" t="s">
        <v>2579</v>
      </c>
      <c r="F881" t="s">
        <v>2580</v>
      </c>
    </row>
    <row r="882" spans="1:6" x14ac:dyDescent="0.25">
      <c r="A882" t="str">
        <f t="shared" si="26"/>
        <v>AMMS1672</v>
      </c>
      <c r="B882" s="116" t="str">
        <f t="shared" si="27"/>
        <v>NEWS RED *AST 20</v>
      </c>
      <c r="C882" s="101">
        <v>6.3</v>
      </c>
      <c r="D882" t="s">
        <v>2200</v>
      </c>
      <c r="E882" t="s">
        <v>2581</v>
      </c>
      <c r="F882" t="s">
        <v>2582</v>
      </c>
    </row>
    <row r="883" spans="1:6" x14ac:dyDescent="0.25">
      <c r="A883" t="str">
        <f t="shared" si="26"/>
        <v>AMMS3977</v>
      </c>
      <c r="B883" s="116" t="str">
        <f t="shared" si="27"/>
        <v>NOLOGO ARANCIONE *AST 20</v>
      </c>
      <c r="C883" s="101">
        <v>5.2</v>
      </c>
      <c r="D883" t="s">
        <v>2200</v>
      </c>
      <c r="E883" t="s">
        <v>2583</v>
      </c>
      <c r="F883" t="s">
        <v>2584</v>
      </c>
    </row>
    <row r="884" spans="1:6" x14ac:dyDescent="0.25">
      <c r="A884" t="str">
        <f t="shared" si="26"/>
        <v>AMMS3978</v>
      </c>
      <c r="B884" s="116" t="str">
        <f t="shared" si="27"/>
        <v>NOLOGO GIALLA *AST 20</v>
      </c>
      <c r="C884" s="101">
        <v>5.2</v>
      </c>
      <c r="D884" t="s">
        <v>2200</v>
      </c>
      <c r="E884" t="s">
        <v>2585</v>
      </c>
      <c r="F884" t="s">
        <v>2586</v>
      </c>
    </row>
    <row r="885" spans="1:6" x14ac:dyDescent="0.25">
      <c r="A885" t="str">
        <f t="shared" si="26"/>
        <v>AMMS3979</v>
      </c>
      <c r="B885" s="116" t="str">
        <f t="shared" si="27"/>
        <v>NOLOGO VERDE *AST 20</v>
      </c>
      <c r="C885" s="101">
        <v>5.2</v>
      </c>
      <c r="D885" t="s">
        <v>2200</v>
      </c>
      <c r="E885" t="s">
        <v>2587</v>
      </c>
      <c r="F885" t="s">
        <v>2588</v>
      </c>
    </row>
    <row r="886" spans="1:6" x14ac:dyDescent="0.25">
      <c r="A886" t="str">
        <f t="shared" si="26"/>
        <v>AMMS3936</v>
      </c>
      <c r="B886" s="116" t="str">
        <f t="shared" si="27"/>
        <v>PALL MALL BLUE *AST 20</v>
      </c>
      <c r="C886" s="101">
        <v>5</v>
      </c>
      <c r="D886" t="s">
        <v>2200</v>
      </c>
      <c r="E886" t="s">
        <v>2589</v>
      </c>
      <c r="F886" t="s">
        <v>2590</v>
      </c>
    </row>
    <row r="887" spans="1:6" x14ac:dyDescent="0.25">
      <c r="A887" t="str">
        <f t="shared" si="26"/>
        <v>AMMS3935</v>
      </c>
      <c r="B887" s="116" t="str">
        <f t="shared" si="27"/>
        <v>PALL MALL RED *AST 20</v>
      </c>
      <c r="C887" s="101">
        <v>5</v>
      </c>
      <c r="D887" t="s">
        <v>2200</v>
      </c>
      <c r="E887" t="s">
        <v>2591</v>
      </c>
      <c r="F887" t="s">
        <v>2592</v>
      </c>
    </row>
    <row r="888" spans="1:6" x14ac:dyDescent="0.25">
      <c r="A888" t="str">
        <f t="shared" si="26"/>
        <v>AMMS352</v>
      </c>
      <c r="B888" s="116" t="str">
        <f t="shared" si="27"/>
        <v>PETER STUYVESANT GOLD *AST 20</v>
      </c>
      <c r="C888" s="101">
        <v>6.3</v>
      </c>
      <c r="D888" t="s">
        <v>2200</v>
      </c>
      <c r="E888" t="s">
        <v>2593</v>
      </c>
      <c r="F888" t="s">
        <v>2594</v>
      </c>
    </row>
    <row r="889" spans="1:6" x14ac:dyDescent="0.25">
      <c r="A889" t="str">
        <f t="shared" si="26"/>
        <v>AMMS1788</v>
      </c>
      <c r="B889" s="116" t="str">
        <f t="shared" si="27"/>
        <v>PETER STUYVESANT GOLD 100'S *AST 20</v>
      </c>
      <c r="C889" s="101">
        <v>6.3</v>
      </c>
      <c r="D889" t="s">
        <v>2200</v>
      </c>
      <c r="E889" t="s">
        <v>2595</v>
      </c>
      <c r="F889" t="s">
        <v>2596</v>
      </c>
    </row>
    <row r="890" spans="1:6" x14ac:dyDescent="0.25">
      <c r="A890" t="str">
        <f t="shared" si="26"/>
        <v>AMMS348</v>
      </c>
      <c r="B890" s="116" t="str">
        <f t="shared" si="27"/>
        <v>PETER STUYVESANT ORIGINAL *AST 20</v>
      </c>
      <c r="C890" s="101">
        <v>6.3</v>
      </c>
      <c r="D890" t="s">
        <v>2200</v>
      </c>
      <c r="E890" t="s">
        <v>2597</v>
      </c>
      <c r="F890" t="s">
        <v>2598</v>
      </c>
    </row>
    <row r="891" spans="1:6" x14ac:dyDescent="0.25">
      <c r="A891" t="str">
        <f t="shared" si="26"/>
        <v>AMMS547</v>
      </c>
      <c r="B891" s="116" t="str">
        <f t="shared" si="27"/>
        <v>PETER STUYVESANT ORIGINAL 100'S *AST 20</v>
      </c>
      <c r="C891" s="101">
        <v>6.3</v>
      </c>
      <c r="D891" t="s">
        <v>2200</v>
      </c>
      <c r="E891" t="s">
        <v>2599</v>
      </c>
      <c r="F891" t="s">
        <v>2600</v>
      </c>
    </row>
    <row r="892" spans="1:6" x14ac:dyDescent="0.25">
      <c r="A892" t="str">
        <f t="shared" si="26"/>
        <v>AMMS2694</v>
      </c>
      <c r="B892" s="116" t="str">
        <f t="shared" si="27"/>
        <v>PHILIP MORRIS AZURE *AST 20</v>
      </c>
      <c r="C892" s="101">
        <v>5.8</v>
      </c>
      <c r="D892" t="s">
        <v>2200</v>
      </c>
      <c r="E892" t="s">
        <v>2601</v>
      </c>
      <c r="F892" t="s">
        <v>2602</v>
      </c>
    </row>
    <row r="893" spans="1:6" x14ac:dyDescent="0.25">
      <c r="A893" t="str">
        <f t="shared" si="26"/>
        <v>AMMS2816</v>
      </c>
      <c r="B893" s="116" t="str">
        <f t="shared" si="27"/>
        <v>PHILIP MORRIS AZURE 100'S *AST 20</v>
      </c>
      <c r="C893" s="101">
        <v>5.8</v>
      </c>
      <c r="D893" t="s">
        <v>2200</v>
      </c>
      <c r="E893" t="s">
        <v>2603</v>
      </c>
      <c r="F893" t="s">
        <v>2604</v>
      </c>
    </row>
    <row r="894" spans="1:6" x14ac:dyDescent="0.25">
      <c r="A894" t="str">
        <f t="shared" si="26"/>
        <v>AMMS2602</v>
      </c>
      <c r="B894" s="116" t="str">
        <f t="shared" si="27"/>
        <v>PHILIP MORRIS BLUE *AST 20</v>
      </c>
      <c r="C894" s="101">
        <v>5.8</v>
      </c>
      <c r="D894" t="s">
        <v>2200</v>
      </c>
      <c r="E894" t="s">
        <v>2605</v>
      </c>
      <c r="F894" t="s">
        <v>2606</v>
      </c>
    </row>
    <row r="895" spans="1:6" x14ac:dyDescent="0.25">
      <c r="A895" t="str">
        <f t="shared" si="26"/>
        <v>AMMS3220</v>
      </c>
      <c r="B895" s="116" t="str">
        <f t="shared" si="27"/>
        <v>PHILIP MORRIS BLUE *CART 20</v>
      </c>
      <c r="C895" s="101">
        <v>5.5</v>
      </c>
      <c r="D895" t="s">
        <v>2239</v>
      </c>
      <c r="E895" t="s">
        <v>2605</v>
      </c>
      <c r="F895" t="s">
        <v>2607</v>
      </c>
    </row>
    <row r="896" spans="1:6" x14ac:dyDescent="0.25">
      <c r="A896" t="str">
        <f t="shared" si="26"/>
        <v>AMMS2815</v>
      </c>
      <c r="B896" s="116" t="str">
        <f t="shared" si="27"/>
        <v>PHILIP MORRIS BLUE 100'S *AST 20</v>
      </c>
      <c r="C896" s="101">
        <v>5.8</v>
      </c>
      <c r="D896" t="s">
        <v>2200</v>
      </c>
      <c r="E896" t="s">
        <v>2608</v>
      </c>
      <c r="F896" t="s">
        <v>2609</v>
      </c>
    </row>
    <row r="897" spans="1:6" x14ac:dyDescent="0.25">
      <c r="A897" t="str">
        <f t="shared" si="26"/>
        <v>AMMS553</v>
      </c>
      <c r="B897" s="116" t="str">
        <f t="shared" si="27"/>
        <v>PHILIP MORRIS FILTER KINGS *AST 20</v>
      </c>
      <c r="C897" s="101">
        <v>5.8</v>
      </c>
      <c r="D897" t="s">
        <v>2200</v>
      </c>
      <c r="E897" t="s">
        <v>2610</v>
      </c>
      <c r="F897" t="s">
        <v>2611</v>
      </c>
    </row>
    <row r="898" spans="1:6" x14ac:dyDescent="0.25">
      <c r="A898" t="str">
        <f t="shared" ref="A898:A961" si="28">"AMMS" &amp; F898</f>
        <v>AMMS3219</v>
      </c>
      <c r="B898" s="116" t="str">
        <f t="shared" ref="B898:B961" si="29">E898 &amp; " " &amp; IF(D898="astuccio da 20 pezzi","*AST 20",IF(D898="cartoccio da 20 pezzi","*CART 20",""))</f>
        <v>PHILIP MORRIS FILTER KINGS 100’S *AST 20</v>
      </c>
      <c r="C898" s="101">
        <v>5.8</v>
      </c>
      <c r="D898" t="s">
        <v>2200</v>
      </c>
      <c r="E898" t="s">
        <v>2612</v>
      </c>
      <c r="F898" t="s">
        <v>2613</v>
      </c>
    </row>
    <row r="899" spans="1:6" x14ac:dyDescent="0.25">
      <c r="A899" t="str">
        <f t="shared" si="28"/>
        <v>AMMS2603</v>
      </c>
      <c r="B899" s="116" t="str">
        <f t="shared" si="29"/>
        <v>PHILIP MORRIS RED *AST 20</v>
      </c>
      <c r="C899" s="101">
        <v>5.8</v>
      </c>
      <c r="D899" t="s">
        <v>2200</v>
      </c>
      <c r="E899" t="s">
        <v>2614</v>
      </c>
      <c r="F899" t="s">
        <v>2615</v>
      </c>
    </row>
    <row r="900" spans="1:6" x14ac:dyDescent="0.25">
      <c r="A900" t="str">
        <f t="shared" si="28"/>
        <v>AMMS3218</v>
      </c>
      <c r="B900" s="116" t="str">
        <f t="shared" si="29"/>
        <v>PHILIP MORRIS RED *CART 20</v>
      </c>
      <c r="C900" s="101">
        <v>5.5</v>
      </c>
      <c r="D900" t="s">
        <v>2239</v>
      </c>
      <c r="E900" t="s">
        <v>2614</v>
      </c>
      <c r="F900" t="s">
        <v>2616</v>
      </c>
    </row>
    <row r="901" spans="1:6" x14ac:dyDescent="0.25">
      <c r="A901" t="str">
        <f t="shared" si="28"/>
        <v>AMMS3337</v>
      </c>
      <c r="B901" s="116" t="str">
        <f t="shared" si="29"/>
        <v>PHILIP MORRIS SSL BEIGE *AST 20</v>
      </c>
      <c r="C901" s="101">
        <v>5.5</v>
      </c>
      <c r="D901" t="s">
        <v>2200</v>
      </c>
      <c r="E901" t="s">
        <v>2617</v>
      </c>
      <c r="F901" t="s">
        <v>2618</v>
      </c>
    </row>
    <row r="902" spans="1:6" x14ac:dyDescent="0.25">
      <c r="A902" t="str">
        <f t="shared" si="28"/>
        <v>AMMS3221</v>
      </c>
      <c r="B902" s="116" t="str">
        <f t="shared" si="29"/>
        <v>PHILIP MORRIS SSL BLUE *AST 20</v>
      </c>
      <c r="C902" s="101">
        <v>5.5</v>
      </c>
      <c r="D902" t="s">
        <v>2200</v>
      </c>
      <c r="E902" t="s">
        <v>2619</v>
      </c>
      <c r="F902" t="s">
        <v>2620</v>
      </c>
    </row>
    <row r="903" spans="1:6" x14ac:dyDescent="0.25">
      <c r="A903" t="str">
        <f t="shared" si="28"/>
        <v>AMMS2695</v>
      </c>
      <c r="B903" s="116" t="str">
        <f t="shared" si="29"/>
        <v>PHILIP MORRIS WHITE *AST 20</v>
      </c>
      <c r="C903" s="101">
        <v>5.8</v>
      </c>
      <c r="D903" t="s">
        <v>2200</v>
      </c>
      <c r="E903" t="s">
        <v>2621</v>
      </c>
      <c r="F903" t="s">
        <v>2622</v>
      </c>
    </row>
    <row r="904" spans="1:6" x14ac:dyDescent="0.25">
      <c r="A904" t="str">
        <f t="shared" si="28"/>
        <v>AMMS2181</v>
      </c>
      <c r="B904" s="116" t="str">
        <f t="shared" si="29"/>
        <v>PUEBLO BLUE *AST 20</v>
      </c>
      <c r="C904" s="101">
        <v>6</v>
      </c>
      <c r="D904" t="s">
        <v>2200</v>
      </c>
      <c r="E904" t="s">
        <v>2623</v>
      </c>
      <c r="F904" t="s">
        <v>2624</v>
      </c>
    </row>
    <row r="905" spans="1:6" x14ac:dyDescent="0.25">
      <c r="A905" t="str">
        <f t="shared" si="28"/>
        <v>AMMS2099</v>
      </c>
      <c r="B905" s="116" t="str">
        <f t="shared" si="29"/>
        <v>PUEBLO CLASSIC *AST 20</v>
      </c>
      <c r="C905" s="101">
        <v>6</v>
      </c>
      <c r="D905" t="s">
        <v>2200</v>
      </c>
      <c r="E905" t="s">
        <v>645</v>
      </c>
      <c r="F905" t="s">
        <v>2625</v>
      </c>
    </row>
    <row r="906" spans="1:6" x14ac:dyDescent="0.25">
      <c r="A906" t="str">
        <f t="shared" si="28"/>
        <v>AMMS2885</v>
      </c>
      <c r="B906" s="116" t="str">
        <f t="shared" si="29"/>
        <v>PUEBLO GT *AST 20</v>
      </c>
      <c r="C906" s="101">
        <v>6</v>
      </c>
      <c r="D906" t="s">
        <v>2200</v>
      </c>
      <c r="E906" t="s">
        <v>2626</v>
      </c>
      <c r="F906" t="s">
        <v>2627</v>
      </c>
    </row>
    <row r="907" spans="1:6" x14ac:dyDescent="0.25">
      <c r="A907" t="str">
        <f t="shared" si="28"/>
        <v>AMMS3058</v>
      </c>
      <c r="B907" s="116" t="str">
        <f t="shared" si="29"/>
        <v>PUEBLO ORANGE *AST 20</v>
      </c>
      <c r="C907" s="101">
        <v>6</v>
      </c>
      <c r="D907" t="s">
        <v>2200</v>
      </c>
      <c r="E907" t="s">
        <v>2628</v>
      </c>
      <c r="F907" t="s">
        <v>2629</v>
      </c>
    </row>
    <row r="908" spans="1:6" x14ac:dyDescent="0.25">
      <c r="A908" t="str">
        <f t="shared" si="28"/>
        <v>AMMS20412</v>
      </c>
      <c r="B908" s="116" t="str">
        <f t="shared" si="29"/>
        <v>ROTHMANS ESSENCE BLUE 100'S *AST 20</v>
      </c>
      <c r="C908" s="101">
        <v>5.5</v>
      </c>
      <c r="D908" t="s">
        <v>2200</v>
      </c>
      <c r="E908" t="s">
        <v>2630</v>
      </c>
      <c r="F908" t="s">
        <v>2631</v>
      </c>
    </row>
    <row r="909" spans="1:6" x14ac:dyDescent="0.25">
      <c r="A909" t="str">
        <f t="shared" si="28"/>
        <v>AMMS3009</v>
      </c>
      <c r="B909" s="116" t="str">
        <f t="shared" si="29"/>
        <v>ROTHMANS ESSENCE BLUE KING SIZE *CART 20</v>
      </c>
      <c r="C909" s="101">
        <v>5.2</v>
      </c>
      <c r="D909" t="s">
        <v>2239</v>
      </c>
      <c r="E909" t="s">
        <v>2632</v>
      </c>
      <c r="F909" t="s">
        <v>2633</v>
      </c>
    </row>
    <row r="910" spans="1:6" x14ac:dyDescent="0.25">
      <c r="A910" t="str">
        <f t="shared" si="28"/>
        <v>AMMS3606</v>
      </c>
      <c r="B910" s="116" t="str">
        <f t="shared" si="29"/>
        <v>ROTHMANS ESSENCE BLUE KING SIZE *AST 20</v>
      </c>
      <c r="C910" s="101">
        <v>5.2</v>
      </c>
      <c r="D910" t="s">
        <v>2200</v>
      </c>
      <c r="E910" t="s">
        <v>2632</v>
      </c>
      <c r="F910" t="s">
        <v>2634</v>
      </c>
    </row>
    <row r="911" spans="1:6" x14ac:dyDescent="0.25">
      <c r="A911" t="str">
        <f t="shared" si="28"/>
        <v>AMMS3008</v>
      </c>
      <c r="B911" s="116" t="str">
        <f t="shared" si="29"/>
        <v>ROTHMANS ESSENCE RED *CART 20</v>
      </c>
      <c r="C911" s="101">
        <v>5.2</v>
      </c>
      <c r="D911" t="s">
        <v>2239</v>
      </c>
      <c r="E911" t="s">
        <v>2635</v>
      </c>
      <c r="F911" t="s">
        <v>2636</v>
      </c>
    </row>
    <row r="912" spans="1:6" x14ac:dyDescent="0.25">
      <c r="A912" t="str">
        <f t="shared" si="28"/>
        <v>AMMS3059</v>
      </c>
      <c r="B912" s="116" t="str">
        <f t="shared" si="29"/>
        <v>ROTHMANS ESSENCE SILVER KING SIZE *CART 20</v>
      </c>
      <c r="C912" s="101">
        <v>5.2</v>
      </c>
      <c r="D912" t="s">
        <v>2239</v>
      </c>
      <c r="E912" t="s">
        <v>2637</v>
      </c>
      <c r="F912" t="s">
        <v>2638</v>
      </c>
    </row>
    <row r="913" spans="1:6" x14ac:dyDescent="0.25">
      <c r="A913" t="str">
        <f t="shared" si="28"/>
        <v>AMMS3607</v>
      </c>
      <c r="B913" s="116" t="str">
        <f t="shared" si="29"/>
        <v>ROTHMANS ESSENCE SILVER KING SIZE *AST 20</v>
      </c>
      <c r="C913" s="101">
        <v>5.2</v>
      </c>
      <c r="D913" t="s">
        <v>2200</v>
      </c>
      <c r="E913" t="s">
        <v>2637</v>
      </c>
      <c r="F913" t="s">
        <v>2639</v>
      </c>
    </row>
    <row r="914" spans="1:6" x14ac:dyDescent="0.25">
      <c r="A914" t="str">
        <f t="shared" si="28"/>
        <v>AMMS2879</v>
      </c>
      <c r="B914" s="116" t="str">
        <f t="shared" si="29"/>
        <v>ROTHMANS OF LONDON BLUE 100 *AST 20</v>
      </c>
      <c r="C914" s="101">
        <v>5.5</v>
      </c>
      <c r="D914" t="s">
        <v>2200</v>
      </c>
      <c r="E914" t="s">
        <v>2640</v>
      </c>
      <c r="F914" t="s">
        <v>2641</v>
      </c>
    </row>
    <row r="915" spans="1:6" x14ac:dyDescent="0.25">
      <c r="A915" t="str">
        <f t="shared" si="28"/>
        <v>AMMS2652</v>
      </c>
      <c r="B915" s="116" t="str">
        <f t="shared" si="29"/>
        <v>ROTHMANS OF LONDON BLUE 20 *AST 20</v>
      </c>
      <c r="C915" s="101">
        <v>5.5</v>
      </c>
      <c r="D915" t="s">
        <v>2200</v>
      </c>
      <c r="E915" t="s">
        <v>2642</v>
      </c>
      <c r="F915" t="s">
        <v>2643</v>
      </c>
    </row>
    <row r="916" spans="1:6" x14ac:dyDescent="0.25">
      <c r="A916" t="str">
        <f t="shared" si="28"/>
        <v>AMMS2270</v>
      </c>
      <c r="B916" s="116" t="str">
        <f t="shared" si="29"/>
        <v>ROTHMANS OF LONDON D-SERIES *AST 20</v>
      </c>
      <c r="C916" s="101">
        <v>5.5</v>
      </c>
      <c r="D916" t="s">
        <v>2200</v>
      </c>
      <c r="E916" t="s">
        <v>2644</v>
      </c>
      <c r="F916" t="s">
        <v>2645</v>
      </c>
    </row>
    <row r="917" spans="1:6" x14ac:dyDescent="0.25">
      <c r="A917" t="str">
        <f t="shared" si="28"/>
        <v>AMMS2878</v>
      </c>
      <c r="B917" s="116" t="str">
        <f t="shared" si="29"/>
        <v>ROTHMANS OF LONDON RED 100'S *AST 20</v>
      </c>
      <c r="C917" s="101">
        <v>5.5</v>
      </c>
      <c r="D917" t="s">
        <v>2200</v>
      </c>
      <c r="E917" t="s">
        <v>2646</v>
      </c>
      <c r="F917" t="s">
        <v>2647</v>
      </c>
    </row>
    <row r="918" spans="1:6" x14ac:dyDescent="0.25">
      <c r="A918" t="str">
        <f t="shared" si="28"/>
        <v>AMMS2860</v>
      </c>
      <c r="B918" s="116" t="str">
        <f t="shared" si="29"/>
        <v>ROTHMANS OF LONDON RED 20 *AST 20</v>
      </c>
      <c r="C918" s="101">
        <v>5.5</v>
      </c>
      <c r="D918" t="s">
        <v>2200</v>
      </c>
      <c r="E918" t="s">
        <v>888</v>
      </c>
      <c r="F918" t="s">
        <v>2648</v>
      </c>
    </row>
    <row r="919" spans="1:6" x14ac:dyDescent="0.25">
      <c r="A919" t="str">
        <f t="shared" si="28"/>
        <v>AMMS3503</v>
      </c>
      <c r="B919" s="116" t="str">
        <f t="shared" si="29"/>
        <v>ROTHMANS OF LONDON SENSORA D- SERIES *AST 20</v>
      </c>
      <c r="C919" s="101">
        <v>5.5</v>
      </c>
      <c r="D919" t="s">
        <v>2200</v>
      </c>
      <c r="E919" t="s">
        <v>2649</v>
      </c>
      <c r="F919" t="s">
        <v>2650</v>
      </c>
    </row>
    <row r="920" spans="1:6" x14ac:dyDescent="0.25">
      <c r="A920" t="str">
        <f t="shared" si="28"/>
        <v>AMMS2880</v>
      </c>
      <c r="B920" s="116" t="str">
        <f t="shared" si="29"/>
        <v>ROTHMANS OF LONDON SILVER 100 *AST 20</v>
      </c>
      <c r="C920" s="101">
        <v>5.5</v>
      </c>
      <c r="D920" t="s">
        <v>2200</v>
      </c>
      <c r="E920" t="s">
        <v>2651</v>
      </c>
      <c r="F920" t="s">
        <v>2652</v>
      </c>
    </row>
    <row r="921" spans="1:6" x14ac:dyDescent="0.25">
      <c r="A921" t="str">
        <f t="shared" si="28"/>
        <v>AMMS2654</v>
      </c>
      <c r="B921" s="116" t="str">
        <f t="shared" si="29"/>
        <v>ROTHMANS OF LONDON SILVER 20 *AST 20</v>
      </c>
      <c r="C921" s="101">
        <v>5.5</v>
      </c>
      <c r="D921" t="s">
        <v>2200</v>
      </c>
      <c r="E921" t="s">
        <v>2653</v>
      </c>
      <c r="F921" t="s">
        <v>2654</v>
      </c>
    </row>
    <row r="922" spans="1:6" x14ac:dyDescent="0.25">
      <c r="A922" t="str">
        <f t="shared" si="28"/>
        <v>AMMS3010</v>
      </c>
      <c r="B922" s="116" t="str">
        <f t="shared" si="29"/>
        <v>ROTHMANS OF LONDON S-SERIES BLUE *AST 20</v>
      </c>
      <c r="C922" s="101">
        <v>5.5</v>
      </c>
      <c r="D922" t="s">
        <v>2200</v>
      </c>
      <c r="E922" t="s">
        <v>2655</v>
      </c>
      <c r="F922" t="s">
        <v>2656</v>
      </c>
    </row>
    <row r="923" spans="1:6" x14ac:dyDescent="0.25">
      <c r="A923" t="str">
        <f t="shared" si="28"/>
        <v>AMMS3011</v>
      </c>
      <c r="B923" s="116" t="str">
        <f t="shared" si="29"/>
        <v>ROTHMANS OF LONDON S-SERIES SILVER *AST 20</v>
      </c>
      <c r="C923" s="101">
        <v>5.5</v>
      </c>
      <c r="D923" t="s">
        <v>2200</v>
      </c>
      <c r="E923" t="s">
        <v>2657</v>
      </c>
      <c r="F923" t="s">
        <v>2658</v>
      </c>
    </row>
    <row r="924" spans="1:6" x14ac:dyDescent="0.25">
      <c r="A924" t="str">
        <f t="shared" si="28"/>
        <v>AMMS20390</v>
      </c>
      <c r="B924" s="116" t="str">
        <f t="shared" si="29"/>
        <v>ROTHMANS OF LONDON S-SERIES WHITE *AST 20</v>
      </c>
      <c r="C924" s="101">
        <v>5.5</v>
      </c>
      <c r="D924" t="s">
        <v>2200</v>
      </c>
      <c r="E924" t="s">
        <v>2659</v>
      </c>
      <c r="F924" t="s">
        <v>2660</v>
      </c>
    </row>
    <row r="925" spans="1:6" x14ac:dyDescent="0.25">
      <c r="A925" t="str">
        <f t="shared" si="28"/>
        <v>AMMS3948</v>
      </c>
      <c r="B925" s="116" t="str">
        <f t="shared" si="29"/>
        <v>ROTHMANS OF LONDON SURROUND KING SIZE *AST 20</v>
      </c>
      <c r="C925" s="101">
        <v>5.5</v>
      </c>
      <c r="D925" t="s">
        <v>2200</v>
      </c>
      <c r="E925" t="s">
        <v>2661</v>
      </c>
      <c r="F925" t="s">
        <v>2662</v>
      </c>
    </row>
    <row r="926" spans="1:6" x14ac:dyDescent="0.25">
      <c r="A926" t="str">
        <f t="shared" si="28"/>
        <v>AMMS3662</v>
      </c>
      <c r="B926" s="116" t="str">
        <f t="shared" si="29"/>
        <v>ROTHMANS OF LONDON WHITE 100 *AST 20</v>
      </c>
      <c r="C926" s="101">
        <v>5.5</v>
      </c>
      <c r="D926" t="s">
        <v>2200</v>
      </c>
      <c r="E926" t="s">
        <v>2663</v>
      </c>
      <c r="F926" t="s">
        <v>2664</v>
      </c>
    </row>
    <row r="927" spans="1:6" x14ac:dyDescent="0.25">
      <c r="A927" t="str">
        <f t="shared" si="28"/>
        <v>AMMS3012</v>
      </c>
      <c r="B927" s="116" t="str">
        <f t="shared" si="29"/>
        <v>ROTHMANS OF LONDON WHITE 20'S *AST 20</v>
      </c>
      <c r="C927" s="101">
        <v>5.5</v>
      </c>
      <c r="D927" t="s">
        <v>2200</v>
      </c>
      <c r="E927" t="s">
        <v>2665</v>
      </c>
      <c r="F927" t="s">
        <v>2666</v>
      </c>
    </row>
    <row r="928" spans="1:6" x14ac:dyDescent="0.25">
      <c r="A928" t="str">
        <f t="shared" si="28"/>
        <v>AMMS21708</v>
      </c>
      <c r="B928" s="116" t="str">
        <f t="shared" si="29"/>
        <v>ROTHMANS RED ESSENCE KING SIZE *AST 20</v>
      </c>
      <c r="C928" s="101">
        <v>5.2</v>
      </c>
      <c r="D928" t="s">
        <v>2200</v>
      </c>
      <c r="E928" t="s">
        <v>2667</v>
      </c>
      <c r="F928" t="s">
        <v>2668</v>
      </c>
    </row>
    <row r="929" spans="1:6" x14ac:dyDescent="0.25">
      <c r="A929" t="str">
        <f t="shared" si="28"/>
        <v>AMMS221</v>
      </c>
      <c r="B929" s="116" t="str">
        <f t="shared" si="29"/>
        <v>ROTHMANS SPECIAL BLUE KS *AST 20</v>
      </c>
      <c r="C929" s="101">
        <v>6.5</v>
      </c>
      <c r="D929" t="s">
        <v>2200</v>
      </c>
      <c r="E929" t="s">
        <v>2669</v>
      </c>
      <c r="F929" t="s">
        <v>2670</v>
      </c>
    </row>
    <row r="930" spans="1:6" x14ac:dyDescent="0.25">
      <c r="A930" t="str">
        <f t="shared" si="28"/>
        <v>AMMS3533</v>
      </c>
      <c r="B930" s="116" t="str">
        <f t="shared" si="29"/>
        <v>SIGARETTE BLU *AST 20</v>
      </c>
      <c r="C930" s="101">
        <v>4.5</v>
      </c>
      <c r="D930" t="s">
        <v>2200</v>
      </c>
      <c r="E930" t="s">
        <v>2671</v>
      </c>
      <c r="F930" t="s">
        <v>2672</v>
      </c>
    </row>
    <row r="931" spans="1:6" x14ac:dyDescent="0.25">
      <c r="A931" t="str">
        <f t="shared" si="28"/>
        <v>AMMS3532</v>
      </c>
      <c r="B931" s="116" t="str">
        <f t="shared" si="29"/>
        <v>SIGARETTE ROSSE *AST 20</v>
      </c>
      <c r="C931" s="101">
        <v>4.5</v>
      </c>
      <c r="D931" t="s">
        <v>2200</v>
      </c>
      <c r="E931" t="s">
        <v>2673</v>
      </c>
      <c r="F931" t="s">
        <v>2674</v>
      </c>
    </row>
    <row r="932" spans="1:6" x14ac:dyDescent="0.25">
      <c r="A932" t="str">
        <f t="shared" si="28"/>
        <v>AMMS3183</v>
      </c>
      <c r="B932" s="116" t="str">
        <f t="shared" si="29"/>
        <v>THE KING BLUE *AST 20</v>
      </c>
      <c r="C932" s="101">
        <v>5.2</v>
      </c>
      <c r="D932" t="s">
        <v>2200</v>
      </c>
      <c r="E932" t="s">
        <v>2675</v>
      </c>
      <c r="F932" t="s">
        <v>2676</v>
      </c>
    </row>
    <row r="933" spans="1:6" x14ac:dyDescent="0.25">
      <c r="A933" t="str">
        <f t="shared" si="28"/>
        <v>AMMS3176</v>
      </c>
      <c r="B933" s="116" t="str">
        <f t="shared" si="29"/>
        <v>THE KING BLUE 100'S *AST 20</v>
      </c>
      <c r="C933" s="101">
        <v>5.2</v>
      </c>
      <c r="D933" t="s">
        <v>2200</v>
      </c>
      <c r="E933" t="s">
        <v>2677</v>
      </c>
      <c r="F933" t="s">
        <v>2678</v>
      </c>
    </row>
    <row r="934" spans="1:6" x14ac:dyDescent="0.25">
      <c r="A934" t="str">
        <f t="shared" si="28"/>
        <v>AMMS3184</v>
      </c>
      <c r="B934" s="116" t="str">
        <f t="shared" si="29"/>
        <v>THE KING RED *AST 20</v>
      </c>
      <c r="C934" s="101">
        <v>5.2</v>
      </c>
      <c r="D934" t="s">
        <v>2200</v>
      </c>
      <c r="E934" t="s">
        <v>2679</v>
      </c>
      <c r="F934" t="s">
        <v>2680</v>
      </c>
    </row>
    <row r="935" spans="1:6" x14ac:dyDescent="0.25">
      <c r="A935" t="str">
        <f t="shared" si="28"/>
        <v>AMMS3178</v>
      </c>
      <c r="B935" s="116" t="str">
        <f t="shared" si="29"/>
        <v>THE KING RED 100'S *AST 20</v>
      </c>
      <c r="C935" s="101">
        <v>5.2</v>
      </c>
      <c r="D935" t="s">
        <v>2200</v>
      </c>
      <c r="E935" t="s">
        <v>2681</v>
      </c>
      <c r="F935" t="s">
        <v>2682</v>
      </c>
    </row>
    <row r="936" spans="1:6" x14ac:dyDescent="0.25">
      <c r="A936" t="str">
        <f t="shared" si="28"/>
        <v>AMMS3534</v>
      </c>
      <c r="B936" s="116" t="str">
        <f t="shared" si="29"/>
        <v>THE KING SILVER *AST 20</v>
      </c>
      <c r="C936" s="101">
        <v>5.2</v>
      </c>
      <c r="D936" t="s">
        <v>2200</v>
      </c>
      <c r="E936" t="s">
        <v>2683</v>
      </c>
      <c r="F936" t="s">
        <v>2684</v>
      </c>
    </row>
    <row r="937" spans="1:6" x14ac:dyDescent="0.25">
      <c r="A937" t="str">
        <f t="shared" si="28"/>
        <v>AMMS3535</v>
      </c>
      <c r="B937" s="116" t="str">
        <f t="shared" si="29"/>
        <v>THE KING SILVER 100'S *AST 20</v>
      </c>
      <c r="C937" s="101">
        <v>5.2</v>
      </c>
      <c r="D937" t="s">
        <v>2200</v>
      </c>
      <c r="E937" t="s">
        <v>2685</v>
      </c>
      <c r="F937" t="s">
        <v>2686</v>
      </c>
    </row>
    <row r="938" spans="1:6" x14ac:dyDescent="0.25">
      <c r="A938" t="str">
        <f t="shared" si="28"/>
        <v>AMMS3748</v>
      </c>
      <c r="B938" s="116" t="str">
        <f t="shared" si="29"/>
        <v>THE KING SSL BLUE *AST 20</v>
      </c>
      <c r="C938" s="101">
        <v>5.2</v>
      </c>
      <c r="D938" t="s">
        <v>2200</v>
      </c>
      <c r="E938" t="s">
        <v>2687</v>
      </c>
      <c r="F938" t="s">
        <v>2688</v>
      </c>
    </row>
    <row r="939" spans="1:6" x14ac:dyDescent="0.25">
      <c r="A939" t="str">
        <f t="shared" si="28"/>
        <v>AMMS21120</v>
      </c>
      <c r="B939" s="116" t="str">
        <f t="shared" si="29"/>
        <v>THE KING SSL STORM *AST 20</v>
      </c>
      <c r="C939" s="101">
        <v>5.2</v>
      </c>
      <c r="D939" t="s">
        <v>2200</v>
      </c>
      <c r="E939" t="s">
        <v>2689</v>
      </c>
      <c r="F939" t="s">
        <v>2690</v>
      </c>
    </row>
    <row r="940" spans="1:6" x14ac:dyDescent="0.25">
      <c r="A940" t="str">
        <f t="shared" si="28"/>
        <v>AMMS3747</v>
      </c>
      <c r="B940" s="116" t="str">
        <f t="shared" si="29"/>
        <v>THE KING SSL WHITE *AST 20</v>
      </c>
      <c r="C940" s="101">
        <v>5.2</v>
      </c>
      <c r="D940" t="s">
        <v>2200</v>
      </c>
      <c r="E940" t="s">
        <v>2691</v>
      </c>
      <c r="F940" t="s">
        <v>2692</v>
      </c>
    </row>
    <row r="941" spans="1:6" x14ac:dyDescent="0.25">
      <c r="A941" t="str">
        <f t="shared" si="28"/>
        <v>AMMS21259</v>
      </c>
      <c r="B941" s="116" t="str">
        <f t="shared" si="29"/>
        <v>THE KING STORM *AST 20</v>
      </c>
      <c r="C941" s="101">
        <v>5.2</v>
      </c>
      <c r="D941" t="s">
        <v>2200</v>
      </c>
      <c r="E941" t="s">
        <v>2693</v>
      </c>
      <c r="F941" t="s">
        <v>2694</v>
      </c>
    </row>
    <row r="942" spans="1:6" x14ac:dyDescent="0.25">
      <c r="A942" t="str">
        <f t="shared" si="28"/>
        <v>AMMS3678</v>
      </c>
      <c r="B942" s="116" t="str">
        <f t="shared" si="29"/>
        <v>THE KING STORM 100'S *AST 20</v>
      </c>
      <c r="C942" s="101">
        <v>5.2</v>
      </c>
      <c r="D942" t="s">
        <v>2200</v>
      </c>
      <c r="E942" t="s">
        <v>2695</v>
      </c>
      <c r="F942" t="s">
        <v>2696</v>
      </c>
    </row>
    <row r="943" spans="1:6" x14ac:dyDescent="0.25">
      <c r="A943" t="str">
        <f t="shared" si="28"/>
        <v>AMMS20866</v>
      </c>
      <c r="B943" s="116" t="str">
        <f t="shared" si="29"/>
        <v>TITANO *AST 20</v>
      </c>
      <c r="C943" s="101">
        <v>4.5</v>
      </c>
      <c r="D943" t="s">
        <v>2200</v>
      </c>
      <c r="E943" t="s">
        <v>2697</v>
      </c>
      <c r="F943" t="s">
        <v>2698</v>
      </c>
    </row>
    <row r="944" spans="1:6" x14ac:dyDescent="0.25">
      <c r="A944" t="str">
        <f t="shared" si="28"/>
        <v>AMMS600</v>
      </c>
      <c r="B944" s="116" t="str">
        <f t="shared" si="29"/>
        <v>VOGUE BLEUE *AST 20</v>
      </c>
      <c r="C944" s="101">
        <v>6</v>
      </c>
      <c r="D944" t="s">
        <v>2200</v>
      </c>
      <c r="E944" t="s">
        <v>2699</v>
      </c>
      <c r="F944" t="s">
        <v>2700</v>
      </c>
    </row>
    <row r="945" spans="1:6" x14ac:dyDescent="0.25">
      <c r="A945" t="str">
        <f t="shared" si="28"/>
        <v>AMMS544</v>
      </c>
      <c r="B945" s="116" t="str">
        <f t="shared" si="29"/>
        <v>VOGUE CLASSIQUE LONG BLEUE *AST 20</v>
      </c>
      <c r="C945" s="101">
        <v>6</v>
      </c>
      <c r="D945" t="s">
        <v>2200</v>
      </c>
      <c r="E945" t="s">
        <v>2701</v>
      </c>
      <c r="F945" t="s">
        <v>2702</v>
      </c>
    </row>
    <row r="946" spans="1:6" x14ac:dyDescent="0.25">
      <c r="A946" t="str">
        <f t="shared" si="28"/>
        <v>AMMS868</v>
      </c>
      <c r="B946" s="116" t="str">
        <f t="shared" si="29"/>
        <v>VOGUE CLASSIQUE LONG LILAS *AST 20</v>
      </c>
      <c r="C946" s="101">
        <v>6</v>
      </c>
      <c r="D946" t="s">
        <v>2200</v>
      </c>
      <c r="E946" t="s">
        <v>2703</v>
      </c>
      <c r="F946" t="s">
        <v>2704</v>
      </c>
    </row>
    <row r="947" spans="1:6" x14ac:dyDescent="0.25">
      <c r="A947" t="str">
        <f t="shared" si="28"/>
        <v>AMMS292</v>
      </c>
      <c r="B947" s="116" t="str">
        <f t="shared" si="29"/>
        <v>VOGUE LILAS *AST 20</v>
      </c>
      <c r="C947" s="101">
        <v>6</v>
      </c>
      <c r="D947" t="s">
        <v>2200</v>
      </c>
      <c r="E947" t="s">
        <v>2705</v>
      </c>
      <c r="F947" t="s">
        <v>2706</v>
      </c>
    </row>
    <row r="948" spans="1:6" x14ac:dyDescent="0.25">
      <c r="A948" t="str">
        <f t="shared" si="28"/>
        <v>AMMS1635</v>
      </c>
      <c r="B948" s="116" t="str">
        <f t="shared" si="29"/>
        <v>WEST BLUE *AST 20</v>
      </c>
      <c r="C948" s="101">
        <v>5.2</v>
      </c>
      <c r="D948" t="s">
        <v>2200</v>
      </c>
      <c r="E948" t="s">
        <v>363</v>
      </c>
      <c r="F948" t="s">
        <v>2707</v>
      </c>
    </row>
    <row r="949" spans="1:6" x14ac:dyDescent="0.25">
      <c r="A949" t="str">
        <f t="shared" si="28"/>
        <v>AMMS3839</v>
      </c>
      <c r="B949" s="116" t="str">
        <f t="shared" si="29"/>
        <v>WEST BLUE 100S *AST 20</v>
      </c>
      <c r="C949" s="101">
        <v>5.2</v>
      </c>
      <c r="D949" t="s">
        <v>2200</v>
      </c>
      <c r="E949" t="s">
        <v>2708</v>
      </c>
      <c r="F949" t="s">
        <v>2709</v>
      </c>
    </row>
    <row r="950" spans="1:6" x14ac:dyDescent="0.25">
      <c r="A950" t="str">
        <f t="shared" si="28"/>
        <v>AMMS21033</v>
      </c>
      <c r="B950" s="116" t="str">
        <f t="shared" si="29"/>
        <v>WEST BLUE SSL-LINE *AST 20</v>
      </c>
      <c r="C950" s="101">
        <v>5.2</v>
      </c>
      <c r="D950" t="s">
        <v>2200</v>
      </c>
      <c r="E950" t="s">
        <v>2710</v>
      </c>
      <c r="F950" t="s">
        <v>2711</v>
      </c>
    </row>
    <row r="951" spans="1:6" x14ac:dyDescent="0.25">
      <c r="A951" t="str">
        <f t="shared" si="28"/>
        <v>AMMS1634</v>
      </c>
      <c r="B951" s="116" t="str">
        <f t="shared" si="29"/>
        <v>WEST ORIGINAL *AST 20</v>
      </c>
      <c r="C951" s="101">
        <v>5.2</v>
      </c>
      <c r="D951" t="s">
        <v>2200</v>
      </c>
      <c r="E951" t="s">
        <v>881</v>
      </c>
      <c r="F951" t="s">
        <v>2712</v>
      </c>
    </row>
    <row r="952" spans="1:6" x14ac:dyDescent="0.25">
      <c r="A952" t="str">
        <f t="shared" si="28"/>
        <v>AMMS3840</v>
      </c>
      <c r="B952" s="116" t="str">
        <f t="shared" si="29"/>
        <v>WEST ORIGINAL 100S *AST 20</v>
      </c>
      <c r="C952" s="101">
        <v>5.2</v>
      </c>
      <c r="D952" t="s">
        <v>2200</v>
      </c>
      <c r="E952" t="s">
        <v>2713</v>
      </c>
      <c r="F952" t="s">
        <v>2714</v>
      </c>
    </row>
    <row r="953" spans="1:6" x14ac:dyDescent="0.25">
      <c r="A953" t="str">
        <f t="shared" si="28"/>
        <v>AMMS20927</v>
      </c>
      <c r="B953" s="116" t="str">
        <f t="shared" si="29"/>
        <v>WEST SILVER *AST 20</v>
      </c>
      <c r="C953" s="101">
        <v>5.2</v>
      </c>
      <c r="D953" t="s">
        <v>2200</v>
      </c>
      <c r="E953" t="s">
        <v>392</v>
      </c>
      <c r="F953" t="s">
        <v>2715</v>
      </c>
    </row>
    <row r="954" spans="1:6" x14ac:dyDescent="0.25">
      <c r="A954" t="str">
        <f t="shared" si="28"/>
        <v>AMMS338</v>
      </c>
      <c r="B954" s="116" t="str">
        <f t="shared" si="29"/>
        <v>WINSTON BLUE *AST 20</v>
      </c>
      <c r="C954" s="101">
        <v>5.8</v>
      </c>
      <c r="D954" t="s">
        <v>2200</v>
      </c>
      <c r="E954" t="s">
        <v>646</v>
      </c>
      <c r="F954" t="s">
        <v>2716</v>
      </c>
    </row>
    <row r="955" spans="1:6" x14ac:dyDescent="0.25">
      <c r="A955" t="str">
        <f t="shared" si="28"/>
        <v>AMMS1733</v>
      </c>
      <c r="B955" s="116" t="str">
        <f t="shared" si="29"/>
        <v>WINSTON BLUE *CART 20</v>
      </c>
      <c r="C955" s="101">
        <v>5.5</v>
      </c>
      <c r="D955" t="s">
        <v>2239</v>
      </c>
      <c r="E955" t="s">
        <v>646</v>
      </c>
      <c r="F955" t="s">
        <v>2717</v>
      </c>
    </row>
    <row r="956" spans="1:6" x14ac:dyDescent="0.25">
      <c r="A956" t="str">
        <f t="shared" si="28"/>
        <v>AMMS1784</v>
      </c>
      <c r="B956" s="116" t="str">
        <f t="shared" si="29"/>
        <v>WINSTON BLUE 100S *AST 20</v>
      </c>
      <c r="C956" s="101">
        <v>5.8</v>
      </c>
      <c r="D956" t="s">
        <v>2200</v>
      </c>
      <c r="E956" t="s">
        <v>883</v>
      </c>
      <c r="F956" t="s">
        <v>2718</v>
      </c>
    </row>
    <row r="957" spans="1:6" x14ac:dyDescent="0.25">
      <c r="A957" t="str">
        <f t="shared" si="28"/>
        <v>AMMS2065</v>
      </c>
      <c r="B957" s="116" t="str">
        <f t="shared" si="29"/>
        <v>WINSTON BLUE SUPER LINE *AST 20</v>
      </c>
      <c r="C957" s="101">
        <v>5.8</v>
      </c>
      <c r="D957" t="s">
        <v>2200</v>
      </c>
      <c r="E957" t="s">
        <v>884</v>
      </c>
      <c r="F957" t="s">
        <v>2719</v>
      </c>
    </row>
    <row r="958" spans="1:6" x14ac:dyDescent="0.25">
      <c r="A958" t="str">
        <f t="shared" si="28"/>
        <v>AMMS20041</v>
      </c>
      <c r="B958" s="116" t="str">
        <f t="shared" si="29"/>
        <v>WINSTON COMPACT *AST 20</v>
      </c>
      <c r="C958" s="101">
        <v>5.5</v>
      </c>
      <c r="D958" t="s">
        <v>2200</v>
      </c>
      <c r="E958" t="s">
        <v>2720</v>
      </c>
      <c r="F958" t="s">
        <v>2721</v>
      </c>
    </row>
    <row r="959" spans="1:6" x14ac:dyDescent="0.25">
      <c r="A959" t="str">
        <f t="shared" si="28"/>
        <v>AMMS20226</v>
      </c>
      <c r="B959" s="116" t="str">
        <f t="shared" si="29"/>
        <v>WINSTON EXPAND *AST 20</v>
      </c>
      <c r="C959" s="101">
        <v>5.5</v>
      </c>
      <c r="D959" t="s">
        <v>2200</v>
      </c>
      <c r="E959" t="s">
        <v>2722</v>
      </c>
      <c r="F959" t="s">
        <v>2723</v>
      </c>
    </row>
    <row r="960" spans="1:6" x14ac:dyDescent="0.25">
      <c r="A960" t="str">
        <f t="shared" si="28"/>
        <v>AMMS21459</v>
      </c>
      <c r="B960" s="116" t="str">
        <f t="shared" si="29"/>
        <v>WINSTON JUST BLUE *AST 20</v>
      </c>
      <c r="C960" s="101">
        <v>5.5</v>
      </c>
      <c r="D960" t="s">
        <v>2200</v>
      </c>
      <c r="E960" t="s">
        <v>2724</v>
      </c>
      <c r="F960" t="s">
        <v>2725</v>
      </c>
    </row>
    <row r="961" spans="1:6" x14ac:dyDescent="0.25">
      <c r="A961" t="str">
        <f t="shared" si="28"/>
        <v>AMMS21460</v>
      </c>
      <c r="B961" s="116" t="str">
        <f t="shared" si="29"/>
        <v>WINSTON JUST RED *AST 20</v>
      </c>
      <c r="C961" s="101">
        <v>5.5</v>
      </c>
      <c r="D961" t="s">
        <v>2200</v>
      </c>
      <c r="E961" t="s">
        <v>2726</v>
      </c>
      <c r="F961" t="s">
        <v>2727</v>
      </c>
    </row>
    <row r="962" spans="1:6" x14ac:dyDescent="0.25">
      <c r="A962" t="str">
        <f t="shared" ref="A962:A1025" si="30">"AMMS" &amp; F962</f>
        <v>AMMS91</v>
      </c>
      <c r="B962" s="116" t="str">
        <f t="shared" ref="B962:B1025" si="31">E962 &amp; " " &amp; IF(D962="astuccio da 20 pezzi","*AST 20",IF(D962="cartoccio da 20 pezzi","*CART 20",""))</f>
        <v>WINSTON RED *AST 20</v>
      </c>
      <c r="C962" s="101">
        <v>5.8</v>
      </c>
      <c r="D962" t="s">
        <v>2200</v>
      </c>
      <c r="E962" t="s">
        <v>892</v>
      </c>
      <c r="F962" t="s">
        <v>2728</v>
      </c>
    </row>
    <row r="963" spans="1:6" x14ac:dyDescent="0.25">
      <c r="A963" t="str">
        <f t="shared" si="30"/>
        <v>AMMS245</v>
      </c>
      <c r="B963" s="116" t="str">
        <f t="shared" si="31"/>
        <v>WINSTON RED *CART 20</v>
      </c>
      <c r="C963" s="101">
        <v>5.5</v>
      </c>
      <c r="D963" t="s">
        <v>2239</v>
      </c>
      <c r="E963" t="s">
        <v>892</v>
      </c>
      <c r="F963" t="s">
        <v>2729</v>
      </c>
    </row>
    <row r="964" spans="1:6" x14ac:dyDescent="0.25">
      <c r="A964" t="str">
        <f t="shared" si="30"/>
        <v>AMMS1783</v>
      </c>
      <c r="B964" s="116" t="str">
        <f t="shared" si="31"/>
        <v>WINSTON RED 100S *AST 20</v>
      </c>
      <c r="C964" s="101">
        <v>5.8</v>
      </c>
      <c r="D964" t="s">
        <v>2200</v>
      </c>
      <c r="E964" t="s">
        <v>882</v>
      </c>
      <c r="F964" t="s">
        <v>2730</v>
      </c>
    </row>
    <row r="965" spans="1:6" x14ac:dyDescent="0.25">
      <c r="A965" t="str">
        <f t="shared" si="30"/>
        <v>AMMS20648</v>
      </c>
      <c r="B965" s="116" t="str">
        <f t="shared" si="31"/>
        <v>WINSTON SHORT BLUE *AST 20</v>
      </c>
      <c r="C965" s="101">
        <v>5.5</v>
      </c>
      <c r="D965" t="s">
        <v>2200</v>
      </c>
      <c r="E965" t="s">
        <v>2731</v>
      </c>
      <c r="F965" t="s">
        <v>2732</v>
      </c>
    </row>
    <row r="966" spans="1:6" x14ac:dyDescent="0.25">
      <c r="A966" t="str">
        <f t="shared" si="30"/>
        <v>AMMS134</v>
      </c>
      <c r="B966" s="116" t="str">
        <f t="shared" si="31"/>
        <v>WINSTON SILVER *AST 20</v>
      </c>
      <c r="C966" s="101">
        <v>5.8</v>
      </c>
      <c r="D966" t="s">
        <v>2200</v>
      </c>
      <c r="E966" t="s">
        <v>2733</v>
      </c>
      <c r="F966" t="s">
        <v>2734</v>
      </c>
    </row>
    <row r="967" spans="1:6" x14ac:dyDescent="0.25">
      <c r="A967" t="str">
        <f t="shared" si="30"/>
        <v>AMMS2296</v>
      </c>
      <c r="B967" s="116" t="str">
        <f t="shared" si="31"/>
        <v>WINSTON SILVER 100S *AST 20</v>
      </c>
      <c r="C967" s="101">
        <v>5.8</v>
      </c>
      <c r="D967" t="s">
        <v>2200</v>
      </c>
      <c r="E967" t="s">
        <v>886</v>
      </c>
      <c r="F967" t="s">
        <v>2735</v>
      </c>
    </row>
    <row r="968" spans="1:6" x14ac:dyDescent="0.25">
      <c r="A968" t="str">
        <f t="shared" si="30"/>
        <v>AMMS2066</v>
      </c>
      <c r="B968" s="116" t="str">
        <f t="shared" si="31"/>
        <v>WINSTON SILVER SUPER LINE *AST 20</v>
      </c>
      <c r="C968" s="101">
        <v>5.8</v>
      </c>
      <c r="D968" t="s">
        <v>2200</v>
      </c>
      <c r="E968" t="s">
        <v>2736</v>
      </c>
      <c r="F968" t="s">
        <v>2737</v>
      </c>
    </row>
    <row r="969" spans="1:6" x14ac:dyDescent="0.25">
      <c r="A969" t="str">
        <f t="shared" si="30"/>
        <v>AMMS1248</v>
      </c>
      <c r="B969" s="116" t="str">
        <f t="shared" si="31"/>
        <v>WINSTON WHITE *AST 20</v>
      </c>
      <c r="C969" s="101">
        <v>5.8</v>
      </c>
      <c r="D969" t="s">
        <v>2200</v>
      </c>
      <c r="E969" t="s">
        <v>822</v>
      </c>
      <c r="F969" t="s">
        <v>2738</v>
      </c>
    </row>
    <row r="970" spans="1:6" x14ac:dyDescent="0.25">
      <c r="A970" t="str">
        <f t="shared" si="30"/>
        <v>AMMS3467</v>
      </c>
      <c r="B970" s="116" t="str">
        <f t="shared" si="31"/>
        <v>WINSTON WHITE SUPER LINE *AST 20</v>
      </c>
      <c r="C970" s="101">
        <v>5.8</v>
      </c>
      <c r="D970" t="s">
        <v>2200</v>
      </c>
      <c r="E970" t="s">
        <v>457</v>
      </c>
      <c r="F970" t="s">
        <v>2739</v>
      </c>
    </row>
    <row r="971" spans="1:6" x14ac:dyDescent="0.25">
      <c r="A971" t="str">
        <f t="shared" si="30"/>
        <v>AMMS2341</v>
      </c>
      <c r="B971" s="116" t="str">
        <f t="shared" si="31"/>
        <v>YESMOKE BLACK *AST 20</v>
      </c>
      <c r="C971" s="101">
        <v>5.4</v>
      </c>
      <c r="D971" t="s">
        <v>2200</v>
      </c>
      <c r="E971" t="s">
        <v>2740</v>
      </c>
      <c r="F971" t="s">
        <v>2741</v>
      </c>
    </row>
    <row r="972" spans="1:6" x14ac:dyDescent="0.25">
      <c r="A972" t="str">
        <f t="shared" si="30"/>
        <v>AMMS2262</v>
      </c>
      <c r="B972" s="116" t="str">
        <f t="shared" si="31"/>
        <v>YESMOKE BLUE *AST 20</v>
      </c>
      <c r="C972" s="101">
        <v>5.4</v>
      </c>
      <c r="D972" t="s">
        <v>2200</v>
      </c>
      <c r="E972" t="s">
        <v>2742</v>
      </c>
      <c r="F972" t="s">
        <v>2743</v>
      </c>
    </row>
    <row r="973" spans="1:6" x14ac:dyDescent="0.25">
      <c r="A973" t="str">
        <f t="shared" si="30"/>
        <v>AMMS20211</v>
      </c>
      <c r="B973" s="116" t="str">
        <f t="shared" si="31"/>
        <v>YESMOKE PLANET *AST 20</v>
      </c>
      <c r="C973" s="101">
        <v>5.2</v>
      </c>
      <c r="D973" t="s">
        <v>2200</v>
      </c>
      <c r="E973" t="s">
        <v>2744</v>
      </c>
      <c r="F973" t="s">
        <v>2745</v>
      </c>
    </row>
    <row r="974" spans="1:6" x14ac:dyDescent="0.25">
      <c r="A974" t="str">
        <f t="shared" si="30"/>
        <v>AMMS2069</v>
      </c>
      <c r="B974" s="116" t="str">
        <f t="shared" si="31"/>
        <v>YESMOKE RED *AST 20</v>
      </c>
      <c r="C974" s="101">
        <v>5.4</v>
      </c>
      <c r="D974" t="s">
        <v>2200</v>
      </c>
      <c r="E974" t="s">
        <v>2746</v>
      </c>
      <c r="F974" t="s">
        <v>2747</v>
      </c>
    </row>
    <row r="975" spans="1:6" x14ac:dyDescent="0.25">
      <c r="A975" t="str">
        <f t="shared" si="30"/>
        <v>AMMS2682</v>
      </c>
      <c r="B975" s="116" t="str">
        <f t="shared" si="31"/>
        <v>YESMOKE SILVER *AST 20</v>
      </c>
      <c r="C975" s="101">
        <v>5.4</v>
      </c>
      <c r="D975" t="s">
        <v>2200</v>
      </c>
      <c r="E975" t="s">
        <v>2748</v>
      </c>
      <c r="F975" t="s">
        <v>2749</v>
      </c>
    </row>
    <row r="976" spans="1:6" x14ac:dyDescent="0.25">
      <c r="A976" t="str">
        <f t="shared" si="30"/>
        <v>AMMS2072</v>
      </c>
      <c r="B976" s="116" t="str">
        <f t="shared" si="31"/>
        <v>YESMOKE WHITE RED *AST 20</v>
      </c>
      <c r="C976" s="101">
        <v>5.4</v>
      </c>
      <c r="D976" t="s">
        <v>2200</v>
      </c>
      <c r="E976" t="s">
        <v>2750</v>
      </c>
      <c r="F976" t="s">
        <v>2751</v>
      </c>
    </row>
    <row r="977" spans="1:6" x14ac:dyDescent="0.25">
      <c r="A977" t="str">
        <f t="shared" si="30"/>
        <v>AMMS383</v>
      </c>
      <c r="B977" s="116" t="str">
        <f t="shared" si="31"/>
        <v xml:space="preserve">AGIO FILTER TIP </v>
      </c>
      <c r="C977" s="101">
        <v>2.9</v>
      </c>
      <c r="D977" t="s">
        <v>2752</v>
      </c>
      <c r="E977" t="s">
        <v>2753</v>
      </c>
      <c r="F977" t="s">
        <v>2754</v>
      </c>
    </row>
    <row r="978" spans="1:6" x14ac:dyDescent="0.25">
      <c r="A978" t="str">
        <f t="shared" si="30"/>
        <v>AMMS3753</v>
      </c>
      <c r="B978" s="116" t="str">
        <f t="shared" si="31"/>
        <v xml:space="preserve">AGIO FILTER TIP 10 </v>
      </c>
      <c r="C978" s="101">
        <v>5.6</v>
      </c>
      <c r="D978" t="s">
        <v>2755</v>
      </c>
      <c r="E978" t="s">
        <v>2756</v>
      </c>
      <c r="F978" t="s">
        <v>2757</v>
      </c>
    </row>
    <row r="979" spans="1:6" x14ac:dyDescent="0.25">
      <c r="A979" t="str">
        <f t="shared" si="30"/>
        <v>AMMS527</v>
      </c>
      <c r="B979" s="116" t="str">
        <f t="shared" si="31"/>
        <v xml:space="preserve">AGIO JUNIOR TIP </v>
      </c>
      <c r="C979" s="101">
        <v>3</v>
      </c>
      <c r="D979" t="s">
        <v>2752</v>
      </c>
      <c r="E979" t="s">
        <v>2758</v>
      </c>
      <c r="F979" t="s">
        <v>2759</v>
      </c>
    </row>
    <row r="980" spans="1:6" x14ac:dyDescent="0.25">
      <c r="A980" t="str">
        <f t="shared" si="30"/>
        <v>AMMS3754</v>
      </c>
      <c r="B980" s="116" t="str">
        <f t="shared" si="31"/>
        <v xml:space="preserve">AGIO JUNIOR TIP 10 </v>
      </c>
      <c r="C980" s="101">
        <v>5.6</v>
      </c>
      <c r="D980" t="s">
        <v>2755</v>
      </c>
      <c r="E980" t="s">
        <v>2760</v>
      </c>
      <c r="F980" t="s">
        <v>2761</v>
      </c>
    </row>
    <row r="981" spans="1:6" x14ac:dyDescent="0.25">
      <c r="A981" t="str">
        <f t="shared" si="30"/>
        <v>AMMS775</v>
      </c>
      <c r="B981" s="116" t="str">
        <f t="shared" si="31"/>
        <v xml:space="preserve">AGIO MEHARI’S JAVA </v>
      </c>
      <c r="C981" s="101">
        <v>6</v>
      </c>
      <c r="D981" t="s">
        <v>2755</v>
      </c>
      <c r="E981" t="s">
        <v>2762</v>
      </c>
      <c r="F981" t="s">
        <v>2763</v>
      </c>
    </row>
    <row r="982" spans="1:6" x14ac:dyDescent="0.25">
      <c r="A982" t="str">
        <f t="shared" si="30"/>
        <v>AMMS826</v>
      </c>
      <c r="B982" s="116" t="str">
        <f t="shared" si="31"/>
        <v xml:space="preserve">AGIO MEHARI'S RED ORIENT 10 </v>
      </c>
      <c r="C982" s="101">
        <v>4.9000000000000004</v>
      </c>
      <c r="D982" t="s">
        <v>2755</v>
      </c>
      <c r="E982" t="s">
        <v>2764</v>
      </c>
      <c r="F982" t="s">
        <v>2765</v>
      </c>
    </row>
    <row r="983" spans="1:6" x14ac:dyDescent="0.25">
      <c r="A983" t="str">
        <f t="shared" si="30"/>
        <v>AMMS479</v>
      </c>
      <c r="B983" s="116" t="str">
        <f t="shared" si="31"/>
        <v xml:space="preserve">AGIO MINI MEHARI'S BRASIL </v>
      </c>
      <c r="C983" s="101">
        <v>5.3</v>
      </c>
      <c r="D983" t="s">
        <v>2755</v>
      </c>
      <c r="E983" t="s">
        <v>2766</v>
      </c>
      <c r="F983" t="s">
        <v>2767</v>
      </c>
    </row>
    <row r="984" spans="1:6" x14ac:dyDescent="0.25">
      <c r="A984" t="str">
        <f t="shared" si="30"/>
        <v>AMMS615</v>
      </c>
      <c r="B984" s="116" t="str">
        <f t="shared" si="31"/>
        <v xml:space="preserve">AGIO MINI MEHARI'S ECUADOR </v>
      </c>
      <c r="C984" s="101">
        <v>5.6</v>
      </c>
      <c r="D984" t="s">
        <v>2755</v>
      </c>
      <c r="E984" t="s">
        <v>2768</v>
      </c>
      <c r="F984" t="s">
        <v>2769</v>
      </c>
    </row>
    <row r="985" spans="1:6" x14ac:dyDescent="0.25">
      <c r="A985" t="str">
        <f t="shared" si="30"/>
        <v>AMMS2751</v>
      </c>
      <c r="B985" s="116" t="str">
        <f t="shared" si="31"/>
        <v xml:space="preserve">AGIO MINI MEHARI'S FILTER GOLD 20 </v>
      </c>
      <c r="C985" s="101">
        <v>8.6</v>
      </c>
      <c r="D985" t="s">
        <v>1900</v>
      </c>
      <c r="E985" t="s">
        <v>2770</v>
      </c>
      <c r="F985" t="s">
        <v>2771</v>
      </c>
    </row>
    <row r="986" spans="1:6" x14ac:dyDescent="0.25">
      <c r="A986" t="str">
        <f t="shared" si="30"/>
        <v>AMMS2752</v>
      </c>
      <c r="B986" s="116" t="str">
        <f t="shared" si="31"/>
        <v xml:space="preserve">AGIO MINI MEHARI'S FILTER GOLD 5 </v>
      </c>
      <c r="C986" s="101">
        <v>2</v>
      </c>
      <c r="D986" t="s">
        <v>2752</v>
      </c>
      <c r="E986" t="s">
        <v>2772</v>
      </c>
      <c r="F986" t="s">
        <v>2773</v>
      </c>
    </row>
    <row r="987" spans="1:6" x14ac:dyDescent="0.25">
      <c r="A987" t="str">
        <f t="shared" si="30"/>
        <v>AMMS2166</v>
      </c>
      <c r="B987" s="116" t="str">
        <f t="shared" si="31"/>
        <v xml:space="preserve">AGIO MINI MEHARI'S FILTER RED 20 </v>
      </c>
      <c r="C987" s="101">
        <v>8.6</v>
      </c>
      <c r="D987" t="s">
        <v>1900</v>
      </c>
      <c r="E987" t="s">
        <v>2774</v>
      </c>
      <c r="F987" t="s">
        <v>2775</v>
      </c>
    </row>
    <row r="988" spans="1:6" x14ac:dyDescent="0.25">
      <c r="A988" t="str">
        <f t="shared" si="30"/>
        <v>AMMS2167</v>
      </c>
      <c r="B988" s="116" t="str">
        <f t="shared" si="31"/>
        <v xml:space="preserve">AGIO MINI MEHARI'S FILTER RED 5 </v>
      </c>
      <c r="C988" s="101">
        <v>2</v>
      </c>
      <c r="D988" t="s">
        <v>2752</v>
      </c>
      <c r="E988" t="s">
        <v>2776</v>
      </c>
      <c r="F988" t="s">
        <v>2777</v>
      </c>
    </row>
    <row r="989" spans="1:6" x14ac:dyDescent="0.25">
      <c r="A989" t="str">
        <f t="shared" si="30"/>
        <v>AMMS631</v>
      </c>
      <c r="B989" s="116" t="str">
        <f t="shared" si="31"/>
        <v xml:space="preserve">AGIO MINI MEHARI'S JAVA </v>
      </c>
      <c r="C989" s="101">
        <v>5.6</v>
      </c>
      <c r="D989" t="s">
        <v>2755</v>
      </c>
      <c r="E989" t="s">
        <v>2778</v>
      </c>
      <c r="F989" t="s">
        <v>2779</v>
      </c>
    </row>
    <row r="990" spans="1:6" x14ac:dyDescent="0.25">
      <c r="A990" t="str">
        <f t="shared" si="30"/>
        <v>AMMS855</v>
      </c>
      <c r="B990" s="116" t="str">
        <f t="shared" si="31"/>
        <v xml:space="preserve">AGIO MINI MEHARI'S MEDITERRANEO 10 </v>
      </c>
      <c r="C990" s="101">
        <v>5.6</v>
      </c>
      <c r="D990" t="s">
        <v>2755</v>
      </c>
      <c r="E990" t="s">
        <v>2780</v>
      </c>
      <c r="F990" t="s">
        <v>2781</v>
      </c>
    </row>
    <row r="991" spans="1:6" x14ac:dyDescent="0.25">
      <c r="A991" t="str">
        <f t="shared" si="30"/>
        <v>AMMS2501</v>
      </c>
      <c r="B991" s="116" t="str">
        <f t="shared" si="31"/>
        <v xml:space="preserve">AGIO MINI MEHARI'S RED 20 </v>
      </c>
      <c r="C991" s="101">
        <v>7.7</v>
      </c>
      <c r="D991" t="s">
        <v>1900</v>
      </c>
      <c r="E991" t="s">
        <v>2782</v>
      </c>
      <c r="F991" t="s">
        <v>2783</v>
      </c>
    </row>
    <row r="992" spans="1:6" x14ac:dyDescent="0.25">
      <c r="A992" t="str">
        <f t="shared" si="30"/>
        <v>AMMS161</v>
      </c>
      <c r="B992" s="116" t="str">
        <f t="shared" si="31"/>
        <v xml:space="preserve">AGIO MINI MEHARI'S RED ORIENT 10 </v>
      </c>
      <c r="C992" s="101">
        <v>5.6</v>
      </c>
      <c r="D992" t="s">
        <v>2755</v>
      </c>
      <c r="E992" t="s">
        <v>2784</v>
      </c>
      <c r="F992" t="s">
        <v>2785</v>
      </c>
    </row>
    <row r="993" spans="1:6" x14ac:dyDescent="0.25">
      <c r="A993" t="str">
        <f t="shared" si="30"/>
        <v>AMMS21379</v>
      </c>
      <c r="B993" s="116" t="str">
        <f t="shared" si="31"/>
        <v xml:space="preserve">AL CAPONE DUO FILTER 18 </v>
      </c>
      <c r="C993" s="101">
        <v>6.6</v>
      </c>
      <c r="D993" t="s">
        <v>2786</v>
      </c>
      <c r="E993" t="s">
        <v>2787</v>
      </c>
      <c r="F993" t="s">
        <v>2788</v>
      </c>
    </row>
    <row r="994" spans="1:6" x14ac:dyDescent="0.25">
      <c r="A994" t="str">
        <f t="shared" si="30"/>
        <v>AMMS21377</v>
      </c>
      <c r="B994" s="116" t="str">
        <f t="shared" si="31"/>
        <v xml:space="preserve">AL CAPONE DUO FILTER 2 </v>
      </c>
      <c r="C994" s="101">
        <v>0.45</v>
      </c>
      <c r="D994" t="s">
        <v>2789</v>
      </c>
      <c r="E994" t="s">
        <v>2790</v>
      </c>
      <c r="F994" t="s">
        <v>2791</v>
      </c>
    </row>
    <row r="995" spans="1:6" x14ac:dyDescent="0.25">
      <c r="A995" t="str">
        <f t="shared" si="30"/>
        <v>AMMS21378</v>
      </c>
      <c r="B995" s="116" t="str">
        <f t="shared" si="31"/>
        <v xml:space="preserve">AL CAPONE DUO FILTER 3 </v>
      </c>
      <c r="C995" s="101">
        <v>1.6</v>
      </c>
      <c r="D995" t="s">
        <v>2792</v>
      </c>
      <c r="E995" t="s">
        <v>2793</v>
      </c>
      <c r="F995" t="s">
        <v>2794</v>
      </c>
    </row>
    <row r="996" spans="1:6" x14ac:dyDescent="0.25">
      <c r="A996" t="str">
        <f t="shared" si="30"/>
        <v>AMMS1872</v>
      </c>
      <c r="B996" s="116" t="str">
        <f t="shared" si="31"/>
        <v xml:space="preserve">AL CAPONE FILTER 10 </v>
      </c>
      <c r="C996" s="101">
        <v>5.0999999999999996</v>
      </c>
      <c r="D996" t="s">
        <v>2755</v>
      </c>
      <c r="E996" t="s">
        <v>2795</v>
      </c>
      <c r="F996" t="s">
        <v>2796</v>
      </c>
    </row>
    <row r="997" spans="1:6" x14ac:dyDescent="0.25">
      <c r="A997" t="str">
        <f t="shared" si="30"/>
        <v>AMMS3898</v>
      </c>
      <c r="B997" s="116" t="str">
        <f t="shared" si="31"/>
        <v xml:space="preserve">AL CAPONE FLAME FILTER 18 </v>
      </c>
      <c r="C997" s="101">
        <v>6.6</v>
      </c>
      <c r="D997" t="s">
        <v>2786</v>
      </c>
      <c r="E997" t="s">
        <v>2797</v>
      </c>
      <c r="F997" t="s">
        <v>2798</v>
      </c>
    </row>
    <row r="998" spans="1:6" x14ac:dyDescent="0.25">
      <c r="A998" t="str">
        <f t="shared" si="30"/>
        <v>AMMS3550</v>
      </c>
      <c r="B998" s="116" t="str">
        <f t="shared" si="31"/>
        <v xml:space="preserve">AL CAPONE FLAME FILTER 2 </v>
      </c>
      <c r="C998" s="101">
        <v>0.35</v>
      </c>
      <c r="D998" t="s">
        <v>2789</v>
      </c>
      <c r="E998" t="s">
        <v>2799</v>
      </c>
      <c r="F998" t="s">
        <v>2800</v>
      </c>
    </row>
    <row r="999" spans="1:6" x14ac:dyDescent="0.25">
      <c r="A999" t="str">
        <f t="shared" si="30"/>
        <v>AMMS3071</v>
      </c>
      <c r="B999" s="116" t="str">
        <f t="shared" si="31"/>
        <v xml:space="preserve">AL CAPONE FLAME FILTER 3 </v>
      </c>
      <c r="C999" s="101">
        <v>1.6</v>
      </c>
      <c r="D999" t="s">
        <v>2792</v>
      </c>
      <c r="E999" t="s">
        <v>2801</v>
      </c>
      <c r="F999" t="s">
        <v>2802</v>
      </c>
    </row>
    <row r="1000" spans="1:6" x14ac:dyDescent="0.25">
      <c r="A1000" t="str">
        <f t="shared" si="30"/>
        <v>AMMS3899</v>
      </c>
      <c r="B1000" s="116" t="str">
        <f t="shared" si="31"/>
        <v xml:space="preserve">AL CAPONE GOLD FILTER 18 </v>
      </c>
      <c r="C1000" s="101">
        <v>6.6</v>
      </c>
      <c r="D1000" t="s">
        <v>2786</v>
      </c>
      <c r="E1000" t="s">
        <v>2803</v>
      </c>
      <c r="F1000" t="s">
        <v>2804</v>
      </c>
    </row>
    <row r="1001" spans="1:6" x14ac:dyDescent="0.25">
      <c r="A1001" t="str">
        <f t="shared" si="30"/>
        <v>AMMS1873</v>
      </c>
      <c r="B1001" s="116" t="str">
        <f t="shared" si="31"/>
        <v xml:space="preserve">AL CAPONE ORIGINAL FILTER 10 </v>
      </c>
      <c r="C1001" s="101">
        <v>3.8</v>
      </c>
      <c r="D1001" t="s">
        <v>2755</v>
      </c>
      <c r="E1001" t="s">
        <v>2805</v>
      </c>
      <c r="F1001" t="s">
        <v>2806</v>
      </c>
    </row>
    <row r="1002" spans="1:6" x14ac:dyDescent="0.25">
      <c r="A1002" t="str">
        <f t="shared" si="30"/>
        <v>AMMS3900</v>
      </c>
      <c r="B1002" s="116" t="str">
        <f t="shared" si="31"/>
        <v xml:space="preserve">AL CAPONE ORIGINAL FILTER 18 </v>
      </c>
      <c r="C1002" s="101">
        <v>6.6</v>
      </c>
      <c r="D1002" t="s">
        <v>2786</v>
      </c>
      <c r="E1002" t="s">
        <v>2807</v>
      </c>
      <c r="F1002" t="s">
        <v>2808</v>
      </c>
    </row>
    <row r="1003" spans="1:6" x14ac:dyDescent="0.25">
      <c r="A1003" t="str">
        <f t="shared" si="30"/>
        <v>AMMS3092</v>
      </c>
      <c r="B1003" s="116" t="str">
        <f t="shared" si="31"/>
        <v xml:space="preserve">AL CAPONE POCKETS GOLD FILTER 16 </v>
      </c>
      <c r="C1003" s="101">
        <v>6.2</v>
      </c>
      <c r="D1003" t="s">
        <v>2809</v>
      </c>
      <c r="E1003" t="s">
        <v>2810</v>
      </c>
      <c r="F1003" t="s">
        <v>2811</v>
      </c>
    </row>
    <row r="1004" spans="1:6" x14ac:dyDescent="0.25">
      <c r="A1004" t="str">
        <f t="shared" si="30"/>
        <v>AMMS3093</v>
      </c>
      <c r="B1004" s="116" t="str">
        <f t="shared" si="31"/>
        <v xml:space="preserve">AL CAPONE POCKETS ORIGINAL FILTER 16 </v>
      </c>
      <c r="C1004" s="101">
        <v>6.2</v>
      </c>
      <c r="D1004" t="s">
        <v>2809</v>
      </c>
      <c r="E1004" t="s">
        <v>2812</v>
      </c>
      <c r="F1004" t="s">
        <v>2813</v>
      </c>
    </row>
    <row r="1005" spans="1:6" x14ac:dyDescent="0.25">
      <c r="A1005" t="str">
        <f t="shared" si="30"/>
        <v>AMMS3628</v>
      </c>
      <c r="B1005" s="116" t="str">
        <f t="shared" si="31"/>
        <v xml:space="preserve">AL CAPONE POCKETS RED FILTER 3 </v>
      </c>
      <c r="C1005" s="101">
        <v>1.6</v>
      </c>
      <c r="D1005" t="s">
        <v>2792</v>
      </c>
      <c r="E1005" t="s">
        <v>2814</v>
      </c>
      <c r="F1005" t="s">
        <v>2815</v>
      </c>
    </row>
    <row r="1006" spans="1:6" x14ac:dyDescent="0.25">
      <c r="A1006" t="str">
        <f t="shared" si="30"/>
        <v>AMMS3901</v>
      </c>
      <c r="B1006" s="116" t="str">
        <f t="shared" si="31"/>
        <v xml:space="preserve">AL CAPONE SUNSET FILTER 18 </v>
      </c>
      <c r="C1006" s="101">
        <v>6.6</v>
      </c>
      <c r="D1006" t="s">
        <v>2786</v>
      </c>
      <c r="E1006" t="s">
        <v>2816</v>
      </c>
      <c r="F1006" t="s">
        <v>2817</v>
      </c>
    </row>
    <row r="1007" spans="1:6" x14ac:dyDescent="0.25">
      <c r="A1007" t="str">
        <f t="shared" si="30"/>
        <v>AMMS20389</v>
      </c>
      <c r="B1007" s="116" t="str">
        <f t="shared" si="31"/>
        <v xml:space="preserve">AL CAPONE SUNSET FILTER 2 </v>
      </c>
      <c r="C1007" s="101">
        <v>0.55000000000000004</v>
      </c>
      <c r="D1007" t="s">
        <v>2789</v>
      </c>
      <c r="E1007" t="s">
        <v>2818</v>
      </c>
      <c r="F1007" t="s">
        <v>2819</v>
      </c>
    </row>
    <row r="1008" spans="1:6" x14ac:dyDescent="0.25">
      <c r="A1008" t="str">
        <f t="shared" si="30"/>
        <v>AMMS3902</v>
      </c>
      <c r="B1008" s="116" t="str">
        <f t="shared" si="31"/>
        <v xml:space="preserve">AL CAPONE SUNSET FILTER 3 </v>
      </c>
      <c r="C1008" s="101">
        <v>1.6</v>
      </c>
      <c r="D1008" t="s">
        <v>2792</v>
      </c>
      <c r="E1008" t="s">
        <v>2820</v>
      </c>
      <c r="F1008" t="s">
        <v>2821</v>
      </c>
    </row>
    <row r="1009" spans="1:6" x14ac:dyDescent="0.25">
      <c r="A1009" t="str">
        <f t="shared" si="30"/>
        <v>AMMS1658</v>
      </c>
      <c r="B1009" s="116" t="str">
        <f t="shared" si="31"/>
        <v xml:space="preserve">AMIGOS </v>
      </c>
      <c r="C1009" s="101">
        <v>7.2</v>
      </c>
      <c r="D1009" t="s">
        <v>1900</v>
      </c>
      <c r="E1009" t="s">
        <v>2822</v>
      </c>
      <c r="F1009" t="s">
        <v>2823</v>
      </c>
    </row>
    <row r="1010" spans="1:6" x14ac:dyDescent="0.25">
      <c r="A1010" t="str">
        <f t="shared" si="30"/>
        <v>AMMS3363</v>
      </c>
      <c r="B1010" s="116" t="str">
        <f t="shared" si="31"/>
        <v xml:space="preserve">AMIGOS AUTHENTIC 20 </v>
      </c>
      <c r="C1010" s="101">
        <v>7.2</v>
      </c>
      <c r="D1010" t="s">
        <v>1900</v>
      </c>
      <c r="E1010" t="s">
        <v>2824</v>
      </c>
      <c r="F1010" t="s">
        <v>2825</v>
      </c>
    </row>
    <row r="1011" spans="1:6" x14ac:dyDescent="0.25">
      <c r="A1011" t="str">
        <f t="shared" si="30"/>
        <v>AMMS3926</v>
      </c>
      <c r="B1011" s="116" t="str">
        <f t="shared" si="31"/>
        <v xml:space="preserve">AMIGOS AUTHENTIC RED FILTER 10 </v>
      </c>
      <c r="C1011" s="101">
        <v>3.5</v>
      </c>
      <c r="D1011" t="s">
        <v>2755</v>
      </c>
      <c r="E1011" t="s">
        <v>2826</v>
      </c>
      <c r="F1011" t="s">
        <v>2827</v>
      </c>
    </row>
    <row r="1012" spans="1:6" x14ac:dyDescent="0.25">
      <c r="A1012" t="str">
        <f t="shared" si="30"/>
        <v>AMMS3927</v>
      </c>
      <c r="B1012" s="116" t="str">
        <f t="shared" si="31"/>
        <v xml:space="preserve">AMIGOS AUTHENTIC WHITE FILTER 10 </v>
      </c>
      <c r="C1012" s="101">
        <v>3.5</v>
      </c>
      <c r="D1012" t="s">
        <v>2755</v>
      </c>
      <c r="E1012" t="s">
        <v>2828</v>
      </c>
      <c r="F1012" t="s">
        <v>2829</v>
      </c>
    </row>
    <row r="1013" spans="1:6" x14ac:dyDescent="0.25">
      <c r="A1013" t="str">
        <f t="shared" si="30"/>
        <v>AMMS1970</v>
      </c>
      <c r="B1013" s="116" t="str">
        <f t="shared" si="31"/>
        <v xml:space="preserve">AMIGOS FILTER </v>
      </c>
      <c r="C1013" s="101">
        <v>7.2</v>
      </c>
      <c r="D1013" t="s">
        <v>1900</v>
      </c>
      <c r="E1013" t="s">
        <v>2830</v>
      </c>
      <c r="F1013" t="s">
        <v>2831</v>
      </c>
    </row>
    <row r="1014" spans="1:6" x14ac:dyDescent="0.25">
      <c r="A1014" t="str">
        <f t="shared" si="30"/>
        <v>AMMS1926</v>
      </c>
      <c r="B1014" s="116" t="str">
        <f t="shared" si="31"/>
        <v xml:space="preserve">AMIGOS MEDIUM </v>
      </c>
      <c r="C1014" s="101">
        <v>4.0999999999999996</v>
      </c>
      <c r="D1014" t="s">
        <v>2755</v>
      </c>
      <c r="E1014" t="s">
        <v>2832</v>
      </c>
      <c r="F1014" t="s">
        <v>2833</v>
      </c>
    </row>
    <row r="1015" spans="1:6" x14ac:dyDescent="0.25">
      <c r="A1015" t="str">
        <f t="shared" si="30"/>
        <v>AMMS2622</v>
      </c>
      <c r="B1015" s="116" t="str">
        <f t="shared" si="31"/>
        <v xml:space="preserve">AMIGOS MINI RED FILTER 10 </v>
      </c>
      <c r="C1015" s="101">
        <v>2.8</v>
      </c>
      <c r="D1015" t="s">
        <v>2755</v>
      </c>
      <c r="E1015" t="s">
        <v>2834</v>
      </c>
      <c r="F1015" t="s">
        <v>2835</v>
      </c>
    </row>
    <row r="1016" spans="1:6" x14ac:dyDescent="0.25">
      <c r="A1016" t="str">
        <f t="shared" si="30"/>
        <v>AMMS2547</v>
      </c>
      <c r="B1016" s="116" t="str">
        <f t="shared" si="31"/>
        <v xml:space="preserve">AMIGOS POCKET </v>
      </c>
      <c r="C1016" s="101">
        <v>5.9</v>
      </c>
      <c r="D1016" t="s">
        <v>1900</v>
      </c>
      <c r="E1016" t="s">
        <v>2836</v>
      </c>
      <c r="F1016" t="s">
        <v>2837</v>
      </c>
    </row>
    <row r="1017" spans="1:6" x14ac:dyDescent="0.25">
      <c r="A1017" t="str">
        <f t="shared" si="30"/>
        <v>AMMS2548</v>
      </c>
      <c r="B1017" s="116" t="str">
        <f t="shared" si="31"/>
        <v xml:space="preserve">AMIGOS POCKET FILTER </v>
      </c>
      <c r="C1017" s="101">
        <v>5.9</v>
      </c>
      <c r="D1017" t="s">
        <v>1900</v>
      </c>
      <c r="E1017" t="s">
        <v>2838</v>
      </c>
      <c r="F1017" t="s">
        <v>2839</v>
      </c>
    </row>
    <row r="1018" spans="1:6" x14ac:dyDescent="0.25">
      <c r="A1018" t="str">
        <f t="shared" si="30"/>
        <v>AMMS3698</v>
      </c>
      <c r="B1018" s="116" t="str">
        <f t="shared" si="31"/>
        <v xml:space="preserve">AMIGOS POCKET FILTER WHITE 20 </v>
      </c>
      <c r="C1018" s="101">
        <v>4.4000000000000004</v>
      </c>
      <c r="D1018" t="s">
        <v>1900</v>
      </c>
      <c r="E1018" t="s">
        <v>2840</v>
      </c>
      <c r="F1018" t="s">
        <v>2841</v>
      </c>
    </row>
    <row r="1019" spans="1:6" x14ac:dyDescent="0.25">
      <c r="A1019" t="str">
        <f t="shared" si="30"/>
        <v>AMMS2806</v>
      </c>
      <c r="B1019" s="116" t="str">
        <f t="shared" si="31"/>
        <v xml:space="preserve">AMIGOS POCKET FILTRO AMERICAN BLEND </v>
      </c>
      <c r="C1019" s="101">
        <v>5.9</v>
      </c>
      <c r="D1019" t="s">
        <v>1900</v>
      </c>
      <c r="E1019" t="s">
        <v>2842</v>
      </c>
      <c r="F1019" t="s">
        <v>2843</v>
      </c>
    </row>
    <row r="1020" spans="1:6" x14ac:dyDescent="0.25">
      <c r="A1020" t="str">
        <f t="shared" si="30"/>
        <v>AMMS2226</v>
      </c>
      <c r="B1020" s="116" t="str">
        <f t="shared" si="31"/>
        <v xml:space="preserve">AMIGOS RED FILTER 20 </v>
      </c>
      <c r="C1020" s="101">
        <v>7.2</v>
      </c>
      <c r="D1020" t="s">
        <v>1900</v>
      </c>
      <c r="E1020" t="s">
        <v>2844</v>
      </c>
      <c r="F1020" t="s">
        <v>2845</v>
      </c>
    </row>
    <row r="1021" spans="1:6" x14ac:dyDescent="0.25">
      <c r="A1021" t="str">
        <f t="shared" si="30"/>
        <v>AMMS1969</v>
      </c>
      <c r="B1021" s="116" t="str">
        <f t="shared" si="31"/>
        <v xml:space="preserve">BALMORAL DOMINICAN SELECTION 5 SHORT PANATELA </v>
      </c>
      <c r="C1021" s="101">
        <v>4.8</v>
      </c>
      <c r="D1021" t="s">
        <v>2752</v>
      </c>
      <c r="E1021" t="s">
        <v>2846</v>
      </c>
      <c r="F1021" t="s">
        <v>2847</v>
      </c>
    </row>
    <row r="1022" spans="1:6" x14ac:dyDescent="0.25">
      <c r="A1022" t="str">
        <f t="shared" si="30"/>
        <v>AMMS2804</v>
      </c>
      <c r="B1022" s="116" t="str">
        <f t="shared" si="31"/>
        <v xml:space="preserve">BRANIFF RED AMERICAN BLEND </v>
      </c>
      <c r="C1022" s="101">
        <v>5.4</v>
      </c>
      <c r="D1022" t="s">
        <v>1900</v>
      </c>
      <c r="E1022" t="s">
        <v>2848</v>
      </c>
      <c r="F1022" t="s">
        <v>2849</v>
      </c>
    </row>
    <row r="1023" spans="1:6" x14ac:dyDescent="0.25">
      <c r="A1023" t="str">
        <f t="shared" si="30"/>
        <v>AMMS2805</v>
      </c>
      <c r="B1023" s="116" t="str">
        <f t="shared" si="31"/>
        <v xml:space="preserve">BRANIFF WHITE AMERICAN BLEND </v>
      </c>
      <c r="C1023" s="101">
        <v>5.4</v>
      </c>
      <c r="D1023" t="s">
        <v>1900</v>
      </c>
      <c r="E1023" t="s">
        <v>2850</v>
      </c>
      <c r="F1023" t="s">
        <v>2851</v>
      </c>
    </row>
    <row r="1024" spans="1:6" x14ac:dyDescent="0.25">
      <c r="A1024" t="str">
        <f t="shared" si="30"/>
        <v>AMMS3201</v>
      </c>
      <c r="B1024" s="116" t="str">
        <f t="shared" si="31"/>
        <v xml:space="preserve">BREAK BLUE 17 </v>
      </c>
      <c r="C1024" s="101">
        <v>5.7</v>
      </c>
      <c r="D1024" t="s">
        <v>2852</v>
      </c>
      <c r="E1024" t="s">
        <v>2853</v>
      </c>
      <c r="F1024" t="s">
        <v>2854</v>
      </c>
    </row>
    <row r="1025" spans="1:6" x14ac:dyDescent="0.25">
      <c r="A1025" t="str">
        <f t="shared" si="30"/>
        <v>AMMS3200</v>
      </c>
      <c r="B1025" s="116" t="str">
        <f t="shared" si="31"/>
        <v xml:space="preserve">BREAK ORIGINAL 17 </v>
      </c>
      <c r="C1025" s="101">
        <v>5.7</v>
      </c>
      <c r="D1025" t="s">
        <v>2852</v>
      </c>
      <c r="E1025" t="s">
        <v>2855</v>
      </c>
      <c r="F1025" t="s">
        <v>2856</v>
      </c>
    </row>
    <row r="1026" spans="1:6" x14ac:dyDescent="0.25">
      <c r="A1026" t="str">
        <f t="shared" ref="A1026:A1089" si="32">"AMMS" &amp; F1026</f>
        <v>AMMS3202</v>
      </c>
      <c r="B1026" s="116" t="str">
        <f t="shared" ref="B1026:B1089" si="33">E1026 &amp; " " &amp; IF(D1026="astuccio da 20 pezzi","*AST 20",IF(D1026="cartoccio da 20 pezzi","*CART 20",""))</f>
        <v xml:space="preserve">BREAK SILVER 17 </v>
      </c>
      <c r="C1026" s="101">
        <v>5.7</v>
      </c>
      <c r="D1026" t="s">
        <v>2852</v>
      </c>
      <c r="E1026" t="s">
        <v>2857</v>
      </c>
      <c r="F1026" t="s">
        <v>2858</v>
      </c>
    </row>
    <row r="1027" spans="1:6" x14ac:dyDescent="0.25">
      <c r="A1027" t="str">
        <f t="shared" si="32"/>
        <v>AMMS3800</v>
      </c>
      <c r="B1027" s="116" t="str">
        <f t="shared" si="33"/>
        <v xml:space="preserve">BURTON ORIGINAL </v>
      </c>
      <c r="C1027" s="101">
        <v>2.2999999999999998</v>
      </c>
      <c r="D1027" t="s">
        <v>2755</v>
      </c>
      <c r="E1027" t="s">
        <v>1249</v>
      </c>
      <c r="F1027" t="s">
        <v>2859</v>
      </c>
    </row>
    <row r="1028" spans="1:6" x14ac:dyDescent="0.25">
      <c r="A1028" t="str">
        <f t="shared" si="32"/>
        <v>AMMS3801</v>
      </c>
      <c r="B1028" s="116" t="str">
        <f t="shared" si="33"/>
        <v xml:space="preserve">BURTON ORIGINAL </v>
      </c>
      <c r="C1028" s="101">
        <v>3.8</v>
      </c>
      <c r="D1028" t="s">
        <v>2852</v>
      </c>
      <c r="E1028" t="s">
        <v>1249</v>
      </c>
      <c r="F1028" t="s">
        <v>2860</v>
      </c>
    </row>
    <row r="1029" spans="1:6" x14ac:dyDescent="0.25">
      <c r="A1029" t="str">
        <f t="shared" si="32"/>
        <v>AMMS3420</v>
      </c>
      <c r="B1029" s="116" t="str">
        <f t="shared" si="33"/>
        <v xml:space="preserve">CAFE' CREME 01 FILTER BROWN 3 </v>
      </c>
      <c r="C1029" s="101">
        <v>1.1000000000000001</v>
      </c>
      <c r="D1029" t="s">
        <v>2792</v>
      </c>
      <c r="E1029" t="s">
        <v>2861</v>
      </c>
      <c r="F1029" t="s">
        <v>2862</v>
      </c>
    </row>
    <row r="1030" spans="1:6" x14ac:dyDescent="0.25">
      <c r="A1030" t="str">
        <f t="shared" si="32"/>
        <v>AMMS3421</v>
      </c>
      <c r="B1030" s="116" t="str">
        <f t="shared" si="33"/>
        <v xml:space="preserve">CAFE' CREME 02 FILTER BEIGE 3 </v>
      </c>
      <c r="C1030" s="101">
        <v>1.1000000000000001</v>
      </c>
      <c r="D1030" t="s">
        <v>2792</v>
      </c>
      <c r="E1030" t="s">
        <v>2863</v>
      </c>
      <c r="F1030" t="s">
        <v>2864</v>
      </c>
    </row>
    <row r="1031" spans="1:6" x14ac:dyDescent="0.25">
      <c r="A1031" t="str">
        <f t="shared" si="32"/>
        <v>AMMS3180</v>
      </c>
      <c r="B1031" s="116" t="str">
        <f t="shared" si="33"/>
        <v xml:space="preserve">CAFE' CREME BROWN </v>
      </c>
      <c r="C1031" s="101">
        <v>4</v>
      </c>
      <c r="D1031" t="s">
        <v>2755</v>
      </c>
      <c r="E1031" t="s">
        <v>2865</v>
      </c>
      <c r="F1031" t="s">
        <v>2866</v>
      </c>
    </row>
    <row r="1032" spans="1:6" x14ac:dyDescent="0.25">
      <c r="A1032" t="str">
        <f t="shared" si="32"/>
        <v>AMMS3334</v>
      </c>
      <c r="B1032" s="116" t="str">
        <f t="shared" si="33"/>
        <v xml:space="preserve">CAFE' CREME SIGNATURE FILTER COPPER </v>
      </c>
      <c r="C1032" s="101">
        <v>3.1</v>
      </c>
      <c r="D1032" t="s">
        <v>2867</v>
      </c>
      <c r="E1032" t="s">
        <v>2868</v>
      </c>
      <c r="F1032" t="s">
        <v>2869</v>
      </c>
    </row>
    <row r="1033" spans="1:6" x14ac:dyDescent="0.25">
      <c r="A1033" t="str">
        <f t="shared" si="32"/>
        <v>AMMS3812</v>
      </c>
      <c r="B1033" s="116" t="str">
        <f t="shared" si="33"/>
        <v xml:space="preserve">CAMEL ACTIVATE PURPLE TOBACCO WRAPPED </v>
      </c>
      <c r="C1033" s="101">
        <v>3</v>
      </c>
      <c r="D1033" t="s">
        <v>2755</v>
      </c>
      <c r="E1033" t="s">
        <v>2870</v>
      </c>
      <c r="F1033" t="s">
        <v>2871</v>
      </c>
    </row>
    <row r="1034" spans="1:6" x14ac:dyDescent="0.25">
      <c r="A1034" t="str">
        <f t="shared" si="32"/>
        <v>AMMS3811</v>
      </c>
      <c r="B1034" s="116" t="str">
        <f t="shared" si="33"/>
        <v xml:space="preserve">CAMEL ACTIVATE TOBACCO WRAPPED </v>
      </c>
      <c r="C1034" s="101">
        <v>3</v>
      </c>
      <c r="D1034" t="s">
        <v>2755</v>
      </c>
      <c r="E1034" t="s">
        <v>2872</v>
      </c>
      <c r="F1034" t="s">
        <v>2873</v>
      </c>
    </row>
    <row r="1035" spans="1:6" x14ac:dyDescent="0.25">
      <c r="A1035" t="str">
        <f t="shared" si="32"/>
        <v>AMMS2562</v>
      </c>
      <c r="B1035" s="116" t="str">
        <f t="shared" si="33"/>
        <v xml:space="preserve">CANDLELIGHT FILTER BLACK </v>
      </c>
      <c r="C1035" s="101">
        <v>3</v>
      </c>
      <c r="D1035" t="s">
        <v>2755</v>
      </c>
      <c r="E1035" t="s">
        <v>2874</v>
      </c>
      <c r="F1035" t="s">
        <v>2875</v>
      </c>
    </row>
    <row r="1036" spans="1:6" x14ac:dyDescent="0.25">
      <c r="A1036" t="str">
        <f t="shared" si="32"/>
        <v>AMMS2103</v>
      </c>
      <c r="B1036" s="116" t="str">
        <f t="shared" si="33"/>
        <v xml:space="preserve">CANDLELIGHT FILTER GOLD </v>
      </c>
      <c r="C1036" s="101">
        <v>3</v>
      </c>
      <c r="D1036" t="s">
        <v>2755</v>
      </c>
      <c r="E1036" t="s">
        <v>2876</v>
      </c>
      <c r="F1036" t="s">
        <v>2877</v>
      </c>
    </row>
    <row r="1037" spans="1:6" x14ac:dyDescent="0.25">
      <c r="A1037" t="str">
        <f t="shared" si="32"/>
        <v>AMMS3362</v>
      </c>
      <c r="B1037" s="116" t="str">
        <f t="shared" si="33"/>
        <v xml:space="preserve">CHE VELASQUES DOMINICANA 10 CIGARILLOS </v>
      </c>
      <c r="C1037" s="101">
        <v>6.3</v>
      </c>
      <c r="D1037" t="s">
        <v>2755</v>
      </c>
      <c r="E1037" t="s">
        <v>2878</v>
      </c>
      <c r="F1037" t="s">
        <v>2879</v>
      </c>
    </row>
    <row r="1038" spans="1:6" x14ac:dyDescent="0.25">
      <c r="A1038" t="str">
        <f t="shared" si="32"/>
        <v>AMMS3515</v>
      </c>
      <c r="B1038" s="116" t="str">
        <f t="shared" si="33"/>
        <v xml:space="preserve">CHE VELASQUES MARRON ECUADOR 10 </v>
      </c>
      <c r="C1038" s="101">
        <v>4.7</v>
      </c>
      <c r="D1038" t="s">
        <v>2755</v>
      </c>
      <c r="E1038" t="s">
        <v>2880</v>
      </c>
      <c r="F1038" t="s">
        <v>2881</v>
      </c>
    </row>
    <row r="1039" spans="1:6" x14ac:dyDescent="0.25">
      <c r="A1039" t="str">
        <f t="shared" si="32"/>
        <v>AMMS3608</v>
      </c>
      <c r="B1039" s="116" t="str">
        <f t="shared" si="33"/>
        <v xml:space="preserve">CHE VELASQUES MARRON ECUADOR 10 MINI CIGARILLOS </v>
      </c>
      <c r="C1039" s="101">
        <v>4.4000000000000004</v>
      </c>
      <c r="D1039" t="s">
        <v>2755</v>
      </c>
      <c r="E1039" t="s">
        <v>2882</v>
      </c>
      <c r="F1039" t="s">
        <v>2883</v>
      </c>
    </row>
    <row r="1040" spans="1:6" x14ac:dyDescent="0.25">
      <c r="A1040" t="str">
        <f t="shared" si="32"/>
        <v>AMMS3517</v>
      </c>
      <c r="B1040" s="116" t="str">
        <f t="shared" si="33"/>
        <v xml:space="preserve">CHE VELASQUES MARRON ECUADOR 3 </v>
      </c>
      <c r="C1040" s="101">
        <v>2.2999999999999998</v>
      </c>
      <c r="D1040" t="s">
        <v>2792</v>
      </c>
      <c r="E1040" t="s">
        <v>2884</v>
      </c>
      <c r="F1040" t="s">
        <v>2885</v>
      </c>
    </row>
    <row r="1041" spans="1:6" x14ac:dyDescent="0.25">
      <c r="A1041" t="str">
        <f t="shared" si="32"/>
        <v>AMMS3378</v>
      </c>
      <c r="B1041" s="116" t="str">
        <f t="shared" si="33"/>
        <v xml:space="preserve">CHE VELASQUES ORIGINAL 10 CIGARILLOS </v>
      </c>
      <c r="C1041" s="101">
        <v>6</v>
      </c>
      <c r="D1041" t="s">
        <v>2755</v>
      </c>
      <c r="E1041" t="s">
        <v>2886</v>
      </c>
      <c r="F1041" t="s">
        <v>2887</v>
      </c>
    </row>
    <row r="1042" spans="1:6" x14ac:dyDescent="0.25">
      <c r="A1042" t="str">
        <f t="shared" si="32"/>
        <v>AMMS3380</v>
      </c>
      <c r="B1042" s="116" t="str">
        <f t="shared" si="33"/>
        <v xml:space="preserve">CHE VELASQUES ORIGINAL 10 MINI CIGARILLOS </v>
      </c>
      <c r="C1042" s="101">
        <v>5.0999999999999996</v>
      </c>
      <c r="D1042" t="s">
        <v>2755</v>
      </c>
      <c r="E1042" t="s">
        <v>2888</v>
      </c>
      <c r="F1042" t="s">
        <v>2889</v>
      </c>
    </row>
    <row r="1043" spans="1:6" x14ac:dyDescent="0.25">
      <c r="A1043" t="str">
        <f t="shared" si="32"/>
        <v>AMMS3514</v>
      </c>
      <c r="B1043" s="116" t="str">
        <f t="shared" si="33"/>
        <v xml:space="preserve">CHE VELASQUES ORO ECUADOR 10 </v>
      </c>
      <c r="C1043" s="101">
        <v>5.4</v>
      </c>
      <c r="D1043" t="s">
        <v>2755</v>
      </c>
      <c r="E1043" t="s">
        <v>2890</v>
      </c>
      <c r="F1043" t="s">
        <v>2891</v>
      </c>
    </row>
    <row r="1044" spans="1:6" x14ac:dyDescent="0.25">
      <c r="A1044" t="str">
        <f t="shared" si="32"/>
        <v>AMMS3609</v>
      </c>
      <c r="B1044" s="116" t="str">
        <f t="shared" si="33"/>
        <v xml:space="preserve">CHE VELASQUES ORO ECUADOR 10 MINI CIGARILLOS </v>
      </c>
      <c r="C1044" s="101">
        <v>3.9</v>
      </c>
      <c r="D1044" t="s">
        <v>2755</v>
      </c>
      <c r="E1044" t="s">
        <v>2892</v>
      </c>
      <c r="F1044" t="s">
        <v>2893</v>
      </c>
    </row>
    <row r="1045" spans="1:6" x14ac:dyDescent="0.25">
      <c r="A1045" t="str">
        <f t="shared" si="32"/>
        <v>AMMS3516</v>
      </c>
      <c r="B1045" s="116" t="str">
        <f t="shared" si="33"/>
        <v xml:space="preserve">CHE VELASQUES ORO ECUADOR 3 </v>
      </c>
      <c r="C1045" s="101">
        <v>2.8</v>
      </c>
      <c r="D1045" t="s">
        <v>2792</v>
      </c>
      <c r="E1045" t="s">
        <v>2894</v>
      </c>
      <c r="F1045" t="s">
        <v>2895</v>
      </c>
    </row>
    <row r="1046" spans="1:6" x14ac:dyDescent="0.25">
      <c r="A1046" t="str">
        <f t="shared" si="32"/>
        <v>AMMS3379</v>
      </c>
      <c r="B1046" s="116" t="str">
        <f t="shared" si="33"/>
        <v xml:space="preserve">CHE VELASQUES ROJO ECUADOR 10 CIGARILLOS </v>
      </c>
      <c r="C1046" s="101">
        <v>6.3</v>
      </c>
      <c r="D1046" t="s">
        <v>2755</v>
      </c>
      <c r="E1046" t="s">
        <v>2896</v>
      </c>
      <c r="F1046" t="s">
        <v>2897</v>
      </c>
    </row>
    <row r="1047" spans="1:6" x14ac:dyDescent="0.25">
      <c r="A1047" t="str">
        <f t="shared" si="32"/>
        <v>AMMS3688</v>
      </c>
      <c r="B1047" s="116" t="str">
        <f t="shared" si="33"/>
        <v xml:space="preserve">CHESTERFIELD LEAF </v>
      </c>
      <c r="C1047" s="101">
        <v>2.8</v>
      </c>
      <c r="D1047" t="s">
        <v>2755</v>
      </c>
      <c r="E1047" t="s">
        <v>464</v>
      </c>
      <c r="F1047" t="s">
        <v>2898</v>
      </c>
    </row>
    <row r="1048" spans="1:6" x14ac:dyDescent="0.25">
      <c r="A1048" t="str">
        <f t="shared" si="32"/>
        <v>AMMS3823</v>
      </c>
      <c r="B1048" s="116" t="str">
        <f t="shared" si="33"/>
        <v xml:space="preserve">CHESTERFIELD REMIX </v>
      </c>
      <c r="C1048" s="101">
        <v>2.8</v>
      </c>
      <c r="D1048" t="s">
        <v>2755</v>
      </c>
      <c r="E1048" t="s">
        <v>466</v>
      </c>
      <c r="F1048" t="s">
        <v>2899</v>
      </c>
    </row>
    <row r="1049" spans="1:6" x14ac:dyDescent="0.25">
      <c r="A1049" t="str">
        <f t="shared" si="32"/>
        <v>AMMS2749</v>
      </c>
      <c r="B1049" s="116" t="str">
        <f t="shared" si="33"/>
        <v xml:space="preserve">CLUBMASTER CIGARILLO FILTER RED </v>
      </c>
      <c r="C1049" s="101">
        <v>6.7</v>
      </c>
      <c r="D1049" t="s">
        <v>1900</v>
      </c>
      <c r="E1049" t="s">
        <v>2900</v>
      </c>
      <c r="F1049" t="s">
        <v>2901</v>
      </c>
    </row>
    <row r="1050" spans="1:6" x14ac:dyDescent="0.25">
      <c r="A1050" t="str">
        <f t="shared" si="32"/>
        <v>AMMS2748</v>
      </c>
      <c r="B1050" s="116" t="str">
        <f t="shared" si="33"/>
        <v xml:space="preserve">CLUBMASTER MINI BLUE </v>
      </c>
      <c r="C1050" s="101">
        <v>6.5</v>
      </c>
      <c r="D1050" t="s">
        <v>1900</v>
      </c>
      <c r="E1050" t="s">
        <v>2902</v>
      </c>
      <c r="F1050" t="s">
        <v>2903</v>
      </c>
    </row>
    <row r="1051" spans="1:6" x14ac:dyDescent="0.25">
      <c r="A1051" t="str">
        <f t="shared" si="32"/>
        <v>AMMS2633</v>
      </c>
      <c r="B1051" s="116" t="str">
        <f t="shared" si="33"/>
        <v xml:space="preserve">CLUBMASTER MINI BROWN </v>
      </c>
      <c r="C1051" s="101">
        <v>6.5</v>
      </c>
      <c r="D1051" t="s">
        <v>1900</v>
      </c>
      <c r="E1051" t="s">
        <v>2904</v>
      </c>
      <c r="F1051" t="s">
        <v>2905</v>
      </c>
    </row>
    <row r="1052" spans="1:6" x14ac:dyDescent="0.25">
      <c r="A1052" t="str">
        <f t="shared" si="32"/>
        <v>AMMS21628</v>
      </c>
      <c r="B1052" s="116" t="str">
        <f t="shared" si="33"/>
        <v xml:space="preserve">CLUBMASTER MINI FILTER ICELAND </v>
      </c>
      <c r="C1052" s="101">
        <v>6.5</v>
      </c>
      <c r="D1052" t="s">
        <v>1900</v>
      </c>
      <c r="E1052" t="s">
        <v>2906</v>
      </c>
      <c r="F1052" t="s">
        <v>2907</v>
      </c>
    </row>
    <row r="1053" spans="1:6" x14ac:dyDescent="0.25">
      <c r="A1053" t="str">
        <f t="shared" si="32"/>
        <v>AMMS1617</v>
      </c>
      <c r="B1053" s="116" t="str">
        <f t="shared" si="33"/>
        <v xml:space="preserve">CLUBMASTER MINI FILTER RED </v>
      </c>
      <c r="C1053" s="101">
        <v>6.5</v>
      </c>
      <c r="D1053" t="s">
        <v>1900</v>
      </c>
      <c r="E1053" t="s">
        <v>2908</v>
      </c>
      <c r="F1053" t="s">
        <v>2909</v>
      </c>
    </row>
    <row r="1054" spans="1:6" x14ac:dyDescent="0.25">
      <c r="A1054" t="str">
        <f t="shared" si="32"/>
        <v>AMMS1616</v>
      </c>
      <c r="B1054" s="116" t="str">
        <f t="shared" si="33"/>
        <v xml:space="preserve">CLUBMASTER MINI RED </v>
      </c>
      <c r="C1054" s="101">
        <v>6.5</v>
      </c>
      <c r="D1054" t="s">
        <v>1900</v>
      </c>
      <c r="E1054" t="s">
        <v>2910</v>
      </c>
      <c r="F1054" t="s">
        <v>2911</v>
      </c>
    </row>
    <row r="1055" spans="1:6" x14ac:dyDescent="0.25">
      <c r="A1055" t="str">
        <f t="shared" si="32"/>
        <v>AMMS2193</v>
      </c>
      <c r="B1055" s="116" t="str">
        <f t="shared" si="33"/>
        <v xml:space="preserve">CLUBMASTER MINI RED 5 </v>
      </c>
      <c r="C1055" s="101">
        <v>1.5</v>
      </c>
      <c r="D1055" t="s">
        <v>2752</v>
      </c>
      <c r="E1055" t="s">
        <v>2912</v>
      </c>
      <c r="F1055" t="s">
        <v>2913</v>
      </c>
    </row>
    <row r="1056" spans="1:6" x14ac:dyDescent="0.25">
      <c r="A1056" t="str">
        <f t="shared" si="32"/>
        <v>AMMS20224</v>
      </c>
      <c r="B1056" s="116" t="str">
        <f t="shared" si="33"/>
        <v xml:space="preserve">CLUBMASTER RED SUPERIOR FILTER 20 </v>
      </c>
      <c r="C1056" s="101">
        <v>6.9</v>
      </c>
      <c r="D1056" t="s">
        <v>1900</v>
      </c>
      <c r="E1056" t="s">
        <v>2914</v>
      </c>
      <c r="F1056" t="s">
        <v>2915</v>
      </c>
    </row>
    <row r="1057" spans="1:6" x14ac:dyDescent="0.25">
      <c r="A1057" t="str">
        <f t="shared" si="32"/>
        <v>AMMS21640</v>
      </c>
      <c r="B1057" s="116" t="str">
        <f t="shared" si="33"/>
        <v xml:space="preserve">CLUBMASTER RED SUPERIOR FILTER 5 </v>
      </c>
      <c r="C1057" s="101">
        <v>2.2000000000000002</v>
      </c>
      <c r="D1057" t="s">
        <v>2752</v>
      </c>
      <c r="E1057" t="s">
        <v>2916</v>
      </c>
      <c r="F1057" t="s">
        <v>2917</v>
      </c>
    </row>
    <row r="1058" spans="1:6" x14ac:dyDescent="0.25">
      <c r="A1058" t="str">
        <f t="shared" si="32"/>
        <v>AMMS21698</v>
      </c>
      <c r="B1058" s="116" t="str">
        <f t="shared" si="33"/>
        <v xml:space="preserve">CLUBMASTER RED SUPERIOR FILTER DISPLAY </v>
      </c>
      <c r="C1058" s="101">
        <v>88</v>
      </c>
      <c r="D1058" t="s">
        <v>2918</v>
      </c>
      <c r="E1058" t="s">
        <v>2919</v>
      </c>
      <c r="F1058" t="s">
        <v>2920</v>
      </c>
    </row>
    <row r="1059" spans="1:6" x14ac:dyDescent="0.25">
      <c r="A1059" t="str">
        <f t="shared" si="32"/>
        <v>AMMS3579</v>
      </c>
      <c r="B1059" s="116" t="str">
        <f t="shared" si="33"/>
        <v xml:space="preserve">CLUBMASTER SUPERIOR FILTER 10 </v>
      </c>
      <c r="C1059" s="101">
        <v>2.7</v>
      </c>
      <c r="D1059" t="s">
        <v>2755</v>
      </c>
      <c r="E1059" t="s">
        <v>2921</v>
      </c>
      <c r="F1059" t="s">
        <v>2922</v>
      </c>
    </row>
    <row r="1060" spans="1:6" x14ac:dyDescent="0.25">
      <c r="A1060" t="str">
        <f t="shared" si="32"/>
        <v>AMMS3610</v>
      </c>
      <c r="B1060" s="116" t="str">
        <f t="shared" si="33"/>
        <v xml:space="preserve">CLUBMASTER WHITE MINI FILTER 20 </v>
      </c>
      <c r="C1060" s="101">
        <v>5.4</v>
      </c>
      <c r="D1060" t="s">
        <v>1900</v>
      </c>
      <c r="E1060" t="s">
        <v>2923</v>
      </c>
      <c r="F1060" t="s">
        <v>2924</v>
      </c>
    </row>
    <row r="1061" spans="1:6" x14ac:dyDescent="0.25">
      <c r="A1061" t="str">
        <f t="shared" si="32"/>
        <v>AMMS3611</v>
      </c>
      <c r="B1061" s="116" t="str">
        <f t="shared" si="33"/>
        <v xml:space="preserve">CLUBMASTER WHITE SUPERIOR FILTER 10 </v>
      </c>
      <c r="C1061" s="101">
        <v>2.7</v>
      </c>
      <c r="D1061" t="s">
        <v>2755</v>
      </c>
      <c r="E1061" t="s">
        <v>2925</v>
      </c>
      <c r="F1061" t="s">
        <v>2926</v>
      </c>
    </row>
    <row r="1062" spans="1:6" x14ac:dyDescent="0.25">
      <c r="A1062" t="str">
        <f t="shared" si="32"/>
        <v>AMMS16540</v>
      </c>
      <c r="B1062" s="116" t="str">
        <f t="shared" si="33"/>
        <v xml:space="preserve">COHIBA CLUB </v>
      </c>
      <c r="C1062" s="101">
        <v>26.9</v>
      </c>
      <c r="D1062" t="s">
        <v>1900</v>
      </c>
      <c r="E1062" t="s">
        <v>2927</v>
      </c>
      <c r="F1062" t="s">
        <v>2928</v>
      </c>
    </row>
    <row r="1063" spans="1:6" x14ac:dyDescent="0.25">
      <c r="A1063" t="str">
        <f t="shared" si="32"/>
        <v>AMMS17933</v>
      </c>
      <c r="B1063" s="116" t="str">
        <f t="shared" si="33"/>
        <v xml:space="preserve">COHIBA CLUB </v>
      </c>
      <c r="C1063" s="101">
        <v>13.8</v>
      </c>
      <c r="D1063" t="s">
        <v>2755</v>
      </c>
      <c r="E1063" t="s">
        <v>2927</v>
      </c>
      <c r="F1063" t="s">
        <v>2929</v>
      </c>
    </row>
    <row r="1064" spans="1:6" x14ac:dyDescent="0.25">
      <c r="A1064" t="str">
        <f t="shared" si="32"/>
        <v>AMMS1275</v>
      </c>
      <c r="B1064" s="116" t="str">
        <f t="shared" si="33"/>
        <v xml:space="preserve">COHIBA MINI </v>
      </c>
      <c r="C1064" s="101">
        <v>10.4</v>
      </c>
      <c r="D1064" t="s">
        <v>2755</v>
      </c>
      <c r="E1064" t="s">
        <v>2930</v>
      </c>
      <c r="F1064" t="s">
        <v>2931</v>
      </c>
    </row>
    <row r="1065" spans="1:6" x14ac:dyDescent="0.25">
      <c r="A1065" t="str">
        <f t="shared" si="32"/>
        <v>AMMS18666</v>
      </c>
      <c r="B1065" s="116" t="str">
        <f t="shared" si="33"/>
        <v xml:space="preserve">COHIBA MINI WHITE </v>
      </c>
      <c r="C1065" s="101">
        <v>10.4</v>
      </c>
      <c r="D1065" t="s">
        <v>2755</v>
      </c>
      <c r="E1065" t="s">
        <v>2932</v>
      </c>
      <c r="F1065" t="s">
        <v>2933</v>
      </c>
    </row>
    <row r="1066" spans="1:6" x14ac:dyDescent="0.25">
      <c r="A1066" t="str">
        <f t="shared" si="32"/>
        <v>AMMS19131</v>
      </c>
      <c r="B1066" s="116" t="str">
        <f t="shared" si="33"/>
        <v xml:space="preserve">COHIBA SHORT </v>
      </c>
      <c r="C1066" s="101">
        <v>19.100000000000001</v>
      </c>
      <c r="D1066" t="s">
        <v>2755</v>
      </c>
      <c r="E1066" t="s">
        <v>2934</v>
      </c>
      <c r="F1066" t="s">
        <v>2935</v>
      </c>
    </row>
    <row r="1067" spans="1:6" x14ac:dyDescent="0.25">
      <c r="A1067" t="str">
        <f t="shared" si="32"/>
        <v>AMMS20465</v>
      </c>
      <c r="B1067" s="116" t="str">
        <f t="shared" si="33"/>
        <v xml:space="preserve">COHIBA SHORT 88 YEAR OF THE RABBIT </v>
      </c>
      <c r="C1067" s="101">
        <v>250</v>
      </c>
      <c r="D1067" t="s">
        <v>2936</v>
      </c>
      <c r="E1067" t="s">
        <v>2937</v>
      </c>
      <c r="F1067" t="s">
        <v>2938</v>
      </c>
    </row>
    <row r="1068" spans="1:6" x14ac:dyDescent="0.25">
      <c r="A1068" t="str">
        <f t="shared" si="32"/>
        <v>AMMS20924</v>
      </c>
      <c r="B1068" s="116" t="str">
        <f t="shared" si="33"/>
        <v xml:space="preserve">COHIBA SHORT 88 DRAGON </v>
      </c>
      <c r="C1068" s="101">
        <v>250</v>
      </c>
      <c r="D1068" t="s">
        <v>2936</v>
      </c>
      <c r="E1068" t="s">
        <v>2939</v>
      </c>
      <c r="F1068" t="s">
        <v>2940</v>
      </c>
    </row>
    <row r="1069" spans="1:6" x14ac:dyDescent="0.25">
      <c r="A1069" t="str">
        <f t="shared" si="32"/>
        <v>AMMS20923</v>
      </c>
      <c r="B1069" s="116" t="str">
        <f t="shared" si="33"/>
        <v xml:space="preserve">COHIBA WIDE SHORT 6 </v>
      </c>
      <c r="C1069" s="101">
        <v>23.4</v>
      </c>
      <c r="D1069" t="s">
        <v>2941</v>
      </c>
      <c r="E1069" t="s">
        <v>2942</v>
      </c>
      <c r="F1069" t="s">
        <v>2943</v>
      </c>
    </row>
    <row r="1070" spans="1:6" x14ac:dyDescent="0.25">
      <c r="A1070" t="str">
        <f t="shared" si="32"/>
        <v>AMMS3475</v>
      </c>
      <c r="B1070" s="116" t="str">
        <f t="shared" si="33"/>
        <v xml:space="preserve">CUBERO 10 RED FILTER </v>
      </c>
      <c r="C1070" s="101">
        <v>5.0999999999999996</v>
      </c>
      <c r="D1070" t="s">
        <v>2755</v>
      </c>
      <c r="E1070" t="s">
        <v>2944</v>
      </c>
      <c r="F1070" t="s">
        <v>2945</v>
      </c>
    </row>
    <row r="1071" spans="1:6" x14ac:dyDescent="0.25">
      <c r="A1071" t="str">
        <f t="shared" si="32"/>
        <v>AMMS3474</v>
      </c>
      <c r="B1071" s="116" t="str">
        <f t="shared" si="33"/>
        <v xml:space="preserve">CUBERO 10 RED MINI </v>
      </c>
      <c r="C1071" s="101">
        <v>4.9000000000000004</v>
      </c>
      <c r="D1071" t="s">
        <v>2755</v>
      </c>
      <c r="E1071" t="s">
        <v>2946</v>
      </c>
      <c r="F1071" t="s">
        <v>2947</v>
      </c>
    </row>
    <row r="1072" spans="1:6" x14ac:dyDescent="0.25">
      <c r="A1072" t="str">
        <f t="shared" si="32"/>
        <v>AMMS3473</v>
      </c>
      <c r="B1072" s="116" t="str">
        <f t="shared" si="33"/>
        <v xml:space="preserve">CUBERO 10 RED MINI FILTER </v>
      </c>
      <c r="C1072" s="101">
        <v>4.9000000000000004</v>
      </c>
      <c r="D1072" t="s">
        <v>2755</v>
      </c>
      <c r="E1072" t="s">
        <v>2948</v>
      </c>
      <c r="F1072" t="s">
        <v>2949</v>
      </c>
    </row>
    <row r="1073" spans="1:6" x14ac:dyDescent="0.25">
      <c r="A1073" t="str">
        <f t="shared" si="32"/>
        <v>AMMS3602</v>
      </c>
      <c r="B1073" s="116" t="str">
        <f t="shared" si="33"/>
        <v xml:space="preserve">CUBERO 10 WHITE FILTER </v>
      </c>
      <c r="C1073" s="101">
        <v>4.3</v>
      </c>
      <c r="D1073" t="s">
        <v>2755</v>
      </c>
      <c r="E1073" t="s">
        <v>2950</v>
      </c>
      <c r="F1073" t="s">
        <v>2951</v>
      </c>
    </row>
    <row r="1074" spans="1:6" x14ac:dyDescent="0.25">
      <c r="A1074" t="str">
        <f t="shared" si="32"/>
        <v>AMMS3480</v>
      </c>
      <c r="B1074" s="116" t="str">
        <f t="shared" si="33"/>
        <v xml:space="preserve">CUBERO 3 RED FILTER CIGARILLOS </v>
      </c>
      <c r="C1074" s="101">
        <v>1</v>
      </c>
      <c r="D1074" t="s">
        <v>2792</v>
      </c>
      <c r="E1074" t="s">
        <v>2952</v>
      </c>
      <c r="F1074" t="s">
        <v>2953</v>
      </c>
    </row>
    <row r="1075" spans="1:6" x14ac:dyDescent="0.25">
      <c r="A1075" t="str">
        <f t="shared" si="32"/>
        <v>AMMS3478</v>
      </c>
      <c r="B1075" s="116" t="str">
        <f t="shared" si="33"/>
        <v xml:space="preserve">CUBERO 3 RED MINI CIGARILLOS </v>
      </c>
      <c r="C1075" s="101">
        <v>1</v>
      </c>
      <c r="D1075" t="s">
        <v>2792</v>
      </c>
      <c r="E1075" t="s">
        <v>2954</v>
      </c>
      <c r="F1075" t="s">
        <v>2955</v>
      </c>
    </row>
    <row r="1076" spans="1:6" x14ac:dyDescent="0.25">
      <c r="A1076" t="str">
        <f t="shared" si="32"/>
        <v>AMMS3479</v>
      </c>
      <c r="B1076" s="116" t="str">
        <f t="shared" si="33"/>
        <v xml:space="preserve">CUBERO 3 RED MINI FILTER CIGARILLOS </v>
      </c>
      <c r="C1076" s="101">
        <v>1</v>
      </c>
      <c r="D1076" t="s">
        <v>2792</v>
      </c>
      <c r="E1076" t="s">
        <v>2956</v>
      </c>
      <c r="F1076" t="s">
        <v>2957</v>
      </c>
    </row>
    <row r="1077" spans="1:6" x14ac:dyDescent="0.25">
      <c r="A1077" t="str">
        <f t="shared" si="32"/>
        <v>AMMS3538</v>
      </c>
      <c r="B1077" s="116" t="str">
        <f t="shared" si="33"/>
        <v xml:space="preserve">DANNEMANN SAMBA </v>
      </c>
      <c r="C1077" s="101">
        <v>5.6</v>
      </c>
      <c r="D1077" t="s">
        <v>2755</v>
      </c>
      <c r="E1077" t="s">
        <v>2958</v>
      </c>
      <c r="F1077" t="s">
        <v>2959</v>
      </c>
    </row>
    <row r="1078" spans="1:6" x14ac:dyDescent="0.25">
      <c r="A1078" t="str">
        <f t="shared" si="32"/>
        <v>AMMS1840</v>
      </c>
      <c r="B1078" s="116" t="str">
        <f t="shared" si="33"/>
        <v xml:space="preserve">DAVIDOFF CLUB </v>
      </c>
      <c r="C1078" s="101">
        <v>13</v>
      </c>
      <c r="D1078" t="s">
        <v>2755</v>
      </c>
      <c r="E1078" t="s">
        <v>2960</v>
      </c>
      <c r="F1078" t="s">
        <v>2961</v>
      </c>
    </row>
    <row r="1079" spans="1:6" x14ac:dyDescent="0.25">
      <c r="A1079" t="str">
        <f t="shared" si="32"/>
        <v>AMMS901</v>
      </c>
      <c r="B1079" s="116" t="str">
        <f t="shared" si="33"/>
        <v xml:space="preserve">DAVIDOFF DEMI TASSE </v>
      </c>
      <c r="C1079" s="101">
        <v>23.5</v>
      </c>
      <c r="D1079" t="s">
        <v>2755</v>
      </c>
      <c r="E1079" t="s">
        <v>2962</v>
      </c>
      <c r="F1079" t="s">
        <v>2963</v>
      </c>
    </row>
    <row r="1080" spans="1:6" x14ac:dyDescent="0.25">
      <c r="A1080" t="str">
        <f t="shared" si="32"/>
        <v>AMMS17543</v>
      </c>
      <c r="B1080" s="116" t="str">
        <f t="shared" si="33"/>
        <v xml:space="preserve">DAVIDOFF DEMI TASSE </v>
      </c>
      <c r="C1080" s="101">
        <v>125</v>
      </c>
      <c r="D1080" t="s">
        <v>2964</v>
      </c>
      <c r="E1080" t="s">
        <v>2962</v>
      </c>
      <c r="F1080" t="s">
        <v>2965</v>
      </c>
    </row>
    <row r="1081" spans="1:6" x14ac:dyDescent="0.25">
      <c r="A1081" t="str">
        <f t="shared" si="32"/>
        <v>AMMS17407</v>
      </c>
      <c r="B1081" s="116" t="str">
        <f t="shared" si="33"/>
        <v xml:space="preserve">DAVIDOFF EXQUISITOS </v>
      </c>
      <c r="C1081" s="101">
        <v>52.5</v>
      </c>
      <c r="D1081" t="s">
        <v>2755</v>
      </c>
      <c r="E1081" t="s">
        <v>2966</v>
      </c>
      <c r="F1081" t="s">
        <v>2967</v>
      </c>
    </row>
    <row r="1082" spans="1:6" x14ac:dyDescent="0.25">
      <c r="A1082" t="str">
        <f t="shared" si="32"/>
        <v>AMMS3524</v>
      </c>
      <c r="B1082" s="116" t="str">
        <f t="shared" si="33"/>
        <v xml:space="preserve">DAVIDOFF MINI CIGARILLOS ESCURIO 20 </v>
      </c>
      <c r="C1082" s="101">
        <v>18.8</v>
      </c>
      <c r="D1082" t="s">
        <v>1900</v>
      </c>
      <c r="E1082" t="s">
        <v>2968</v>
      </c>
      <c r="F1082" t="s">
        <v>2969</v>
      </c>
    </row>
    <row r="1083" spans="1:6" x14ac:dyDescent="0.25">
      <c r="A1083" t="str">
        <f t="shared" si="32"/>
        <v>AMMS903</v>
      </c>
      <c r="B1083" s="116" t="str">
        <f t="shared" si="33"/>
        <v xml:space="preserve">DAVIDOFF MINI CIGARILLOS GOLD 10 </v>
      </c>
      <c r="C1083" s="101">
        <v>9.6</v>
      </c>
      <c r="D1083" t="s">
        <v>2755</v>
      </c>
      <c r="E1083" t="s">
        <v>2970</v>
      </c>
      <c r="F1083" t="s">
        <v>2971</v>
      </c>
    </row>
    <row r="1084" spans="1:6" x14ac:dyDescent="0.25">
      <c r="A1084" t="str">
        <f t="shared" si="32"/>
        <v>AMMS769</v>
      </c>
      <c r="B1084" s="116" t="str">
        <f t="shared" si="33"/>
        <v xml:space="preserve">DAVIDOFF MINI CIGARILLOS GOLD 20 </v>
      </c>
      <c r="C1084" s="101">
        <v>18.8</v>
      </c>
      <c r="D1084" t="s">
        <v>1900</v>
      </c>
      <c r="E1084" t="s">
        <v>2972</v>
      </c>
      <c r="F1084" t="s">
        <v>2973</v>
      </c>
    </row>
    <row r="1085" spans="1:6" x14ac:dyDescent="0.25">
      <c r="A1085" t="str">
        <f t="shared" si="32"/>
        <v>AMMS17294</v>
      </c>
      <c r="B1085" s="116" t="str">
        <f t="shared" si="33"/>
        <v xml:space="preserve">DAVIDOFF MINI CIGARILLOS GOLD 50 </v>
      </c>
      <c r="C1085" s="101">
        <v>62.5</v>
      </c>
      <c r="D1085" t="s">
        <v>2964</v>
      </c>
      <c r="E1085" t="s">
        <v>2974</v>
      </c>
      <c r="F1085" t="s">
        <v>2975</v>
      </c>
    </row>
    <row r="1086" spans="1:6" x14ac:dyDescent="0.25">
      <c r="A1086" t="str">
        <f t="shared" si="32"/>
        <v>AMMS3253</v>
      </c>
      <c r="B1086" s="116" t="str">
        <f t="shared" si="33"/>
        <v xml:space="preserve">DAVIDOFF MINI CIGARILLOS NICARAGUA 20 </v>
      </c>
      <c r="C1086" s="101">
        <v>18.8</v>
      </c>
      <c r="D1086" t="s">
        <v>1900</v>
      </c>
      <c r="E1086" t="s">
        <v>2976</v>
      </c>
      <c r="F1086" t="s">
        <v>2977</v>
      </c>
    </row>
    <row r="1087" spans="1:6" x14ac:dyDescent="0.25">
      <c r="A1087" t="str">
        <f t="shared" si="32"/>
        <v>AMMS956</v>
      </c>
      <c r="B1087" s="116" t="str">
        <f t="shared" si="33"/>
        <v xml:space="preserve">DAVIDOFF MINI CIGARILLOS SILVER </v>
      </c>
      <c r="C1087" s="101">
        <v>18.8</v>
      </c>
      <c r="D1087" t="s">
        <v>1900</v>
      </c>
      <c r="E1087" t="s">
        <v>2978</v>
      </c>
      <c r="F1087" t="s">
        <v>2979</v>
      </c>
    </row>
    <row r="1088" spans="1:6" x14ac:dyDescent="0.25">
      <c r="A1088" t="str">
        <f t="shared" si="32"/>
        <v>AMMS17544</v>
      </c>
      <c r="B1088" s="116" t="str">
        <f t="shared" si="33"/>
        <v xml:space="preserve">DAVIDOFF MINI CIGARILLOS SILVER </v>
      </c>
      <c r="C1088" s="101">
        <v>62.5</v>
      </c>
      <c r="D1088" t="s">
        <v>2964</v>
      </c>
      <c r="E1088" t="s">
        <v>2978</v>
      </c>
      <c r="F1088" t="s">
        <v>2980</v>
      </c>
    </row>
    <row r="1089" spans="1:6" x14ac:dyDescent="0.25">
      <c r="A1089" t="str">
        <f t="shared" si="32"/>
        <v>AMMS3742</v>
      </c>
      <c r="B1089" s="116" t="str">
        <f t="shared" si="33"/>
        <v xml:space="preserve">DJARUM BLACK </v>
      </c>
      <c r="C1089" s="101">
        <v>3</v>
      </c>
      <c r="D1089" t="s">
        <v>2755</v>
      </c>
      <c r="E1089" t="s">
        <v>2981</v>
      </c>
      <c r="F1089" t="s">
        <v>2982</v>
      </c>
    </row>
    <row r="1090" spans="1:6" x14ac:dyDescent="0.25">
      <c r="A1090" t="str">
        <f t="shared" ref="A1090:A1153" si="34">"AMMS" &amp; F1090</f>
        <v>AMMS3744</v>
      </c>
      <c r="B1090" s="116" t="str">
        <f t="shared" ref="B1090:B1153" si="35">E1090 &amp; " " &amp; IF(D1090="astuccio da 20 pezzi","*AST 20",IF(D1090="cartoccio da 20 pezzi","*CART 20",""))</f>
        <v xml:space="preserve">DJARUM SPECIAL </v>
      </c>
      <c r="C1090" s="101">
        <v>3</v>
      </c>
      <c r="D1090" t="s">
        <v>2755</v>
      </c>
      <c r="E1090" t="s">
        <v>2983</v>
      </c>
      <c r="F1090" t="s">
        <v>2984</v>
      </c>
    </row>
    <row r="1091" spans="1:6" x14ac:dyDescent="0.25">
      <c r="A1091" t="str">
        <f t="shared" si="34"/>
        <v>AMMS3743</v>
      </c>
      <c r="B1091" s="116" t="str">
        <f t="shared" si="35"/>
        <v xml:space="preserve">DJARUM SUPER </v>
      </c>
      <c r="C1091" s="101">
        <v>3</v>
      </c>
      <c r="D1091" t="s">
        <v>2755</v>
      </c>
      <c r="E1091" t="s">
        <v>2985</v>
      </c>
      <c r="F1091" t="s">
        <v>2986</v>
      </c>
    </row>
    <row r="1092" spans="1:6" x14ac:dyDescent="0.25">
      <c r="A1092" t="str">
        <f t="shared" si="34"/>
        <v>AMMS3879</v>
      </c>
      <c r="B1092" s="116" t="str">
        <f t="shared" si="35"/>
        <v xml:space="preserve">ELIXYR VERTE FILTER CIGARILLOS </v>
      </c>
      <c r="C1092" s="101">
        <v>4.2</v>
      </c>
      <c r="D1092" t="s">
        <v>2852</v>
      </c>
      <c r="E1092" t="s">
        <v>2987</v>
      </c>
      <c r="F1092" t="s">
        <v>2988</v>
      </c>
    </row>
    <row r="1093" spans="1:6" x14ac:dyDescent="0.25">
      <c r="A1093" t="str">
        <f t="shared" si="34"/>
        <v>AMMS20692</v>
      </c>
      <c r="B1093" s="116" t="str">
        <f t="shared" si="35"/>
        <v xml:space="preserve">ESSENZE - BISOU BISOU </v>
      </c>
      <c r="C1093" s="101">
        <v>3.5</v>
      </c>
      <c r="D1093" t="s">
        <v>2755</v>
      </c>
      <c r="E1093" t="s">
        <v>2989</v>
      </c>
      <c r="F1093" t="s">
        <v>2990</v>
      </c>
    </row>
    <row r="1094" spans="1:6" x14ac:dyDescent="0.25">
      <c r="A1094" t="str">
        <f t="shared" si="34"/>
        <v>AMMS20696</v>
      </c>
      <c r="B1094" s="116" t="str">
        <f t="shared" si="35"/>
        <v xml:space="preserve">ESSENZE - CAVENDISH FIRE </v>
      </c>
      <c r="C1094" s="101">
        <v>3.5</v>
      </c>
      <c r="D1094" t="s">
        <v>2755</v>
      </c>
      <c r="E1094" t="s">
        <v>2991</v>
      </c>
      <c r="F1094" t="s">
        <v>2992</v>
      </c>
    </row>
    <row r="1095" spans="1:6" x14ac:dyDescent="0.25">
      <c r="A1095" t="str">
        <f t="shared" si="34"/>
        <v>AMMS20695</v>
      </c>
      <c r="B1095" s="116" t="str">
        <f t="shared" si="35"/>
        <v xml:space="preserve">ESSENZE - INDIAN SUMMER </v>
      </c>
      <c r="C1095" s="101">
        <v>3.5</v>
      </c>
      <c r="D1095" t="s">
        <v>2755</v>
      </c>
      <c r="E1095" t="s">
        <v>2993</v>
      </c>
      <c r="F1095" t="s">
        <v>2994</v>
      </c>
    </row>
    <row r="1096" spans="1:6" x14ac:dyDescent="0.25">
      <c r="A1096" t="str">
        <f t="shared" si="34"/>
        <v>AMMS20693</v>
      </c>
      <c r="B1096" s="116" t="str">
        <f t="shared" si="35"/>
        <v xml:space="preserve">ESSENZE - SMOKEY TABOO </v>
      </c>
      <c r="C1096" s="101">
        <v>3.5</v>
      </c>
      <c r="D1096" t="s">
        <v>2755</v>
      </c>
      <c r="E1096" t="s">
        <v>2995</v>
      </c>
      <c r="F1096" t="s">
        <v>2996</v>
      </c>
    </row>
    <row r="1097" spans="1:6" x14ac:dyDescent="0.25">
      <c r="A1097" t="str">
        <f t="shared" si="34"/>
        <v>AMMS2900</v>
      </c>
      <c r="B1097" s="116" t="str">
        <f t="shared" si="35"/>
        <v xml:space="preserve">ESSENZE AROMA </v>
      </c>
      <c r="C1097" s="101">
        <v>4</v>
      </c>
      <c r="D1097" t="s">
        <v>1900</v>
      </c>
      <c r="E1097" t="s">
        <v>2997</v>
      </c>
      <c r="F1097" t="s">
        <v>2998</v>
      </c>
    </row>
    <row r="1098" spans="1:6" x14ac:dyDescent="0.25">
      <c r="A1098" t="str">
        <f t="shared" si="34"/>
        <v>AMMS3604</v>
      </c>
      <c r="B1098" s="116" t="str">
        <f t="shared" si="35"/>
        <v xml:space="preserve">ESSENZE AROMA </v>
      </c>
      <c r="C1098" s="101">
        <v>1.2</v>
      </c>
      <c r="D1098" t="s">
        <v>2999</v>
      </c>
      <c r="E1098" t="s">
        <v>2997</v>
      </c>
      <c r="F1098" t="s">
        <v>3000</v>
      </c>
    </row>
    <row r="1099" spans="1:6" x14ac:dyDescent="0.25">
      <c r="A1099" t="str">
        <f t="shared" si="34"/>
        <v>AMMS2898</v>
      </c>
      <c r="B1099" s="116" t="str">
        <f t="shared" si="35"/>
        <v xml:space="preserve">ESSENZE C </v>
      </c>
      <c r="C1099" s="101">
        <v>4</v>
      </c>
      <c r="D1099" t="s">
        <v>1900</v>
      </c>
      <c r="E1099" t="s">
        <v>3001</v>
      </c>
      <c r="F1099" t="s">
        <v>3002</v>
      </c>
    </row>
    <row r="1100" spans="1:6" x14ac:dyDescent="0.25">
      <c r="A1100" t="str">
        <f t="shared" si="34"/>
        <v>AMMS3603</v>
      </c>
      <c r="B1100" s="116" t="str">
        <f t="shared" si="35"/>
        <v xml:space="preserve">ESSENZE C </v>
      </c>
      <c r="C1100" s="101">
        <v>1.2</v>
      </c>
      <c r="D1100" t="s">
        <v>2999</v>
      </c>
      <c r="E1100" t="s">
        <v>3001</v>
      </c>
      <c r="F1100" t="s">
        <v>3003</v>
      </c>
    </row>
    <row r="1101" spans="1:6" x14ac:dyDescent="0.25">
      <c r="A1101" t="str">
        <f t="shared" si="34"/>
        <v>AMMS2899</v>
      </c>
      <c r="B1101" s="116" t="str">
        <f t="shared" si="35"/>
        <v xml:space="preserve">ESSENZE V </v>
      </c>
      <c r="C1101" s="101">
        <v>4</v>
      </c>
      <c r="D1101" t="s">
        <v>1900</v>
      </c>
      <c r="E1101" t="s">
        <v>3004</v>
      </c>
      <c r="F1101" t="s">
        <v>3005</v>
      </c>
    </row>
    <row r="1102" spans="1:6" x14ac:dyDescent="0.25">
      <c r="A1102" t="str">
        <f t="shared" si="34"/>
        <v>AMMS3580</v>
      </c>
      <c r="B1102" s="116" t="str">
        <f t="shared" si="35"/>
        <v xml:space="preserve">ESSENZE V </v>
      </c>
      <c r="C1102" s="101">
        <v>1.2</v>
      </c>
      <c r="D1102" t="s">
        <v>2999</v>
      </c>
      <c r="E1102" t="s">
        <v>3004</v>
      </c>
      <c r="F1102" t="s">
        <v>3006</v>
      </c>
    </row>
    <row r="1103" spans="1:6" x14ac:dyDescent="0.25">
      <c r="A1103" t="str">
        <f t="shared" si="34"/>
        <v>AMMS3630</v>
      </c>
      <c r="B1103" s="116" t="str">
        <f t="shared" si="35"/>
        <v xml:space="preserve">ESSENZE WILD </v>
      </c>
      <c r="C1103" s="101">
        <v>4.7</v>
      </c>
      <c r="D1103" t="s">
        <v>1900</v>
      </c>
      <c r="E1103" t="s">
        <v>3007</v>
      </c>
      <c r="F1103" t="s">
        <v>3008</v>
      </c>
    </row>
    <row r="1104" spans="1:6" x14ac:dyDescent="0.25">
      <c r="A1104" t="str">
        <f t="shared" si="34"/>
        <v>AMMS1968</v>
      </c>
      <c r="B1104" s="116" t="str">
        <f t="shared" si="35"/>
        <v xml:space="preserve">GRIFFINOS </v>
      </c>
      <c r="C1104" s="101">
        <v>8.5</v>
      </c>
      <c r="D1104" t="s">
        <v>1900</v>
      </c>
      <c r="E1104" t="s">
        <v>3009</v>
      </c>
      <c r="F1104" t="s">
        <v>3010</v>
      </c>
    </row>
    <row r="1105" spans="1:6" x14ac:dyDescent="0.25">
      <c r="A1105" t="str">
        <f t="shared" si="34"/>
        <v>AMMS21565</v>
      </c>
      <c r="B1105" s="116" t="str">
        <f t="shared" si="35"/>
        <v xml:space="preserve">GUANTANAMERA MINI </v>
      </c>
      <c r="C1105" s="101">
        <v>8.8000000000000007</v>
      </c>
      <c r="D1105" t="s">
        <v>1900</v>
      </c>
      <c r="E1105" t="s">
        <v>3011</v>
      </c>
      <c r="F1105" t="s">
        <v>3012</v>
      </c>
    </row>
    <row r="1106" spans="1:6" x14ac:dyDescent="0.25">
      <c r="A1106" t="str">
        <f t="shared" si="34"/>
        <v>AMMS17144</v>
      </c>
      <c r="B1106" s="116" t="str">
        <f t="shared" si="35"/>
        <v xml:space="preserve">GUANTANAMERA PURITOS </v>
      </c>
      <c r="C1106" s="101">
        <v>4.5</v>
      </c>
      <c r="D1106" t="s">
        <v>2752</v>
      </c>
      <c r="E1106" t="s">
        <v>3013</v>
      </c>
      <c r="F1106" t="s">
        <v>3014</v>
      </c>
    </row>
    <row r="1107" spans="1:6" x14ac:dyDescent="0.25">
      <c r="A1107" t="str">
        <f t="shared" si="34"/>
        <v>AMMS2750</v>
      </c>
      <c r="B1107" s="116" t="str">
        <f t="shared" si="35"/>
        <v xml:space="preserve">HANDELSGOLD APL </v>
      </c>
      <c r="C1107" s="101">
        <v>1.8</v>
      </c>
      <c r="D1107" t="s">
        <v>2752</v>
      </c>
      <c r="E1107" t="s">
        <v>3015</v>
      </c>
      <c r="F1107" t="s">
        <v>3016</v>
      </c>
    </row>
    <row r="1108" spans="1:6" x14ac:dyDescent="0.25">
      <c r="A1108" t="str">
        <f t="shared" si="34"/>
        <v>AMMS3893</v>
      </c>
      <c r="B1108" s="116" t="str">
        <f t="shared" si="35"/>
        <v xml:space="preserve">HANDELSGOLD APL 3 </v>
      </c>
      <c r="C1108" s="101">
        <v>1</v>
      </c>
      <c r="D1108" t="s">
        <v>2792</v>
      </c>
      <c r="E1108" t="s">
        <v>3017</v>
      </c>
      <c r="F1108" t="s">
        <v>3018</v>
      </c>
    </row>
    <row r="1109" spans="1:6" x14ac:dyDescent="0.25">
      <c r="A1109" t="str">
        <f t="shared" si="34"/>
        <v>AMMS2519</v>
      </c>
      <c r="B1109" s="116" t="str">
        <f t="shared" si="35"/>
        <v xml:space="preserve">HANDELSGOLD BLOND </v>
      </c>
      <c r="C1109" s="101">
        <v>1.8</v>
      </c>
      <c r="D1109" t="s">
        <v>2752</v>
      </c>
      <c r="E1109" t="s">
        <v>3019</v>
      </c>
      <c r="F1109" t="s">
        <v>3020</v>
      </c>
    </row>
    <row r="1110" spans="1:6" x14ac:dyDescent="0.25">
      <c r="A1110" t="str">
        <f t="shared" si="34"/>
        <v>AMMS2585</v>
      </c>
      <c r="B1110" s="116" t="str">
        <f t="shared" si="35"/>
        <v xml:space="preserve">HANDELSGOLD BLUE </v>
      </c>
      <c r="C1110" s="101">
        <v>1.8</v>
      </c>
      <c r="D1110" t="s">
        <v>2752</v>
      </c>
      <c r="E1110" t="s">
        <v>3021</v>
      </c>
      <c r="F1110" t="s">
        <v>3022</v>
      </c>
    </row>
    <row r="1111" spans="1:6" x14ac:dyDescent="0.25">
      <c r="A1111" t="str">
        <f t="shared" si="34"/>
        <v>AMMS3894</v>
      </c>
      <c r="B1111" s="116" t="str">
        <f t="shared" si="35"/>
        <v xml:space="preserve">HANDELSGOLD BLUE 3 </v>
      </c>
      <c r="C1111" s="101">
        <v>1</v>
      </c>
      <c r="D1111" t="s">
        <v>2792</v>
      </c>
      <c r="E1111" t="s">
        <v>3023</v>
      </c>
      <c r="F1111" t="s">
        <v>3024</v>
      </c>
    </row>
    <row r="1112" spans="1:6" x14ac:dyDescent="0.25">
      <c r="A1112" t="str">
        <f t="shared" si="34"/>
        <v>AMMS3035</v>
      </c>
      <c r="B1112" s="116" t="str">
        <f t="shared" si="35"/>
        <v xml:space="preserve">HANDELSGOLD BROWN </v>
      </c>
      <c r="C1112" s="101">
        <v>2.2000000000000002</v>
      </c>
      <c r="D1112" t="s">
        <v>2867</v>
      </c>
      <c r="E1112" t="s">
        <v>3025</v>
      </c>
      <c r="F1112" t="s">
        <v>3026</v>
      </c>
    </row>
    <row r="1113" spans="1:6" x14ac:dyDescent="0.25">
      <c r="A1113" t="str">
        <f t="shared" si="34"/>
        <v>AMMS20223</v>
      </c>
      <c r="B1113" s="116" t="str">
        <f t="shared" si="35"/>
        <v xml:space="preserve">HANDELSGOLD BROWN 5 </v>
      </c>
      <c r="C1113" s="101">
        <v>1.8</v>
      </c>
      <c r="D1113" t="s">
        <v>2752</v>
      </c>
      <c r="E1113" t="s">
        <v>3027</v>
      </c>
      <c r="F1113" t="s">
        <v>3028</v>
      </c>
    </row>
    <row r="1114" spans="1:6" x14ac:dyDescent="0.25">
      <c r="A1114" t="str">
        <f t="shared" si="34"/>
        <v>AMMS2517</v>
      </c>
      <c r="B1114" s="116" t="str">
        <f t="shared" si="35"/>
        <v xml:space="preserve">HANDELSGOLD CLASSIC </v>
      </c>
      <c r="C1114" s="101">
        <v>1.8</v>
      </c>
      <c r="D1114" t="s">
        <v>2752</v>
      </c>
      <c r="E1114" t="s">
        <v>3029</v>
      </c>
      <c r="F1114" t="s">
        <v>3030</v>
      </c>
    </row>
    <row r="1115" spans="1:6" x14ac:dyDescent="0.25">
      <c r="A1115" t="str">
        <f t="shared" si="34"/>
        <v>AMMS20864</v>
      </c>
      <c r="B1115" s="116" t="str">
        <f t="shared" si="35"/>
        <v xml:space="preserve">HANDELSGOLD COLLECTION </v>
      </c>
      <c r="C1115" s="101">
        <v>25</v>
      </c>
      <c r="D1115" t="s">
        <v>3031</v>
      </c>
      <c r="E1115" t="s">
        <v>3032</v>
      </c>
      <c r="F1115" t="s">
        <v>3033</v>
      </c>
    </row>
    <row r="1116" spans="1:6" x14ac:dyDescent="0.25">
      <c r="A1116" t="str">
        <f t="shared" si="34"/>
        <v>AMMS3251</v>
      </c>
      <c r="B1116" s="116" t="str">
        <f t="shared" si="35"/>
        <v xml:space="preserve">HANDELSGOLD COLLECTION BOX </v>
      </c>
      <c r="C1116" s="101">
        <v>2.2000000000000002</v>
      </c>
      <c r="D1116" t="s">
        <v>2867</v>
      </c>
      <c r="E1116" t="s">
        <v>3034</v>
      </c>
      <c r="F1116" t="s">
        <v>3035</v>
      </c>
    </row>
    <row r="1117" spans="1:6" x14ac:dyDescent="0.25">
      <c r="A1117" t="str">
        <f t="shared" si="34"/>
        <v>AMMS3895</v>
      </c>
      <c r="B1117" s="116" t="str">
        <f t="shared" si="35"/>
        <v xml:space="preserve">HANDELSGOLD PURPLE 3 </v>
      </c>
      <c r="C1117" s="101">
        <v>1</v>
      </c>
      <c r="D1117" t="s">
        <v>2792</v>
      </c>
      <c r="E1117" t="s">
        <v>3036</v>
      </c>
      <c r="F1117" t="s">
        <v>3037</v>
      </c>
    </row>
    <row r="1118" spans="1:6" x14ac:dyDescent="0.25">
      <c r="A1118" t="str">
        <f t="shared" si="34"/>
        <v>AMMS20862</v>
      </c>
      <c r="B1118" s="116" t="str">
        <f t="shared" si="35"/>
        <v xml:space="preserve">HANDELSGOLD PURPLE 5 </v>
      </c>
      <c r="C1118" s="101">
        <v>1.8</v>
      </c>
      <c r="D1118" t="s">
        <v>2752</v>
      </c>
      <c r="E1118" t="s">
        <v>3038</v>
      </c>
      <c r="F1118" t="s">
        <v>3039</v>
      </c>
    </row>
    <row r="1119" spans="1:6" x14ac:dyDescent="0.25">
      <c r="A1119" t="str">
        <f t="shared" si="34"/>
        <v>AMMS2516</v>
      </c>
      <c r="B1119" s="116" t="str">
        <f t="shared" si="35"/>
        <v xml:space="preserve">HANDELSGOLD RED </v>
      </c>
      <c r="C1119" s="101">
        <v>1.8</v>
      </c>
      <c r="D1119" t="s">
        <v>2752</v>
      </c>
      <c r="E1119" t="s">
        <v>3040</v>
      </c>
      <c r="F1119" t="s">
        <v>3041</v>
      </c>
    </row>
    <row r="1120" spans="1:6" x14ac:dyDescent="0.25">
      <c r="A1120" t="str">
        <f t="shared" si="34"/>
        <v>AMMS21564</v>
      </c>
      <c r="B1120" s="116" t="str">
        <f t="shared" si="35"/>
        <v xml:space="preserve">HANDELSGOLD SUMMER 5 </v>
      </c>
      <c r="C1120" s="101">
        <v>1.8</v>
      </c>
      <c r="D1120" t="s">
        <v>2752</v>
      </c>
      <c r="E1120" t="s">
        <v>3042</v>
      </c>
      <c r="F1120" t="s">
        <v>3043</v>
      </c>
    </row>
    <row r="1121" spans="1:6" x14ac:dyDescent="0.25">
      <c r="A1121" t="str">
        <f t="shared" si="34"/>
        <v>AMMS2518</v>
      </c>
      <c r="B1121" s="116" t="str">
        <f t="shared" si="35"/>
        <v xml:space="preserve">HANDELSGOLD SUN </v>
      </c>
      <c r="C1121" s="101">
        <v>1.8</v>
      </c>
      <c r="D1121" t="s">
        <v>2752</v>
      </c>
      <c r="E1121" t="s">
        <v>3044</v>
      </c>
      <c r="F1121" t="s">
        <v>3045</v>
      </c>
    </row>
    <row r="1122" spans="1:6" x14ac:dyDescent="0.25">
      <c r="A1122" t="str">
        <f t="shared" si="34"/>
        <v>AMMS3896</v>
      </c>
      <c r="B1122" s="116" t="str">
        <f t="shared" si="35"/>
        <v xml:space="preserve">HANDELSGOLD SUN 3 </v>
      </c>
      <c r="C1122" s="101">
        <v>1</v>
      </c>
      <c r="D1122" t="s">
        <v>2792</v>
      </c>
      <c r="E1122" t="s">
        <v>3046</v>
      </c>
      <c r="F1122" t="s">
        <v>3047</v>
      </c>
    </row>
    <row r="1123" spans="1:6" x14ac:dyDescent="0.25">
      <c r="A1123" t="str">
        <f t="shared" si="34"/>
        <v>AMMS3897</v>
      </c>
      <c r="B1123" s="116" t="str">
        <f t="shared" si="35"/>
        <v xml:space="preserve">HANDELSGOLD WHITE 3 </v>
      </c>
      <c r="C1123" s="101">
        <v>1</v>
      </c>
      <c r="D1123" t="s">
        <v>2792</v>
      </c>
      <c r="E1123" t="s">
        <v>3048</v>
      </c>
      <c r="F1123" t="s">
        <v>3049</v>
      </c>
    </row>
    <row r="1124" spans="1:6" x14ac:dyDescent="0.25">
      <c r="A1124" t="str">
        <f t="shared" si="34"/>
        <v>AMMS20863</v>
      </c>
      <c r="B1124" s="116" t="str">
        <f t="shared" si="35"/>
        <v xml:space="preserve">HANDELSGOLD WHITE 5 </v>
      </c>
      <c r="C1124" s="101">
        <v>1.8</v>
      </c>
      <c r="D1124" t="s">
        <v>2752</v>
      </c>
      <c r="E1124" t="s">
        <v>3050</v>
      </c>
      <c r="F1124" t="s">
        <v>3051</v>
      </c>
    </row>
    <row r="1125" spans="1:6" x14ac:dyDescent="0.25">
      <c r="A1125" t="str">
        <f t="shared" si="34"/>
        <v>AMMS18615</v>
      </c>
      <c r="B1125" s="116" t="str">
        <f t="shared" si="35"/>
        <v xml:space="preserve">IL CAVALIERE </v>
      </c>
      <c r="C1125" s="101">
        <v>20</v>
      </c>
      <c r="D1125" t="s">
        <v>2755</v>
      </c>
      <c r="E1125" t="s">
        <v>3052</v>
      </c>
      <c r="F1125" t="s">
        <v>3053</v>
      </c>
    </row>
    <row r="1126" spans="1:6" x14ac:dyDescent="0.25">
      <c r="A1126" t="str">
        <f t="shared" si="34"/>
        <v>AMMS534</v>
      </c>
      <c r="B1126" s="116" t="str">
        <f t="shared" si="35"/>
        <v xml:space="preserve">J CORTES MINI </v>
      </c>
      <c r="C1126" s="101">
        <v>4.7</v>
      </c>
      <c r="D1126" t="s">
        <v>2755</v>
      </c>
      <c r="E1126" t="s">
        <v>3054</v>
      </c>
      <c r="F1126" t="s">
        <v>3055</v>
      </c>
    </row>
    <row r="1127" spans="1:6" x14ac:dyDescent="0.25">
      <c r="A1127" t="str">
        <f t="shared" si="34"/>
        <v>AMMS3964</v>
      </c>
      <c r="B1127" s="116" t="str">
        <f t="shared" si="35"/>
        <v xml:space="preserve">J CORTES MINI 20 </v>
      </c>
      <c r="C1127" s="101">
        <v>12.7</v>
      </c>
      <c r="D1127" t="s">
        <v>1900</v>
      </c>
      <c r="E1127" t="s">
        <v>3056</v>
      </c>
      <c r="F1127" t="s">
        <v>3057</v>
      </c>
    </row>
    <row r="1128" spans="1:6" x14ac:dyDescent="0.25">
      <c r="A1128" t="str">
        <f t="shared" si="34"/>
        <v>AMMS20075</v>
      </c>
      <c r="B1128" s="116" t="str">
        <f t="shared" si="35"/>
        <v xml:space="preserve">J CORTES MINI DOMINICAN 20 </v>
      </c>
      <c r="C1128" s="101">
        <v>12.7</v>
      </c>
      <c r="D1128" t="s">
        <v>1900</v>
      </c>
      <c r="E1128" t="s">
        <v>3058</v>
      </c>
      <c r="F1128" t="s">
        <v>3059</v>
      </c>
    </row>
    <row r="1129" spans="1:6" x14ac:dyDescent="0.25">
      <c r="A1129" t="str">
        <f t="shared" si="34"/>
        <v>AMMS16548</v>
      </c>
      <c r="B1129" s="116" t="str">
        <f t="shared" si="35"/>
        <v xml:space="preserve">JOSE' L PIEDRA MINI </v>
      </c>
      <c r="C1129" s="101">
        <v>9</v>
      </c>
      <c r="D1129" t="s">
        <v>1900</v>
      </c>
      <c r="E1129" t="s">
        <v>3060</v>
      </c>
      <c r="F1129" t="s">
        <v>3061</v>
      </c>
    </row>
    <row r="1130" spans="1:6" x14ac:dyDescent="0.25">
      <c r="A1130" t="str">
        <f t="shared" si="34"/>
        <v>AMMS1205</v>
      </c>
      <c r="B1130" s="116" t="str">
        <f t="shared" si="35"/>
        <v xml:space="preserve">LA PAZ 10 CIGARILLOS </v>
      </c>
      <c r="C1130" s="101">
        <v>5.5</v>
      </c>
      <c r="D1130" t="s">
        <v>2755</v>
      </c>
      <c r="E1130" t="s">
        <v>3062</v>
      </c>
      <c r="F1130" t="s">
        <v>3063</v>
      </c>
    </row>
    <row r="1131" spans="1:6" x14ac:dyDescent="0.25">
      <c r="A1131" t="str">
        <f t="shared" si="34"/>
        <v>AMMS3418</v>
      </c>
      <c r="B1131" s="116" t="str">
        <f t="shared" si="35"/>
        <v xml:space="preserve">LA PAZ 10 MINI CIGARILLOS </v>
      </c>
      <c r="C1131" s="101">
        <v>4.8</v>
      </c>
      <c r="D1131" t="s">
        <v>2755</v>
      </c>
      <c r="E1131" t="s">
        <v>3064</v>
      </c>
      <c r="F1131" t="s">
        <v>3065</v>
      </c>
    </row>
    <row r="1132" spans="1:6" x14ac:dyDescent="0.25">
      <c r="A1132" t="str">
        <f t="shared" si="34"/>
        <v>AMMS3419</v>
      </c>
      <c r="B1132" s="116" t="str">
        <f t="shared" si="35"/>
        <v xml:space="preserve">LA PAZ 10 MINIATURAS </v>
      </c>
      <c r="C1132" s="101">
        <v>4.8</v>
      </c>
      <c r="D1132" t="s">
        <v>2755</v>
      </c>
      <c r="E1132" t="s">
        <v>3066</v>
      </c>
      <c r="F1132" t="s">
        <v>3067</v>
      </c>
    </row>
    <row r="1133" spans="1:6" x14ac:dyDescent="0.25">
      <c r="A1133" t="str">
        <f t="shared" si="34"/>
        <v>AMMS3648</v>
      </c>
      <c r="B1133" s="116" t="str">
        <f t="shared" si="35"/>
        <v xml:space="preserve">LUCKY STRIKE CRISP TOBACCO LEAF ROLLED </v>
      </c>
      <c r="C1133" s="101">
        <v>3</v>
      </c>
      <c r="D1133" t="s">
        <v>2755</v>
      </c>
      <c r="E1133" t="s">
        <v>463</v>
      </c>
      <c r="F1133" t="s">
        <v>3068</v>
      </c>
    </row>
    <row r="1134" spans="1:6" x14ac:dyDescent="0.25">
      <c r="A1134" t="str">
        <f t="shared" si="34"/>
        <v>AMMS3528</v>
      </c>
      <c r="B1134" s="116" t="str">
        <f t="shared" si="35"/>
        <v xml:space="preserve">MARLBORO LEAF </v>
      </c>
      <c r="C1134" s="101">
        <v>3.1</v>
      </c>
      <c r="D1134" t="s">
        <v>2755</v>
      </c>
      <c r="E1134" t="s">
        <v>462</v>
      </c>
      <c r="F1134" t="s">
        <v>3069</v>
      </c>
    </row>
    <row r="1135" spans="1:6" x14ac:dyDescent="0.25">
      <c r="A1135" t="str">
        <f t="shared" si="34"/>
        <v>AMMS3529</v>
      </c>
      <c r="B1135" s="116" t="str">
        <f t="shared" si="35"/>
        <v xml:space="preserve">MARLBORO LEAF BEYOND </v>
      </c>
      <c r="C1135" s="101">
        <v>3.1</v>
      </c>
      <c r="D1135" t="s">
        <v>2755</v>
      </c>
      <c r="E1135" t="s">
        <v>3070</v>
      </c>
      <c r="F1135" t="s">
        <v>3071</v>
      </c>
    </row>
    <row r="1136" spans="1:6" x14ac:dyDescent="0.25">
      <c r="A1136" t="str">
        <f t="shared" si="34"/>
        <v>AMMS1842</v>
      </c>
      <c r="B1136" s="116" t="str">
        <f t="shared" si="35"/>
        <v xml:space="preserve">MATRIX </v>
      </c>
      <c r="C1136" s="101">
        <v>4.5</v>
      </c>
      <c r="D1136" t="s">
        <v>1900</v>
      </c>
      <c r="E1136" t="s">
        <v>3072</v>
      </c>
      <c r="F1136" t="s">
        <v>3073</v>
      </c>
    </row>
    <row r="1137" spans="1:6" x14ac:dyDescent="0.25">
      <c r="A1137" t="str">
        <f t="shared" si="34"/>
        <v>AMMS3417</v>
      </c>
      <c r="B1137" s="116" t="str">
        <f t="shared" si="35"/>
        <v xml:space="preserve">MATRIX FILTERS 10 </v>
      </c>
      <c r="C1137" s="101">
        <v>2.2000000000000002</v>
      </c>
      <c r="D1137" t="s">
        <v>2755</v>
      </c>
      <c r="E1137" t="s">
        <v>3074</v>
      </c>
      <c r="F1137" t="s">
        <v>3075</v>
      </c>
    </row>
    <row r="1138" spans="1:6" x14ac:dyDescent="0.25">
      <c r="A1138" t="str">
        <f t="shared" si="34"/>
        <v>AMMS3443</v>
      </c>
      <c r="B1138" s="116" t="str">
        <f t="shared" si="35"/>
        <v xml:space="preserve">MATRIX XL 10 </v>
      </c>
      <c r="C1138" s="101">
        <v>2.8</v>
      </c>
      <c r="D1138" t="s">
        <v>2755</v>
      </c>
      <c r="E1138" t="s">
        <v>3076</v>
      </c>
      <c r="F1138" t="s">
        <v>3077</v>
      </c>
    </row>
    <row r="1139" spans="1:6" x14ac:dyDescent="0.25">
      <c r="A1139" t="str">
        <f t="shared" si="34"/>
        <v>AMMS3226</v>
      </c>
      <c r="B1139" s="116" t="str">
        <f t="shared" si="35"/>
        <v xml:space="preserve">MATRIX XL 4 </v>
      </c>
      <c r="C1139" s="101">
        <v>1.3</v>
      </c>
      <c r="D1139" t="s">
        <v>2999</v>
      </c>
      <c r="E1139" t="s">
        <v>3078</v>
      </c>
      <c r="F1139" t="s">
        <v>3079</v>
      </c>
    </row>
    <row r="1140" spans="1:6" x14ac:dyDescent="0.25">
      <c r="A1140" t="str">
        <f t="shared" si="34"/>
        <v>AMMS21766</v>
      </c>
      <c r="B1140" s="116" t="str">
        <f t="shared" si="35"/>
        <v xml:space="preserve">MEHARI'S ECUADOR </v>
      </c>
      <c r="C1140" s="101">
        <v>8.4</v>
      </c>
      <c r="D1140" t="s">
        <v>1900</v>
      </c>
      <c r="E1140" t="s">
        <v>3080</v>
      </c>
      <c r="F1140" t="s">
        <v>3081</v>
      </c>
    </row>
    <row r="1141" spans="1:6" x14ac:dyDescent="0.25">
      <c r="A1141" t="str">
        <f t="shared" si="34"/>
        <v>AMMS21767</v>
      </c>
      <c r="B1141" s="116" t="str">
        <f t="shared" si="35"/>
        <v xml:space="preserve">MEHARI'S JAVA </v>
      </c>
      <c r="C1141" s="101">
        <v>8.4</v>
      </c>
      <c r="D1141" t="s">
        <v>1900</v>
      </c>
      <c r="E1141" t="s">
        <v>3082</v>
      </c>
      <c r="F1141" t="s">
        <v>3083</v>
      </c>
    </row>
    <row r="1142" spans="1:6" x14ac:dyDescent="0.25">
      <c r="A1142" t="str">
        <f t="shared" si="34"/>
        <v>AMMS21768</v>
      </c>
      <c r="B1142" s="116" t="str">
        <f t="shared" si="35"/>
        <v xml:space="preserve">MEHARI'S RED ORIENT </v>
      </c>
      <c r="C1142" s="101">
        <v>8.4</v>
      </c>
      <c r="D1142" t="s">
        <v>1900</v>
      </c>
      <c r="E1142" t="s">
        <v>3084</v>
      </c>
      <c r="F1142" t="s">
        <v>3085</v>
      </c>
    </row>
    <row r="1143" spans="1:6" x14ac:dyDescent="0.25">
      <c r="A1143" t="str">
        <f t="shared" si="34"/>
        <v>AMMS799</v>
      </c>
      <c r="B1143" s="116" t="str">
        <f t="shared" si="35"/>
        <v xml:space="preserve">MINI COHIBA </v>
      </c>
      <c r="C1143" s="101">
        <v>20.3</v>
      </c>
      <c r="D1143" t="s">
        <v>1900</v>
      </c>
      <c r="E1143" t="s">
        <v>3086</v>
      </c>
      <c r="F1143" t="s">
        <v>3087</v>
      </c>
    </row>
    <row r="1144" spans="1:6" x14ac:dyDescent="0.25">
      <c r="A1144" t="str">
        <f t="shared" si="34"/>
        <v>AMMS2102</v>
      </c>
      <c r="B1144" s="116" t="str">
        <f t="shared" si="35"/>
        <v xml:space="preserve">MINI MOODS DOUBLE FILTER 10 </v>
      </c>
      <c r="C1144" s="101">
        <v>4.8</v>
      </c>
      <c r="D1144" t="s">
        <v>2755</v>
      </c>
      <c r="E1144" t="s">
        <v>3088</v>
      </c>
      <c r="F1144" t="s">
        <v>3089</v>
      </c>
    </row>
    <row r="1145" spans="1:6" x14ac:dyDescent="0.25">
      <c r="A1145" t="str">
        <f t="shared" si="34"/>
        <v>AMMS3551</v>
      </c>
      <c r="B1145" s="116" t="str">
        <f t="shared" si="35"/>
        <v xml:space="preserve">MINI MOODS DOUBLE FILTER 2 </v>
      </c>
      <c r="C1145" s="101">
        <v>0.35</v>
      </c>
      <c r="D1145" t="s">
        <v>2789</v>
      </c>
      <c r="E1145" t="s">
        <v>3090</v>
      </c>
      <c r="F1145" t="s">
        <v>3091</v>
      </c>
    </row>
    <row r="1146" spans="1:6" x14ac:dyDescent="0.25">
      <c r="A1146" t="str">
        <f t="shared" si="34"/>
        <v>AMMS3477</v>
      </c>
      <c r="B1146" s="116" t="str">
        <f t="shared" si="35"/>
        <v xml:space="preserve">MINI MOODS DOUBLE FILTER 20 </v>
      </c>
      <c r="C1146" s="101">
        <v>9.3000000000000007</v>
      </c>
      <c r="D1146" t="s">
        <v>1900</v>
      </c>
      <c r="E1146" t="s">
        <v>3092</v>
      </c>
      <c r="F1146" t="s">
        <v>3093</v>
      </c>
    </row>
    <row r="1147" spans="1:6" x14ac:dyDescent="0.25">
      <c r="A1147" t="str">
        <f t="shared" si="34"/>
        <v>AMMS2177</v>
      </c>
      <c r="B1147" s="116" t="str">
        <f t="shared" si="35"/>
        <v xml:space="preserve">MINI MOODS DOUBLE FILTER 3 </v>
      </c>
      <c r="C1147" s="101">
        <v>1.6</v>
      </c>
      <c r="D1147" t="s">
        <v>2792</v>
      </c>
      <c r="E1147" t="s">
        <v>3094</v>
      </c>
      <c r="F1147" t="s">
        <v>3095</v>
      </c>
    </row>
    <row r="1148" spans="1:6" x14ac:dyDescent="0.25">
      <c r="A1148" t="str">
        <f t="shared" si="34"/>
        <v>AMMS21688</v>
      </c>
      <c r="B1148" s="116" t="str">
        <f t="shared" si="35"/>
        <v xml:space="preserve">MINI MOODS DOUBLE FILTER 5 </v>
      </c>
      <c r="C1148" s="101">
        <v>2.6</v>
      </c>
      <c r="D1148" t="s">
        <v>2752</v>
      </c>
      <c r="E1148" t="s">
        <v>3096</v>
      </c>
      <c r="F1148" t="s">
        <v>3097</v>
      </c>
    </row>
    <row r="1149" spans="1:6" x14ac:dyDescent="0.25">
      <c r="A1149" t="str">
        <f t="shared" si="34"/>
        <v>AMMS16525</v>
      </c>
      <c r="B1149" s="116" t="str">
        <f t="shared" si="35"/>
        <v xml:space="preserve">MONTECRISTO CLUB </v>
      </c>
      <c r="C1149" s="101">
        <v>22.6</v>
      </c>
      <c r="D1149" t="s">
        <v>1900</v>
      </c>
      <c r="E1149" t="s">
        <v>3098</v>
      </c>
      <c r="F1149" t="s">
        <v>3099</v>
      </c>
    </row>
    <row r="1150" spans="1:6" x14ac:dyDescent="0.25">
      <c r="A1150" t="str">
        <f t="shared" si="34"/>
        <v>AMMS17934</v>
      </c>
      <c r="B1150" s="116" t="str">
        <f t="shared" si="35"/>
        <v xml:space="preserve">MONTECRISTO CLUB </v>
      </c>
      <c r="C1150" s="101">
        <v>11.7</v>
      </c>
      <c r="D1150" t="s">
        <v>2755</v>
      </c>
      <c r="E1150" t="s">
        <v>3098</v>
      </c>
      <c r="F1150" t="s">
        <v>3100</v>
      </c>
    </row>
    <row r="1151" spans="1:6" x14ac:dyDescent="0.25">
      <c r="A1151" t="str">
        <f t="shared" si="34"/>
        <v>AMMS674</v>
      </c>
      <c r="B1151" s="116" t="str">
        <f t="shared" si="35"/>
        <v xml:space="preserve">MONTECRISTO MINI </v>
      </c>
      <c r="C1151" s="101">
        <v>15</v>
      </c>
      <c r="D1151" t="s">
        <v>1900</v>
      </c>
      <c r="E1151" t="s">
        <v>3101</v>
      </c>
      <c r="F1151" t="s">
        <v>3102</v>
      </c>
    </row>
    <row r="1152" spans="1:6" x14ac:dyDescent="0.25">
      <c r="A1152" t="str">
        <f t="shared" si="34"/>
        <v>AMMS1274</v>
      </c>
      <c r="B1152" s="116" t="str">
        <f t="shared" si="35"/>
        <v xml:space="preserve">MONTECRISTO MINI </v>
      </c>
      <c r="C1152" s="101">
        <v>7.8</v>
      </c>
      <c r="D1152" t="s">
        <v>2755</v>
      </c>
      <c r="E1152" t="s">
        <v>3101</v>
      </c>
      <c r="F1152" t="s">
        <v>3103</v>
      </c>
    </row>
    <row r="1153" spans="1:6" x14ac:dyDescent="0.25">
      <c r="A1153" t="str">
        <f t="shared" si="34"/>
        <v>AMMS17338</v>
      </c>
      <c r="B1153" s="116" t="str">
        <f t="shared" si="35"/>
        <v xml:space="preserve">MONTECRISTO MINI BOX WOOD </v>
      </c>
      <c r="C1153" s="101">
        <v>39</v>
      </c>
      <c r="D1153" t="s">
        <v>2964</v>
      </c>
      <c r="E1153" t="s">
        <v>3104</v>
      </c>
      <c r="F1153" t="s">
        <v>3105</v>
      </c>
    </row>
    <row r="1154" spans="1:6" x14ac:dyDescent="0.25">
      <c r="A1154" t="str">
        <f t="shared" ref="A1154:A1217" si="36">"AMMS" &amp; F1154</f>
        <v>AMMS17720</v>
      </c>
      <c r="B1154" s="116" t="str">
        <f t="shared" ref="B1154:B1217" si="37">E1154 &amp; " " &amp; IF(D1154="astuccio da 20 pezzi","*AST 20",IF(D1154="cartoccio da 20 pezzi","*CART 20",""))</f>
        <v xml:space="preserve">MONTECRISTO PURITOS </v>
      </c>
      <c r="C1154" s="101">
        <v>8.9</v>
      </c>
      <c r="D1154" t="s">
        <v>2752</v>
      </c>
      <c r="E1154" t="s">
        <v>3106</v>
      </c>
      <c r="F1154" t="s">
        <v>3107</v>
      </c>
    </row>
    <row r="1155" spans="1:6" x14ac:dyDescent="0.25">
      <c r="A1155" t="str">
        <f t="shared" si="36"/>
        <v>AMMS19857</v>
      </c>
      <c r="B1155" s="116" t="str">
        <f t="shared" si="37"/>
        <v xml:space="preserve">MONTECRISTO SHORT </v>
      </c>
      <c r="C1155" s="101">
        <v>15.8</v>
      </c>
      <c r="D1155" t="s">
        <v>2755</v>
      </c>
      <c r="E1155" t="s">
        <v>3108</v>
      </c>
      <c r="F1155" t="s">
        <v>3109</v>
      </c>
    </row>
    <row r="1156" spans="1:6" x14ac:dyDescent="0.25">
      <c r="A1156" t="str">
        <f t="shared" si="36"/>
        <v>AMMS20466</v>
      </c>
      <c r="B1156" s="116" t="str">
        <f t="shared" si="37"/>
        <v xml:space="preserve">MONTECRISTO SHORT 66 YEAR OF THE RABBIT </v>
      </c>
      <c r="C1156" s="101">
        <v>150</v>
      </c>
      <c r="D1156" t="s">
        <v>3110</v>
      </c>
      <c r="E1156" t="s">
        <v>3111</v>
      </c>
      <c r="F1156" t="s">
        <v>3112</v>
      </c>
    </row>
    <row r="1157" spans="1:6" x14ac:dyDescent="0.25">
      <c r="A1157" t="str">
        <f t="shared" si="36"/>
        <v>AMMS21679</v>
      </c>
      <c r="B1157" s="116" t="str">
        <f t="shared" si="37"/>
        <v xml:space="preserve">MONTOSA CIGARILLOS 20 </v>
      </c>
      <c r="C1157" s="101">
        <v>15</v>
      </c>
      <c r="D1157" t="s">
        <v>1900</v>
      </c>
      <c r="E1157" t="s">
        <v>3113</v>
      </c>
      <c r="F1157" t="s">
        <v>3114</v>
      </c>
    </row>
    <row r="1158" spans="1:6" x14ac:dyDescent="0.25">
      <c r="A1158" t="str">
        <f t="shared" si="36"/>
        <v>AMMS21678</v>
      </c>
      <c r="B1158" s="116" t="str">
        <f t="shared" si="37"/>
        <v xml:space="preserve">MONTOSA MADURO CIGARILLOS 20 </v>
      </c>
      <c r="C1158" s="101">
        <v>15</v>
      </c>
      <c r="D1158" t="s">
        <v>1900</v>
      </c>
      <c r="E1158" t="s">
        <v>3115</v>
      </c>
      <c r="F1158" t="s">
        <v>3116</v>
      </c>
    </row>
    <row r="1159" spans="1:6" x14ac:dyDescent="0.25">
      <c r="A1159" t="str">
        <f t="shared" si="36"/>
        <v>AMMS881</v>
      </c>
      <c r="B1159" s="116" t="str">
        <f t="shared" si="37"/>
        <v xml:space="preserve">MOODS </v>
      </c>
      <c r="C1159" s="101">
        <v>9.3000000000000007</v>
      </c>
      <c r="D1159" t="s">
        <v>1900</v>
      </c>
      <c r="E1159" t="s">
        <v>3117</v>
      </c>
      <c r="F1159" t="s">
        <v>3118</v>
      </c>
    </row>
    <row r="1160" spans="1:6" x14ac:dyDescent="0.25">
      <c r="A1160" t="str">
        <f t="shared" si="36"/>
        <v>AMMS3553</v>
      </c>
      <c r="B1160" s="116" t="str">
        <f t="shared" si="37"/>
        <v xml:space="preserve">MOODS 3 </v>
      </c>
      <c r="C1160" s="101">
        <v>1.8</v>
      </c>
      <c r="D1160" t="s">
        <v>2792</v>
      </c>
      <c r="E1160" t="s">
        <v>3119</v>
      </c>
      <c r="F1160" t="s">
        <v>3120</v>
      </c>
    </row>
    <row r="1161" spans="1:6" x14ac:dyDescent="0.25">
      <c r="A1161" t="str">
        <f t="shared" si="36"/>
        <v>AMMS1730</v>
      </c>
      <c r="B1161" s="116" t="str">
        <f t="shared" si="37"/>
        <v xml:space="preserve">MOODS 5 </v>
      </c>
      <c r="C1161" s="101">
        <v>2.6</v>
      </c>
      <c r="D1161" t="s">
        <v>2752</v>
      </c>
      <c r="E1161" t="s">
        <v>3121</v>
      </c>
      <c r="F1161" t="s">
        <v>3122</v>
      </c>
    </row>
    <row r="1162" spans="1:6" x14ac:dyDescent="0.25">
      <c r="A1162" t="str">
        <f t="shared" si="36"/>
        <v>AMMS675</v>
      </c>
      <c r="B1162" s="116" t="str">
        <f t="shared" si="37"/>
        <v xml:space="preserve">MOODS FILTER </v>
      </c>
      <c r="C1162" s="101">
        <v>9.4</v>
      </c>
      <c r="D1162" t="s">
        <v>1900</v>
      </c>
      <c r="E1162" t="s">
        <v>3123</v>
      </c>
      <c r="F1162" t="s">
        <v>3124</v>
      </c>
    </row>
    <row r="1163" spans="1:6" x14ac:dyDescent="0.25">
      <c r="A1163" t="str">
        <f t="shared" si="36"/>
        <v>AMMS3842</v>
      </c>
      <c r="B1163" s="116" t="str">
        <f t="shared" si="37"/>
        <v xml:space="preserve">MOODS FILTER 20 EDIZIONE LIMITATA ITALIA </v>
      </c>
      <c r="C1163" s="101">
        <v>9.4</v>
      </c>
      <c r="D1163" t="s">
        <v>1900</v>
      </c>
      <c r="E1163" t="s">
        <v>3125</v>
      </c>
      <c r="F1163" t="s">
        <v>3126</v>
      </c>
    </row>
    <row r="1164" spans="1:6" x14ac:dyDescent="0.25">
      <c r="A1164" t="str">
        <f t="shared" si="36"/>
        <v>AMMS2621</v>
      </c>
      <c r="B1164" s="116" t="str">
        <f t="shared" si="37"/>
        <v xml:space="preserve">MOODS FILTER 3 </v>
      </c>
      <c r="C1164" s="101">
        <v>1.8</v>
      </c>
      <c r="D1164" t="s">
        <v>2792</v>
      </c>
      <c r="E1164" t="s">
        <v>3127</v>
      </c>
      <c r="F1164" t="s">
        <v>3128</v>
      </c>
    </row>
    <row r="1165" spans="1:6" x14ac:dyDescent="0.25">
      <c r="A1165" t="str">
        <f t="shared" si="36"/>
        <v>AMMS1731</v>
      </c>
      <c r="B1165" s="116" t="str">
        <f t="shared" si="37"/>
        <v xml:space="preserve">MOODS FILTER 5 </v>
      </c>
      <c r="C1165" s="101">
        <v>2.6</v>
      </c>
      <c r="D1165" t="s">
        <v>2752</v>
      </c>
      <c r="E1165" t="s">
        <v>3129</v>
      </c>
      <c r="F1165" t="s">
        <v>3130</v>
      </c>
    </row>
    <row r="1166" spans="1:6" x14ac:dyDescent="0.25">
      <c r="A1166" t="str">
        <f t="shared" si="36"/>
        <v>AMMS21798</v>
      </c>
      <c r="B1166" s="116" t="str">
        <f t="shared" si="37"/>
        <v xml:space="preserve">MOODS FUSION FILTER 10 </v>
      </c>
      <c r="C1166" s="101">
        <v>1.8</v>
      </c>
      <c r="D1166" t="s">
        <v>2755</v>
      </c>
      <c r="E1166" t="s">
        <v>3131</v>
      </c>
      <c r="F1166" t="s">
        <v>3132</v>
      </c>
    </row>
    <row r="1167" spans="1:6" x14ac:dyDescent="0.25">
      <c r="A1167" t="str">
        <f t="shared" si="36"/>
        <v>AMMS21796</v>
      </c>
      <c r="B1167" s="116" t="str">
        <f t="shared" si="37"/>
        <v xml:space="preserve">MOODS FUSION FILTER 2 </v>
      </c>
      <c r="C1167" s="101">
        <v>0.36</v>
      </c>
      <c r="D1167" t="s">
        <v>2789</v>
      </c>
      <c r="E1167" t="s">
        <v>3133</v>
      </c>
      <c r="F1167" t="s">
        <v>3134</v>
      </c>
    </row>
    <row r="1168" spans="1:6" x14ac:dyDescent="0.25">
      <c r="A1168" t="str">
        <f t="shared" si="36"/>
        <v>AMMS21797</v>
      </c>
      <c r="B1168" s="116" t="str">
        <f t="shared" si="37"/>
        <v xml:space="preserve">MOODS FUSION FILTER 5 </v>
      </c>
      <c r="C1168" s="101">
        <v>0.9</v>
      </c>
      <c r="D1168" t="s">
        <v>2752</v>
      </c>
      <c r="E1168" t="s">
        <v>3135</v>
      </c>
      <c r="F1168" t="s">
        <v>3136</v>
      </c>
    </row>
    <row r="1169" spans="1:6" x14ac:dyDescent="0.25">
      <c r="A1169" t="str">
        <f t="shared" si="36"/>
        <v>AMMS1232</v>
      </c>
      <c r="B1169" s="116" t="str">
        <f t="shared" si="37"/>
        <v xml:space="preserve">MOODS GOLD FILTER 20 </v>
      </c>
      <c r="C1169" s="101">
        <v>9.4</v>
      </c>
      <c r="D1169" t="s">
        <v>1900</v>
      </c>
      <c r="E1169" t="s">
        <v>3137</v>
      </c>
      <c r="F1169" t="s">
        <v>3138</v>
      </c>
    </row>
    <row r="1170" spans="1:6" x14ac:dyDescent="0.25">
      <c r="A1170" t="str">
        <f t="shared" si="36"/>
        <v>AMMS3554</v>
      </c>
      <c r="B1170" s="116" t="str">
        <f t="shared" si="37"/>
        <v xml:space="preserve">MOODS GOLD FILTER 3 </v>
      </c>
      <c r="C1170" s="101">
        <v>1.8</v>
      </c>
      <c r="D1170" t="s">
        <v>2792</v>
      </c>
      <c r="E1170" t="s">
        <v>3139</v>
      </c>
      <c r="F1170" t="s">
        <v>3140</v>
      </c>
    </row>
    <row r="1171" spans="1:6" x14ac:dyDescent="0.25">
      <c r="A1171" t="str">
        <f t="shared" si="36"/>
        <v>AMMS1732</v>
      </c>
      <c r="B1171" s="116" t="str">
        <f t="shared" si="37"/>
        <v xml:space="preserve">MOODS GOLD FILTER 5 </v>
      </c>
      <c r="C1171" s="101">
        <v>2.6</v>
      </c>
      <c r="D1171" t="s">
        <v>2752</v>
      </c>
      <c r="E1171" t="s">
        <v>3141</v>
      </c>
      <c r="F1171" t="s">
        <v>3142</v>
      </c>
    </row>
    <row r="1172" spans="1:6" x14ac:dyDescent="0.25">
      <c r="A1172" t="str">
        <f t="shared" si="36"/>
        <v>AMMS3657</v>
      </c>
      <c r="B1172" s="116" t="str">
        <f t="shared" si="37"/>
        <v xml:space="preserve">MOODS LONG FILTER 10 </v>
      </c>
      <c r="C1172" s="101">
        <v>4.8</v>
      </c>
      <c r="D1172" t="s">
        <v>2755</v>
      </c>
      <c r="E1172" t="s">
        <v>3143</v>
      </c>
      <c r="F1172" t="s">
        <v>3144</v>
      </c>
    </row>
    <row r="1173" spans="1:6" x14ac:dyDescent="0.25">
      <c r="A1173" t="str">
        <f t="shared" si="36"/>
        <v>AMMS3689</v>
      </c>
      <c r="B1173" s="116" t="str">
        <f t="shared" si="37"/>
        <v xml:space="preserve">MOODS LONG FILTER 2 </v>
      </c>
      <c r="C1173" s="101">
        <v>0.8</v>
      </c>
      <c r="D1173" t="s">
        <v>2789</v>
      </c>
      <c r="E1173" t="s">
        <v>3145</v>
      </c>
      <c r="F1173" t="s">
        <v>3146</v>
      </c>
    </row>
    <row r="1174" spans="1:6" x14ac:dyDescent="0.25">
      <c r="A1174" t="str">
        <f t="shared" si="36"/>
        <v>AMMS3933</v>
      </c>
      <c r="B1174" s="116" t="str">
        <f t="shared" si="37"/>
        <v xml:space="preserve">MOODS LONG FILTER 3 </v>
      </c>
      <c r="C1174" s="101">
        <v>1.4</v>
      </c>
      <c r="D1174" t="s">
        <v>2792</v>
      </c>
      <c r="E1174" t="s">
        <v>3147</v>
      </c>
      <c r="F1174" t="s">
        <v>3148</v>
      </c>
    </row>
    <row r="1175" spans="1:6" x14ac:dyDescent="0.25">
      <c r="A1175" t="str">
        <f t="shared" si="36"/>
        <v>AMMS3903</v>
      </c>
      <c r="B1175" s="116" t="str">
        <f t="shared" si="37"/>
        <v xml:space="preserve">MOODS SILVER FILTER 10 </v>
      </c>
      <c r="C1175" s="101">
        <v>4.8</v>
      </c>
      <c r="D1175" t="s">
        <v>2755</v>
      </c>
      <c r="E1175" t="s">
        <v>3149</v>
      </c>
      <c r="F1175" t="s">
        <v>3150</v>
      </c>
    </row>
    <row r="1176" spans="1:6" x14ac:dyDescent="0.25">
      <c r="A1176" t="str">
        <f t="shared" si="36"/>
        <v>AMMS2619</v>
      </c>
      <c r="B1176" s="116" t="str">
        <f t="shared" si="37"/>
        <v xml:space="preserve">MOODS SILVER FILTER 12 </v>
      </c>
      <c r="C1176" s="101">
        <v>5.6</v>
      </c>
      <c r="D1176" t="s">
        <v>3151</v>
      </c>
      <c r="E1176" t="s">
        <v>3152</v>
      </c>
      <c r="F1176" t="s">
        <v>3153</v>
      </c>
    </row>
    <row r="1177" spans="1:6" x14ac:dyDescent="0.25">
      <c r="A1177" t="str">
        <f t="shared" si="36"/>
        <v>AMMS3904</v>
      </c>
      <c r="B1177" s="116" t="str">
        <f t="shared" si="37"/>
        <v xml:space="preserve">MOODS SUNSHINE FILTER 10 </v>
      </c>
      <c r="C1177" s="101">
        <v>4.8</v>
      </c>
      <c r="D1177" t="s">
        <v>2755</v>
      </c>
      <c r="E1177" t="s">
        <v>3154</v>
      </c>
      <c r="F1177" t="s">
        <v>3155</v>
      </c>
    </row>
    <row r="1178" spans="1:6" x14ac:dyDescent="0.25">
      <c r="A1178" t="str">
        <f t="shared" si="36"/>
        <v>AMMS3172</v>
      </c>
      <c r="B1178" s="116" t="str">
        <f t="shared" si="37"/>
        <v xml:space="preserve">MOODS SUNSHINE FILTER 12 </v>
      </c>
      <c r="C1178" s="101">
        <v>5.6</v>
      </c>
      <c r="D1178" t="s">
        <v>3151</v>
      </c>
      <c r="E1178" t="s">
        <v>3156</v>
      </c>
      <c r="F1178" t="s">
        <v>3157</v>
      </c>
    </row>
    <row r="1179" spans="1:6" x14ac:dyDescent="0.25">
      <c r="A1179" t="str">
        <f t="shared" si="36"/>
        <v>AMMS3552</v>
      </c>
      <c r="B1179" s="116" t="str">
        <f t="shared" si="37"/>
        <v xml:space="preserve">MOODS SUNSHINE FILTER 2 </v>
      </c>
      <c r="C1179" s="101">
        <v>0.45</v>
      </c>
      <c r="D1179" t="s">
        <v>2789</v>
      </c>
      <c r="E1179" t="s">
        <v>3158</v>
      </c>
      <c r="F1179" t="s">
        <v>3159</v>
      </c>
    </row>
    <row r="1180" spans="1:6" x14ac:dyDescent="0.25">
      <c r="A1180" t="str">
        <f t="shared" si="36"/>
        <v>AMMS3905</v>
      </c>
      <c r="B1180" s="116" t="str">
        <f t="shared" si="37"/>
        <v xml:space="preserve">MOODS SUNSHINE FILTER 20 </v>
      </c>
      <c r="C1180" s="101">
        <v>9.3000000000000007</v>
      </c>
      <c r="D1180" t="s">
        <v>1900</v>
      </c>
      <c r="E1180" t="s">
        <v>3160</v>
      </c>
      <c r="F1180" t="s">
        <v>3161</v>
      </c>
    </row>
    <row r="1181" spans="1:6" x14ac:dyDescent="0.25">
      <c r="A1181" t="str">
        <f t="shared" si="36"/>
        <v>AMMS3173</v>
      </c>
      <c r="B1181" s="116" t="str">
        <f t="shared" si="37"/>
        <v xml:space="preserve">MOODS SUNSHINE FILTER 3 </v>
      </c>
      <c r="C1181" s="101">
        <v>1.6</v>
      </c>
      <c r="D1181" t="s">
        <v>2792</v>
      </c>
      <c r="E1181" t="s">
        <v>3162</v>
      </c>
      <c r="F1181" t="s">
        <v>3163</v>
      </c>
    </row>
    <row r="1182" spans="1:6" x14ac:dyDescent="0.25">
      <c r="A1182" t="str">
        <f t="shared" si="36"/>
        <v>AMMS21689</v>
      </c>
      <c r="B1182" s="116" t="str">
        <f t="shared" si="37"/>
        <v xml:space="preserve">MOODS SUNSHINE FILTER 5 </v>
      </c>
      <c r="C1182" s="101">
        <v>2.6</v>
      </c>
      <c r="D1182" t="s">
        <v>2752</v>
      </c>
      <c r="E1182" t="s">
        <v>3164</v>
      </c>
      <c r="F1182" t="s">
        <v>3165</v>
      </c>
    </row>
    <row r="1183" spans="1:6" x14ac:dyDescent="0.25">
      <c r="A1183" t="str">
        <f t="shared" si="36"/>
        <v>AMMS3530</v>
      </c>
      <c r="B1183" s="116" t="str">
        <f t="shared" si="37"/>
        <v xml:space="preserve">MS I SIGARETTI </v>
      </c>
      <c r="C1183" s="101">
        <v>3.2</v>
      </c>
      <c r="D1183" t="s">
        <v>2755</v>
      </c>
      <c r="E1183" t="s">
        <v>3166</v>
      </c>
      <c r="F1183" t="s">
        <v>3167</v>
      </c>
    </row>
    <row r="1184" spans="1:6" x14ac:dyDescent="0.25">
      <c r="A1184" t="str">
        <f t="shared" si="36"/>
        <v>AMMS3963</v>
      </c>
      <c r="B1184" s="116" t="str">
        <f t="shared" si="37"/>
        <v xml:space="preserve">NEOS EXO BLUE 10 </v>
      </c>
      <c r="C1184" s="101">
        <v>4</v>
      </c>
      <c r="D1184" t="s">
        <v>2755</v>
      </c>
      <c r="E1184" t="s">
        <v>3168</v>
      </c>
      <c r="F1184" t="s">
        <v>3169</v>
      </c>
    </row>
    <row r="1185" spans="1:6" x14ac:dyDescent="0.25">
      <c r="A1185" t="str">
        <f t="shared" si="36"/>
        <v>AMMS3962</v>
      </c>
      <c r="B1185" s="116" t="str">
        <f t="shared" si="37"/>
        <v xml:space="preserve">NEOS EXO FILTER 10 </v>
      </c>
      <c r="C1185" s="101">
        <v>4</v>
      </c>
      <c r="D1185" t="s">
        <v>2755</v>
      </c>
      <c r="E1185" t="s">
        <v>3170</v>
      </c>
      <c r="F1185" t="s">
        <v>3171</v>
      </c>
    </row>
    <row r="1186" spans="1:6" x14ac:dyDescent="0.25">
      <c r="A1186" t="str">
        <f t="shared" si="36"/>
        <v>AMMS3476</v>
      </c>
      <c r="B1186" s="116" t="str">
        <f t="shared" si="37"/>
        <v xml:space="preserve">NEOS MINI 20 </v>
      </c>
      <c r="C1186" s="101">
        <v>7.7</v>
      </c>
      <c r="D1186" t="s">
        <v>1900</v>
      </c>
      <c r="E1186" t="s">
        <v>3172</v>
      </c>
      <c r="F1186" t="s">
        <v>3173</v>
      </c>
    </row>
    <row r="1187" spans="1:6" x14ac:dyDescent="0.25">
      <c r="A1187" t="str">
        <f t="shared" si="36"/>
        <v>AMMS3427</v>
      </c>
      <c r="B1187" s="116" t="str">
        <f t="shared" si="37"/>
        <v xml:space="preserve">NEOS MINI BLANC FILTER 20 </v>
      </c>
      <c r="C1187" s="101">
        <v>7.7</v>
      </c>
      <c r="D1187" t="s">
        <v>1900</v>
      </c>
      <c r="E1187" t="s">
        <v>3174</v>
      </c>
      <c r="F1187" t="s">
        <v>3175</v>
      </c>
    </row>
    <row r="1188" spans="1:6" x14ac:dyDescent="0.25">
      <c r="A1188" t="str">
        <f t="shared" si="36"/>
        <v>AMMS3428</v>
      </c>
      <c r="B1188" s="116" t="str">
        <f t="shared" si="37"/>
        <v xml:space="preserve">NEOS MINI BLANC FILTER 5 </v>
      </c>
      <c r="C1188" s="101">
        <v>2.4</v>
      </c>
      <c r="D1188" t="s">
        <v>2752</v>
      </c>
      <c r="E1188" t="s">
        <v>3176</v>
      </c>
      <c r="F1188" t="s">
        <v>3177</v>
      </c>
    </row>
    <row r="1189" spans="1:6" x14ac:dyDescent="0.25">
      <c r="A1189" t="str">
        <f t="shared" si="36"/>
        <v>AMMS3425</v>
      </c>
      <c r="B1189" s="116" t="str">
        <f t="shared" si="37"/>
        <v xml:space="preserve">NEOS MINI CAPPRICCIO FILTER 20 </v>
      </c>
      <c r="C1189" s="101">
        <v>6.9</v>
      </c>
      <c r="D1189" t="s">
        <v>1900</v>
      </c>
      <c r="E1189" t="s">
        <v>3178</v>
      </c>
      <c r="F1189" t="s">
        <v>3179</v>
      </c>
    </row>
    <row r="1190" spans="1:6" x14ac:dyDescent="0.25">
      <c r="A1190" t="str">
        <f t="shared" si="36"/>
        <v>AMMS3426</v>
      </c>
      <c r="B1190" s="116" t="str">
        <f t="shared" si="37"/>
        <v xml:space="preserve">NEOS MINI CAPPRICCIO FILTER 5 </v>
      </c>
      <c r="C1190" s="101">
        <v>2.2999999999999998</v>
      </c>
      <c r="D1190" t="s">
        <v>2752</v>
      </c>
      <c r="E1190" t="s">
        <v>3180</v>
      </c>
      <c r="F1190" t="s">
        <v>3181</v>
      </c>
    </row>
    <row r="1191" spans="1:6" x14ac:dyDescent="0.25">
      <c r="A1191" t="str">
        <f t="shared" si="36"/>
        <v>AMMS2902</v>
      </c>
      <c r="B1191" s="116" t="str">
        <f t="shared" si="37"/>
        <v xml:space="preserve">NEOS MINI EXPRESS RED </v>
      </c>
      <c r="C1191" s="101">
        <v>5.4</v>
      </c>
      <c r="D1191" t="s">
        <v>1900</v>
      </c>
      <c r="E1191" t="s">
        <v>3182</v>
      </c>
      <c r="F1191" t="s">
        <v>3183</v>
      </c>
    </row>
    <row r="1192" spans="1:6" x14ac:dyDescent="0.25">
      <c r="A1192" t="str">
        <f t="shared" si="36"/>
        <v>AMMS3429</v>
      </c>
      <c r="B1192" s="116" t="str">
        <f t="shared" si="37"/>
        <v xml:space="preserve">NEOS MINI RED 20 </v>
      </c>
      <c r="C1192" s="101">
        <v>7.7</v>
      </c>
      <c r="D1192" t="s">
        <v>1900</v>
      </c>
      <c r="E1192" t="s">
        <v>3184</v>
      </c>
      <c r="F1192" t="s">
        <v>3185</v>
      </c>
    </row>
    <row r="1193" spans="1:6" x14ac:dyDescent="0.25">
      <c r="A1193" t="str">
        <f t="shared" si="36"/>
        <v>AMMS3430</v>
      </c>
      <c r="B1193" s="116" t="str">
        <f t="shared" si="37"/>
        <v xml:space="preserve">NEOS MINI RED 5 </v>
      </c>
      <c r="C1193" s="101">
        <v>2.4</v>
      </c>
      <c r="D1193" t="s">
        <v>2752</v>
      </c>
      <c r="E1193" t="s">
        <v>3186</v>
      </c>
      <c r="F1193" t="s">
        <v>3187</v>
      </c>
    </row>
    <row r="1194" spans="1:6" x14ac:dyDescent="0.25">
      <c r="A1194" t="str">
        <f t="shared" si="36"/>
        <v>AMMS3181</v>
      </c>
      <c r="B1194" s="116" t="str">
        <f t="shared" si="37"/>
        <v xml:space="preserve">NEOS MINI RED FILTER 20 </v>
      </c>
      <c r="C1194" s="101">
        <v>7.7</v>
      </c>
      <c r="D1194" t="s">
        <v>1900</v>
      </c>
      <c r="E1194" t="s">
        <v>3188</v>
      </c>
      <c r="F1194" t="s">
        <v>3189</v>
      </c>
    </row>
    <row r="1195" spans="1:6" x14ac:dyDescent="0.25">
      <c r="A1195" t="str">
        <f t="shared" si="36"/>
        <v>AMMS3182</v>
      </c>
      <c r="B1195" s="116" t="str">
        <f t="shared" si="37"/>
        <v xml:space="preserve">NEOS MINI RED FILTER 5 </v>
      </c>
      <c r="C1195" s="101">
        <v>2.4</v>
      </c>
      <c r="D1195" t="s">
        <v>2752</v>
      </c>
      <c r="E1195" t="s">
        <v>3190</v>
      </c>
      <c r="F1195" t="s">
        <v>3191</v>
      </c>
    </row>
    <row r="1196" spans="1:6" x14ac:dyDescent="0.25">
      <c r="A1196" t="str">
        <f t="shared" si="36"/>
        <v>AMMS2228</v>
      </c>
      <c r="B1196" s="116" t="str">
        <f t="shared" si="37"/>
        <v xml:space="preserve">NEOS PACIFIC CAPPRICCIO 10 </v>
      </c>
      <c r="C1196" s="101">
        <v>5.0999999999999996</v>
      </c>
      <c r="D1196" t="s">
        <v>2755</v>
      </c>
      <c r="E1196" t="s">
        <v>3192</v>
      </c>
      <c r="F1196" t="s">
        <v>3193</v>
      </c>
    </row>
    <row r="1197" spans="1:6" x14ac:dyDescent="0.25">
      <c r="A1197" t="str">
        <f t="shared" si="36"/>
        <v>AMMS3980</v>
      </c>
      <c r="B1197" s="116" t="str">
        <f t="shared" si="37"/>
        <v xml:space="preserve">NEOS PACIFIC CLASSIC 10 </v>
      </c>
      <c r="C1197" s="101">
        <v>5.0999999999999996</v>
      </c>
      <c r="D1197" t="s">
        <v>2755</v>
      </c>
      <c r="E1197" t="s">
        <v>3194</v>
      </c>
      <c r="F1197" t="s">
        <v>3195</v>
      </c>
    </row>
    <row r="1198" spans="1:6" x14ac:dyDescent="0.25">
      <c r="A1198" t="str">
        <f t="shared" si="36"/>
        <v>AMMS789</v>
      </c>
      <c r="B1198" s="116" t="str">
        <f t="shared" si="37"/>
        <v xml:space="preserve">NEOS PACIFIC RED 10 </v>
      </c>
      <c r="C1198" s="101">
        <v>5.0999999999999996</v>
      </c>
      <c r="D1198" t="s">
        <v>2755</v>
      </c>
      <c r="E1198" t="s">
        <v>3196</v>
      </c>
      <c r="F1198" t="s">
        <v>3197</v>
      </c>
    </row>
    <row r="1199" spans="1:6" x14ac:dyDescent="0.25">
      <c r="A1199" t="str">
        <f t="shared" si="36"/>
        <v>AMMS696</v>
      </c>
      <c r="B1199" s="116" t="str">
        <f t="shared" si="37"/>
        <v xml:space="preserve">NOBEL PETIT </v>
      </c>
      <c r="C1199" s="101">
        <v>10.199999999999999</v>
      </c>
      <c r="D1199" t="s">
        <v>1900</v>
      </c>
      <c r="E1199" t="s">
        <v>3198</v>
      </c>
      <c r="F1199" t="s">
        <v>3199</v>
      </c>
    </row>
    <row r="1200" spans="1:6" x14ac:dyDescent="0.25">
      <c r="A1200" t="str">
        <f t="shared" si="36"/>
        <v>AMMS21860</v>
      </c>
      <c r="B1200" s="116" t="str">
        <f t="shared" si="37"/>
        <v xml:space="preserve">OLIVA CIGARILLOS MINI 20 </v>
      </c>
      <c r="C1200" s="101">
        <v>15</v>
      </c>
      <c r="D1200" t="s">
        <v>1900</v>
      </c>
      <c r="E1200" t="s">
        <v>3200</v>
      </c>
      <c r="F1200" t="s">
        <v>3201</v>
      </c>
    </row>
    <row r="1201" spans="1:6" x14ac:dyDescent="0.25">
      <c r="A1201" t="str">
        <f t="shared" si="36"/>
        <v>AMMS21859</v>
      </c>
      <c r="B1201" s="116" t="str">
        <f t="shared" si="37"/>
        <v xml:space="preserve">OLIVA CIGARILLOS SENORITAS 10 </v>
      </c>
      <c r="C1201" s="101">
        <v>18</v>
      </c>
      <c r="D1201" t="s">
        <v>2755</v>
      </c>
      <c r="E1201" t="s">
        <v>3202</v>
      </c>
      <c r="F1201" t="s">
        <v>3203</v>
      </c>
    </row>
    <row r="1202" spans="1:6" x14ac:dyDescent="0.25">
      <c r="A1202" t="str">
        <f t="shared" si="36"/>
        <v>AMMS202</v>
      </c>
      <c r="B1202" s="116" t="str">
        <f t="shared" si="37"/>
        <v xml:space="preserve">PANTER BLUE </v>
      </c>
      <c r="C1202" s="101">
        <v>3.7</v>
      </c>
      <c r="D1202" t="s">
        <v>2755</v>
      </c>
      <c r="E1202" t="s">
        <v>3204</v>
      </c>
      <c r="F1202" t="s">
        <v>3205</v>
      </c>
    </row>
    <row r="1203" spans="1:6" x14ac:dyDescent="0.25">
      <c r="A1203" t="str">
        <f t="shared" si="36"/>
        <v>AMMS1277</v>
      </c>
      <c r="B1203" s="116" t="str">
        <f t="shared" si="37"/>
        <v xml:space="preserve">PANTER DESERT 20 </v>
      </c>
      <c r="C1203" s="101">
        <v>8.1999999999999993</v>
      </c>
      <c r="D1203" t="s">
        <v>1900</v>
      </c>
      <c r="E1203" t="s">
        <v>3206</v>
      </c>
      <c r="F1203" t="s">
        <v>3207</v>
      </c>
    </row>
    <row r="1204" spans="1:6" x14ac:dyDescent="0.25">
      <c r="A1204" t="str">
        <f t="shared" si="36"/>
        <v>AMMS2037</v>
      </c>
      <c r="B1204" s="116" t="str">
        <f t="shared" si="37"/>
        <v xml:space="preserve">PANTER DESERT 5 </v>
      </c>
      <c r="C1204" s="101">
        <v>2</v>
      </c>
      <c r="D1204" t="s">
        <v>2752</v>
      </c>
      <c r="E1204" t="s">
        <v>3208</v>
      </c>
      <c r="F1204" t="s">
        <v>3209</v>
      </c>
    </row>
    <row r="1205" spans="1:6" x14ac:dyDescent="0.25">
      <c r="A1205" t="str">
        <f t="shared" si="36"/>
        <v>AMMS3785</v>
      </c>
      <c r="B1205" s="116" t="str">
        <f t="shared" si="37"/>
        <v xml:space="preserve">PANTER FILTER DESERT 10 </v>
      </c>
      <c r="C1205" s="101">
        <v>4.5999999999999996</v>
      </c>
      <c r="D1205" t="s">
        <v>2755</v>
      </c>
      <c r="E1205" t="s">
        <v>3210</v>
      </c>
      <c r="F1205" t="s">
        <v>3211</v>
      </c>
    </row>
    <row r="1206" spans="1:6" x14ac:dyDescent="0.25">
      <c r="A1206" t="str">
        <f t="shared" si="36"/>
        <v>AMMS1841</v>
      </c>
      <c r="B1206" s="116" t="str">
        <f t="shared" si="37"/>
        <v xml:space="preserve">PANTER FILTER DESERT 20 </v>
      </c>
      <c r="C1206" s="101">
        <v>8.1999999999999993</v>
      </c>
      <c r="D1206" t="s">
        <v>1900</v>
      </c>
      <c r="E1206" t="s">
        <v>3212</v>
      </c>
      <c r="F1206" t="s">
        <v>3213</v>
      </c>
    </row>
    <row r="1207" spans="1:6" x14ac:dyDescent="0.25">
      <c r="A1207" t="str">
        <f t="shared" si="36"/>
        <v>AMMS2038</v>
      </c>
      <c r="B1207" s="116" t="str">
        <f t="shared" si="37"/>
        <v xml:space="preserve">PANTER FILTER DESERT 5 </v>
      </c>
      <c r="C1207" s="101">
        <v>1.9</v>
      </c>
      <c r="D1207" t="s">
        <v>2752</v>
      </c>
      <c r="E1207" t="s">
        <v>3214</v>
      </c>
      <c r="F1207" t="s">
        <v>3215</v>
      </c>
    </row>
    <row r="1208" spans="1:6" x14ac:dyDescent="0.25">
      <c r="A1208" t="str">
        <f t="shared" si="36"/>
        <v>AMMS3940</v>
      </c>
      <c r="B1208" s="116" t="str">
        <f t="shared" si="37"/>
        <v xml:space="preserve">PANTER FILTER G </v>
      </c>
      <c r="C1208" s="101">
        <v>4</v>
      </c>
      <c r="D1208" t="s">
        <v>2755</v>
      </c>
      <c r="E1208" t="s">
        <v>3216</v>
      </c>
      <c r="F1208" t="s">
        <v>3217</v>
      </c>
    </row>
    <row r="1209" spans="1:6" x14ac:dyDescent="0.25">
      <c r="A1209" t="str">
        <f t="shared" si="36"/>
        <v>AMMS3649</v>
      </c>
      <c r="B1209" s="116" t="str">
        <f t="shared" si="37"/>
        <v xml:space="preserve">PANTER FILTER ORO 14 </v>
      </c>
      <c r="C1209" s="101">
        <v>5.0999999999999996</v>
      </c>
      <c r="D1209" t="s">
        <v>3218</v>
      </c>
      <c r="E1209" t="s">
        <v>3219</v>
      </c>
      <c r="F1209" t="s">
        <v>3220</v>
      </c>
    </row>
    <row r="1210" spans="1:6" x14ac:dyDescent="0.25">
      <c r="A1210" t="str">
        <f t="shared" si="36"/>
        <v>AMMS3225</v>
      </c>
      <c r="B1210" s="116" t="str">
        <f t="shared" si="37"/>
        <v xml:space="preserve">PANTER FILTER RED 14 </v>
      </c>
      <c r="C1210" s="101">
        <v>4.9000000000000004</v>
      </c>
      <c r="D1210" t="s">
        <v>3218</v>
      </c>
      <c r="E1210" t="s">
        <v>3221</v>
      </c>
      <c r="F1210" t="s">
        <v>3222</v>
      </c>
    </row>
    <row r="1211" spans="1:6" x14ac:dyDescent="0.25">
      <c r="A1211" t="str">
        <f t="shared" si="36"/>
        <v>AMMS20694</v>
      </c>
      <c r="B1211" s="116" t="str">
        <f t="shared" si="37"/>
        <v xml:space="preserve">PANTER FILTER RED 20 </v>
      </c>
      <c r="C1211" s="101">
        <v>8.1999999999999993</v>
      </c>
      <c r="D1211" t="s">
        <v>1900</v>
      </c>
      <c r="E1211" t="s">
        <v>3223</v>
      </c>
      <c r="F1211" t="s">
        <v>3224</v>
      </c>
    </row>
    <row r="1212" spans="1:6" x14ac:dyDescent="0.25">
      <c r="A1212" t="str">
        <f t="shared" si="36"/>
        <v>AMMS3784</v>
      </c>
      <c r="B1212" s="116" t="str">
        <f t="shared" si="37"/>
        <v xml:space="preserve">PANTER FILTER RED SWIRL 10 </v>
      </c>
      <c r="C1212" s="101">
        <v>4.5</v>
      </c>
      <c r="D1212" t="s">
        <v>2755</v>
      </c>
      <c r="E1212" t="s">
        <v>3225</v>
      </c>
      <c r="F1212" t="s">
        <v>3226</v>
      </c>
    </row>
    <row r="1213" spans="1:6" x14ac:dyDescent="0.25">
      <c r="A1213" t="str">
        <f t="shared" si="36"/>
        <v>AMMS730</v>
      </c>
      <c r="B1213" s="116" t="str">
        <f t="shared" si="37"/>
        <v xml:space="preserve">PANTER MIGNON DE LUXE </v>
      </c>
      <c r="C1213" s="101">
        <v>6.8</v>
      </c>
      <c r="D1213" t="s">
        <v>1900</v>
      </c>
      <c r="E1213" t="s">
        <v>3227</v>
      </c>
      <c r="F1213" t="s">
        <v>3228</v>
      </c>
    </row>
    <row r="1214" spans="1:6" x14ac:dyDescent="0.25">
      <c r="A1214" t="str">
        <f t="shared" si="36"/>
        <v>AMMS21267</v>
      </c>
      <c r="B1214" s="116" t="str">
        <f t="shared" si="37"/>
        <v xml:space="preserve">PANTER POCKET DOUBLE FILTER </v>
      </c>
      <c r="C1214" s="101">
        <v>3.7</v>
      </c>
      <c r="D1214" t="s">
        <v>2755</v>
      </c>
      <c r="E1214" t="s">
        <v>3229</v>
      </c>
      <c r="F1214" t="s">
        <v>3230</v>
      </c>
    </row>
    <row r="1215" spans="1:6" x14ac:dyDescent="0.25">
      <c r="A1215" t="str">
        <f t="shared" si="36"/>
        <v>AMMS20617</v>
      </c>
      <c r="B1215" s="116" t="str">
        <f t="shared" si="37"/>
        <v xml:space="preserve">PANTER POCKET FILTER G </v>
      </c>
      <c r="C1215" s="101">
        <v>3.5</v>
      </c>
      <c r="D1215" t="s">
        <v>2755</v>
      </c>
      <c r="E1215" t="s">
        <v>3231</v>
      </c>
      <c r="F1215" t="s">
        <v>3232</v>
      </c>
    </row>
    <row r="1216" spans="1:6" x14ac:dyDescent="0.25">
      <c r="A1216" t="str">
        <f t="shared" si="36"/>
        <v>AMMS20141</v>
      </c>
      <c r="B1216" s="116" t="str">
        <f t="shared" si="37"/>
        <v xml:space="preserve">PANTER POCKET FILTER SWIRL BRONZE </v>
      </c>
      <c r="C1216" s="101">
        <v>3.5</v>
      </c>
      <c r="D1216" t="s">
        <v>2755</v>
      </c>
      <c r="E1216" t="s">
        <v>3233</v>
      </c>
      <c r="F1216" t="s">
        <v>3234</v>
      </c>
    </row>
    <row r="1217" spans="1:6" x14ac:dyDescent="0.25">
      <c r="A1217" t="str">
        <f t="shared" si="36"/>
        <v>AMMS20140</v>
      </c>
      <c r="B1217" s="116" t="str">
        <f t="shared" si="37"/>
        <v xml:space="preserve">PANTER POCKET FILTER SWIRL RED </v>
      </c>
      <c r="C1217" s="101">
        <v>3.5</v>
      </c>
      <c r="D1217" t="s">
        <v>2755</v>
      </c>
      <c r="E1217" t="s">
        <v>3235</v>
      </c>
      <c r="F1217" t="s">
        <v>3236</v>
      </c>
    </row>
    <row r="1218" spans="1:6" x14ac:dyDescent="0.25">
      <c r="A1218" t="str">
        <f t="shared" ref="A1218:A1281" si="38">"AMMS" &amp; F1218</f>
        <v>AMMS18174</v>
      </c>
      <c r="B1218" s="116" t="str">
        <f t="shared" ref="B1218:B1281" si="39">E1218 &amp; " " &amp; IF(D1218="astuccio da 20 pezzi","*AST 20",IF(D1218="cartoccio da 20 pezzi","*CART 20",""))</f>
        <v xml:space="preserve">PARTAGAS 10 CLUB </v>
      </c>
      <c r="C1218" s="101">
        <v>8.9</v>
      </c>
      <c r="D1218" t="s">
        <v>2755</v>
      </c>
      <c r="E1218" t="s">
        <v>3237</v>
      </c>
      <c r="F1218" t="s">
        <v>3238</v>
      </c>
    </row>
    <row r="1219" spans="1:6" x14ac:dyDescent="0.25">
      <c r="A1219" t="str">
        <f t="shared" si="38"/>
        <v>AMMS18173</v>
      </c>
      <c r="B1219" s="116" t="str">
        <f t="shared" si="39"/>
        <v xml:space="preserve">PARTAGAS 10 MINI </v>
      </c>
      <c r="C1219" s="101">
        <v>6.4</v>
      </c>
      <c r="D1219" t="s">
        <v>2755</v>
      </c>
      <c r="E1219" t="s">
        <v>3239</v>
      </c>
      <c r="F1219" t="s">
        <v>3240</v>
      </c>
    </row>
    <row r="1220" spans="1:6" x14ac:dyDescent="0.25">
      <c r="A1220" t="str">
        <f t="shared" si="38"/>
        <v>AMMS20686</v>
      </c>
      <c r="B1220" s="116" t="str">
        <f t="shared" si="39"/>
        <v xml:space="preserve">PARTAGAS 20 MINI </v>
      </c>
      <c r="C1220" s="101">
        <v>12.2</v>
      </c>
      <c r="D1220" t="s">
        <v>1900</v>
      </c>
      <c r="E1220" t="s">
        <v>3241</v>
      </c>
      <c r="F1220" t="s">
        <v>3242</v>
      </c>
    </row>
    <row r="1221" spans="1:6" x14ac:dyDescent="0.25">
      <c r="A1221" t="str">
        <f t="shared" si="38"/>
        <v>AMMS15500</v>
      </c>
      <c r="B1221" s="116" t="str">
        <f t="shared" si="39"/>
        <v xml:space="preserve">PARTAGAS CHICOS </v>
      </c>
      <c r="C1221" s="101">
        <v>7.8</v>
      </c>
      <c r="D1221" t="s">
        <v>2752</v>
      </c>
      <c r="E1221" t="s">
        <v>3243</v>
      </c>
      <c r="F1221" t="s">
        <v>3244</v>
      </c>
    </row>
    <row r="1222" spans="1:6" x14ac:dyDescent="0.25">
      <c r="A1222" t="str">
        <f t="shared" si="38"/>
        <v>AMMS18832</v>
      </c>
      <c r="B1222" s="116" t="str">
        <f t="shared" si="39"/>
        <v xml:space="preserve">PARTAGAS CLUB SERIE </v>
      </c>
      <c r="C1222" s="101">
        <v>9.1</v>
      </c>
      <c r="D1222" t="s">
        <v>2755</v>
      </c>
      <c r="E1222" t="s">
        <v>3245</v>
      </c>
      <c r="F1222" t="s">
        <v>3246</v>
      </c>
    </row>
    <row r="1223" spans="1:6" x14ac:dyDescent="0.25">
      <c r="A1223" t="str">
        <f t="shared" si="38"/>
        <v>AMMS18830</v>
      </c>
      <c r="B1223" s="116" t="str">
        <f t="shared" si="39"/>
        <v xml:space="preserve">PARTAGAS MINI SERIE </v>
      </c>
      <c r="C1223" s="101">
        <v>6.6</v>
      </c>
      <c r="D1223" t="s">
        <v>2755</v>
      </c>
      <c r="E1223" t="s">
        <v>3247</v>
      </c>
      <c r="F1223" t="s">
        <v>3248</v>
      </c>
    </row>
    <row r="1224" spans="1:6" x14ac:dyDescent="0.25">
      <c r="A1224" t="str">
        <f t="shared" si="38"/>
        <v>AMMS2212</v>
      </c>
      <c r="B1224" s="116" t="str">
        <f t="shared" si="39"/>
        <v xml:space="preserve">ROLL'S RED </v>
      </c>
      <c r="C1224" s="101">
        <v>5.4</v>
      </c>
      <c r="D1224" t="s">
        <v>1900</v>
      </c>
      <c r="E1224" t="s">
        <v>3249</v>
      </c>
      <c r="F1224" t="s">
        <v>3250</v>
      </c>
    </row>
    <row r="1225" spans="1:6" x14ac:dyDescent="0.25">
      <c r="A1225" t="str">
        <f t="shared" si="38"/>
        <v>AMMS3525</v>
      </c>
      <c r="B1225" s="116" t="str">
        <f t="shared" si="39"/>
        <v xml:space="preserve">ROLL'S RED </v>
      </c>
      <c r="C1225" s="101">
        <v>2.2000000000000002</v>
      </c>
      <c r="D1225" t="s">
        <v>3151</v>
      </c>
      <c r="E1225" t="s">
        <v>3249</v>
      </c>
      <c r="F1225" t="s">
        <v>3251</v>
      </c>
    </row>
    <row r="1226" spans="1:6" x14ac:dyDescent="0.25">
      <c r="A1226" t="str">
        <f t="shared" si="38"/>
        <v>AMMS2213</v>
      </c>
      <c r="B1226" s="116" t="str">
        <f t="shared" si="39"/>
        <v xml:space="preserve">ROLL'S WHITE </v>
      </c>
      <c r="C1226" s="101">
        <v>5.4</v>
      </c>
      <c r="D1226" t="s">
        <v>1900</v>
      </c>
      <c r="E1226" t="s">
        <v>3252</v>
      </c>
      <c r="F1226" t="s">
        <v>3253</v>
      </c>
    </row>
    <row r="1227" spans="1:6" x14ac:dyDescent="0.25">
      <c r="A1227" t="str">
        <f t="shared" si="38"/>
        <v>AMMS3526</v>
      </c>
      <c r="B1227" s="116" t="str">
        <f t="shared" si="39"/>
        <v xml:space="preserve">ROLL'S WHITE </v>
      </c>
      <c r="C1227" s="101">
        <v>2.2000000000000002</v>
      </c>
      <c r="D1227" t="s">
        <v>3151</v>
      </c>
      <c r="E1227" t="s">
        <v>3252</v>
      </c>
      <c r="F1227" t="s">
        <v>3254</v>
      </c>
    </row>
    <row r="1228" spans="1:6" x14ac:dyDescent="0.25">
      <c r="A1228" t="str">
        <f t="shared" si="38"/>
        <v>AMMS18018</v>
      </c>
      <c r="B1228" s="116" t="str">
        <f t="shared" si="39"/>
        <v xml:space="preserve">ROMEO Y JULIETA CLUB </v>
      </c>
      <c r="C1228" s="101">
        <v>19.2</v>
      </c>
      <c r="D1228" t="s">
        <v>1900</v>
      </c>
      <c r="E1228" t="s">
        <v>3255</v>
      </c>
      <c r="F1228" t="s">
        <v>3256</v>
      </c>
    </row>
    <row r="1229" spans="1:6" x14ac:dyDescent="0.25">
      <c r="A1229" t="str">
        <f t="shared" si="38"/>
        <v>AMMS17081</v>
      </c>
      <c r="B1229" s="116" t="str">
        <f t="shared" si="39"/>
        <v xml:space="preserve">ROMEO Y JULIETA MINI </v>
      </c>
      <c r="C1229" s="101">
        <v>6.4</v>
      </c>
      <c r="D1229" t="s">
        <v>2755</v>
      </c>
      <c r="E1229" t="s">
        <v>3257</v>
      </c>
      <c r="F1229" t="s">
        <v>3258</v>
      </c>
    </row>
    <row r="1230" spans="1:6" x14ac:dyDescent="0.25">
      <c r="A1230" t="str">
        <f t="shared" si="38"/>
        <v>AMMS21545</v>
      </c>
      <c r="B1230" s="116" t="str">
        <f t="shared" si="39"/>
        <v xml:space="preserve">ROMEO Y JULIETA MINI </v>
      </c>
      <c r="C1230" s="101">
        <v>12.4</v>
      </c>
      <c r="D1230" t="s">
        <v>1900</v>
      </c>
      <c r="E1230" t="s">
        <v>3257</v>
      </c>
      <c r="F1230" t="s">
        <v>3259</v>
      </c>
    </row>
    <row r="1231" spans="1:6" x14ac:dyDescent="0.25">
      <c r="A1231" t="str">
        <f t="shared" si="38"/>
        <v>AMMS18101</v>
      </c>
      <c r="B1231" s="116" t="str">
        <f t="shared" si="39"/>
        <v xml:space="preserve">ROMEO Y JULIETA PURITOS </v>
      </c>
      <c r="C1231" s="101">
        <v>8.5</v>
      </c>
      <c r="D1231" t="s">
        <v>2752</v>
      </c>
      <c r="E1231" t="s">
        <v>3260</v>
      </c>
      <c r="F1231" t="s">
        <v>3261</v>
      </c>
    </row>
    <row r="1232" spans="1:6" x14ac:dyDescent="0.25">
      <c r="A1232" t="str">
        <f t="shared" si="38"/>
        <v>AMMS3542</v>
      </c>
      <c r="B1232" s="116" t="str">
        <f t="shared" si="39"/>
        <v xml:space="preserve">ROTHMANS OF LONDON CIGARILLOS </v>
      </c>
      <c r="C1232" s="101">
        <v>3.1</v>
      </c>
      <c r="D1232" t="s">
        <v>2755</v>
      </c>
      <c r="E1232" t="s">
        <v>3262</v>
      </c>
      <c r="F1232" t="s">
        <v>3263</v>
      </c>
    </row>
    <row r="1233" spans="1:6" x14ac:dyDescent="0.25">
      <c r="A1233" t="str">
        <f t="shared" si="38"/>
        <v>AMMS3647</v>
      </c>
      <c r="B1233" s="116" t="str">
        <f t="shared" si="39"/>
        <v xml:space="preserve">ROTHMANS OF LONDON TOBACCO LEAF ROLLED </v>
      </c>
      <c r="C1233" s="101">
        <v>2.9</v>
      </c>
      <c r="D1233" t="s">
        <v>2755</v>
      </c>
      <c r="E1233" t="s">
        <v>3264</v>
      </c>
      <c r="F1233" t="s">
        <v>3265</v>
      </c>
    </row>
    <row r="1234" spans="1:6" x14ac:dyDescent="0.25">
      <c r="A1234" t="str">
        <f t="shared" si="38"/>
        <v>AMMS1759</v>
      </c>
      <c r="B1234" s="116" t="str">
        <f t="shared" si="39"/>
        <v xml:space="preserve">SALSA FILTER ORIGINAL </v>
      </c>
      <c r="C1234" s="101">
        <v>3.4</v>
      </c>
      <c r="D1234" t="s">
        <v>2755</v>
      </c>
      <c r="E1234" t="s">
        <v>3266</v>
      </c>
      <c r="F1234" t="s">
        <v>3267</v>
      </c>
    </row>
    <row r="1235" spans="1:6" x14ac:dyDescent="0.25">
      <c r="A1235" t="str">
        <f t="shared" si="38"/>
        <v>AMMS1760</v>
      </c>
      <c r="B1235" s="116" t="str">
        <f t="shared" si="39"/>
        <v xml:space="preserve">SALSA FILTER RED </v>
      </c>
      <c r="C1235" s="101">
        <v>3.4</v>
      </c>
      <c r="D1235" t="s">
        <v>2755</v>
      </c>
      <c r="E1235" t="s">
        <v>3268</v>
      </c>
      <c r="F1235" t="s">
        <v>3269</v>
      </c>
    </row>
    <row r="1236" spans="1:6" x14ac:dyDescent="0.25">
      <c r="A1236" t="str">
        <f t="shared" si="38"/>
        <v>AMMS3332</v>
      </c>
      <c r="B1236" s="116" t="str">
        <f t="shared" si="39"/>
        <v xml:space="preserve">SIGNATURE 01 BROWN FILTER </v>
      </c>
      <c r="C1236" s="101">
        <v>3.1</v>
      </c>
      <c r="D1236" t="s">
        <v>2867</v>
      </c>
      <c r="E1236" t="s">
        <v>3270</v>
      </c>
      <c r="F1236" t="s">
        <v>3271</v>
      </c>
    </row>
    <row r="1237" spans="1:6" x14ac:dyDescent="0.25">
      <c r="A1237" t="str">
        <f t="shared" si="38"/>
        <v>AMMS3333</v>
      </c>
      <c r="B1237" s="116" t="str">
        <f t="shared" si="39"/>
        <v xml:space="preserve">SIGNATURE 02 BEIGE FILTER </v>
      </c>
      <c r="C1237" s="101">
        <v>3.1</v>
      </c>
      <c r="D1237" t="s">
        <v>2867</v>
      </c>
      <c r="E1237" t="s">
        <v>3272</v>
      </c>
      <c r="F1237" t="s">
        <v>3273</v>
      </c>
    </row>
    <row r="1238" spans="1:6" x14ac:dyDescent="0.25">
      <c r="A1238" t="str">
        <f t="shared" si="38"/>
        <v>AMMS3671</v>
      </c>
      <c r="B1238" s="116" t="str">
        <f t="shared" si="39"/>
        <v xml:space="preserve">SIGNATURE BLUE </v>
      </c>
      <c r="C1238" s="101">
        <v>2.8</v>
      </c>
      <c r="D1238" t="s">
        <v>2755</v>
      </c>
      <c r="E1238" t="s">
        <v>3274</v>
      </c>
      <c r="F1238" t="s">
        <v>3275</v>
      </c>
    </row>
    <row r="1239" spans="1:6" x14ac:dyDescent="0.25">
      <c r="A1239" t="str">
        <f t="shared" si="38"/>
        <v>AMMS900</v>
      </c>
      <c r="B1239" s="116" t="str">
        <f t="shared" si="39"/>
        <v xml:space="preserve">SIGNATURE BLUE CIGARILLOS </v>
      </c>
      <c r="C1239" s="101">
        <v>5.9</v>
      </c>
      <c r="D1239" t="s">
        <v>2755</v>
      </c>
      <c r="E1239" t="s">
        <v>3276</v>
      </c>
      <c r="F1239" t="s">
        <v>3277</v>
      </c>
    </row>
    <row r="1240" spans="1:6" x14ac:dyDescent="0.25">
      <c r="A1240" t="str">
        <f t="shared" si="38"/>
        <v>AMMS3669</v>
      </c>
      <c r="B1240" s="116" t="str">
        <f t="shared" si="39"/>
        <v xml:space="preserve">SIGNATURE FINOS BEIGE </v>
      </c>
      <c r="C1240" s="101">
        <v>3.9</v>
      </c>
      <c r="D1240" t="s">
        <v>2755</v>
      </c>
      <c r="E1240" t="s">
        <v>3278</v>
      </c>
      <c r="F1240" t="s">
        <v>3279</v>
      </c>
    </row>
    <row r="1241" spans="1:6" x14ac:dyDescent="0.25">
      <c r="A1241" t="str">
        <f t="shared" si="38"/>
        <v>AMMS3668</v>
      </c>
      <c r="B1241" s="116" t="str">
        <f t="shared" si="39"/>
        <v xml:space="preserve">SIGNATURE FINOS BEIGE FILTER </v>
      </c>
      <c r="C1241" s="101">
        <v>4.5999999999999996</v>
      </c>
      <c r="D1241" t="s">
        <v>2755</v>
      </c>
      <c r="E1241" t="s">
        <v>3280</v>
      </c>
      <c r="F1241" t="s">
        <v>3281</v>
      </c>
    </row>
    <row r="1242" spans="1:6" x14ac:dyDescent="0.25">
      <c r="A1242" t="str">
        <f t="shared" si="38"/>
        <v>AMMS3548</v>
      </c>
      <c r="B1242" s="116" t="str">
        <f t="shared" si="39"/>
        <v xml:space="preserve">SIGNATURE FINOS BLUE FILTER </v>
      </c>
      <c r="C1242" s="101">
        <v>4.0999999999999996</v>
      </c>
      <c r="D1242" t="s">
        <v>2755</v>
      </c>
      <c r="E1242" t="s">
        <v>3282</v>
      </c>
      <c r="F1242" t="s">
        <v>3283</v>
      </c>
    </row>
    <row r="1243" spans="1:6" x14ac:dyDescent="0.25">
      <c r="A1243" t="str">
        <f t="shared" si="38"/>
        <v>AMMS3796</v>
      </c>
      <c r="B1243" s="116" t="str">
        <f t="shared" si="39"/>
        <v xml:space="preserve">SIGNATURE FINOS FILTER BEIGE 3 CIGARILLOS </v>
      </c>
      <c r="C1243" s="101">
        <v>1</v>
      </c>
      <c r="D1243" t="s">
        <v>2792</v>
      </c>
      <c r="E1243" t="s">
        <v>3284</v>
      </c>
      <c r="F1243" t="s">
        <v>3285</v>
      </c>
    </row>
    <row r="1244" spans="1:6" x14ac:dyDescent="0.25">
      <c r="A1244" t="str">
        <f t="shared" si="38"/>
        <v>AMMS3843</v>
      </c>
      <c r="B1244" s="116" t="str">
        <f t="shared" si="39"/>
        <v xml:space="preserve">SIGNATURE FINOS FILTER G </v>
      </c>
      <c r="C1244" s="101">
        <v>4.7</v>
      </c>
      <c r="D1244" t="s">
        <v>2755</v>
      </c>
      <c r="E1244" t="s">
        <v>3286</v>
      </c>
      <c r="F1244" t="s">
        <v>3287</v>
      </c>
    </row>
    <row r="1245" spans="1:6" x14ac:dyDescent="0.25">
      <c r="A1245" t="str">
        <f t="shared" si="38"/>
        <v>AMMS3844</v>
      </c>
      <c r="B1245" s="116" t="str">
        <f t="shared" si="39"/>
        <v xml:space="preserve">SIGNATURE FINOS HINDUSTAN FILTER </v>
      </c>
      <c r="C1245" s="101">
        <v>3.2</v>
      </c>
      <c r="D1245" t="s">
        <v>2755</v>
      </c>
      <c r="E1245" t="s">
        <v>3288</v>
      </c>
      <c r="F1245" t="s">
        <v>3289</v>
      </c>
    </row>
    <row r="1246" spans="1:6" x14ac:dyDescent="0.25">
      <c r="A1246" t="str">
        <f t="shared" si="38"/>
        <v>AMMS3786</v>
      </c>
      <c r="B1246" s="116" t="str">
        <f t="shared" si="39"/>
        <v xml:space="preserve">SIGNATURE FINOS INDOCHINE FILTER </v>
      </c>
      <c r="C1246" s="101">
        <v>3</v>
      </c>
      <c r="D1246" t="s">
        <v>2755</v>
      </c>
      <c r="E1246" t="s">
        <v>3290</v>
      </c>
      <c r="F1246" t="s">
        <v>3291</v>
      </c>
    </row>
    <row r="1247" spans="1:6" x14ac:dyDescent="0.25">
      <c r="A1247" t="str">
        <f t="shared" si="38"/>
        <v>AMMS3845</v>
      </c>
      <c r="B1247" s="116" t="str">
        <f t="shared" si="39"/>
        <v xml:space="preserve">SIGNATURE FINOS MEXICA FILTER </v>
      </c>
      <c r="C1247" s="101">
        <v>3.2</v>
      </c>
      <c r="D1247" t="s">
        <v>2755</v>
      </c>
      <c r="E1247" t="s">
        <v>3292</v>
      </c>
      <c r="F1247" t="s">
        <v>3293</v>
      </c>
    </row>
    <row r="1248" spans="1:6" x14ac:dyDescent="0.25">
      <c r="A1248" t="str">
        <f t="shared" si="38"/>
        <v>AMMS2048</v>
      </c>
      <c r="B1248" s="116" t="str">
        <f t="shared" si="39"/>
        <v xml:space="preserve">SIGNATURE FINOS ORIGINAL </v>
      </c>
      <c r="C1248" s="101">
        <v>4.0999999999999996</v>
      </c>
      <c r="D1248" t="s">
        <v>2755</v>
      </c>
      <c r="E1248" t="s">
        <v>3294</v>
      </c>
      <c r="F1248" t="s">
        <v>3295</v>
      </c>
    </row>
    <row r="1249" spans="1:6" x14ac:dyDescent="0.25">
      <c r="A1249" t="str">
        <f t="shared" si="38"/>
        <v>AMMS3787</v>
      </c>
      <c r="B1249" s="116" t="str">
        <f t="shared" si="39"/>
        <v xml:space="preserve">SIGNATURE FINOS PERSE FILTER </v>
      </c>
      <c r="C1249" s="101">
        <v>3</v>
      </c>
      <c r="D1249" t="s">
        <v>2755</v>
      </c>
      <c r="E1249" t="s">
        <v>3296</v>
      </c>
      <c r="F1249" t="s">
        <v>3297</v>
      </c>
    </row>
    <row r="1250" spans="1:6" x14ac:dyDescent="0.25">
      <c r="A1250" t="str">
        <f t="shared" si="38"/>
        <v>AMMS2049</v>
      </c>
      <c r="B1250" s="116" t="str">
        <f t="shared" si="39"/>
        <v xml:space="preserve">SIGNATURE FINOS RED </v>
      </c>
      <c r="C1250" s="101">
        <v>3.4</v>
      </c>
      <c r="D1250" t="s">
        <v>2755</v>
      </c>
      <c r="E1250" t="s">
        <v>3298</v>
      </c>
      <c r="F1250" t="s">
        <v>3299</v>
      </c>
    </row>
    <row r="1251" spans="1:6" x14ac:dyDescent="0.25">
      <c r="A1251" t="str">
        <f t="shared" si="38"/>
        <v>AMMS3036</v>
      </c>
      <c r="B1251" s="116" t="str">
        <f t="shared" si="39"/>
        <v xml:space="preserve">SIGNATURE FINOS RED FILTER </v>
      </c>
      <c r="C1251" s="101">
        <v>3.9</v>
      </c>
      <c r="D1251" t="s">
        <v>2755</v>
      </c>
      <c r="E1251" t="s">
        <v>3300</v>
      </c>
      <c r="F1251" t="s">
        <v>3301</v>
      </c>
    </row>
    <row r="1252" spans="1:6" x14ac:dyDescent="0.25">
      <c r="A1252" t="str">
        <f t="shared" si="38"/>
        <v>AMMS3670</v>
      </c>
      <c r="B1252" s="116" t="str">
        <f t="shared" si="39"/>
        <v xml:space="preserve">SIGNATURE G </v>
      </c>
      <c r="C1252" s="101">
        <v>2.8</v>
      </c>
      <c r="D1252" t="s">
        <v>2755</v>
      </c>
      <c r="E1252" t="s">
        <v>3302</v>
      </c>
      <c r="F1252" t="s">
        <v>3303</v>
      </c>
    </row>
    <row r="1253" spans="1:6" x14ac:dyDescent="0.25">
      <c r="A1253" t="str">
        <f t="shared" si="38"/>
        <v>AMMS384</v>
      </c>
      <c r="B1253" s="116" t="str">
        <f t="shared" si="39"/>
        <v xml:space="preserve">SIGNATURE ORIGINAL </v>
      </c>
      <c r="C1253" s="101">
        <v>5.6</v>
      </c>
      <c r="D1253" t="s">
        <v>2755</v>
      </c>
      <c r="E1253" t="s">
        <v>3304</v>
      </c>
      <c r="F1253" t="s">
        <v>3305</v>
      </c>
    </row>
    <row r="1254" spans="1:6" x14ac:dyDescent="0.25">
      <c r="A1254" t="str">
        <f t="shared" si="38"/>
        <v>AMMS3946</v>
      </c>
      <c r="B1254" s="116" t="str">
        <f t="shared" si="39"/>
        <v xml:space="preserve">SIGNATURE P </v>
      </c>
      <c r="C1254" s="101">
        <v>2.8</v>
      </c>
      <c r="D1254" t="s">
        <v>2755</v>
      </c>
      <c r="E1254" t="s">
        <v>3306</v>
      </c>
      <c r="F1254" t="s">
        <v>3307</v>
      </c>
    </row>
    <row r="1255" spans="1:6" x14ac:dyDescent="0.25">
      <c r="A1255" t="str">
        <f t="shared" si="38"/>
        <v>AMMS20463</v>
      </c>
      <c r="B1255" s="116" t="str">
        <f t="shared" si="39"/>
        <v xml:space="preserve">SIGNATURE RED </v>
      </c>
      <c r="C1255" s="101">
        <v>2.8</v>
      </c>
      <c r="D1255" t="s">
        <v>2755</v>
      </c>
      <c r="E1255" t="s">
        <v>3308</v>
      </c>
      <c r="F1255" t="s">
        <v>3309</v>
      </c>
    </row>
    <row r="1256" spans="1:6" x14ac:dyDescent="0.25">
      <c r="A1256" t="str">
        <f t="shared" si="38"/>
        <v>AMMS936</v>
      </c>
      <c r="B1256" s="116" t="str">
        <f t="shared" si="39"/>
        <v xml:space="preserve">SIGNATURE RED CIGARILLOS </v>
      </c>
      <c r="C1256" s="101">
        <v>4.4000000000000004</v>
      </c>
      <c r="D1256" t="s">
        <v>2755</v>
      </c>
      <c r="E1256" t="s">
        <v>3310</v>
      </c>
      <c r="F1256" t="s">
        <v>3311</v>
      </c>
    </row>
    <row r="1257" spans="1:6" x14ac:dyDescent="0.25">
      <c r="A1257" t="str">
        <f t="shared" si="38"/>
        <v>AMMS1233</v>
      </c>
      <c r="B1257" s="116" t="str">
        <f t="shared" si="39"/>
        <v xml:space="preserve">SIGNATURE RED FILTER </v>
      </c>
      <c r="C1257" s="101">
        <v>4.3</v>
      </c>
      <c r="D1257" t="s">
        <v>2755</v>
      </c>
      <c r="E1257" t="s">
        <v>3312</v>
      </c>
      <c r="F1257" t="s">
        <v>3313</v>
      </c>
    </row>
    <row r="1258" spans="1:6" x14ac:dyDescent="0.25">
      <c r="A1258" t="str">
        <f t="shared" si="38"/>
        <v>AMMS3981</v>
      </c>
      <c r="B1258" s="116" t="str">
        <f t="shared" si="39"/>
        <v xml:space="preserve">SIGNATURE SILHOUETTE BEIGE </v>
      </c>
      <c r="C1258" s="101">
        <v>2.8</v>
      </c>
      <c r="D1258" t="s">
        <v>2755</v>
      </c>
      <c r="E1258" t="s">
        <v>3314</v>
      </c>
      <c r="F1258" t="s">
        <v>3315</v>
      </c>
    </row>
    <row r="1259" spans="1:6" x14ac:dyDescent="0.25">
      <c r="A1259" t="str">
        <f t="shared" si="38"/>
        <v>AMMS3982</v>
      </c>
      <c r="B1259" s="116" t="str">
        <f t="shared" si="39"/>
        <v xml:space="preserve">SIGNATURE SILHOUETTE BLUE </v>
      </c>
      <c r="C1259" s="101">
        <v>2.8</v>
      </c>
      <c r="D1259" t="s">
        <v>2755</v>
      </c>
      <c r="E1259" t="s">
        <v>3316</v>
      </c>
      <c r="F1259" t="s">
        <v>3317</v>
      </c>
    </row>
    <row r="1260" spans="1:6" x14ac:dyDescent="0.25">
      <c r="A1260" t="str">
        <f t="shared" si="38"/>
        <v>AMMS1843</v>
      </c>
      <c r="B1260" s="116" t="str">
        <f t="shared" si="39"/>
        <v xml:space="preserve">SILVERADO AMERICAN BLEND </v>
      </c>
      <c r="C1260" s="101">
        <v>4.5</v>
      </c>
      <c r="D1260" t="s">
        <v>1900</v>
      </c>
      <c r="E1260" t="s">
        <v>3318</v>
      </c>
      <c r="F1260" t="s">
        <v>3319</v>
      </c>
    </row>
    <row r="1261" spans="1:6" x14ac:dyDescent="0.25">
      <c r="A1261" t="str">
        <f t="shared" si="38"/>
        <v>AMMS3667</v>
      </c>
      <c r="B1261" s="116" t="str">
        <f t="shared" si="39"/>
        <v xml:space="preserve">SILVERADO DUO RED </v>
      </c>
      <c r="C1261" s="101">
        <v>0.7</v>
      </c>
      <c r="D1261" t="s">
        <v>2789</v>
      </c>
      <c r="E1261" t="s">
        <v>3320</v>
      </c>
      <c r="F1261" t="s">
        <v>3321</v>
      </c>
    </row>
    <row r="1262" spans="1:6" x14ac:dyDescent="0.25">
      <c r="A1262" t="str">
        <f t="shared" si="38"/>
        <v>AMMS3702</v>
      </c>
      <c r="B1262" s="116" t="str">
        <f t="shared" si="39"/>
        <v xml:space="preserve">SILVERADO DUO V </v>
      </c>
      <c r="C1262" s="101">
        <v>0.7</v>
      </c>
      <c r="D1262" t="s">
        <v>2789</v>
      </c>
      <c r="E1262" t="s">
        <v>3322</v>
      </c>
      <c r="F1262" t="s">
        <v>3323</v>
      </c>
    </row>
    <row r="1263" spans="1:6" x14ac:dyDescent="0.25">
      <c r="A1263" t="str">
        <f t="shared" si="38"/>
        <v>AMMS1845</v>
      </c>
      <c r="B1263" s="116" t="str">
        <f t="shared" si="39"/>
        <v xml:space="preserve">SILVERADO V </v>
      </c>
      <c r="C1263" s="101">
        <v>4.5</v>
      </c>
      <c r="D1263" t="s">
        <v>1900</v>
      </c>
      <c r="E1263" t="s">
        <v>3324</v>
      </c>
      <c r="F1263" t="s">
        <v>3325</v>
      </c>
    </row>
    <row r="1264" spans="1:6" x14ac:dyDescent="0.25">
      <c r="A1264" t="str">
        <f t="shared" si="38"/>
        <v>AMMS3143</v>
      </c>
      <c r="B1264" s="116" t="str">
        <f t="shared" si="39"/>
        <v xml:space="preserve">SWISHER AMBER </v>
      </c>
      <c r="C1264" s="101">
        <v>0.9</v>
      </c>
      <c r="D1264" t="s">
        <v>2789</v>
      </c>
      <c r="E1264" t="s">
        <v>3326</v>
      </c>
      <c r="F1264" t="s">
        <v>3327</v>
      </c>
    </row>
    <row r="1265" spans="1:6" x14ac:dyDescent="0.25">
      <c r="A1265" t="str">
        <f t="shared" si="38"/>
        <v>AMMS3145</v>
      </c>
      <c r="B1265" s="116" t="str">
        <f t="shared" si="39"/>
        <v xml:space="preserve">SWISHER AMETHYST </v>
      </c>
      <c r="C1265" s="101">
        <v>0.9</v>
      </c>
      <c r="D1265" t="s">
        <v>2789</v>
      </c>
      <c r="E1265" t="s">
        <v>3328</v>
      </c>
      <c r="F1265" t="s">
        <v>3329</v>
      </c>
    </row>
    <row r="1266" spans="1:6" x14ac:dyDescent="0.25">
      <c r="A1266" t="str">
        <f t="shared" si="38"/>
        <v>AMMS3141</v>
      </c>
      <c r="B1266" s="116" t="str">
        <f t="shared" si="39"/>
        <v xml:space="preserve">SWISHER CLASSIC </v>
      </c>
      <c r="C1266" s="101">
        <v>0.9</v>
      </c>
      <c r="D1266" t="s">
        <v>2789</v>
      </c>
      <c r="E1266" t="s">
        <v>3330</v>
      </c>
      <c r="F1266" t="s">
        <v>3331</v>
      </c>
    </row>
    <row r="1267" spans="1:6" x14ac:dyDescent="0.25">
      <c r="A1267" t="str">
        <f t="shared" si="38"/>
        <v>AMMS3620</v>
      </c>
      <c r="B1267" s="116" t="str">
        <f t="shared" si="39"/>
        <v xml:space="preserve">SWISHER DIAMOND </v>
      </c>
      <c r="C1267" s="101">
        <v>0.9</v>
      </c>
      <c r="D1267" t="s">
        <v>2789</v>
      </c>
      <c r="E1267" t="s">
        <v>3332</v>
      </c>
      <c r="F1267" t="s">
        <v>3333</v>
      </c>
    </row>
    <row r="1268" spans="1:6" x14ac:dyDescent="0.25">
      <c r="A1268" t="str">
        <f t="shared" si="38"/>
        <v>AMMS3621</v>
      </c>
      <c r="B1268" s="116" t="str">
        <f t="shared" si="39"/>
        <v xml:space="preserve">SWISHER SAPPHIRE </v>
      </c>
      <c r="C1268" s="101">
        <v>0.9</v>
      </c>
      <c r="D1268" t="s">
        <v>2789</v>
      </c>
      <c r="E1268" t="s">
        <v>3334</v>
      </c>
      <c r="F1268" t="s">
        <v>3335</v>
      </c>
    </row>
    <row r="1269" spans="1:6" x14ac:dyDescent="0.25">
      <c r="A1269" t="str">
        <f t="shared" si="38"/>
        <v>AMMS3175</v>
      </c>
      <c r="B1269" s="116" t="str">
        <f t="shared" si="39"/>
        <v xml:space="preserve">TOSCANO SIGARELLI N° 8 CLASSICO </v>
      </c>
      <c r="C1269" s="101">
        <v>5</v>
      </c>
      <c r="D1269" t="s">
        <v>2867</v>
      </c>
      <c r="E1269" t="s">
        <v>3336</v>
      </c>
      <c r="F1269" t="s">
        <v>3337</v>
      </c>
    </row>
    <row r="1270" spans="1:6" x14ac:dyDescent="0.25">
      <c r="A1270" t="str">
        <f t="shared" si="38"/>
        <v>AMMS3174</v>
      </c>
      <c r="B1270" s="116" t="str">
        <f t="shared" si="39"/>
        <v xml:space="preserve">TOSCANO SIGARELLI N° 8 RED </v>
      </c>
      <c r="C1270" s="101">
        <v>5</v>
      </c>
      <c r="D1270" t="s">
        <v>2867</v>
      </c>
      <c r="E1270" t="s">
        <v>3338</v>
      </c>
      <c r="F1270" t="s">
        <v>3339</v>
      </c>
    </row>
    <row r="1271" spans="1:6" x14ac:dyDescent="0.25">
      <c r="A1271" t="str">
        <f t="shared" si="38"/>
        <v>AMMS19441</v>
      </c>
      <c r="B1271" s="116" t="str">
        <f t="shared" si="39"/>
        <v xml:space="preserve">TRINIDAD SHORT </v>
      </c>
      <c r="C1271" s="101">
        <v>18.100000000000001</v>
      </c>
      <c r="D1271" t="s">
        <v>2755</v>
      </c>
      <c r="E1271" t="s">
        <v>3340</v>
      </c>
      <c r="F1271" t="s">
        <v>3341</v>
      </c>
    </row>
    <row r="1272" spans="1:6" x14ac:dyDescent="0.25">
      <c r="A1272" t="str">
        <f t="shared" si="38"/>
        <v>AMMS20925</v>
      </c>
      <c r="B1272" s="116" t="str">
        <f t="shared" si="39"/>
        <v xml:space="preserve">TRINIDAD SHORT 66 DRAGON </v>
      </c>
      <c r="C1272" s="101">
        <v>165</v>
      </c>
      <c r="D1272" t="s">
        <v>3110</v>
      </c>
      <c r="E1272" t="s">
        <v>3342</v>
      </c>
      <c r="F1272" t="s">
        <v>3343</v>
      </c>
    </row>
    <row r="1273" spans="1:6" x14ac:dyDescent="0.25">
      <c r="A1273" t="str">
        <f t="shared" si="38"/>
        <v>AMMS21699</v>
      </c>
      <c r="B1273" s="116" t="str">
        <f t="shared" si="39"/>
        <v xml:space="preserve">TRINIDAD WIDE SHORT </v>
      </c>
      <c r="C1273" s="101">
        <v>22.2</v>
      </c>
      <c r="D1273" t="s">
        <v>2941</v>
      </c>
      <c r="E1273" t="s">
        <v>3344</v>
      </c>
      <c r="F1273" t="s">
        <v>3345</v>
      </c>
    </row>
    <row r="1274" spans="1:6" x14ac:dyDescent="0.25">
      <c r="A1274" t="str">
        <f t="shared" si="38"/>
        <v>AMMS844</v>
      </c>
      <c r="B1274" s="116" t="str">
        <f t="shared" si="39"/>
        <v xml:space="preserve">VILLIGER KIEL JUNIOR SUMATRA </v>
      </c>
      <c r="C1274" s="101">
        <v>5.2</v>
      </c>
      <c r="D1274" t="s">
        <v>2755</v>
      </c>
      <c r="E1274" t="s">
        <v>3346</v>
      </c>
      <c r="F1274" t="s">
        <v>3347</v>
      </c>
    </row>
    <row r="1275" spans="1:6" x14ac:dyDescent="0.25">
      <c r="A1275" t="str">
        <f t="shared" si="38"/>
        <v>AMMS2839</v>
      </c>
      <c r="B1275" s="116" t="str">
        <f t="shared" si="39"/>
        <v xml:space="preserve">VILLIGER RED MINI FILTER </v>
      </c>
      <c r="C1275" s="101">
        <v>6.6</v>
      </c>
      <c r="D1275" t="s">
        <v>1900</v>
      </c>
      <c r="E1275" t="s">
        <v>3348</v>
      </c>
      <c r="F1275" t="s">
        <v>3349</v>
      </c>
    </row>
    <row r="1276" spans="1:6" x14ac:dyDescent="0.25">
      <c r="A1276" t="str">
        <f t="shared" si="38"/>
        <v>AMMS3938</v>
      </c>
      <c r="B1276" s="116" t="str">
        <f t="shared" si="39"/>
        <v xml:space="preserve">VILLIGER SAMBA MINI FILTER </v>
      </c>
      <c r="C1276" s="101">
        <v>6.6</v>
      </c>
      <c r="D1276" t="s">
        <v>1900</v>
      </c>
      <c r="E1276" t="s">
        <v>3350</v>
      </c>
      <c r="F1276" t="s">
        <v>3351</v>
      </c>
    </row>
    <row r="1277" spans="1:6" x14ac:dyDescent="0.25">
      <c r="A1277" t="str">
        <f t="shared" si="38"/>
        <v>AMMS3939</v>
      </c>
      <c r="B1277" s="116" t="str">
        <f t="shared" si="39"/>
        <v xml:space="preserve">VILLIGER WHITE MINI FILTER </v>
      </c>
      <c r="C1277" s="101">
        <v>6.6</v>
      </c>
      <c r="D1277" t="s">
        <v>1900</v>
      </c>
      <c r="E1277" t="s">
        <v>3352</v>
      </c>
      <c r="F1277" t="s">
        <v>3353</v>
      </c>
    </row>
    <row r="1278" spans="1:6" x14ac:dyDescent="0.25">
      <c r="A1278" t="str">
        <f t="shared" si="38"/>
        <v>AMMS3146</v>
      </c>
      <c r="B1278" s="116" t="str">
        <f t="shared" si="39"/>
        <v xml:space="preserve">WILLEM II PRIMO 20 CIGARILLOS </v>
      </c>
      <c r="C1278" s="101">
        <v>9</v>
      </c>
      <c r="D1278" t="s">
        <v>1900</v>
      </c>
      <c r="E1278" t="s">
        <v>3354</v>
      </c>
      <c r="F1278" t="s">
        <v>3355</v>
      </c>
    </row>
    <row r="1279" spans="1:6" x14ac:dyDescent="0.25">
      <c r="A1279" t="str">
        <f t="shared" si="38"/>
        <v>AMMS21638</v>
      </c>
      <c r="B1279" s="116" t="str">
        <f t="shared" si="39"/>
        <v xml:space="preserve">WTF! BERLIN 5 </v>
      </c>
      <c r="C1279" s="101">
        <v>2.2000000000000002</v>
      </c>
      <c r="D1279" t="s">
        <v>2752</v>
      </c>
      <c r="E1279" t="s">
        <v>3356</v>
      </c>
      <c r="F1279" t="s">
        <v>3357</v>
      </c>
    </row>
    <row r="1280" spans="1:6" x14ac:dyDescent="0.25">
      <c r="A1280" t="str">
        <f t="shared" si="38"/>
        <v>AMMS20618</v>
      </c>
      <c r="B1280" s="116" t="str">
        <f t="shared" si="39"/>
        <v xml:space="preserve">WTF! COLLECTION </v>
      </c>
      <c r="C1280" s="101">
        <v>60</v>
      </c>
      <c r="D1280" t="s">
        <v>2918</v>
      </c>
      <c r="E1280" t="s">
        <v>3358</v>
      </c>
      <c r="F1280" t="s">
        <v>3359</v>
      </c>
    </row>
    <row r="1281" spans="1:6" x14ac:dyDescent="0.25">
      <c r="A1281" t="str">
        <f t="shared" si="38"/>
        <v>AMMS21639</v>
      </c>
      <c r="B1281" s="116" t="str">
        <f t="shared" si="39"/>
        <v xml:space="preserve">WTF! COLLECTION BOX </v>
      </c>
      <c r="C1281" s="101">
        <v>88</v>
      </c>
      <c r="D1281" t="s">
        <v>2918</v>
      </c>
      <c r="E1281" t="s">
        <v>3360</v>
      </c>
      <c r="F1281" t="s">
        <v>3361</v>
      </c>
    </row>
    <row r="1282" spans="1:6" x14ac:dyDescent="0.25">
      <c r="A1282" t="str">
        <f t="shared" ref="A1282:A1345" si="40">"AMMS" &amp; F1282</f>
        <v>AMMS20177</v>
      </c>
      <c r="B1282" s="116" t="str">
        <f t="shared" ref="B1282:B1345" si="41">E1282 &amp; " " &amp; IF(D1282="astuccio da 20 pezzi","*AST 20",IF(D1282="cartoccio da 20 pezzi","*CART 20",""))</f>
        <v xml:space="preserve">WTF! NYC </v>
      </c>
      <c r="C1282" s="101">
        <v>7.2</v>
      </c>
      <c r="D1282" t="s">
        <v>1900</v>
      </c>
      <c r="E1282" t="s">
        <v>3362</v>
      </c>
      <c r="F1282" t="s">
        <v>3363</v>
      </c>
    </row>
    <row r="1283" spans="1:6" x14ac:dyDescent="0.25">
      <c r="A1283" t="str">
        <f t="shared" si="40"/>
        <v>AMMS20619</v>
      </c>
      <c r="B1283" s="116" t="str">
        <f t="shared" si="41"/>
        <v xml:space="preserve">WTF! CRAY 5 </v>
      </c>
      <c r="C1283" s="101">
        <v>1.5</v>
      </c>
      <c r="D1283" t="s">
        <v>2752</v>
      </c>
      <c r="E1283" t="s">
        <v>3364</v>
      </c>
      <c r="F1283" t="s">
        <v>3365</v>
      </c>
    </row>
    <row r="1284" spans="1:6" x14ac:dyDescent="0.25">
      <c r="A1284" t="str">
        <f t="shared" si="40"/>
        <v>AMMS20620</v>
      </c>
      <c r="B1284" s="116" t="str">
        <f t="shared" si="41"/>
        <v xml:space="preserve">WTF! LIT 5 </v>
      </c>
      <c r="C1284" s="101">
        <v>1.5</v>
      </c>
      <c r="D1284" t="s">
        <v>2752</v>
      </c>
      <c r="E1284" t="s">
        <v>3366</v>
      </c>
      <c r="F1284" t="s">
        <v>3367</v>
      </c>
    </row>
    <row r="1285" spans="1:6" x14ac:dyDescent="0.25">
      <c r="A1285" t="str">
        <f t="shared" si="40"/>
        <v>AMMS21636</v>
      </c>
      <c r="B1285" s="116" t="str">
        <f t="shared" si="41"/>
        <v xml:space="preserve">WTF! MIAMI 5 </v>
      </c>
      <c r="C1285" s="101">
        <v>2.2000000000000002</v>
      </c>
      <c r="D1285" t="s">
        <v>2752</v>
      </c>
      <c r="E1285" t="s">
        <v>3368</v>
      </c>
      <c r="F1285" t="s">
        <v>3369</v>
      </c>
    </row>
    <row r="1286" spans="1:6" x14ac:dyDescent="0.25">
      <c r="A1286" t="str">
        <f t="shared" si="40"/>
        <v>AMMS20178</v>
      </c>
      <c r="B1286" s="116" t="str">
        <f t="shared" si="41"/>
        <v xml:space="preserve">WTF! RIO </v>
      </c>
      <c r="C1286" s="101">
        <v>7.2</v>
      </c>
      <c r="D1286" t="s">
        <v>1900</v>
      </c>
      <c r="E1286" t="s">
        <v>3370</v>
      </c>
      <c r="F1286" t="s">
        <v>3371</v>
      </c>
    </row>
    <row r="1287" spans="1:6" x14ac:dyDescent="0.25">
      <c r="A1287" t="str">
        <f t="shared" si="40"/>
        <v>AMMS21635</v>
      </c>
      <c r="B1287" s="116" t="str">
        <f t="shared" si="41"/>
        <v xml:space="preserve">WTF! RIO 5 </v>
      </c>
      <c r="C1287" s="101">
        <v>2.2000000000000002</v>
      </c>
      <c r="D1287" t="s">
        <v>2752</v>
      </c>
      <c r="E1287" t="s">
        <v>3372</v>
      </c>
      <c r="F1287" t="s">
        <v>3373</v>
      </c>
    </row>
    <row r="1288" spans="1:6" x14ac:dyDescent="0.25">
      <c r="A1288" t="str">
        <f t="shared" si="40"/>
        <v>AMMS20179</v>
      </c>
      <c r="B1288" s="116" t="str">
        <f t="shared" si="41"/>
        <v xml:space="preserve">WTF! SHEEESH </v>
      </c>
      <c r="C1288" s="101">
        <v>7.2</v>
      </c>
      <c r="D1288" t="s">
        <v>1900</v>
      </c>
      <c r="E1288" t="s">
        <v>3374</v>
      </c>
      <c r="F1288" t="s">
        <v>3375</v>
      </c>
    </row>
    <row r="1289" spans="1:6" x14ac:dyDescent="0.25">
      <c r="A1289" t="str">
        <f t="shared" si="40"/>
        <v>AMMS20621</v>
      </c>
      <c r="B1289" s="116" t="str">
        <f t="shared" si="41"/>
        <v xml:space="preserve">WTF! SHEEESH 5 </v>
      </c>
      <c r="C1289" s="101">
        <v>1.5</v>
      </c>
      <c r="D1289" t="s">
        <v>2752</v>
      </c>
      <c r="E1289" t="s">
        <v>3376</v>
      </c>
      <c r="F1289" t="s">
        <v>3377</v>
      </c>
    </row>
    <row r="1290" spans="1:6" x14ac:dyDescent="0.25">
      <c r="A1290" t="str">
        <f t="shared" si="40"/>
        <v>AMMS20180</v>
      </c>
      <c r="B1290" s="116" t="str">
        <f t="shared" si="41"/>
        <v xml:space="preserve">WTF! SQUAD </v>
      </c>
      <c r="C1290" s="101">
        <v>7.2</v>
      </c>
      <c r="D1290" t="s">
        <v>1900</v>
      </c>
      <c r="E1290" t="s">
        <v>3378</v>
      </c>
      <c r="F1290" t="s">
        <v>3379</v>
      </c>
    </row>
    <row r="1291" spans="1:6" x14ac:dyDescent="0.25">
      <c r="A1291" t="str">
        <f t="shared" si="40"/>
        <v>AMMS20622</v>
      </c>
      <c r="B1291" s="116" t="str">
        <f t="shared" si="41"/>
        <v xml:space="preserve">WTF! SQUAD 5 </v>
      </c>
      <c r="C1291" s="101">
        <v>1.5</v>
      </c>
      <c r="D1291" t="s">
        <v>2752</v>
      </c>
      <c r="E1291" t="s">
        <v>3380</v>
      </c>
      <c r="F1291" t="s">
        <v>3381</v>
      </c>
    </row>
    <row r="1292" spans="1:6" x14ac:dyDescent="0.25">
      <c r="A1292" t="str">
        <f t="shared" si="40"/>
        <v>AMMS21637</v>
      </c>
      <c r="B1292" s="116" t="str">
        <f t="shared" si="41"/>
        <v xml:space="preserve">WTF! TOKYO 5 </v>
      </c>
      <c r="C1292" s="101">
        <v>2.2000000000000002</v>
      </c>
      <c r="D1292" t="s">
        <v>2752</v>
      </c>
      <c r="E1292" t="s">
        <v>3382</v>
      </c>
      <c r="F1292" t="s">
        <v>3383</v>
      </c>
    </row>
    <row r="1293" spans="1:6" x14ac:dyDescent="0.25">
      <c r="A1293" t="str">
        <f t="shared" si="40"/>
        <v>AMMS20369</v>
      </c>
      <c r="B1293" s="116" t="str">
        <f t="shared" si="41"/>
        <v xml:space="preserve">ZINO MINI CIGARILLOS </v>
      </c>
      <c r="C1293" s="101">
        <v>12.8</v>
      </c>
      <c r="D1293" t="s">
        <v>1900</v>
      </c>
      <c r="E1293" t="s">
        <v>3384</v>
      </c>
      <c r="F1293" t="s">
        <v>3385</v>
      </c>
    </row>
    <row r="1294" spans="1:6" x14ac:dyDescent="0.25">
      <c r="A1294" t="str">
        <f t="shared" si="40"/>
        <v>AMMS20370</v>
      </c>
      <c r="B1294" s="116" t="str">
        <f t="shared" si="41"/>
        <v xml:space="preserve">ZINO MINI CIGARILLOS NICARAGUA </v>
      </c>
      <c r="C1294" s="101">
        <v>12.8</v>
      </c>
      <c r="D1294" t="s">
        <v>1900</v>
      </c>
      <c r="E1294" t="s">
        <v>3386</v>
      </c>
      <c r="F1294" t="s">
        <v>3387</v>
      </c>
    </row>
    <row r="1295" spans="1:6" x14ac:dyDescent="0.25">
      <c r="A1295" t="str">
        <f t="shared" si="40"/>
        <v>AMMS21171</v>
      </c>
      <c r="B1295" s="116" t="str">
        <f t="shared" si="41"/>
        <v xml:space="preserve">ZINO NICARAGUA SHORT PURITOS </v>
      </c>
      <c r="C1295" s="101">
        <v>12.5</v>
      </c>
      <c r="D1295" t="s">
        <v>2755</v>
      </c>
      <c r="E1295" t="s">
        <v>3388</v>
      </c>
      <c r="F1295" t="s">
        <v>3389</v>
      </c>
    </row>
    <row r="1296" spans="1:6" x14ac:dyDescent="0.25">
      <c r="A1296" t="str">
        <f t="shared" si="40"/>
        <v>AMMS20663</v>
      </c>
      <c r="B1296" s="116" t="str">
        <f t="shared" si="41"/>
        <v xml:space="preserve">2012 BY OSCAR VALLADARES COROJO ROBUSTO </v>
      </c>
      <c r="C1296" s="101">
        <v>240</v>
      </c>
      <c r="D1296" t="s">
        <v>1900</v>
      </c>
      <c r="E1296" t="s">
        <v>3390</v>
      </c>
      <c r="F1296" t="s">
        <v>3391</v>
      </c>
    </row>
    <row r="1297" spans="1:6" x14ac:dyDescent="0.25">
      <c r="A1297" t="str">
        <f t="shared" si="40"/>
        <v>AMMS20664</v>
      </c>
      <c r="B1297" s="116" t="str">
        <f t="shared" si="41"/>
        <v xml:space="preserve">2012 BY OSCAR VALLADARES COROJO SHORT ROBUSTO </v>
      </c>
      <c r="C1297" s="101">
        <v>220</v>
      </c>
      <c r="D1297" t="s">
        <v>1900</v>
      </c>
      <c r="E1297" t="s">
        <v>3392</v>
      </c>
      <c r="F1297" t="s">
        <v>3393</v>
      </c>
    </row>
    <row r="1298" spans="1:6" x14ac:dyDescent="0.25">
      <c r="A1298" t="str">
        <f t="shared" si="40"/>
        <v>AMMS20665</v>
      </c>
      <c r="B1298" s="116" t="str">
        <f t="shared" si="41"/>
        <v xml:space="preserve">2012 BY OSCAR VALLADARES MADURO ROBUSTO </v>
      </c>
      <c r="C1298" s="101">
        <v>240</v>
      </c>
      <c r="D1298" t="s">
        <v>1900</v>
      </c>
      <c r="E1298" t="s">
        <v>3394</v>
      </c>
      <c r="F1298" t="s">
        <v>3395</v>
      </c>
    </row>
    <row r="1299" spans="1:6" x14ac:dyDescent="0.25">
      <c r="A1299" t="str">
        <f t="shared" si="40"/>
        <v>AMMS20674</v>
      </c>
      <c r="B1299" s="116" t="str">
        <f t="shared" si="41"/>
        <v xml:space="preserve">2012 BY OSCAR VALLADARES MADURO SHORT ROBUSTO </v>
      </c>
      <c r="C1299" s="101">
        <v>220</v>
      </c>
      <c r="D1299" t="s">
        <v>1900</v>
      </c>
      <c r="E1299" t="s">
        <v>3396</v>
      </c>
      <c r="F1299" t="s">
        <v>3397</v>
      </c>
    </row>
    <row r="1300" spans="1:6" x14ac:dyDescent="0.25">
      <c r="A1300" t="str">
        <f t="shared" si="40"/>
        <v>AMMS19788</v>
      </c>
      <c r="B1300" s="116" t="str">
        <f t="shared" si="41"/>
        <v xml:space="preserve">ADVENTURA THE CONQUEROR CANONERO </v>
      </c>
      <c r="C1300" s="101">
        <v>270</v>
      </c>
      <c r="D1300" t="s">
        <v>1900</v>
      </c>
      <c r="E1300" t="s">
        <v>3398</v>
      </c>
      <c r="F1300" t="s">
        <v>3399</v>
      </c>
    </row>
    <row r="1301" spans="1:6" x14ac:dyDescent="0.25">
      <c r="A1301" t="str">
        <f t="shared" si="40"/>
        <v>AMMS20023</v>
      </c>
      <c r="B1301" s="116" t="str">
        <f t="shared" si="41"/>
        <v xml:space="preserve">ADVENTURA THE CONQUEROR EMPEROR EDITION </v>
      </c>
      <c r="C1301" s="101">
        <v>265</v>
      </c>
      <c r="D1301" t="s">
        <v>1900</v>
      </c>
      <c r="E1301" t="s">
        <v>3400</v>
      </c>
      <c r="F1301" t="s">
        <v>3401</v>
      </c>
    </row>
    <row r="1302" spans="1:6" x14ac:dyDescent="0.25">
      <c r="A1302" t="str">
        <f t="shared" si="40"/>
        <v>AMMS19695</v>
      </c>
      <c r="B1302" s="116" t="str">
        <f t="shared" si="41"/>
        <v xml:space="preserve">ADVENTURA THE CONQUEROR MARINERO </v>
      </c>
      <c r="C1302" s="101">
        <v>238</v>
      </c>
      <c r="D1302" t="s">
        <v>1900</v>
      </c>
      <c r="E1302" t="s">
        <v>3402</v>
      </c>
      <c r="F1302" t="s">
        <v>3403</v>
      </c>
    </row>
    <row r="1303" spans="1:6" x14ac:dyDescent="0.25">
      <c r="A1303" t="str">
        <f t="shared" si="40"/>
        <v>AMMS19784</v>
      </c>
      <c r="B1303" s="116" t="str">
        <f t="shared" si="41"/>
        <v xml:space="preserve">ADVENTURA THE EXPLORER CORONA GORDA </v>
      </c>
      <c r="C1303" s="101">
        <v>199.5</v>
      </c>
      <c r="D1303" t="s">
        <v>3404</v>
      </c>
      <c r="E1303" t="s">
        <v>3405</v>
      </c>
      <c r="F1303" t="s">
        <v>3406</v>
      </c>
    </row>
    <row r="1304" spans="1:6" x14ac:dyDescent="0.25">
      <c r="A1304" t="str">
        <f t="shared" si="40"/>
        <v>AMMS19785</v>
      </c>
      <c r="B1304" s="116" t="str">
        <f t="shared" si="41"/>
        <v xml:space="preserve">ADVENTURA THE EXPLORER GORDO </v>
      </c>
      <c r="C1304" s="101">
        <v>256.5</v>
      </c>
      <c r="D1304" t="s">
        <v>3404</v>
      </c>
      <c r="E1304" t="s">
        <v>3407</v>
      </c>
      <c r="F1304" t="s">
        <v>3408</v>
      </c>
    </row>
    <row r="1305" spans="1:6" x14ac:dyDescent="0.25">
      <c r="A1305" t="str">
        <f t="shared" si="40"/>
        <v>AMMS19696</v>
      </c>
      <c r="B1305" s="116" t="str">
        <f t="shared" si="41"/>
        <v xml:space="preserve">ADVENTURA THE EXPLORER GRAN TORO BP </v>
      </c>
      <c r="C1305" s="101">
        <v>243</v>
      </c>
      <c r="D1305" t="s">
        <v>2786</v>
      </c>
      <c r="E1305" t="s">
        <v>3409</v>
      </c>
      <c r="F1305" t="s">
        <v>3410</v>
      </c>
    </row>
    <row r="1306" spans="1:6" x14ac:dyDescent="0.25">
      <c r="A1306" t="str">
        <f t="shared" si="40"/>
        <v>AMMS19697</v>
      </c>
      <c r="B1306" s="116" t="str">
        <f t="shared" si="41"/>
        <v xml:space="preserve">ADVENTURA THE EXPLORER ROBUSTO GRANDE </v>
      </c>
      <c r="C1306" s="101">
        <v>233.7</v>
      </c>
      <c r="D1306" t="s">
        <v>3404</v>
      </c>
      <c r="E1306" t="s">
        <v>3411</v>
      </c>
      <c r="F1306" t="s">
        <v>3412</v>
      </c>
    </row>
    <row r="1307" spans="1:6" x14ac:dyDescent="0.25">
      <c r="A1307" t="str">
        <f t="shared" si="40"/>
        <v>AMMS19698</v>
      </c>
      <c r="B1307" s="116" t="str">
        <f t="shared" si="41"/>
        <v xml:space="preserve">ADVENTURA THE EXPLORER SHORT ROBUSTO </v>
      </c>
      <c r="C1307" s="101">
        <v>188.1</v>
      </c>
      <c r="D1307" t="s">
        <v>3404</v>
      </c>
      <c r="E1307" t="s">
        <v>3413</v>
      </c>
      <c r="F1307" t="s">
        <v>3414</v>
      </c>
    </row>
    <row r="1308" spans="1:6" x14ac:dyDescent="0.25">
      <c r="A1308" t="str">
        <f t="shared" si="40"/>
        <v>AMMS19699</v>
      </c>
      <c r="B1308" s="116" t="str">
        <f t="shared" si="41"/>
        <v xml:space="preserve">ADVENTURA THE EXPLORER TORPEDO </v>
      </c>
      <c r="C1308" s="101">
        <v>237.5</v>
      </c>
      <c r="D1308" t="s">
        <v>3404</v>
      </c>
      <c r="E1308" t="s">
        <v>3415</v>
      </c>
      <c r="F1308" t="s">
        <v>3416</v>
      </c>
    </row>
    <row r="1309" spans="1:6" x14ac:dyDescent="0.25">
      <c r="A1309" t="str">
        <f t="shared" si="40"/>
        <v>AMMS20024</v>
      </c>
      <c r="B1309" s="116" t="str">
        <f t="shared" si="41"/>
        <v xml:space="preserve">ADVENTURA THE NAVIGATOR CADAMOSTO </v>
      </c>
      <c r="C1309" s="101">
        <v>249.9</v>
      </c>
      <c r="D1309" t="s">
        <v>3417</v>
      </c>
      <c r="E1309" t="s">
        <v>3418</v>
      </c>
      <c r="F1309" t="s">
        <v>3419</v>
      </c>
    </row>
    <row r="1310" spans="1:6" x14ac:dyDescent="0.25">
      <c r="A1310" t="str">
        <f t="shared" si="40"/>
        <v>AMMS19787</v>
      </c>
      <c r="B1310" s="116" t="str">
        <f t="shared" si="41"/>
        <v xml:space="preserve">ADVENTURA THE NAVIGATOR COLUMBUS </v>
      </c>
      <c r="C1310" s="101">
        <v>283.5</v>
      </c>
      <c r="D1310" t="s">
        <v>3417</v>
      </c>
      <c r="E1310" t="s">
        <v>3420</v>
      </c>
      <c r="F1310" t="s">
        <v>3421</v>
      </c>
    </row>
    <row r="1311" spans="1:6" x14ac:dyDescent="0.25">
      <c r="A1311" t="str">
        <f t="shared" si="40"/>
        <v>AMMS19786</v>
      </c>
      <c r="B1311" s="116" t="str">
        <f t="shared" si="41"/>
        <v xml:space="preserve">ADVENTURA THE NAVIGATOR MAGELLAN </v>
      </c>
      <c r="C1311" s="101">
        <v>220.5</v>
      </c>
      <c r="D1311" t="s">
        <v>3417</v>
      </c>
      <c r="E1311" t="s">
        <v>3422</v>
      </c>
      <c r="F1311" t="s">
        <v>3423</v>
      </c>
    </row>
    <row r="1312" spans="1:6" x14ac:dyDescent="0.25">
      <c r="A1312" t="str">
        <f t="shared" si="40"/>
        <v>AMMS19700</v>
      </c>
      <c r="B1312" s="116" t="str">
        <f t="shared" si="41"/>
        <v xml:space="preserve">ADVENTURA THE NAVIGATOR VESPUCCI </v>
      </c>
      <c r="C1312" s="101">
        <v>249.9</v>
      </c>
      <c r="D1312" t="s">
        <v>3417</v>
      </c>
      <c r="E1312" t="s">
        <v>3424</v>
      </c>
      <c r="F1312" t="s">
        <v>3425</v>
      </c>
    </row>
    <row r="1313" spans="1:6" x14ac:dyDescent="0.25">
      <c r="A1313" t="str">
        <f t="shared" si="40"/>
        <v>AMMS20025</v>
      </c>
      <c r="B1313" s="116" t="str">
        <f t="shared" si="41"/>
        <v xml:space="preserve">ADVENTURA THE ROYAL RETURN KING'S GOLD ROBUSTO </v>
      </c>
      <c r="C1313" s="101">
        <v>289</v>
      </c>
      <c r="D1313" t="s">
        <v>1900</v>
      </c>
      <c r="E1313" t="s">
        <v>3426</v>
      </c>
      <c r="F1313" t="s">
        <v>3427</v>
      </c>
    </row>
    <row r="1314" spans="1:6" x14ac:dyDescent="0.25">
      <c r="A1314" t="str">
        <f t="shared" si="40"/>
        <v>AMMS20026</v>
      </c>
      <c r="B1314" s="116" t="str">
        <f t="shared" si="41"/>
        <v xml:space="preserve">ADVENTURA THE ROYAL RETURN KING'S GOLD TORO </v>
      </c>
      <c r="C1314" s="101">
        <v>289</v>
      </c>
      <c r="D1314" t="s">
        <v>1900</v>
      </c>
      <c r="E1314" t="s">
        <v>3428</v>
      </c>
      <c r="F1314" t="s">
        <v>3429</v>
      </c>
    </row>
    <row r="1315" spans="1:6" x14ac:dyDescent="0.25">
      <c r="A1315" t="str">
        <f t="shared" si="40"/>
        <v>AMMS20027</v>
      </c>
      <c r="B1315" s="116" t="str">
        <f t="shared" si="41"/>
        <v xml:space="preserve">ADVENTURA THE ROYAL RETURN QUEEN'S PEARLS CORONA </v>
      </c>
      <c r="C1315" s="101">
        <v>259</v>
      </c>
      <c r="D1315" t="s">
        <v>1900</v>
      </c>
      <c r="E1315" t="s">
        <v>3430</v>
      </c>
      <c r="F1315" t="s">
        <v>3431</v>
      </c>
    </row>
    <row r="1316" spans="1:6" x14ac:dyDescent="0.25">
      <c r="A1316" t="str">
        <f t="shared" si="40"/>
        <v>AMMS20028</v>
      </c>
      <c r="B1316" s="116" t="str">
        <f t="shared" si="41"/>
        <v xml:space="preserve">ADVENTURA THE ROYAL RETURN QUEEN'S PEARLS ROBUSTO </v>
      </c>
      <c r="C1316" s="101">
        <v>259</v>
      </c>
      <c r="D1316" t="s">
        <v>1900</v>
      </c>
      <c r="E1316" t="s">
        <v>3432</v>
      </c>
      <c r="F1316" t="s">
        <v>3433</v>
      </c>
    </row>
    <row r="1317" spans="1:6" x14ac:dyDescent="0.25">
      <c r="A1317" t="str">
        <f t="shared" si="40"/>
        <v>AMMS20029</v>
      </c>
      <c r="B1317" s="116" t="str">
        <f t="shared" si="41"/>
        <v xml:space="preserve">ADVENTURA THE ROYAL RETURN QUEEN'S PEARLS TORO </v>
      </c>
      <c r="C1317" s="101">
        <v>270</v>
      </c>
      <c r="D1317" t="s">
        <v>1900</v>
      </c>
      <c r="E1317" t="s">
        <v>3434</v>
      </c>
      <c r="F1317" t="s">
        <v>3435</v>
      </c>
    </row>
    <row r="1318" spans="1:6" x14ac:dyDescent="0.25">
      <c r="A1318" t="str">
        <f t="shared" si="40"/>
        <v>AMMS21191</v>
      </c>
      <c r="B1318" s="116" t="str">
        <f t="shared" si="41"/>
        <v xml:space="preserve">AGANORSA LEAF ANIVERSARIO CONNECTICUT GRAN ROBUSTO </v>
      </c>
      <c r="C1318" s="101">
        <v>175</v>
      </c>
      <c r="D1318" t="s">
        <v>2755</v>
      </c>
      <c r="E1318" t="s">
        <v>3436</v>
      </c>
      <c r="F1318" t="s">
        <v>3437</v>
      </c>
    </row>
    <row r="1319" spans="1:6" x14ac:dyDescent="0.25">
      <c r="A1319" t="str">
        <f t="shared" si="40"/>
        <v>AMMS21192</v>
      </c>
      <c r="B1319" s="116" t="str">
        <f t="shared" si="41"/>
        <v xml:space="preserve">AGANORSA LEAF ANIVERSARIO CONNECTICUT TORO </v>
      </c>
      <c r="C1319" s="101">
        <v>185</v>
      </c>
      <c r="D1319" t="s">
        <v>2755</v>
      </c>
      <c r="E1319" t="s">
        <v>3438</v>
      </c>
      <c r="F1319" t="s">
        <v>3439</v>
      </c>
    </row>
    <row r="1320" spans="1:6" x14ac:dyDescent="0.25">
      <c r="A1320" t="str">
        <f t="shared" si="40"/>
        <v>AMMS21193</v>
      </c>
      <c r="B1320" s="116" t="str">
        <f t="shared" si="41"/>
        <v xml:space="preserve">AGANORSA LEAF ANIVERSARIO COROJO GRAN ROBUSTO </v>
      </c>
      <c r="C1320" s="101">
        <v>170</v>
      </c>
      <c r="D1320" t="s">
        <v>2755</v>
      </c>
      <c r="E1320" t="s">
        <v>3440</v>
      </c>
      <c r="F1320" t="s">
        <v>3441</v>
      </c>
    </row>
    <row r="1321" spans="1:6" x14ac:dyDescent="0.25">
      <c r="A1321" t="str">
        <f t="shared" si="40"/>
        <v>AMMS21196</v>
      </c>
      <c r="B1321" s="116" t="str">
        <f t="shared" si="41"/>
        <v xml:space="preserve">AGANORSA LEAF ANIVERSARIO COROJO TORO </v>
      </c>
      <c r="C1321" s="101">
        <v>180</v>
      </c>
      <c r="D1321" t="s">
        <v>2755</v>
      </c>
      <c r="E1321" t="s">
        <v>3442</v>
      </c>
      <c r="F1321" t="s">
        <v>3443</v>
      </c>
    </row>
    <row r="1322" spans="1:6" x14ac:dyDescent="0.25">
      <c r="A1322" t="str">
        <f t="shared" si="40"/>
        <v>AMMS21194</v>
      </c>
      <c r="B1322" s="116" t="str">
        <f t="shared" si="41"/>
        <v xml:space="preserve">AGANORSA LEAF ANIVERSARIO MADURO GRAN ROBUSTO </v>
      </c>
      <c r="C1322" s="101">
        <v>175</v>
      </c>
      <c r="D1322" t="s">
        <v>2755</v>
      </c>
      <c r="E1322" t="s">
        <v>3444</v>
      </c>
      <c r="F1322" t="s">
        <v>3445</v>
      </c>
    </row>
    <row r="1323" spans="1:6" x14ac:dyDescent="0.25">
      <c r="A1323" t="str">
        <f t="shared" si="40"/>
        <v>AMMS21195</v>
      </c>
      <c r="B1323" s="116" t="str">
        <f t="shared" si="41"/>
        <v xml:space="preserve">AGANORSA LEAF ANIVERSARIO MADURO TORO </v>
      </c>
      <c r="C1323" s="101">
        <v>185</v>
      </c>
      <c r="D1323" t="s">
        <v>2755</v>
      </c>
      <c r="E1323" t="s">
        <v>3446</v>
      </c>
      <c r="F1323" t="s">
        <v>3447</v>
      </c>
    </row>
    <row r="1324" spans="1:6" x14ac:dyDescent="0.25">
      <c r="A1324" t="str">
        <f t="shared" si="40"/>
        <v>AMMS21236</v>
      </c>
      <c r="B1324" s="116" t="str">
        <f t="shared" si="41"/>
        <v xml:space="preserve">AGANORSA LEAF CERBERUS ROBUSTO 5x54 </v>
      </c>
      <c r="C1324" s="101">
        <v>225</v>
      </c>
      <c r="D1324" t="s">
        <v>3448</v>
      </c>
      <c r="E1324" t="s">
        <v>3449</v>
      </c>
      <c r="F1324" t="s">
        <v>3450</v>
      </c>
    </row>
    <row r="1325" spans="1:6" x14ac:dyDescent="0.25">
      <c r="A1325" t="str">
        <f t="shared" si="40"/>
        <v>AMMS21197</v>
      </c>
      <c r="B1325" s="116" t="str">
        <f t="shared" si="41"/>
        <v xml:space="preserve">AGANORSA LEAF CERBERUS TORO 6 1/4x52 </v>
      </c>
      <c r="C1325" s="101">
        <v>240</v>
      </c>
      <c r="D1325" t="s">
        <v>3448</v>
      </c>
      <c r="E1325" t="s">
        <v>3451</v>
      </c>
      <c r="F1325" t="s">
        <v>3452</v>
      </c>
    </row>
    <row r="1326" spans="1:6" x14ac:dyDescent="0.25">
      <c r="A1326" t="str">
        <f t="shared" si="40"/>
        <v>AMMS21198</v>
      </c>
      <c r="B1326" s="116" t="str">
        <f t="shared" si="41"/>
        <v xml:space="preserve">AGANORSA LEAF LA VALIDACION HABANO GRAN ROBUSTO 5x54 </v>
      </c>
      <c r="C1326" s="101">
        <v>210</v>
      </c>
      <c r="D1326" t="s">
        <v>3448</v>
      </c>
      <c r="E1326" t="s">
        <v>3453</v>
      </c>
      <c r="F1326" t="s">
        <v>3454</v>
      </c>
    </row>
    <row r="1327" spans="1:6" x14ac:dyDescent="0.25">
      <c r="A1327" t="str">
        <f t="shared" si="40"/>
        <v>AMMS21190</v>
      </c>
      <c r="B1327" s="116" t="str">
        <f t="shared" si="41"/>
        <v xml:space="preserve">AGANORSA LEAF LA VALIDACION HABANO TORO 6 1/4x52 </v>
      </c>
      <c r="C1327" s="101">
        <v>225</v>
      </c>
      <c r="D1327" t="s">
        <v>3448</v>
      </c>
      <c r="E1327" t="s">
        <v>3455</v>
      </c>
      <c r="F1327" t="s">
        <v>3456</v>
      </c>
    </row>
    <row r="1328" spans="1:6" x14ac:dyDescent="0.25">
      <c r="A1328" t="str">
        <f t="shared" si="40"/>
        <v>AMMS21200</v>
      </c>
      <c r="B1328" s="116" t="str">
        <f t="shared" si="41"/>
        <v xml:space="preserve">AGANORSA LEAF SIGNATURE COROJO ROBUSTO </v>
      </c>
      <c r="C1328" s="101">
        <v>300</v>
      </c>
      <c r="D1328" t="s">
        <v>1900</v>
      </c>
      <c r="E1328" t="s">
        <v>3457</v>
      </c>
      <c r="F1328" t="s">
        <v>3458</v>
      </c>
    </row>
    <row r="1329" spans="1:6" x14ac:dyDescent="0.25">
      <c r="A1329" t="str">
        <f t="shared" si="40"/>
        <v>AMMS21201</v>
      </c>
      <c r="B1329" s="116" t="str">
        <f t="shared" si="41"/>
        <v xml:space="preserve">AGANORSA LEAF SIGNATURE COROJO TORO </v>
      </c>
      <c r="C1329" s="101">
        <v>320</v>
      </c>
      <c r="D1329" t="s">
        <v>1900</v>
      </c>
      <c r="E1329" t="s">
        <v>3459</v>
      </c>
      <c r="F1329" t="s">
        <v>3460</v>
      </c>
    </row>
    <row r="1330" spans="1:6" x14ac:dyDescent="0.25">
      <c r="A1330" t="str">
        <f t="shared" si="40"/>
        <v>AMMS21199</v>
      </c>
      <c r="B1330" s="116" t="str">
        <f t="shared" si="41"/>
        <v xml:space="preserve">AGANORSA LEAF SIGNATURE MADURO ROBUSTO </v>
      </c>
      <c r="C1330" s="101">
        <v>300</v>
      </c>
      <c r="D1330" t="s">
        <v>1900</v>
      </c>
      <c r="E1330" t="s">
        <v>3461</v>
      </c>
      <c r="F1330" t="s">
        <v>3462</v>
      </c>
    </row>
    <row r="1331" spans="1:6" x14ac:dyDescent="0.25">
      <c r="A1331" t="str">
        <f t="shared" si="40"/>
        <v>AMMS21202</v>
      </c>
      <c r="B1331" s="116" t="str">
        <f t="shared" si="41"/>
        <v xml:space="preserve">AGANORSA LEAF SIGNATURE MADURO TORO </v>
      </c>
      <c r="C1331" s="101">
        <v>320</v>
      </c>
      <c r="D1331" t="s">
        <v>1900</v>
      </c>
      <c r="E1331" t="s">
        <v>3463</v>
      </c>
      <c r="F1331" t="s">
        <v>3464</v>
      </c>
    </row>
    <row r="1332" spans="1:6" x14ac:dyDescent="0.25">
      <c r="A1332" t="str">
        <f t="shared" si="40"/>
        <v>AMMS20282</v>
      </c>
      <c r="B1332" s="116" t="str">
        <f t="shared" si="41"/>
        <v xml:space="preserve">AGING ROOM NICARAGUA QUATTRO VIBRATO </v>
      </c>
      <c r="C1332" s="101">
        <v>290</v>
      </c>
      <c r="D1332" t="s">
        <v>1900</v>
      </c>
      <c r="E1332" t="s">
        <v>3465</v>
      </c>
      <c r="F1332" t="s">
        <v>3466</v>
      </c>
    </row>
    <row r="1333" spans="1:6" x14ac:dyDescent="0.25">
      <c r="A1333" t="str">
        <f t="shared" si="40"/>
        <v>AMMS19935</v>
      </c>
      <c r="B1333" s="116" t="str">
        <f t="shared" si="41"/>
        <v xml:space="preserve">AGING ROOM QUATTRO NICARAGUA ESPRESSIVO </v>
      </c>
      <c r="C1333" s="101">
        <v>250</v>
      </c>
      <c r="D1333" t="s">
        <v>1900</v>
      </c>
      <c r="E1333" t="s">
        <v>3467</v>
      </c>
      <c r="F1333" t="s">
        <v>3468</v>
      </c>
    </row>
    <row r="1334" spans="1:6" x14ac:dyDescent="0.25">
      <c r="A1334" t="str">
        <f t="shared" si="40"/>
        <v>AMMS19936</v>
      </c>
      <c r="B1334" s="116" t="str">
        <f t="shared" si="41"/>
        <v xml:space="preserve">AGING ROOM QUATTRO NICARAGUA MAESTRO </v>
      </c>
      <c r="C1334" s="101">
        <v>270</v>
      </c>
      <c r="D1334" t="s">
        <v>1900</v>
      </c>
      <c r="E1334" t="s">
        <v>3469</v>
      </c>
      <c r="F1334" t="s">
        <v>3470</v>
      </c>
    </row>
    <row r="1335" spans="1:6" x14ac:dyDescent="0.25">
      <c r="A1335" t="str">
        <f t="shared" si="40"/>
        <v>AMMS21362</v>
      </c>
      <c r="B1335" s="116" t="str">
        <f t="shared" si="41"/>
        <v xml:space="preserve">AJ FERNANDEZ 20TH ANNIVERSARY </v>
      </c>
      <c r="C1335" s="101">
        <v>700</v>
      </c>
      <c r="D1335" t="s">
        <v>1900</v>
      </c>
      <c r="E1335" t="s">
        <v>3471</v>
      </c>
      <c r="F1335" t="s">
        <v>3472</v>
      </c>
    </row>
    <row r="1336" spans="1:6" x14ac:dyDescent="0.25">
      <c r="A1336" t="str">
        <f t="shared" si="40"/>
        <v>AMMS19692</v>
      </c>
      <c r="B1336" s="116" t="str">
        <f t="shared" si="41"/>
        <v xml:space="preserve">AJ FERNANDEZ 5 TORO CIGARS </v>
      </c>
      <c r="C1336" s="101">
        <v>58</v>
      </c>
      <c r="D1336" t="s">
        <v>2752</v>
      </c>
      <c r="E1336" t="s">
        <v>3473</v>
      </c>
      <c r="F1336" t="s">
        <v>3474</v>
      </c>
    </row>
    <row r="1337" spans="1:6" x14ac:dyDescent="0.25">
      <c r="A1337" t="str">
        <f t="shared" si="40"/>
        <v>AMMS20897</v>
      </c>
      <c r="B1337" s="116" t="str">
        <f t="shared" si="41"/>
        <v xml:space="preserve">AJ FERNANDEZ CIGAR PORTFOLIO NEW WORLD </v>
      </c>
      <c r="C1337" s="101">
        <v>45</v>
      </c>
      <c r="D1337" t="s">
        <v>2752</v>
      </c>
      <c r="E1337" t="s">
        <v>3475</v>
      </c>
      <c r="F1337" t="s">
        <v>3476</v>
      </c>
    </row>
    <row r="1338" spans="1:6" x14ac:dyDescent="0.25">
      <c r="A1338" t="str">
        <f t="shared" si="40"/>
        <v>AMMS20898</v>
      </c>
      <c r="B1338" s="116" t="str">
        <f t="shared" si="41"/>
        <v xml:space="preserve">AJ FERNANDEZ PORTFOLIO THE EXPEDITION SAMPLER </v>
      </c>
      <c r="C1338" s="101">
        <v>75</v>
      </c>
      <c r="D1338" t="s">
        <v>2752</v>
      </c>
      <c r="E1338" t="s">
        <v>3477</v>
      </c>
      <c r="F1338" t="s">
        <v>3478</v>
      </c>
    </row>
    <row r="1339" spans="1:6" x14ac:dyDescent="0.25">
      <c r="A1339" t="str">
        <f t="shared" si="40"/>
        <v>AMMS19133</v>
      </c>
      <c r="B1339" s="116" t="str">
        <f t="shared" si="41"/>
        <v xml:space="preserve">AJF ENCLAVE FIGURADO </v>
      </c>
      <c r="C1339" s="101">
        <v>210</v>
      </c>
      <c r="D1339" t="s">
        <v>1900</v>
      </c>
      <c r="E1339" t="s">
        <v>3479</v>
      </c>
      <c r="F1339" t="s">
        <v>3480</v>
      </c>
    </row>
    <row r="1340" spans="1:6" x14ac:dyDescent="0.25">
      <c r="A1340" t="str">
        <f t="shared" si="40"/>
        <v>AMMS19132</v>
      </c>
      <c r="B1340" s="116" t="str">
        <f t="shared" si="41"/>
        <v xml:space="preserve">AJF ENCLAVE ROBUSTO </v>
      </c>
      <c r="C1340" s="101">
        <v>190</v>
      </c>
      <c r="D1340" t="s">
        <v>1900</v>
      </c>
      <c r="E1340" t="s">
        <v>3481</v>
      </c>
      <c r="F1340" t="s">
        <v>3482</v>
      </c>
    </row>
    <row r="1341" spans="1:6" x14ac:dyDescent="0.25">
      <c r="A1341" t="str">
        <f t="shared" si="40"/>
        <v>AMMS19793</v>
      </c>
      <c r="B1341" s="116" t="str">
        <f t="shared" si="41"/>
        <v xml:space="preserve">AJF LAST CALL CHIQUITAS </v>
      </c>
      <c r="C1341" s="101">
        <v>210</v>
      </c>
      <c r="D1341" t="s">
        <v>3483</v>
      </c>
      <c r="E1341" t="s">
        <v>3484</v>
      </c>
      <c r="F1341" t="s">
        <v>3485</v>
      </c>
    </row>
    <row r="1342" spans="1:6" x14ac:dyDescent="0.25">
      <c r="A1342" t="str">
        <f t="shared" si="40"/>
        <v>AMMS19794</v>
      </c>
      <c r="B1342" s="116" t="str">
        <f t="shared" si="41"/>
        <v xml:space="preserve">AJF LAST CALL CORTICAS </v>
      </c>
      <c r="C1342" s="101">
        <v>222.5</v>
      </c>
      <c r="D1342" t="s">
        <v>3483</v>
      </c>
      <c r="E1342" t="s">
        <v>3486</v>
      </c>
      <c r="F1342" t="s">
        <v>3487</v>
      </c>
    </row>
    <row r="1343" spans="1:6" x14ac:dyDescent="0.25">
      <c r="A1343" t="str">
        <f t="shared" si="40"/>
        <v>AMMS19486</v>
      </c>
      <c r="B1343" s="116" t="str">
        <f t="shared" si="41"/>
        <v xml:space="preserve">AJF LAST CALL GENIALES </v>
      </c>
      <c r="C1343" s="101">
        <v>222.5</v>
      </c>
      <c r="D1343" t="s">
        <v>3483</v>
      </c>
      <c r="E1343" t="s">
        <v>3488</v>
      </c>
      <c r="F1343" t="s">
        <v>3489</v>
      </c>
    </row>
    <row r="1344" spans="1:6" x14ac:dyDescent="0.25">
      <c r="A1344" t="str">
        <f t="shared" si="40"/>
        <v>AMMS19795</v>
      </c>
      <c r="B1344" s="116" t="str">
        <f t="shared" si="41"/>
        <v xml:space="preserve">AJF LAST CALL MADURO CHIQUITAS </v>
      </c>
      <c r="C1344" s="101">
        <v>215</v>
      </c>
      <c r="D1344" t="s">
        <v>3483</v>
      </c>
      <c r="E1344" t="s">
        <v>3490</v>
      </c>
      <c r="F1344" t="s">
        <v>3491</v>
      </c>
    </row>
    <row r="1345" spans="1:6" x14ac:dyDescent="0.25">
      <c r="A1345" t="str">
        <f t="shared" si="40"/>
        <v>AMMS19796</v>
      </c>
      <c r="B1345" s="116" t="str">
        <f t="shared" si="41"/>
        <v xml:space="preserve">AJF LAST CALL MADURO CORTICAS </v>
      </c>
      <c r="C1345" s="101">
        <v>227.5</v>
      </c>
      <c r="D1345" t="s">
        <v>3483</v>
      </c>
      <c r="E1345" t="s">
        <v>3492</v>
      </c>
      <c r="F1345" t="s">
        <v>3493</v>
      </c>
    </row>
    <row r="1346" spans="1:6" x14ac:dyDescent="0.25">
      <c r="A1346" t="str">
        <f t="shared" ref="A1346:A1409" si="42">"AMMS" &amp; F1346</f>
        <v>AMMS19812</v>
      </c>
      <c r="B1346" s="116" t="str">
        <f t="shared" ref="B1346:B1409" si="43">E1346 &amp; " " &amp; IF(D1346="astuccio da 20 pezzi","*AST 20",IF(D1346="cartoccio da 20 pezzi","*CART 20",""))</f>
        <v xml:space="preserve">AJF LAST CALL MADURO GENIALES </v>
      </c>
      <c r="C1346" s="101">
        <v>227.5</v>
      </c>
      <c r="D1346" t="s">
        <v>3483</v>
      </c>
      <c r="E1346" t="s">
        <v>3494</v>
      </c>
      <c r="F1346" t="s">
        <v>3495</v>
      </c>
    </row>
    <row r="1347" spans="1:6" x14ac:dyDescent="0.25">
      <c r="A1347" t="str">
        <f t="shared" si="42"/>
        <v>AMMS19797</v>
      </c>
      <c r="B1347" s="116" t="str">
        <f t="shared" si="43"/>
        <v xml:space="preserve">AJF NEW WORLD CAMEROON DOBLE ROBUSTO </v>
      </c>
      <c r="C1347" s="101">
        <v>200</v>
      </c>
      <c r="D1347" t="s">
        <v>1900</v>
      </c>
      <c r="E1347" t="s">
        <v>3496</v>
      </c>
      <c r="F1347" t="s">
        <v>3497</v>
      </c>
    </row>
    <row r="1348" spans="1:6" x14ac:dyDescent="0.25">
      <c r="A1348" t="str">
        <f t="shared" si="42"/>
        <v>AMMS19798</v>
      </c>
      <c r="B1348" s="116" t="str">
        <f t="shared" si="43"/>
        <v xml:space="preserve">AJF NEW WORLD CAMEROON SHORT ROBUSTO </v>
      </c>
      <c r="C1348" s="101">
        <v>180</v>
      </c>
      <c r="D1348" t="s">
        <v>1900</v>
      </c>
      <c r="E1348" t="s">
        <v>3498</v>
      </c>
      <c r="F1348" t="s">
        <v>3499</v>
      </c>
    </row>
    <row r="1349" spans="1:6" x14ac:dyDescent="0.25">
      <c r="A1349" t="str">
        <f t="shared" si="42"/>
        <v>AMMS19135</v>
      </c>
      <c r="B1349" s="116" t="str">
        <f t="shared" si="43"/>
        <v xml:space="preserve">AJF NEW WORLD GOBERNADOR </v>
      </c>
      <c r="C1349" s="101">
        <v>199.5</v>
      </c>
      <c r="D1349" t="s">
        <v>3417</v>
      </c>
      <c r="E1349" t="s">
        <v>3500</v>
      </c>
      <c r="F1349" t="s">
        <v>3501</v>
      </c>
    </row>
    <row r="1350" spans="1:6" x14ac:dyDescent="0.25">
      <c r="A1350" t="str">
        <f t="shared" si="42"/>
        <v>AMMS19134</v>
      </c>
      <c r="B1350" s="116" t="str">
        <f t="shared" si="43"/>
        <v xml:space="preserve">AJF NEW WORLD NAVEGANTE </v>
      </c>
      <c r="C1350" s="101">
        <v>178.5</v>
      </c>
      <c r="D1350" t="s">
        <v>3417</v>
      </c>
      <c r="E1350" t="s">
        <v>3502</v>
      </c>
      <c r="F1350" t="s">
        <v>3503</v>
      </c>
    </row>
    <row r="1351" spans="1:6" x14ac:dyDescent="0.25">
      <c r="A1351" t="str">
        <f t="shared" si="42"/>
        <v>AMMS20881</v>
      </c>
      <c r="B1351" s="116" t="str">
        <f t="shared" si="43"/>
        <v xml:space="preserve">ALADINO CAMEROON ELEGANTE 38x7 </v>
      </c>
      <c r="C1351" s="101">
        <v>300</v>
      </c>
      <c r="D1351" t="s">
        <v>1900</v>
      </c>
      <c r="E1351" t="s">
        <v>3504</v>
      </c>
      <c r="F1351" t="s">
        <v>3505</v>
      </c>
    </row>
    <row r="1352" spans="1:6" x14ac:dyDescent="0.25">
      <c r="A1352" t="str">
        <f t="shared" si="42"/>
        <v>AMMS20880</v>
      </c>
      <c r="B1352" s="116" t="str">
        <f t="shared" si="43"/>
        <v xml:space="preserve">ALADINO CAMEROON ROBUSTO 50x5 </v>
      </c>
      <c r="C1352" s="101">
        <v>384</v>
      </c>
      <c r="D1352" t="s">
        <v>3506</v>
      </c>
      <c r="E1352" t="s">
        <v>3507</v>
      </c>
      <c r="F1352" t="s">
        <v>3508</v>
      </c>
    </row>
    <row r="1353" spans="1:6" x14ac:dyDescent="0.25">
      <c r="A1353" t="str">
        <f t="shared" si="42"/>
        <v>AMMS20878</v>
      </c>
      <c r="B1353" s="116" t="str">
        <f t="shared" si="43"/>
        <v xml:space="preserve">ALADINO COROJO ROBUSTO 50x5 </v>
      </c>
      <c r="C1353" s="101">
        <v>360</v>
      </c>
      <c r="D1353" t="s">
        <v>1900</v>
      </c>
      <c r="E1353" t="s">
        <v>3509</v>
      </c>
      <c r="F1353" t="s">
        <v>3510</v>
      </c>
    </row>
    <row r="1354" spans="1:6" x14ac:dyDescent="0.25">
      <c r="A1354" t="str">
        <f t="shared" si="42"/>
        <v>AMMS20879</v>
      </c>
      <c r="B1354" s="116" t="str">
        <f t="shared" si="43"/>
        <v xml:space="preserve">ALADINO COROJO TORO 50x6 </v>
      </c>
      <c r="C1354" s="101">
        <v>400</v>
      </c>
      <c r="D1354" t="s">
        <v>1900</v>
      </c>
      <c r="E1354" t="s">
        <v>3511</v>
      </c>
      <c r="F1354" t="s">
        <v>3512</v>
      </c>
    </row>
    <row r="1355" spans="1:6" x14ac:dyDescent="0.25">
      <c r="A1355" t="str">
        <f t="shared" si="42"/>
        <v>AMMS21806</v>
      </c>
      <c r="B1355" s="116" t="str">
        <f t="shared" si="43"/>
        <v xml:space="preserve">ALADINO VINTAGE SELECTION ROTHSCHILD </v>
      </c>
      <c r="C1355" s="101">
        <v>50</v>
      </c>
      <c r="D1355" t="s">
        <v>2752</v>
      </c>
      <c r="E1355" t="s">
        <v>3513</v>
      </c>
      <c r="F1355" t="s">
        <v>3514</v>
      </c>
    </row>
    <row r="1356" spans="1:6" x14ac:dyDescent="0.25">
      <c r="A1356" t="str">
        <f t="shared" si="42"/>
        <v>AMMS20043</v>
      </c>
      <c r="B1356" s="116" t="str">
        <f t="shared" si="43"/>
        <v xml:space="preserve">ALEC BRADLEY BLACK MARKET ESTELI DIAMOND </v>
      </c>
      <c r="C1356" s="101">
        <v>200</v>
      </c>
      <c r="D1356" t="s">
        <v>2809</v>
      </c>
      <c r="E1356" t="s">
        <v>3515</v>
      </c>
      <c r="F1356" t="s">
        <v>3516</v>
      </c>
    </row>
    <row r="1357" spans="1:6" x14ac:dyDescent="0.25">
      <c r="A1357" t="str">
        <f t="shared" si="42"/>
        <v>AMMS20284</v>
      </c>
      <c r="B1357" s="116" t="str">
        <f t="shared" si="43"/>
        <v xml:space="preserve">ALEC BRADLEY BLACK MARKET ESTELI ROBUSTO </v>
      </c>
      <c r="C1357" s="101">
        <v>242.4</v>
      </c>
      <c r="D1357" t="s">
        <v>3506</v>
      </c>
      <c r="E1357" t="s">
        <v>3517</v>
      </c>
      <c r="F1357" t="s">
        <v>3518</v>
      </c>
    </row>
    <row r="1358" spans="1:6" x14ac:dyDescent="0.25">
      <c r="A1358" t="str">
        <f t="shared" si="42"/>
        <v>AMMS20285</v>
      </c>
      <c r="B1358" s="116" t="str">
        <f t="shared" si="43"/>
        <v xml:space="preserve">ALEC BRADLEY BLACK MARKET ESTELI TORO </v>
      </c>
      <c r="C1358" s="101">
        <v>266.39999999999998</v>
      </c>
      <c r="D1358" t="s">
        <v>3506</v>
      </c>
      <c r="E1358" t="s">
        <v>3519</v>
      </c>
      <c r="F1358" t="s">
        <v>3520</v>
      </c>
    </row>
    <row r="1359" spans="1:6" x14ac:dyDescent="0.25">
      <c r="A1359" t="str">
        <f t="shared" si="42"/>
        <v>AMMS20286</v>
      </c>
      <c r="B1359" s="116" t="str">
        <f t="shared" si="43"/>
        <v xml:space="preserve">ALEC BRADLEY BLACK MARKET ESTELI TORPEDO </v>
      </c>
      <c r="C1359" s="101">
        <v>290.39999999999998</v>
      </c>
      <c r="D1359" t="s">
        <v>3506</v>
      </c>
      <c r="E1359" t="s">
        <v>3521</v>
      </c>
      <c r="F1359" t="s">
        <v>3522</v>
      </c>
    </row>
    <row r="1360" spans="1:6" x14ac:dyDescent="0.25">
      <c r="A1360" t="str">
        <f t="shared" si="42"/>
        <v>AMMS20131</v>
      </c>
      <c r="B1360" s="116" t="str">
        <f t="shared" si="43"/>
        <v xml:space="preserve">ALEC BRADLEY BLACK MARKET FILTHY HOOLIGAN </v>
      </c>
      <c r="C1360" s="101">
        <v>276</v>
      </c>
      <c r="D1360" t="s">
        <v>3506</v>
      </c>
      <c r="E1360" t="s">
        <v>3523</v>
      </c>
      <c r="F1360" t="s">
        <v>3524</v>
      </c>
    </row>
    <row r="1361" spans="1:6" x14ac:dyDescent="0.25">
      <c r="A1361" t="str">
        <f t="shared" si="42"/>
        <v>AMMS18632</v>
      </c>
      <c r="B1361" s="116" t="str">
        <f t="shared" si="43"/>
        <v xml:space="preserve">ALEC BRADLEY BLACK MARKET GORDO </v>
      </c>
      <c r="C1361" s="101">
        <v>253</v>
      </c>
      <c r="D1361" t="s">
        <v>3525</v>
      </c>
      <c r="E1361" t="s">
        <v>3526</v>
      </c>
      <c r="F1361" t="s">
        <v>3527</v>
      </c>
    </row>
    <row r="1362" spans="1:6" x14ac:dyDescent="0.25">
      <c r="A1362" t="str">
        <f t="shared" si="42"/>
        <v>AMMS20347</v>
      </c>
      <c r="B1362" s="116" t="str">
        <f t="shared" si="43"/>
        <v xml:space="preserve">ALEC BRADLEY BLACK MARKET GORDO </v>
      </c>
      <c r="C1362" s="101">
        <v>285.60000000000002</v>
      </c>
      <c r="D1362" t="s">
        <v>3506</v>
      </c>
      <c r="E1362" t="s">
        <v>3526</v>
      </c>
      <c r="F1362" t="s">
        <v>3528</v>
      </c>
    </row>
    <row r="1363" spans="1:6" x14ac:dyDescent="0.25">
      <c r="A1363" t="str">
        <f t="shared" si="42"/>
        <v>AMMS21437</v>
      </c>
      <c r="B1363" s="116" t="str">
        <f t="shared" si="43"/>
        <v xml:space="preserve">ALEC BRADLEY BLACK MARKET GORDO </v>
      </c>
      <c r="C1363" s="101">
        <v>11.9</v>
      </c>
      <c r="D1363" t="s">
        <v>3529</v>
      </c>
      <c r="E1363" t="s">
        <v>3526</v>
      </c>
      <c r="F1363" t="s">
        <v>3530</v>
      </c>
    </row>
    <row r="1364" spans="1:6" x14ac:dyDescent="0.25">
      <c r="A1364" t="str">
        <f t="shared" si="42"/>
        <v>AMMS20348</v>
      </c>
      <c r="B1364" s="116" t="str">
        <f t="shared" si="43"/>
        <v xml:space="preserve">ALEC BRADLEY BLACK MARKET PUNK </v>
      </c>
      <c r="C1364" s="101">
        <v>201.6</v>
      </c>
      <c r="D1364" t="s">
        <v>3506</v>
      </c>
      <c r="E1364" t="s">
        <v>3531</v>
      </c>
      <c r="F1364" t="s">
        <v>3532</v>
      </c>
    </row>
    <row r="1365" spans="1:6" x14ac:dyDescent="0.25">
      <c r="A1365" t="str">
        <f t="shared" si="42"/>
        <v>AMMS21438</v>
      </c>
      <c r="B1365" s="116" t="str">
        <f t="shared" si="43"/>
        <v xml:space="preserve">ALEC BRADLEY BLACK MARKET PUNK </v>
      </c>
      <c r="C1365" s="101">
        <v>8.4</v>
      </c>
      <c r="D1365" t="s">
        <v>3529</v>
      </c>
      <c r="E1365" t="s">
        <v>3531</v>
      </c>
      <c r="F1365" t="s">
        <v>3533</v>
      </c>
    </row>
    <row r="1366" spans="1:6" x14ac:dyDescent="0.25">
      <c r="A1366" t="str">
        <f t="shared" si="42"/>
        <v>AMMS20349</v>
      </c>
      <c r="B1366" s="116" t="str">
        <f t="shared" si="43"/>
        <v xml:space="preserve">ALEC BRADLEY BLACK MARKET ROBUSTO </v>
      </c>
      <c r="C1366" s="101">
        <v>237.6</v>
      </c>
      <c r="D1366" t="s">
        <v>3506</v>
      </c>
      <c r="E1366" t="s">
        <v>3534</v>
      </c>
      <c r="F1366" t="s">
        <v>3535</v>
      </c>
    </row>
    <row r="1367" spans="1:6" x14ac:dyDescent="0.25">
      <c r="A1367" t="str">
        <f t="shared" si="42"/>
        <v>AMMS21439</v>
      </c>
      <c r="B1367" s="116" t="str">
        <f t="shared" si="43"/>
        <v xml:space="preserve">ALEC BRADLEY BLACK MARKET ROBUSTO </v>
      </c>
      <c r="C1367" s="101">
        <v>11.7</v>
      </c>
      <c r="D1367" t="s">
        <v>3529</v>
      </c>
      <c r="E1367" t="s">
        <v>3534</v>
      </c>
      <c r="F1367" t="s">
        <v>3536</v>
      </c>
    </row>
    <row r="1368" spans="1:6" x14ac:dyDescent="0.25">
      <c r="A1368" t="str">
        <f t="shared" si="42"/>
        <v>AMMS18631</v>
      </c>
      <c r="B1368" s="116" t="str">
        <f t="shared" si="43"/>
        <v xml:space="preserve">ALEC BRADLEY BLACK MARKET TORO </v>
      </c>
      <c r="C1368" s="101">
        <v>231</v>
      </c>
      <c r="D1368" t="s">
        <v>3525</v>
      </c>
      <c r="E1368" t="s">
        <v>3537</v>
      </c>
      <c r="F1368" t="s">
        <v>3538</v>
      </c>
    </row>
    <row r="1369" spans="1:6" x14ac:dyDescent="0.25">
      <c r="A1369" t="str">
        <f t="shared" si="42"/>
        <v>AMMS20350</v>
      </c>
      <c r="B1369" s="116" t="str">
        <f t="shared" si="43"/>
        <v xml:space="preserve">ALEC BRADLEY BLACK MARKET TORO </v>
      </c>
      <c r="C1369" s="101">
        <v>280.8</v>
      </c>
      <c r="D1369" t="s">
        <v>3506</v>
      </c>
      <c r="E1369" t="s">
        <v>3537</v>
      </c>
      <c r="F1369" t="s">
        <v>3539</v>
      </c>
    </row>
    <row r="1370" spans="1:6" x14ac:dyDescent="0.25">
      <c r="A1370" t="str">
        <f t="shared" si="42"/>
        <v>AMMS21440</v>
      </c>
      <c r="B1370" s="116" t="str">
        <f t="shared" si="43"/>
        <v xml:space="preserve">ALEC BRADLEY BLACK MARKET TORO </v>
      </c>
      <c r="C1370" s="101">
        <v>11.7</v>
      </c>
      <c r="D1370" t="s">
        <v>3529</v>
      </c>
      <c r="E1370" t="s">
        <v>3537</v>
      </c>
      <c r="F1370" t="s">
        <v>3540</v>
      </c>
    </row>
    <row r="1371" spans="1:6" x14ac:dyDescent="0.25">
      <c r="A1371" t="str">
        <f t="shared" si="42"/>
        <v>AMMS19332</v>
      </c>
      <c r="B1371" s="116" t="str">
        <f t="shared" si="43"/>
        <v xml:space="preserve">ALEC BRADLEY CONNECTICUT GORDO </v>
      </c>
      <c r="C1371" s="101">
        <v>220</v>
      </c>
      <c r="D1371" t="s">
        <v>1900</v>
      </c>
      <c r="E1371" t="s">
        <v>3541</v>
      </c>
      <c r="F1371" t="s">
        <v>3542</v>
      </c>
    </row>
    <row r="1372" spans="1:6" x14ac:dyDescent="0.25">
      <c r="A1372" t="str">
        <f t="shared" si="42"/>
        <v>AMMS20287</v>
      </c>
      <c r="B1372" s="116" t="str">
        <f t="shared" si="43"/>
        <v xml:space="preserve">ALEC BRADLEY CONNECTICUT GORDO </v>
      </c>
      <c r="C1372" s="101">
        <v>264</v>
      </c>
      <c r="D1372" t="s">
        <v>3506</v>
      </c>
      <c r="E1372" t="s">
        <v>3541</v>
      </c>
      <c r="F1372" t="s">
        <v>3543</v>
      </c>
    </row>
    <row r="1373" spans="1:6" x14ac:dyDescent="0.25">
      <c r="A1373" t="str">
        <f t="shared" si="42"/>
        <v>AMMS20288</v>
      </c>
      <c r="B1373" s="116" t="str">
        <f t="shared" si="43"/>
        <v xml:space="preserve">ALEC BRADLEY CONNECTICUT NANO </v>
      </c>
      <c r="C1373" s="101">
        <v>232.8</v>
      </c>
      <c r="D1373" t="s">
        <v>3506</v>
      </c>
      <c r="E1373" t="s">
        <v>3544</v>
      </c>
      <c r="F1373" t="s">
        <v>3545</v>
      </c>
    </row>
    <row r="1374" spans="1:6" x14ac:dyDescent="0.25">
      <c r="A1374" t="str">
        <f t="shared" si="42"/>
        <v>AMMS20289</v>
      </c>
      <c r="B1374" s="116" t="str">
        <f t="shared" si="43"/>
        <v xml:space="preserve">ALEC BRADLEY CONNECTICUT ROBUSTO </v>
      </c>
      <c r="C1374" s="101">
        <v>240</v>
      </c>
      <c r="D1374" t="s">
        <v>3506</v>
      </c>
      <c r="E1374" t="s">
        <v>3546</v>
      </c>
      <c r="F1374" t="s">
        <v>3547</v>
      </c>
    </row>
    <row r="1375" spans="1:6" x14ac:dyDescent="0.25">
      <c r="A1375" t="str">
        <f t="shared" si="42"/>
        <v>AMMS21435</v>
      </c>
      <c r="B1375" s="116" t="str">
        <f t="shared" si="43"/>
        <v xml:space="preserve">ALEC BRADLEY GATEKEEPER ROBUSTO </v>
      </c>
      <c r="C1375" s="101">
        <v>280.8</v>
      </c>
      <c r="D1375" t="s">
        <v>3506</v>
      </c>
      <c r="E1375" t="s">
        <v>3548</v>
      </c>
      <c r="F1375" t="s">
        <v>3549</v>
      </c>
    </row>
    <row r="1376" spans="1:6" x14ac:dyDescent="0.25">
      <c r="A1376" t="str">
        <f t="shared" si="42"/>
        <v>AMMS21436</v>
      </c>
      <c r="B1376" s="116" t="str">
        <f t="shared" si="43"/>
        <v xml:space="preserve">ALEC BRADLEY GATEKEEPER ROBUSTO </v>
      </c>
      <c r="C1376" s="101">
        <v>11.7</v>
      </c>
      <c r="D1376" t="s">
        <v>3529</v>
      </c>
      <c r="E1376" t="s">
        <v>3548</v>
      </c>
      <c r="F1376" t="s">
        <v>3550</v>
      </c>
    </row>
    <row r="1377" spans="1:6" x14ac:dyDescent="0.25">
      <c r="A1377" t="str">
        <f t="shared" si="42"/>
        <v>AMMS21256</v>
      </c>
      <c r="B1377" s="116" t="str">
        <f t="shared" si="43"/>
        <v xml:space="preserve">ALEC BRADLEY GATEKEEPER TORO </v>
      </c>
      <c r="C1377" s="101">
        <v>12.2</v>
      </c>
      <c r="D1377" t="s">
        <v>3529</v>
      </c>
      <c r="E1377" t="s">
        <v>3551</v>
      </c>
      <c r="F1377" t="s">
        <v>3552</v>
      </c>
    </row>
    <row r="1378" spans="1:6" x14ac:dyDescent="0.25">
      <c r="A1378" t="str">
        <f t="shared" si="42"/>
        <v>AMMS21257</v>
      </c>
      <c r="B1378" s="116" t="str">
        <f t="shared" si="43"/>
        <v xml:space="preserve">ALEC BRADLEY GATEKEEPER TORO </v>
      </c>
      <c r="C1378" s="101">
        <v>292.8</v>
      </c>
      <c r="D1378" t="s">
        <v>3506</v>
      </c>
      <c r="E1378" t="s">
        <v>3551</v>
      </c>
      <c r="F1378" t="s">
        <v>3553</v>
      </c>
    </row>
    <row r="1379" spans="1:6" x14ac:dyDescent="0.25">
      <c r="A1379" t="str">
        <f t="shared" si="42"/>
        <v>AMMS21248</v>
      </c>
      <c r="B1379" s="116" t="str">
        <f t="shared" si="43"/>
        <v xml:space="preserve">ALEC BRADLEY KINTSUGI ROBUSTO </v>
      </c>
      <c r="C1379" s="101">
        <v>9.4</v>
      </c>
      <c r="D1379" t="s">
        <v>3529</v>
      </c>
      <c r="E1379" t="s">
        <v>3554</v>
      </c>
      <c r="F1379" t="s">
        <v>3555</v>
      </c>
    </row>
    <row r="1380" spans="1:6" x14ac:dyDescent="0.25">
      <c r="A1380" t="str">
        <f t="shared" si="42"/>
        <v>AMMS21249</v>
      </c>
      <c r="B1380" s="116" t="str">
        <f t="shared" si="43"/>
        <v xml:space="preserve">ALEC BRADLEY KINTSUGI ROBUSTO </v>
      </c>
      <c r="C1380" s="101">
        <v>225.6</v>
      </c>
      <c r="D1380" t="s">
        <v>3506</v>
      </c>
      <c r="E1380" t="s">
        <v>3554</v>
      </c>
      <c r="F1380" t="s">
        <v>3556</v>
      </c>
    </row>
    <row r="1381" spans="1:6" x14ac:dyDescent="0.25">
      <c r="A1381" t="str">
        <f t="shared" si="42"/>
        <v>AMMS21250</v>
      </c>
      <c r="B1381" s="116" t="str">
        <f t="shared" si="43"/>
        <v xml:space="preserve">ALEC BRADLEY KINTSUGI TORO </v>
      </c>
      <c r="C1381" s="101">
        <v>10.4</v>
      </c>
      <c r="D1381" t="s">
        <v>3529</v>
      </c>
      <c r="E1381" t="s">
        <v>3557</v>
      </c>
      <c r="F1381" t="s">
        <v>3558</v>
      </c>
    </row>
    <row r="1382" spans="1:6" x14ac:dyDescent="0.25">
      <c r="A1382" t="str">
        <f t="shared" si="42"/>
        <v>AMMS21251</v>
      </c>
      <c r="B1382" s="116" t="str">
        <f t="shared" si="43"/>
        <v xml:space="preserve">ALEC BRADLEY KINTSUGI TORO </v>
      </c>
      <c r="C1382" s="101">
        <v>249.6</v>
      </c>
      <c r="D1382" t="s">
        <v>3506</v>
      </c>
      <c r="E1382" t="s">
        <v>3557</v>
      </c>
      <c r="F1382" t="s">
        <v>3559</v>
      </c>
    </row>
    <row r="1383" spans="1:6" x14ac:dyDescent="0.25">
      <c r="A1383" t="str">
        <f t="shared" si="42"/>
        <v>AMMS21252</v>
      </c>
      <c r="B1383" s="116" t="str">
        <f t="shared" si="43"/>
        <v xml:space="preserve">ALEC BRADLEY PRENSADO CHURCHILL </v>
      </c>
      <c r="C1383" s="101">
        <v>12.4</v>
      </c>
      <c r="D1383" t="s">
        <v>3529</v>
      </c>
      <c r="E1383" t="s">
        <v>3560</v>
      </c>
      <c r="F1383" t="s">
        <v>3561</v>
      </c>
    </row>
    <row r="1384" spans="1:6" x14ac:dyDescent="0.25">
      <c r="A1384" t="str">
        <f t="shared" si="42"/>
        <v>AMMS21253</v>
      </c>
      <c r="B1384" s="116" t="str">
        <f t="shared" si="43"/>
        <v xml:space="preserve">ALEC BRADLEY PRENSADO CHURCHILL </v>
      </c>
      <c r="C1384" s="101">
        <v>297.60000000000002</v>
      </c>
      <c r="D1384" t="s">
        <v>3506</v>
      </c>
      <c r="E1384" t="s">
        <v>3560</v>
      </c>
      <c r="F1384" t="s">
        <v>3562</v>
      </c>
    </row>
    <row r="1385" spans="1:6" x14ac:dyDescent="0.25">
      <c r="A1385" t="str">
        <f t="shared" si="42"/>
        <v>AMMS19335</v>
      </c>
      <c r="B1385" s="116" t="str">
        <f t="shared" si="43"/>
        <v xml:space="preserve">ALEC BRADLEY PRENSADO LOST ART TORPEDO </v>
      </c>
      <c r="C1385" s="101">
        <v>195</v>
      </c>
      <c r="D1385" t="s">
        <v>1900</v>
      </c>
      <c r="E1385" t="s">
        <v>3563</v>
      </c>
      <c r="F1385" t="s">
        <v>3564</v>
      </c>
    </row>
    <row r="1386" spans="1:6" x14ac:dyDescent="0.25">
      <c r="A1386" t="str">
        <f t="shared" si="42"/>
        <v>AMMS21254</v>
      </c>
      <c r="B1386" s="116" t="str">
        <f t="shared" si="43"/>
        <v xml:space="preserve">ALEC BRADLEY PRENSADO ROBUSTO </v>
      </c>
      <c r="C1386" s="101">
        <v>11.4</v>
      </c>
      <c r="D1386" t="s">
        <v>3529</v>
      </c>
      <c r="E1386" t="s">
        <v>3565</v>
      </c>
      <c r="F1386" t="s">
        <v>3566</v>
      </c>
    </row>
    <row r="1387" spans="1:6" x14ac:dyDescent="0.25">
      <c r="A1387" t="str">
        <f t="shared" si="42"/>
        <v>AMMS21255</v>
      </c>
      <c r="B1387" s="116" t="str">
        <f t="shared" si="43"/>
        <v xml:space="preserve">ALEC BRADLEY PRENSADO ROBUSTO </v>
      </c>
      <c r="C1387" s="101">
        <v>273.60000000000002</v>
      </c>
      <c r="D1387" t="s">
        <v>3506</v>
      </c>
      <c r="E1387" t="s">
        <v>3565</v>
      </c>
      <c r="F1387" t="s">
        <v>3567</v>
      </c>
    </row>
    <row r="1388" spans="1:6" x14ac:dyDescent="0.25">
      <c r="A1388" t="str">
        <f t="shared" si="42"/>
        <v>AMMS21059</v>
      </c>
      <c r="B1388" s="116" t="str">
        <f t="shared" si="43"/>
        <v xml:space="preserve">ALEC BRADLEY TASTE OF THE WORLD </v>
      </c>
      <c r="C1388" s="101">
        <v>90</v>
      </c>
      <c r="D1388" t="s">
        <v>2941</v>
      </c>
      <c r="E1388" t="s">
        <v>3568</v>
      </c>
      <c r="F1388" t="s">
        <v>3569</v>
      </c>
    </row>
    <row r="1389" spans="1:6" x14ac:dyDescent="0.25">
      <c r="A1389" t="str">
        <f t="shared" si="42"/>
        <v>AMMS18762</v>
      </c>
      <c r="B1389" s="116" t="str">
        <f t="shared" si="43"/>
        <v xml:space="preserve">ALEC BRADLEY TEMPUS GENESIS </v>
      </c>
      <c r="C1389" s="101">
        <v>140</v>
      </c>
      <c r="D1389" t="s">
        <v>1900</v>
      </c>
      <c r="E1389" t="s">
        <v>3570</v>
      </c>
      <c r="F1389" t="s">
        <v>3571</v>
      </c>
    </row>
    <row r="1390" spans="1:6" x14ac:dyDescent="0.25">
      <c r="A1390" t="str">
        <f t="shared" si="42"/>
        <v>AMMS18765</v>
      </c>
      <c r="B1390" s="116" t="str">
        <f t="shared" si="43"/>
        <v xml:space="preserve">ALEC BRADLEY TEMPUS MAGISTRIS </v>
      </c>
      <c r="C1390" s="101">
        <v>220</v>
      </c>
      <c r="D1390" t="s">
        <v>1900</v>
      </c>
      <c r="E1390" t="s">
        <v>3572</v>
      </c>
      <c r="F1390" t="s">
        <v>3573</v>
      </c>
    </row>
    <row r="1391" spans="1:6" x14ac:dyDescent="0.25">
      <c r="A1391" t="str">
        <f t="shared" si="42"/>
        <v>AMMS20100</v>
      </c>
      <c r="B1391" s="116" t="str">
        <f t="shared" si="43"/>
        <v xml:space="preserve">ALEC BRADLEY TEXAS LANCERO </v>
      </c>
      <c r="C1391" s="101">
        <v>140</v>
      </c>
      <c r="D1391" t="s">
        <v>2755</v>
      </c>
      <c r="E1391" t="s">
        <v>3574</v>
      </c>
      <c r="F1391" t="s">
        <v>3575</v>
      </c>
    </row>
    <row r="1392" spans="1:6" x14ac:dyDescent="0.25">
      <c r="A1392" t="str">
        <f t="shared" si="42"/>
        <v>AMMS18959</v>
      </c>
      <c r="B1392" s="116" t="str">
        <f t="shared" si="43"/>
        <v xml:space="preserve">ALEC BRADLEY THE LINEAGE 1996 770 </v>
      </c>
      <c r="C1392" s="101">
        <v>260</v>
      </c>
      <c r="D1392" t="s">
        <v>1900</v>
      </c>
      <c r="E1392" t="s">
        <v>3576</v>
      </c>
      <c r="F1392" t="s">
        <v>3577</v>
      </c>
    </row>
    <row r="1393" spans="1:6" x14ac:dyDescent="0.25">
      <c r="A1393" t="str">
        <f t="shared" si="42"/>
        <v>AMMS20351</v>
      </c>
      <c r="B1393" s="116" t="str">
        <f t="shared" si="43"/>
        <v xml:space="preserve">ALEC BRADLEY THE LINEAGE 1996 770 </v>
      </c>
      <c r="C1393" s="101">
        <v>312</v>
      </c>
      <c r="D1393" t="s">
        <v>3506</v>
      </c>
      <c r="E1393" t="s">
        <v>3576</v>
      </c>
      <c r="F1393" t="s">
        <v>3578</v>
      </c>
    </row>
    <row r="1394" spans="1:6" x14ac:dyDescent="0.25">
      <c r="A1394" t="str">
        <f t="shared" si="42"/>
        <v>AMMS20352</v>
      </c>
      <c r="B1394" s="116" t="str">
        <f t="shared" si="43"/>
        <v xml:space="preserve">ALEC BRADLEY THE LINEAGE 1996 GORDO </v>
      </c>
      <c r="C1394" s="101">
        <v>268.8</v>
      </c>
      <c r="D1394" t="s">
        <v>3506</v>
      </c>
      <c r="E1394" t="s">
        <v>3579</v>
      </c>
      <c r="F1394" t="s">
        <v>3580</v>
      </c>
    </row>
    <row r="1395" spans="1:6" x14ac:dyDescent="0.25">
      <c r="A1395" t="str">
        <f t="shared" si="42"/>
        <v>AMMS18958</v>
      </c>
      <c r="B1395" s="116" t="str">
        <f t="shared" si="43"/>
        <v xml:space="preserve">ALEC BRADLEY THE LINEAGE 1996 GORDO </v>
      </c>
      <c r="C1395" s="101">
        <v>220</v>
      </c>
      <c r="D1395" t="s">
        <v>1900</v>
      </c>
      <c r="E1395" t="s">
        <v>3579</v>
      </c>
      <c r="F1395" t="s">
        <v>3581</v>
      </c>
    </row>
    <row r="1396" spans="1:6" x14ac:dyDescent="0.25">
      <c r="A1396" t="str">
        <f t="shared" si="42"/>
        <v>AMMS20353</v>
      </c>
      <c r="B1396" s="116" t="str">
        <f t="shared" si="43"/>
        <v xml:space="preserve">ALEC BRADLEY THE LINEAGE 1996 ROBUSTO </v>
      </c>
      <c r="C1396" s="101">
        <v>244.8</v>
      </c>
      <c r="D1396" t="s">
        <v>3506</v>
      </c>
      <c r="E1396" t="s">
        <v>3582</v>
      </c>
      <c r="F1396" t="s">
        <v>3583</v>
      </c>
    </row>
    <row r="1397" spans="1:6" x14ac:dyDescent="0.25">
      <c r="A1397" t="str">
        <f t="shared" si="42"/>
        <v>AMMS18957</v>
      </c>
      <c r="B1397" s="116" t="str">
        <f t="shared" si="43"/>
        <v xml:space="preserve">ALEC BRADLEY THE LINEAGE 1996 ROBUSTO </v>
      </c>
      <c r="C1397" s="101">
        <v>200</v>
      </c>
      <c r="D1397" t="s">
        <v>1900</v>
      </c>
      <c r="E1397" t="s">
        <v>3582</v>
      </c>
      <c r="F1397" t="s">
        <v>3584</v>
      </c>
    </row>
    <row r="1398" spans="1:6" x14ac:dyDescent="0.25">
      <c r="A1398" t="str">
        <f t="shared" si="42"/>
        <v>AMMS18767</v>
      </c>
      <c r="B1398" s="116" t="str">
        <f t="shared" si="43"/>
        <v xml:space="preserve">ALEC BRADLEY TUBO COLLECTION SAMPLER </v>
      </c>
      <c r="C1398" s="101">
        <v>75</v>
      </c>
      <c r="D1398" t="s">
        <v>2752</v>
      </c>
      <c r="E1398" t="s">
        <v>3585</v>
      </c>
      <c r="F1398" t="s">
        <v>3586</v>
      </c>
    </row>
    <row r="1399" spans="1:6" x14ac:dyDescent="0.25">
      <c r="A1399" t="str">
        <f t="shared" si="42"/>
        <v>AMMS20542</v>
      </c>
      <c r="B1399" s="116" t="str">
        <f t="shared" si="43"/>
        <v xml:space="preserve">ALIADOS E.P CARRILLO CHURCHILL </v>
      </c>
      <c r="C1399" s="101">
        <v>320</v>
      </c>
      <c r="D1399" t="s">
        <v>1900</v>
      </c>
      <c r="E1399" t="s">
        <v>3587</v>
      </c>
      <c r="F1399" t="s">
        <v>3588</v>
      </c>
    </row>
    <row r="1400" spans="1:6" x14ac:dyDescent="0.25">
      <c r="A1400" t="str">
        <f t="shared" si="42"/>
        <v>AMMS20543</v>
      </c>
      <c r="B1400" s="116" t="str">
        <f t="shared" si="43"/>
        <v xml:space="preserve">ALIADOS E.P CARRILLO REGORDO </v>
      </c>
      <c r="C1400" s="101">
        <v>330</v>
      </c>
      <c r="D1400" t="s">
        <v>1900</v>
      </c>
      <c r="E1400" t="s">
        <v>3589</v>
      </c>
      <c r="F1400" t="s">
        <v>3590</v>
      </c>
    </row>
    <row r="1401" spans="1:6" x14ac:dyDescent="0.25">
      <c r="A1401" t="str">
        <f t="shared" si="42"/>
        <v>AMMS20544</v>
      </c>
      <c r="B1401" s="116" t="str">
        <f t="shared" si="43"/>
        <v xml:space="preserve">ALIADOS E.P CARRILLO ROBUSTO </v>
      </c>
      <c r="C1401" s="101">
        <v>280</v>
      </c>
      <c r="D1401" t="s">
        <v>1900</v>
      </c>
      <c r="E1401" t="s">
        <v>3591</v>
      </c>
      <c r="F1401" t="s">
        <v>3592</v>
      </c>
    </row>
    <row r="1402" spans="1:6" x14ac:dyDescent="0.25">
      <c r="A1402" t="str">
        <f t="shared" si="42"/>
        <v>AMMS20545</v>
      </c>
      <c r="B1402" s="116" t="str">
        <f t="shared" si="43"/>
        <v xml:space="preserve">ALIADOS E.P CARRILLO TORO </v>
      </c>
      <c r="C1402" s="101">
        <v>300</v>
      </c>
      <c r="D1402" t="s">
        <v>1900</v>
      </c>
      <c r="E1402" t="s">
        <v>3593</v>
      </c>
      <c r="F1402" t="s">
        <v>3594</v>
      </c>
    </row>
    <row r="1403" spans="1:6" x14ac:dyDescent="0.25">
      <c r="A1403" t="str">
        <f t="shared" si="42"/>
        <v>AMMS20546</v>
      </c>
      <c r="B1403" s="116" t="str">
        <f t="shared" si="43"/>
        <v xml:space="preserve">ALIADOS E.P CARRILLO TORPEDO </v>
      </c>
      <c r="C1403" s="101">
        <v>310</v>
      </c>
      <c r="D1403" t="s">
        <v>1900</v>
      </c>
      <c r="E1403" t="s">
        <v>3595</v>
      </c>
      <c r="F1403" t="s">
        <v>3596</v>
      </c>
    </row>
    <row r="1404" spans="1:6" x14ac:dyDescent="0.25">
      <c r="A1404" t="str">
        <f t="shared" si="42"/>
        <v>AMMS20547</v>
      </c>
      <c r="B1404" s="116" t="str">
        <f t="shared" si="43"/>
        <v xml:space="preserve">ALIADOS ORIGINAL CHURCHILL </v>
      </c>
      <c r="C1404" s="101">
        <v>220</v>
      </c>
      <c r="D1404" t="s">
        <v>1900</v>
      </c>
      <c r="E1404" t="s">
        <v>3597</v>
      </c>
      <c r="F1404" t="s">
        <v>3598</v>
      </c>
    </row>
    <row r="1405" spans="1:6" x14ac:dyDescent="0.25">
      <c r="A1405" t="str">
        <f t="shared" si="42"/>
        <v>AMMS20548</v>
      </c>
      <c r="B1405" s="116" t="str">
        <f t="shared" si="43"/>
        <v xml:space="preserve">ALIADOS ORIGINAL REGORDO </v>
      </c>
      <c r="C1405" s="101">
        <v>230</v>
      </c>
      <c r="D1405" t="s">
        <v>1900</v>
      </c>
      <c r="E1405" t="s">
        <v>3599</v>
      </c>
      <c r="F1405" t="s">
        <v>3600</v>
      </c>
    </row>
    <row r="1406" spans="1:6" x14ac:dyDescent="0.25">
      <c r="A1406" t="str">
        <f t="shared" si="42"/>
        <v>AMMS20549</v>
      </c>
      <c r="B1406" s="116" t="str">
        <f t="shared" si="43"/>
        <v xml:space="preserve">ALIADOS ORIGINAL ROBUSTO </v>
      </c>
      <c r="C1406" s="101">
        <v>180</v>
      </c>
      <c r="D1406" t="s">
        <v>1900</v>
      </c>
      <c r="E1406" t="s">
        <v>3601</v>
      </c>
      <c r="F1406" t="s">
        <v>3602</v>
      </c>
    </row>
    <row r="1407" spans="1:6" x14ac:dyDescent="0.25">
      <c r="A1407" t="str">
        <f t="shared" si="42"/>
        <v>AMMS20550</v>
      </c>
      <c r="B1407" s="116" t="str">
        <f t="shared" si="43"/>
        <v xml:space="preserve">ALIADOS ORIGINAL TORO </v>
      </c>
      <c r="C1407" s="101">
        <v>200</v>
      </c>
      <c r="D1407" t="s">
        <v>1900</v>
      </c>
      <c r="E1407" t="s">
        <v>3603</v>
      </c>
      <c r="F1407" t="s">
        <v>3604</v>
      </c>
    </row>
    <row r="1408" spans="1:6" x14ac:dyDescent="0.25">
      <c r="A1408" t="str">
        <f t="shared" si="42"/>
        <v>AMMS20551</v>
      </c>
      <c r="B1408" s="116" t="str">
        <f t="shared" si="43"/>
        <v xml:space="preserve">ALIADOS ORIGINAL TORPEDO </v>
      </c>
      <c r="C1408" s="101">
        <v>210</v>
      </c>
      <c r="D1408" t="s">
        <v>1900</v>
      </c>
      <c r="E1408" t="s">
        <v>3605</v>
      </c>
      <c r="F1408" t="s">
        <v>3606</v>
      </c>
    </row>
    <row r="1409" spans="1:6" x14ac:dyDescent="0.25">
      <c r="A1409" t="str">
        <f t="shared" si="42"/>
        <v>AMMS20666</v>
      </c>
      <c r="B1409" s="116" t="str">
        <f t="shared" si="43"/>
        <v xml:space="preserve">ALTAR Q BY OSCAR VALLADARES TORO SUMATRA </v>
      </c>
      <c r="C1409" s="101">
        <v>280</v>
      </c>
      <c r="D1409" t="s">
        <v>2809</v>
      </c>
      <c r="E1409" t="s">
        <v>3607</v>
      </c>
      <c r="F1409" t="s">
        <v>3608</v>
      </c>
    </row>
    <row r="1410" spans="1:6" x14ac:dyDescent="0.25">
      <c r="A1410" t="str">
        <f t="shared" ref="A1410:A1473" si="44">"AMMS" &amp; F1410</f>
        <v>AMMS2965</v>
      </c>
      <c r="B1410" s="116" t="str">
        <f t="shared" ref="B1410:B1473" si="45">E1410 &amp; " " &amp; IF(D1410="astuccio da 20 pezzi","*AST 20",IF(D1410="cartoccio da 20 pezzi","*CART 20",""))</f>
        <v xml:space="preserve">AMBASCIATOR ITALICO AMMEZZATO CLASSICO 5 </v>
      </c>
      <c r="C1410" s="101">
        <v>4.5</v>
      </c>
      <c r="D1410" t="s">
        <v>2752</v>
      </c>
      <c r="E1410" t="s">
        <v>3609</v>
      </c>
      <c r="F1410" t="s">
        <v>3610</v>
      </c>
    </row>
    <row r="1411" spans="1:6" x14ac:dyDescent="0.25">
      <c r="A1411" t="str">
        <f t="shared" si="44"/>
        <v>AMMS20212</v>
      </c>
      <c r="B1411" s="116" t="str">
        <f t="shared" si="45"/>
        <v xml:space="preserve">AMBASCIATOR ITALICO ARDENTE </v>
      </c>
      <c r="C1411" s="101">
        <v>5.5</v>
      </c>
      <c r="D1411" t="s">
        <v>2752</v>
      </c>
      <c r="E1411" t="s">
        <v>3611</v>
      </c>
      <c r="F1411" t="s">
        <v>3612</v>
      </c>
    </row>
    <row r="1412" spans="1:6" x14ac:dyDescent="0.25">
      <c r="A1412" t="str">
        <f t="shared" si="44"/>
        <v>AMMS2969</v>
      </c>
      <c r="B1412" s="116" t="str">
        <f t="shared" si="45"/>
        <v xml:space="preserve">AMBASCIATOR ITALICO BIANCO STELLATO </v>
      </c>
      <c r="C1412" s="101">
        <v>5</v>
      </c>
      <c r="D1412" t="s">
        <v>2752</v>
      </c>
      <c r="E1412" t="s">
        <v>3613</v>
      </c>
      <c r="F1412" t="s">
        <v>3614</v>
      </c>
    </row>
    <row r="1413" spans="1:6" x14ac:dyDescent="0.25">
      <c r="A1413" t="str">
        <f t="shared" si="44"/>
        <v>AMMS20755</v>
      </c>
      <c r="B1413" s="116" t="str">
        <f t="shared" si="45"/>
        <v xml:space="preserve">AMBASCIATOR ITALICO BRUNO </v>
      </c>
      <c r="C1413" s="101">
        <v>7.5</v>
      </c>
      <c r="D1413" t="s">
        <v>2752</v>
      </c>
      <c r="E1413" t="s">
        <v>3615</v>
      </c>
      <c r="F1413" t="s">
        <v>3616</v>
      </c>
    </row>
    <row r="1414" spans="1:6" x14ac:dyDescent="0.25">
      <c r="A1414" t="str">
        <f t="shared" si="44"/>
        <v>AMMS21718</v>
      </c>
      <c r="B1414" s="116" t="str">
        <f t="shared" si="45"/>
        <v xml:space="preserve">AMBASCIATOR ITALICO CHRISTMAS EDITION 2025 </v>
      </c>
      <c r="C1414" s="101">
        <v>30</v>
      </c>
      <c r="D1414" t="s">
        <v>3617</v>
      </c>
      <c r="E1414" t="s">
        <v>3618</v>
      </c>
      <c r="F1414" t="s">
        <v>3619</v>
      </c>
    </row>
    <row r="1415" spans="1:6" x14ac:dyDescent="0.25">
      <c r="A1415" t="str">
        <f t="shared" si="44"/>
        <v>AMMS3130</v>
      </c>
      <c r="B1415" s="116" t="str">
        <f t="shared" si="45"/>
        <v xml:space="preserve">AMBASCIATOR ITALICO CLASSICO 4 </v>
      </c>
      <c r="C1415" s="101">
        <v>8</v>
      </c>
      <c r="D1415" t="s">
        <v>2999</v>
      </c>
      <c r="E1415" t="s">
        <v>3620</v>
      </c>
      <c r="F1415" t="s">
        <v>3621</v>
      </c>
    </row>
    <row r="1416" spans="1:6" x14ac:dyDescent="0.25">
      <c r="A1416" t="str">
        <f t="shared" si="44"/>
        <v>AMMS3729</v>
      </c>
      <c r="B1416" s="116" t="str">
        <f t="shared" si="45"/>
        <v xml:space="preserve">AMBASCIATOR ITALICO CORTESE </v>
      </c>
      <c r="C1416" s="101">
        <v>15</v>
      </c>
      <c r="D1416" t="s">
        <v>2755</v>
      </c>
      <c r="E1416" t="s">
        <v>3622</v>
      </c>
      <c r="F1416" t="s">
        <v>3623</v>
      </c>
    </row>
    <row r="1417" spans="1:6" x14ac:dyDescent="0.25">
      <c r="A1417" t="str">
        <f t="shared" si="44"/>
        <v>AMMS21563</v>
      </c>
      <c r="B1417" s="116" t="str">
        <f t="shared" si="45"/>
        <v xml:space="preserve">AMBASCIATOR ITALICO ELITE </v>
      </c>
      <c r="C1417" s="101">
        <v>7</v>
      </c>
      <c r="D1417" t="s">
        <v>2999</v>
      </c>
      <c r="E1417" t="s">
        <v>3624</v>
      </c>
      <c r="F1417" t="s">
        <v>3625</v>
      </c>
    </row>
    <row r="1418" spans="1:6" x14ac:dyDescent="0.25">
      <c r="A1418" t="str">
        <f t="shared" si="44"/>
        <v>AMMS3932</v>
      </c>
      <c r="B1418" s="116" t="str">
        <f t="shared" si="45"/>
        <v xml:space="preserve">AMBASCIATOR ITALICO FERMENTO </v>
      </c>
      <c r="C1418" s="101">
        <v>4</v>
      </c>
      <c r="D1418" t="s">
        <v>2752</v>
      </c>
      <c r="E1418" t="s">
        <v>3626</v>
      </c>
      <c r="F1418" t="s">
        <v>3627</v>
      </c>
    </row>
    <row r="1419" spans="1:6" x14ac:dyDescent="0.25">
      <c r="A1419" t="str">
        <f t="shared" si="44"/>
        <v>AMMS3107</v>
      </c>
      <c r="B1419" s="116" t="str">
        <f t="shared" si="45"/>
        <v xml:space="preserve">AMBASCIATOR ITALICO GIALLO SOAVE </v>
      </c>
      <c r="C1419" s="101">
        <v>5</v>
      </c>
      <c r="D1419" t="s">
        <v>2752</v>
      </c>
      <c r="E1419" t="s">
        <v>3628</v>
      </c>
      <c r="F1419" t="s">
        <v>3629</v>
      </c>
    </row>
    <row r="1420" spans="1:6" x14ac:dyDescent="0.25">
      <c r="A1420" t="str">
        <f t="shared" si="44"/>
        <v>AMMS3424</v>
      </c>
      <c r="B1420" s="116" t="str">
        <f t="shared" si="45"/>
        <v xml:space="preserve">AMBASCIATOR ITALICO IL BUTTERO </v>
      </c>
      <c r="C1420" s="101">
        <v>3.8</v>
      </c>
      <c r="D1420" t="s">
        <v>2752</v>
      </c>
      <c r="E1420" t="s">
        <v>3630</v>
      </c>
      <c r="F1420" t="s">
        <v>3631</v>
      </c>
    </row>
    <row r="1421" spans="1:6" x14ac:dyDescent="0.25">
      <c r="A1421" t="str">
        <f t="shared" si="44"/>
        <v>AMMS3769</v>
      </c>
      <c r="B1421" s="116" t="str">
        <f t="shared" si="45"/>
        <v xml:space="preserve">AMBASCIATOR ITALICO MATURO </v>
      </c>
      <c r="C1421" s="101">
        <v>4</v>
      </c>
      <c r="D1421" t="s">
        <v>2789</v>
      </c>
      <c r="E1421" t="s">
        <v>3632</v>
      </c>
      <c r="F1421" t="s">
        <v>3633</v>
      </c>
    </row>
    <row r="1422" spans="1:6" x14ac:dyDescent="0.25">
      <c r="A1422" t="str">
        <f t="shared" si="44"/>
        <v>AMMS3770</v>
      </c>
      <c r="B1422" s="116" t="str">
        <f t="shared" si="45"/>
        <v xml:space="preserve">AMBASCIATOR ITALICO MATURO </v>
      </c>
      <c r="C1422" s="101">
        <v>9.5</v>
      </c>
      <c r="D1422" t="s">
        <v>2752</v>
      </c>
      <c r="E1422" t="s">
        <v>3632</v>
      </c>
      <c r="F1422" t="s">
        <v>3634</v>
      </c>
    </row>
    <row r="1423" spans="1:6" x14ac:dyDescent="0.25">
      <c r="A1423" t="str">
        <f t="shared" si="44"/>
        <v>AMMS2967</v>
      </c>
      <c r="B1423" s="116" t="str">
        <f t="shared" si="45"/>
        <v xml:space="preserve">AMBASCIATOR ITALICO NERO </v>
      </c>
      <c r="C1423" s="101">
        <v>5</v>
      </c>
      <c r="D1423" t="s">
        <v>2752</v>
      </c>
      <c r="E1423" t="s">
        <v>3635</v>
      </c>
      <c r="F1423" t="s">
        <v>3636</v>
      </c>
    </row>
    <row r="1424" spans="1:6" x14ac:dyDescent="0.25">
      <c r="A1424" t="str">
        <f t="shared" si="44"/>
        <v>AMMS20056</v>
      </c>
      <c r="B1424" s="116" t="str">
        <f t="shared" si="45"/>
        <v xml:space="preserve">AMBASCIATOR ITALICO PRIMA SCELTA </v>
      </c>
      <c r="C1424" s="101">
        <v>40</v>
      </c>
      <c r="D1424" t="s">
        <v>2755</v>
      </c>
      <c r="E1424" t="s">
        <v>3637</v>
      </c>
      <c r="F1424" t="s">
        <v>3638</v>
      </c>
    </row>
    <row r="1425" spans="1:6" x14ac:dyDescent="0.25">
      <c r="A1425" t="str">
        <f t="shared" si="44"/>
        <v>AMMS2966</v>
      </c>
      <c r="B1425" s="116" t="str">
        <f t="shared" si="45"/>
        <v xml:space="preserve">AMBASCIATOR ITALICO ROSATO DEL GRAPPA </v>
      </c>
      <c r="C1425" s="101">
        <v>5</v>
      </c>
      <c r="D1425" t="s">
        <v>2752</v>
      </c>
      <c r="E1425" t="s">
        <v>3639</v>
      </c>
      <c r="F1425" t="s">
        <v>3640</v>
      </c>
    </row>
    <row r="1426" spans="1:6" x14ac:dyDescent="0.25">
      <c r="A1426" t="str">
        <f t="shared" si="44"/>
        <v>AMMS20404</v>
      </c>
      <c r="B1426" s="116" t="str">
        <f t="shared" si="45"/>
        <v xml:space="preserve">AMBASCIATOR ITALICO ROSSO </v>
      </c>
      <c r="C1426" s="101">
        <v>5</v>
      </c>
      <c r="D1426" t="s">
        <v>2752</v>
      </c>
      <c r="E1426" t="s">
        <v>3641</v>
      </c>
      <c r="F1426" t="s">
        <v>3642</v>
      </c>
    </row>
    <row r="1427" spans="1:6" x14ac:dyDescent="0.25">
      <c r="A1427" t="str">
        <f t="shared" si="44"/>
        <v>AMMS2968</v>
      </c>
      <c r="B1427" s="116" t="str">
        <f t="shared" si="45"/>
        <v xml:space="preserve">AMBASCIATOR ITALICO ROSSO ARABICO </v>
      </c>
      <c r="C1427" s="101">
        <v>5</v>
      </c>
      <c r="D1427" t="s">
        <v>2752</v>
      </c>
      <c r="E1427" t="s">
        <v>3643</v>
      </c>
      <c r="F1427" t="s">
        <v>3644</v>
      </c>
    </row>
    <row r="1428" spans="1:6" x14ac:dyDescent="0.25">
      <c r="A1428" t="str">
        <f t="shared" si="44"/>
        <v>AMMS21595</v>
      </c>
      <c r="B1428" s="116" t="str">
        <f t="shared" si="45"/>
        <v xml:space="preserve">AMBASCIATOR ITALICO SINCERO </v>
      </c>
      <c r="C1428" s="101">
        <v>3.5</v>
      </c>
      <c r="D1428" t="s">
        <v>2752</v>
      </c>
      <c r="E1428" t="s">
        <v>3645</v>
      </c>
      <c r="F1428" t="s">
        <v>3646</v>
      </c>
    </row>
    <row r="1429" spans="1:6" x14ac:dyDescent="0.25">
      <c r="A1429" t="str">
        <f t="shared" si="44"/>
        <v>AMMS20445</v>
      </c>
      <c r="B1429" s="116" t="str">
        <f t="shared" si="45"/>
        <v xml:space="preserve">AMBASCIATOR ITALICO STORICO </v>
      </c>
      <c r="C1429" s="101">
        <v>10</v>
      </c>
      <c r="D1429" t="s">
        <v>2789</v>
      </c>
      <c r="E1429" t="s">
        <v>3647</v>
      </c>
      <c r="F1429" t="s">
        <v>3648</v>
      </c>
    </row>
    <row r="1430" spans="1:6" x14ac:dyDescent="0.25">
      <c r="A1430" t="str">
        <f t="shared" si="44"/>
        <v>AMMS20833</v>
      </c>
      <c r="B1430" s="116" t="str">
        <f t="shared" si="45"/>
        <v xml:space="preserve">AMBASCIATOR ITALICO STORICO RISERVA </v>
      </c>
      <c r="C1430" s="101">
        <v>100</v>
      </c>
      <c r="D1430" t="s">
        <v>2755</v>
      </c>
      <c r="E1430" t="s">
        <v>3649</v>
      </c>
      <c r="F1430" t="s">
        <v>3650</v>
      </c>
    </row>
    <row r="1431" spans="1:6" x14ac:dyDescent="0.25">
      <c r="A1431" t="str">
        <f t="shared" si="44"/>
        <v>AMMS3171</v>
      </c>
      <c r="B1431" s="116" t="str">
        <f t="shared" si="45"/>
        <v xml:space="preserve">AMBASCIATOR ITALICO SUPERIORE </v>
      </c>
      <c r="C1431" s="101">
        <v>9</v>
      </c>
      <c r="D1431" t="s">
        <v>2792</v>
      </c>
      <c r="E1431" t="s">
        <v>3651</v>
      </c>
      <c r="F1431" t="s">
        <v>3652</v>
      </c>
    </row>
    <row r="1432" spans="1:6" x14ac:dyDescent="0.25">
      <c r="A1432" t="str">
        <f t="shared" si="44"/>
        <v>AMMS20734</v>
      </c>
      <c r="B1432" s="116" t="str">
        <f t="shared" si="45"/>
        <v xml:space="preserve">AMBASCIATOR ITALICO SUPERIORE </v>
      </c>
      <c r="C1432" s="101">
        <v>6</v>
      </c>
      <c r="D1432" t="s">
        <v>2789</v>
      </c>
      <c r="E1432" t="s">
        <v>3651</v>
      </c>
      <c r="F1432" t="s">
        <v>3653</v>
      </c>
    </row>
    <row r="1433" spans="1:6" x14ac:dyDescent="0.25">
      <c r="A1433" t="str">
        <f t="shared" si="44"/>
        <v>AMMS3928</v>
      </c>
      <c r="B1433" s="116" t="str">
        <f t="shared" si="45"/>
        <v xml:space="preserve">AMBASCIATOR ITALICO SUPERIORE LA MIA SELEZIONE </v>
      </c>
      <c r="C1433" s="101">
        <v>20</v>
      </c>
      <c r="D1433" t="s">
        <v>2792</v>
      </c>
      <c r="E1433" t="s">
        <v>3654</v>
      </c>
      <c r="F1433" t="s">
        <v>3655</v>
      </c>
    </row>
    <row r="1434" spans="1:6" x14ac:dyDescent="0.25">
      <c r="A1434" t="str">
        <f t="shared" si="44"/>
        <v>AMMS3820</v>
      </c>
      <c r="B1434" s="116" t="str">
        <f t="shared" si="45"/>
        <v xml:space="preserve">AMBASCIATOR ITALICO SUPERIORE PIRAMIDE 2 SIGARI </v>
      </c>
      <c r="C1434" s="101">
        <v>10</v>
      </c>
      <c r="D1434" t="s">
        <v>2789</v>
      </c>
      <c r="E1434" t="s">
        <v>3656</v>
      </c>
      <c r="F1434" t="s">
        <v>3657</v>
      </c>
    </row>
    <row r="1435" spans="1:6" x14ac:dyDescent="0.25">
      <c r="A1435" t="str">
        <f t="shared" si="44"/>
        <v>AMMS21707</v>
      </c>
      <c r="B1435" s="116" t="str">
        <f t="shared" si="45"/>
        <v xml:space="preserve">AMBASCIATOR ITALICO SURMATURO </v>
      </c>
      <c r="C1435" s="101">
        <v>20</v>
      </c>
      <c r="D1435" t="s">
        <v>2755</v>
      </c>
      <c r="E1435" t="s">
        <v>3658</v>
      </c>
      <c r="F1435" t="s">
        <v>3659</v>
      </c>
    </row>
    <row r="1436" spans="1:6" x14ac:dyDescent="0.25">
      <c r="A1436" t="str">
        <f t="shared" si="44"/>
        <v>AMMS3821</v>
      </c>
      <c r="B1436" s="116" t="str">
        <f t="shared" si="45"/>
        <v xml:space="preserve">AMBASCIATOR ITALICO TORPEDO </v>
      </c>
      <c r="C1436" s="101">
        <v>60</v>
      </c>
      <c r="D1436" t="s">
        <v>2792</v>
      </c>
      <c r="E1436" t="s">
        <v>3660</v>
      </c>
      <c r="F1436" t="s">
        <v>3661</v>
      </c>
    </row>
    <row r="1437" spans="1:6" x14ac:dyDescent="0.25">
      <c r="A1437" t="str">
        <f t="shared" si="44"/>
        <v>AMMS20832</v>
      </c>
      <c r="B1437" s="116" t="str">
        <f t="shared" si="45"/>
        <v xml:space="preserve">AMBASCIATOR ITALICO TORPEDO </v>
      </c>
      <c r="C1437" s="101">
        <v>20</v>
      </c>
      <c r="D1437" t="s">
        <v>3529</v>
      </c>
      <c r="E1437" t="s">
        <v>3660</v>
      </c>
      <c r="F1437" t="s">
        <v>3662</v>
      </c>
    </row>
    <row r="1438" spans="1:6" x14ac:dyDescent="0.25">
      <c r="A1438" t="str">
        <f t="shared" si="44"/>
        <v>AMMS20391</v>
      </c>
      <c r="B1438" s="116" t="str">
        <f t="shared" si="45"/>
        <v xml:space="preserve">AMBASCIATOR ITALICO TORPEDO N1 </v>
      </c>
      <c r="C1438" s="101">
        <v>20</v>
      </c>
      <c r="D1438" t="s">
        <v>3529</v>
      </c>
      <c r="E1438" t="s">
        <v>3663</v>
      </c>
      <c r="F1438" t="s">
        <v>3664</v>
      </c>
    </row>
    <row r="1439" spans="1:6" x14ac:dyDescent="0.25">
      <c r="A1439" t="str">
        <f t="shared" si="44"/>
        <v>AMMS3727</v>
      </c>
      <c r="B1439" s="116" t="str">
        <f t="shared" si="45"/>
        <v xml:space="preserve">AMBASCIATOR ITALICO TRADIZIONALE </v>
      </c>
      <c r="C1439" s="101">
        <v>6</v>
      </c>
      <c r="D1439" t="s">
        <v>2752</v>
      </c>
      <c r="E1439" t="s">
        <v>3665</v>
      </c>
      <c r="F1439" t="s">
        <v>3666</v>
      </c>
    </row>
    <row r="1440" spans="1:6" x14ac:dyDescent="0.25">
      <c r="A1440" t="str">
        <f t="shared" si="44"/>
        <v>AMMS3506</v>
      </c>
      <c r="B1440" s="116" t="str">
        <f t="shared" si="45"/>
        <v xml:space="preserve">AMERIGO AMMEZZATO </v>
      </c>
      <c r="C1440" s="101">
        <v>4.8</v>
      </c>
      <c r="D1440" t="s">
        <v>2941</v>
      </c>
      <c r="E1440" t="s">
        <v>3667</v>
      </c>
      <c r="F1440" t="s">
        <v>3668</v>
      </c>
    </row>
    <row r="1441" spans="1:6" x14ac:dyDescent="0.25">
      <c r="A1441" t="str">
        <f t="shared" si="44"/>
        <v>AMMS3505</v>
      </c>
      <c r="B1441" s="116" t="str">
        <f t="shared" si="45"/>
        <v xml:space="preserve">AMERIGO CLASSICO </v>
      </c>
      <c r="C1441" s="101">
        <v>5</v>
      </c>
      <c r="D1441" t="s">
        <v>2789</v>
      </c>
      <c r="E1441" t="s">
        <v>3669</v>
      </c>
      <c r="F1441" t="s">
        <v>3670</v>
      </c>
    </row>
    <row r="1442" spans="1:6" x14ac:dyDescent="0.25">
      <c r="A1442" t="str">
        <f t="shared" si="44"/>
        <v>AMMS19277</v>
      </c>
      <c r="B1442" s="116" t="str">
        <f t="shared" si="45"/>
        <v xml:space="preserve">AMERIGO EDIZIONE ESCLUSIVA </v>
      </c>
      <c r="C1442" s="101">
        <v>45</v>
      </c>
      <c r="D1442" t="s">
        <v>2755</v>
      </c>
      <c r="E1442" t="s">
        <v>3671</v>
      </c>
      <c r="F1442" t="s">
        <v>3672</v>
      </c>
    </row>
    <row r="1443" spans="1:6" x14ac:dyDescent="0.25">
      <c r="A1443" t="str">
        <f t="shared" si="44"/>
        <v>AMMS19442</v>
      </c>
      <c r="B1443" s="116" t="str">
        <f t="shared" si="45"/>
        <v xml:space="preserve">AMERIGO MAYOR </v>
      </c>
      <c r="C1443" s="101">
        <v>24</v>
      </c>
      <c r="D1443" t="s">
        <v>2792</v>
      </c>
      <c r="E1443" t="s">
        <v>3673</v>
      </c>
      <c r="F1443" t="s">
        <v>3674</v>
      </c>
    </row>
    <row r="1444" spans="1:6" x14ac:dyDescent="0.25">
      <c r="A1444" t="str">
        <f t="shared" si="44"/>
        <v>AMMS684</v>
      </c>
      <c r="B1444" s="116" t="str">
        <f t="shared" si="45"/>
        <v xml:space="preserve">AMMEZZATI TOSCANO GARIBALDI </v>
      </c>
      <c r="C1444" s="101">
        <v>4.8</v>
      </c>
      <c r="D1444" t="s">
        <v>2752</v>
      </c>
      <c r="E1444" t="s">
        <v>3675</v>
      </c>
      <c r="F1444" t="s">
        <v>3676</v>
      </c>
    </row>
    <row r="1445" spans="1:6" x14ac:dyDescent="0.25">
      <c r="A1445" t="str">
        <f t="shared" si="44"/>
        <v>AMMS20392</v>
      </c>
      <c r="B1445" s="116" t="str">
        <f t="shared" si="45"/>
        <v xml:space="preserve">ANTICO SIGARO NOSTRANO DEL BRENTA 1763 AVANONE DEL BRENTA </v>
      </c>
      <c r="C1445" s="101">
        <v>180</v>
      </c>
      <c r="D1445" t="s">
        <v>3417</v>
      </c>
      <c r="E1445" t="s">
        <v>3677</v>
      </c>
      <c r="F1445" t="s">
        <v>3678</v>
      </c>
    </row>
    <row r="1446" spans="1:6" x14ac:dyDescent="0.25">
      <c r="A1446" t="str">
        <f t="shared" si="44"/>
        <v>AMMS21277</v>
      </c>
      <c r="B1446" s="116" t="str">
        <f t="shared" si="45"/>
        <v xml:space="preserve">ANTICO SIGARO NOSTRANO DEL BRENTA 1763 AVANONE DEL BRENTA - EDIZIONE 2025 </v>
      </c>
      <c r="C1446" s="101">
        <v>200</v>
      </c>
      <c r="D1446" t="s">
        <v>1900</v>
      </c>
      <c r="E1446" t="s">
        <v>3679</v>
      </c>
      <c r="F1446" t="s">
        <v>3680</v>
      </c>
    </row>
    <row r="1447" spans="1:6" x14ac:dyDescent="0.25">
      <c r="A1447" t="str">
        <f t="shared" si="44"/>
        <v>AMMS21278</v>
      </c>
      <c r="B1447" s="116" t="str">
        <f t="shared" si="45"/>
        <v xml:space="preserve">ANTICO SIGARO NOSTRANO DEL BRENTA 1763 BRICOLA </v>
      </c>
      <c r="C1447" s="101">
        <v>10.5</v>
      </c>
      <c r="D1447" t="s">
        <v>2792</v>
      </c>
      <c r="E1447" t="s">
        <v>3681</v>
      </c>
      <c r="F1447" t="s">
        <v>3682</v>
      </c>
    </row>
    <row r="1448" spans="1:6" x14ac:dyDescent="0.25">
      <c r="A1448" t="str">
        <f t="shared" si="44"/>
        <v>AMMS3710</v>
      </c>
      <c r="B1448" s="116" t="str">
        <f t="shared" si="45"/>
        <v xml:space="preserve">ANTICO SIGARO NOSTRANO DEL BRENTA 1763 CAMPESANO </v>
      </c>
      <c r="C1448" s="101">
        <v>5.7</v>
      </c>
      <c r="D1448" t="s">
        <v>2789</v>
      </c>
      <c r="E1448" t="s">
        <v>3683</v>
      </c>
      <c r="F1448" t="s">
        <v>3684</v>
      </c>
    </row>
    <row r="1449" spans="1:6" x14ac:dyDescent="0.25">
      <c r="A1449" t="str">
        <f t="shared" si="44"/>
        <v>AMMS3911</v>
      </c>
      <c r="B1449" s="116" t="str">
        <f t="shared" si="45"/>
        <v xml:space="preserve">ANTICO SIGARO NOSTRANO DEL BRENTA 1763 CANNAREGIO </v>
      </c>
      <c r="C1449" s="101">
        <v>8</v>
      </c>
      <c r="D1449" t="s">
        <v>2792</v>
      </c>
      <c r="E1449" t="s">
        <v>3685</v>
      </c>
      <c r="F1449" t="s">
        <v>3686</v>
      </c>
    </row>
    <row r="1450" spans="1:6" x14ac:dyDescent="0.25">
      <c r="A1450" t="str">
        <f t="shared" si="44"/>
        <v>AMMS2894</v>
      </c>
      <c r="B1450" s="116" t="str">
        <f t="shared" si="45"/>
        <v xml:space="preserve">ANTICO SIGARO NOSTRANO DEL BRENTA 1763 CASANOVA </v>
      </c>
      <c r="C1450" s="101">
        <v>8.25</v>
      </c>
      <c r="D1450" t="s">
        <v>2752</v>
      </c>
      <c r="E1450" t="s">
        <v>3687</v>
      </c>
      <c r="F1450" t="s">
        <v>3688</v>
      </c>
    </row>
    <row r="1451" spans="1:6" x14ac:dyDescent="0.25">
      <c r="A1451" t="str">
        <f t="shared" si="44"/>
        <v>AMMS20405</v>
      </c>
      <c r="B1451" s="116" t="str">
        <f t="shared" si="45"/>
        <v xml:space="preserve">ANTICO SIGARO NOSTRANO DEL BRENTA 1763 CASTELLO </v>
      </c>
      <c r="C1451" s="101">
        <v>6.5</v>
      </c>
      <c r="D1451" t="s">
        <v>2789</v>
      </c>
      <c r="E1451" t="s">
        <v>3689</v>
      </c>
      <c r="F1451" t="s">
        <v>3690</v>
      </c>
    </row>
    <row r="1452" spans="1:6" x14ac:dyDescent="0.25">
      <c r="A1452" t="str">
        <f t="shared" si="44"/>
        <v>AMMS3573</v>
      </c>
      <c r="B1452" s="116" t="str">
        <f t="shared" si="45"/>
        <v xml:space="preserve">ANTICO SIGARO NOSTRANO DEL BRENTA 1763 CLANDESTINO TRE-6 </v>
      </c>
      <c r="C1452" s="101">
        <v>7.7</v>
      </c>
      <c r="D1452" t="s">
        <v>3529</v>
      </c>
      <c r="E1452" t="s">
        <v>3691</v>
      </c>
      <c r="F1452" t="s">
        <v>3692</v>
      </c>
    </row>
    <row r="1453" spans="1:6" x14ac:dyDescent="0.25">
      <c r="A1453" t="str">
        <f t="shared" si="44"/>
        <v>AMMS3619</v>
      </c>
      <c r="B1453" s="116" t="str">
        <f t="shared" si="45"/>
        <v xml:space="preserve">ANTICO SIGARO NOSTRANO DEL BRENTA 1763 FONDAMENTA NOVA </v>
      </c>
      <c r="C1453" s="101">
        <v>18.5</v>
      </c>
      <c r="D1453" t="s">
        <v>2789</v>
      </c>
      <c r="E1453" t="s">
        <v>3693</v>
      </c>
      <c r="F1453" t="s">
        <v>3694</v>
      </c>
    </row>
    <row r="1454" spans="1:6" x14ac:dyDescent="0.25">
      <c r="A1454" t="str">
        <f t="shared" si="44"/>
        <v>AMMS20055</v>
      </c>
      <c r="B1454" s="116" t="str">
        <f t="shared" si="45"/>
        <v xml:space="preserve">ANTICO SIGARO NOSTRANO DEL BRENTA 1763 FOSCARI </v>
      </c>
      <c r="C1454" s="101">
        <v>6.8</v>
      </c>
      <c r="D1454" t="s">
        <v>2789</v>
      </c>
      <c r="E1454" t="s">
        <v>3695</v>
      </c>
      <c r="F1454" t="s">
        <v>3696</v>
      </c>
    </row>
    <row r="1455" spans="1:6" x14ac:dyDescent="0.25">
      <c r="A1455" t="str">
        <f t="shared" si="44"/>
        <v>AMMS3682</v>
      </c>
      <c r="B1455" s="116" t="str">
        <f t="shared" si="45"/>
        <v xml:space="preserve">ANTICO SIGARO NOSTRANO DEL BRENTA 1763 IL BENEDETTINO </v>
      </c>
      <c r="C1455" s="101">
        <v>9.8000000000000007</v>
      </c>
      <c r="D1455" t="s">
        <v>2789</v>
      </c>
      <c r="E1455" t="s">
        <v>3697</v>
      </c>
      <c r="F1455" t="s">
        <v>3698</v>
      </c>
    </row>
    <row r="1456" spans="1:6" x14ac:dyDescent="0.25">
      <c r="A1456" t="str">
        <f t="shared" si="44"/>
        <v>AMMS3527</v>
      </c>
      <c r="B1456" s="116" t="str">
        <f t="shared" si="45"/>
        <v xml:space="preserve">ANTICO SIGARO NOSTRANO DEL BRENTA 1763 IL BENEDETTINO SELEZIONE SPECIALE </v>
      </c>
      <c r="C1456" s="101">
        <v>30</v>
      </c>
      <c r="D1456" t="s">
        <v>2941</v>
      </c>
      <c r="E1456" t="s">
        <v>3699</v>
      </c>
      <c r="F1456" t="s">
        <v>3700</v>
      </c>
    </row>
    <row r="1457" spans="1:6" x14ac:dyDescent="0.25">
      <c r="A1457" t="str">
        <f t="shared" si="44"/>
        <v>AMMS2446</v>
      </c>
      <c r="B1457" s="116" t="str">
        <f t="shared" si="45"/>
        <v xml:space="preserve">ANTICO SIGARO NOSTRANO DEL BRENTA 1763 IL DOGE </v>
      </c>
      <c r="C1457" s="101">
        <v>13.3</v>
      </c>
      <c r="D1457" t="s">
        <v>2792</v>
      </c>
      <c r="E1457" t="s">
        <v>3701</v>
      </c>
      <c r="F1457" t="s">
        <v>3702</v>
      </c>
    </row>
    <row r="1458" spans="1:6" x14ac:dyDescent="0.25">
      <c r="A1458" t="str">
        <f t="shared" si="44"/>
        <v>AMMS3025</v>
      </c>
      <c r="B1458" s="116" t="str">
        <f t="shared" si="45"/>
        <v xml:space="preserve">ANTICO SIGARO NOSTRANO DEL BRENTA 1763 IL DUCALE </v>
      </c>
      <c r="C1458" s="101">
        <v>9.6999999999999993</v>
      </c>
      <c r="D1458" t="s">
        <v>2789</v>
      </c>
      <c r="E1458" t="s">
        <v>3703</v>
      </c>
      <c r="F1458" t="s">
        <v>3704</v>
      </c>
    </row>
    <row r="1459" spans="1:6" x14ac:dyDescent="0.25">
      <c r="A1459" t="str">
        <f t="shared" si="44"/>
        <v>AMMS3472</v>
      </c>
      <c r="B1459" s="116" t="str">
        <f t="shared" si="45"/>
        <v xml:space="preserve">ANTICO SIGARO NOSTRANO DEL BRENTA 1763 IL FONDATORE </v>
      </c>
      <c r="C1459" s="101">
        <v>6.5</v>
      </c>
      <c r="D1459" t="s">
        <v>3529</v>
      </c>
      <c r="E1459" t="s">
        <v>3705</v>
      </c>
      <c r="F1459" t="s">
        <v>3706</v>
      </c>
    </row>
    <row r="1460" spans="1:6" x14ac:dyDescent="0.25">
      <c r="A1460" t="str">
        <f t="shared" si="44"/>
        <v>AMMS21713</v>
      </c>
      <c r="B1460" s="116" t="str">
        <f t="shared" si="45"/>
        <v xml:space="preserve">ANTICO SIGARO NOSTRANO DEL BRENTA 1763 IL FONDATORE TEN YEARS EDITION </v>
      </c>
      <c r="C1460" s="101">
        <v>10</v>
      </c>
      <c r="D1460" t="s">
        <v>3529</v>
      </c>
      <c r="E1460" t="s">
        <v>3707</v>
      </c>
      <c r="F1460" t="s">
        <v>3708</v>
      </c>
    </row>
    <row r="1461" spans="1:6" x14ac:dyDescent="0.25">
      <c r="A1461" t="str">
        <f t="shared" si="44"/>
        <v>AMMS3799</v>
      </c>
      <c r="B1461" s="116" t="str">
        <f t="shared" si="45"/>
        <v xml:space="preserve">ANTICO SIGARO NOSTRANO DEL BRENTA 1763 IL MERCANTE DI VENEZIA </v>
      </c>
      <c r="C1461" s="101">
        <v>9</v>
      </c>
      <c r="D1461" t="s">
        <v>2999</v>
      </c>
      <c r="E1461" t="s">
        <v>3709</v>
      </c>
      <c r="F1461" t="s">
        <v>3710</v>
      </c>
    </row>
    <row r="1462" spans="1:6" x14ac:dyDescent="0.25">
      <c r="A1462" t="str">
        <f t="shared" si="44"/>
        <v>AMMS3373</v>
      </c>
      <c r="B1462" s="116" t="str">
        <f t="shared" si="45"/>
        <v xml:space="preserve">ANTICO SIGARO NOSTRANO DEL BRENTA 1763 IL SESTIERE </v>
      </c>
      <c r="C1462" s="101">
        <v>13.3</v>
      </c>
      <c r="D1462" t="s">
        <v>2792</v>
      </c>
      <c r="E1462" t="s">
        <v>3711</v>
      </c>
      <c r="F1462" t="s">
        <v>3712</v>
      </c>
    </row>
    <row r="1463" spans="1:6" x14ac:dyDescent="0.25">
      <c r="A1463" t="str">
        <f t="shared" si="44"/>
        <v>AMMS3974</v>
      </c>
      <c r="B1463" s="116" t="str">
        <f t="shared" si="45"/>
        <v xml:space="preserve">ANTICO SIGARO NOSTRANO DEL BRENTA 1763 MEZZO TALIANO </v>
      </c>
      <c r="C1463" s="101">
        <v>8.3000000000000007</v>
      </c>
      <c r="D1463" t="s">
        <v>2792</v>
      </c>
      <c r="E1463" t="s">
        <v>3713</v>
      </c>
      <c r="F1463" t="s">
        <v>3714</v>
      </c>
    </row>
    <row r="1464" spans="1:6" x14ac:dyDescent="0.25">
      <c r="A1464" t="str">
        <f t="shared" si="44"/>
        <v>AMMS3822</v>
      </c>
      <c r="B1464" s="116" t="str">
        <f t="shared" si="45"/>
        <v xml:space="preserve">ANTICO SIGARO NOSTRANO DEL BRENTA 1763 MILLENOVECENTOTRENTANOVE </v>
      </c>
      <c r="C1464" s="101">
        <v>120</v>
      </c>
      <c r="D1464" t="s">
        <v>2809</v>
      </c>
      <c r="E1464" t="s">
        <v>3715</v>
      </c>
      <c r="F1464" t="s">
        <v>3716</v>
      </c>
    </row>
    <row r="1465" spans="1:6" x14ac:dyDescent="0.25">
      <c r="A1465" t="str">
        <f t="shared" si="44"/>
        <v>AMMS2935</v>
      </c>
      <c r="B1465" s="116" t="str">
        <f t="shared" si="45"/>
        <v xml:space="preserve">ANTICO SIGARO NOSTRANO DEL BRENTA 1763 RISERVA DUCALE </v>
      </c>
      <c r="C1465" s="101">
        <v>25</v>
      </c>
      <c r="D1465" t="s">
        <v>2752</v>
      </c>
      <c r="E1465" t="s">
        <v>3717</v>
      </c>
      <c r="F1465" t="s">
        <v>3718</v>
      </c>
    </row>
    <row r="1466" spans="1:6" x14ac:dyDescent="0.25">
      <c r="A1466" t="str">
        <f t="shared" si="44"/>
        <v>AMMS20739</v>
      </c>
      <c r="B1466" s="116" t="str">
        <f t="shared" si="45"/>
        <v xml:space="preserve">ANTICO SIGARO NOSTRANO DEL BRENTA 1763 SPADONE DEL BRENTA </v>
      </c>
      <c r="C1466" s="101">
        <v>210</v>
      </c>
      <c r="D1466" t="s">
        <v>1900</v>
      </c>
      <c r="E1466" t="s">
        <v>3719</v>
      </c>
      <c r="F1466" t="s">
        <v>3720</v>
      </c>
    </row>
    <row r="1467" spans="1:6" x14ac:dyDescent="0.25">
      <c r="A1467" t="str">
        <f t="shared" si="44"/>
        <v>AMMS3645</v>
      </c>
      <c r="B1467" s="116" t="str">
        <f t="shared" si="45"/>
        <v xml:space="preserve">ANTICO SIGARO NOSTRANO DEL BRENTA 1763 TALIANO </v>
      </c>
      <c r="C1467" s="101">
        <v>14.8</v>
      </c>
      <c r="D1467" t="s">
        <v>2792</v>
      </c>
      <c r="E1467" t="s">
        <v>3721</v>
      </c>
      <c r="F1467" t="s">
        <v>3722</v>
      </c>
    </row>
    <row r="1468" spans="1:6" x14ac:dyDescent="0.25">
      <c r="A1468" t="str">
        <f t="shared" si="44"/>
        <v>AMMS413</v>
      </c>
      <c r="B1468" s="116" t="str">
        <f t="shared" si="45"/>
        <v xml:space="preserve">ANTICO TOSCANO </v>
      </c>
      <c r="C1468" s="101">
        <v>9.8000000000000007</v>
      </c>
      <c r="D1468" t="s">
        <v>2752</v>
      </c>
      <c r="E1468" t="s">
        <v>3723</v>
      </c>
      <c r="F1468" t="s">
        <v>3724</v>
      </c>
    </row>
    <row r="1469" spans="1:6" x14ac:dyDescent="0.25">
      <c r="A1469" t="str">
        <f t="shared" si="44"/>
        <v>AMMS20552</v>
      </c>
      <c r="B1469" s="116" t="str">
        <f t="shared" si="45"/>
        <v xml:space="preserve">ANTICO TOSCANO 50° ANNIVERSARIO </v>
      </c>
      <c r="C1469" s="101">
        <v>35</v>
      </c>
      <c r="D1469" t="s">
        <v>2755</v>
      </c>
      <c r="E1469" t="s">
        <v>3725</v>
      </c>
      <c r="F1469" t="s">
        <v>3726</v>
      </c>
    </row>
    <row r="1470" spans="1:6" x14ac:dyDescent="0.25">
      <c r="A1470" t="str">
        <f t="shared" si="44"/>
        <v>AMMS20446</v>
      </c>
      <c r="B1470" s="116" t="str">
        <f t="shared" si="45"/>
        <v xml:space="preserve">AQUITAINE ANTHROPOLOGY </v>
      </c>
      <c r="C1470" s="101">
        <v>408</v>
      </c>
      <c r="D1470" t="s">
        <v>3506</v>
      </c>
      <c r="E1470" t="s">
        <v>3727</v>
      </c>
      <c r="F1470" t="s">
        <v>3728</v>
      </c>
    </row>
    <row r="1471" spans="1:6" x14ac:dyDescent="0.25">
      <c r="A1471" t="str">
        <f t="shared" si="44"/>
        <v>AMMS20447</v>
      </c>
      <c r="B1471" s="116" t="str">
        <f t="shared" si="45"/>
        <v xml:space="preserve">AQUITAINE KNUCKLE DRAGGER </v>
      </c>
      <c r="C1471" s="101">
        <v>348</v>
      </c>
      <c r="D1471" t="s">
        <v>3506</v>
      </c>
      <c r="E1471" t="s">
        <v>3729</v>
      </c>
      <c r="F1471" t="s">
        <v>3730</v>
      </c>
    </row>
    <row r="1472" spans="1:6" x14ac:dyDescent="0.25">
      <c r="A1472" t="str">
        <f t="shared" si="44"/>
        <v>AMMS17778</v>
      </c>
      <c r="B1472" s="116" t="str">
        <f t="shared" si="45"/>
        <v xml:space="preserve">ARABESQUE </v>
      </c>
      <c r="C1472" s="101">
        <v>21</v>
      </c>
      <c r="D1472" t="s">
        <v>2792</v>
      </c>
      <c r="E1472" t="s">
        <v>3731</v>
      </c>
      <c r="F1472" t="s">
        <v>3732</v>
      </c>
    </row>
    <row r="1473" spans="1:6" x14ac:dyDescent="0.25">
      <c r="A1473" t="str">
        <f t="shared" si="44"/>
        <v>AMMS18973</v>
      </c>
      <c r="B1473" s="116" t="str">
        <f t="shared" si="45"/>
        <v xml:space="preserve">ARABESQUE </v>
      </c>
      <c r="C1473" s="101">
        <v>140</v>
      </c>
      <c r="D1473" t="s">
        <v>1900</v>
      </c>
      <c r="E1473" t="s">
        <v>3731</v>
      </c>
      <c r="F1473" t="s">
        <v>3733</v>
      </c>
    </row>
    <row r="1474" spans="1:6" x14ac:dyDescent="0.25">
      <c r="A1474" t="str">
        <f t="shared" ref="A1474:A1537" si="46">"AMMS" &amp; F1474</f>
        <v>AMMS15537</v>
      </c>
      <c r="B1474" s="116" t="str">
        <f t="shared" ref="B1474:B1537" si="47">E1474 &amp; " " &amp; IF(D1474="astuccio da 20 pezzi","*AST 20",IF(D1474="cartoccio da 20 pezzi","*CART 20",""))</f>
        <v xml:space="preserve">ARTURO FUENTE CHATEAU FUENTE </v>
      </c>
      <c r="C1474" s="101">
        <v>280</v>
      </c>
      <c r="D1474" t="s">
        <v>1900</v>
      </c>
      <c r="E1474" t="s">
        <v>3734</v>
      </c>
      <c r="F1474" t="s">
        <v>3735</v>
      </c>
    </row>
    <row r="1475" spans="1:6" x14ac:dyDescent="0.25">
      <c r="A1475" t="str">
        <f t="shared" si="46"/>
        <v>AMMS21599</v>
      </c>
      <c r="B1475" s="116" t="str">
        <f t="shared" si="47"/>
        <v xml:space="preserve">ARTURO FUENTE CHATEAU FUENTE SUN GROWN </v>
      </c>
      <c r="C1475" s="101">
        <v>310</v>
      </c>
      <c r="D1475" t="s">
        <v>1900</v>
      </c>
      <c r="E1475" t="s">
        <v>3736</v>
      </c>
      <c r="F1475" t="s">
        <v>3737</v>
      </c>
    </row>
    <row r="1476" spans="1:6" x14ac:dyDescent="0.25">
      <c r="A1476" t="str">
        <f t="shared" si="46"/>
        <v>AMMS16352</v>
      </c>
      <c r="B1476" s="116" t="str">
        <f t="shared" si="47"/>
        <v xml:space="preserve">ARTURO FUENTE CUBAN CORONA </v>
      </c>
      <c r="C1476" s="101">
        <v>312.5</v>
      </c>
      <c r="D1476" t="s">
        <v>3483</v>
      </c>
      <c r="E1476" t="s">
        <v>3738</v>
      </c>
      <c r="F1476" t="s">
        <v>3739</v>
      </c>
    </row>
    <row r="1477" spans="1:6" x14ac:dyDescent="0.25">
      <c r="A1477" t="str">
        <f t="shared" si="46"/>
        <v>AMMS15649</v>
      </c>
      <c r="B1477" s="116" t="str">
        <f t="shared" si="47"/>
        <v xml:space="preserve">ARTURO FUENTE CUBANITOS </v>
      </c>
      <c r="C1477" s="101">
        <v>40</v>
      </c>
      <c r="D1477" t="s">
        <v>2755</v>
      </c>
      <c r="E1477" t="s">
        <v>3740</v>
      </c>
      <c r="F1477" t="s">
        <v>3741</v>
      </c>
    </row>
    <row r="1478" spans="1:6" x14ac:dyDescent="0.25">
      <c r="A1478" t="str">
        <f t="shared" si="46"/>
        <v>AMMS21121</v>
      </c>
      <c r="B1478" s="116" t="str">
        <f t="shared" si="47"/>
        <v xml:space="preserve">ARTURO FUENTE CURLY HEAD DELUXE </v>
      </c>
      <c r="C1478" s="101">
        <v>187.5</v>
      </c>
      <c r="D1478" t="s">
        <v>3483</v>
      </c>
      <c r="E1478" t="s">
        <v>3742</v>
      </c>
      <c r="F1478" t="s">
        <v>3743</v>
      </c>
    </row>
    <row r="1479" spans="1:6" x14ac:dyDescent="0.25">
      <c r="A1479" t="str">
        <f t="shared" si="46"/>
        <v>AMMS21122</v>
      </c>
      <c r="B1479" s="116" t="str">
        <f t="shared" si="47"/>
        <v xml:space="preserve">ARTURO FUENTE CURLY HEAD DELUXE MADURO </v>
      </c>
      <c r="C1479" s="101">
        <v>187.5</v>
      </c>
      <c r="D1479" t="s">
        <v>3483</v>
      </c>
      <c r="E1479" t="s">
        <v>3744</v>
      </c>
      <c r="F1479" t="s">
        <v>3745</v>
      </c>
    </row>
    <row r="1480" spans="1:6" x14ac:dyDescent="0.25">
      <c r="A1480" t="str">
        <f t="shared" si="46"/>
        <v>AMMS16182</v>
      </c>
      <c r="B1480" s="116" t="str">
        <f t="shared" si="47"/>
        <v xml:space="preserve">ARTURO FUENTE DOUBLE CHATEAU FUENTE </v>
      </c>
      <c r="C1480" s="101">
        <v>17</v>
      </c>
      <c r="D1480" t="s">
        <v>3529</v>
      </c>
      <c r="E1480" t="s">
        <v>3746</v>
      </c>
      <c r="F1480" t="s">
        <v>3747</v>
      </c>
    </row>
    <row r="1481" spans="1:6" x14ac:dyDescent="0.25">
      <c r="A1481" t="str">
        <f t="shared" si="46"/>
        <v>AMMS21258</v>
      </c>
      <c r="B1481" s="116" t="str">
        <f t="shared" si="47"/>
        <v xml:space="preserve">ARTURO FUENTE DOUBLE CHATEAU FUENTE </v>
      </c>
      <c r="C1481" s="101">
        <v>340</v>
      </c>
      <c r="D1481" t="s">
        <v>1900</v>
      </c>
      <c r="E1481" t="s">
        <v>3746</v>
      </c>
      <c r="F1481" t="s">
        <v>3748</v>
      </c>
    </row>
    <row r="1482" spans="1:6" x14ac:dyDescent="0.25">
      <c r="A1482" t="str">
        <f t="shared" si="46"/>
        <v>AMMS21600</v>
      </c>
      <c r="B1482" s="116" t="str">
        <f t="shared" si="47"/>
        <v xml:space="preserve">ARTURO FUENTE DOUBLE CHATEAU FUENTE SUN GROWN </v>
      </c>
      <c r="C1482" s="101">
        <v>380</v>
      </c>
      <c r="D1482" t="s">
        <v>1900</v>
      </c>
      <c r="E1482" t="s">
        <v>3749</v>
      </c>
      <c r="F1482" t="s">
        <v>3750</v>
      </c>
    </row>
    <row r="1483" spans="1:6" x14ac:dyDescent="0.25">
      <c r="A1483" t="str">
        <f t="shared" si="46"/>
        <v>AMMS15648</v>
      </c>
      <c r="B1483" s="116" t="str">
        <f t="shared" si="47"/>
        <v xml:space="preserve">ARTURO FUENTE EXQUISITOS MADURO </v>
      </c>
      <c r="C1483" s="101">
        <v>260</v>
      </c>
      <c r="D1483" t="s">
        <v>2964</v>
      </c>
      <c r="E1483" t="s">
        <v>3751</v>
      </c>
      <c r="F1483" t="s">
        <v>3752</v>
      </c>
    </row>
    <row r="1484" spans="1:6" x14ac:dyDescent="0.25">
      <c r="A1484" t="str">
        <f t="shared" si="46"/>
        <v>AMMS15388</v>
      </c>
      <c r="B1484" s="116" t="str">
        <f t="shared" si="47"/>
        <v xml:space="preserve">ARTURO FUENTE FLOR FINA 8-5-8 </v>
      </c>
      <c r="C1484" s="101">
        <v>350</v>
      </c>
      <c r="D1484" t="s">
        <v>3483</v>
      </c>
      <c r="E1484" t="s">
        <v>3753</v>
      </c>
      <c r="F1484" t="s">
        <v>3754</v>
      </c>
    </row>
    <row r="1485" spans="1:6" x14ac:dyDescent="0.25">
      <c r="A1485" t="str">
        <f t="shared" si="46"/>
        <v>AMMS21123</v>
      </c>
      <c r="B1485" s="116" t="str">
        <f t="shared" si="47"/>
        <v xml:space="preserve">ARTURO FUENTE FLOR FINA 8-5-8 MADURO </v>
      </c>
      <c r="C1485" s="101">
        <v>350</v>
      </c>
      <c r="D1485" t="s">
        <v>3483</v>
      </c>
      <c r="E1485" t="s">
        <v>3755</v>
      </c>
      <c r="F1485" t="s">
        <v>3756</v>
      </c>
    </row>
    <row r="1486" spans="1:6" x14ac:dyDescent="0.25">
      <c r="A1486" t="str">
        <f t="shared" si="46"/>
        <v>AMMS20344</v>
      </c>
      <c r="B1486" s="116" t="str">
        <f t="shared" si="47"/>
        <v xml:space="preserve">ARTURO FUENTE RAINFOREST DELIGHT </v>
      </c>
      <c r="C1486" s="101">
        <v>280</v>
      </c>
      <c r="D1486" t="s">
        <v>2964</v>
      </c>
      <c r="E1486" t="s">
        <v>3757</v>
      </c>
      <c r="F1486" t="s">
        <v>3758</v>
      </c>
    </row>
    <row r="1487" spans="1:6" x14ac:dyDescent="0.25">
      <c r="A1487" t="str">
        <f t="shared" si="46"/>
        <v>AMMS15393</v>
      </c>
      <c r="B1487" s="116" t="str">
        <f t="shared" si="47"/>
        <v xml:space="preserve">ARTURO FUENTE RESERVA DON CARLOS </v>
      </c>
      <c r="C1487" s="101">
        <v>625</v>
      </c>
      <c r="D1487" t="s">
        <v>3483</v>
      </c>
      <c r="E1487" t="s">
        <v>3759</v>
      </c>
      <c r="F1487" t="s">
        <v>3760</v>
      </c>
    </row>
    <row r="1488" spans="1:6" x14ac:dyDescent="0.25">
      <c r="A1488" t="str">
        <f t="shared" si="46"/>
        <v>AMMS15752</v>
      </c>
      <c r="B1488" s="116" t="str">
        <f t="shared" si="47"/>
        <v xml:space="preserve">ARTURO FUENTE RESERVA NR 2 </v>
      </c>
      <c r="C1488" s="101">
        <v>800</v>
      </c>
      <c r="D1488" t="s">
        <v>3483</v>
      </c>
      <c r="E1488" t="s">
        <v>3761</v>
      </c>
      <c r="F1488" t="s">
        <v>3762</v>
      </c>
    </row>
    <row r="1489" spans="1:6" x14ac:dyDescent="0.25">
      <c r="A1489" t="str">
        <f t="shared" si="46"/>
        <v>AMMS15387</v>
      </c>
      <c r="B1489" s="116" t="str">
        <f t="shared" si="47"/>
        <v xml:space="preserve">ARTURO FUENTE RESERVA NR 3 </v>
      </c>
      <c r="C1489" s="101">
        <v>550</v>
      </c>
      <c r="D1489" t="s">
        <v>3483</v>
      </c>
      <c r="E1489" t="s">
        <v>3763</v>
      </c>
      <c r="F1489" t="s">
        <v>3764</v>
      </c>
    </row>
    <row r="1490" spans="1:6" x14ac:dyDescent="0.25">
      <c r="A1490" t="str">
        <f t="shared" si="46"/>
        <v>AMMS15422</v>
      </c>
      <c r="B1490" s="116" t="str">
        <f t="shared" si="47"/>
        <v xml:space="preserve">ARTURO FUENTE ROTHSCHILDS 25 SIGARI </v>
      </c>
      <c r="C1490" s="101">
        <v>325</v>
      </c>
      <c r="D1490" t="s">
        <v>3483</v>
      </c>
      <c r="E1490" t="s">
        <v>3765</v>
      </c>
      <c r="F1490" t="s">
        <v>3766</v>
      </c>
    </row>
    <row r="1491" spans="1:6" x14ac:dyDescent="0.25">
      <c r="A1491" t="str">
        <f t="shared" si="46"/>
        <v>AMMS18514</v>
      </c>
      <c r="B1491" s="116" t="str">
        <f t="shared" si="47"/>
        <v xml:space="preserve">ARTURO FUENTE RS MAGNUM R FIFTY-EIGHT </v>
      </c>
      <c r="C1491" s="101">
        <v>475</v>
      </c>
      <c r="D1491" t="s">
        <v>3483</v>
      </c>
      <c r="E1491" t="s">
        <v>3767</v>
      </c>
      <c r="F1491" t="s">
        <v>3768</v>
      </c>
    </row>
    <row r="1492" spans="1:6" x14ac:dyDescent="0.25">
      <c r="A1492" t="str">
        <f t="shared" si="46"/>
        <v>AMMS18515</v>
      </c>
      <c r="B1492" s="116" t="str">
        <f t="shared" si="47"/>
        <v xml:space="preserve">ARTURO FUENTE RS MAGNUM R FIFTY-SIX </v>
      </c>
      <c r="C1492" s="101">
        <v>462.5</v>
      </c>
      <c r="D1492" t="s">
        <v>3483</v>
      </c>
      <c r="E1492" t="s">
        <v>3769</v>
      </c>
      <c r="F1492" t="s">
        <v>3770</v>
      </c>
    </row>
    <row r="1493" spans="1:6" x14ac:dyDescent="0.25">
      <c r="A1493" t="str">
        <f t="shared" si="46"/>
        <v>AMMS18516</v>
      </c>
      <c r="B1493" s="116" t="str">
        <f t="shared" si="47"/>
        <v xml:space="preserve">ARTURO FUENTE RS MAGNUM R FIFTY-TWO </v>
      </c>
      <c r="C1493" s="101">
        <v>425</v>
      </c>
      <c r="D1493" t="s">
        <v>3483</v>
      </c>
      <c r="E1493" t="s">
        <v>3771</v>
      </c>
      <c r="F1493" t="s">
        <v>3772</v>
      </c>
    </row>
    <row r="1494" spans="1:6" x14ac:dyDescent="0.25">
      <c r="A1494" t="str">
        <f t="shared" si="46"/>
        <v>AMMS16527</v>
      </c>
      <c r="B1494" s="116" t="str">
        <f t="shared" si="47"/>
        <v xml:space="preserve">ARTURO FUENTE SHORT STORY </v>
      </c>
      <c r="C1494" s="101">
        <v>375</v>
      </c>
      <c r="D1494" t="s">
        <v>3483</v>
      </c>
      <c r="E1494" t="s">
        <v>3773</v>
      </c>
      <c r="F1494" t="s">
        <v>3774</v>
      </c>
    </row>
    <row r="1495" spans="1:6" x14ac:dyDescent="0.25">
      <c r="A1495" t="str">
        <f t="shared" si="46"/>
        <v>AMMS20843</v>
      </c>
      <c r="B1495" s="116" t="str">
        <f t="shared" si="47"/>
        <v xml:space="preserve">AS DE ORO </v>
      </c>
      <c r="C1495" s="101">
        <v>157</v>
      </c>
      <c r="D1495" t="s">
        <v>2755</v>
      </c>
      <c r="E1495" t="s">
        <v>3775</v>
      </c>
      <c r="F1495" t="s">
        <v>3776</v>
      </c>
    </row>
    <row r="1496" spans="1:6" x14ac:dyDescent="0.25">
      <c r="A1496" t="str">
        <f t="shared" si="46"/>
        <v>AMMS19028</v>
      </c>
      <c r="B1496" s="116" t="str">
        <f t="shared" si="47"/>
        <v xml:space="preserve">ASHTON AGED MADURO N.10 </v>
      </c>
      <c r="C1496" s="101">
        <v>312.5</v>
      </c>
      <c r="D1496" t="s">
        <v>3483</v>
      </c>
      <c r="E1496" t="s">
        <v>3777</v>
      </c>
      <c r="F1496" t="s">
        <v>3778</v>
      </c>
    </row>
    <row r="1497" spans="1:6" x14ac:dyDescent="0.25">
      <c r="A1497" t="str">
        <f t="shared" si="46"/>
        <v>AMMS19029</v>
      </c>
      <c r="B1497" s="116" t="str">
        <f t="shared" si="47"/>
        <v xml:space="preserve">ASHTON AGED MADURO N.20 </v>
      </c>
      <c r="C1497" s="101">
        <v>312.5</v>
      </c>
      <c r="D1497" t="s">
        <v>3483</v>
      </c>
      <c r="E1497" t="s">
        <v>3779</v>
      </c>
      <c r="F1497" t="s">
        <v>3780</v>
      </c>
    </row>
    <row r="1498" spans="1:6" x14ac:dyDescent="0.25">
      <c r="A1498" t="str">
        <f t="shared" si="46"/>
        <v>AMMS19030</v>
      </c>
      <c r="B1498" s="116" t="str">
        <f t="shared" si="47"/>
        <v xml:space="preserve">ASHTON AGED MADURO N.40 </v>
      </c>
      <c r="C1498" s="101">
        <v>337.5</v>
      </c>
      <c r="D1498" t="s">
        <v>3483</v>
      </c>
      <c r="E1498" t="s">
        <v>3781</v>
      </c>
      <c r="F1498" t="s">
        <v>3782</v>
      </c>
    </row>
    <row r="1499" spans="1:6" x14ac:dyDescent="0.25">
      <c r="A1499" t="str">
        <f t="shared" si="46"/>
        <v>AMMS15436</v>
      </c>
      <c r="B1499" s="116" t="str">
        <f t="shared" si="47"/>
        <v xml:space="preserve">ASHTON ESQUIRE </v>
      </c>
      <c r="C1499" s="101">
        <v>32.5</v>
      </c>
      <c r="D1499" t="s">
        <v>2755</v>
      </c>
      <c r="E1499" t="s">
        <v>3783</v>
      </c>
      <c r="F1499" t="s">
        <v>3784</v>
      </c>
    </row>
    <row r="1500" spans="1:6" x14ac:dyDescent="0.25">
      <c r="A1500" t="str">
        <f t="shared" si="46"/>
        <v>AMMS19031</v>
      </c>
      <c r="B1500" s="116" t="str">
        <f t="shared" si="47"/>
        <v xml:space="preserve">ASHTON SYMMETRY PRISM </v>
      </c>
      <c r="C1500" s="101">
        <v>437.5</v>
      </c>
      <c r="D1500" t="s">
        <v>3483</v>
      </c>
      <c r="E1500" t="s">
        <v>3785</v>
      </c>
      <c r="F1500" t="s">
        <v>3786</v>
      </c>
    </row>
    <row r="1501" spans="1:6" x14ac:dyDescent="0.25">
      <c r="A1501" t="str">
        <f t="shared" si="46"/>
        <v>AMMS19032</v>
      </c>
      <c r="B1501" s="116" t="str">
        <f t="shared" si="47"/>
        <v xml:space="preserve">ASHTON SYMMETRY ROBUSTO </v>
      </c>
      <c r="C1501" s="101">
        <v>437.5</v>
      </c>
      <c r="D1501" t="s">
        <v>3483</v>
      </c>
      <c r="E1501" t="s">
        <v>3787</v>
      </c>
      <c r="F1501" t="s">
        <v>3788</v>
      </c>
    </row>
    <row r="1502" spans="1:6" x14ac:dyDescent="0.25">
      <c r="A1502" t="str">
        <f t="shared" si="46"/>
        <v>AMMS19033</v>
      </c>
      <c r="B1502" s="116" t="str">
        <f t="shared" si="47"/>
        <v xml:space="preserve">ASHTON SYMMETRY SUBLIME </v>
      </c>
      <c r="C1502" s="101">
        <v>487.5</v>
      </c>
      <c r="D1502" t="s">
        <v>3483</v>
      </c>
      <c r="E1502" t="s">
        <v>3789</v>
      </c>
      <c r="F1502" t="s">
        <v>3790</v>
      </c>
    </row>
    <row r="1503" spans="1:6" x14ac:dyDescent="0.25">
      <c r="A1503" t="str">
        <f t="shared" si="46"/>
        <v>AMMS20706</v>
      </c>
      <c r="B1503" s="116" t="str">
        <f t="shared" si="47"/>
        <v xml:space="preserve">ASHTON VIRGIN SUN GROWN BELICOSO NO 1 </v>
      </c>
      <c r="C1503" s="101">
        <v>372</v>
      </c>
      <c r="D1503" t="s">
        <v>3506</v>
      </c>
      <c r="E1503" t="s">
        <v>3791</v>
      </c>
      <c r="F1503" t="s">
        <v>3792</v>
      </c>
    </row>
    <row r="1504" spans="1:6" x14ac:dyDescent="0.25">
      <c r="A1504" t="str">
        <f t="shared" si="46"/>
        <v>AMMS17225</v>
      </c>
      <c r="B1504" s="116" t="str">
        <f t="shared" si="47"/>
        <v xml:space="preserve">ASHTON VIRGIN SUN GROWN ENCHANTMENT </v>
      </c>
      <c r="C1504" s="101">
        <v>17</v>
      </c>
      <c r="D1504" t="s">
        <v>3529</v>
      </c>
      <c r="E1504" t="s">
        <v>3793</v>
      </c>
      <c r="F1504" t="s">
        <v>3794</v>
      </c>
    </row>
    <row r="1505" spans="1:6" x14ac:dyDescent="0.25">
      <c r="A1505" t="str">
        <f t="shared" si="46"/>
        <v>AMMS20707</v>
      </c>
      <c r="B1505" s="116" t="str">
        <f t="shared" si="47"/>
        <v xml:space="preserve">ASHTON VIRGIN SUN GROWN ROBUSTO </v>
      </c>
      <c r="C1505" s="101">
        <v>360</v>
      </c>
      <c r="D1505" t="s">
        <v>3506</v>
      </c>
      <c r="E1505" t="s">
        <v>3795</v>
      </c>
      <c r="F1505" t="s">
        <v>3796</v>
      </c>
    </row>
    <row r="1506" spans="1:6" x14ac:dyDescent="0.25">
      <c r="A1506" t="str">
        <f t="shared" si="46"/>
        <v>AMMS20708</v>
      </c>
      <c r="B1506" s="116" t="str">
        <f t="shared" si="47"/>
        <v xml:space="preserve">ASHTON VIRGIN SUN GROWN SORCERER </v>
      </c>
      <c r="C1506" s="101">
        <v>396</v>
      </c>
      <c r="D1506" t="s">
        <v>3506</v>
      </c>
      <c r="E1506" t="s">
        <v>3797</v>
      </c>
      <c r="F1506" t="s">
        <v>3798</v>
      </c>
    </row>
    <row r="1507" spans="1:6" x14ac:dyDescent="0.25">
      <c r="A1507" t="str">
        <f t="shared" si="46"/>
        <v>AMMS20709</v>
      </c>
      <c r="B1507" s="116" t="str">
        <f t="shared" si="47"/>
        <v xml:space="preserve">ASHTON VIRGIN SUN GROWN TORPEDO </v>
      </c>
      <c r="C1507" s="101">
        <v>432</v>
      </c>
      <c r="D1507" t="s">
        <v>3506</v>
      </c>
      <c r="E1507" t="s">
        <v>3799</v>
      </c>
      <c r="F1507" t="s">
        <v>3800</v>
      </c>
    </row>
    <row r="1508" spans="1:6" x14ac:dyDescent="0.25">
      <c r="A1508" t="str">
        <f t="shared" si="46"/>
        <v>AMMS20710</v>
      </c>
      <c r="B1508" s="116" t="str">
        <f t="shared" si="47"/>
        <v xml:space="preserve">ASHTON VIRGIN SUN GROWN TRES MYSTIQUE </v>
      </c>
      <c r="C1508" s="101">
        <v>336</v>
      </c>
      <c r="D1508" t="s">
        <v>3506</v>
      </c>
      <c r="E1508" t="s">
        <v>3801</v>
      </c>
      <c r="F1508" t="s">
        <v>3802</v>
      </c>
    </row>
    <row r="1509" spans="1:6" x14ac:dyDescent="0.25">
      <c r="A1509" t="str">
        <f t="shared" si="46"/>
        <v>AMMS19034</v>
      </c>
      <c r="B1509" s="116" t="str">
        <f t="shared" si="47"/>
        <v xml:space="preserve">ASHTON VSG ASSORTMENT </v>
      </c>
      <c r="C1509" s="101">
        <v>85</v>
      </c>
      <c r="D1509" t="s">
        <v>2752</v>
      </c>
      <c r="E1509" t="s">
        <v>3803</v>
      </c>
      <c r="F1509" t="s">
        <v>3804</v>
      </c>
    </row>
    <row r="1510" spans="1:6" x14ac:dyDescent="0.25">
      <c r="A1510" t="str">
        <f t="shared" si="46"/>
        <v>AMMS19035</v>
      </c>
      <c r="B1510" s="116" t="str">
        <f t="shared" si="47"/>
        <v xml:space="preserve">ASHTON VSG PEGASUS </v>
      </c>
      <c r="C1510" s="101">
        <v>320</v>
      </c>
      <c r="D1510" t="s">
        <v>1900</v>
      </c>
      <c r="E1510" t="s">
        <v>3805</v>
      </c>
      <c r="F1510" t="s">
        <v>3806</v>
      </c>
    </row>
    <row r="1511" spans="1:6" x14ac:dyDescent="0.25">
      <c r="A1511" t="str">
        <f t="shared" si="46"/>
        <v>AMMS20758</v>
      </c>
      <c r="B1511" s="116" t="str">
        <f t="shared" si="47"/>
        <v xml:space="preserve">ASYLUM 13 APRIL FOOLS 90x9 </v>
      </c>
      <c r="C1511" s="101">
        <v>70</v>
      </c>
      <c r="D1511" t="s">
        <v>3529</v>
      </c>
      <c r="E1511" t="s">
        <v>3807</v>
      </c>
      <c r="F1511" t="s">
        <v>3808</v>
      </c>
    </row>
    <row r="1512" spans="1:6" x14ac:dyDescent="0.25">
      <c r="A1512" t="str">
        <f t="shared" si="46"/>
        <v>AMMS19272</v>
      </c>
      <c r="B1512" s="116" t="str">
        <f t="shared" si="47"/>
        <v xml:space="preserve">ASYLUM 13 GOLIATH 20 </v>
      </c>
      <c r="C1512" s="101">
        <v>360</v>
      </c>
      <c r="D1512" t="s">
        <v>1900</v>
      </c>
      <c r="E1512" t="s">
        <v>3809</v>
      </c>
      <c r="F1512" t="s">
        <v>3810</v>
      </c>
    </row>
    <row r="1513" spans="1:6" x14ac:dyDescent="0.25">
      <c r="A1513" t="str">
        <f t="shared" si="46"/>
        <v>AMMS19276</v>
      </c>
      <c r="B1513" s="116" t="str">
        <f t="shared" si="47"/>
        <v xml:space="preserve">ASYLUM 13 HERCULE 20 </v>
      </c>
      <c r="C1513" s="101">
        <v>320</v>
      </c>
      <c r="D1513" t="s">
        <v>1900</v>
      </c>
      <c r="E1513" t="s">
        <v>3811</v>
      </c>
      <c r="F1513" t="s">
        <v>3812</v>
      </c>
    </row>
    <row r="1514" spans="1:6" x14ac:dyDescent="0.25">
      <c r="A1514" t="str">
        <f t="shared" si="46"/>
        <v>AMMS20054</v>
      </c>
      <c r="B1514" s="116" t="str">
        <f t="shared" si="47"/>
        <v xml:space="preserve">ASYLUM 13 MEDULLA OBLUNGADA 5x50 </v>
      </c>
      <c r="C1514" s="101">
        <v>330</v>
      </c>
      <c r="D1514" t="s">
        <v>3813</v>
      </c>
      <c r="E1514" t="s">
        <v>3814</v>
      </c>
      <c r="F1514" t="s">
        <v>3815</v>
      </c>
    </row>
    <row r="1515" spans="1:6" x14ac:dyDescent="0.25">
      <c r="A1515" t="str">
        <f t="shared" si="46"/>
        <v>AMMS19274</v>
      </c>
      <c r="B1515" s="116" t="str">
        <f t="shared" si="47"/>
        <v xml:space="preserve">ASYLUM 13 ROBUSTO 20 </v>
      </c>
      <c r="C1515" s="101">
        <v>220</v>
      </c>
      <c r="D1515" t="s">
        <v>1900</v>
      </c>
      <c r="E1515" t="s">
        <v>3816</v>
      </c>
      <c r="F1515" t="s">
        <v>3817</v>
      </c>
    </row>
    <row r="1516" spans="1:6" x14ac:dyDescent="0.25">
      <c r="A1516" t="str">
        <f t="shared" si="46"/>
        <v>AMMS19273</v>
      </c>
      <c r="B1516" s="116" t="str">
        <f t="shared" si="47"/>
        <v xml:space="preserve">ASYLUM 13 SHORT CORONA 20 </v>
      </c>
      <c r="C1516" s="101">
        <v>180</v>
      </c>
      <c r="D1516" t="s">
        <v>1900</v>
      </c>
      <c r="E1516" t="s">
        <v>3818</v>
      </c>
      <c r="F1516" t="s">
        <v>3819</v>
      </c>
    </row>
    <row r="1517" spans="1:6" x14ac:dyDescent="0.25">
      <c r="A1517" t="str">
        <f t="shared" si="46"/>
        <v>AMMS19271</v>
      </c>
      <c r="B1517" s="116" t="str">
        <f t="shared" si="47"/>
        <v xml:space="preserve">ASYLUM 13 SUPER GOLIATH 21 </v>
      </c>
      <c r="C1517" s="101">
        <v>409.5</v>
      </c>
      <c r="D1517" t="s">
        <v>3417</v>
      </c>
      <c r="E1517" t="s">
        <v>3820</v>
      </c>
      <c r="F1517" t="s">
        <v>3821</v>
      </c>
    </row>
    <row r="1518" spans="1:6" x14ac:dyDescent="0.25">
      <c r="A1518" t="str">
        <f t="shared" si="46"/>
        <v>AMMS19275</v>
      </c>
      <c r="B1518" s="116" t="str">
        <f t="shared" si="47"/>
        <v xml:space="preserve">ASYLUM 13 TORO GORDO 20 </v>
      </c>
      <c r="C1518" s="101">
        <v>250</v>
      </c>
      <c r="D1518" t="s">
        <v>1900</v>
      </c>
      <c r="E1518" t="s">
        <v>3822</v>
      </c>
      <c r="F1518" t="s">
        <v>3823</v>
      </c>
    </row>
    <row r="1519" spans="1:6" x14ac:dyDescent="0.25">
      <c r="A1519" t="str">
        <f t="shared" si="46"/>
        <v>AMMS21090</v>
      </c>
      <c r="B1519" s="116" t="str">
        <f t="shared" si="47"/>
        <v xml:space="preserve">ASYLUM PCA 52x6 </v>
      </c>
      <c r="C1519" s="101">
        <v>500</v>
      </c>
      <c r="D1519" t="s">
        <v>1900</v>
      </c>
      <c r="E1519" t="s">
        <v>3824</v>
      </c>
      <c r="F1519" t="s">
        <v>3825</v>
      </c>
    </row>
    <row r="1520" spans="1:6" x14ac:dyDescent="0.25">
      <c r="A1520" t="str">
        <f t="shared" si="46"/>
        <v>AMMS20292</v>
      </c>
      <c r="B1520" s="116" t="str">
        <f t="shared" si="47"/>
        <v xml:space="preserve">ASYLUM SCHIZO HERCULE 70x7 </v>
      </c>
      <c r="C1520" s="101">
        <v>160</v>
      </c>
      <c r="D1520" t="s">
        <v>1900</v>
      </c>
      <c r="E1520" t="s">
        <v>3826</v>
      </c>
      <c r="F1520" t="s">
        <v>3827</v>
      </c>
    </row>
    <row r="1521" spans="1:6" x14ac:dyDescent="0.25">
      <c r="A1521" t="str">
        <f t="shared" si="46"/>
        <v>AMMS20290</v>
      </c>
      <c r="B1521" s="116" t="str">
        <f t="shared" si="47"/>
        <v xml:space="preserve">ASYLUM SCHIZO ROBUSTO 50x5 </v>
      </c>
      <c r="C1521" s="101">
        <v>94</v>
      </c>
      <c r="D1521" t="s">
        <v>1900</v>
      </c>
      <c r="E1521" t="s">
        <v>3828</v>
      </c>
      <c r="F1521" t="s">
        <v>3829</v>
      </c>
    </row>
    <row r="1522" spans="1:6" x14ac:dyDescent="0.25">
      <c r="A1522" t="str">
        <f t="shared" si="46"/>
        <v>AMMS20291</v>
      </c>
      <c r="B1522" s="116" t="str">
        <f t="shared" si="47"/>
        <v xml:space="preserve">ASYLUM SCHIZO TORO GORDO 60x6 </v>
      </c>
      <c r="C1522" s="101">
        <v>114</v>
      </c>
      <c r="D1522" t="s">
        <v>1900</v>
      </c>
      <c r="E1522" t="s">
        <v>3830</v>
      </c>
      <c r="F1522" t="s">
        <v>3831</v>
      </c>
    </row>
    <row r="1523" spans="1:6" x14ac:dyDescent="0.25">
      <c r="A1523" t="str">
        <f t="shared" si="46"/>
        <v>AMMS20611</v>
      </c>
      <c r="B1523" s="116" t="str">
        <f t="shared" si="47"/>
        <v xml:space="preserve">ASYLUM13 COROJO SUPER GOLIATH 80x8 </v>
      </c>
      <c r="C1523" s="101">
        <v>409.5</v>
      </c>
      <c r="D1523" t="s">
        <v>3417</v>
      </c>
      <c r="E1523" t="s">
        <v>3832</v>
      </c>
      <c r="F1523" t="s">
        <v>3833</v>
      </c>
    </row>
    <row r="1524" spans="1:6" x14ac:dyDescent="0.25">
      <c r="A1524" t="str">
        <f t="shared" si="46"/>
        <v>AMMS20612</v>
      </c>
      <c r="B1524" s="116" t="str">
        <f t="shared" si="47"/>
        <v xml:space="preserve">ASYLUM13 PANDEMONIUM 52x8 1/2 </v>
      </c>
      <c r="C1524" s="101">
        <v>360</v>
      </c>
      <c r="D1524" t="s">
        <v>1900</v>
      </c>
      <c r="E1524" t="s">
        <v>3834</v>
      </c>
      <c r="F1524" t="s">
        <v>3835</v>
      </c>
    </row>
    <row r="1525" spans="1:6" x14ac:dyDescent="0.25">
      <c r="A1525" t="str">
        <f t="shared" si="46"/>
        <v>AMMS21095</v>
      </c>
      <c r="B1525" s="116" t="str">
        <f t="shared" si="47"/>
        <v xml:space="preserve">ATTIMI TOSCANO </v>
      </c>
      <c r="C1525" s="101">
        <v>28</v>
      </c>
      <c r="D1525" t="s">
        <v>3448</v>
      </c>
      <c r="E1525" t="s">
        <v>3836</v>
      </c>
      <c r="F1525" t="s">
        <v>3837</v>
      </c>
    </row>
    <row r="1526" spans="1:6" x14ac:dyDescent="0.25">
      <c r="A1526" t="str">
        <f t="shared" si="46"/>
        <v>AMMS20448</v>
      </c>
      <c r="B1526" s="116" t="str">
        <f t="shared" si="47"/>
        <v xml:space="preserve">AVANTI AMMEZZATO CLASSICO OVERSIZE </v>
      </c>
      <c r="C1526" s="101">
        <v>2.7</v>
      </c>
      <c r="D1526" t="s">
        <v>2999</v>
      </c>
      <c r="E1526" t="s">
        <v>3838</v>
      </c>
      <c r="F1526" t="s">
        <v>3839</v>
      </c>
    </row>
    <row r="1527" spans="1:6" x14ac:dyDescent="0.25">
      <c r="A1527" t="str">
        <f t="shared" si="46"/>
        <v>AMMS21808</v>
      </c>
      <c r="B1527" s="116" t="str">
        <f t="shared" si="47"/>
        <v xml:space="preserve">AVANTI AMMEZZATO CLASSICO OVERSIZE 5 SIGARI </v>
      </c>
      <c r="C1527" s="101">
        <v>3.3</v>
      </c>
      <c r="D1527" t="s">
        <v>2752</v>
      </c>
      <c r="E1527" t="s">
        <v>3840</v>
      </c>
      <c r="F1527" t="s">
        <v>3841</v>
      </c>
    </row>
    <row r="1528" spans="1:6" x14ac:dyDescent="0.25">
      <c r="A1528" t="str">
        <f t="shared" si="46"/>
        <v>AMMS20449</v>
      </c>
      <c r="B1528" s="116" t="str">
        <f t="shared" si="47"/>
        <v xml:space="preserve">AVANTI AZZURRO STELLATO 4 SIGARI OVERSIZE </v>
      </c>
      <c r="C1528" s="101">
        <v>3.5</v>
      </c>
      <c r="D1528" t="s">
        <v>2999</v>
      </c>
      <c r="E1528" t="s">
        <v>3842</v>
      </c>
      <c r="F1528" t="s">
        <v>3843</v>
      </c>
    </row>
    <row r="1529" spans="1:6" x14ac:dyDescent="0.25">
      <c r="A1529" t="str">
        <f t="shared" si="46"/>
        <v>AMMS21807</v>
      </c>
      <c r="B1529" s="116" t="str">
        <f t="shared" si="47"/>
        <v xml:space="preserve">AVANTI AZZURRO STELLATO OVERSIZE 5 SIGARI </v>
      </c>
      <c r="C1529" s="101">
        <v>4.5</v>
      </c>
      <c r="D1529" t="s">
        <v>2752</v>
      </c>
      <c r="E1529" t="s">
        <v>3844</v>
      </c>
      <c r="F1529" t="s">
        <v>3845</v>
      </c>
    </row>
    <row r="1530" spans="1:6" x14ac:dyDescent="0.25">
      <c r="A1530" t="str">
        <f t="shared" si="46"/>
        <v>AMMS21612</v>
      </c>
      <c r="B1530" s="116" t="str">
        <f t="shared" si="47"/>
        <v xml:space="preserve">AVANTI BLUNT CIGAR </v>
      </c>
      <c r="C1530" s="101">
        <v>5</v>
      </c>
      <c r="D1530" t="s">
        <v>2752</v>
      </c>
      <c r="E1530" t="s">
        <v>3846</v>
      </c>
      <c r="F1530" t="s">
        <v>3847</v>
      </c>
    </row>
    <row r="1531" spans="1:6" x14ac:dyDescent="0.25">
      <c r="A1531" t="str">
        <f t="shared" si="46"/>
        <v>AMMS20450</v>
      </c>
      <c r="B1531" s="116" t="str">
        <f t="shared" si="47"/>
        <v xml:space="preserve">AVANTI LUNGO TRADIZIONALE OVERSIZE </v>
      </c>
      <c r="C1531" s="101">
        <v>5.3</v>
      </c>
      <c r="D1531" t="s">
        <v>2752</v>
      </c>
      <c r="E1531" t="s">
        <v>3848</v>
      </c>
      <c r="F1531" t="s">
        <v>3849</v>
      </c>
    </row>
    <row r="1532" spans="1:6" x14ac:dyDescent="0.25">
      <c r="A1532" t="str">
        <f t="shared" si="46"/>
        <v>AMMS21613</v>
      </c>
      <c r="B1532" s="116" t="str">
        <f t="shared" si="47"/>
        <v xml:space="preserve">AVANTI ROLL </v>
      </c>
      <c r="C1532" s="101">
        <v>5</v>
      </c>
      <c r="D1532" t="s">
        <v>2752</v>
      </c>
      <c r="E1532" t="s">
        <v>3850</v>
      </c>
      <c r="F1532" t="s">
        <v>3851</v>
      </c>
    </row>
    <row r="1533" spans="1:6" x14ac:dyDescent="0.25">
      <c r="A1533" t="str">
        <f t="shared" si="46"/>
        <v>AMMS3685</v>
      </c>
      <c r="B1533" s="116" t="str">
        <f t="shared" si="47"/>
        <v xml:space="preserve">AVANTI ROSSO ARABICO 5 SIGARI </v>
      </c>
      <c r="C1533" s="101">
        <v>4.2</v>
      </c>
      <c r="D1533" t="s">
        <v>2752</v>
      </c>
      <c r="E1533" t="s">
        <v>3852</v>
      </c>
      <c r="F1533" t="s">
        <v>3853</v>
      </c>
    </row>
    <row r="1534" spans="1:6" x14ac:dyDescent="0.25">
      <c r="A1534" t="str">
        <f t="shared" si="46"/>
        <v>AMMS21266</v>
      </c>
      <c r="B1534" s="116" t="str">
        <f t="shared" si="47"/>
        <v xml:space="preserve">AVO EXPRESSIONS LIMITED EDITION 2024 </v>
      </c>
      <c r="C1534" s="101">
        <v>300</v>
      </c>
      <c r="D1534" t="s">
        <v>3448</v>
      </c>
      <c r="E1534" t="s">
        <v>3854</v>
      </c>
      <c r="F1534" t="s">
        <v>3855</v>
      </c>
    </row>
    <row r="1535" spans="1:6" x14ac:dyDescent="0.25">
      <c r="A1535" t="str">
        <f t="shared" si="46"/>
        <v>AMMS18642</v>
      </c>
      <c r="B1535" s="116" t="str">
        <f t="shared" si="47"/>
        <v xml:space="preserve">AVO HERITAGE ROBUSTO </v>
      </c>
      <c r="C1535" s="101">
        <v>240</v>
      </c>
      <c r="D1535" t="s">
        <v>1900</v>
      </c>
      <c r="E1535" t="s">
        <v>3856</v>
      </c>
      <c r="F1535" t="s">
        <v>3857</v>
      </c>
    </row>
    <row r="1536" spans="1:6" x14ac:dyDescent="0.25">
      <c r="A1536" t="str">
        <f t="shared" si="46"/>
        <v>AMMS18643</v>
      </c>
      <c r="B1536" s="116" t="str">
        <f t="shared" si="47"/>
        <v xml:space="preserve">AVO HERITAGE SHORT ROBUSTO </v>
      </c>
      <c r="C1536" s="101">
        <v>230</v>
      </c>
      <c r="D1536" t="s">
        <v>1900</v>
      </c>
      <c r="E1536" t="s">
        <v>3858</v>
      </c>
      <c r="F1536" t="s">
        <v>3859</v>
      </c>
    </row>
    <row r="1537" spans="1:6" x14ac:dyDescent="0.25">
      <c r="A1537" t="str">
        <f t="shared" si="46"/>
        <v>AMMS19852</v>
      </c>
      <c r="B1537" s="116" t="str">
        <f t="shared" si="47"/>
        <v xml:space="preserve">AVO IMPROVISATION LIMITED EDITION 2020 </v>
      </c>
      <c r="C1537" s="101">
        <v>238</v>
      </c>
      <c r="D1537" t="s">
        <v>3218</v>
      </c>
      <c r="E1537" t="s">
        <v>3860</v>
      </c>
      <c r="F1537" t="s">
        <v>3861</v>
      </c>
    </row>
    <row r="1538" spans="1:6" x14ac:dyDescent="0.25">
      <c r="A1538" t="str">
        <f t="shared" ref="A1538:A1601" si="48">"AMMS" &amp; F1538</f>
        <v>AMMS21553</v>
      </c>
      <c r="B1538" s="116" t="str">
        <f t="shared" ref="B1538:B1601" si="49">E1538 &amp; " " &amp; IF(D1538="astuccio da 20 pezzi","*AST 20",IF(D1538="cartoccio da 20 pezzi","*CART 20",""))</f>
        <v xml:space="preserve">AVO SYNCRO NICARAGUA 10TH ANNIVERSARY EDITION 20 </v>
      </c>
      <c r="C1538" s="101">
        <v>400</v>
      </c>
      <c r="D1538" t="s">
        <v>1900</v>
      </c>
      <c r="E1538" t="s">
        <v>3862</v>
      </c>
      <c r="F1538" t="s">
        <v>3863</v>
      </c>
    </row>
    <row r="1539" spans="1:6" x14ac:dyDescent="0.25">
      <c r="A1539" t="str">
        <f t="shared" si="48"/>
        <v>AMMS19232</v>
      </c>
      <c r="B1539" s="116" t="str">
        <f t="shared" si="49"/>
        <v xml:space="preserve">AVO XO INTERMEZZO ROBUSTO 20 </v>
      </c>
      <c r="C1539" s="101">
        <v>260</v>
      </c>
      <c r="D1539" t="s">
        <v>1900</v>
      </c>
      <c r="E1539" t="s">
        <v>3864</v>
      </c>
      <c r="F1539" t="s">
        <v>3865</v>
      </c>
    </row>
    <row r="1540" spans="1:6" x14ac:dyDescent="0.25">
      <c r="A1540" t="str">
        <f t="shared" si="48"/>
        <v>AMMS20160</v>
      </c>
      <c r="B1540" s="116" t="str">
        <f t="shared" si="49"/>
        <v xml:space="preserve">B 13 CIGAR </v>
      </c>
      <c r="C1540" s="101">
        <v>375</v>
      </c>
      <c r="D1540" t="s">
        <v>3483</v>
      </c>
      <c r="E1540" t="s">
        <v>3866</v>
      </c>
      <c r="F1540" t="s">
        <v>3867</v>
      </c>
    </row>
    <row r="1541" spans="1:6" x14ac:dyDescent="0.25">
      <c r="A1541" t="str">
        <f t="shared" si="48"/>
        <v>AMMS3235</v>
      </c>
      <c r="B1541" s="116" t="str">
        <f t="shared" si="49"/>
        <v xml:space="preserve">BALMORAL AGED STAGIONATO SHORT CORONA </v>
      </c>
      <c r="C1541" s="101">
        <v>2.6</v>
      </c>
      <c r="D1541" t="s">
        <v>3529</v>
      </c>
      <c r="E1541" t="s">
        <v>3868</v>
      </c>
      <c r="F1541" t="s">
        <v>3869</v>
      </c>
    </row>
    <row r="1542" spans="1:6" x14ac:dyDescent="0.25">
      <c r="A1542" t="str">
        <f t="shared" si="48"/>
        <v>AMMS3859</v>
      </c>
      <c r="B1542" s="116" t="str">
        <f t="shared" si="49"/>
        <v xml:space="preserve">BALMORAL AÑEJO XO CONNECTICUT PETIT ROBUSTO FT </v>
      </c>
      <c r="C1542" s="101">
        <v>142</v>
      </c>
      <c r="D1542" t="s">
        <v>1900</v>
      </c>
      <c r="E1542" t="s">
        <v>3870</v>
      </c>
      <c r="F1542" t="s">
        <v>3871</v>
      </c>
    </row>
    <row r="1543" spans="1:6" x14ac:dyDescent="0.25">
      <c r="A1543" t="str">
        <f t="shared" si="48"/>
        <v>AMMS3860</v>
      </c>
      <c r="B1543" s="116" t="str">
        <f t="shared" si="49"/>
        <v xml:space="preserve">BALMORAL AÑEJO XO CONNECTICUT ROTHSCHILD MASIVO </v>
      </c>
      <c r="C1543" s="101">
        <v>182</v>
      </c>
      <c r="D1543" t="s">
        <v>1900</v>
      </c>
      <c r="E1543" t="s">
        <v>3872</v>
      </c>
      <c r="F1543" t="s">
        <v>3873</v>
      </c>
    </row>
    <row r="1544" spans="1:6" x14ac:dyDescent="0.25">
      <c r="A1544" t="str">
        <f t="shared" si="48"/>
        <v>AMMS3544</v>
      </c>
      <c r="B1544" s="116" t="str">
        <f t="shared" si="49"/>
        <v xml:space="preserve">BALMORAL AÑEJO XO CORONA </v>
      </c>
      <c r="C1544" s="101">
        <v>150</v>
      </c>
      <c r="D1544" t="s">
        <v>1900</v>
      </c>
      <c r="E1544" t="s">
        <v>3874</v>
      </c>
      <c r="F1544" t="s">
        <v>3875</v>
      </c>
    </row>
    <row r="1545" spans="1:6" x14ac:dyDescent="0.25">
      <c r="A1545" t="str">
        <f t="shared" si="48"/>
        <v>AMMS3545</v>
      </c>
      <c r="B1545" s="116" t="str">
        <f t="shared" si="49"/>
        <v xml:space="preserve">BALMORAL AÑEJO XO GORDITO </v>
      </c>
      <c r="C1545" s="101">
        <v>168</v>
      </c>
      <c r="D1545" t="s">
        <v>1900</v>
      </c>
      <c r="E1545" t="s">
        <v>3876</v>
      </c>
      <c r="F1545" t="s">
        <v>3877</v>
      </c>
    </row>
    <row r="1546" spans="1:6" x14ac:dyDescent="0.25">
      <c r="A1546" t="str">
        <f t="shared" si="48"/>
        <v>AMMS3776</v>
      </c>
      <c r="B1546" s="116" t="str">
        <f t="shared" si="49"/>
        <v xml:space="preserve">BALMORAL AÑEJO XO GRAN PERFECTO </v>
      </c>
      <c r="C1546" s="101">
        <v>135</v>
      </c>
      <c r="D1546" t="s">
        <v>2755</v>
      </c>
      <c r="E1546" t="s">
        <v>3878</v>
      </c>
      <c r="F1546" t="s">
        <v>3879</v>
      </c>
    </row>
    <row r="1547" spans="1:6" x14ac:dyDescent="0.25">
      <c r="A1547" t="str">
        <f t="shared" si="48"/>
        <v>AMMS3779</v>
      </c>
      <c r="B1547" s="116" t="str">
        <f t="shared" si="49"/>
        <v xml:space="preserve">BALMORAL AÑEJO XO OSCURO GORDITO </v>
      </c>
      <c r="C1547" s="101">
        <v>170</v>
      </c>
      <c r="D1547" t="s">
        <v>1900</v>
      </c>
      <c r="E1547" t="s">
        <v>3880</v>
      </c>
      <c r="F1547" t="s">
        <v>3881</v>
      </c>
    </row>
    <row r="1548" spans="1:6" x14ac:dyDescent="0.25">
      <c r="A1548" t="str">
        <f t="shared" si="48"/>
        <v>AMMS3780</v>
      </c>
      <c r="B1548" s="116" t="str">
        <f t="shared" si="49"/>
        <v xml:space="preserve">BALMORAL AÑEJO XO OSCURO PETIT ROBUSTO FT </v>
      </c>
      <c r="C1548" s="101">
        <v>144</v>
      </c>
      <c r="D1548" t="s">
        <v>1900</v>
      </c>
      <c r="E1548" t="s">
        <v>3882</v>
      </c>
      <c r="F1548" t="s">
        <v>3883</v>
      </c>
    </row>
    <row r="1549" spans="1:6" x14ac:dyDescent="0.25">
      <c r="A1549" t="str">
        <f t="shared" si="48"/>
        <v>AMMS3777</v>
      </c>
      <c r="B1549" s="116" t="str">
        <f t="shared" si="49"/>
        <v xml:space="preserve">BALMORAL AÑEJO XO OSCURO ROTHSCHILD MASIVO </v>
      </c>
      <c r="C1549" s="101">
        <v>200</v>
      </c>
      <c r="D1549" t="s">
        <v>1900</v>
      </c>
      <c r="E1549" t="s">
        <v>3884</v>
      </c>
      <c r="F1549" t="s">
        <v>3885</v>
      </c>
    </row>
    <row r="1550" spans="1:6" x14ac:dyDescent="0.25">
      <c r="A1550" t="str">
        <f t="shared" si="48"/>
        <v>AMMS3778</v>
      </c>
      <c r="B1550" s="116" t="str">
        <f t="shared" si="49"/>
        <v xml:space="preserve">BALMORAL AÑEJO XO OSCURO TORPEDO MK52 </v>
      </c>
      <c r="C1550" s="101">
        <v>194</v>
      </c>
      <c r="D1550" t="s">
        <v>1900</v>
      </c>
      <c r="E1550" t="s">
        <v>3886</v>
      </c>
      <c r="F1550" t="s">
        <v>3887</v>
      </c>
    </row>
    <row r="1551" spans="1:6" x14ac:dyDescent="0.25">
      <c r="A1551" t="str">
        <f t="shared" si="48"/>
        <v>AMMS3546</v>
      </c>
      <c r="B1551" s="116" t="str">
        <f t="shared" si="49"/>
        <v xml:space="preserve">BALMORAL AÑEJO XO PETIT ROBUSTO FT </v>
      </c>
      <c r="C1551" s="101">
        <v>160</v>
      </c>
      <c r="D1551" t="s">
        <v>1900</v>
      </c>
      <c r="E1551" t="s">
        <v>3888</v>
      </c>
      <c r="F1551" t="s">
        <v>3889</v>
      </c>
    </row>
    <row r="1552" spans="1:6" x14ac:dyDescent="0.25">
      <c r="A1552" t="str">
        <f t="shared" si="48"/>
        <v>AMMS3169</v>
      </c>
      <c r="B1552" s="116" t="str">
        <f t="shared" si="49"/>
        <v xml:space="preserve">BALMORAL AÑEJO XO ROTHSCHILD MASIVO </v>
      </c>
      <c r="C1552" s="101">
        <v>200</v>
      </c>
      <c r="D1552" t="s">
        <v>1900</v>
      </c>
      <c r="E1552" t="s">
        <v>3890</v>
      </c>
      <c r="F1552" t="s">
        <v>3891</v>
      </c>
    </row>
    <row r="1553" spans="1:6" x14ac:dyDescent="0.25">
      <c r="A1553" t="str">
        <f t="shared" si="48"/>
        <v>AMMS3170</v>
      </c>
      <c r="B1553" s="116" t="str">
        <f t="shared" si="49"/>
        <v xml:space="preserve">BALMORAL AÑEJO XO TORPEDO MK 52 </v>
      </c>
      <c r="C1553" s="101">
        <v>210</v>
      </c>
      <c r="D1553" t="s">
        <v>1900</v>
      </c>
      <c r="E1553" t="s">
        <v>3892</v>
      </c>
      <c r="F1553" t="s">
        <v>3893</v>
      </c>
    </row>
    <row r="1554" spans="1:6" x14ac:dyDescent="0.25">
      <c r="A1554" t="str">
        <f t="shared" si="48"/>
        <v>AMMS448</v>
      </c>
      <c r="B1554" s="116" t="str">
        <f t="shared" si="49"/>
        <v xml:space="preserve">BALMORAL DOMINICAN SELECTION CORONA </v>
      </c>
      <c r="C1554" s="101">
        <v>2.7</v>
      </c>
      <c r="D1554" t="s">
        <v>3529</v>
      </c>
      <c r="E1554" t="s">
        <v>3894</v>
      </c>
      <c r="F1554" t="s">
        <v>3895</v>
      </c>
    </row>
    <row r="1555" spans="1:6" x14ac:dyDescent="0.25">
      <c r="A1555" t="str">
        <f t="shared" si="48"/>
        <v>AMMS21169</v>
      </c>
      <c r="B1555" s="116" t="str">
        <f t="shared" si="49"/>
        <v xml:space="preserve">BALMORAL DOMINICAN SELECTION CORONA </v>
      </c>
      <c r="C1555" s="101">
        <v>14.2</v>
      </c>
      <c r="D1555" t="s">
        <v>2752</v>
      </c>
      <c r="E1555" t="s">
        <v>3894</v>
      </c>
      <c r="F1555" t="s">
        <v>3896</v>
      </c>
    </row>
    <row r="1556" spans="1:6" x14ac:dyDescent="0.25">
      <c r="A1556" t="str">
        <f t="shared" si="48"/>
        <v>AMMS412</v>
      </c>
      <c r="B1556" s="116" t="str">
        <f t="shared" si="49"/>
        <v xml:space="preserve">BALMORAL DOMINICAN SELECTION CORONA TUBOS </v>
      </c>
      <c r="C1556" s="101">
        <v>2.84</v>
      </c>
      <c r="D1556" t="s">
        <v>3529</v>
      </c>
      <c r="E1556" t="s">
        <v>3897</v>
      </c>
      <c r="F1556" t="s">
        <v>3898</v>
      </c>
    </row>
    <row r="1557" spans="1:6" x14ac:dyDescent="0.25">
      <c r="A1557" t="str">
        <f t="shared" si="48"/>
        <v>AMMS458</v>
      </c>
      <c r="B1557" s="116" t="str">
        <f t="shared" si="49"/>
        <v xml:space="preserve">BALMORAL DOMINICAN SELECTION PANATELA </v>
      </c>
      <c r="C1557" s="101">
        <v>2.5</v>
      </c>
      <c r="D1557" t="s">
        <v>3529</v>
      </c>
      <c r="E1557" t="s">
        <v>3899</v>
      </c>
      <c r="F1557" t="s">
        <v>3900</v>
      </c>
    </row>
    <row r="1558" spans="1:6" x14ac:dyDescent="0.25">
      <c r="A1558" t="str">
        <f t="shared" si="48"/>
        <v>AMMS2696</v>
      </c>
      <c r="B1558" s="116" t="str">
        <f t="shared" si="49"/>
        <v xml:space="preserve">BALMORAL DOMINICAN SELECTION SHORT CORONA </v>
      </c>
      <c r="C1558" s="101">
        <v>2.2000000000000002</v>
      </c>
      <c r="D1558" t="s">
        <v>3529</v>
      </c>
      <c r="E1558" t="s">
        <v>3901</v>
      </c>
      <c r="F1558" t="s">
        <v>3902</v>
      </c>
    </row>
    <row r="1559" spans="1:6" x14ac:dyDescent="0.25">
      <c r="A1559" t="str">
        <f t="shared" si="48"/>
        <v>AMMS568</v>
      </c>
      <c r="B1559" s="116" t="str">
        <f t="shared" si="49"/>
        <v xml:space="preserve">BALMORAL DOMINICAN SELECTION SMALL PANATELA </v>
      </c>
      <c r="C1559" s="101">
        <v>2.2000000000000002</v>
      </c>
      <c r="D1559" t="s">
        <v>3529</v>
      </c>
      <c r="E1559" t="s">
        <v>3903</v>
      </c>
      <c r="F1559" t="s">
        <v>3904</v>
      </c>
    </row>
    <row r="1560" spans="1:6" x14ac:dyDescent="0.25">
      <c r="A1560" t="str">
        <f t="shared" si="48"/>
        <v>AMMS21170</v>
      </c>
      <c r="B1560" s="116" t="str">
        <f t="shared" si="49"/>
        <v xml:space="preserve">BALMORAL DOMINICAN SELECTION SMALL PANATELA </v>
      </c>
      <c r="C1560" s="101">
        <v>11.7</v>
      </c>
      <c r="D1560" t="s">
        <v>2752</v>
      </c>
      <c r="E1560" t="s">
        <v>3903</v>
      </c>
      <c r="F1560" t="s">
        <v>3905</v>
      </c>
    </row>
    <row r="1561" spans="1:6" x14ac:dyDescent="0.25">
      <c r="A1561" t="str">
        <f t="shared" si="48"/>
        <v>AMMS21061</v>
      </c>
      <c r="B1561" s="116" t="str">
        <f t="shared" si="49"/>
        <v xml:space="preserve">BALMORAL PURO DOMINICANA PETIT ROBUSTO FT </v>
      </c>
      <c r="C1561" s="101">
        <v>140</v>
      </c>
      <c r="D1561" t="s">
        <v>1900</v>
      </c>
      <c r="E1561" t="s">
        <v>3906</v>
      </c>
      <c r="F1561" t="s">
        <v>3907</v>
      </c>
    </row>
    <row r="1562" spans="1:6" x14ac:dyDescent="0.25">
      <c r="A1562" t="str">
        <f t="shared" si="48"/>
        <v>AMMS21062</v>
      </c>
      <c r="B1562" s="116" t="str">
        <f t="shared" si="49"/>
        <v xml:space="preserve">BALMORAL PURO DOMINICANA PETIT ROBUSTO FT </v>
      </c>
      <c r="C1562" s="101">
        <v>7</v>
      </c>
      <c r="D1562" t="s">
        <v>3529</v>
      </c>
      <c r="E1562" t="s">
        <v>3906</v>
      </c>
      <c r="F1562" t="s">
        <v>3908</v>
      </c>
    </row>
    <row r="1563" spans="1:6" x14ac:dyDescent="0.25">
      <c r="A1563" t="str">
        <f t="shared" si="48"/>
        <v>AMMS21063</v>
      </c>
      <c r="B1563" s="116" t="str">
        <f t="shared" si="49"/>
        <v xml:space="preserve">BALMORAL PURO DOMINICANA ROTHSCHILD MASIVO </v>
      </c>
      <c r="C1563" s="101">
        <v>160</v>
      </c>
      <c r="D1563" t="s">
        <v>1900</v>
      </c>
      <c r="E1563" t="s">
        <v>3909</v>
      </c>
      <c r="F1563" t="s">
        <v>3910</v>
      </c>
    </row>
    <row r="1564" spans="1:6" x14ac:dyDescent="0.25">
      <c r="A1564" t="str">
        <f t="shared" si="48"/>
        <v>AMMS21064</v>
      </c>
      <c r="B1564" s="116" t="str">
        <f t="shared" si="49"/>
        <v xml:space="preserve">BALMORAL PURO DOMINICANA ROTHSCHILD MASIVO </v>
      </c>
      <c r="C1564" s="101">
        <v>8</v>
      </c>
      <c r="D1564" t="s">
        <v>3529</v>
      </c>
      <c r="E1564" t="s">
        <v>3909</v>
      </c>
      <c r="F1564" t="s">
        <v>3911</v>
      </c>
    </row>
    <row r="1565" spans="1:6" x14ac:dyDescent="0.25">
      <c r="A1565" t="str">
        <f t="shared" si="48"/>
        <v>AMMS20431</v>
      </c>
      <c r="B1565" s="116" t="str">
        <f t="shared" si="49"/>
        <v xml:space="preserve">BALMORAL PURO NICARAGUA PETIT ROBUSTO FT </v>
      </c>
      <c r="C1565" s="101">
        <v>148</v>
      </c>
      <c r="D1565" t="s">
        <v>1900</v>
      </c>
      <c r="E1565" t="s">
        <v>3912</v>
      </c>
      <c r="F1565" t="s">
        <v>3913</v>
      </c>
    </row>
    <row r="1566" spans="1:6" x14ac:dyDescent="0.25">
      <c r="A1566" t="str">
        <f t="shared" si="48"/>
        <v>AMMS20432</v>
      </c>
      <c r="B1566" s="116" t="str">
        <f t="shared" si="49"/>
        <v xml:space="preserve">BALMORAL PURO NICARAGUA ROTHSCHILD MASIVO </v>
      </c>
      <c r="C1566" s="101">
        <v>166</v>
      </c>
      <c r="D1566" t="s">
        <v>1900</v>
      </c>
      <c r="E1566" t="s">
        <v>3914</v>
      </c>
      <c r="F1566" t="s">
        <v>3915</v>
      </c>
    </row>
    <row r="1567" spans="1:6" x14ac:dyDescent="0.25">
      <c r="A1567" t="str">
        <f t="shared" si="48"/>
        <v>AMMS2793</v>
      </c>
      <c r="B1567" s="116" t="str">
        <f t="shared" si="49"/>
        <v xml:space="preserve">BALMORAL ROYAL SELECTION CLARO CORONA </v>
      </c>
      <c r="C1567" s="101">
        <v>120</v>
      </c>
      <c r="D1567" t="s">
        <v>1900</v>
      </c>
      <c r="E1567" t="s">
        <v>3916</v>
      </c>
      <c r="F1567" t="s">
        <v>3917</v>
      </c>
    </row>
    <row r="1568" spans="1:6" x14ac:dyDescent="0.25">
      <c r="A1568" t="str">
        <f t="shared" si="48"/>
        <v>AMMS2792</v>
      </c>
      <c r="B1568" s="116" t="str">
        <f t="shared" si="49"/>
        <v xml:space="preserve">BALMORAL ROYAL SELECTION CLARO ROBUSTO </v>
      </c>
      <c r="C1568" s="101">
        <v>140</v>
      </c>
      <c r="D1568" t="s">
        <v>1900</v>
      </c>
      <c r="E1568" t="s">
        <v>3918</v>
      </c>
      <c r="F1568" t="s">
        <v>3919</v>
      </c>
    </row>
    <row r="1569" spans="1:6" x14ac:dyDescent="0.25">
      <c r="A1569" t="str">
        <f t="shared" si="48"/>
        <v>AMMS2790</v>
      </c>
      <c r="B1569" s="116" t="str">
        <f t="shared" si="49"/>
        <v xml:space="preserve">BALMORAL ROYAL SELECTION MADURO CORONA </v>
      </c>
      <c r="C1569" s="101">
        <v>120</v>
      </c>
      <c r="D1569" t="s">
        <v>1900</v>
      </c>
      <c r="E1569" t="s">
        <v>3920</v>
      </c>
      <c r="F1569" t="s">
        <v>3921</v>
      </c>
    </row>
    <row r="1570" spans="1:6" x14ac:dyDescent="0.25">
      <c r="A1570" t="str">
        <f t="shared" si="48"/>
        <v>AMMS2791</v>
      </c>
      <c r="B1570" s="116" t="str">
        <f t="shared" si="49"/>
        <v xml:space="preserve">BALMORAL ROYAL SELECTION MADURO PANATELA </v>
      </c>
      <c r="C1570" s="101">
        <v>100</v>
      </c>
      <c r="D1570" t="s">
        <v>1900</v>
      </c>
      <c r="E1570" t="s">
        <v>3922</v>
      </c>
      <c r="F1570" t="s">
        <v>3923</v>
      </c>
    </row>
    <row r="1571" spans="1:6" x14ac:dyDescent="0.25">
      <c r="A1571" t="str">
        <f t="shared" si="48"/>
        <v>AMMS2789</v>
      </c>
      <c r="B1571" s="116" t="str">
        <f t="shared" si="49"/>
        <v xml:space="preserve">BALMORAL ROYAL SELECTION MADURO ROBUSTO </v>
      </c>
      <c r="C1571" s="101">
        <v>140</v>
      </c>
      <c r="D1571" t="s">
        <v>1900</v>
      </c>
      <c r="E1571" t="s">
        <v>3924</v>
      </c>
      <c r="F1571" t="s">
        <v>3925</v>
      </c>
    </row>
    <row r="1572" spans="1:6" x14ac:dyDescent="0.25">
      <c r="A1572" t="str">
        <f t="shared" si="48"/>
        <v>AMMS2787</v>
      </c>
      <c r="B1572" s="116" t="str">
        <f t="shared" si="49"/>
        <v xml:space="preserve">BALMORAL ROYAL SELECTION RESERVA CORONA </v>
      </c>
      <c r="C1572" s="101">
        <v>120</v>
      </c>
      <c r="D1572" t="s">
        <v>1900</v>
      </c>
      <c r="E1572" t="s">
        <v>3926</v>
      </c>
      <c r="F1572" t="s">
        <v>3927</v>
      </c>
    </row>
    <row r="1573" spans="1:6" x14ac:dyDescent="0.25">
      <c r="A1573" t="str">
        <f t="shared" si="48"/>
        <v>AMMS2788</v>
      </c>
      <c r="B1573" s="116" t="str">
        <f t="shared" si="49"/>
        <v xml:space="preserve">BALMORAL ROYAL SELECTION RESERVA PERLA </v>
      </c>
      <c r="C1573" s="101">
        <v>90</v>
      </c>
      <c r="D1573" t="s">
        <v>1900</v>
      </c>
      <c r="E1573" t="s">
        <v>3928</v>
      </c>
      <c r="F1573" t="s">
        <v>3929</v>
      </c>
    </row>
    <row r="1574" spans="1:6" x14ac:dyDescent="0.25">
      <c r="A1574" t="str">
        <f t="shared" si="48"/>
        <v>AMMS2786</v>
      </c>
      <c r="B1574" s="116" t="str">
        <f t="shared" si="49"/>
        <v xml:space="preserve">BALMORAL ROYAL SELECTION RESERVA TORO </v>
      </c>
      <c r="C1574" s="101">
        <v>180</v>
      </c>
      <c r="D1574" t="s">
        <v>1900</v>
      </c>
      <c r="E1574" t="s">
        <v>3930</v>
      </c>
      <c r="F1574" t="s">
        <v>3931</v>
      </c>
    </row>
    <row r="1575" spans="1:6" x14ac:dyDescent="0.25">
      <c r="A1575" t="str">
        <f t="shared" si="48"/>
        <v>AMMS21781</v>
      </c>
      <c r="B1575" s="116" t="str">
        <f t="shared" si="49"/>
        <v xml:space="preserve">BEHIND THE SCENES I </v>
      </c>
      <c r="C1575" s="101">
        <v>415</v>
      </c>
      <c r="D1575" t="s">
        <v>3483</v>
      </c>
      <c r="E1575" t="s">
        <v>3932</v>
      </c>
      <c r="F1575" t="s">
        <v>3933</v>
      </c>
    </row>
    <row r="1576" spans="1:6" x14ac:dyDescent="0.25">
      <c r="A1576" t="str">
        <f t="shared" si="48"/>
        <v>AMMS21782</v>
      </c>
      <c r="B1576" s="116" t="str">
        <f t="shared" si="49"/>
        <v xml:space="preserve">BEHIND THE SCENES II </v>
      </c>
      <c r="C1576" s="101">
        <v>475</v>
      </c>
      <c r="D1576" t="s">
        <v>3483</v>
      </c>
      <c r="E1576" t="s">
        <v>3934</v>
      </c>
      <c r="F1576" t="s">
        <v>3935</v>
      </c>
    </row>
    <row r="1577" spans="1:6" x14ac:dyDescent="0.25">
      <c r="A1577" t="str">
        <f t="shared" si="48"/>
        <v>AMMS21783</v>
      </c>
      <c r="B1577" s="116" t="str">
        <f t="shared" si="49"/>
        <v xml:space="preserve">BEHIND THE SCENES IV </v>
      </c>
      <c r="C1577" s="101">
        <v>425</v>
      </c>
      <c r="D1577" t="s">
        <v>3483</v>
      </c>
      <c r="E1577" t="s">
        <v>3936</v>
      </c>
      <c r="F1577" t="s">
        <v>3937</v>
      </c>
    </row>
    <row r="1578" spans="1:6" x14ac:dyDescent="0.25">
      <c r="A1578" t="str">
        <f t="shared" si="48"/>
        <v>AMMS19659</v>
      </c>
      <c r="B1578" s="116" t="str">
        <f t="shared" si="49"/>
        <v xml:space="preserve">BELLA MUNDO EXQUISITOS </v>
      </c>
      <c r="C1578" s="101">
        <v>199.5</v>
      </c>
      <c r="D1578" t="s">
        <v>3417</v>
      </c>
      <c r="E1578" t="s">
        <v>3938</v>
      </c>
      <c r="F1578" t="s">
        <v>3939</v>
      </c>
    </row>
    <row r="1579" spans="1:6" x14ac:dyDescent="0.25">
      <c r="A1579" t="str">
        <f t="shared" si="48"/>
        <v>AMMS19660</v>
      </c>
      <c r="B1579" s="116" t="str">
        <f t="shared" si="49"/>
        <v xml:space="preserve">BELLA MUNDO MAGNUM </v>
      </c>
      <c r="C1579" s="101">
        <v>210</v>
      </c>
      <c r="D1579" t="s">
        <v>3417</v>
      </c>
      <c r="E1579" t="s">
        <v>3940</v>
      </c>
      <c r="F1579" t="s">
        <v>3941</v>
      </c>
    </row>
    <row r="1580" spans="1:6" x14ac:dyDescent="0.25">
      <c r="A1580" t="str">
        <f t="shared" si="48"/>
        <v>AMMS19658</v>
      </c>
      <c r="B1580" s="116" t="str">
        <f t="shared" si="49"/>
        <v xml:space="preserve">BELLA MUNDO PETIT ROBUSTO </v>
      </c>
      <c r="C1580" s="101">
        <v>178.5</v>
      </c>
      <c r="D1580" t="s">
        <v>3417</v>
      </c>
      <c r="E1580" t="s">
        <v>3942</v>
      </c>
      <c r="F1580" t="s">
        <v>3943</v>
      </c>
    </row>
    <row r="1581" spans="1:6" x14ac:dyDescent="0.25">
      <c r="A1581" t="str">
        <f t="shared" si="48"/>
        <v>AMMS19790</v>
      </c>
      <c r="B1581" s="116" t="str">
        <f t="shared" si="49"/>
        <v xml:space="preserve">BELLAS ARTES LANCERO SPECIAL EDITION </v>
      </c>
      <c r="C1581" s="101">
        <v>150</v>
      </c>
      <c r="D1581" t="s">
        <v>2755</v>
      </c>
      <c r="E1581" t="s">
        <v>3944</v>
      </c>
      <c r="F1581" t="s">
        <v>3945</v>
      </c>
    </row>
    <row r="1582" spans="1:6" x14ac:dyDescent="0.25">
      <c r="A1582" t="str">
        <f t="shared" si="48"/>
        <v>AMMS19672</v>
      </c>
      <c r="B1582" s="116" t="str">
        <f t="shared" si="49"/>
        <v xml:space="preserve">BELLAS ARTES ROBUSTO EXTRA </v>
      </c>
      <c r="C1582" s="101">
        <v>260</v>
      </c>
      <c r="D1582" t="s">
        <v>1900</v>
      </c>
      <c r="E1582" t="s">
        <v>3946</v>
      </c>
      <c r="F1582" t="s">
        <v>3947</v>
      </c>
    </row>
    <row r="1583" spans="1:6" x14ac:dyDescent="0.25">
      <c r="A1583" t="str">
        <f t="shared" si="48"/>
        <v>AMMS19673</v>
      </c>
      <c r="B1583" s="116" t="str">
        <f t="shared" si="49"/>
        <v xml:space="preserve">BELLAS ARTES ROBUSTO MADURO </v>
      </c>
      <c r="C1583" s="101">
        <v>280</v>
      </c>
      <c r="D1583" t="s">
        <v>1900</v>
      </c>
      <c r="E1583" t="s">
        <v>3948</v>
      </c>
      <c r="F1583" t="s">
        <v>3949</v>
      </c>
    </row>
    <row r="1584" spans="1:6" x14ac:dyDescent="0.25">
      <c r="A1584" t="str">
        <f t="shared" si="48"/>
        <v>AMMS20159</v>
      </c>
      <c r="B1584" s="116" t="str">
        <f t="shared" si="49"/>
        <v xml:space="preserve">BENTLEY BELICOSO </v>
      </c>
      <c r="C1584" s="101">
        <v>80</v>
      </c>
      <c r="D1584" t="s">
        <v>2752</v>
      </c>
      <c r="E1584" t="s">
        <v>3950</v>
      </c>
      <c r="F1584" t="s">
        <v>3951</v>
      </c>
    </row>
    <row r="1585" spans="1:6" x14ac:dyDescent="0.25">
      <c r="A1585" t="str">
        <f t="shared" si="48"/>
        <v>AMMS20601</v>
      </c>
      <c r="B1585" s="116" t="str">
        <f t="shared" si="49"/>
        <v xml:space="preserve">BENTLEY HALF CORONA </v>
      </c>
      <c r="C1585" s="101">
        <v>64</v>
      </c>
      <c r="D1585" t="s">
        <v>2752</v>
      </c>
      <c r="E1585" t="s">
        <v>3952</v>
      </c>
      <c r="F1585" t="s">
        <v>3953</v>
      </c>
    </row>
    <row r="1586" spans="1:6" x14ac:dyDescent="0.25">
      <c r="A1586" t="str">
        <f t="shared" si="48"/>
        <v>AMMS20602</v>
      </c>
      <c r="B1586" s="116" t="str">
        <f t="shared" si="49"/>
        <v xml:space="preserve">BENTLEY ROBUSTO </v>
      </c>
      <c r="C1586" s="101">
        <v>94</v>
      </c>
      <c r="D1586" t="s">
        <v>2752</v>
      </c>
      <c r="E1586" t="s">
        <v>3954</v>
      </c>
      <c r="F1586" t="s">
        <v>3955</v>
      </c>
    </row>
    <row r="1587" spans="1:6" x14ac:dyDescent="0.25">
      <c r="A1587" t="str">
        <f t="shared" si="48"/>
        <v>AMMS21385</v>
      </c>
      <c r="B1587" s="116" t="str">
        <f t="shared" si="49"/>
        <v xml:space="preserve">BISHOPS BLEND 5x48 </v>
      </c>
      <c r="C1587" s="101">
        <v>370</v>
      </c>
      <c r="D1587" t="s">
        <v>1900</v>
      </c>
      <c r="E1587" t="s">
        <v>3956</v>
      </c>
      <c r="F1587" t="s">
        <v>3957</v>
      </c>
    </row>
    <row r="1588" spans="1:6" x14ac:dyDescent="0.25">
      <c r="A1588" t="str">
        <f t="shared" si="48"/>
        <v>AMMS20938</v>
      </c>
      <c r="B1588" s="116" t="str">
        <f t="shared" si="49"/>
        <v xml:space="preserve">BLACKBIRD CROW ROBUSTO </v>
      </c>
      <c r="C1588" s="101">
        <v>168</v>
      </c>
      <c r="D1588" t="s">
        <v>3417</v>
      </c>
      <c r="E1588" t="s">
        <v>3958</v>
      </c>
      <c r="F1588" t="s">
        <v>3959</v>
      </c>
    </row>
    <row r="1589" spans="1:6" x14ac:dyDescent="0.25">
      <c r="A1589" t="str">
        <f t="shared" si="48"/>
        <v>AMMS20939</v>
      </c>
      <c r="B1589" s="116" t="str">
        <f t="shared" si="49"/>
        <v xml:space="preserve">BLACKBIRD FINCH ROBUSTO </v>
      </c>
      <c r="C1589" s="101">
        <v>168</v>
      </c>
      <c r="D1589" t="s">
        <v>3417</v>
      </c>
      <c r="E1589" t="s">
        <v>3960</v>
      </c>
      <c r="F1589" t="s">
        <v>3961</v>
      </c>
    </row>
    <row r="1590" spans="1:6" x14ac:dyDescent="0.25">
      <c r="A1590" t="str">
        <f t="shared" si="48"/>
        <v>AMMS20943</v>
      </c>
      <c r="B1590" s="116" t="str">
        <f t="shared" si="49"/>
        <v xml:space="preserve">BLACKBIRD GLITCH CLARO ROBUSTO </v>
      </c>
      <c r="C1590" s="101">
        <v>120</v>
      </c>
      <c r="D1590" t="s">
        <v>1900</v>
      </c>
      <c r="E1590" t="s">
        <v>3962</v>
      </c>
      <c r="F1590" t="s">
        <v>3963</v>
      </c>
    </row>
    <row r="1591" spans="1:6" x14ac:dyDescent="0.25">
      <c r="A1591" t="str">
        <f t="shared" si="48"/>
        <v>AMMS20944</v>
      </c>
      <c r="B1591" s="116" t="str">
        <f t="shared" si="49"/>
        <v xml:space="preserve">BLACKBIRD GLITCH HABANO ROBUSTO </v>
      </c>
      <c r="C1591" s="101">
        <v>120</v>
      </c>
      <c r="D1591" t="s">
        <v>1900</v>
      </c>
      <c r="E1591" t="s">
        <v>3964</v>
      </c>
      <c r="F1591" t="s">
        <v>3965</v>
      </c>
    </row>
    <row r="1592" spans="1:6" x14ac:dyDescent="0.25">
      <c r="A1592" t="str">
        <f t="shared" si="48"/>
        <v>AMMS20945</v>
      </c>
      <c r="B1592" s="116" t="str">
        <f t="shared" si="49"/>
        <v xml:space="preserve">BLACKBIRD GLITCH OSCURO ROBUSTO </v>
      </c>
      <c r="C1592" s="101">
        <v>120</v>
      </c>
      <c r="D1592" t="s">
        <v>1900</v>
      </c>
      <c r="E1592" t="s">
        <v>3966</v>
      </c>
      <c r="F1592" t="s">
        <v>3967</v>
      </c>
    </row>
    <row r="1593" spans="1:6" x14ac:dyDescent="0.25">
      <c r="A1593" t="str">
        <f t="shared" si="48"/>
        <v>AMMS20940</v>
      </c>
      <c r="B1593" s="116" t="str">
        <f t="shared" si="49"/>
        <v xml:space="preserve">BLACKBIRD JACKDAW ROBUSTO </v>
      </c>
      <c r="C1593" s="101">
        <v>168</v>
      </c>
      <c r="D1593" t="s">
        <v>3417</v>
      </c>
      <c r="E1593" t="s">
        <v>3968</v>
      </c>
      <c r="F1593" t="s">
        <v>3969</v>
      </c>
    </row>
    <row r="1594" spans="1:6" x14ac:dyDescent="0.25">
      <c r="A1594" t="str">
        <f t="shared" si="48"/>
        <v>AMMS20941</v>
      </c>
      <c r="B1594" s="116" t="str">
        <f t="shared" si="49"/>
        <v xml:space="preserve">BLACKBIRD ROOK ROBUSTO </v>
      </c>
      <c r="C1594" s="101">
        <v>168</v>
      </c>
      <c r="D1594" t="s">
        <v>3417</v>
      </c>
      <c r="E1594" t="s">
        <v>3970</v>
      </c>
      <c r="F1594" t="s">
        <v>3971</v>
      </c>
    </row>
    <row r="1595" spans="1:6" x14ac:dyDescent="0.25">
      <c r="A1595" t="str">
        <f t="shared" si="48"/>
        <v>AMMS20942</v>
      </c>
      <c r="B1595" s="116" t="str">
        <f t="shared" si="49"/>
        <v xml:space="preserve">BLACKBIRD UNKIND ROBUSTO </v>
      </c>
      <c r="C1595" s="101">
        <v>168</v>
      </c>
      <c r="D1595" t="s">
        <v>3417</v>
      </c>
      <c r="E1595" t="s">
        <v>3972</v>
      </c>
      <c r="F1595" t="s">
        <v>3973</v>
      </c>
    </row>
    <row r="1596" spans="1:6" x14ac:dyDescent="0.25">
      <c r="A1596" t="str">
        <f t="shared" si="48"/>
        <v>AMMS19933</v>
      </c>
      <c r="B1596" s="116" t="str">
        <f t="shared" si="49"/>
        <v xml:space="preserve">BLEND 15 BY AJ FERNANDEZ ROBUSTO </v>
      </c>
      <c r="C1596" s="101">
        <v>78</v>
      </c>
      <c r="D1596" t="s">
        <v>3448</v>
      </c>
      <c r="E1596" t="s">
        <v>3974</v>
      </c>
      <c r="F1596" t="s">
        <v>3975</v>
      </c>
    </row>
    <row r="1597" spans="1:6" x14ac:dyDescent="0.25">
      <c r="A1597" t="str">
        <f t="shared" si="48"/>
        <v>AMMS19932</v>
      </c>
      <c r="B1597" s="116" t="str">
        <f t="shared" si="49"/>
        <v xml:space="preserve">BLEND 15 BY AJ FERNANDEZ SHORT ROBUSTO </v>
      </c>
      <c r="C1597" s="101">
        <v>72</v>
      </c>
      <c r="D1597" t="s">
        <v>3448</v>
      </c>
      <c r="E1597" t="s">
        <v>3976</v>
      </c>
      <c r="F1597" t="s">
        <v>3977</v>
      </c>
    </row>
    <row r="1598" spans="1:6" x14ac:dyDescent="0.25">
      <c r="A1598" t="str">
        <f t="shared" si="48"/>
        <v>AMMS19934</v>
      </c>
      <c r="B1598" s="116" t="str">
        <f t="shared" si="49"/>
        <v xml:space="preserve">BLEND 15 BY AJ FERNANDEZ TORO </v>
      </c>
      <c r="C1598" s="101">
        <v>81</v>
      </c>
      <c r="D1598" t="s">
        <v>3448</v>
      </c>
      <c r="E1598" t="s">
        <v>3978</v>
      </c>
      <c r="F1598" t="s">
        <v>3979</v>
      </c>
    </row>
    <row r="1599" spans="1:6" x14ac:dyDescent="0.25">
      <c r="A1599" t="str">
        <f t="shared" si="48"/>
        <v>AMMS19066</v>
      </c>
      <c r="B1599" s="116" t="str">
        <f t="shared" si="49"/>
        <v xml:space="preserve">BLS GRANDE FAGOT </v>
      </c>
      <c r="C1599" s="101">
        <v>6</v>
      </c>
      <c r="D1599" t="s">
        <v>2755</v>
      </c>
      <c r="E1599" t="s">
        <v>3980</v>
      </c>
      <c r="F1599" t="s">
        <v>3981</v>
      </c>
    </row>
    <row r="1600" spans="1:6" x14ac:dyDescent="0.25">
      <c r="A1600" t="str">
        <f t="shared" si="48"/>
        <v>AMMS19064</v>
      </c>
      <c r="B1600" s="116" t="str">
        <f t="shared" si="49"/>
        <v xml:space="preserve">BLS ROBUSTO FAGOT </v>
      </c>
      <c r="C1600" s="101">
        <v>6</v>
      </c>
      <c r="D1600" t="s">
        <v>2755</v>
      </c>
      <c r="E1600" t="s">
        <v>3982</v>
      </c>
      <c r="F1600" t="s">
        <v>3983</v>
      </c>
    </row>
    <row r="1601" spans="1:6" x14ac:dyDescent="0.25">
      <c r="A1601" t="str">
        <f t="shared" si="48"/>
        <v>AMMS19065</v>
      </c>
      <c r="B1601" s="116" t="str">
        <f t="shared" si="49"/>
        <v xml:space="preserve">BLS ROBUSTO FAGOT </v>
      </c>
      <c r="C1601" s="101">
        <v>15</v>
      </c>
      <c r="D1601" t="s">
        <v>3483</v>
      </c>
      <c r="E1601" t="s">
        <v>3982</v>
      </c>
      <c r="F1601" t="s">
        <v>3984</v>
      </c>
    </row>
    <row r="1602" spans="1:6" x14ac:dyDescent="0.25">
      <c r="A1602" t="str">
        <f t="shared" ref="A1602:A1665" si="50">"AMMS" &amp; F1602</f>
        <v>AMMS16371</v>
      </c>
      <c r="B1602" s="116" t="str">
        <f t="shared" ref="B1602:B1665" si="51">E1602 &amp; " " &amp; IF(D1602="astuccio da 20 pezzi","*AST 20",IF(D1602="cartoccio da 20 pezzi","*CART 20",""))</f>
        <v xml:space="preserve">BOLIVAR BELICOSOS FINOS </v>
      </c>
      <c r="C1602" s="101">
        <v>537.5</v>
      </c>
      <c r="D1602" t="s">
        <v>3483</v>
      </c>
      <c r="E1602" t="s">
        <v>3985</v>
      </c>
      <c r="F1602" t="s">
        <v>3986</v>
      </c>
    </row>
    <row r="1603" spans="1:6" x14ac:dyDescent="0.25">
      <c r="A1603" t="str">
        <f t="shared" si="50"/>
        <v>AMMS20566</v>
      </c>
      <c r="B1603" s="116" t="str">
        <f t="shared" si="51"/>
        <v xml:space="preserve">BOLIVAR BELICOSOS FINOS </v>
      </c>
      <c r="C1603" s="101">
        <v>537.5</v>
      </c>
      <c r="D1603" t="s">
        <v>3483</v>
      </c>
      <c r="E1603" t="s">
        <v>3985</v>
      </c>
      <c r="F1603" t="s">
        <v>3987</v>
      </c>
    </row>
    <row r="1604" spans="1:6" x14ac:dyDescent="0.25">
      <c r="A1604" t="str">
        <f t="shared" si="50"/>
        <v>AMMS19964</v>
      </c>
      <c r="B1604" s="116" t="str">
        <f t="shared" si="51"/>
        <v xml:space="preserve">BOLIVAR BELICOSOS FINOS RESERVA COSECHA 2016 </v>
      </c>
      <c r="C1604" s="101">
        <v>2132</v>
      </c>
      <c r="D1604" t="s">
        <v>1900</v>
      </c>
      <c r="E1604" t="s">
        <v>3988</v>
      </c>
      <c r="F1604" t="s">
        <v>3989</v>
      </c>
    </row>
    <row r="1605" spans="1:6" x14ac:dyDescent="0.25">
      <c r="A1605" t="str">
        <f t="shared" si="50"/>
        <v>AMMS21500</v>
      </c>
      <c r="B1605" s="116" t="str">
        <f t="shared" si="51"/>
        <v xml:space="preserve">BOLIVAR CORONAS JUNIOR </v>
      </c>
      <c r="C1605" s="101">
        <v>262.5</v>
      </c>
      <c r="D1605" t="s">
        <v>3483</v>
      </c>
      <c r="E1605" t="s">
        <v>3990</v>
      </c>
      <c r="F1605" t="s">
        <v>3991</v>
      </c>
    </row>
    <row r="1606" spans="1:6" x14ac:dyDescent="0.25">
      <c r="A1606" t="str">
        <f t="shared" si="50"/>
        <v>AMMS18754</v>
      </c>
      <c r="B1606" s="116" t="str">
        <f t="shared" si="51"/>
        <v xml:space="preserve">BOLIVAR LIBERTADOR </v>
      </c>
      <c r="C1606" s="101">
        <v>330</v>
      </c>
      <c r="D1606" t="s">
        <v>2755</v>
      </c>
      <c r="E1606" t="s">
        <v>3992</v>
      </c>
      <c r="F1606" t="s">
        <v>3993</v>
      </c>
    </row>
    <row r="1607" spans="1:6" x14ac:dyDescent="0.25">
      <c r="A1607" t="str">
        <f t="shared" si="50"/>
        <v>AMMS20729</v>
      </c>
      <c r="B1607" s="116" t="str">
        <f t="shared" si="51"/>
        <v xml:space="preserve">BOLIVAR NEW GOLD MEDAL </v>
      </c>
      <c r="C1607" s="101">
        <v>297</v>
      </c>
      <c r="D1607" t="s">
        <v>2755</v>
      </c>
      <c r="E1607" t="s">
        <v>3994</v>
      </c>
      <c r="F1607" t="s">
        <v>3995</v>
      </c>
    </row>
    <row r="1608" spans="1:6" x14ac:dyDescent="0.25">
      <c r="A1608" t="str">
        <f t="shared" si="50"/>
        <v>AMMS18781</v>
      </c>
      <c r="B1608" s="116" t="str">
        <f t="shared" si="51"/>
        <v xml:space="preserve">BOLIVAR PETIT CORONAS </v>
      </c>
      <c r="C1608" s="101">
        <v>300</v>
      </c>
      <c r="D1608" t="s">
        <v>3483</v>
      </c>
      <c r="E1608" t="s">
        <v>3996</v>
      </c>
      <c r="F1608" t="s">
        <v>3997</v>
      </c>
    </row>
    <row r="1609" spans="1:6" x14ac:dyDescent="0.25">
      <c r="A1609" t="str">
        <f t="shared" si="50"/>
        <v>AMMS21105</v>
      </c>
      <c r="B1609" s="116" t="str">
        <f t="shared" si="51"/>
        <v xml:space="preserve">BOLIVAR REGENTES </v>
      </c>
      <c r="C1609" s="101">
        <v>900</v>
      </c>
      <c r="D1609" t="s">
        <v>3483</v>
      </c>
      <c r="E1609" t="s">
        <v>3998</v>
      </c>
      <c r="F1609" t="s">
        <v>3999</v>
      </c>
    </row>
    <row r="1610" spans="1:6" x14ac:dyDescent="0.25">
      <c r="A1610" t="str">
        <f t="shared" si="50"/>
        <v>AMMS19647</v>
      </c>
      <c r="B1610" s="116" t="str">
        <f t="shared" si="51"/>
        <v xml:space="preserve">BOLIVAR ROYAL CORONAS </v>
      </c>
      <c r="C1610" s="101">
        <v>412.5</v>
      </c>
      <c r="D1610" t="s">
        <v>3483</v>
      </c>
      <c r="E1610" t="s">
        <v>4000</v>
      </c>
      <c r="F1610" t="s">
        <v>4001</v>
      </c>
    </row>
    <row r="1611" spans="1:6" x14ac:dyDescent="0.25">
      <c r="A1611" t="str">
        <f t="shared" si="50"/>
        <v>AMMS21041</v>
      </c>
      <c r="B1611" s="116" t="str">
        <f t="shared" si="51"/>
        <v xml:space="preserve">BOLIVAR ROYAL CORONAS TUBOS </v>
      </c>
      <c r="C1611" s="101">
        <v>200</v>
      </c>
      <c r="D1611" t="s">
        <v>2755</v>
      </c>
      <c r="E1611" t="s">
        <v>4002</v>
      </c>
      <c r="F1611" t="s">
        <v>4003</v>
      </c>
    </row>
    <row r="1612" spans="1:6" x14ac:dyDescent="0.25">
      <c r="A1612" t="str">
        <f t="shared" si="50"/>
        <v>AMMS19190</v>
      </c>
      <c r="B1612" s="116" t="str">
        <f t="shared" si="51"/>
        <v xml:space="preserve">BREBBIA RISERVA SPECIALE </v>
      </c>
      <c r="C1612" s="101">
        <v>6</v>
      </c>
      <c r="D1612" t="s">
        <v>2789</v>
      </c>
      <c r="E1612" t="s">
        <v>4004</v>
      </c>
      <c r="F1612" t="s">
        <v>4005</v>
      </c>
    </row>
    <row r="1613" spans="1:6" x14ac:dyDescent="0.25">
      <c r="A1613" t="str">
        <f t="shared" si="50"/>
        <v>AMMS20887</v>
      </c>
      <c r="B1613" s="116" t="str">
        <f t="shared" si="51"/>
        <v xml:space="preserve">BRICK HOUSE CORONA </v>
      </c>
      <c r="C1613" s="101">
        <v>207.5</v>
      </c>
      <c r="D1613" t="s">
        <v>3483</v>
      </c>
      <c r="E1613" t="s">
        <v>4006</v>
      </c>
      <c r="F1613" t="s">
        <v>4007</v>
      </c>
    </row>
    <row r="1614" spans="1:6" x14ac:dyDescent="0.25">
      <c r="A1614" t="str">
        <f t="shared" si="50"/>
        <v>AMMS21552</v>
      </c>
      <c r="B1614" s="116" t="str">
        <f t="shared" si="51"/>
        <v xml:space="preserve">BRICK HOUSE DOUBLE CONNECTICUT TORO </v>
      </c>
      <c r="C1614" s="101">
        <v>237.5</v>
      </c>
      <c r="D1614" t="s">
        <v>3483</v>
      </c>
      <c r="E1614" t="s">
        <v>4008</v>
      </c>
      <c r="F1614" t="s">
        <v>4009</v>
      </c>
    </row>
    <row r="1615" spans="1:6" x14ac:dyDescent="0.25">
      <c r="A1615" t="str">
        <f t="shared" si="50"/>
        <v>AMMS20890</v>
      </c>
      <c r="B1615" s="116" t="str">
        <f t="shared" si="51"/>
        <v xml:space="preserve">BRICK HOUSE MADURO ROBUSTO </v>
      </c>
      <c r="C1615" s="101">
        <v>225</v>
      </c>
      <c r="D1615" t="s">
        <v>3483</v>
      </c>
      <c r="E1615" t="s">
        <v>4010</v>
      </c>
      <c r="F1615" t="s">
        <v>4011</v>
      </c>
    </row>
    <row r="1616" spans="1:6" x14ac:dyDescent="0.25">
      <c r="A1616" t="str">
        <f t="shared" si="50"/>
        <v>AMMS20891</v>
      </c>
      <c r="B1616" s="116" t="str">
        <f t="shared" si="51"/>
        <v xml:space="preserve">BRICK HOUSE MADURO TORO </v>
      </c>
      <c r="C1616" s="101">
        <v>237.5</v>
      </c>
      <c r="D1616" t="s">
        <v>3483</v>
      </c>
      <c r="E1616" t="s">
        <v>4012</v>
      </c>
      <c r="F1616" t="s">
        <v>4013</v>
      </c>
    </row>
    <row r="1617" spans="1:6" x14ac:dyDescent="0.25">
      <c r="A1617" t="str">
        <f t="shared" si="50"/>
        <v>AMMS20888</v>
      </c>
      <c r="B1617" s="116" t="str">
        <f t="shared" si="51"/>
        <v xml:space="preserve">BRICK HOUSE ROBUSTO </v>
      </c>
      <c r="C1617" s="101">
        <v>225</v>
      </c>
      <c r="D1617" t="s">
        <v>3483</v>
      </c>
      <c r="E1617" t="s">
        <v>4014</v>
      </c>
      <c r="F1617" t="s">
        <v>4015</v>
      </c>
    </row>
    <row r="1618" spans="1:6" x14ac:dyDescent="0.25">
      <c r="A1618" t="str">
        <f t="shared" si="50"/>
        <v>AMMS20889</v>
      </c>
      <c r="B1618" s="116" t="str">
        <f t="shared" si="51"/>
        <v xml:space="preserve">BRICK HOUSE TORO </v>
      </c>
      <c r="C1618" s="101">
        <v>237.5</v>
      </c>
      <c r="D1618" t="s">
        <v>3483</v>
      </c>
      <c r="E1618" t="s">
        <v>4016</v>
      </c>
      <c r="F1618" t="s">
        <v>4017</v>
      </c>
    </row>
    <row r="1619" spans="1:6" x14ac:dyDescent="0.25">
      <c r="A1619" t="str">
        <f t="shared" si="50"/>
        <v>AMMS19937</v>
      </c>
      <c r="B1619" s="116" t="str">
        <f t="shared" si="51"/>
        <v xml:space="preserve">BRUN DEL RÈ 1787 RAINFOREST LONG ROBUSTO </v>
      </c>
      <c r="C1619" s="101">
        <v>135</v>
      </c>
      <c r="D1619" t="s">
        <v>2755</v>
      </c>
      <c r="E1619" t="s">
        <v>4018</v>
      </c>
      <c r="F1619" t="s">
        <v>4019</v>
      </c>
    </row>
    <row r="1620" spans="1:6" x14ac:dyDescent="0.25">
      <c r="A1620" t="str">
        <f t="shared" si="50"/>
        <v>AMMS19938</v>
      </c>
      <c r="B1620" s="116" t="str">
        <f t="shared" si="51"/>
        <v xml:space="preserve">BRUN DEL RÈ 1787 RAINFOREST SHORT ROBUSTO </v>
      </c>
      <c r="C1620" s="101">
        <v>99</v>
      </c>
      <c r="D1620" t="s">
        <v>2755</v>
      </c>
      <c r="E1620" t="s">
        <v>4020</v>
      </c>
      <c r="F1620" t="s">
        <v>4021</v>
      </c>
    </row>
    <row r="1621" spans="1:6" x14ac:dyDescent="0.25">
      <c r="A1621" t="str">
        <f t="shared" si="50"/>
        <v>AMMS18987</v>
      </c>
      <c r="B1621" s="116" t="str">
        <f t="shared" si="51"/>
        <v xml:space="preserve">BRUN DEL RÈ COLONIAL ROBUSTO </v>
      </c>
      <c r="C1621" s="101">
        <v>45</v>
      </c>
      <c r="D1621" t="s">
        <v>2752</v>
      </c>
      <c r="E1621" t="s">
        <v>4022</v>
      </c>
      <c r="F1621" t="s">
        <v>4023</v>
      </c>
    </row>
    <row r="1622" spans="1:6" x14ac:dyDescent="0.25">
      <c r="A1622" t="str">
        <f t="shared" si="50"/>
        <v>AMMS18988</v>
      </c>
      <c r="B1622" s="116" t="str">
        <f t="shared" si="51"/>
        <v xml:space="preserve">BRUN DEL RÈ COLONIAL ROBUSTO </v>
      </c>
      <c r="C1622" s="101">
        <v>225</v>
      </c>
      <c r="D1622" t="s">
        <v>3483</v>
      </c>
      <c r="E1622" t="s">
        <v>4022</v>
      </c>
      <c r="F1622" t="s">
        <v>4024</v>
      </c>
    </row>
    <row r="1623" spans="1:6" x14ac:dyDescent="0.25">
      <c r="A1623" t="str">
        <f t="shared" si="50"/>
        <v>AMMS18983</v>
      </c>
      <c r="B1623" s="116" t="str">
        <f t="shared" si="51"/>
        <v xml:space="preserve">BRUN DEL RÈ GOLD ROBUSTO </v>
      </c>
      <c r="C1623" s="101">
        <v>43.5</v>
      </c>
      <c r="D1623" t="s">
        <v>2752</v>
      </c>
      <c r="E1623" t="s">
        <v>4025</v>
      </c>
      <c r="F1623" t="s">
        <v>4026</v>
      </c>
    </row>
    <row r="1624" spans="1:6" x14ac:dyDescent="0.25">
      <c r="A1624" t="str">
        <f t="shared" si="50"/>
        <v>AMMS18984</v>
      </c>
      <c r="B1624" s="116" t="str">
        <f t="shared" si="51"/>
        <v xml:space="preserve">BRUN DEL RÈ GOLD ROBUSTO </v>
      </c>
      <c r="C1624" s="101">
        <v>217.5</v>
      </c>
      <c r="D1624" t="s">
        <v>3483</v>
      </c>
      <c r="E1624" t="s">
        <v>4025</v>
      </c>
      <c r="F1624" t="s">
        <v>4027</v>
      </c>
    </row>
    <row r="1625" spans="1:6" x14ac:dyDescent="0.25">
      <c r="A1625" t="str">
        <f t="shared" si="50"/>
        <v>AMMS18981</v>
      </c>
      <c r="B1625" s="116" t="str">
        <f t="shared" si="51"/>
        <v xml:space="preserve">BRUN DEL RÈ GOLD ROBUSTO IMMENSO </v>
      </c>
      <c r="C1625" s="101">
        <v>60</v>
      </c>
      <c r="D1625" t="s">
        <v>2755</v>
      </c>
      <c r="E1625" t="s">
        <v>4028</v>
      </c>
      <c r="F1625" t="s">
        <v>4029</v>
      </c>
    </row>
    <row r="1626" spans="1:6" x14ac:dyDescent="0.25">
      <c r="A1626" t="str">
        <f t="shared" si="50"/>
        <v>AMMS18982</v>
      </c>
      <c r="B1626" s="116" t="str">
        <f t="shared" si="51"/>
        <v xml:space="preserve">BRUN DEL RÈ GOLD TORPEDO IMMENSO </v>
      </c>
      <c r="C1626" s="101">
        <v>62</v>
      </c>
      <c r="D1626" t="s">
        <v>2755</v>
      </c>
      <c r="E1626" t="s">
        <v>4030</v>
      </c>
      <c r="F1626" t="s">
        <v>4031</v>
      </c>
    </row>
    <row r="1627" spans="1:6" x14ac:dyDescent="0.25">
      <c r="A1627" t="str">
        <f t="shared" si="50"/>
        <v>AMMS18985</v>
      </c>
      <c r="B1627" s="116" t="str">
        <f t="shared" si="51"/>
        <v xml:space="preserve">BRUN DEL RÈ PREMIUM ROBUSTO </v>
      </c>
      <c r="C1627" s="101">
        <v>45</v>
      </c>
      <c r="D1627" t="s">
        <v>2752</v>
      </c>
      <c r="E1627" t="s">
        <v>4032</v>
      </c>
      <c r="F1627" t="s">
        <v>4033</v>
      </c>
    </row>
    <row r="1628" spans="1:6" x14ac:dyDescent="0.25">
      <c r="A1628" t="str">
        <f t="shared" si="50"/>
        <v>AMMS18986</v>
      </c>
      <c r="B1628" s="116" t="str">
        <f t="shared" si="51"/>
        <v xml:space="preserve">BRUN DEL RÈ PREMIUM ROBUSTO </v>
      </c>
      <c r="C1628" s="101">
        <v>225</v>
      </c>
      <c r="D1628" t="s">
        <v>3483</v>
      </c>
      <c r="E1628" t="s">
        <v>4032</v>
      </c>
      <c r="F1628" t="s">
        <v>4034</v>
      </c>
    </row>
    <row r="1629" spans="1:6" x14ac:dyDescent="0.25">
      <c r="A1629" t="str">
        <f t="shared" si="50"/>
        <v>AMMS19940</v>
      </c>
      <c r="B1629" s="116" t="str">
        <f t="shared" si="51"/>
        <v xml:space="preserve">BRUN DEL RÈ RAINFOREST IMMENSO </v>
      </c>
      <c r="C1629" s="101">
        <v>96</v>
      </c>
      <c r="D1629" t="s">
        <v>2755</v>
      </c>
      <c r="E1629" t="s">
        <v>4035</v>
      </c>
      <c r="F1629" t="s">
        <v>4036</v>
      </c>
    </row>
    <row r="1630" spans="1:6" x14ac:dyDescent="0.25">
      <c r="A1630" t="str">
        <f t="shared" si="50"/>
        <v>AMMS19939</v>
      </c>
      <c r="B1630" s="116" t="str">
        <f t="shared" si="51"/>
        <v xml:space="preserve">BRUN DEL RÈ RAINFOREST PICCOLO LIMITED EDITION </v>
      </c>
      <c r="C1630" s="101">
        <v>69</v>
      </c>
      <c r="D1630" t="s">
        <v>2755</v>
      </c>
      <c r="E1630" t="s">
        <v>4037</v>
      </c>
      <c r="F1630" t="s">
        <v>4038</v>
      </c>
    </row>
    <row r="1631" spans="1:6" x14ac:dyDescent="0.25">
      <c r="A1631" t="str">
        <f t="shared" si="50"/>
        <v>AMMS21414</v>
      </c>
      <c r="B1631" s="116" t="str">
        <f t="shared" si="51"/>
        <v xml:space="preserve">BUENA VISTA INCOGNITO CHURCHILL 20 </v>
      </c>
      <c r="C1631" s="101">
        <v>220</v>
      </c>
      <c r="D1631" t="s">
        <v>1900</v>
      </c>
      <c r="E1631" t="s">
        <v>4039</v>
      </c>
      <c r="F1631" t="s">
        <v>4040</v>
      </c>
    </row>
    <row r="1632" spans="1:6" x14ac:dyDescent="0.25">
      <c r="A1632" t="str">
        <f t="shared" si="50"/>
        <v>AMMS21412</v>
      </c>
      <c r="B1632" s="116" t="str">
        <f t="shared" si="51"/>
        <v xml:space="preserve">BUENA VISTA INCOGNITO ROBUSTO 20 </v>
      </c>
      <c r="C1632" s="101">
        <v>204</v>
      </c>
      <c r="D1632" t="s">
        <v>1900</v>
      </c>
      <c r="E1632" t="s">
        <v>4041</v>
      </c>
      <c r="F1632" t="s">
        <v>4042</v>
      </c>
    </row>
    <row r="1633" spans="1:6" x14ac:dyDescent="0.25">
      <c r="A1633" t="str">
        <f t="shared" si="50"/>
        <v>AMMS21411</v>
      </c>
      <c r="B1633" s="116" t="str">
        <f t="shared" si="51"/>
        <v xml:space="preserve">BUENA VISTA INCOGNITO SHORT ROBUSTO 20 </v>
      </c>
      <c r="C1633" s="101">
        <v>194</v>
      </c>
      <c r="D1633" t="s">
        <v>1900</v>
      </c>
      <c r="E1633" t="s">
        <v>4043</v>
      </c>
      <c r="F1633" t="s">
        <v>4044</v>
      </c>
    </row>
    <row r="1634" spans="1:6" x14ac:dyDescent="0.25">
      <c r="A1634" t="str">
        <f t="shared" si="50"/>
        <v>AMMS21413</v>
      </c>
      <c r="B1634" s="116" t="str">
        <f t="shared" si="51"/>
        <v xml:space="preserve">BUENA VISTA INCOGNITO TORO 20 </v>
      </c>
      <c r="C1634" s="101">
        <v>214</v>
      </c>
      <c r="D1634" t="s">
        <v>1900</v>
      </c>
      <c r="E1634" t="s">
        <v>4045</v>
      </c>
      <c r="F1634" t="s">
        <v>4046</v>
      </c>
    </row>
    <row r="1635" spans="1:6" x14ac:dyDescent="0.25">
      <c r="A1635" t="str">
        <f t="shared" si="50"/>
        <v>AMMS17548</v>
      </c>
      <c r="B1635" s="116" t="str">
        <f t="shared" si="51"/>
        <v xml:space="preserve">BUNDLE SELECTION CUSANO CHURCHILL 16 </v>
      </c>
      <c r="C1635" s="101">
        <v>83.2</v>
      </c>
      <c r="D1635" t="s">
        <v>2809</v>
      </c>
      <c r="E1635" t="s">
        <v>4047</v>
      </c>
      <c r="F1635" t="s">
        <v>4048</v>
      </c>
    </row>
    <row r="1636" spans="1:6" x14ac:dyDescent="0.25">
      <c r="A1636" t="str">
        <f t="shared" si="50"/>
        <v>AMMS17545</v>
      </c>
      <c r="B1636" s="116" t="str">
        <f t="shared" si="51"/>
        <v xml:space="preserve">BUNDLE SELECTION CUSANO CORONA 16 </v>
      </c>
      <c r="C1636" s="101">
        <v>67.2</v>
      </c>
      <c r="D1636" t="s">
        <v>2809</v>
      </c>
      <c r="E1636" t="s">
        <v>4049</v>
      </c>
      <c r="F1636" t="s">
        <v>4050</v>
      </c>
    </row>
    <row r="1637" spans="1:6" x14ac:dyDescent="0.25">
      <c r="A1637" t="str">
        <f t="shared" si="50"/>
        <v>AMMS17549</v>
      </c>
      <c r="B1637" s="116" t="str">
        <f t="shared" si="51"/>
        <v xml:space="preserve">BUNDLE SELECTION CUSANO FIGURADO 16 </v>
      </c>
      <c r="C1637" s="101">
        <v>75.2</v>
      </c>
      <c r="D1637" t="s">
        <v>2809</v>
      </c>
      <c r="E1637" t="s">
        <v>4051</v>
      </c>
      <c r="F1637" t="s">
        <v>4052</v>
      </c>
    </row>
    <row r="1638" spans="1:6" x14ac:dyDescent="0.25">
      <c r="A1638" t="str">
        <f t="shared" si="50"/>
        <v>AMMS17547</v>
      </c>
      <c r="B1638" s="116" t="str">
        <f t="shared" si="51"/>
        <v xml:space="preserve">BUNDLE SELECTION CUSANO LONSDALE 16 </v>
      </c>
      <c r="C1638" s="101">
        <v>72</v>
      </c>
      <c r="D1638" t="s">
        <v>2809</v>
      </c>
      <c r="E1638" t="s">
        <v>4053</v>
      </c>
      <c r="F1638" t="s">
        <v>4054</v>
      </c>
    </row>
    <row r="1639" spans="1:6" x14ac:dyDescent="0.25">
      <c r="A1639" t="str">
        <f t="shared" si="50"/>
        <v>AMMS17550</v>
      </c>
      <c r="B1639" s="116" t="str">
        <f t="shared" si="51"/>
        <v xml:space="preserve">BUNDLE SELECTION CUSANO PETIT CORONA 16 </v>
      </c>
      <c r="C1639" s="101">
        <v>62.4</v>
      </c>
      <c r="D1639" t="s">
        <v>2809</v>
      </c>
      <c r="E1639" t="s">
        <v>4055</v>
      </c>
      <c r="F1639" t="s">
        <v>4056</v>
      </c>
    </row>
    <row r="1640" spans="1:6" x14ac:dyDescent="0.25">
      <c r="A1640" t="str">
        <f t="shared" si="50"/>
        <v>AMMS17938</v>
      </c>
      <c r="B1640" s="116" t="str">
        <f t="shared" si="51"/>
        <v xml:space="preserve">BUNDLE SELECTION CUSANO PETIT PANATELA 16 </v>
      </c>
      <c r="C1640" s="101">
        <v>56</v>
      </c>
      <c r="D1640" t="s">
        <v>2809</v>
      </c>
      <c r="E1640" t="s">
        <v>4057</v>
      </c>
      <c r="F1640" t="s">
        <v>4058</v>
      </c>
    </row>
    <row r="1641" spans="1:6" x14ac:dyDescent="0.25">
      <c r="A1641" t="str">
        <f t="shared" si="50"/>
        <v>AMMS17546</v>
      </c>
      <c r="B1641" s="116" t="str">
        <f t="shared" si="51"/>
        <v xml:space="preserve">BUNDLE SELECTION CUSANO ROBUSTO 16 </v>
      </c>
      <c r="C1641" s="101">
        <v>76.8</v>
      </c>
      <c r="D1641" t="s">
        <v>2809</v>
      </c>
      <c r="E1641" t="s">
        <v>4059</v>
      </c>
      <c r="F1641" t="s">
        <v>4060</v>
      </c>
    </row>
    <row r="1642" spans="1:6" x14ac:dyDescent="0.25">
      <c r="A1642" t="str">
        <f t="shared" si="50"/>
        <v>AMMS18403</v>
      </c>
      <c r="B1642" s="116" t="str">
        <f t="shared" si="51"/>
        <v xml:space="preserve">BUNDLE SELECTION CUSANO SHORT ROBUSTO 16 </v>
      </c>
      <c r="C1642" s="101">
        <v>70.400000000000006</v>
      </c>
      <c r="D1642" t="s">
        <v>2809</v>
      </c>
      <c r="E1642" t="s">
        <v>4061</v>
      </c>
      <c r="F1642" t="s">
        <v>4062</v>
      </c>
    </row>
    <row r="1643" spans="1:6" x14ac:dyDescent="0.25">
      <c r="A1643" t="str">
        <f t="shared" si="50"/>
        <v>AMMS3540</v>
      </c>
      <c r="B1643" s="116" t="str">
        <f t="shared" si="51"/>
        <v xml:space="preserve">C.A.O AMERICA BLU </v>
      </c>
      <c r="C1643" s="101">
        <v>6.1</v>
      </c>
      <c r="D1643" t="s">
        <v>2789</v>
      </c>
      <c r="E1643" t="s">
        <v>4063</v>
      </c>
      <c r="F1643" t="s">
        <v>4064</v>
      </c>
    </row>
    <row r="1644" spans="1:6" x14ac:dyDescent="0.25">
      <c r="A1644" t="str">
        <f t="shared" si="50"/>
        <v>AMMS3541</v>
      </c>
      <c r="B1644" s="116" t="str">
        <f t="shared" si="51"/>
        <v xml:space="preserve">C.A.O AMERICA ROSSO </v>
      </c>
      <c r="C1644" s="101">
        <v>6.1</v>
      </c>
      <c r="D1644" t="s">
        <v>2789</v>
      </c>
      <c r="E1644" t="s">
        <v>4065</v>
      </c>
      <c r="F1644" t="s">
        <v>4066</v>
      </c>
    </row>
    <row r="1645" spans="1:6" x14ac:dyDescent="0.25">
      <c r="A1645" t="str">
        <f t="shared" si="50"/>
        <v>AMMS3198</v>
      </c>
      <c r="B1645" s="116" t="str">
        <f t="shared" si="51"/>
        <v xml:space="preserve">C.A.O FLATHEAD BIG BLOCK </v>
      </c>
      <c r="C1645" s="101">
        <v>11.7</v>
      </c>
      <c r="D1645" t="s">
        <v>3529</v>
      </c>
      <c r="E1645" t="s">
        <v>4067</v>
      </c>
      <c r="F1645" t="s">
        <v>4068</v>
      </c>
    </row>
    <row r="1646" spans="1:6" x14ac:dyDescent="0.25">
      <c r="A1646" t="str">
        <f t="shared" si="50"/>
        <v>AMMS3199</v>
      </c>
      <c r="B1646" s="116" t="str">
        <f t="shared" si="51"/>
        <v xml:space="preserve">C.A.O FLATHEAD BIG BLOCK </v>
      </c>
      <c r="C1646" s="101">
        <v>280.8</v>
      </c>
      <c r="D1646" t="s">
        <v>3506</v>
      </c>
      <c r="E1646" t="s">
        <v>4067</v>
      </c>
      <c r="F1646" t="s">
        <v>4069</v>
      </c>
    </row>
    <row r="1647" spans="1:6" x14ac:dyDescent="0.25">
      <c r="A1647" t="str">
        <f t="shared" si="50"/>
        <v>AMMS3194</v>
      </c>
      <c r="B1647" s="116" t="str">
        <f t="shared" si="51"/>
        <v xml:space="preserve">C.A.O FLATHEAD CAMSHAFT </v>
      </c>
      <c r="C1647" s="101">
        <v>7.7</v>
      </c>
      <c r="D1647" t="s">
        <v>3529</v>
      </c>
      <c r="E1647" t="s">
        <v>4070</v>
      </c>
      <c r="F1647" t="s">
        <v>4071</v>
      </c>
    </row>
    <row r="1648" spans="1:6" x14ac:dyDescent="0.25">
      <c r="A1648" t="str">
        <f t="shared" si="50"/>
        <v>AMMS3195</v>
      </c>
      <c r="B1648" s="116" t="str">
        <f t="shared" si="51"/>
        <v xml:space="preserve">C.A.O FLATHEAD CAMSHAFT </v>
      </c>
      <c r="C1648" s="101">
        <v>184.8</v>
      </c>
      <c r="D1648" t="s">
        <v>3506</v>
      </c>
      <c r="E1648" t="s">
        <v>4070</v>
      </c>
      <c r="F1648" t="s">
        <v>4072</v>
      </c>
    </row>
    <row r="1649" spans="1:6" x14ac:dyDescent="0.25">
      <c r="A1649" t="str">
        <f t="shared" si="50"/>
        <v>AMMS3196</v>
      </c>
      <c r="B1649" s="116" t="str">
        <f t="shared" si="51"/>
        <v xml:space="preserve">C.A.O FLATHEAD CARB </v>
      </c>
      <c r="C1649" s="101">
        <v>8.6999999999999993</v>
      </c>
      <c r="D1649" t="s">
        <v>3529</v>
      </c>
      <c r="E1649" t="s">
        <v>4073</v>
      </c>
      <c r="F1649" t="s">
        <v>4074</v>
      </c>
    </row>
    <row r="1650" spans="1:6" x14ac:dyDescent="0.25">
      <c r="A1650" t="str">
        <f t="shared" si="50"/>
        <v>AMMS3197</v>
      </c>
      <c r="B1650" s="116" t="str">
        <f t="shared" si="51"/>
        <v xml:space="preserve">C.A.O FLATHEAD CARB </v>
      </c>
      <c r="C1650" s="101">
        <v>208.8</v>
      </c>
      <c r="D1650" t="s">
        <v>3506</v>
      </c>
      <c r="E1650" t="s">
        <v>4073</v>
      </c>
      <c r="F1650" t="s">
        <v>4075</v>
      </c>
    </row>
    <row r="1651" spans="1:6" x14ac:dyDescent="0.25">
      <c r="A1651" t="str">
        <f t="shared" si="50"/>
        <v>AMMS3192</v>
      </c>
      <c r="B1651" s="116" t="str">
        <f t="shared" si="51"/>
        <v xml:space="preserve">C.A.O FLATHEAD PISTON </v>
      </c>
      <c r="C1651" s="101">
        <v>6.7</v>
      </c>
      <c r="D1651" t="s">
        <v>3529</v>
      </c>
      <c r="E1651" t="s">
        <v>4076</v>
      </c>
      <c r="F1651" t="s">
        <v>4077</v>
      </c>
    </row>
    <row r="1652" spans="1:6" x14ac:dyDescent="0.25">
      <c r="A1652" t="str">
        <f t="shared" si="50"/>
        <v>AMMS3193</v>
      </c>
      <c r="B1652" s="116" t="str">
        <f t="shared" si="51"/>
        <v xml:space="preserve">C.A.O FLATHEAD PISTON </v>
      </c>
      <c r="C1652" s="101">
        <v>201</v>
      </c>
      <c r="D1652" t="s">
        <v>3813</v>
      </c>
      <c r="E1652" t="s">
        <v>4076</v>
      </c>
      <c r="F1652" t="s">
        <v>4078</v>
      </c>
    </row>
    <row r="1653" spans="1:6" x14ac:dyDescent="0.25">
      <c r="A1653" t="str">
        <f t="shared" si="50"/>
        <v>AMMS3720</v>
      </c>
      <c r="B1653" s="116" t="str">
        <f t="shared" si="51"/>
        <v xml:space="preserve">C.A.O PILON CORONA </v>
      </c>
      <c r="C1653" s="101">
        <v>7.5</v>
      </c>
      <c r="D1653" t="s">
        <v>3529</v>
      </c>
      <c r="E1653" t="s">
        <v>4079</v>
      </c>
      <c r="F1653" t="s">
        <v>4080</v>
      </c>
    </row>
    <row r="1654" spans="1:6" x14ac:dyDescent="0.25">
      <c r="A1654" t="str">
        <f t="shared" si="50"/>
        <v>AMMS3721</v>
      </c>
      <c r="B1654" s="116" t="str">
        <f t="shared" si="51"/>
        <v xml:space="preserve">C.A.O PILON CORONA </v>
      </c>
      <c r="C1654" s="101">
        <v>150</v>
      </c>
      <c r="D1654" t="s">
        <v>1900</v>
      </c>
      <c r="E1654" t="s">
        <v>4079</v>
      </c>
      <c r="F1654" t="s">
        <v>4081</v>
      </c>
    </row>
    <row r="1655" spans="1:6" x14ac:dyDescent="0.25">
      <c r="A1655" t="str">
        <f t="shared" si="50"/>
        <v>AMMS3722</v>
      </c>
      <c r="B1655" s="116" t="str">
        <f t="shared" si="51"/>
        <v xml:space="preserve">C.A.O PILON ROBUSTO </v>
      </c>
      <c r="C1655" s="101">
        <v>8</v>
      </c>
      <c r="D1655" t="s">
        <v>3529</v>
      </c>
      <c r="E1655" t="s">
        <v>4082</v>
      </c>
      <c r="F1655" t="s">
        <v>4083</v>
      </c>
    </row>
    <row r="1656" spans="1:6" x14ac:dyDescent="0.25">
      <c r="A1656" t="str">
        <f t="shared" si="50"/>
        <v>AMMS3723</v>
      </c>
      <c r="B1656" s="116" t="str">
        <f t="shared" si="51"/>
        <v xml:space="preserve">C.A.O PILON ROBUSTO </v>
      </c>
      <c r="C1656" s="101">
        <v>160</v>
      </c>
      <c r="D1656" t="s">
        <v>1900</v>
      </c>
      <c r="E1656" t="s">
        <v>4082</v>
      </c>
      <c r="F1656" t="s">
        <v>4084</v>
      </c>
    </row>
    <row r="1657" spans="1:6" x14ac:dyDescent="0.25">
      <c r="A1657" t="str">
        <f t="shared" si="50"/>
        <v>AMMS3724</v>
      </c>
      <c r="B1657" s="116" t="str">
        <f t="shared" si="51"/>
        <v xml:space="preserve">C.A.O PILON TORO </v>
      </c>
      <c r="C1657" s="101">
        <v>8.5</v>
      </c>
      <c r="D1657" t="s">
        <v>3529</v>
      </c>
      <c r="E1657" t="s">
        <v>4085</v>
      </c>
      <c r="F1657" t="s">
        <v>4086</v>
      </c>
    </row>
    <row r="1658" spans="1:6" x14ac:dyDescent="0.25">
      <c r="A1658" t="str">
        <f t="shared" si="50"/>
        <v>AMMS3725</v>
      </c>
      <c r="B1658" s="116" t="str">
        <f t="shared" si="51"/>
        <v xml:space="preserve">C.A.O PILON TORO </v>
      </c>
      <c r="C1658" s="101">
        <v>170</v>
      </c>
      <c r="D1658" t="s">
        <v>1900</v>
      </c>
      <c r="E1658" t="s">
        <v>4085</v>
      </c>
      <c r="F1658" t="s">
        <v>4087</v>
      </c>
    </row>
    <row r="1659" spans="1:6" x14ac:dyDescent="0.25">
      <c r="A1659" t="str">
        <f t="shared" si="50"/>
        <v>AMMS21663</v>
      </c>
      <c r="B1659" s="116" t="str">
        <f t="shared" si="51"/>
        <v xml:space="preserve">CAIN DAYTONA 646 </v>
      </c>
      <c r="C1659" s="101">
        <v>216</v>
      </c>
      <c r="D1659" t="s">
        <v>3506</v>
      </c>
      <c r="E1659" t="s">
        <v>4088</v>
      </c>
      <c r="F1659" t="s">
        <v>4089</v>
      </c>
    </row>
    <row r="1660" spans="1:6" x14ac:dyDescent="0.25">
      <c r="A1660" t="str">
        <f t="shared" si="50"/>
        <v>AMMS18519</v>
      </c>
      <c r="B1660" s="116" t="str">
        <f t="shared" si="51"/>
        <v xml:space="preserve">CAIN DAYTONA 543 </v>
      </c>
      <c r="C1660" s="101">
        <v>192</v>
      </c>
      <c r="D1660" t="s">
        <v>3506</v>
      </c>
      <c r="E1660" t="s">
        <v>4090</v>
      </c>
      <c r="F1660" t="s">
        <v>4091</v>
      </c>
    </row>
    <row r="1661" spans="1:6" x14ac:dyDescent="0.25">
      <c r="A1661" t="str">
        <f t="shared" si="50"/>
        <v>AMMS18520</v>
      </c>
      <c r="B1661" s="116" t="str">
        <f t="shared" si="51"/>
        <v xml:space="preserve">CAIN DAYTONA 550 </v>
      </c>
      <c r="C1661" s="101">
        <v>228</v>
      </c>
      <c r="D1661" t="s">
        <v>3506</v>
      </c>
      <c r="E1661" t="s">
        <v>4092</v>
      </c>
      <c r="F1661" t="s">
        <v>4093</v>
      </c>
    </row>
    <row r="1662" spans="1:6" x14ac:dyDescent="0.25">
      <c r="A1662" t="str">
        <f t="shared" si="50"/>
        <v>AMMS18521</v>
      </c>
      <c r="B1662" s="116" t="str">
        <f t="shared" si="51"/>
        <v xml:space="preserve">CAIN DAYTONA 660 </v>
      </c>
      <c r="C1662" s="101">
        <v>300</v>
      </c>
      <c r="D1662" t="s">
        <v>3506</v>
      </c>
      <c r="E1662" t="s">
        <v>4094</v>
      </c>
      <c r="F1662" t="s">
        <v>4095</v>
      </c>
    </row>
    <row r="1663" spans="1:6" x14ac:dyDescent="0.25">
      <c r="A1663" t="str">
        <f t="shared" si="50"/>
        <v>AMMS21664</v>
      </c>
      <c r="B1663" s="116" t="str">
        <f t="shared" si="51"/>
        <v xml:space="preserve">CAIN F 660 </v>
      </c>
      <c r="C1663" s="101">
        <v>240</v>
      </c>
      <c r="D1663" t="s">
        <v>3506</v>
      </c>
      <c r="E1663" t="s">
        <v>4096</v>
      </c>
      <c r="F1663" t="s">
        <v>4097</v>
      </c>
    </row>
    <row r="1664" spans="1:6" x14ac:dyDescent="0.25">
      <c r="A1664" t="str">
        <f t="shared" si="50"/>
        <v>AMMS18517</v>
      </c>
      <c r="B1664" s="116" t="str">
        <f t="shared" si="51"/>
        <v xml:space="preserve">CAIN F SUNGROWN 550 </v>
      </c>
      <c r="C1664" s="101">
        <v>264</v>
      </c>
      <c r="D1664" t="s">
        <v>3506</v>
      </c>
      <c r="E1664" t="s">
        <v>4098</v>
      </c>
      <c r="F1664" t="s">
        <v>4099</v>
      </c>
    </row>
    <row r="1665" spans="1:6" x14ac:dyDescent="0.25">
      <c r="A1665" t="str">
        <f t="shared" si="50"/>
        <v>AMMS21203</v>
      </c>
      <c r="B1665" s="116" t="str">
        <f t="shared" si="51"/>
        <v xml:space="preserve">CALDWELL ANASTASIA CASPIA 46x5 5/8 </v>
      </c>
      <c r="C1665" s="101">
        <v>450</v>
      </c>
      <c r="D1665" t="s">
        <v>3483</v>
      </c>
      <c r="E1665" t="s">
        <v>4100</v>
      </c>
      <c r="F1665" t="s">
        <v>4101</v>
      </c>
    </row>
    <row r="1666" spans="1:6" x14ac:dyDescent="0.25">
      <c r="A1666" t="str">
        <f t="shared" ref="A1666:A1729" si="52">"AMMS" &amp; F1666</f>
        <v>AMMS20805</v>
      </c>
      <c r="B1666" s="116" t="str">
        <f t="shared" ref="B1666:B1729" si="53">E1666 &amp; " " &amp; IF(D1666="astuccio da 20 pezzi","*AST 20",IF(D1666="cartoccio da 20 pezzi","*CART 20",""))</f>
        <v xml:space="preserve">CALDWELL BLIND MAN'S BLUFF MADURO MAGNUM </v>
      </c>
      <c r="C1666" s="101">
        <v>320</v>
      </c>
      <c r="D1666" t="s">
        <v>1900</v>
      </c>
      <c r="E1666" t="s">
        <v>4102</v>
      </c>
      <c r="F1666" t="s">
        <v>4103</v>
      </c>
    </row>
    <row r="1667" spans="1:6" x14ac:dyDescent="0.25">
      <c r="A1667" t="str">
        <f t="shared" si="52"/>
        <v>AMMS20806</v>
      </c>
      <c r="B1667" s="116" t="str">
        <f t="shared" si="53"/>
        <v xml:space="preserve">CALDWELL BLIND MAN'S BLUFF MADURO ROBUSTO </v>
      </c>
      <c r="C1667" s="101">
        <v>280</v>
      </c>
      <c r="D1667" t="s">
        <v>1900</v>
      </c>
      <c r="E1667" t="s">
        <v>4104</v>
      </c>
      <c r="F1667" t="s">
        <v>4105</v>
      </c>
    </row>
    <row r="1668" spans="1:6" x14ac:dyDescent="0.25">
      <c r="A1668" t="str">
        <f t="shared" si="52"/>
        <v>AMMS20807</v>
      </c>
      <c r="B1668" s="116" t="str">
        <f t="shared" si="53"/>
        <v xml:space="preserve">CALDWELL BLIND MAN'S BLUFF MADURO TORO </v>
      </c>
      <c r="C1668" s="101">
        <v>300</v>
      </c>
      <c r="D1668" t="s">
        <v>1900</v>
      </c>
      <c r="E1668" t="s">
        <v>4106</v>
      </c>
      <c r="F1668" t="s">
        <v>4107</v>
      </c>
    </row>
    <row r="1669" spans="1:6" x14ac:dyDescent="0.25">
      <c r="A1669" t="str">
        <f t="shared" si="52"/>
        <v>AMMS21235</v>
      </c>
      <c r="B1669" s="116" t="str">
        <f t="shared" si="53"/>
        <v xml:space="preserve">CALDWELL CIGARS SELECTION 4x42 </v>
      </c>
      <c r="C1669" s="101">
        <v>900</v>
      </c>
      <c r="D1669" t="s">
        <v>3031</v>
      </c>
      <c r="E1669" t="s">
        <v>4108</v>
      </c>
      <c r="F1669" t="s">
        <v>4109</v>
      </c>
    </row>
    <row r="1670" spans="1:6" x14ac:dyDescent="0.25">
      <c r="A1670" t="str">
        <f t="shared" si="52"/>
        <v>AMMS21204</v>
      </c>
      <c r="B1670" s="116" t="str">
        <f t="shared" si="53"/>
        <v xml:space="preserve">CALDWELL EASTERN STANDARD 4x42 </v>
      </c>
      <c r="C1670" s="101">
        <v>310.5</v>
      </c>
      <c r="D1670" t="s">
        <v>4110</v>
      </c>
      <c r="E1670" t="s">
        <v>4111</v>
      </c>
      <c r="F1670" t="s">
        <v>4112</v>
      </c>
    </row>
    <row r="1671" spans="1:6" x14ac:dyDescent="0.25">
      <c r="A1671" t="str">
        <f t="shared" si="52"/>
        <v>AMMS21205</v>
      </c>
      <c r="B1671" s="116" t="str">
        <f t="shared" si="53"/>
        <v xml:space="preserve">CALDWELL EASTERN STANDARD CORRETTO 50x5 </v>
      </c>
      <c r="C1671" s="101">
        <v>396</v>
      </c>
      <c r="D1671" t="s">
        <v>3506</v>
      </c>
      <c r="E1671" t="s">
        <v>4113</v>
      </c>
      <c r="F1671" t="s">
        <v>4114</v>
      </c>
    </row>
    <row r="1672" spans="1:6" x14ac:dyDescent="0.25">
      <c r="A1672" t="str">
        <f t="shared" si="52"/>
        <v>AMMS21206</v>
      </c>
      <c r="B1672" s="116" t="str">
        <f t="shared" si="53"/>
        <v xml:space="preserve">CALDWELL EASTERN STANDARD CREAM CRUSH 48x7 </v>
      </c>
      <c r="C1672" s="101">
        <v>408</v>
      </c>
      <c r="D1672" t="s">
        <v>3506</v>
      </c>
      <c r="E1672" t="s">
        <v>4115</v>
      </c>
      <c r="F1672" t="s">
        <v>4116</v>
      </c>
    </row>
    <row r="1673" spans="1:6" x14ac:dyDescent="0.25">
      <c r="A1673" t="str">
        <f t="shared" si="52"/>
        <v>AMMS21207</v>
      </c>
      <c r="B1673" s="116" t="str">
        <f t="shared" si="53"/>
        <v xml:space="preserve">CALDWELL EASTERN STANDARD EURO EXPRESS 44x5 1/2 </v>
      </c>
      <c r="C1673" s="101">
        <v>372</v>
      </c>
      <c r="D1673" t="s">
        <v>3506</v>
      </c>
      <c r="E1673" t="s">
        <v>4117</v>
      </c>
      <c r="F1673" t="s">
        <v>4118</v>
      </c>
    </row>
    <row r="1674" spans="1:6" x14ac:dyDescent="0.25">
      <c r="A1674" t="str">
        <f t="shared" si="52"/>
        <v>AMMS21208</v>
      </c>
      <c r="B1674" s="116" t="str">
        <f t="shared" si="53"/>
        <v xml:space="preserve">CALDWELL EASTERN STANDARD THE CYPRESS ROOM 54x6 </v>
      </c>
      <c r="C1674" s="101">
        <v>432</v>
      </c>
      <c r="D1674" t="s">
        <v>3506</v>
      </c>
      <c r="E1674" t="s">
        <v>4119</v>
      </c>
      <c r="F1674" t="s">
        <v>4120</v>
      </c>
    </row>
    <row r="1675" spans="1:6" x14ac:dyDescent="0.25">
      <c r="A1675" t="str">
        <f t="shared" si="52"/>
        <v>AMMS21400</v>
      </c>
      <c r="B1675" s="116" t="str">
        <f t="shared" si="53"/>
        <v xml:space="preserve">CALDWELL ITALIA TORO </v>
      </c>
      <c r="C1675" s="101">
        <v>200</v>
      </c>
      <c r="D1675" t="s">
        <v>2755</v>
      </c>
      <c r="E1675" t="s">
        <v>4121</v>
      </c>
      <c r="F1675" t="s">
        <v>4122</v>
      </c>
    </row>
    <row r="1676" spans="1:6" x14ac:dyDescent="0.25">
      <c r="A1676" t="str">
        <f t="shared" si="52"/>
        <v>AMMS20808</v>
      </c>
      <c r="B1676" s="116" t="str">
        <f t="shared" si="53"/>
        <v xml:space="preserve">CALDWELL LONG LIVE THE KING 4x42 </v>
      </c>
      <c r="C1676" s="101">
        <v>310.5</v>
      </c>
      <c r="D1676" t="s">
        <v>4110</v>
      </c>
      <c r="E1676" t="s">
        <v>4123</v>
      </c>
      <c r="F1676" t="s">
        <v>4124</v>
      </c>
    </row>
    <row r="1677" spans="1:6" x14ac:dyDescent="0.25">
      <c r="A1677" t="str">
        <f t="shared" si="52"/>
        <v>AMMS20630</v>
      </c>
      <c r="B1677" s="116" t="str">
        <f t="shared" si="53"/>
        <v xml:space="preserve">CALDWELL LONG LIVE THE KING LOCK STOCK 52x5 </v>
      </c>
      <c r="C1677" s="101">
        <v>396</v>
      </c>
      <c r="D1677" t="s">
        <v>3506</v>
      </c>
      <c r="E1677" t="s">
        <v>4125</v>
      </c>
      <c r="F1677" t="s">
        <v>4126</v>
      </c>
    </row>
    <row r="1678" spans="1:6" x14ac:dyDescent="0.25">
      <c r="A1678" t="str">
        <f t="shared" si="52"/>
        <v>AMMS20823</v>
      </c>
      <c r="B1678" s="116" t="str">
        <f t="shared" si="53"/>
        <v xml:space="preserve">CALDWELL LONG LIVE THE KING MAD MOFO BELICOSO </v>
      </c>
      <c r="C1678" s="101">
        <v>180</v>
      </c>
      <c r="D1678" t="s">
        <v>2755</v>
      </c>
      <c r="E1678" t="s">
        <v>4127</v>
      </c>
      <c r="F1678" t="s">
        <v>4128</v>
      </c>
    </row>
    <row r="1679" spans="1:6" x14ac:dyDescent="0.25">
      <c r="A1679" t="str">
        <f t="shared" si="52"/>
        <v>AMMS20824</v>
      </c>
      <c r="B1679" s="116" t="str">
        <f t="shared" si="53"/>
        <v xml:space="preserve">CALDWELL LONG LIVE THE KING MAD MOFO CORONA </v>
      </c>
      <c r="C1679" s="101">
        <v>165</v>
      </c>
      <c r="D1679" t="s">
        <v>2755</v>
      </c>
      <c r="E1679" t="s">
        <v>4129</v>
      </c>
      <c r="F1679" t="s">
        <v>4130</v>
      </c>
    </row>
    <row r="1680" spans="1:6" x14ac:dyDescent="0.25">
      <c r="A1680" t="str">
        <f t="shared" si="52"/>
        <v>AMMS20825</v>
      </c>
      <c r="B1680" s="116" t="str">
        <f t="shared" si="53"/>
        <v xml:space="preserve">CALDWELL LONG LIVE THE KING MAD MOFO MAGNUM </v>
      </c>
      <c r="C1680" s="101">
        <v>200</v>
      </c>
      <c r="D1680" t="s">
        <v>2755</v>
      </c>
      <c r="E1680" t="s">
        <v>4131</v>
      </c>
      <c r="F1680" t="s">
        <v>4132</v>
      </c>
    </row>
    <row r="1681" spans="1:6" x14ac:dyDescent="0.25">
      <c r="A1681" t="str">
        <f t="shared" si="52"/>
        <v>AMMS20826</v>
      </c>
      <c r="B1681" s="116" t="str">
        <f t="shared" si="53"/>
        <v xml:space="preserve">CALDWELL LONG LIVE THE KING MAD MOFO SUPER TORO </v>
      </c>
      <c r="C1681" s="101">
        <v>175</v>
      </c>
      <c r="D1681" t="s">
        <v>2755</v>
      </c>
      <c r="E1681" t="s">
        <v>4133</v>
      </c>
      <c r="F1681" t="s">
        <v>4134</v>
      </c>
    </row>
    <row r="1682" spans="1:6" x14ac:dyDescent="0.25">
      <c r="A1682" t="str">
        <f t="shared" si="52"/>
        <v>AMMS20827</v>
      </c>
      <c r="B1682" s="116" t="str">
        <f t="shared" si="53"/>
        <v xml:space="preserve">CALDWELL LONG LIVE THE KING MARQUIS 6x60 </v>
      </c>
      <c r="C1682" s="101">
        <v>432</v>
      </c>
      <c r="D1682" t="s">
        <v>3506</v>
      </c>
      <c r="E1682" t="s">
        <v>4135</v>
      </c>
      <c r="F1682" t="s">
        <v>4136</v>
      </c>
    </row>
    <row r="1683" spans="1:6" x14ac:dyDescent="0.25">
      <c r="A1683" t="str">
        <f t="shared" si="52"/>
        <v>AMMS20628</v>
      </c>
      <c r="B1683" s="116" t="str">
        <f t="shared" si="53"/>
        <v xml:space="preserve">CALDWELL LONG LIVE THE KING MY STILE IS JALAPENO 40x7 </v>
      </c>
      <c r="C1683" s="101">
        <v>396</v>
      </c>
      <c r="D1683" t="s">
        <v>3506</v>
      </c>
      <c r="E1683" t="s">
        <v>4137</v>
      </c>
      <c r="F1683" t="s">
        <v>4138</v>
      </c>
    </row>
    <row r="1684" spans="1:6" x14ac:dyDescent="0.25">
      <c r="A1684" t="str">
        <f t="shared" si="52"/>
        <v>AMMS20631</v>
      </c>
      <c r="B1684" s="116" t="str">
        <f t="shared" si="53"/>
        <v xml:space="preserve">CALDWELL LONG LIVE THE KING PETITE DOUBLE WIDE SHORT CHURCHILL 52x6 </v>
      </c>
      <c r="C1684" s="101">
        <v>420</v>
      </c>
      <c r="D1684" t="s">
        <v>3506</v>
      </c>
      <c r="E1684" t="s">
        <v>4139</v>
      </c>
      <c r="F1684" t="s">
        <v>4140</v>
      </c>
    </row>
    <row r="1685" spans="1:6" x14ac:dyDescent="0.25">
      <c r="A1685" t="str">
        <f t="shared" si="52"/>
        <v>AMMS20629</v>
      </c>
      <c r="B1685" s="116" t="str">
        <f t="shared" si="53"/>
        <v xml:space="preserve">CALDWELL LONG LIVE THE KING THE HEATER 46x5 3/4 </v>
      </c>
      <c r="C1685" s="101">
        <v>372</v>
      </c>
      <c r="D1685" t="s">
        <v>3506</v>
      </c>
      <c r="E1685" t="s">
        <v>4141</v>
      </c>
      <c r="F1685" t="s">
        <v>4142</v>
      </c>
    </row>
    <row r="1686" spans="1:6" x14ac:dyDescent="0.25">
      <c r="A1686" t="str">
        <f t="shared" si="52"/>
        <v>AMMS21399</v>
      </c>
      <c r="B1686" s="116" t="str">
        <f t="shared" si="53"/>
        <v xml:space="preserve">CALDWELL LONG LIVE THE QUEEN - QUEEN'S CHALICE TORO 54x6 </v>
      </c>
      <c r="C1686" s="101">
        <v>185</v>
      </c>
      <c r="D1686" t="s">
        <v>2755</v>
      </c>
      <c r="E1686" t="s">
        <v>4143</v>
      </c>
      <c r="F1686" t="s">
        <v>4144</v>
      </c>
    </row>
    <row r="1687" spans="1:6" x14ac:dyDescent="0.25">
      <c r="A1687" t="str">
        <f t="shared" si="52"/>
        <v>AMMS21209</v>
      </c>
      <c r="B1687" s="116" t="str">
        <f t="shared" si="53"/>
        <v xml:space="preserve">CALDWELL LONG LIVE THE QUEEN - QUEEN'S CLUB TORO 56x6 </v>
      </c>
      <c r="C1687" s="101">
        <v>180</v>
      </c>
      <c r="D1687" t="s">
        <v>2755</v>
      </c>
      <c r="E1687" t="s">
        <v>4145</v>
      </c>
      <c r="F1687" t="s">
        <v>4146</v>
      </c>
    </row>
    <row r="1688" spans="1:6" x14ac:dyDescent="0.25">
      <c r="A1688" t="str">
        <f t="shared" si="52"/>
        <v>AMMS21398</v>
      </c>
      <c r="B1688" s="116" t="str">
        <f t="shared" si="53"/>
        <v xml:space="preserve">CALDWELL LONG LIVE THE QUEEN - QUEEN'S CORONET ROBUSTO 50x5 </v>
      </c>
      <c r="C1688" s="101">
        <v>175</v>
      </c>
      <c r="D1688" t="s">
        <v>2755</v>
      </c>
      <c r="E1688" t="s">
        <v>4147</v>
      </c>
      <c r="F1688" t="s">
        <v>4148</v>
      </c>
    </row>
    <row r="1689" spans="1:6" x14ac:dyDescent="0.25">
      <c r="A1689" t="str">
        <f t="shared" si="52"/>
        <v>AMMS21210</v>
      </c>
      <c r="B1689" s="116" t="str">
        <f t="shared" si="53"/>
        <v xml:space="preserve">CALDWELL LONG LIVE THE QUEEN - QUEEN'S COURT ROBUSTO 52x5 </v>
      </c>
      <c r="C1689" s="101">
        <v>170</v>
      </c>
      <c r="D1689" t="s">
        <v>2755</v>
      </c>
      <c r="E1689" t="s">
        <v>4149</v>
      </c>
      <c r="F1689" t="s">
        <v>4150</v>
      </c>
    </row>
    <row r="1690" spans="1:6" x14ac:dyDescent="0.25">
      <c r="A1690" t="str">
        <f t="shared" si="52"/>
        <v>AMMS20809</v>
      </c>
      <c r="B1690" s="116" t="str">
        <f t="shared" si="53"/>
        <v xml:space="preserve">CALDWELL THE KING IS DEAD 4x42 </v>
      </c>
      <c r="C1690" s="101">
        <v>310.5</v>
      </c>
      <c r="D1690" t="s">
        <v>4110</v>
      </c>
      <c r="E1690" t="s">
        <v>4151</v>
      </c>
      <c r="F1690" t="s">
        <v>4152</v>
      </c>
    </row>
    <row r="1691" spans="1:6" x14ac:dyDescent="0.25">
      <c r="A1691" t="str">
        <f t="shared" si="52"/>
        <v>AMMS20623</v>
      </c>
      <c r="B1691" s="116" t="str">
        <f t="shared" si="53"/>
        <v xml:space="preserve">CALDWELL THE KING IS DEAD BROKEN SWORD 40x5 </v>
      </c>
      <c r="C1691" s="101">
        <v>481</v>
      </c>
      <c r="D1691" t="s">
        <v>4153</v>
      </c>
      <c r="E1691" t="s">
        <v>4154</v>
      </c>
      <c r="F1691" t="s">
        <v>4155</v>
      </c>
    </row>
    <row r="1692" spans="1:6" x14ac:dyDescent="0.25">
      <c r="A1692" t="str">
        <f t="shared" si="52"/>
        <v>AMMS20624</v>
      </c>
      <c r="B1692" s="116" t="str">
        <f t="shared" si="53"/>
        <v xml:space="preserve">CALDWELL THE KING IS DEAD DIAMOND GIRL 42x6 1/2 </v>
      </c>
      <c r="C1692" s="101">
        <v>372</v>
      </c>
      <c r="D1692" t="s">
        <v>3506</v>
      </c>
      <c r="E1692" t="s">
        <v>4156</v>
      </c>
      <c r="F1692" t="s">
        <v>4157</v>
      </c>
    </row>
    <row r="1693" spans="1:6" x14ac:dyDescent="0.25">
      <c r="A1693" t="str">
        <f t="shared" si="52"/>
        <v>AMMS20625</v>
      </c>
      <c r="B1693" s="116" t="str">
        <f t="shared" si="53"/>
        <v xml:space="preserve">CALDWELL THE KING IS DEAD PREMIER 50x5 1/2 </v>
      </c>
      <c r="C1693" s="101">
        <v>372</v>
      </c>
      <c r="D1693" t="s">
        <v>3506</v>
      </c>
      <c r="E1693" t="s">
        <v>4158</v>
      </c>
      <c r="F1693" t="s">
        <v>4159</v>
      </c>
    </row>
    <row r="1694" spans="1:6" x14ac:dyDescent="0.25">
      <c r="A1694" t="str">
        <f t="shared" si="52"/>
        <v>AMMS20626</v>
      </c>
      <c r="B1694" s="116" t="str">
        <f t="shared" si="53"/>
        <v xml:space="preserve">CALDWELL THE KING IS DEAD THE LAST PAYDAY 52x6 </v>
      </c>
      <c r="C1694" s="101">
        <v>396</v>
      </c>
      <c r="D1694" t="s">
        <v>3506</v>
      </c>
      <c r="E1694" t="s">
        <v>4160</v>
      </c>
      <c r="F1694" t="s">
        <v>4161</v>
      </c>
    </row>
    <row r="1695" spans="1:6" x14ac:dyDescent="0.25">
      <c r="A1695" t="str">
        <f t="shared" si="52"/>
        <v>AMMS20627</v>
      </c>
      <c r="B1695" s="116" t="str">
        <f t="shared" si="53"/>
        <v xml:space="preserve">CALDWELL THE KING IS DEAD TORO 54x6 </v>
      </c>
      <c r="C1695" s="101">
        <v>408</v>
      </c>
      <c r="D1695" t="s">
        <v>3506</v>
      </c>
      <c r="E1695" t="s">
        <v>4162</v>
      </c>
      <c r="F1695" t="s">
        <v>4163</v>
      </c>
    </row>
    <row r="1696" spans="1:6" x14ac:dyDescent="0.25">
      <c r="A1696" t="str">
        <f t="shared" si="52"/>
        <v>AMMS19011</v>
      </c>
      <c r="B1696" s="116" t="str">
        <f t="shared" si="53"/>
        <v xml:space="preserve">CAMACHO CONNECTICUT MACHITOS </v>
      </c>
      <c r="C1696" s="101">
        <v>28.2</v>
      </c>
      <c r="D1696" t="s">
        <v>2941</v>
      </c>
      <c r="E1696" t="s">
        <v>4164</v>
      </c>
      <c r="F1696" t="s">
        <v>4165</v>
      </c>
    </row>
    <row r="1697" spans="1:6" x14ac:dyDescent="0.25">
      <c r="A1697" t="str">
        <f t="shared" si="52"/>
        <v>AMMS20164</v>
      </c>
      <c r="B1697" s="116" t="str">
        <f t="shared" si="53"/>
        <v xml:space="preserve">CAMACHO CONNECTICUT ROBUSTO TUBOS 20 </v>
      </c>
      <c r="C1697" s="101">
        <v>296</v>
      </c>
      <c r="D1697" t="s">
        <v>1900</v>
      </c>
      <c r="E1697" t="s">
        <v>4166</v>
      </c>
      <c r="F1697" t="s">
        <v>4167</v>
      </c>
    </row>
    <row r="1698" spans="1:6" x14ac:dyDescent="0.25">
      <c r="A1698" t="str">
        <f t="shared" si="52"/>
        <v>AMMS19012</v>
      </c>
      <c r="B1698" s="116" t="str">
        <f t="shared" si="53"/>
        <v xml:space="preserve">CAMACHO COROJO MACHITOS </v>
      </c>
      <c r="C1698" s="101">
        <v>28.2</v>
      </c>
      <c r="D1698" t="s">
        <v>2941</v>
      </c>
      <c r="E1698" t="s">
        <v>4168</v>
      </c>
      <c r="F1698" t="s">
        <v>4169</v>
      </c>
    </row>
    <row r="1699" spans="1:6" x14ac:dyDescent="0.25">
      <c r="A1699" t="str">
        <f t="shared" si="52"/>
        <v>AMMS20165</v>
      </c>
      <c r="B1699" s="116" t="str">
        <f t="shared" si="53"/>
        <v xml:space="preserve">CAMACHO COROJO ROBUSTO TUBOS 20 </v>
      </c>
      <c r="C1699" s="101">
        <v>296</v>
      </c>
      <c r="D1699" t="s">
        <v>1900</v>
      </c>
      <c r="E1699" t="s">
        <v>4170</v>
      </c>
      <c r="F1699" t="s">
        <v>4171</v>
      </c>
    </row>
    <row r="1700" spans="1:6" x14ac:dyDescent="0.25">
      <c r="A1700" t="str">
        <f t="shared" si="52"/>
        <v>AMMS19269</v>
      </c>
      <c r="B1700" s="116" t="str">
        <f t="shared" si="53"/>
        <v xml:space="preserve">CAMACHO ECUADOR ROBUSTO TUBOS 20 </v>
      </c>
      <c r="C1700" s="101">
        <v>296</v>
      </c>
      <c r="D1700" t="s">
        <v>1900</v>
      </c>
      <c r="E1700" t="s">
        <v>4172</v>
      </c>
      <c r="F1700" t="s">
        <v>4173</v>
      </c>
    </row>
    <row r="1701" spans="1:6" x14ac:dyDescent="0.25">
      <c r="A1701" t="str">
        <f t="shared" si="52"/>
        <v>AMMS19024</v>
      </c>
      <c r="B1701" s="116" t="str">
        <f t="shared" si="53"/>
        <v xml:space="preserve">CAMACHO ECUADOR TORO 20'S </v>
      </c>
      <c r="C1701" s="101">
        <v>264</v>
      </c>
      <c r="D1701" t="s">
        <v>1900</v>
      </c>
      <c r="E1701" t="s">
        <v>4174</v>
      </c>
      <c r="F1701" t="s">
        <v>4175</v>
      </c>
    </row>
    <row r="1702" spans="1:6" x14ac:dyDescent="0.25">
      <c r="A1702" t="str">
        <f t="shared" si="52"/>
        <v>AMMS19002</v>
      </c>
      <c r="B1702" s="116" t="str">
        <f t="shared" si="53"/>
        <v xml:space="preserve">CAMACHO INFAMOUS </v>
      </c>
      <c r="C1702" s="101">
        <v>12.8</v>
      </c>
      <c r="D1702" t="s">
        <v>3529</v>
      </c>
      <c r="E1702" t="s">
        <v>4176</v>
      </c>
      <c r="F1702" t="s">
        <v>4177</v>
      </c>
    </row>
    <row r="1703" spans="1:6" x14ac:dyDescent="0.25">
      <c r="A1703" t="str">
        <f t="shared" si="52"/>
        <v>AMMS21499</v>
      </c>
      <c r="B1703" s="116" t="str">
        <f t="shared" si="53"/>
        <v xml:space="preserve">CAMACHO LIMITED EDITION 2025 </v>
      </c>
      <c r="C1703" s="101">
        <v>360</v>
      </c>
      <c r="D1703" t="s">
        <v>1900</v>
      </c>
      <c r="E1703" t="s">
        <v>4178</v>
      </c>
      <c r="F1703" t="s">
        <v>4179</v>
      </c>
    </row>
    <row r="1704" spans="1:6" x14ac:dyDescent="0.25">
      <c r="A1704" t="str">
        <f t="shared" si="52"/>
        <v>AMMS19976</v>
      </c>
      <c r="B1704" s="116" t="str">
        <f t="shared" si="53"/>
        <v xml:space="preserve">CAMACHO NICARAGUA ROBUSTO 20 </v>
      </c>
      <c r="C1704" s="101">
        <v>250</v>
      </c>
      <c r="D1704" t="s">
        <v>1900</v>
      </c>
      <c r="E1704" t="s">
        <v>4180</v>
      </c>
      <c r="F1704" t="s">
        <v>4181</v>
      </c>
    </row>
    <row r="1705" spans="1:6" x14ac:dyDescent="0.25">
      <c r="A1705" t="str">
        <f t="shared" si="52"/>
        <v>AMMS19977</v>
      </c>
      <c r="B1705" s="116" t="str">
        <f t="shared" si="53"/>
        <v xml:space="preserve">CAMACHO NICARAGUA TORO 20 </v>
      </c>
      <c r="C1705" s="101">
        <v>270</v>
      </c>
      <c r="D1705" t="s">
        <v>1900</v>
      </c>
      <c r="E1705" t="s">
        <v>4182</v>
      </c>
      <c r="F1705" t="s">
        <v>4183</v>
      </c>
    </row>
    <row r="1706" spans="1:6" x14ac:dyDescent="0.25">
      <c r="A1706" t="str">
        <f t="shared" si="52"/>
        <v>AMMS21841</v>
      </c>
      <c r="B1706" s="116" t="str">
        <f t="shared" si="53"/>
        <v xml:space="preserve">CAMACHO TORO ASSORTMENT 5 </v>
      </c>
      <c r="C1706" s="101">
        <v>62</v>
      </c>
      <c r="D1706" t="s">
        <v>2752</v>
      </c>
      <c r="E1706" t="s">
        <v>4184</v>
      </c>
      <c r="F1706" t="s">
        <v>4185</v>
      </c>
    </row>
    <row r="1707" spans="1:6" x14ac:dyDescent="0.25">
      <c r="A1707" t="str">
        <f t="shared" si="52"/>
        <v>AMMS20929</v>
      </c>
      <c r="B1707" s="116" t="str">
        <f t="shared" si="53"/>
        <v xml:space="preserve">CAO AMAZON BASIN ROTHSCHILD </v>
      </c>
      <c r="C1707" s="101">
        <v>665</v>
      </c>
      <c r="D1707" t="s">
        <v>2964</v>
      </c>
      <c r="E1707" t="s">
        <v>4186</v>
      </c>
      <c r="F1707" t="s">
        <v>4187</v>
      </c>
    </row>
    <row r="1708" spans="1:6" x14ac:dyDescent="0.25">
      <c r="A1708" t="str">
        <f t="shared" si="52"/>
        <v>AMMS20936</v>
      </c>
      <c r="B1708" s="116" t="str">
        <f t="shared" si="53"/>
        <v xml:space="preserve">CAO AMAZON BASIN ROTHSCHILD </v>
      </c>
      <c r="C1708" s="101">
        <v>13.3</v>
      </c>
      <c r="D1708" t="s">
        <v>3529</v>
      </c>
      <c r="E1708" t="s">
        <v>4186</v>
      </c>
      <c r="F1708" t="s">
        <v>4188</v>
      </c>
    </row>
    <row r="1709" spans="1:6" x14ac:dyDescent="0.25">
      <c r="A1709" t="str">
        <f t="shared" si="52"/>
        <v>AMMS20930</v>
      </c>
      <c r="B1709" s="116" t="str">
        <f t="shared" si="53"/>
        <v xml:space="preserve">CAO AMAZON BASIN TORO </v>
      </c>
      <c r="C1709" s="101">
        <v>279</v>
      </c>
      <c r="D1709" t="s">
        <v>2786</v>
      </c>
      <c r="E1709" t="s">
        <v>4189</v>
      </c>
      <c r="F1709" t="s">
        <v>4190</v>
      </c>
    </row>
    <row r="1710" spans="1:6" x14ac:dyDescent="0.25">
      <c r="A1710" t="str">
        <f t="shared" si="52"/>
        <v>AMMS20937</v>
      </c>
      <c r="B1710" s="116" t="str">
        <f t="shared" si="53"/>
        <v xml:space="preserve">CAO AMAZON BASIN TORO </v>
      </c>
      <c r="C1710" s="101">
        <v>15.5</v>
      </c>
      <c r="D1710" t="s">
        <v>3529</v>
      </c>
      <c r="E1710" t="s">
        <v>4189</v>
      </c>
      <c r="F1710" t="s">
        <v>4191</v>
      </c>
    </row>
    <row r="1711" spans="1:6" x14ac:dyDescent="0.25">
      <c r="A1711" t="str">
        <f t="shared" si="52"/>
        <v>AMMS20327</v>
      </c>
      <c r="B1711" s="116" t="str">
        <f t="shared" si="53"/>
        <v xml:space="preserve">CAO ARCANA SERIES MORTAL COIL </v>
      </c>
      <c r="C1711" s="101">
        <v>11.5</v>
      </c>
      <c r="D1711" t="s">
        <v>3529</v>
      </c>
      <c r="E1711" t="s">
        <v>4192</v>
      </c>
      <c r="F1711" t="s">
        <v>4193</v>
      </c>
    </row>
    <row r="1712" spans="1:6" x14ac:dyDescent="0.25">
      <c r="A1712" t="str">
        <f t="shared" si="52"/>
        <v>AMMS20328</v>
      </c>
      <c r="B1712" s="116" t="str">
        <f t="shared" si="53"/>
        <v xml:space="preserve">CAO ARCANA SERIES MORTAL COIL </v>
      </c>
      <c r="C1712" s="101">
        <v>230</v>
      </c>
      <c r="D1712" t="s">
        <v>1900</v>
      </c>
      <c r="E1712" t="s">
        <v>4192</v>
      </c>
      <c r="F1712" t="s">
        <v>4194</v>
      </c>
    </row>
    <row r="1713" spans="1:6" x14ac:dyDescent="0.25">
      <c r="A1713" t="str">
        <f t="shared" si="52"/>
        <v>AMMS21457</v>
      </c>
      <c r="B1713" s="116" t="str">
        <f t="shared" si="53"/>
        <v xml:space="preserve">CAO ARCANA SERIES THUNDER SMOKE TORO GRANDE </v>
      </c>
      <c r="C1713" s="101">
        <v>11.3</v>
      </c>
      <c r="D1713" t="s">
        <v>3529</v>
      </c>
      <c r="E1713" t="s">
        <v>4195</v>
      </c>
      <c r="F1713" t="s">
        <v>4196</v>
      </c>
    </row>
    <row r="1714" spans="1:6" x14ac:dyDescent="0.25">
      <c r="A1714" t="str">
        <f t="shared" si="52"/>
        <v>AMMS21458</v>
      </c>
      <c r="B1714" s="116" t="str">
        <f t="shared" si="53"/>
        <v xml:space="preserve">CAO ARCANA SERIES THUNDER SMOKE TORO GRANDE </v>
      </c>
      <c r="C1714" s="101">
        <v>226</v>
      </c>
      <c r="D1714" t="s">
        <v>1900</v>
      </c>
      <c r="E1714" t="s">
        <v>4195</v>
      </c>
      <c r="F1714" t="s">
        <v>4197</v>
      </c>
    </row>
    <row r="1715" spans="1:6" x14ac:dyDescent="0.25">
      <c r="A1715" t="str">
        <f t="shared" si="52"/>
        <v>AMMS20675</v>
      </c>
      <c r="B1715" s="116" t="str">
        <f t="shared" si="53"/>
        <v xml:space="preserve">CAO BX3 ROBUSTO </v>
      </c>
      <c r="C1715" s="101">
        <v>166</v>
      </c>
      <c r="D1715" t="s">
        <v>1900</v>
      </c>
      <c r="E1715" t="s">
        <v>4198</v>
      </c>
      <c r="F1715" t="s">
        <v>4199</v>
      </c>
    </row>
    <row r="1716" spans="1:6" x14ac:dyDescent="0.25">
      <c r="A1716" t="str">
        <f t="shared" si="52"/>
        <v>AMMS20676</v>
      </c>
      <c r="B1716" s="116" t="str">
        <f t="shared" si="53"/>
        <v xml:space="preserve">CAO BX3 ROBUSTO </v>
      </c>
      <c r="C1716" s="101">
        <v>8.3000000000000007</v>
      </c>
      <c r="D1716" t="s">
        <v>3529</v>
      </c>
      <c r="E1716" t="s">
        <v>4198</v>
      </c>
      <c r="F1716" t="s">
        <v>4200</v>
      </c>
    </row>
    <row r="1717" spans="1:6" x14ac:dyDescent="0.25">
      <c r="A1717" t="str">
        <f t="shared" si="52"/>
        <v>AMMS20677</v>
      </c>
      <c r="B1717" s="116" t="str">
        <f t="shared" si="53"/>
        <v xml:space="preserve">CAO BX3 TORO </v>
      </c>
      <c r="C1717" s="101">
        <v>176</v>
      </c>
      <c r="D1717" t="s">
        <v>1900</v>
      </c>
      <c r="E1717" t="s">
        <v>4201</v>
      </c>
      <c r="F1717" t="s">
        <v>4202</v>
      </c>
    </row>
    <row r="1718" spans="1:6" x14ac:dyDescent="0.25">
      <c r="A1718" t="str">
        <f t="shared" si="52"/>
        <v>AMMS20678</v>
      </c>
      <c r="B1718" s="116" t="str">
        <f t="shared" si="53"/>
        <v xml:space="preserve">CAO BX3 TORO </v>
      </c>
      <c r="C1718" s="101">
        <v>8.8000000000000007</v>
      </c>
      <c r="D1718" t="s">
        <v>3529</v>
      </c>
      <c r="E1718" t="s">
        <v>4201</v>
      </c>
      <c r="F1718" t="s">
        <v>4203</v>
      </c>
    </row>
    <row r="1719" spans="1:6" x14ac:dyDescent="0.25">
      <c r="A1719" t="str">
        <f t="shared" si="52"/>
        <v>AMMS21079</v>
      </c>
      <c r="B1719" s="116" t="str">
        <f t="shared" si="53"/>
        <v xml:space="preserve">CAO CAMEROON PERFECTO </v>
      </c>
      <c r="C1719" s="101">
        <v>162</v>
      </c>
      <c r="D1719" t="s">
        <v>1900</v>
      </c>
      <c r="E1719" t="s">
        <v>4204</v>
      </c>
      <c r="F1719" t="s">
        <v>4205</v>
      </c>
    </row>
    <row r="1720" spans="1:6" x14ac:dyDescent="0.25">
      <c r="A1720" t="str">
        <f t="shared" si="52"/>
        <v>AMMS21080</v>
      </c>
      <c r="B1720" s="116" t="str">
        <f t="shared" si="53"/>
        <v xml:space="preserve">CAO CAMEROON PERFECTO </v>
      </c>
      <c r="C1720" s="101">
        <v>8.1</v>
      </c>
      <c r="D1720" t="s">
        <v>3529</v>
      </c>
      <c r="E1720" t="s">
        <v>4204</v>
      </c>
      <c r="F1720" t="s">
        <v>4206</v>
      </c>
    </row>
    <row r="1721" spans="1:6" x14ac:dyDescent="0.25">
      <c r="A1721" t="str">
        <f t="shared" si="52"/>
        <v>AMMS21083</v>
      </c>
      <c r="B1721" s="116" t="str">
        <f t="shared" si="53"/>
        <v xml:space="preserve">CAO GOLD MADURO ROBUSTO </v>
      </c>
      <c r="C1721" s="101">
        <v>170</v>
      </c>
      <c r="D1721" t="s">
        <v>1900</v>
      </c>
      <c r="E1721" t="s">
        <v>4207</v>
      </c>
      <c r="F1721" t="s">
        <v>4208</v>
      </c>
    </row>
    <row r="1722" spans="1:6" x14ac:dyDescent="0.25">
      <c r="A1722" t="str">
        <f t="shared" si="52"/>
        <v>AMMS21084</v>
      </c>
      <c r="B1722" s="116" t="str">
        <f t="shared" si="53"/>
        <v xml:space="preserve">CAO GOLD MADURO ROBUSTO </v>
      </c>
      <c r="C1722" s="101">
        <v>8.5</v>
      </c>
      <c r="D1722" t="s">
        <v>3529</v>
      </c>
      <c r="E1722" t="s">
        <v>4207</v>
      </c>
      <c r="F1722" t="s">
        <v>4209</v>
      </c>
    </row>
    <row r="1723" spans="1:6" x14ac:dyDescent="0.25">
      <c r="A1723" t="str">
        <f t="shared" si="52"/>
        <v>AMMS21081</v>
      </c>
      <c r="B1723" s="116" t="str">
        <f t="shared" si="53"/>
        <v xml:space="preserve">CAO GOLD ROBUSTO </v>
      </c>
      <c r="C1723" s="101">
        <v>160</v>
      </c>
      <c r="D1723" t="s">
        <v>1900</v>
      </c>
      <c r="E1723" t="s">
        <v>4210</v>
      </c>
      <c r="F1723" t="s">
        <v>4211</v>
      </c>
    </row>
    <row r="1724" spans="1:6" x14ac:dyDescent="0.25">
      <c r="A1724" t="str">
        <f t="shared" si="52"/>
        <v>AMMS21082</v>
      </c>
      <c r="B1724" s="116" t="str">
        <f t="shared" si="53"/>
        <v xml:space="preserve">CAO GOLD ROBUSTO </v>
      </c>
      <c r="C1724" s="101">
        <v>8</v>
      </c>
      <c r="D1724" t="s">
        <v>3529</v>
      </c>
      <c r="E1724" t="s">
        <v>4210</v>
      </c>
      <c r="F1724" t="s">
        <v>4212</v>
      </c>
    </row>
    <row r="1725" spans="1:6" x14ac:dyDescent="0.25">
      <c r="A1725" t="str">
        <f t="shared" si="52"/>
        <v>AMMS21077</v>
      </c>
      <c r="B1725" s="116" t="str">
        <f t="shared" si="53"/>
        <v xml:space="preserve">CAO MEDIO TIEMPO MAGNIFICO </v>
      </c>
      <c r="C1725" s="101">
        <v>216</v>
      </c>
      <c r="D1725" t="s">
        <v>1900</v>
      </c>
      <c r="E1725" t="s">
        <v>4213</v>
      </c>
      <c r="F1725" t="s">
        <v>4214</v>
      </c>
    </row>
    <row r="1726" spans="1:6" x14ac:dyDescent="0.25">
      <c r="A1726" t="str">
        <f t="shared" si="52"/>
        <v>AMMS21078</v>
      </c>
      <c r="B1726" s="116" t="str">
        <f t="shared" si="53"/>
        <v xml:space="preserve">CAO MEDIO TIEMPO MAGNIFICO </v>
      </c>
      <c r="C1726" s="101">
        <v>10.8</v>
      </c>
      <c r="D1726" t="s">
        <v>3529</v>
      </c>
      <c r="E1726" t="s">
        <v>4213</v>
      </c>
      <c r="F1726" t="s">
        <v>4215</v>
      </c>
    </row>
    <row r="1727" spans="1:6" x14ac:dyDescent="0.25">
      <c r="A1727" t="str">
        <f t="shared" si="52"/>
        <v>AMMS21075</v>
      </c>
      <c r="B1727" s="116" t="str">
        <f t="shared" si="53"/>
        <v xml:space="preserve">CAO MEDIO TIEMPO ROBUSTO </v>
      </c>
      <c r="C1727" s="101">
        <v>200</v>
      </c>
      <c r="D1727" t="s">
        <v>1900</v>
      </c>
      <c r="E1727" t="s">
        <v>4216</v>
      </c>
      <c r="F1727" t="s">
        <v>4217</v>
      </c>
    </row>
    <row r="1728" spans="1:6" x14ac:dyDescent="0.25">
      <c r="A1728" t="str">
        <f t="shared" si="52"/>
        <v>AMMS21076</v>
      </c>
      <c r="B1728" s="116" t="str">
        <f t="shared" si="53"/>
        <v xml:space="preserve">CAO MEDIO TIEMPO ROBUSTO </v>
      </c>
      <c r="C1728" s="101">
        <v>10</v>
      </c>
      <c r="D1728" t="s">
        <v>3529</v>
      </c>
      <c r="E1728" t="s">
        <v>4216</v>
      </c>
      <c r="F1728" t="s">
        <v>4218</v>
      </c>
    </row>
    <row r="1729" spans="1:6" x14ac:dyDescent="0.25">
      <c r="A1729" t="str">
        <f t="shared" si="52"/>
        <v>AMMS21006</v>
      </c>
      <c r="B1729" s="116" t="str">
        <f t="shared" si="53"/>
        <v xml:space="preserve">CAO PILON ROBUSTO EXTRA FRESHPACK </v>
      </c>
      <c r="C1729" s="101">
        <v>25.5</v>
      </c>
      <c r="D1729" t="s">
        <v>2792</v>
      </c>
      <c r="E1729" t="s">
        <v>4219</v>
      </c>
      <c r="F1729" t="s">
        <v>4220</v>
      </c>
    </row>
    <row r="1730" spans="1:6" x14ac:dyDescent="0.25">
      <c r="A1730" t="str">
        <f t="shared" ref="A1730:A1793" si="54">"AMMS" &amp; F1730</f>
        <v>AMMS21007</v>
      </c>
      <c r="B1730" s="116" t="str">
        <f t="shared" ref="B1730:B1793" si="55">E1730 &amp; " " &amp; IF(D1730="astuccio da 20 pezzi","*AST 20",IF(D1730="cartoccio da 20 pezzi","*CART 20",""))</f>
        <v xml:space="preserve">CAO PILON ROBUSTO EXTRA FRESHPACK </v>
      </c>
      <c r="C1730" s="101">
        <v>153</v>
      </c>
      <c r="D1730" t="s">
        <v>2786</v>
      </c>
      <c r="E1730" t="s">
        <v>4219</v>
      </c>
      <c r="F1730" t="s">
        <v>4221</v>
      </c>
    </row>
    <row r="1731" spans="1:6" x14ac:dyDescent="0.25">
      <c r="A1731" t="str">
        <f t="shared" si="54"/>
        <v>AMMS21452</v>
      </c>
      <c r="B1731" s="116" t="str">
        <f t="shared" si="55"/>
        <v xml:space="preserve">CAO PREMIER SAMPLER </v>
      </c>
      <c r="C1731" s="101">
        <v>44</v>
      </c>
      <c r="D1731" t="s">
        <v>2999</v>
      </c>
      <c r="E1731" t="s">
        <v>4222</v>
      </c>
      <c r="F1731" t="s">
        <v>4223</v>
      </c>
    </row>
    <row r="1732" spans="1:6" x14ac:dyDescent="0.25">
      <c r="A1732" t="str">
        <f t="shared" si="54"/>
        <v>AMMS21724</v>
      </c>
      <c r="B1732" s="116" t="str">
        <f t="shared" si="55"/>
        <v xml:space="preserve">CAPITOL ART DECO </v>
      </c>
      <c r="C1732" s="101">
        <v>120</v>
      </c>
      <c r="D1732" t="s">
        <v>2755</v>
      </c>
      <c r="E1732" t="s">
        <v>4224</v>
      </c>
      <c r="F1732" t="s">
        <v>4225</v>
      </c>
    </row>
    <row r="1733" spans="1:6" x14ac:dyDescent="0.25">
      <c r="A1733" t="str">
        <f t="shared" si="54"/>
        <v>AMMS20640</v>
      </c>
      <c r="B1733" s="116" t="str">
        <f t="shared" si="55"/>
        <v xml:space="preserve">CAPITOL CASINO </v>
      </c>
      <c r="C1733" s="101">
        <v>110</v>
      </c>
      <c r="D1733" t="s">
        <v>2755</v>
      </c>
      <c r="E1733" t="s">
        <v>4226</v>
      </c>
      <c r="F1733" t="s">
        <v>4227</v>
      </c>
    </row>
    <row r="1734" spans="1:6" x14ac:dyDescent="0.25">
      <c r="A1734" t="str">
        <f t="shared" si="54"/>
        <v>AMMS20641</v>
      </c>
      <c r="B1734" s="116" t="str">
        <f t="shared" si="55"/>
        <v xml:space="preserve">CAPITOL GALA </v>
      </c>
      <c r="C1734" s="101">
        <v>120</v>
      </c>
      <c r="D1734" t="s">
        <v>2755</v>
      </c>
      <c r="E1734" t="s">
        <v>4228</v>
      </c>
      <c r="F1734" t="s">
        <v>4229</v>
      </c>
    </row>
    <row r="1735" spans="1:6" x14ac:dyDescent="0.25">
      <c r="A1735" t="str">
        <f t="shared" si="54"/>
        <v>AMMS20639</v>
      </c>
      <c r="B1735" s="116" t="str">
        <f t="shared" si="55"/>
        <v xml:space="preserve">CAPITOL JACK </v>
      </c>
      <c r="C1735" s="101">
        <v>100</v>
      </c>
      <c r="D1735" t="s">
        <v>2755</v>
      </c>
      <c r="E1735" t="s">
        <v>4230</v>
      </c>
      <c r="F1735" t="s">
        <v>4231</v>
      </c>
    </row>
    <row r="1736" spans="1:6" x14ac:dyDescent="0.25">
      <c r="A1736" t="str">
        <f t="shared" si="54"/>
        <v>AMMS21447</v>
      </c>
      <c r="B1736" s="116" t="str">
        <f t="shared" si="55"/>
        <v xml:space="preserve">CAPITOL SWING </v>
      </c>
      <c r="C1736" s="101">
        <v>90</v>
      </c>
      <c r="D1736" t="s">
        <v>2755</v>
      </c>
      <c r="E1736" t="s">
        <v>4232</v>
      </c>
      <c r="F1736" t="s">
        <v>4233</v>
      </c>
    </row>
    <row r="1737" spans="1:6" x14ac:dyDescent="0.25">
      <c r="A1737" t="str">
        <f t="shared" si="54"/>
        <v>AMMS17741</v>
      </c>
      <c r="B1737" s="116" t="str">
        <f t="shared" si="55"/>
        <v xml:space="preserve">CARLOS TORANO PURITOS EXODUS 1959 </v>
      </c>
      <c r="C1737" s="101">
        <v>20</v>
      </c>
      <c r="D1737" t="s">
        <v>2755</v>
      </c>
      <c r="E1737" t="s">
        <v>4234</v>
      </c>
      <c r="F1737" t="s">
        <v>4235</v>
      </c>
    </row>
    <row r="1738" spans="1:6" x14ac:dyDescent="0.25">
      <c r="A1738" t="str">
        <f t="shared" si="54"/>
        <v>AMMS17742</v>
      </c>
      <c r="B1738" s="116" t="str">
        <f t="shared" si="55"/>
        <v xml:space="preserve">CARLOS TORANO PURITOS RESERVA SELECTA </v>
      </c>
      <c r="C1738" s="101">
        <v>20</v>
      </c>
      <c r="D1738" t="s">
        <v>2755</v>
      </c>
      <c r="E1738" t="s">
        <v>4236</v>
      </c>
      <c r="F1738" t="s">
        <v>4237</v>
      </c>
    </row>
    <row r="1739" spans="1:6" x14ac:dyDescent="0.25">
      <c r="A1739" t="str">
        <f t="shared" si="54"/>
        <v>AMMS18542</v>
      </c>
      <c r="B1739" s="116" t="str">
        <f t="shared" si="55"/>
        <v xml:space="preserve">CASA DE GARCÌA BELICOSO CONNECTICUT BUNDLE </v>
      </c>
      <c r="C1739" s="101">
        <v>34</v>
      </c>
      <c r="D1739" t="s">
        <v>2755</v>
      </c>
      <c r="E1739" t="s">
        <v>4238</v>
      </c>
      <c r="F1739" t="s">
        <v>4239</v>
      </c>
    </row>
    <row r="1740" spans="1:6" x14ac:dyDescent="0.25">
      <c r="A1740" t="str">
        <f t="shared" si="54"/>
        <v>AMMS18541</v>
      </c>
      <c r="B1740" s="116" t="str">
        <f t="shared" si="55"/>
        <v xml:space="preserve">CASA DE GARCÌA ROBUSTO CONNECTICUT BUNDLE </v>
      </c>
      <c r="C1740" s="101">
        <v>33</v>
      </c>
      <c r="D1740" t="s">
        <v>2755</v>
      </c>
      <c r="E1740" t="s">
        <v>4240</v>
      </c>
      <c r="F1740" t="s">
        <v>4241</v>
      </c>
    </row>
    <row r="1741" spans="1:6" x14ac:dyDescent="0.25">
      <c r="A1741" t="str">
        <f t="shared" si="54"/>
        <v>AMMS18693</v>
      </c>
      <c r="B1741" s="116" t="str">
        <f t="shared" si="55"/>
        <v xml:space="preserve">CASA DE GARCIA SHORT ROBUSTO </v>
      </c>
      <c r="C1741" s="101">
        <v>30</v>
      </c>
      <c r="D1741" t="s">
        <v>2755</v>
      </c>
      <c r="E1741" t="s">
        <v>4242</v>
      </c>
      <c r="F1741" t="s">
        <v>4243</v>
      </c>
    </row>
    <row r="1742" spans="1:6" x14ac:dyDescent="0.25">
      <c r="A1742" t="str">
        <f t="shared" si="54"/>
        <v>AMMS21726</v>
      </c>
      <c r="B1742" s="116" t="str">
        <f t="shared" si="55"/>
        <v xml:space="preserve">CASA DE GARCIA TORO </v>
      </c>
      <c r="C1742" s="101">
        <v>34</v>
      </c>
      <c r="D1742" t="s">
        <v>2755</v>
      </c>
      <c r="E1742" t="s">
        <v>4244</v>
      </c>
      <c r="F1742" t="s">
        <v>4245</v>
      </c>
    </row>
    <row r="1743" spans="1:6" x14ac:dyDescent="0.25">
      <c r="A1743" t="str">
        <f t="shared" si="54"/>
        <v>AMMS19748</v>
      </c>
      <c r="B1743" s="116" t="str">
        <f t="shared" si="55"/>
        <v xml:space="preserve">CASA MAGNA COLORADO BELICOSOS </v>
      </c>
      <c r="C1743" s="101">
        <v>243</v>
      </c>
      <c r="D1743" t="s">
        <v>4110</v>
      </c>
      <c r="E1743" t="s">
        <v>4246</v>
      </c>
      <c r="F1743" t="s">
        <v>4247</v>
      </c>
    </row>
    <row r="1744" spans="1:6" x14ac:dyDescent="0.25">
      <c r="A1744" t="str">
        <f t="shared" si="54"/>
        <v>AMMS20872</v>
      </c>
      <c r="B1744" s="116" t="str">
        <f t="shared" si="55"/>
        <v xml:space="preserve">CASA MAGNA COLORADO GIGANTOR </v>
      </c>
      <c r="C1744" s="101">
        <v>700</v>
      </c>
      <c r="D1744" t="s">
        <v>2964</v>
      </c>
      <c r="E1744" t="s">
        <v>4248</v>
      </c>
      <c r="F1744" t="s">
        <v>4249</v>
      </c>
    </row>
    <row r="1745" spans="1:6" x14ac:dyDescent="0.25">
      <c r="A1745" t="str">
        <f t="shared" si="54"/>
        <v>AMMS19746</v>
      </c>
      <c r="B1745" s="116" t="str">
        <f t="shared" si="55"/>
        <v xml:space="preserve">CASA MAGNA COLORADO GRAN TOROS </v>
      </c>
      <c r="C1745" s="101">
        <v>256.5</v>
      </c>
      <c r="D1745" t="s">
        <v>4110</v>
      </c>
      <c r="E1745" t="s">
        <v>4250</v>
      </c>
      <c r="F1745" t="s">
        <v>4251</v>
      </c>
    </row>
    <row r="1746" spans="1:6" x14ac:dyDescent="0.25">
      <c r="A1746" t="str">
        <f t="shared" si="54"/>
        <v>AMMS20871</v>
      </c>
      <c r="B1746" s="116" t="str">
        <f t="shared" si="55"/>
        <v xml:space="preserve">CASA MAGNA COLORADO PIKITO </v>
      </c>
      <c r="C1746" s="101">
        <v>385</v>
      </c>
      <c r="D1746" t="s">
        <v>4252</v>
      </c>
      <c r="E1746" t="s">
        <v>4253</v>
      </c>
      <c r="F1746" t="s">
        <v>4254</v>
      </c>
    </row>
    <row r="1747" spans="1:6" x14ac:dyDescent="0.25">
      <c r="A1747" t="str">
        <f t="shared" si="54"/>
        <v>AMMS19749</v>
      </c>
      <c r="B1747" s="116" t="str">
        <f t="shared" si="55"/>
        <v xml:space="preserve">CASA MAGNA COLORADO ROBUSTOS </v>
      </c>
      <c r="C1747" s="101">
        <v>216</v>
      </c>
      <c r="D1747" t="s">
        <v>4110</v>
      </c>
      <c r="E1747" t="s">
        <v>4255</v>
      </c>
      <c r="F1747" t="s">
        <v>4256</v>
      </c>
    </row>
    <row r="1748" spans="1:6" x14ac:dyDescent="0.25">
      <c r="A1748" t="str">
        <f t="shared" si="54"/>
        <v>AMMS19747</v>
      </c>
      <c r="B1748" s="116" t="str">
        <f t="shared" si="55"/>
        <v xml:space="preserve">CASA MAGNA COLORADO TORITOS </v>
      </c>
      <c r="C1748" s="101">
        <v>229.5</v>
      </c>
      <c r="D1748" t="s">
        <v>4110</v>
      </c>
      <c r="E1748" t="s">
        <v>4257</v>
      </c>
      <c r="F1748" t="s">
        <v>4258</v>
      </c>
    </row>
    <row r="1749" spans="1:6" x14ac:dyDescent="0.25">
      <c r="A1749" t="str">
        <f t="shared" si="54"/>
        <v>AMMS19044</v>
      </c>
      <c r="B1749" s="116" t="str">
        <f t="shared" si="55"/>
        <v xml:space="preserve">CASA MAGNA LICEY CORONA </v>
      </c>
      <c r="C1749" s="101">
        <v>120</v>
      </c>
      <c r="D1749" t="s">
        <v>1900</v>
      </c>
      <c r="E1749" t="s">
        <v>4259</v>
      </c>
      <c r="F1749" t="s">
        <v>4260</v>
      </c>
    </row>
    <row r="1750" spans="1:6" x14ac:dyDescent="0.25">
      <c r="A1750" t="str">
        <f t="shared" si="54"/>
        <v>AMMS19752</v>
      </c>
      <c r="B1750" s="116" t="str">
        <f t="shared" si="55"/>
        <v xml:space="preserve">CASA MAGNA LIGA F CHURCHILLS </v>
      </c>
      <c r="C1750" s="101">
        <v>324</v>
      </c>
      <c r="D1750" t="s">
        <v>4110</v>
      </c>
      <c r="E1750" t="s">
        <v>4261</v>
      </c>
      <c r="F1750" t="s">
        <v>4262</v>
      </c>
    </row>
    <row r="1751" spans="1:6" x14ac:dyDescent="0.25">
      <c r="A1751" t="str">
        <f t="shared" si="54"/>
        <v>AMMS20873</v>
      </c>
      <c r="B1751" s="116" t="str">
        <f t="shared" si="55"/>
        <v xml:space="preserve">CASA MAGNA LIGA F ROBUSTO </v>
      </c>
      <c r="C1751" s="101">
        <v>98</v>
      </c>
      <c r="D1751" t="s">
        <v>2755</v>
      </c>
      <c r="E1751" t="s">
        <v>4263</v>
      </c>
      <c r="F1751" t="s">
        <v>4264</v>
      </c>
    </row>
    <row r="1752" spans="1:6" x14ac:dyDescent="0.25">
      <c r="A1752" t="str">
        <f t="shared" si="54"/>
        <v>AMMS19751</v>
      </c>
      <c r="B1752" s="116" t="str">
        <f t="shared" si="55"/>
        <v xml:space="preserve">CASA MAGNA LIGA F ROBUSTOS </v>
      </c>
      <c r="C1752" s="101">
        <v>297</v>
      </c>
      <c r="D1752" t="s">
        <v>4110</v>
      </c>
      <c r="E1752" t="s">
        <v>4265</v>
      </c>
      <c r="F1752" t="s">
        <v>4266</v>
      </c>
    </row>
    <row r="1753" spans="1:6" x14ac:dyDescent="0.25">
      <c r="A1753" t="str">
        <f t="shared" si="54"/>
        <v>AMMS19750</v>
      </c>
      <c r="B1753" s="116" t="str">
        <f t="shared" si="55"/>
        <v xml:space="preserve">CASA MAGNA LIGA F SHORT ROBUSTOS </v>
      </c>
      <c r="C1753" s="101">
        <v>270</v>
      </c>
      <c r="D1753" t="s">
        <v>4110</v>
      </c>
      <c r="E1753" t="s">
        <v>4267</v>
      </c>
      <c r="F1753" t="s">
        <v>4268</v>
      </c>
    </row>
    <row r="1754" spans="1:6" x14ac:dyDescent="0.25">
      <c r="A1754" t="str">
        <f t="shared" si="54"/>
        <v>AMMS20874</v>
      </c>
      <c r="B1754" s="116" t="str">
        <f t="shared" si="55"/>
        <v xml:space="preserve">CASA MAGNA LIGA F TORO </v>
      </c>
      <c r="C1754" s="101">
        <v>98</v>
      </c>
      <c r="D1754" t="s">
        <v>2755</v>
      </c>
      <c r="E1754" t="s">
        <v>4269</v>
      </c>
      <c r="F1754" t="s">
        <v>4270</v>
      </c>
    </row>
    <row r="1755" spans="1:6" x14ac:dyDescent="0.25">
      <c r="A1755" t="str">
        <f t="shared" si="54"/>
        <v>AMMS21751</v>
      </c>
      <c r="B1755" s="116" t="str">
        <f t="shared" si="55"/>
        <v xml:space="preserve">CASA MAGNA MADURO BELICOSO BOX PRESSED </v>
      </c>
      <c r="C1755" s="101">
        <v>210</v>
      </c>
      <c r="D1755" t="s">
        <v>1900</v>
      </c>
      <c r="E1755" t="s">
        <v>4271</v>
      </c>
      <c r="F1755" t="s">
        <v>4272</v>
      </c>
    </row>
    <row r="1756" spans="1:6" x14ac:dyDescent="0.25">
      <c r="A1756" t="str">
        <f t="shared" si="54"/>
        <v>AMMS21750</v>
      </c>
      <c r="B1756" s="116" t="str">
        <f t="shared" si="55"/>
        <v xml:space="preserve">CASA MAGNA MADURO LANCERO </v>
      </c>
      <c r="C1756" s="101">
        <v>195</v>
      </c>
      <c r="D1756" t="s">
        <v>1900</v>
      </c>
      <c r="E1756" t="s">
        <v>4273</v>
      </c>
      <c r="F1756" t="s">
        <v>4274</v>
      </c>
    </row>
    <row r="1757" spans="1:6" x14ac:dyDescent="0.25">
      <c r="A1757" t="str">
        <f t="shared" si="54"/>
        <v>AMMS20875</v>
      </c>
      <c r="B1757" s="116" t="str">
        <f t="shared" si="55"/>
        <v xml:space="preserve">CASA MAGNA OSCURO ROBUSTO </v>
      </c>
      <c r="C1757" s="101">
        <v>310.5</v>
      </c>
      <c r="D1757" t="s">
        <v>4110</v>
      </c>
      <c r="E1757" t="s">
        <v>4275</v>
      </c>
      <c r="F1757" t="s">
        <v>4276</v>
      </c>
    </row>
    <row r="1758" spans="1:6" x14ac:dyDescent="0.25">
      <c r="A1758" t="str">
        <f t="shared" si="54"/>
        <v>AMMS20354</v>
      </c>
      <c r="B1758" s="116" t="str">
        <f t="shared" si="55"/>
        <v xml:space="preserve">CASA TURRENT 1880 CLARO DOBLE ROBUSTO </v>
      </c>
      <c r="C1758" s="101">
        <v>120</v>
      </c>
      <c r="D1758" t="s">
        <v>2755</v>
      </c>
      <c r="E1758" t="s">
        <v>4277</v>
      </c>
      <c r="F1758" t="s">
        <v>4278</v>
      </c>
    </row>
    <row r="1759" spans="1:6" x14ac:dyDescent="0.25">
      <c r="A1759" t="str">
        <f t="shared" si="54"/>
        <v>AMMS20330</v>
      </c>
      <c r="B1759" s="116" t="str">
        <f t="shared" si="55"/>
        <v xml:space="preserve">CASA TURRENT 1880 CLARO LANCERO </v>
      </c>
      <c r="C1759" s="101">
        <v>110</v>
      </c>
      <c r="D1759" t="s">
        <v>2755</v>
      </c>
      <c r="E1759" t="s">
        <v>4279</v>
      </c>
      <c r="F1759" t="s">
        <v>4280</v>
      </c>
    </row>
    <row r="1760" spans="1:6" x14ac:dyDescent="0.25">
      <c r="A1760" t="str">
        <f t="shared" si="54"/>
        <v>AMMS20331</v>
      </c>
      <c r="B1760" s="116" t="str">
        <f t="shared" si="55"/>
        <v xml:space="preserve">CASA TURRENT 1880 CLARO ROBUSTO </v>
      </c>
      <c r="C1760" s="101">
        <v>145</v>
      </c>
      <c r="D1760" t="s">
        <v>2755</v>
      </c>
      <c r="E1760" t="s">
        <v>4281</v>
      </c>
      <c r="F1760" t="s">
        <v>4282</v>
      </c>
    </row>
    <row r="1761" spans="1:6" x14ac:dyDescent="0.25">
      <c r="A1761" t="str">
        <f t="shared" si="54"/>
        <v>AMMS20332</v>
      </c>
      <c r="B1761" s="116" t="str">
        <f t="shared" si="55"/>
        <v xml:space="preserve">CASA TURRENT 1880 CLARO SHORT ROBUSTO </v>
      </c>
      <c r="C1761" s="101">
        <v>95</v>
      </c>
      <c r="D1761" t="s">
        <v>2755</v>
      </c>
      <c r="E1761" t="s">
        <v>4283</v>
      </c>
      <c r="F1761" t="s">
        <v>4284</v>
      </c>
    </row>
    <row r="1762" spans="1:6" x14ac:dyDescent="0.25">
      <c r="A1762" t="str">
        <f t="shared" si="54"/>
        <v>AMMS20355</v>
      </c>
      <c r="B1762" s="116" t="str">
        <f t="shared" si="55"/>
        <v xml:space="preserve">CASA TURRENT 1880 COLORADO DOBLE ROBUSTO </v>
      </c>
      <c r="C1762" s="101">
        <v>120</v>
      </c>
      <c r="D1762" t="s">
        <v>2755</v>
      </c>
      <c r="E1762" t="s">
        <v>4285</v>
      </c>
      <c r="F1762" t="s">
        <v>4286</v>
      </c>
    </row>
    <row r="1763" spans="1:6" x14ac:dyDescent="0.25">
      <c r="A1763" t="str">
        <f t="shared" si="54"/>
        <v>AMMS20333</v>
      </c>
      <c r="B1763" s="116" t="str">
        <f t="shared" si="55"/>
        <v xml:space="preserve">CASA TURRENT 1880 COLORADO LANCERO </v>
      </c>
      <c r="C1763" s="101">
        <v>110</v>
      </c>
      <c r="D1763" t="s">
        <v>2755</v>
      </c>
      <c r="E1763" t="s">
        <v>4287</v>
      </c>
      <c r="F1763" t="s">
        <v>4288</v>
      </c>
    </row>
    <row r="1764" spans="1:6" x14ac:dyDescent="0.25">
      <c r="A1764" t="str">
        <f t="shared" si="54"/>
        <v>AMMS20334</v>
      </c>
      <c r="B1764" s="116" t="str">
        <f t="shared" si="55"/>
        <v xml:space="preserve">CASA TURRENT 1880 COLORADO PERFECTO </v>
      </c>
      <c r="C1764" s="101">
        <v>105</v>
      </c>
      <c r="D1764" t="s">
        <v>2755</v>
      </c>
      <c r="E1764" t="s">
        <v>4289</v>
      </c>
      <c r="F1764" t="s">
        <v>4290</v>
      </c>
    </row>
    <row r="1765" spans="1:6" x14ac:dyDescent="0.25">
      <c r="A1765" t="str">
        <f t="shared" si="54"/>
        <v>AMMS20335</v>
      </c>
      <c r="B1765" s="116" t="str">
        <f t="shared" si="55"/>
        <v xml:space="preserve">CASA TURRENT 1880 COLORADO ROBUSTO </v>
      </c>
      <c r="C1765" s="101">
        <v>145</v>
      </c>
      <c r="D1765" t="s">
        <v>2755</v>
      </c>
      <c r="E1765" t="s">
        <v>4291</v>
      </c>
      <c r="F1765" t="s">
        <v>4292</v>
      </c>
    </row>
    <row r="1766" spans="1:6" x14ac:dyDescent="0.25">
      <c r="A1766" t="str">
        <f t="shared" si="54"/>
        <v>AMMS20336</v>
      </c>
      <c r="B1766" s="116" t="str">
        <f t="shared" si="55"/>
        <v xml:space="preserve">CASA TURRENT 1880 COLORADO SHORT ROBUSTO </v>
      </c>
      <c r="C1766" s="101">
        <v>95</v>
      </c>
      <c r="D1766" t="s">
        <v>2755</v>
      </c>
      <c r="E1766" t="s">
        <v>4293</v>
      </c>
      <c r="F1766" t="s">
        <v>4294</v>
      </c>
    </row>
    <row r="1767" spans="1:6" x14ac:dyDescent="0.25">
      <c r="A1767" t="str">
        <f t="shared" si="54"/>
        <v>AMMS20541</v>
      </c>
      <c r="B1767" s="116" t="str">
        <f t="shared" si="55"/>
        <v xml:space="preserve">CASA TURRENT 1880 DOBLE ROBUSTO </v>
      </c>
      <c r="C1767" s="101">
        <v>60</v>
      </c>
      <c r="D1767" t="s">
        <v>2999</v>
      </c>
      <c r="E1767" t="s">
        <v>4295</v>
      </c>
      <c r="F1767" t="s">
        <v>4296</v>
      </c>
    </row>
    <row r="1768" spans="1:6" x14ac:dyDescent="0.25">
      <c r="A1768" t="str">
        <f t="shared" si="54"/>
        <v>AMMS20356</v>
      </c>
      <c r="B1768" s="116" t="str">
        <f t="shared" si="55"/>
        <v xml:space="preserve">CASA TURRENT 1880 MADURO DOBLE ROBUSTO </v>
      </c>
      <c r="C1768" s="101">
        <v>120</v>
      </c>
      <c r="D1768" t="s">
        <v>2755</v>
      </c>
      <c r="E1768" t="s">
        <v>4297</v>
      </c>
      <c r="F1768" t="s">
        <v>4298</v>
      </c>
    </row>
    <row r="1769" spans="1:6" x14ac:dyDescent="0.25">
      <c r="A1769" t="str">
        <f t="shared" si="54"/>
        <v>AMMS20337</v>
      </c>
      <c r="B1769" s="116" t="str">
        <f t="shared" si="55"/>
        <v xml:space="preserve">CASA TURRENT 1880 MADURO LANCERO </v>
      </c>
      <c r="C1769" s="101">
        <v>110</v>
      </c>
      <c r="D1769" t="s">
        <v>2755</v>
      </c>
      <c r="E1769" t="s">
        <v>4299</v>
      </c>
      <c r="F1769" t="s">
        <v>4300</v>
      </c>
    </row>
    <row r="1770" spans="1:6" x14ac:dyDescent="0.25">
      <c r="A1770" t="str">
        <f t="shared" si="54"/>
        <v>AMMS20338</v>
      </c>
      <c r="B1770" s="116" t="str">
        <f t="shared" si="55"/>
        <v xml:space="preserve">CASA TURRENT 1880 MADURO ROBUSTO </v>
      </c>
      <c r="C1770" s="101">
        <v>145</v>
      </c>
      <c r="D1770" t="s">
        <v>2755</v>
      </c>
      <c r="E1770" t="s">
        <v>4301</v>
      </c>
      <c r="F1770" t="s">
        <v>4302</v>
      </c>
    </row>
    <row r="1771" spans="1:6" x14ac:dyDescent="0.25">
      <c r="A1771" t="str">
        <f t="shared" si="54"/>
        <v>AMMS20339</v>
      </c>
      <c r="B1771" s="116" t="str">
        <f t="shared" si="55"/>
        <v xml:space="preserve">CASA TURRENT 1880 MADURO SHORT ROBUSTO </v>
      </c>
      <c r="C1771" s="101">
        <v>95</v>
      </c>
      <c r="D1771" t="s">
        <v>2755</v>
      </c>
      <c r="E1771" t="s">
        <v>4303</v>
      </c>
      <c r="F1771" t="s">
        <v>4304</v>
      </c>
    </row>
    <row r="1772" spans="1:6" x14ac:dyDescent="0.25">
      <c r="A1772" t="str">
        <f t="shared" si="54"/>
        <v>AMMS20357</v>
      </c>
      <c r="B1772" s="116" t="str">
        <f t="shared" si="55"/>
        <v xml:space="preserve">CASA TURRENT 1880 OSCURO DOBLE ROBUSTO </v>
      </c>
      <c r="C1772" s="101">
        <v>120</v>
      </c>
      <c r="D1772" t="s">
        <v>2755</v>
      </c>
      <c r="E1772" t="s">
        <v>4305</v>
      </c>
      <c r="F1772" t="s">
        <v>4306</v>
      </c>
    </row>
    <row r="1773" spans="1:6" x14ac:dyDescent="0.25">
      <c r="A1773" t="str">
        <f t="shared" si="54"/>
        <v>AMMS20340</v>
      </c>
      <c r="B1773" s="116" t="str">
        <f t="shared" si="55"/>
        <v xml:space="preserve">CASA TURRENT 1880 OSCURO LANCERO </v>
      </c>
      <c r="C1773" s="101">
        <v>110</v>
      </c>
      <c r="D1773" t="s">
        <v>2755</v>
      </c>
      <c r="E1773" t="s">
        <v>4307</v>
      </c>
      <c r="F1773" t="s">
        <v>4308</v>
      </c>
    </row>
    <row r="1774" spans="1:6" x14ac:dyDescent="0.25">
      <c r="A1774" t="str">
        <f t="shared" si="54"/>
        <v>AMMS20341</v>
      </c>
      <c r="B1774" s="116" t="str">
        <f t="shared" si="55"/>
        <v xml:space="preserve">CASA TURRENT 1880 OSCURO PERFECTO </v>
      </c>
      <c r="C1774" s="101">
        <v>105</v>
      </c>
      <c r="D1774" t="s">
        <v>2755</v>
      </c>
      <c r="E1774" t="s">
        <v>4309</v>
      </c>
      <c r="F1774" t="s">
        <v>4310</v>
      </c>
    </row>
    <row r="1775" spans="1:6" x14ac:dyDescent="0.25">
      <c r="A1775" t="str">
        <f t="shared" si="54"/>
        <v>AMMS20342</v>
      </c>
      <c r="B1775" s="116" t="str">
        <f t="shared" si="55"/>
        <v xml:space="preserve">CASA TURRENT 1880 OSCURO ROBUSTO </v>
      </c>
      <c r="C1775" s="101">
        <v>145</v>
      </c>
      <c r="D1775" t="s">
        <v>2755</v>
      </c>
      <c r="E1775" t="s">
        <v>4311</v>
      </c>
      <c r="F1775" t="s">
        <v>4312</v>
      </c>
    </row>
    <row r="1776" spans="1:6" x14ac:dyDescent="0.25">
      <c r="A1776" t="str">
        <f t="shared" si="54"/>
        <v>AMMS20343</v>
      </c>
      <c r="B1776" s="116" t="str">
        <f t="shared" si="55"/>
        <v xml:space="preserve">CASA TURRENT 1880 OSCURO SHORT ROBUSTO </v>
      </c>
      <c r="C1776" s="101">
        <v>95</v>
      </c>
      <c r="D1776" t="s">
        <v>2755</v>
      </c>
      <c r="E1776" t="s">
        <v>4313</v>
      </c>
      <c r="F1776" t="s">
        <v>4314</v>
      </c>
    </row>
    <row r="1777" spans="1:6" x14ac:dyDescent="0.25">
      <c r="A1777" t="str">
        <f t="shared" si="54"/>
        <v>AMMS19930</v>
      </c>
      <c r="B1777" s="116" t="str">
        <f t="shared" si="55"/>
        <v xml:space="preserve">CAVALIER GENÈVE BLACK SERIES II LANCERO </v>
      </c>
      <c r="C1777" s="101">
        <v>281</v>
      </c>
      <c r="D1777" t="s">
        <v>1900</v>
      </c>
      <c r="E1777" t="s">
        <v>4315</v>
      </c>
      <c r="F1777" t="s">
        <v>4316</v>
      </c>
    </row>
    <row r="1778" spans="1:6" x14ac:dyDescent="0.25">
      <c r="A1778" t="str">
        <f t="shared" si="54"/>
        <v>AMMS19925</v>
      </c>
      <c r="B1778" s="116" t="str">
        <f t="shared" si="55"/>
        <v xml:space="preserve">CAVALIER GENÈVE BLACK SERIES II ROBUSTO </v>
      </c>
      <c r="C1778" s="101">
        <v>271</v>
      </c>
      <c r="D1778" t="s">
        <v>1900</v>
      </c>
      <c r="E1778" t="s">
        <v>4317</v>
      </c>
      <c r="F1778" t="s">
        <v>4318</v>
      </c>
    </row>
    <row r="1779" spans="1:6" x14ac:dyDescent="0.25">
      <c r="A1779" t="str">
        <f t="shared" si="54"/>
        <v>AMMS19926</v>
      </c>
      <c r="B1779" s="116" t="str">
        <f t="shared" si="55"/>
        <v xml:space="preserve">CAVALIER GENÈVE BLACK SERIES II ROBUSTO GORDO </v>
      </c>
      <c r="C1779" s="101">
        <v>276</v>
      </c>
      <c r="D1779" t="s">
        <v>1900</v>
      </c>
      <c r="E1779" t="s">
        <v>4319</v>
      </c>
      <c r="F1779" t="s">
        <v>4320</v>
      </c>
    </row>
    <row r="1780" spans="1:6" x14ac:dyDescent="0.25">
      <c r="A1780" t="str">
        <f t="shared" si="54"/>
        <v>AMMS19931</v>
      </c>
      <c r="B1780" s="116" t="str">
        <f t="shared" si="55"/>
        <v xml:space="preserve">CAVALIER GENÈVE BLACK SERIES II SALOMONES </v>
      </c>
      <c r="C1780" s="101">
        <v>210</v>
      </c>
      <c r="D1780" t="s">
        <v>2755</v>
      </c>
      <c r="E1780" t="s">
        <v>4321</v>
      </c>
      <c r="F1780" t="s">
        <v>4322</v>
      </c>
    </row>
    <row r="1781" spans="1:6" x14ac:dyDescent="0.25">
      <c r="A1781" t="str">
        <f t="shared" si="54"/>
        <v>AMMS19928</v>
      </c>
      <c r="B1781" s="116" t="str">
        <f t="shared" si="55"/>
        <v xml:space="preserve">CAVALIER GENÈVE BLACK SERIES II TORO </v>
      </c>
      <c r="C1781" s="101">
        <v>297</v>
      </c>
      <c r="D1781" t="s">
        <v>1900</v>
      </c>
      <c r="E1781" t="s">
        <v>4323</v>
      </c>
      <c r="F1781" t="s">
        <v>4324</v>
      </c>
    </row>
    <row r="1782" spans="1:6" x14ac:dyDescent="0.25">
      <c r="A1782" t="str">
        <f t="shared" si="54"/>
        <v>AMMS19929</v>
      </c>
      <c r="B1782" s="116" t="str">
        <f t="shared" si="55"/>
        <v xml:space="preserve">CAVALIER GENÈVE BLACK SERIES II TORO GORDO </v>
      </c>
      <c r="C1782" s="101">
        <v>310</v>
      </c>
      <c r="D1782" t="s">
        <v>1900</v>
      </c>
      <c r="E1782" t="s">
        <v>4325</v>
      </c>
      <c r="F1782" t="s">
        <v>4326</v>
      </c>
    </row>
    <row r="1783" spans="1:6" x14ac:dyDescent="0.25">
      <c r="A1783" t="str">
        <f t="shared" si="54"/>
        <v>AMMS19927</v>
      </c>
      <c r="B1783" s="116" t="str">
        <f t="shared" si="55"/>
        <v xml:space="preserve">CAVALIER GENÈVE BLACK SERIES II TORPEDO </v>
      </c>
      <c r="C1783" s="101">
        <v>308</v>
      </c>
      <c r="D1783" t="s">
        <v>1900</v>
      </c>
      <c r="E1783" t="s">
        <v>4327</v>
      </c>
      <c r="F1783" t="s">
        <v>4328</v>
      </c>
    </row>
    <row r="1784" spans="1:6" x14ac:dyDescent="0.25">
      <c r="A1784" t="str">
        <f t="shared" si="54"/>
        <v>AMMS20132</v>
      </c>
      <c r="B1784" s="116" t="str">
        <f t="shared" si="55"/>
        <v xml:space="preserve">CAVALIER GENÈVE LIMITED EDITION LE 2021 </v>
      </c>
      <c r="C1784" s="101">
        <v>158</v>
      </c>
      <c r="D1784" t="s">
        <v>2755</v>
      </c>
      <c r="E1784" t="s">
        <v>4329</v>
      </c>
      <c r="F1784" t="s">
        <v>4330</v>
      </c>
    </row>
    <row r="1785" spans="1:6" x14ac:dyDescent="0.25">
      <c r="A1785" t="str">
        <f t="shared" si="54"/>
        <v>AMMS21780</v>
      </c>
      <c r="B1785" s="116" t="str">
        <f t="shared" si="55"/>
        <v xml:space="preserve">CAVALIER GENEVE TEMPURA BII VJ </v>
      </c>
      <c r="C1785" s="101">
        <v>262.5</v>
      </c>
      <c r="D1785" t="s">
        <v>3448</v>
      </c>
      <c r="E1785" t="s">
        <v>4331</v>
      </c>
      <c r="F1785" t="s">
        <v>4332</v>
      </c>
    </row>
    <row r="1786" spans="1:6" x14ac:dyDescent="0.25">
      <c r="A1786" t="str">
        <f t="shared" si="54"/>
        <v>AMMS21778</v>
      </c>
      <c r="B1786" s="116" t="str">
        <f t="shared" si="55"/>
        <v xml:space="preserve">CAVALIER GENEVE TEMPURA BLACK II </v>
      </c>
      <c r="C1786" s="101">
        <v>262.5</v>
      </c>
      <c r="D1786" t="s">
        <v>3448</v>
      </c>
      <c r="E1786" t="s">
        <v>4333</v>
      </c>
      <c r="F1786" t="s">
        <v>4334</v>
      </c>
    </row>
    <row r="1787" spans="1:6" x14ac:dyDescent="0.25">
      <c r="A1787" t="str">
        <f t="shared" si="54"/>
        <v>AMMS21779</v>
      </c>
      <c r="B1787" s="116" t="str">
        <f t="shared" si="55"/>
        <v xml:space="preserve">CAVALIER GENEVE TEMPURA WHITE SERIES </v>
      </c>
      <c r="C1787" s="101">
        <v>262.5</v>
      </c>
      <c r="D1787" t="s">
        <v>3448</v>
      </c>
      <c r="E1787" t="s">
        <v>4335</v>
      </c>
      <c r="F1787" t="s">
        <v>4336</v>
      </c>
    </row>
    <row r="1788" spans="1:6" x14ac:dyDescent="0.25">
      <c r="A1788" t="str">
        <f t="shared" si="54"/>
        <v>AMMS19910</v>
      </c>
      <c r="B1788" s="116" t="str">
        <f t="shared" si="55"/>
        <v xml:space="preserve">CAVALIER GENÈVE WHITE SERIES DIPLOMATE </v>
      </c>
      <c r="C1788" s="101">
        <v>296</v>
      </c>
      <c r="D1788" t="s">
        <v>1900</v>
      </c>
      <c r="E1788" t="s">
        <v>4337</v>
      </c>
      <c r="F1788" t="s">
        <v>4338</v>
      </c>
    </row>
    <row r="1789" spans="1:6" x14ac:dyDescent="0.25">
      <c r="A1789" t="str">
        <f t="shared" si="54"/>
        <v>AMMS19909</v>
      </c>
      <c r="B1789" s="116" t="str">
        <f t="shared" si="55"/>
        <v xml:space="preserve">CAVALIER GENÈVE WHITE SERIES ELEGANTES </v>
      </c>
      <c r="C1789" s="101">
        <v>278</v>
      </c>
      <c r="D1789" t="s">
        <v>1900</v>
      </c>
      <c r="E1789" t="s">
        <v>4339</v>
      </c>
      <c r="F1789" t="s">
        <v>4340</v>
      </c>
    </row>
    <row r="1790" spans="1:6" x14ac:dyDescent="0.25">
      <c r="A1790" t="str">
        <f t="shared" si="54"/>
        <v>AMMS19911</v>
      </c>
      <c r="B1790" s="116" t="str">
        <f t="shared" si="55"/>
        <v xml:space="preserve">CAVALIER GENÈVE WHITE SERIES LANCEROS </v>
      </c>
      <c r="C1790" s="101">
        <v>281</v>
      </c>
      <c r="D1790" t="s">
        <v>1900</v>
      </c>
      <c r="E1790" t="s">
        <v>4341</v>
      </c>
      <c r="F1790" t="s">
        <v>4342</v>
      </c>
    </row>
    <row r="1791" spans="1:6" x14ac:dyDescent="0.25">
      <c r="A1791" t="str">
        <f t="shared" si="54"/>
        <v>AMMS19912</v>
      </c>
      <c r="B1791" s="116" t="str">
        <f t="shared" si="55"/>
        <v xml:space="preserve">CAVALIER GENÈVE WHITE SERIES SALOMONES </v>
      </c>
      <c r="C1791" s="101">
        <v>210</v>
      </c>
      <c r="D1791" t="s">
        <v>2755</v>
      </c>
      <c r="E1791" t="s">
        <v>4343</v>
      </c>
      <c r="F1791" t="s">
        <v>4344</v>
      </c>
    </row>
    <row r="1792" spans="1:6" x14ac:dyDescent="0.25">
      <c r="A1792" t="str">
        <f t="shared" si="54"/>
        <v>AMMS20133</v>
      </c>
      <c r="B1792" s="116" t="str">
        <f t="shared" si="55"/>
        <v xml:space="preserve">CAVALIER GENÈVE-BII VJ-ROBUSTO </v>
      </c>
      <c r="C1792" s="101">
        <v>271</v>
      </c>
      <c r="D1792" t="s">
        <v>1900</v>
      </c>
      <c r="E1792" t="s">
        <v>4345</v>
      </c>
      <c r="F1792" t="s">
        <v>4346</v>
      </c>
    </row>
    <row r="1793" spans="1:6" x14ac:dyDescent="0.25">
      <c r="A1793" t="str">
        <f t="shared" si="54"/>
        <v>AMMS20134</v>
      </c>
      <c r="B1793" s="116" t="str">
        <f t="shared" si="55"/>
        <v xml:space="preserve">CAVALIER GENÈVE-BII VJ-ROBUSTO GORDO </v>
      </c>
      <c r="C1793" s="101">
        <v>276</v>
      </c>
      <c r="D1793" t="s">
        <v>1900</v>
      </c>
      <c r="E1793" t="s">
        <v>4347</v>
      </c>
      <c r="F1793" t="s">
        <v>4348</v>
      </c>
    </row>
    <row r="1794" spans="1:6" x14ac:dyDescent="0.25">
      <c r="A1794" t="str">
        <f t="shared" ref="A1794:A1857" si="56">"AMMS" &amp; F1794</f>
        <v>AMMS20135</v>
      </c>
      <c r="B1794" s="116" t="str">
        <f t="shared" ref="B1794:B1857" si="57">E1794 &amp; " " &amp; IF(D1794="astuccio da 20 pezzi","*AST 20",IF(D1794="cartoccio da 20 pezzi","*CART 20",""))</f>
        <v xml:space="preserve">CAVALIER GENÈVE-BII VJ-TORO </v>
      </c>
      <c r="C1794" s="101">
        <v>297</v>
      </c>
      <c r="D1794" t="s">
        <v>1900</v>
      </c>
      <c r="E1794" t="s">
        <v>4349</v>
      </c>
      <c r="F1794" t="s">
        <v>4350</v>
      </c>
    </row>
    <row r="1795" spans="1:6" x14ac:dyDescent="0.25">
      <c r="A1795" t="str">
        <f t="shared" si="56"/>
        <v>AMMS20136</v>
      </c>
      <c r="B1795" s="116" t="str">
        <f t="shared" si="57"/>
        <v xml:space="preserve">CAVALIER GENÈVE-BII VJ-TORO GORDO </v>
      </c>
      <c r="C1795" s="101">
        <v>310</v>
      </c>
      <c r="D1795" t="s">
        <v>1900</v>
      </c>
      <c r="E1795" t="s">
        <v>4351</v>
      </c>
      <c r="F1795" t="s">
        <v>4352</v>
      </c>
    </row>
    <row r="1796" spans="1:6" x14ac:dyDescent="0.25">
      <c r="A1796" t="str">
        <f t="shared" si="56"/>
        <v>AMMS20137</v>
      </c>
      <c r="B1796" s="116" t="str">
        <f t="shared" si="57"/>
        <v xml:space="preserve">CAVALIER GENÈVE-BII VJ-TORPEDO </v>
      </c>
      <c r="C1796" s="101">
        <v>308</v>
      </c>
      <c r="D1796" t="s">
        <v>1900</v>
      </c>
      <c r="E1796" t="s">
        <v>4353</v>
      </c>
      <c r="F1796" t="s">
        <v>4354</v>
      </c>
    </row>
    <row r="1797" spans="1:6" x14ac:dyDescent="0.25">
      <c r="A1797" t="str">
        <f t="shared" si="56"/>
        <v>AMMS19668</v>
      </c>
      <c r="B1797" s="116" t="str">
        <f t="shared" si="57"/>
        <v xml:space="preserve">CESARE </v>
      </c>
      <c r="C1797" s="101">
        <v>25</v>
      </c>
      <c r="D1797" t="s">
        <v>2752</v>
      </c>
      <c r="E1797" t="s">
        <v>4355</v>
      </c>
      <c r="F1797" t="s">
        <v>4356</v>
      </c>
    </row>
    <row r="1798" spans="1:6" x14ac:dyDescent="0.25">
      <c r="A1798" t="str">
        <f t="shared" si="56"/>
        <v>AMMS19436</v>
      </c>
      <c r="B1798" s="116" t="str">
        <f t="shared" si="57"/>
        <v xml:space="preserve">CEZAR BRONNER 1956 BELICOSO </v>
      </c>
      <c r="C1798" s="101">
        <v>99</v>
      </c>
      <c r="D1798" t="s">
        <v>2755</v>
      </c>
      <c r="E1798" t="s">
        <v>4357</v>
      </c>
      <c r="F1798" t="s">
        <v>4358</v>
      </c>
    </row>
    <row r="1799" spans="1:6" x14ac:dyDescent="0.25">
      <c r="A1799" t="str">
        <f t="shared" si="56"/>
        <v>AMMS18059</v>
      </c>
      <c r="B1799" s="116" t="str">
        <f t="shared" si="57"/>
        <v xml:space="preserve">CEZAR BRONNER 1956 CACIQUE </v>
      </c>
      <c r="C1799" s="101">
        <v>45</v>
      </c>
      <c r="D1799" t="s">
        <v>2752</v>
      </c>
      <c r="E1799" t="s">
        <v>4359</v>
      </c>
      <c r="F1799" t="s">
        <v>4360</v>
      </c>
    </row>
    <row r="1800" spans="1:6" x14ac:dyDescent="0.25">
      <c r="A1800" t="str">
        <f t="shared" si="56"/>
        <v>AMMS19435</v>
      </c>
      <c r="B1800" s="116" t="str">
        <f t="shared" si="57"/>
        <v xml:space="preserve">CEZAR BRONNER 1956 CORONITA </v>
      </c>
      <c r="C1800" s="101">
        <v>85</v>
      </c>
      <c r="D1800" t="s">
        <v>2755</v>
      </c>
      <c r="E1800" t="s">
        <v>4361</v>
      </c>
      <c r="F1800" t="s">
        <v>4362</v>
      </c>
    </row>
    <row r="1801" spans="1:6" x14ac:dyDescent="0.25">
      <c r="A1801" t="str">
        <f t="shared" si="56"/>
        <v>AMMS20870</v>
      </c>
      <c r="B1801" s="116" t="str">
        <f t="shared" si="57"/>
        <v xml:space="preserve">CEZAR BRONNER 1956 HERITAGE ANNIVERSARY SERIES TORO </v>
      </c>
      <c r="C1801" s="101">
        <v>150</v>
      </c>
      <c r="D1801" t="s">
        <v>2755</v>
      </c>
      <c r="E1801" t="s">
        <v>4363</v>
      </c>
      <c r="F1801" t="s">
        <v>4364</v>
      </c>
    </row>
    <row r="1802" spans="1:6" x14ac:dyDescent="0.25">
      <c r="A1802" t="str">
        <f t="shared" si="56"/>
        <v>AMMS18914</v>
      </c>
      <c r="B1802" s="116" t="str">
        <f t="shared" si="57"/>
        <v xml:space="preserve">CEZAR BRONNER 1956 LANCERO </v>
      </c>
      <c r="C1802" s="101">
        <v>128</v>
      </c>
      <c r="D1802" t="s">
        <v>2809</v>
      </c>
      <c r="E1802" t="s">
        <v>4365</v>
      </c>
      <c r="F1802" t="s">
        <v>4366</v>
      </c>
    </row>
    <row r="1803" spans="1:6" x14ac:dyDescent="0.25">
      <c r="A1803" t="str">
        <f t="shared" si="56"/>
        <v>AMMS18397</v>
      </c>
      <c r="B1803" s="116" t="str">
        <f t="shared" si="57"/>
        <v xml:space="preserve">CEZAR BRONNER 1956 ROBUSTO XXL </v>
      </c>
      <c r="C1803" s="101">
        <v>66</v>
      </c>
      <c r="D1803" t="s">
        <v>2867</v>
      </c>
      <c r="E1803" t="s">
        <v>4367</v>
      </c>
      <c r="F1803" t="s">
        <v>4368</v>
      </c>
    </row>
    <row r="1804" spans="1:6" x14ac:dyDescent="0.25">
      <c r="A1804" t="str">
        <f t="shared" si="56"/>
        <v>AMMS20068</v>
      </c>
      <c r="B1804" s="116" t="str">
        <f t="shared" si="57"/>
        <v xml:space="preserve">CEZAR BRONNER 25th ANNIVERSARY TORO </v>
      </c>
      <c r="C1804" s="101">
        <v>140</v>
      </c>
      <c r="D1804" t="s">
        <v>2755</v>
      </c>
      <c r="E1804" t="s">
        <v>4369</v>
      </c>
      <c r="F1804" t="s">
        <v>4370</v>
      </c>
    </row>
    <row r="1805" spans="1:6" x14ac:dyDescent="0.25">
      <c r="A1805" t="str">
        <f t="shared" si="56"/>
        <v>AMMS21826</v>
      </c>
      <c r="B1805" s="116" t="str">
        <f t="shared" si="57"/>
        <v xml:space="preserve">CEZAR BRONNER CONNECTICUT FOLIAGE ROBUSTO </v>
      </c>
      <c r="C1805" s="101">
        <v>136</v>
      </c>
      <c r="D1805" t="s">
        <v>2809</v>
      </c>
      <c r="E1805" t="s">
        <v>4371</v>
      </c>
      <c r="F1805" t="s">
        <v>4372</v>
      </c>
    </row>
    <row r="1806" spans="1:6" x14ac:dyDescent="0.25">
      <c r="A1806" t="str">
        <f t="shared" si="56"/>
        <v>AMMS21827</v>
      </c>
      <c r="B1806" s="116" t="str">
        <f t="shared" si="57"/>
        <v xml:space="preserve">CEZAR BRONNER CONNECTICUT FOLIAGE TORO </v>
      </c>
      <c r="C1806" s="101">
        <v>152</v>
      </c>
      <c r="D1806" t="s">
        <v>2809</v>
      </c>
      <c r="E1806" t="s">
        <v>4373</v>
      </c>
      <c r="F1806" t="s">
        <v>4374</v>
      </c>
    </row>
    <row r="1807" spans="1:6" x14ac:dyDescent="0.25">
      <c r="A1807" t="str">
        <f t="shared" si="56"/>
        <v>AMMS20069</v>
      </c>
      <c r="B1807" s="116" t="str">
        <f t="shared" si="57"/>
        <v xml:space="preserve">CEZAR BRONNER EL PRIMERO SHORT PERFECTO </v>
      </c>
      <c r="C1807" s="101">
        <v>150</v>
      </c>
      <c r="D1807" t="s">
        <v>1900</v>
      </c>
      <c r="E1807" t="s">
        <v>4375</v>
      </c>
      <c r="F1807" t="s">
        <v>4376</v>
      </c>
    </row>
    <row r="1808" spans="1:6" x14ac:dyDescent="0.25">
      <c r="A1808" t="str">
        <f t="shared" si="56"/>
        <v>AMMS20902</v>
      </c>
      <c r="B1808" s="116" t="str">
        <f t="shared" si="57"/>
        <v xml:space="preserve">CHATEAU DIADEM CONVICTION BELICOSO </v>
      </c>
      <c r="C1808" s="101">
        <v>198</v>
      </c>
      <c r="D1808" t="s">
        <v>3151</v>
      </c>
      <c r="E1808" t="s">
        <v>4377</v>
      </c>
      <c r="F1808" t="s">
        <v>4378</v>
      </c>
    </row>
    <row r="1809" spans="1:6" x14ac:dyDescent="0.25">
      <c r="A1809" t="str">
        <f t="shared" si="56"/>
        <v>AMMS20908</v>
      </c>
      <c r="B1809" s="116" t="str">
        <f t="shared" si="57"/>
        <v xml:space="preserve">CHATEAU DIADEM CONVICTION BELICOSO </v>
      </c>
      <c r="C1809" s="101">
        <v>82.5</v>
      </c>
      <c r="D1809" t="s">
        <v>2752</v>
      </c>
      <c r="E1809" t="s">
        <v>4377</v>
      </c>
      <c r="F1809" t="s">
        <v>4379</v>
      </c>
    </row>
    <row r="1810" spans="1:6" x14ac:dyDescent="0.25">
      <c r="A1810" t="str">
        <f t="shared" si="56"/>
        <v>AMMS20901</v>
      </c>
      <c r="B1810" s="116" t="str">
        <f t="shared" si="57"/>
        <v xml:space="preserve">CHATEAU DIADEM CONVICTION DOUBLE ROBUSTO </v>
      </c>
      <c r="C1810" s="101">
        <v>192</v>
      </c>
      <c r="D1810" t="s">
        <v>3151</v>
      </c>
      <c r="E1810" t="s">
        <v>4380</v>
      </c>
      <c r="F1810" t="s">
        <v>4381</v>
      </c>
    </row>
    <row r="1811" spans="1:6" x14ac:dyDescent="0.25">
      <c r="A1811" t="str">
        <f t="shared" si="56"/>
        <v>AMMS20907</v>
      </c>
      <c r="B1811" s="116" t="str">
        <f t="shared" si="57"/>
        <v xml:space="preserve">CHATEAU DIADEM CONVICTION DOUBLE ROBUSTO </v>
      </c>
      <c r="C1811" s="101">
        <v>80</v>
      </c>
      <c r="D1811" t="s">
        <v>2752</v>
      </c>
      <c r="E1811" t="s">
        <v>4380</v>
      </c>
      <c r="F1811" t="s">
        <v>4382</v>
      </c>
    </row>
    <row r="1812" spans="1:6" x14ac:dyDescent="0.25">
      <c r="A1812" t="str">
        <f t="shared" si="56"/>
        <v>AMMS20904</v>
      </c>
      <c r="B1812" s="116" t="str">
        <f t="shared" si="57"/>
        <v xml:space="preserve">CHATEAU DIADEM CONVICTION GORDO </v>
      </c>
      <c r="C1812" s="101">
        <v>210</v>
      </c>
      <c r="D1812" t="s">
        <v>3151</v>
      </c>
      <c r="E1812" t="s">
        <v>4383</v>
      </c>
      <c r="F1812" t="s">
        <v>4384</v>
      </c>
    </row>
    <row r="1813" spans="1:6" x14ac:dyDescent="0.25">
      <c r="A1813" t="str">
        <f t="shared" si="56"/>
        <v>AMMS20910</v>
      </c>
      <c r="B1813" s="116" t="str">
        <f t="shared" si="57"/>
        <v xml:space="preserve">CHATEAU DIADEM CONVICTION GORDO </v>
      </c>
      <c r="C1813" s="101">
        <v>87.5</v>
      </c>
      <c r="D1813" t="s">
        <v>2752</v>
      </c>
      <c r="E1813" t="s">
        <v>4383</v>
      </c>
      <c r="F1813" t="s">
        <v>4385</v>
      </c>
    </row>
    <row r="1814" spans="1:6" x14ac:dyDescent="0.25">
      <c r="A1814" t="str">
        <f t="shared" si="56"/>
        <v>AMMS21273</v>
      </c>
      <c r="B1814" s="116" t="str">
        <f t="shared" si="57"/>
        <v xml:space="preserve">CHATEAU DIADEM CONVICTION LANCERO 7x42 </v>
      </c>
      <c r="C1814" s="101">
        <v>186</v>
      </c>
      <c r="D1814" t="s">
        <v>3151</v>
      </c>
      <c r="E1814" t="s">
        <v>4386</v>
      </c>
      <c r="F1814" t="s">
        <v>4387</v>
      </c>
    </row>
    <row r="1815" spans="1:6" x14ac:dyDescent="0.25">
      <c r="A1815" t="str">
        <f t="shared" si="56"/>
        <v>AMMS20903</v>
      </c>
      <c r="B1815" s="116" t="str">
        <f t="shared" si="57"/>
        <v xml:space="preserve">CHATEAU DIADEM CONVICTION PETIT BELICOSO </v>
      </c>
      <c r="C1815" s="101">
        <v>174</v>
      </c>
      <c r="D1815" t="s">
        <v>3151</v>
      </c>
      <c r="E1815" t="s">
        <v>4388</v>
      </c>
      <c r="F1815" t="s">
        <v>4389</v>
      </c>
    </row>
    <row r="1816" spans="1:6" x14ac:dyDescent="0.25">
      <c r="A1816" t="str">
        <f t="shared" si="56"/>
        <v>AMMS20909</v>
      </c>
      <c r="B1816" s="116" t="str">
        <f t="shared" si="57"/>
        <v xml:space="preserve">CHATEAU DIADEM CONVICTION PETIT BELICOSO </v>
      </c>
      <c r="C1816" s="101">
        <v>72.5</v>
      </c>
      <c r="D1816" t="s">
        <v>2752</v>
      </c>
      <c r="E1816" t="s">
        <v>4388</v>
      </c>
      <c r="F1816" t="s">
        <v>4390</v>
      </c>
    </row>
    <row r="1817" spans="1:6" x14ac:dyDescent="0.25">
      <c r="A1817" t="str">
        <f t="shared" si="56"/>
        <v>AMMS20899</v>
      </c>
      <c r="B1817" s="116" t="str">
        <f t="shared" si="57"/>
        <v xml:space="preserve">CHATEAU DIADEM CONVICTION ROBUSTO </v>
      </c>
      <c r="C1817" s="101">
        <v>174</v>
      </c>
      <c r="D1817" t="s">
        <v>3151</v>
      </c>
      <c r="E1817" t="s">
        <v>4391</v>
      </c>
      <c r="F1817" t="s">
        <v>4392</v>
      </c>
    </row>
    <row r="1818" spans="1:6" x14ac:dyDescent="0.25">
      <c r="A1818" t="str">
        <f t="shared" si="56"/>
        <v>AMMS20905</v>
      </c>
      <c r="B1818" s="116" t="str">
        <f t="shared" si="57"/>
        <v xml:space="preserve">CHATEAU DIADEM CONVICTION ROBUSTO </v>
      </c>
      <c r="C1818" s="101">
        <v>72.5</v>
      </c>
      <c r="D1818" t="s">
        <v>2752</v>
      </c>
      <c r="E1818" t="s">
        <v>4391</v>
      </c>
      <c r="F1818" t="s">
        <v>4393</v>
      </c>
    </row>
    <row r="1819" spans="1:6" x14ac:dyDescent="0.25">
      <c r="A1819" t="str">
        <f t="shared" si="56"/>
        <v>AMMS20900</v>
      </c>
      <c r="B1819" s="116" t="str">
        <f t="shared" si="57"/>
        <v xml:space="preserve">CHATEAU DIADEM CONVICTION TORO </v>
      </c>
      <c r="C1819" s="101">
        <v>192</v>
      </c>
      <c r="D1819" t="s">
        <v>3151</v>
      </c>
      <c r="E1819" t="s">
        <v>4394</v>
      </c>
      <c r="F1819" t="s">
        <v>4395</v>
      </c>
    </row>
    <row r="1820" spans="1:6" x14ac:dyDescent="0.25">
      <c r="A1820" t="str">
        <f t="shared" si="56"/>
        <v>AMMS20906</v>
      </c>
      <c r="B1820" s="116" t="str">
        <f t="shared" si="57"/>
        <v xml:space="preserve">CHATEAU DIADEM CONVICTION TORO </v>
      </c>
      <c r="C1820" s="101">
        <v>80</v>
      </c>
      <c r="D1820" t="s">
        <v>2752</v>
      </c>
      <c r="E1820" t="s">
        <v>4394</v>
      </c>
      <c r="F1820" t="s">
        <v>4396</v>
      </c>
    </row>
    <row r="1821" spans="1:6" x14ac:dyDescent="0.25">
      <c r="A1821" t="str">
        <f t="shared" si="56"/>
        <v>AMMS21567</v>
      </c>
      <c r="B1821" s="116" t="str">
        <f t="shared" si="57"/>
        <v xml:space="preserve">CHATEAU DIADEM HALF CORONA 4x42 </v>
      </c>
      <c r="C1821" s="101">
        <v>60</v>
      </c>
      <c r="D1821" t="s">
        <v>2752</v>
      </c>
      <c r="E1821" t="s">
        <v>4397</v>
      </c>
      <c r="F1821" t="s">
        <v>4398</v>
      </c>
    </row>
    <row r="1822" spans="1:6" x14ac:dyDescent="0.25">
      <c r="A1822" t="str">
        <f t="shared" si="56"/>
        <v>AMMS20916</v>
      </c>
      <c r="B1822" s="116" t="str">
        <f t="shared" si="57"/>
        <v xml:space="preserve">CHATEAU DIADEM SAMPLE BOX </v>
      </c>
      <c r="C1822" s="101">
        <v>70</v>
      </c>
      <c r="D1822" t="s">
        <v>2941</v>
      </c>
      <c r="E1822" t="s">
        <v>4399</v>
      </c>
      <c r="F1822" t="s">
        <v>4400</v>
      </c>
    </row>
    <row r="1823" spans="1:6" x14ac:dyDescent="0.25">
      <c r="A1823" t="str">
        <f t="shared" si="56"/>
        <v>AMMS725</v>
      </c>
      <c r="B1823" s="116" t="str">
        <f t="shared" si="57"/>
        <v xml:space="preserve">CHE VELASQUES ORIGINAL 5 CIGARROS </v>
      </c>
      <c r="C1823" s="101">
        <v>6.5</v>
      </c>
      <c r="D1823" t="s">
        <v>2752</v>
      </c>
      <c r="E1823" t="s">
        <v>4401</v>
      </c>
      <c r="F1823" t="s">
        <v>4402</v>
      </c>
    </row>
    <row r="1824" spans="1:6" x14ac:dyDescent="0.25">
      <c r="A1824" t="str">
        <f t="shared" si="56"/>
        <v>AMMS3510</v>
      </c>
      <c r="B1824" s="116" t="str">
        <f t="shared" si="57"/>
        <v xml:space="preserve">CIBAO CORONA GORDA </v>
      </c>
      <c r="C1824" s="101">
        <v>130</v>
      </c>
      <c r="D1824" t="s">
        <v>1900</v>
      </c>
      <c r="E1824" t="s">
        <v>4403</v>
      </c>
      <c r="F1824" t="s">
        <v>4404</v>
      </c>
    </row>
    <row r="1825" spans="1:6" x14ac:dyDescent="0.25">
      <c r="A1825" t="str">
        <f t="shared" si="56"/>
        <v>AMMS3512</v>
      </c>
      <c r="B1825" s="116" t="str">
        <f t="shared" si="57"/>
        <v xml:space="preserve">CIBAO GORDO </v>
      </c>
      <c r="C1825" s="101">
        <v>160</v>
      </c>
      <c r="D1825" t="s">
        <v>1900</v>
      </c>
      <c r="E1825" t="s">
        <v>4405</v>
      </c>
      <c r="F1825" t="s">
        <v>4406</v>
      </c>
    </row>
    <row r="1826" spans="1:6" x14ac:dyDescent="0.25">
      <c r="A1826" t="str">
        <f t="shared" si="56"/>
        <v>AMMS19510</v>
      </c>
      <c r="B1826" s="116" t="str">
        <f t="shared" si="57"/>
        <v xml:space="preserve">CIBAO PANATELA </v>
      </c>
      <c r="C1826" s="101">
        <v>120</v>
      </c>
      <c r="D1826" t="s">
        <v>1900</v>
      </c>
      <c r="E1826" t="s">
        <v>4407</v>
      </c>
      <c r="F1826" t="s">
        <v>4408</v>
      </c>
    </row>
    <row r="1827" spans="1:6" x14ac:dyDescent="0.25">
      <c r="A1827" t="str">
        <f t="shared" si="56"/>
        <v>AMMS3507</v>
      </c>
      <c r="B1827" s="116" t="str">
        <f t="shared" si="57"/>
        <v xml:space="preserve">CIBAO PERLA </v>
      </c>
      <c r="C1827" s="101">
        <v>90</v>
      </c>
      <c r="D1827" t="s">
        <v>1900</v>
      </c>
      <c r="E1827" t="s">
        <v>4409</v>
      </c>
      <c r="F1827" t="s">
        <v>4410</v>
      </c>
    </row>
    <row r="1828" spans="1:6" x14ac:dyDescent="0.25">
      <c r="A1828" t="str">
        <f t="shared" si="56"/>
        <v>AMMS3508</v>
      </c>
      <c r="B1828" s="116" t="str">
        <f t="shared" si="57"/>
        <v xml:space="preserve">CIBAO ROBUSTO </v>
      </c>
      <c r="C1828" s="101">
        <v>130</v>
      </c>
      <c r="D1828" t="s">
        <v>1900</v>
      </c>
      <c r="E1828" t="s">
        <v>4411</v>
      </c>
      <c r="F1828" t="s">
        <v>4412</v>
      </c>
    </row>
    <row r="1829" spans="1:6" x14ac:dyDescent="0.25">
      <c r="A1829" t="str">
        <f t="shared" si="56"/>
        <v>AMMS3509</v>
      </c>
      <c r="B1829" s="116" t="str">
        <f t="shared" si="57"/>
        <v xml:space="preserve">CIBAO SHORT ROBUSTO </v>
      </c>
      <c r="C1829" s="101">
        <v>120</v>
      </c>
      <c r="D1829" t="s">
        <v>1900</v>
      </c>
      <c r="E1829" t="s">
        <v>4413</v>
      </c>
      <c r="F1829" t="s">
        <v>4414</v>
      </c>
    </row>
    <row r="1830" spans="1:6" x14ac:dyDescent="0.25">
      <c r="A1830" t="str">
        <f t="shared" si="56"/>
        <v>AMMS3511</v>
      </c>
      <c r="B1830" s="116" t="str">
        <f t="shared" si="57"/>
        <v xml:space="preserve">CIBAO TORO </v>
      </c>
      <c r="C1830" s="101">
        <v>140</v>
      </c>
      <c r="D1830" t="s">
        <v>1900</v>
      </c>
      <c r="E1830" t="s">
        <v>4415</v>
      </c>
      <c r="F1830" t="s">
        <v>4416</v>
      </c>
    </row>
    <row r="1831" spans="1:6" x14ac:dyDescent="0.25">
      <c r="A1831" t="str">
        <f t="shared" si="56"/>
        <v>AMMS17613</v>
      </c>
      <c r="B1831" s="116" t="str">
        <f t="shared" si="57"/>
        <v xml:space="preserve">CICERO CRIOLLO IMPERIUM PERFECTO NO.1 </v>
      </c>
      <c r="C1831" s="101">
        <v>36</v>
      </c>
      <c r="D1831" t="s">
        <v>2752</v>
      </c>
      <c r="E1831" t="s">
        <v>4417</v>
      </c>
      <c r="F1831" t="s">
        <v>4418</v>
      </c>
    </row>
    <row r="1832" spans="1:6" x14ac:dyDescent="0.25">
      <c r="A1832" t="str">
        <f t="shared" si="56"/>
        <v>AMMS17614</v>
      </c>
      <c r="B1832" s="116" t="str">
        <f t="shared" si="57"/>
        <v xml:space="preserve">CICERO CRIOLLO IMPERIUM PERFECTO NO.3 </v>
      </c>
      <c r="C1832" s="101">
        <v>39</v>
      </c>
      <c r="D1832" t="s">
        <v>2752</v>
      </c>
      <c r="E1832" t="s">
        <v>4419</v>
      </c>
      <c r="F1832" t="s">
        <v>4420</v>
      </c>
    </row>
    <row r="1833" spans="1:6" x14ac:dyDescent="0.25">
      <c r="A1833" t="str">
        <f t="shared" si="56"/>
        <v>AMMS17609</v>
      </c>
      <c r="B1833" s="116" t="str">
        <f t="shared" si="57"/>
        <v xml:space="preserve">CICERO CRIOLLO IMPERIUM ROBUSTO </v>
      </c>
      <c r="C1833" s="101">
        <v>40</v>
      </c>
      <c r="D1833" t="s">
        <v>2752</v>
      </c>
      <c r="E1833" t="s">
        <v>4421</v>
      </c>
      <c r="F1833" t="s">
        <v>4422</v>
      </c>
    </row>
    <row r="1834" spans="1:6" x14ac:dyDescent="0.25">
      <c r="A1834" t="str">
        <f t="shared" si="56"/>
        <v>AMMS17612</v>
      </c>
      <c r="B1834" s="116" t="str">
        <f t="shared" si="57"/>
        <v xml:space="preserve">CICERO CRIOLLO IMPERIUM SHORT TORPEDO </v>
      </c>
      <c r="C1834" s="101">
        <v>38</v>
      </c>
      <c r="D1834" t="s">
        <v>2752</v>
      </c>
      <c r="E1834" t="s">
        <v>4423</v>
      </c>
      <c r="F1834" t="s">
        <v>4424</v>
      </c>
    </row>
    <row r="1835" spans="1:6" x14ac:dyDescent="0.25">
      <c r="A1835" t="str">
        <f t="shared" si="56"/>
        <v>AMMS17739</v>
      </c>
      <c r="B1835" s="116" t="str">
        <f t="shared" si="57"/>
        <v xml:space="preserve">CICERO CRIOLLO IMPERIUM VICESIMOS </v>
      </c>
      <c r="C1835" s="101">
        <v>245</v>
      </c>
      <c r="D1835" t="s">
        <v>2964</v>
      </c>
      <c r="E1835" t="s">
        <v>4425</v>
      </c>
      <c r="F1835" t="s">
        <v>4426</v>
      </c>
    </row>
    <row r="1836" spans="1:6" x14ac:dyDescent="0.25">
      <c r="A1836" t="str">
        <f t="shared" si="56"/>
        <v>AMMS19551</v>
      </c>
      <c r="B1836" s="116" t="str">
        <f t="shared" si="57"/>
        <v xml:space="preserve">CICERO MADURO ROBUSTO </v>
      </c>
      <c r="C1836" s="101">
        <v>6.6</v>
      </c>
      <c r="D1836" t="s">
        <v>3529</v>
      </c>
      <c r="E1836" t="s">
        <v>4427</v>
      </c>
      <c r="F1836" t="s">
        <v>4428</v>
      </c>
    </row>
    <row r="1837" spans="1:6" x14ac:dyDescent="0.25">
      <c r="A1837" t="str">
        <f t="shared" si="56"/>
        <v>AMMS20704</v>
      </c>
      <c r="B1837" s="116" t="str">
        <f t="shared" si="57"/>
        <v xml:space="preserve">CICERO MADURO ROBUSTO </v>
      </c>
      <c r="C1837" s="101">
        <v>132</v>
      </c>
      <c r="D1837" t="s">
        <v>1900</v>
      </c>
      <c r="E1837" t="s">
        <v>4427</v>
      </c>
      <c r="F1837" t="s">
        <v>4429</v>
      </c>
    </row>
    <row r="1838" spans="1:6" x14ac:dyDescent="0.25">
      <c r="A1838" t="str">
        <f t="shared" si="56"/>
        <v>AMMS19552</v>
      </c>
      <c r="B1838" s="116" t="str">
        <f t="shared" si="57"/>
        <v xml:space="preserve">CICERO MADURO ROTHSCHILD </v>
      </c>
      <c r="C1838" s="101">
        <v>5.5</v>
      </c>
      <c r="D1838" t="s">
        <v>3529</v>
      </c>
      <c r="E1838" t="s">
        <v>4430</v>
      </c>
      <c r="F1838" t="s">
        <v>4431</v>
      </c>
    </row>
    <row r="1839" spans="1:6" x14ac:dyDescent="0.25">
      <c r="A1839" t="str">
        <f t="shared" si="56"/>
        <v>AMMS20705</v>
      </c>
      <c r="B1839" s="116" t="str">
        <f t="shared" si="57"/>
        <v xml:space="preserve">CICERO MADURO ROTHSCHILD </v>
      </c>
      <c r="C1839" s="101">
        <v>110</v>
      </c>
      <c r="D1839" t="s">
        <v>1900</v>
      </c>
      <c r="E1839" t="s">
        <v>4430</v>
      </c>
      <c r="F1839" t="s">
        <v>4432</v>
      </c>
    </row>
    <row r="1840" spans="1:6" x14ac:dyDescent="0.25">
      <c r="A1840" t="str">
        <f t="shared" si="56"/>
        <v>AMMS20471</v>
      </c>
      <c r="B1840" s="116" t="str">
        <f t="shared" si="57"/>
        <v xml:space="preserve">CICERO XXL ROBUSTO CONNECTICUT </v>
      </c>
      <c r="C1840" s="101">
        <v>106</v>
      </c>
      <c r="D1840" t="s">
        <v>1900</v>
      </c>
      <c r="E1840" t="s">
        <v>4433</v>
      </c>
      <c r="F1840" t="s">
        <v>4434</v>
      </c>
    </row>
    <row r="1841" spans="1:6" x14ac:dyDescent="0.25">
      <c r="A1841" t="str">
        <f t="shared" si="56"/>
        <v>AMMS18326</v>
      </c>
      <c r="B1841" s="116" t="str">
        <f t="shared" si="57"/>
        <v xml:space="preserve">CICERO XXL TORPEDO CONNECTICUT </v>
      </c>
      <c r="C1841" s="101">
        <v>5.4</v>
      </c>
      <c r="D1841" t="s">
        <v>3529</v>
      </c>
      <c r="E1841" t="s">
        <v>4435</v>
      </c>
      <c r="F1841" t="s">
        <v>4436</v>
      </c>
    </row>
    <row r="1842" spans="1:6" x14ac:dyDescent="0.25">
      <c r="A1842" t="str">
        <f t="shared" si="56"/>
        <v>AMMS20472</v>
      </c>
      <c r="B1842" s="116" t="str">
        <f t="shared" si="57"/>
        <v xml:space="preserve">CICERO XXL TORPEDO CONNECTICUT </v>
      </c>
      <c r="C1842" s="101">
        <v>108</v>
      </c>
      <c r="D1842" t="s">
        <v>1900</v>
      </c>
      <c r="E1842" t="s">
        <v>4435</v>
      </c>
      <c r="F1842" t="s">
        <v>4437</v>
      </c>
    </row>
    <row r="1843" spans="1:6" x14ac:dyDescent="0.25">
      <c r="A1843" t="str">
        <f t="shared" si="56"/>
        <v>AMMS19067</v>
      </c>
      <c r="B1843" s="116" t="str">
        <f t="shared" si="57"/>
        <v xml:space="preserve">CIGAR CLUB APUANO </v>
      </c>
      <c r="C1843" s="101">
        <v>12</v>
      </c>
      <c r="D1843" t="s">
        <v>2789</v>
      </c>
      <c r="E1843" t="s">
        <v>4438</v>
      </c>
      <c r="F1843" t="s">
        <v>4439</v>
      </c>
    </row>
    <row r="1844" spans="1:6" x14ac:dyDescent="0.25">
      <c r="A1844" t="str">
        <f t="shared" si="56"/>
        <v>AMMS18989</v>
      </c>
      <c r="B1844" s="116" t="str">
        <f t="shared" si="57"/>
        <v xml:space="preserve">CIGARS AND CO EXPOSICION </v>
      </c>
      <c r="C1844" s="101">
        <v>40</v>
      </c>
      <c r="D1844" t="s">
        <v>2755</v>
      </c>
      <c r="E1844" t="s">
        <v>4440</v>
      </c>
      <c r="F1844" t="s">
        <v>4441</v>
      </c>
    </row>
    <row r="1845" spans="1:6" x14ac:dyDescent="0.25">
      <c r="A1845" t="str">
        <f t="shared" si="56"/>
        <v>AMMS18990</v>
      </c>
      <c r="B1845" s="116" t="str">
        <f t="shared" si="57"/>
        <v xml:space="preserve">CIGARS AND CO GENIALES </v>
      </c>
      <c r="C1845" s="101">
        <v>60</v>
      </c>
      <c r="D1845" t="s">
        <v>2755</v>
      </c>
      <c r="E1845" t="s">
        <v>4442</v>
      </c>
      <c r="F1845" t="s">
        <v>4443</v>
      </c>
    </row>
    <row r="1846" spans="1:6" x14ac:dyDescent="0.25">
      <c r="A1846" t="str">
        <f t="shared" si="56"/>
        <v>AMMS20279</v>
      </c>
      <c r="B1846" s="116" t="str">
        <f t="shared" si="57"/>
        <v xml:space="preserve">CLE 25TH ANNIVERSARY 1118 </v>
      </c>
      <c r="C1846" s="101">
        <v>512.5</v>
      </c>
      <c r="D1846" t="s">
        <v>3483</v>
      </c>
      <c r="E1846" t="s">
        <v>4444</v>
      </c>
      <c r="F1846" t="s">
        <v>4445</v>
      </c>
    </row>
    <row r="1847" spans="1:6" x14ac:dyDescent="0.25">
      <c r="A1847" t="str">
        <f t="shared" si="56"/>
        <v>AMMS20277</v>
      </c>
      <c r="B1847" s="116" t="str">
        <f t="shared" si="57"/>
        <v xml:space="preserve">CLE 25TH ANNIVERSARY 50x5 </v>
      </c>
      <c r="C1847" s="101">
        <v>412.5</v>
      </c>
      <c r="D1847" t="s">
        <v>3483</v>
      </c>
      <c r="E1847" t="s">
        <v>4446</v>
      </c>
      <c r="F1847" t="s">
        <v>4447</v>
      </c>
    </row>
    <row r="1848" spans="1:6" x14ac:dyDescent="0.25">
      <c r="A1848" t="str">
        <f t="shared" si="56"/>
        <v>AMMS20278</v>
      </c>
      <c r="B1848" s="116" t="str">
        <f t="shared" si="57"/>
        <v xml:space="preserve">CLE 25TH ANNIVERSARY 54x6 </v>
      </c>
      <c r="C1848" s="101">
        <v>475</v>
      </c>
      <c r="D1848" t="s">
        <v>3483</v>
      </c>
      <c r="E1848" t="s">
        <v>4448</v>
      </c>
      <c r="F1848" t="s">
        <v>4449</v>
      </c>
    </row>
    <row r="1849" spans="1:6" x14ac:dyDescent="0.25">
      <c r="A1849" t="str">
        <f t="shared" si="56"/>
        <v>AMMS21386</v>
      </c>
      <c r="B1849" s="116" t="str">
        <f t="shared" si="57"/>
        <v xml:space="preserve">CLE CHELE 40x4 </v>
      </c>
      <c r="C1849" s="101">
        <v>170</v>
      </c>
      <c r="D1849" t="s">
        <v>3483</v>
      </c>
      <c r="E1849" t="s">
        <v>4450</v>
      </c>
      <c r="F1849" t="s">
        <v>4451</v>
      </c>
    </row>
    <row r="1850" spans="1:6" x14ac:dyDescent="0.25">
      <c r="A1850" t="str">
        <f t="shared" si="56"/>
        <v>AMMS20371</v>
      </c>
      <c r="B1850" s="116" t="str">
        <f t="shared" si="57"/>
        <v xml:space="preserve">CLE CHELE 50x5 </v>
      </c>
      <c r="C1850" s="101">
        <v>300</v>
      </c>
      <c r="D1850" t="s">
        <v>3483</v>
      </c>
      <c r="E1850" t="s">
        <v>4452</v>
      </c>
      <c r="F1850" t="s">
        <v>4453</v>
      </c>
    </row>
    <row r="1851" spans="1:6" x14ac:dyDescent="0.25">
      <c r="A1851" t="str">
        <f t="shared" si="56"/>
        <v>AMMS21383</v>
      </c>
      <c r="B1851" s="116" t="str">
        <f t="shared" si="57"/>
        <v xml:space="preserve">CLE CONNECTICUT 40x4 </v>
      </c>
      <c r="C1851" s="101">
        <v>170</v>
      </c>
      <c r="D1851" t="s">
        <v>3483</v>
      </c>
      <c r="E1851" t="s">
        <v>4454</v>
      </c>
      <c r="F1851" t="s">
        <v>4455</v>
      </c>
    </row>
    <row r="1852" spans="1:6" x14ac:dyDescent="0.25">
      <c r="A1852" t="str">
        <f t="shared" si="56"/>
        <v>AMMS20276</v>
      </c>
      <c r="B1852" s="116" t="str">
        <f t="shared" si="57"/>
        <v xml:space="preserve">CLE CONNECTICUT ROBUSTO 50x5 </v>
      </c>
      <c r="C1852" s="101">
        <v>300</v>
      </c>
      <c r="D1852" t="s">
        <v>3483</v>
      </c>
      <c r="E1852" t="s">
        <v>4456</v>
      </c>
      <c r="F1852" t="s">
        <v>4457</v>
      </c>
    </row>
    <row r="1853" spans="1:6" x14ac:dyDescent="0.25">
      <c r="A1853" t="str">
        <f t="shared" si="56"/>
        <v>AMMS21382</v>
      </c>
      <c r="B1853" s="116" t="str">
        <f t="shared" si="57"/>
        <v xml:space="preserve">CLE COROJO 40x4 </v>
      </c>
      <c r="C1853" s="101">
        <v>170</v>
      </c>
      <c r="D1853" t="s">
        <v>3483</v>
      </c>
      <c r="E1853" t="s">
        <v>4458</v>
      </c>
      <c r="F1853" t="s">
        <v>4459</v>
      </c>
    </row>
    <row r="1854" spans="1:6" x14ac:dyDescent="0.25">
      <c r="A1854" t="str">
        <f t="shared" si="56"/>
        <v>AMMS20759</v>
      </c>
      <c r="B1854" s="116" t="str">
        <f t="shared" si="57"/>
        <v xml:space="preserve">CLE COROJO 50x5 </v>
      </c>
      <c r="C1854" s="101">
        <v>300</v>
      </c>
      <c r="D1854" t="s">
        <v>3483</v>
      </c>
      <c r="E1854" t="s">
        <v>4460</v>
      </c>
      <c r="F1854" t="s">
        <v>4461</v>
      </c>
    </row>
    <row r="1855" spans="1:6" x14ac:dyDescent="0.25">
      <c r="A1855" t="str">
        <f t="shared" si="56"/>
        <v>AMMS20275</v>
      </c>
      <c r="B1855" s="116" t="str">
        <f t="shared" si="57"/>
        <v xml:space="preserve">CLE COROJO CORONA 46x5 3/4 </v>
      </c>
      <c r="C1855" s="101">
        <v>275</v>
      </c>
      <c r="D1855" t="s">
        <v>3483</v>
      </c>
      <c r="E1855" t="s">
        <v>4462</v>
      </c>
      <c r="F1855" t="s">
        <v>4463</v>
      </c>
    </row>
    <row r="1856" spans="1:6" x14ac:dyDescent="0.25">
      <c r="A1856" t="str">
        <f t="shared" si="56"/>
        <v>AMMS21381</v>
      </c>
      <c r="B1856" s="116" t="str">
        <f t="shared" si="57"/>
        <v xml:space="preserve">CLE CRIOLLO 40x4 </v>
      </c>
      <c r="C1856" s="101">
        <v>170</v>
      </c>
      <c r="D1856" t="s">
        <v>3483</v>
      </c>
      <c r="E1856" t="s">
        <v>4464</v>
      </c>
      <c r="F1856" t="s">
        <v>4465</v>
      </c>
    </row>
    <row r="1857" spans="1:6" x14ac:dyDescent="0.25">
      <c r="A1857" t="str">
        <f t="shared" si="56"/>
        <v>AMMS21089</v>
      </c>
      <c r="B1857" s="116" t="str">
        <f t="shared" si="57"/>
        <v xml:space="preserve">CLE CRIOLLO 50x5 </v>
      </c>
      <c r="C1857" s="101">
        <v>300</v>
      </c>
      <c r="D1857" t="s">
        <v>3483</v>
      </c>
      <c r="E1857" t="s">
        <v>4466</v>
      </c>
      <c r="F1857" t="s">
        <v>4467</v>
      </c>
    </row>
    <row r="1858" spans="1:6" x14ac:dyDescent="0.25">
      <c r="A1858" t="str">
        <f t="shared" ref="A1858:A1921" si="58">"AMMS" &amp; F1858</f>
        <v>AMMS21384</v>
      </c>
      <c r="B1858" s="116" t="str">
        <f t="shared" ref="B1858:B1921" si="59">E1858 &amp; " " &amp; IF(D1858="astuccio da 20 pezzi","*AST 20",IF(D1858="cartoccio da 20 pezzi","*CART 20",""))</f>
        <v xml:space="preserve">CLE PRIETO 40x4 </v>
      </c>
      <c r="C1858" s="101">
        <v>170</v>
      </c>
      <c r="D1858" t="s">
        <v>3483</v>
      </c>
      <c r="E1858" t="s">
        <v>4468</v>
      </c>
      <c r="F1858" t="s">
        <v>4469</v>
      </c>
    </row>
    <row r="1859" spans="1:6" x14ac:dyDescent="0.25">
      <c r="A1859" t="str">
        <f t="shared" si="58"/>
        <v>AMMS20610</v>
      </c>
      <c r="B1859" s="116" t="str">
        <f t="shared" si="59"/>
        <v xml:space="preserve">CLE PRIETO 50x5 </v>
      </c>
      <c r="C1859" s="101">
        <v>300</v>
      </c>
      <c r="D1859" t="s">
        <v>3483</v>
      </c>
      <c r="E1859" t="s">
        <v>4470</v>
      </c>
      <c r="F1859" t="s">
        <v>4471</v>
      </c>
    </row>
    <row r="1860" spans="1:6" x14ac:dyDescent="0.25">
      <c r="A1860" t="str">
        <f t="shared" si="58"/>
        <v>AMMS20281</v>
      </c>
      <c r="B1860" s="116" t="str">
        <f t="shared" si="59"/>
        <v xml:space="preserve">CLE SIGNATURE 54x6 </v>
      </c>
      <c r="C1860" s="101">
        <v>475</v>
      </c>
      <c r="D1860" t="s">
        <v>3483</v>
      </c>
      <c r="E1860" t="s">
        <v>4472</v>
      </c>
      <c r="F1860" t="s">
        <v>4473</v>
      </c>
    </row>
    <row r="1861" spans="1:6" x14ac:dyDescent="0.25">
      <c r="A1861" t="str">
        <f t="shared" si="58"/>
        <v>AMMS20280</v>
      </c>
      <c r="B1861" s="116" t="str">
        <f t="shared" si="59"/>
        <v xml:space="preserve">CLE SIGNATURE ROBUSTO 50x5 </v>
      </c>
      <c r="C1861" s="101">
        <v>412.5</v>
      </c>
      <c r="D1861" t="s">
        <v>3483</v>
      </c>
      <c r="E1861" t="s">
        <v>4474</v>
      </c>
      <c r="F1861" t="s">
        <v>4475</v>
      </c>
    </row>
    <row r="1862" spans="1:6" x14ac:dyDescent="0.25">
      <c r="A1862" t="str">
        <f t="shared" si="58"/>
        <v>AMMS20473</v>
      </c>
      <c r="B1862" s="116" t="str">
        <f t="shared" si="59"/>
        <v xml:space="preserve">COHIBA 55 ANNIVERSARIO </v>
      </c>
      <c r="C1862" s="101">
        <v>3403</v>
      </c>
      <c r="D1862" t="s">
        <v>2755</v>
      </c>
      <c r="E1862" t="s">
        <v>4476</v>
      </c>
      <c r="F1862" t="s">
        <v>4477</v>
      </c>
    </row>
    <row r="1863" spans="1:6" x14ac:dyDescent="0.25">
      <c r="A1863" t="str">
        <f t="shared" si="58"/>
        <v>AMMS20961</v>
      </c>
      <c r="B1863" s="116" t="str">
        <f t="shared" si="59"/>
        <v xml:space="preserve">COHIBA AMBAR </v>
      </c>
      <c r="C1863" s="101">
        <v>950</v>
      </c>
      <c r="D1863" t="s">
        <v>2755</v>
      </c>
      <c r="E1863" t="s">
        <v>4478</v>
      </c>
      <c r="F1863" t="s">
        <v>4479</v>
      </c>
    </row>
    <row r="1864" spans="1:6" x14ac:dyDescent="0.25">
      <c r="A1864" t="str">
        <f t="shared" si="58"/>
        <v>AMMS21824</v>
      </c>
      <c r="B1864" s="116" t="str">
        <f t="shared" si="59"/>
        <v xml:space="preserve">COHIBA BEHIKE 15 </v>
      </c>
      <c r="C1864" s="101">
        <v>1800</v>
      </c>
      <c r="D1864" t="s">
        <v>2999</v>
      </c>
      <c r="E1864" t="s">
        <v>4480</v>
      </c>
      <c r="F1864" t="s">
        <v>4481</v>
      </c>
    </row>
    <row r="1865" spans="1:6" x14ac:dyDescent="0.25">
      <c r="A1865" t="str">
        <f t="shared" si="58"/>
        <v>AMMS18348</v>
      </c>
      <c r="B1865" s="116" t="str">
        <f t="shared" si="59"/>
        <v xml:space="preserve">COHIBA BEHIKE BHK 52 </v>
      </c>
      <c r="C1865" s="101">
        <v>2200</v>
      </c>
      <c r="D1865" t="s">
        <v>2755</v>
      </c>
      <c r="E1865" t="s">
        <v>4482</v>
      </c>
      <c r="F1865" t="s">
        <v>4483</v>
      </c>
    </row>
    <row r="1866" spans="1:6" x14ac:dyDescent="0.25">
      <c r="A1866" t="str">
        <f t="shared" si="58"/>
        <v>AMMS18349</v>
      </c>
      <c r="B1866" s="116" t="str">
        <f t="shared" si="59"/>
        <v xml:space="preserve">COHIBA BEHIKE BHK 54 </v>
      </c>
      <c r="C1866" s="101">
        <v>2600</v>
      </c>
      <c r="D1866" t="s">
        <v>2755</v>
      </c>
      <c r="E1866" t="s">
        <v>4484</v>
      </c>
      <c r="F1866" t="s">
        <v>4485</v>
      </c>
    </row>
    <row r="1867" spans="1:6" x14ac:dyDescent="0.25">
      <c r="A1867" t="str">
        <f t="shared" si="58"/>
        <v>AMMS18350</v>
      </c>
      <c r="B1867" s="116" t="str">
        <f t="shared" si="59"/>
        <v xml:space="preserve">COHIBA BEHIKE BHK 56 </v>
      </c>
      <c r="C1867" s="101">
        <v>2800</v>
      </c>
      <c r="D1867" t="s">
        <v>2755</v>
      </c>
      <c r="E1867" t="s">
        <v>4486</v>
      </c>
      <c r="F1867" t="s">
        <v>4487</v>
      </c>
    </row>
    <row r="1868" spans="1:6" x14ac:dyDescent="0.25">
      <c r="A1868" t="str">
        <f t="shared" si="58"/>
        <v>AMMS20638</v>
      </c>
      <c r="B1868" s="116" t="str">
        <f t="shared" si="59"/>
        <v xml:space="preserve">COHIBA COLECCION HABANOS IDEALES </v>
      </c>
      <c r="C1868" s="101">
        <v>10660</v>
      </c>
      <c r="D1868" t="s">
        <v>1900</v>
      </c>
      <c r="E1868" t="s">
        <v>4488</v>
      </c>
      <c r="F1868" t="s">
        <v>4489</v>
      </c>
    </row>
    <row r="1869" spans="1:6" x14ac:dyDescent="0.25">
      <c r="A1869" t="str">
        <f t="shared" si="58"/>
        <v>AMMS16360</v>
      </c>
      <c r="B1869" s="116" t="str">
        <f t="shared" si="59"/>
        <v xml:space="preserve">COHIBA CORONAS ESPECIALES </v>
      </c>
      <c r="C1869" s="101">
        <v>1675</v>
      </c>
      <c r="D1869" t="s">
        <v>3483</v>
      </c>
      <c r="E1869" t="s">
        <v>4490</v>
      </c>
      <c r="F1869" t="s">
        <v>4491</v>
      </c>
    </row>
    <row r="1870" spans="1:6" x14ac:dyDescent="0.25">
      <c r="A1870" t="str">
        <f t="shared" si="58"/>
        <v>AMMS17362</v>
      </c>
      <c r="B1870" s="116" t="str">
        <f t="shared" si="59"/>
        <v xml:space="preserve">COHIBA ESPLENDIDOS </v>
      </c>
      <c r="C1870" s="101">
        <v>3200</v>
      </c>
      <c r="D1870" t="s">
        <v>3483</v>
      </c>
      <c r="E1870" t="s">
        <v>4492</v>
      </c>
      <c r="F1870" t="s">
        <v>4493</v>
      </c>
    </row>
    <row r="1871" spans="1:6" x14ac:dyDescent="0.25">
      <c r="A1871" t="str">
        <f t="shared" si="58"/>
        <v>AMMS21445</v>
      </c>
      <c r="B1871" s="116" t="str">
        <f t="shared" si="59"/>
        <v xml:space="preserve">COHIBA ESPLENDIDOS GRAN RESERVA </v>
      </c>
      <c r="C1871" s="101">
        <v>8400</v>
      </c>
      <c r="D1871" t="s">
        <v>3448</v>
      </c>
      <c r="E1871" t="s">
        <v>4494</v>
      </c>
      <c r="F1871" t="s">
        <v>4495</v>
      </c>
    </row>
    <row r="1872" spans="1:6" x14ac:dyDescent="0.25">
      <c r="A1872" t="str">
        <f t="shared" si="58"/>
        <v>AMMS21683</v>
      </c>
      <c r="B1872" s="116" t="str">
        <f t="shared" si="59"/>
        <v xml:space="preserve">COHIBA ESPLENDIDOS GRAN RESERVA </v>
      </c>
      <c r="C1872" s="101">
        <v>1120</v>
      </c>
      <c r="D1872" t="s">
        <v>2789</v>
      </c>
      <c r="E1872" t="s">
        <v>4494</v>
      </c>
      <c r="F1872" t="s">
        <v>4496</v>
      </c>
    </row>
    <row r="1873" spans="1:6" x14ac:dyDescent="0.25">
      <c r="A1873" t="str">
        <f t="shared" si="58"/>
        <v>AMMS18027</v>
      </c>
      <c r="B1873" s="116" t="str">
        <f t="shared" si="59"/>
        <v xml:space="preserve">COHIBA GENIOS </v>
      </c>
      <c r="C1873" s="101">
        <v>1020</v>
      </c>
      <c r="D1873" t="s">
        <v>2755</v>
      </c>
      <c r="E1873" t="s">
        <v>4497</v>
      </c>
      <c r="F1873" t="s">
        <v>4498</v>
      </c>
    </row>
    <row r="1874" spans="1:6" x14ac:dyDescent="0.25">
      <c r="A1874" t="str">
        <f t="shared" si="58"/>
        <v>AMMS20760</v>
      </c>
      <c r="B1874" s="116" t="str">
        <f t="shared" si="59"/>
        <v xml:space="preserve">COHIBA GENIOS </v>
      </c>
      <c r="C1874" s="101">
        <v>2550</v>
      </c>
      <c r="D1874" t="s">
        <v>3483</v>
      </c>
      <c r="E1874" t="s">
        <v>4497</v>
      </c>
      <c r="F1874" t="s">
        <v>4499</v>
      </c>
    </row>
    <row r="1875" spans="1:6" x14ac:dyDescent="0.25">
      <c r="A1875" t="str">
        <f t="shared" si="58"/>
        <v>AMMS16361</v>
      </c>
      <c r="B1875" s="116" t="str">
        <f t="shared" si="59"/>
        <v xml:space="preserve">COHIBA LANCEROS </v>
      </c>
      <c r="C1875" s="101">
        <v>2450</v>
      </c>
      <c r="D1875" t="s">
        <v>3483</v>
      </c>
      <c r="E1875" t="s">
        <v>4500</v>
      </c>
      <c r="F1875" t="s">
        <v>4501</v>
      </c>
    </row>
    <row r="1876" spans="1:6" x14ac:dyDescent="0.25">
      <c r="A1876" t="str">
        <f t="shared" si="58"/>
        <v>AMMS18024</v>
      </c>
      <c r="B1876" s="116" t="str">
        <f t="shared" si="59"/>
        <v xml:space="preserve">COHIBA MAGICOS </v>
      </c>
      <c r="C1876" s="101">
        <v>900</v>
      </c>
      <c r="D1876" t="s">
        <v>2755</v>
      </c>
      <c r="E1876" t="s">
        <v>4502</v>
      </c>
      <c r="F1876" t="s">
        <v>4503</v>
      </c>
    </row>
    <row r="1877" spans="1:6" x14ac:dyDescent="0.25">
      <c r="A1877" t="str">
        <f t="shared" si="58"/>
        <v>AMMS20246</v>
      </c>
      <c r="B1877" s="116" t="str">
        <f t="shared" si="59"/>
        <v xml:space="preserve">COHIBA MAGICOS </v>
      </c>
      <c r="C1877" s="101">
        <v>2250</v>
      </c>
      <c r="D1877" t="s">
        <v>3483</v>
      </c>
      <c r="E1877" t="s">
        <v>4502</v>
      </c>
      <c r="F1877" t="s">
        <v>4504</v>
      </c>
    </row>
    <row r="1878" spans="1:6" x14ac:dyDescent="0.25">
      <c r="A1878" t="str">
        <f t="shared" si="58"/>
        <v>AMMS19140</v>
      </c>
      <c r="B1878" s="116" t="str">
        <f t="shared" si="59"/>
        <v xml:space="preserve">COHIBA MEDIO SIGLO </v>
      </c>
      <c r="C1878" s="101">
        <v>1675</v>
      </c>
      <c r="D1878" t="s">
        <v>3483</v>
      </c>
      <c r="E1878" t="s">
        <v>4505</v>
      </c>
      <c r="F1878" t="s">
        <v>4506</v>
      </c>
    </row>
    <row r="1879" spans="1:6" x14ac:dyDescent="0.25">
      <c r="A1879" t="str">
        <f t="shared" si="58"/>
        <v>AMMS19189</v>
      </c>
      <c r="B1879" s="116" t="str">
        <f t="shared" si="59"/>
        <v xml:space="preserve">COHIBA MEDIO SIGLO TUBOS </v>
      </c>
      <c r="C1879" s="101">
        <v>70</v>
      </c>
      <c r="D1879" t="s">
        <v>3529</v>
      </c>
      <c r="E1879" t="s">
        <v>4507</v>
      </c>
      <c r="F1879" t="s">
        <v>4508</v>
      </c>
    </row>
    <row r="1880" spans="1:6" x14ac:dyDescent="0.25">
      <c r="A1880" t="str">
        <f t="shared" si="58"/>
        <v>AMMS20474</v>
      </c>
      <c r="B1880" s="116" t="str">
        <f t="shared" si="59"/>
        <v xml:space="preserve">COHIBA MEDIO SIGLO TUBOS </v>
      </c>
      <c r="C1880" s="101">
        <v>210</v>
      </c>
      <c r="D1880" t="s">
        <v>2792</v>
      </c>
      <c r="E1880" t="s">
        <v>4507</v>
      </c>
      <c r="F1880" t="s">
        <v>4509</v>
      </c>
    </row>
    <row r="1881" spans="1:6" x14ac:dyDescent="0.25">
      <c r="A1881" t="str">
        <f t="shared" si="58"/>
        <v>AMMS19899</v>
      </c>
      <c r="B1881" s="116" t="str">
        <f t="shared" si="59"/>
        <v xml:space="preserve">COHIBA NOVEDOSOS </v>
      </c>
      <c r="C1881" s="101">
        <v>5625</v>
      </c>
      <c r="D1881" t="s">
        <v>3483</v>
      </c>
      <c r="E1881" t="s">
        <v>4510</v>
      </c>
      <c r="F1881" t="s">
        <v>4511</v>
      </c>
    </row>
    <row r="1882" spans="1:6" x14ac:dyDescent="0.25">
      <c r="A1882" t="str">
        <f t="shared" si="58"/>
        <v>AMMS18571</v>
      </c>
      <c r="B1882" s="116" t="str">
        <f t="shared" si="59"/>
        <v xml:space="preserve">COHIBA PIRAMIDES EXTRA </v>
      </c>
      <c r="C1882" s="101">
        <v>1280</v>
      </c>
      <c r="D1882" t="s">
        <v>2755</v>
      </c>
      <c r="E1882" t="s">
        <v>4512</v>
      </c>
      <c r="F1882" t="s">
        <v>4513</v>
      </c>
    </row>
    <row r="1883" spans="1:6" x14ac:dyDescent="0.25">
      <c r="A1883" t="str">
        <f t="shared" si="58"/>
        <v>AMMS18543</v>
      </c>
      <c r="B1883" s="116" t="str">
        <f t="shared" si="59"/>
        <v xml:space="preserve">COHIBA PIRAMIDES EXTRA TUBOS </v>
      </c>
      <c r="C1883" s="101">
        <v>135</v>
      </c>
      <c r="D1883" t="s">
        <v>3529</v>
      </c>
      <c r="E1883" t="s">
        <v>4514</v>
      </c>
      <c r="F1883" t="s">
        <v>4515</v>
      </c>
    </row>
    <row r="1884" spans="1:6" x14ac:dyDescent="0.25">
      <c r="A1884" t="str">
        <f t="shared" si="58"/>
        <v>AMMS20475</v>
      </c>
      <c r="B1884" s="116" t="str">
        <f t="shared" si="59"/>
        <v xml:space="preserve">COHIBA PIRAMIDES EXTRA TUBOS </v>
      </c>
      <c r="C1884" s="101">
        <v>405</v>
      </c>
      <c r="D1884" t="s">
        <v>2792</v>
      </c>
      <c r="E1884" t="s">
        <v>4514</v>
      </c>
      <c r="F1884" t="s">
        <v>4516</v>
      </c>
    </row>
    <row r="1885" spans="1:6" x14ac:dyDescent="0.25">
      <c r="A1885" t="str">
        <f t="shared" si="58"/>
        <v>AMMS15512</v>
      </c>
      <c r="B1885" s="116" t="str">
        <f t="shared" si="59"/>
        <v xml:space="preserve">COHIBA ROBUSTOS </v>
      </c>
      <c r="C1885" s="101">
        <v>2050</v>
      </c>
      <c r="D1885" t="s">
        <v>3483</v>
      </c>
      <c r="E1885" t="s">
        <v>4517</v>
      </c>
      <c r="F1885" t="s">
        <v>4518</v>
      </c>
    </row>
    <row r="1886" spans="1:6" x14ac:dyDescent="0.25">
      <c r="A1886" t="str">
        <f t="shared" si="58"/>
        <v>AMMS17336</v>
      </c>
      <c r="B1886" s="116" t="str">
        <f t="shared" si="59"/>
        <v xml:space="preserve">COHIBA ROBUSTOS </v>
      </c>
      <c r="C1886" s="101">
        <v>246</v>
      </c>
      <c r="D1886" t="s">
        <v>2792</v>
      </c>
      <c r="E1886" t="s">
        <v>4517</v>
      </c>
      <c r="F1886" t="s">
        <v>4519</v>
      </c>
    </row>
    <row r="1887" spans="1:6" x14ac:dyDescent="0.25">
      <c r="A1887" t="str">
        <f t="shared" si="58"/>
        <v>AMMS19617</v>
      </c>
      <c r="B1887" s="116" t="str">
        <f t="shared" si="59"/>
        <v xml:space="preserve">COHIBA ROBUSTOS RESERVA COSECHA 2014 </v>
      </c>
      <c r="C1887" s="101">
        <v>1948</v>
      </c>
      <c r="D1887" t="s">
        <v>1900</v>
      </c>
      <c r="E1887" t="s">
        <v>4520</v>
      </c>
      <c r="F1887" t="s">
        <v>4521</v>
      </c>
    </row>
    <row r="1888" spans="1:6" x14ac:dyDescent="0.25">
      <c r="A1888" t="str">
        <f t="shared" si="58"/>
        <v>AMMS18903</v>
      </c>
      <c r="B1888" s="116" t="str">
        <f t="shared" si="59"/>
        <v xml:space="preserve">COHIBA ROBUSTOS TUBOS </v>
      </c>
      <c r="C1888" s="101">
        <v>95</v>
      </c>
      <c r="D1888" t="s">
        <v>3529</v>
      </c>
      <c r="E1888" t="s">
        <v>4522</v>
      </c>
      <c r="F1888" t="s">
        <v>4523</v>
      </c>
    </row>
    <row r="1889" spans="1:6" x14ac:dyDescent="0.25">
      <c r="A1889" t="str">
        <f t="shared" si="58"/>
        <v>AMMS20476</v>
      </c>
      <c r="B1889" s="116" t="str">
        <f t="shared" si="59"/>
        <v xml:space="preserve">COHIBA ROBUSTOS TUBOS </v>
      </c>
      <c r="C1889" s="101">
        <v>285</v>
      </c>
      <c r="D1889" t="s">
        <v>2792</v>
      </c>
      <c r="E1889" t="s">
        <v>4522</v>
      </c>
      <c r="F1889" t="s">
        <v>4524</v>
      </c>
    </row>
    <row r="1890" spans="1:6" x14ac:dyDescent="0.25">
      <c r="A1890" t="str">
        <f t="shared" si="58"/>
        <v>AMMS18022</v>
      </c>
      <c r="B1890" s="116" t="str">
        <f t="shared" si="59"/>
        <v xml:space="preserve">COHIBA SECRETOS </v>
      </c>
      <c r="C1890" s="101">
        <v>1050</v>
      </c>
      <c r="D1890" t="s">
        <v>3483</v>
      </c>
      <c r="E1890" t="s">
        <v>4525</v>
      </c>
      <c r="F1890" t="s">
        <v>4526</v>
      </c>
    </row>
    <row r="1891" spans="1:6" x14ac:dyDescent="0.25">
      <c r="A1891" t="str">
        <f t="shared" si="58"/>
        <v>AMMS18023</v>
      </c>
      <c r="B1891" s="116" t="str">
        <f t="shared" si="59"/>
        <v xml:space="preserve">COHIBA SECRETOS </v>
      </c>
      <c r="C1891" s="101">
        <v>420</v>
      </c>
      <c r="D1891" t="s">
        <v>2755</v>
      </c>
      <c r="E1891" t="s">
        <v>4525</v>
      </c>
      <c r="F1891" t="s">
        <v>4527</v>
      </c>
    </row>
    <row r="1892" spans="1:6" x14ac:dyDescent="0.25">
      <c r="A1892" t="str">
        <f t="shared" si="58"/>
        <v>AMMS16587</v>
      </c>
      <c r="B1892" s="116" t="str">
        <f t="shared" si="59"/>
        <v xml:space="preserve">COHIBA SIGLO I </v>
      </c>
      <c r="C1892" s="101">
        <v>180</v>
      </c>
      <c r="D1892" t="s">
        <v>2752</v>
      </c>
      <c r="E1892" t="s">
        <v>4528</v>
      </c>
      <c r="F1892" t="s">
        <v>4529</v>
      </c>
    </row>
    <row r="1893" spans="1:6" x14ac:dyDescent="0.25">
      <c r="A1893" t="str">
        <f t="shared" si="58"/>
        <v>AMMS18203</v>
      </c>
      <c r="B1893" s="116" t="str">
        <f t="shared" si="59"/>
        <v xml:space="preserve">COHIBA SIGLO I TUBOS </v>
      </c>
      <c r="C1893" s="101">
        <v>40</v>
      </c>
      <c r="D1893" t="s">
        <v>3529</v>
      </c>
      <c r="E1893" t="s">
        <v>4530</v>
      </c>
      <c r="F1893" t="s">
        <v>4531</v>
      </c>
    </row>
    <row r="1894" spans="1:6" x14ac:dyDescent="0.25">
      <c r="A1894" t="str">
        <f t="shared" si="58"/>
        <v>AMMS20477</v>
      </c>
      <c r="B1894" s="116" t="str">
        <f t="shared" si="59"/>
        <v xml:space="preserve">COHIBA SIGLO I TUBOS </v>
      </c>
      <c r="C1894" s="101">
        <v>120</v>
      </c>
      <c r="D1894" t="s">
        <v>2792</v>
      </c>
      <c r="E1894" t="s">
        <v>4530</v>
      </c>
      <c r="F1894" t="s">
        <v>4532</v>
      </c>
    </row>
    <row r="1895" spans="1:6" x14ac:dyDescent="0.25">
      <c r="A1895" t="str">
        <f t="shared" si="58"/>
        <v>AMMS16370</v>
      </c>
      <c r="B1895" s="116" t="str">
        <f t="shared" si="59"/>
        <v xml:space="preserve">COHIBA SIGLO II </v>
      </c>
      <c r="C1895" s="101">
        <v>1025</v>
      </c>
      <c r="D1895" t="s">
        <v>3483</v>
      </c>
      <c r="E1895" t="s">
        <v>4533</v>
      </c>
      <c r="F1895" t="s">
        <v>4534</v>
      </c>
    </row>
    <row r="1896" spans="1:6" x14ac:dyDescent="0.25">
      <c r="A1896" t="str">
        <f t="shared" si="58"/>
        <v>AMMS19877</v>
      </c>
      <c r="B1896" s="116" t="str">
        <f t="shared" si="59"/>
        <v xml:space="preserve">COHIBA SIGLO II </v>
      </c>
      <c r="C1896" s="101">
        <v>205</v>
      </c>
      <c r="D1896" t="s">
        <v>2752</v>
      </c>
      <c r="E1896" t="s">
        <v>4533</v>
      </c>
      <c r="F1896" t="s">
        <v>4535</v>
      </c>
    </row>
    <row r="1897" spans="1:6" x14ac:dyDescent="0.25">
      <c r="A1897" t="str">
        <f t="shared" si="58"/>
        <v>AMMS17903</v>
      </c>
      <c r="B1897" s="116" t="str">
        <f t="shared" si="59"/>
        <v xml:space="preserve">COHIBA SIGLO II TUBOS </v>
      </c>
      <c r="C1897" s="101">
        <v>44</v>
      </c>
      <c r="D1897" t="s">
        <v>3529</v>
      </c>
      <c r="E1897" t="s">
        <v>4536</v>
      </c>
      <c r="F1897" t="s">
        <v>4537</v>
      </c>
    </row>
    <row r="1898" spans="1:6" x14ac:dyDescent="0.25">
      <c r="A1898" t="str">
        <f t="shared" si="58"/>
        <v>AMMS20478</v>
      </c>
      <c r="B1898" s="116" t="str">
        <f t="shared" si="59"/>
        <v xml:space="preserve">COHIBA SIGLO II TUBOS </v>
      </c>
      <c r="C1898" s="101">
        <v>132</v>
      </c>
      <c r="D1898" t="s">
        <v>2792</v>
      </c>
      <c r="E1898" t="s">
        <v>4536</v>
      </c>
      <c r="F1898" t="s">
        <v>4538</v>
      </c>
    </row>
    <row r="1899" spans="1:6" x14ac:dyDescent="0.25">
      <c r="A1899" t="str">
        <f t="shared" si="58"/>
        <v>AMMS19900</v>
      </c>
      <c r="B1899" s="116" t="str">
        <f t="shared" si="59"/>
        <v xml:space="preserve">COHIBA SIGLO III </v>
      </c>
      <c r="C1899" s="101">
        <v>310</v>
      </c>
      <c r="D1899" t="s">
        <v>2752</v>
      </c>
      <c r="E1899" t="s">
        <v>4539</v>
      </c>
      <c r="F1899" t="s">
        <v>4540</v>
      </c>
    </row>
    <row r="1900" spans="1:6" x14ac:dyDescent="0.25">
      <c r="A1900" t="str">
        <f t="shared" si="58"/>
        <v>AMMS18204</v>
      </c>
      <c r="B1900" s="116" t="str">
        <f t="shared" si="59"/>
        <v xml:space="preserve">COHIBA SIGLO III TUBOS </v>
      </c>
      <c r="C1900" s="101">
        <v>75</v>
      </c>
      <c r="D1900" t="s">
        <v>3529</v>
      </c>
      <c r="E1900" t="s">
        <v>4541</v>
      </c>
      <c r="F1900" t="s">
        <v>4542</v>
      </c>
    </row>
    <row r="1901" spans="1:6" x14ac:dyDescent="0.25">
      <c r="A1901" t="str">
        <f t="shared" si="58"/>
        <v>AMMS20479</v>
      </c>
      <c r="B1901" s="116" t="str">
        <f t="shared" si="59"/>
        <v xml:space="preserve">COHIBA SIGLO III TUBOS </v>
      </c>
      <c r="C1901" s="101">
        <v>225</v>
      </c>
      <c r="D1901" t="s">
        <v>2792</v>
      </c>
      <c r="E1901" t="s">
        <v>4541</v>
      </c>
      <c r="F1901" t="s">
        <v>4543</v>
      </c>
    </row>
    <row r="1902" spans="1:6" x14ac:dyDescent="0.25">
      <c r="A1902" t="str">
        <f t="shared" si="58"/>
        <v>AMMS19878</v>
      </c>
      <c r="B1902" s="116" t="str">
        <f t="shared" si="59"/>
        <v xml:space="preserve">COHIBA SIGLO IV </v>
      </c>
      <c r="C1902" s="101">
        <v>340</v>
      </c>
      <c r="D1902" t="s">
        <v>2752</v>
      </c>
      <c r="E1902" t="s">
        <v>4544</v>
      </c>
      <c r="F1902" t="s">
        <v>4545</v>
      </c>
    </row>
    <row r="1903" spans="1:6" x14ac:dyDescent="0.25">
      <c r="A1903" t="str">
        <f t="shared" si="58"/>
        <v>AMMS20761</v>
      </c>
      <c r="B1903" s="116" t="str">
        <f t="shared" si="59"/>
        <v xml:space="preserve">COHIBA SIGLO IV </v>
      </c>
      <c r="C1903" s="101">
        <v>1700</v>
      </c>
      <c r="D1903" t="s">
        <v>3483</v>
      </c>
      <c r="E1903" t="s">
        <v>4544</v>
      </c>
      <c r="F1903" t="s">
        <v>4546</v>
      </c>
    </row>
    <row r="1904" spans="1:6" x14ac:dyDescent="0.25">
      <c r="A1904" t="str">
        <f t="shared" si="58"/>
        <v>AMMS18181</v>
      </c>
      <c r="B1904" s="116" t="str">
        <f t="shared" si="59"/>
        <v xml:space="preserve">COHIBA SIGLO IV TUBOS </v>
      </c>
      <c r="C1904" s="101">
        <v>82</v>
      </c>
      <c r="D1904" t="s">
        <v>3529</v>
      </c>
      <c r="E1904" t="s">
        <v>4547</v>
      </c>
      <c r="F1904" t="s">
        <v>4548</v>
      </c>
    </row>
    <row r="1905" spans="1:6" x14ac:dyDescent="0.25">
      <c r="A1905" t="str">
        <f t="shared" si="58"/>
        <v>AMMS20480</v>
      </c>
      <c r="B1905" s="116" t="str">
        <f t="shared" si="59"/>
        <v xml:space="preserve">COHIBA SIGLO IV TUBOS </v>
      </c>
      <c r="C1905" s="101">
        <v>246</v>
      </c>
      <c r="D1905" t="s">
        <v>2792</v>
      </c>
      <c r="E1905" t="s">
        <v>4547</v>
      </c>
      <c r="F1905" t="s">
        <v>4549</v>
      </c>
    </row>
    <row r="1906" spans="1:6" x14ac:dyDescent="0.25">
      <c r="A1906" t="str">
        <f t="shared" si="58"/>
        <v>AMMS20762</v>
      </c>
      <c r="B1906" s="116" t="str">
        <f t="shared" si="59"/>
        <v xml:space="preserve">COHIBA SIGLO V </v>
      </c>
      <c r="C1906" s="101">
        <v>2225</v>
      </c>
      <c r="D1906" t="s">
        <v>3483</v>
      </c>
      <c r="E1906" t="s">
        <v>4550</v>
      </c>
      <c r="F1906" t="s">
        <v>4551</v>
      </c>
    </row>
    <row r="1907" spans="1:6" x14ac:dyDescent="0.25">
      <c r="A1907" t="str">
        <f t="shared" si="58"/>
        <v>AMMS18182</v>
      </c>
      <c r="B1907" s="116" t="str">
        <f t="shared" si="59"/>
        <v xml:space="preserve">COHIBA SIGLO V TUBOS </v>
      </c>
      <c r="C1907" s="101">
        <v>100</v>
      </c>
      <c r="D1907" t="s">
        <v>3529</v>
      </c>
      <c r="E1907" t="s">
        <v>4552</v>
      </c>
      <c r="F1907" t="s">
        <v>4553</v>
      </c>
    </row>
    <row r="1908" spans="1:6" x14ac:dyDescent="0.25">
      <c r="A1908" t="str">
        <f t="shared" si="58"/>
        <v>AMMS20481</v>
      </c>
      <c r="B1908" s="116" t="str">
        <f t="shared" si="59"/>
        <v xml:space="preserve">COHIBA SIGLO V TUBOS </v>
      </c>
      <c r="C1908" s="101">
        <v>300</v>
      </c>
      <c r="D1908" t="s">
        <v>2792</v>
      </c>
      <c r="E1908" t="s">
        <v>4552</v>
      </c>
      <c r="F1908" t="s">
        <v>4554</v>
      </c>
    </row>
    <row r="1909" spans="1:6" x14ac:dyDescent="0.25">
      <c r="A1909" t="str">
        <f t="shared" si="58"/>
        <v>AMMS17280</v>
      </c>
      <c r="B1909" s="116" t="str">
        <f t="shared" si="59"/>
        <v xml:space="preserve">COHIBA SIGLO VI </v>
      </c>
      <c r="C1909" s="101">
        <v>2700</v>
      </c>
      <c r="D1909" t="s">
        <v>3483</v>
      </c>
      <c r="E1909" t="s">
        <v>4555</v>
      </c>
      <c r="F1909" t="s">
        <v>4556</v>
      </c>
    </row>
    <row r="1910" spans="1:6" x14ac:dyDescent="0.25">
      <c r="A1910" t="str">
        <f t="shared" si="58"/>
        <v>AMMS17432</v>
      </c>
      <c r="B1910" s="116" t="str">
        <f t="shared" si="59"/>
        <v xml:space="preserve">COHIBA SIGLO VI </v>
      </c>
      <c r="C1910" s="101">
        <v>1080</v>
      </c>
      <c r="D1910" t="s">
        <v>2755</v>
      </c>
      <c r="E1910" t="s">
        <v>4555</v>
      </c>
      <c r="F1910" t="s">
        <v>4557</v>
      </c>
    </row>
    <row r="1911" spans="1:6" x14ac:dyDescent="0.25">
      <c r="A1911" t="str">
        <f t="shared" si="58"/>
        <v>AMMS18113</v>
      </c>
      <c r="B1911" s="116" t="str">
        <f t="shared" si="59"/>
        <v xml:space="preserve">COHIBA SIGLO VI TUBOS </v>
      </c>
      <c r="C1911" s="101">
        <v>118</v>
      </c>
      <c r="D1911" t="s">
        <v>3529</v>
      </c>
      <c r="E1911" t="s">
        <v>4558</v>
      </c>
      <c r="F1911" t="s">
        <v>4559</v>
      </c>
    </row>
    <row r="1912" spans="1:6" x14ac:dyDescent="0.25">
      <c r="A1912" t="str">
        <f t="shared" si="58"/>
        <v>AMMS20482</v>
      </c>
      <c r="B1912" s="116" t="str">
        <f t="shared" si="59"/>
        <v xml:space="preserve">COHIBA SIGLO VI TUBOS </v>
      </c>
      <c r="C1912" s="101">
        <v>354</v>
      </c>
      <c r="D1912" t="s">
        <v>2792</v>
      </c>
      <c r="E1912" t="s">
        <v>4558</v>
      </c>
      <c r="F1912" t="s">
        <v>4560</v>
      </c>
    </row>
    <row r="1913" spans="1:6" x14ac:dyDescent="0.25">
      <c r="A1913" t="str">
        <f t="shared" si="58"/>
        <v>AMMS20763</v>
      </c>
      <c r="B1913" s="116" t="str">
        <f t="shared" si="59"/>
        <v xml:space="preserve">COHIBA YEAR OF THE RABBIT SIGLO DE ORO </v>
      </c>
      <c r="C1913" s="101">
        <v>4852.8</v>
      </c>
      <c r="D1913" t="s">
        <v>2786</v>
      </c>
      <c r="E1913" t="s">
        <v>4561</v>
      </c>
      <c r="F1913" t="s">
        <v>4562</v>
      </c>
    </row>
    <row r="1914" spans="1:6" x14ac:dyDescent="0.25">
      <c r="A1914" t="str">
        <f t="shared" si="58"/>
        <v>AMMS19320</v>
      </c>
      <c r="B1914" s="116" t="str">
        <f t="shared" si="59"/>
        <v xml:space="preserve">CONQUISTADOR CORONA </v>
      </c>
      <c r="C1914" s="101">
        <v>80</v>
      </c>
      <c r="D1914" t="s">
        <v>1900</v>
      </c>
      <c r="E1914" t="s">
        <v>4563</v>
      </c>
      <c r="F1914" t="s">
        <v>4564</v>
      </c>
    </row>
    <row r="1915" spans="1:6" x14ac:dyDescent="0.25">
      <c r="A1915" t="str">
        <f t="shared" si="58"/>
        <v>AMMS19321</v>
      </c>
      <c r="B1915" s="116" t="str">
        <f t="shared" si="59"/>
        <v xml:space="preserve">CONQUISTADOR TORPEDO </v>
      </c>
      <c r="C1915" s="101">
        <v>100</v>
      </c>
      <c r="D1915" t="s">
        <v>1900</v>
      </c>
      <c r="E1915" t="s">
        <v>4565</v>
      </c>
      <c r="F1915" t="s">
        <v>4566</v>
      </c>
    </row>
    <row r="1916" spans="1:6" x14ac:dyDescent="0.25">
      <c r="A1916" t="str">
        <f t="shared" si="58"/>
        <v>AMMS20221</v>
      </c>
      <c r="B1916" s="116" t="str">
        <f t="shared" si="59"/>
        <v xml:space="preserve">CROMAGNON ANTHROPOLOGY </v>
      </c>
      <c r="C1916" s="101">
        <v>468</v>
      </c>
      <c r="D1916" t="s">
        <v>3506</v>
      </c>
      <c r="E1916" t="s">
        <v>4567</v>
      </c>
      <c r="F1916" t="s">
        <v>4568</v>
      </c>
    </row>
    <row r="1917" spans="1:6" x14ac:dyDescent="0.25">
      <c r="A1917" t="str">
        <f t="shared" si="58"/>
        <v>AMMS20451</v>
      </c>
      <c r="B1917" s="116" t="str">
        <f t="shared" si="59"/>
        <v xml:space="preserve">CROMAGNON EMH </v>
      </c>
      <c r="C1917" s="101">
        <v>444</v>
      </c>
      <c r="D1917" t="s">
        <v>3506</v>
      </c>
      <c r="E1917" t="s">
        <v>4569</v>
      </c>
      <c r="F1917" t="s">
        <v>4570</v>
      </c>
    </row>
    <row r="1918" spans="1:6" x14ac:dyDescent="0.25">
      <c r="A1918" t="str">
        <f t="shared" si="58"/>
        <v>AMMS20082</v>
      </c>
      <c r="B1918" s="116" t="str">
        <f t="shared" si="59"/>
        <v xml:space="preserve">CROMAGNON KNUKLE DRAGGER </v>
      </c>
      <c r="C1918" s="101">
        <v>408</v>
      </c>
      <c r="D1918" t="s">
        <v>3506</v>
      </c>
      <c r="E1918" t="s">
        <v>4571</v>
      </c>
      <c r="F1918" t="s">
        <v>4572</v>
      </c>
    </row>
    <row r="1919" spans="1:6" x14ac:dyDescent="0.25">
      <c r="A1919" t="str">
        <f t="shared" si="58"/>
        <v>AMMS20093</v>
      </c>
      <c r="B1919" s="116" t="str">
        <f t="shared" si="59"/>
        <v xml:space="preserve">CROWNED HEADS - MIL DIAS - CORONA GORDA </v>
      </c>
      <c r="C1919" s="101">
        <v>266</v>
      </c>
      <c r="D1919" t="s">
        <v>1900</v>
      </c>
      <c r="E1919" t="s">
        <v>4573</v>
      </c>
      <c r="F1919" t="s">
        <v>4574</v>
      </c>
    </row>
    <row r="1920" spans="1:6" x14ac:dyDescent="0.25">
      <c r="A1920" t="str">
        <f t="shared" si="58"/>
        <v>AMMS20095</v>
      </c>
      <c r="B1920" s="116" t="str">
        <f t="shared" si="59"/>
        <v xml:space="preserve">CROWNED HEADS - MIL DIAS - DOUBLE ROBUSTO </v>
      </c>
      <c r="C1920" s="101">
        <v>298</v>
      </c>
      <c r="D1920" t="s">
        <v>1900</v>
      </c>
      <c r="E1920" t="s">
        <v>4575</v>
      </c>
      <c r="F1920" t="s">
        <v>4576</v>
      </c>
    </row>
    <row r="1921" spans="1:6" x14ac:dyDescent="0.25">
      <c r="A1921" t="str">
        <f t="shared" si="58"/>
        <v>AMMS20092</v>
      </c>
      <c r="B1921" s="116" t="str">
        <f t="shared" si="59"/>
        <v xml:space="preserve">CROWNED HEADS - MIL DIAS - EDMUNDO </v>
      </c>
      <c r="C1921" s="101">
        <v>278</v>
      </c>
      <c r="D1921" t="s">
        <v>1900</v>
      </c>
      <c r="E1921" t="s">
        <v>4577</v>
      </c>
      <c r="F1921" t="s">
        <v>4578</v>
      </c>
    </row>
    <row r="1922" spans="1:6" x14ac:dyDescent="0.25">
      <c r="A1922" t="str">
        <f t="shared" ref="A1922:A1985" si="60">"AMMS" &amp; F1922</f>
        <v>AMMS20094</v>
      </c>
      <c r="B1922" s="116" t="str">
        <f t="shared" ref="B1922:B1985" si="61">E1922 &amp; " " &amp; IF(D1922="astuccio da 20 pezzi","*AST 20",IF(D1922="cartoccio da 20 pezzi","*CART 20",""))</f>
        <v xml:space="preserve">CROWNED HEADS - MIL DIAS - SUBLIME </v>
      </c>
      <c r="C1922" s="101">
        <v>310</v>
      </c>
      <c r="D1922" t="s">
        <v>1900</v>
      </c>
      <c r="E1922" t="s">
        <v>4579</v>
      </c>
      <c r="F1922" t="s">
        <v>4580</v>
      </c>
    </row>
    <row r="1923" spans="1:6" x14ac:dyDescent="0.25">
      <c r="A1923" t="str">
        <f t="shared" si="60"/>
        <v>AMMS20090</v>
      </c>
      <c r="B1923" s="116" t="str">
        <f t="shared" si="61"/>
        <v xml:space="preserve">CROWNED HEADS COURT - CHC SERIE E - 5150 </v>
      </c>
      <c r="C1923" s="101">
        <v>298</v>
      </c>
      <c r="D1923" t="s">
        <v>1900</v>
      </c>
      <c r="E1923" t="s">
        <v>4581</v>
      </c>
      <c r="F1923" t="s">
        <v>4582</v>
      </c>
    </row>
    <row r="1924" spans="1:6" x14ac:dyDescent="0.25">
      <c r="A1924" t="str">
        <f t="shared" si="60"/>
        <v>AMMS20091</v>
      </c>
      <c r="B1924" s="116" t="str">
        <f t="shared" si="61"/>
        <v xml:space="preserve">CROWNED HEADS COURT - CHC SERIE E - HERMOSO N°2 </v>
      </c>
      <c r="C1924" s="101">
        <v>278</v>
      </c>
      <c r="D1924" t="s">
        <v>1900</v>
      </c>
      <c r="E1924" t="s">
        <v>4583</v>
      </c>
      <c r="F1924" t="s">
        <v>4584</v>
      </c>
    </row>
    <row r="1925" spans="1:6" x14ac:dyDescent="0.25">
      <c r="A1925" t="str">
        <f t="shared" si="60"/>
        <v>AMMS20089</v>
      </c>
      <c r="B1925" s="116" t="str">
        <f t="shared" si="61"/>
        <v xml:space="preserve">CROWNED HEADS COURT - CHC SERIE E - PETIT EDMUNDO </v>
      </c>
      <c r="C1925" s="101">
        <v>290</v>
      </c>
      <c r="D1925" t="s">
        <v>1900</v>
      </c>
      <c r="E1925" t="s">
        <v>4585</v>
      </c>
      <c r="F1925" t="s">
        <v>4586</v>
      </c>
    </row>
    <row r="1926" spans="1:6" x14ac:dyDescent="0.25">
      <c r="A1926" t="str">
        <f t="shared" si="60"/>
        <v>AMMS17555</v>
      </c>
      <c r="B1926" s="116" t="str">
        <f t="shared" si="61"/>
        <v xml:space="preserve">CUABA DISTINGUIDOS </v>
      </c>
      <c r="C1926" s="101">
        <v>230</v>
      </c>
      <c r="D1926" t="s">
        <v>2755</v>
      </c>
      <c r="E1926" t="s">
        <v>4587</v>
      </c>
      <c r="F1926" t="s">
        <v>4588</v>
      </c>
    </row>
    <row r="1927" spans="1:6" x14ac:dyDescent="0.25">
      <c r="A1927" t="str">
        <f t="shared" si="60"/>
        <v>AMMS15513</v>
      </c>
      <c r="B1927" s="116" t="str">
        <f t="shared" si="61"/>
        <v xml:space="preserve">CUABA DIVINOS </v>
      </c>
      <c r="C1927" s="101">
        <v>250</v>
      </c>
      <c r="D1927" t="s">
        <v>3483</v>
      </c>
      <c r="E1927" t="s">
        <v>4589</v>
      </c>
      <c r="F1927" t="s">
        <v>4590</v>
      </c>
    </row>
    <row r="1928" spans="1:6" x14ac:dyDescent="0.25">
      <c r="A1928" t="str">
        <f t="shared" si="60"/>
        <v>AMMS19816</v>
      </c>
      <c r="B1928" s="116" t="str">
        <f t="shared" si="61"/>
        <v xml:space="preserve">CUABA EXCLUSIVOS </v>
      </c>
      <c r="C1928" s="101">
        <v>425</v>
      </c>
      <c r="D1928" t="s">
        <v>3483</v>
      </c>
      <c r="E1928" t="s">
        <v>4591</v>
      </c>
      <c r="F1928" t="s">
        <v>4592</v>
      </c>
    </row>
    <row r="1929" spans="1:6" x14ac:dyDescent="0.25">
      <c r="A1929" t="str">
        <f t="shared" si="60"/>
        <v>AMMS17364</v>
      </c>
      <c r="B1929" s="116" t="str">
        <f t="shared" si="61"/>
        <v xml:space="preserve">CUABA SALOMONES </v>
      </c>
      <c r="C1929" s="101">
        <v>330</v>
      </c>
      <c r="D1929" t="s">
        <v>2755</v>
      </c>
      <c r="E1929" t="s">
        <v>4593</v>
      </c>
      <c r="F1929" t="s">
        <v>4594</v>
      </c>
    </row>
    <row r="1930" spans="1:6" x14ac:dyDescent="0.25">
      <c r="A1930" t="str">
        <f t="shared" si="60"/>
        <v>AMMS15477</v>
      </c>
      <c r="B1930" s="116" t="str">
        <f t="shared" si="61"/>
        <v xml:space="preserve">CUABA TRADICIONALES </v>
      </c>
      <c r="C1930" s="101">
        <v>300</v>
      </c>
      <c r="D1930" t="s">
        <v>3483</v>
      </c>
      <c r="E1930" t="s">
        <v>4595</v>
      </c>
      <c r="F1930" t="s">
        <v>4596</v>
      </c>
    </row>
    <row r="1931" spans="1:6" x14ac:dyDescent="0.25">
      <c r="A1931" t="str">
        <f t="shared" si="60"/>
        <v>AMMS20835</v>
      </c>
      <c r="B1931" s="116" t="str">
        <f t="shared" si="61"/>
        <v xml:space="preserve">CUCHILLO PARADO </v>
      </c>
      <c r="C1931" s="101">
        <v>138</v>
      </c>
      <c r="D1931" t="s">
        <v>2755</v>
      </c>
      <c r="E1931" t="s">
        <v>4597</v>
      </c>
      <c r="F1931" t="s">
        <v>4598</v>
      </c>
    </row>
    <row r="1932" spans="1:6" x14ac:dyDescent="0.25">
      <c r="A1932" t="str">
        <f t="shared" si="60"/>
        <v>AMMS21388</v>
      </c>
      <c r="B1932" s="116" t="str">
        <f t="shared" si="61"/>
        <v xml:space="preserve">CUERVO Y SOBRINOS MAREVAS </v>
      </c>
      <c r="C1932" s="101">
        <v>330</v>
      </c>
      <c r="D1932" t="s">
        <v>1900</v>
      </c>
      <c r="E1932" t="s">
        <v>4599</v>
      </c>
      <c r="F1932" t="s">
        <v>4600</v>
      </c>
    </row>
    <row r="1933" spans="1:6" x14ac:dyDescent="0.25">
      <c r="A1933" t="str">
        <f t="shared" si="60"/>
        <v>AMMS21390</v>
      </c>
      <c r="B1933" s="116" t="str">
        <f t="shared" si="61"/>
        <v xml:space="preserve">CUERVO Y SOBRINOS PERFECTOS </v>
      </c>
      <c r="C1933" s="101">
        <v>370</v>
      </c>
      <c r="D1933" t="s">
        <v>1900</v>
      </c>
      <c r="E1933" t="s">
        <v>4601</v>
      </c>
      <c r="F1933" t="s">
        <v>4602</v>
      </c>
    </row>
    <row r="1934" spans="1:6" x14ac:dyDescent="0.25">
      <c r="A1934" t="str">
        <f t="shared" si="60"/>
        <v>AMMS21389</v>
      </c>
      <c r="B1934" s="116" t="str">
        <f t="shared" si="61"/>
        <v xml:space="preserve">CUERVO Y SOBRINOS ROBUSTOS </v>
      </c>
      <c r="C1934" s="101">
        <v>350</v>
      </c>
      <c r="D1934" t="s">
        <v>1900</v>
      </c>
      <c r="E1934" t="s">
        <v>4603</v>
      </c>
      <c r="F1934" t="s">
        <v>4604</v>
      </c>
    </row>
    <row r="1935" spans="1:6" x14ac:dyDescent="0.25">
      <c r="A1935" t="str">
        <f t="shared" si="60"/>
        <v>AMMS21391</v>
      </c>
      <c r="B1935" s="116" t="str">
        <f t="shared" si="61"/>
        <v xml:space="preserve">CUERVO Y SOBRINOS TOROS </v>
      </c>
      <c r="C1935" s="101">
        <v>380</v>
      </c>
      <c r="D1935" t="s">
        <v>1900</v>
      </c>
      <c r="E1935" t="s">
        <v>4605</v>
      </c>
      <c r="F1935" t="s">
        <v>4606</v>
      </c>
    </row>
    <row r="1936" spans="1:6" x14ac:dyDescent="0.25">
      <c r="A1936" t="str">
        <f t="shared" si="60"/>
        <v>AMMS20877</v>
      </c>
      <c r="B1936" s="116" t="str">
        <f t="shared" si="61"/>
        <v xml:space="preserve">CUESTA REY CAMEO </v>
      </c>
      <c r="C1936" s="101">
        <v>47</v>
      </c>
      <c r="D1936" t="s">
        <v>2755</v>
      </c>
      <c r="E1936" t="s">
        <v>4607</v>
      </c>
      <c r="F1936" t="s">
        <v>4608</v>
      </c>
    </row>
    <row r="1937" spans="1:6" x14ac:dyDescent="0.25">
      <c r="A1937" t="str">
        <f t="shared" si="60"/>
        <v>AMMS20380</v>
      </c>
      <c r="B1937" s="116" t="str">
        <f t="shared" si="61"/>
        <v xml:space="preserve">CUESTA REY CENTENARIO #60 </v>
      </c>
      <c r="C1937" s="101">
        <v>150</v>
      </c>
      <c r="D1937" t="s">
        <v>2755</v>
      </c>
      <c r="E1937" t="s">
        <v>4609</v>
      </c>
      <c r="F1937" t="s">
        <v>4610</v>
      </c>
    </row>
    <row r="1938" spans="1:6" x14ac:dyDescent="0.25">
      <c r="A1938" t="str">
        <f t="shared" si="60"/>
        <v>AMMS20381</v>
      </c>
      <c r="B1938" s="116" t="str">
        <f t="shared" si="61"/>
        <v xml:space="preserve">CUESTA REY CENTENARIO MADURO #60 </v>
      </c>
      <c r="C1938" s="101">
        <v>150</v>
      </c>
      <c r="D1938" t="s">
        <v>2755</v>
      </c>
      <c r="E1938" t="s">
        <v>4611</v>
      </c>
      <c r="F1938" t="s">
        <v>4612</v>
      </c>
    </row>
    <row r="1939" spans="1:6" x14ac:dyDescent="0.25">
      <c r="A1939" t="str">
        <f t="shared" si="60"/>
        <v>AMMS20382</v>
      </c>
      <c r="B1939" s="116" t="str">
        <f t="shared" si="61"/>
        <v xml:space="preserve">CUESTA REY CENTENARIO PYRAMID </v>
      </c>
      <c r="C1939" s="101">
        <v>170</v>
      </c>
      <c r="D1939" t="s">
        <v>2755</v>
      </c>
      <c r="E1939" t="s">
        <v>4613</v>
      </c>
      <c r="F1939" t="s">
        <v>4614</v>
      </c>
    </row>
    <row r="1940" spans="1:6" x14ac:dyDescent="0.25">
      <c r="A1940" t="str">
        <f t="shared" si="60"/>
        <v>AMMS20383</v>
      </c>
      <c r="B1940" s="116" t="str">
        <f t="shared" si="61"/>
        <v xml:space="preserve">CUESTA REY CENTROFINO #60 SUNGROWN </v>
      </c>
      <c r="C1940" s="101">
        <v>150</v>
      </c>
      <c r="D1940" t="s">
        <v>2755</v>
      </c>
      <c r="E1940" t="s">
        <v>4615</v>
      </c>
      <c r="F1940" t="s">
        <v>4616</v>
      </c>
    </row>
    <row r="1941" spans="1:6" x14ac:dyDescent="0.25">
      <c r="A1941" t="str">
        <f t="shared" si="60"/>
        <v>AMMS20385</v>
      </c>
      <c r="B1941" s="116" t="str">
        <f t="shared" si="61"/>
        <v xml:space="preserve">CUESTA REY CENTROFINO ROBUSO #7 SUNGROWN </v>
      </c>
      <c r="C1941" s="101">
        <v>135</v>
      </c>
      <c r="D1941" t="s">
        <v>2755</v>
      </c>
      <c r="E1941" t="s">
        <v>4617</v>
      </c>
      <c r="F1941" t="s">
        <v>4618</v>
      </c>
    </row>
    <row r="1942" spans="1:6" x14ac:dyDescent="0.25">
      <c r="A1942" t="str">
        <f t="shared" si="60"/>
        <v>AMMS20384</v>
      </c>
      <c r="B1942" s="116" t="str">
        <f t="shared" si="61"/>
        <v xml:space="preserve">CUESTA REY ROBUSTO #7 MADURO </v>
      </c>
      <c r="C1942" s="101">
        <v>135</v>
      </c>
      <c r="D1942" t="s">
        <v>2755</v>
      </c>
      <c r="E1942" t="s">
        <v>4619</v>
      </c>
      <c r="F1942" t="s">
        <v>4620</v>
      </c>
    </row>
    <row r="1943" spans="1:6" x14ac:dyDescent="0.25">
      <c r="A1943" t="str">
        <f t="shared" si="60"/>
        <v>AMMS20893</v>
      </c>
      <c r="B1943" s="116" t="str">
        <f t="shared" si="61"/>
        <v xml:space="preserve">CUMPAY COLECCION </v>
      </c>
      <c r="C1943" s="101">
        <v>66</v>
      </c>
      <c r="D1943" t="s">
        <v>2999</v>
      </c>
      <c r="E1943" t="s">
        <v>4621</v>
      </c>
      <c r="F1943" t="s">
        <v>4622</v>
      </c>
    </row>
    <row r="1944" spans="1:6" x14ac:dyDescent="0.25">
      <c r="A1944" t="str">
        <f t="shared" si="60"/>
        <v>AMMS20101</v>
      </c>
      <c r="B1944" s="116" t="str">
        <f t="shared" si="61"/>
        <v xml:space="preserve">CUMPAY ROBUSTO MADURO </v>
      </c>
      <c r="C1944" s="101">
        <v>220</v>
      </c>
      <c r="D1944" t="s">
        <v>1900</v>
      </c>
      <c r="E1944" t="s">
        <v>4623</v>
      </c>
      <c r="F1944" t="s">
        <v>4624</v>
      </c>
    </row>
    <row r="1945" spans="1:6" x14ac:dyDescent="0.25">
      <c r="A1945" t="str">
        <f t="shared" si="60"/>
        <v>AMMS20867</v>
      </c>
      <c r="B1945" s="116" t="str">
        <f t="shared" si="61"/>
        <v xml:space="preserve">CUMPAY ROBUSTOS </v>
      </c>
      <c r="C1945" s="101">
        <v>200</v>
      </c>
      <c r="D1945" t="s">
        <v>1900</v>
      </c>
      <c r="E1945" t="s">
        <v>4625</v>
      </c>
      <c r="F1945" t="s">
        <v>4626</v>
      </c>
    </row>
    <row r="1946" spans="1:6" x14ac:dyDescent="0.25">
      <c r="A1946" t="str">
        <f t="shared" si="60"/>
        <v>AMMS20868</v>
      </c>
      <c r="B1946" s="116" t="str">
        <f t="shared" si="61"/>
        <v xml:space="preserve">CUMPAY SHORT </v>
      </c>
      <c r="C1946" s="101">
        <v>180</v>
      </c>
      <c r="D1946" t="s">
        <v>1900</v>
      </c>
      <c r="E1946" t="s">
        <v>4627</v>
      </c>
      <c r="F1946" t="s">
        <v>4628</v>
      </c>
    </row>
    <row r="1947" spans="1:6" x14ac:dyDescent="0.25">
      <c r="A1947" t="str">
        <f t="shared" si="60"/>
        <v>AMMS20869</v>
      </c>
      <c r="B1947" s="116" t="str">
        <f t="shared" si="61"/>
        <v xml:space="preserve">CUMPAY VOLCAN </v>
      </c>
      <c r="C1947" s="101">
        <v>270</v>
      </c>
      <c r="D1947" t="s">
        <v>1900</v>
      </c>
      <c r="E1947" t="s">
        <v>4629</v>
      </c>
      <c r="F1947" t="s">
        <v>4630</v>
      </c>
    </row>
    <row r="1948" spans="1:6" x14ac:dyDescent="0.25">
      <c r="A1948" t="str">
        <f t="shared" si="60"/>
        <v>AMMS19429</v>
      </c>
      <c r="B1948" s="116" t="str">
        <f t="shared" si="61"/>
        <v xml:space="preserve">DAVIDOFF 50TH ANNIVERSARY EDITION L'ASIE 10 </v>
      </c>
      <c r="C1948" s="101">
        <v>350</v>
      </c>
      <c r="D1948" t="s">
        <v>2755</v>
      </c>
      <c r="E1948" t="s">
        <v>4631</v>
      </c>
      <c r="F1948" t="s">
        <v>4632</v>
      </c>
    </row>
    <row r="1949" spans="1:6" x14ac:dyDescent="0.25">
      <c r="A1949" t="str">
        <f t="shared" si="60"/>
        <v>AMMS19428</v>
      </c>
      <c r="B1949" s="116" t="str">
        <f t="shared" si="61"/>
        <v xml:space="preserve">DAVIDOFF 50TH ANNIVERSARY EDITION LE MOYEN-ORIENT 10 </v>
      </c>
      <c r="C1949" s="101">
        <v>350</v>
      </c>
      <c r="D1949" t="s">
        <v>2755</v>
      </c>
      <c r="E1949" t="s">
        <v>4633</v>
      </c>
      <c r="F1949" t="s">
        <v>4634</v>
      </c>
    </row>
    <row r="1950" spans="1:6" x14ac:dyDescent="0.25">
      <c r="A1950" t="str">
        <f t="shared" si="60"/>
        <v>AMMS19426</v>
      </c>
      <c r="B1950" s="116" t="str">
        <f t="shared" si="61"/>
        <v xml:space="preserve">DAVIDOFF 50TH ANNIVERSARY EDITION LES AMÉRIQUES 10 </v>
      </c>
      <c r="C1950" s="101">
        <v>350</v>
      </c>
      <c r="D1950" t="s">
        <v>2755</v>
      </c>
      <c r="E1950" t="s">
        <v>4635</v>
      </c>
      <c r="F1950" t="s">
        <v>4636</v>
      </c>
    </row>
    <row r="1951" spans="1:6" x14ac:dyDescent="0.25">
      <c r="A1951" t="str">
        <f t="shared" si="60"/>
        <v>AMMS19427</v>
      </c>
      <c r="B1951" s="116" t="str">
        <f t="shared" si="61"/>
        <v xml:space="preserve">DAVIDOFF 50TH ANNIVERSARY EDITION L'EUROPE 10 </v>
      </c>
      <c r="C1951" s="101">
        <v>350</v>
      </c>
      <c r="D1951" t="s">
        <v>2755</v>
      </c>
      <c r="E1951" t="s">
        <v>4637</v>
      </c>
      <c r="F1951" t="s">
        <v>4638</v>
      </c>
    </row>
    <row r="1952" spans="1:6" x14ac:dyDescent="0.25">
      <c r="A1952" t="str">
        <f t="shared" si="60"/>
        <v>AMMS21671</v>
      </c>
      <c r="B1952" s="116" t="str">
        <f t="shared" si="61"/>
        <v xml:space="preserve">DAVIDOFF ANIVERSARIO DOUBLE R 4 </v>
      </c>
      <c r="C1952" s="101">
        <v>192</v>
      </c>
      <c r="D1952" t="s">
        <v>2999</v>
      </c>
      <c r="E1952" t="s">
        <v>4639</v>
      </c>
      <c r="F1952" t="s">
        <v>4640</v>
      </c>
    </row>
    <row r="1953" spans="1:6" x14ac:dyDescent="0.25">
      <c r="A1953" t="str">
        <f t="shared" si="60"/>
        <v>AMMS17728</v>
      </c>
      <c r="B1953" s="116" t="str">
        <f t="shared" si="61"/>
        <v xml:space="preserve">DAVIDOFF ANIVERSARIO ENTREACTO 20 </v>
      </c>
      <c r="C1953" s="101">
        <v>280</v>
      </c>
      <c r="D1953" t="s">
        <v>1900</v>
      </c>
      <c r="E1953" t="s">
        <v>4641</v>
      </c>
      <c r="F1953" t="s">
        <v>4642</v>
      </c>
    </row>
    <row r="1954" spans="1:6" x14ac:dyDescent="0.25">
      <c r="A1954" t="str">
        <f t="shared" si="60"/>
        <v>AMMS17727</v>
      </c>
      <c r="B1954" s="116" t="str">
        <f t="shared" si="61"/>
        <v xml:space="preserve">DAVIDOFF ANIVERSARIO ENTREACTO 4 </v>
      </c>
      <c r="C1954" s="101">
        <v>56</v>
      </c>
      <c r="D1954" t="s">
        <v>2999</v>
      </c>
      <c r="E1954" t="s">
        <v>4643</v>
      </c>
      <c r="F1954" t="s">
        <v>4644</v>
      </c>
    </row>
    <row r="1955" spans="1:6" x14ac:dyDescent="0.25">
      <c r="A1955" t="str">
        <f t="shared" si="60"/>
        <v>AMMS20756</v>
      </c>
      <c r="B1955" s="116" t="str">
        <f t="shared" si="61"/>
        <v xml:space="preserve">DAVIDOFF ANIVERSARIO N° 1 LIMITED EDITION COLLECTION 10 </v>
      </c>
      <c r="C1955" s="101">
        <v>640</v>
      </c>
      <c r="D1955" t="s">
        <v>2755</v>
      </c>
      <c r="E1955" t="s">
        <v>4645</v>
      </c>
      <c r="F1955" t="s">
        <v>4646</v>
      </c>
    </row>
    <row r="1956" spans="1:6" x14ac:dyDescent="0.25">
      <c r="A1956" t="str">
        <f t="shared" si="60"/>
        <v>AMMS19913</v>
      </c>
      <c r="B1956" s="116" t="str">
        <f t="shared" si="61"/>
        <v xml:space="preserve">DAVIDOFF ANIVERSARIO N° 3 </v>
      </c>
      <c r="C1956" s="101">
        <v>340</v>
      </c>
      <c r="D1956" t="s">
        <v>2755</v>
      </c>
      <c r="E1956" t="s">
        <v>4647</v>
      </c>
      <c r="F1956" t="s">
        <v>4648</v>
      </c>
    </row>
    <row r="1957" spans="1:6" x14ac:dyDescent="0.25">
      <c r="A1957" t="str">
        <f t="shared" si="60"/>
        <v>AMMS21667</v>
      </c>
      <c r="B1957" s="116" t="str">
        <f t="shared" si="61"/>
        <v xml:space="preserve">DAVIDOFF ANIVERSARIO N° 3 TUBOS 3 </v>
      </c>
      <c r="C1957" s="101">
        <v>108</v>
      </c>
      <c r="D1957" t="s">
        <v>2792</v>
      </c>
      <c r="E1957" t="s">
        <v>4649</v>
      </c>
      <c r="F1957" t="s">
        <v>4650</v>
      </c>
    </row>
    <row r="1958" spans="1:6" x14ac:dyDescent="0.25">
      <c r="A1958" t="str">
        <f t="shared" si="60"/>
        <v>AMMS19090</v>
      </c>
      <c r="B1958" s="116" t="str">
        <f t="shared" si="61"/>
        <v xml:space="preserve">DAVIDOFF ANIVERSARIO SHORT PERFECTO 25 </v>
      </c>
      <c r="C1958" s="101">
        <v>625</v>
      </c>
      <c r="D1958" t="s">
        <v>3483</v>
      </c>
      <c r="E1958" t="s">
        <v>4651</v>
      </c>
      <c r="F1958" t="s">
        <v>4652</v>
      </c>
    </row>
    <row r="1959" spans="1:6" x14ac:dyDescent="0.25">
      <c r="A1959" t="str">
        <f t="shared" si="60"/>
        <v>AMMS15858</v>
      </c>
      <c r="B1959" s="116" t="str">
        <f t="shared" si="61"/>
        <v xml:space="preserve">DAVIDOFF ANIVERSARIO SHORT PERFECTO 4 </v>
      </c>
      <c r="C1959" s="101">
        <v>100</v>
      </c>
      <c r="D1959" t="s">
        <v>2999</v>
      </c>
      <c r="E1959" t="s">
        <v>4653</v>
      </c>
      <c r="F1959" t="s">
        <v>4654</v>
      </c>
    </row>
    <row r="1960" spans="1:6" x14ac:dyDescent="0.25">
      <c r="A1960" t="str">
        <f t="shared" si="60"/>
        <v>AMMS15960</v>
      </c>
      <c r="B1960" s="116" t="str">
        <f t="shared" si="61"/>
        <v xml:space="preserve">DAVIDOFF ANIVERSARIO SPECIAL R TUBOS </v>
      </c>
      <c r="C1960" s="101">
        <v>31</v>
      </c>
      <c r="D1960" t="s">
        <v>3529</v>
      </c>
      <c r="E1960" t="s">
        <v>4655</v>
      </c>
      <c r="F1960" t="s">
        <v>4656</v>
      </c>
    </row>
    <row r="1961" spans="1:6" x14ac:dyDescent="0.25">
      <c r="A1961" t="str">
        <f t="shared" si="60"/>
        <v>AMMS15873</v>
      </c>
      <c r="B1961" s="116" t="str">
        <f t="shared" si="61"/>
        <v xml:space="preserve">DAVIDOFF ANIVERSARIO SPECIAL R TUBOS 3 </v>
      </c>
      <c r="C1961" s="101">
        <v>93</v>
      </c>
      <c r="D1961" t="s">
        <v>2792</v>
      </c>
      <c r="E1961" t="s">
        <v>4657</v>
      </c>
      <c r="F1961" t="s">
        <v>4658</v>
      </c>
    </row>
    <row r="1962" spans="1:6" x14ac:dyDescent="0.25">
      <c r="A1962" t="str">
        <f t="shared" si="60"/>
        <v>AMMS15868</v>
      </c>
      <c r="B1962" s="116" t="str">
        <f t="shared" si="61"/>
        <v xml:space="preserve">DAVIDOFF ANIVERSARIO SPECIAL T 20 </v>
      </c>
      <c r="C1962" s="101">
        <v>670</v>
      </c>
      <c r="D1962" t="s">
        <v>1900</v>
      </c>
      <c r="E1962" t="s">
        <v>4659</v>
      </c>
      <c r="F1962" t="s">
        <v>4660</v>
      </c>
    </row>
    <row r="1963" spans="1:6" x14ac:dyDescent="0.25">
      <c r="A1963" t="str">
        <f t="shared" si="60"/>
        <v>AMMS21672</v>
      </c>
      <c r="B1963" s="116" t="str">
        <f t="shared" si="61"/>
        <v xml:space="preserve">DAVIDOFF ANIVERSARIO SPECIAL T 4 </v>
      </c>
      <c r="C1963" s="101">
        <v>134</v>
      </c>
      <c r="D1963" t="s">
        <v>2999</v>
      </c>
      <c r="E1963" t="s">
        <v>4661</v>
      </c>
      <c r="F1963" t="s">
        <v>4662</v>
      </c>
    </row>
    <row r="1964" spans="1:6" x14ac:dyDescent="0.25">
      <c r="A1964" t="str">
        <f t="shared" si="60"/>
        <v>AMMS19111</v>
      </c>
      <c r="B1964" s="116" t="str">
        <f t="shared" si="61"/>
        <v xml:space="preserve">DAVIDOFF ESCURIO GRAN PERFECTO 12 </v>
      </c>
      <c r="C1964" s="101">
        <v>342</v>
      </c>
      <c r="D1964" t="s">
        <v>3151</v>
      </c>
      <c r="E1964" t="s">
        <v>4663</v>
      </c>
      <c r="F1964" t="s">
        <v>4664</v>
      </c>
    </row>
    <row r="1965" spans="1:6" x14ac:dyDescent="0.25">
      <c r="A1965" t="str">
        <f t="shared" si="60"/>
        <v>AMMS19110</v>
      </c>
      <c r="B1965" s="116" t="str">
        <f t="shared" si="61"/>
        <v xml:space="preserve">DAVIDOFF ESCURIO GRAN PERFECTO 3 </v>
      </c>
      <c r="C1965" s="101">
        <v>85.5</v>
      </c>
      <c r="D1965" t="s">
        <v>2792</v>
      </c>
      <c r="E1965" t="s">
        <v>4665</v>
      </c>
      <c r="F1965" t="s">
        <v>4666</v>
      </c>
    </row>
    <row r="1966" spans="1:6" x14ac:dyDescent="0.25">
      <c r="A1966" t="str">
        <f t="shared" si="60"/>
        <v>AMMS19001</v>
      </c>
      <c r="B1966" s="116" t="str">
        <f t="shared" si="61"/>
        <v xml:space="preserve">DAVIDOFF ESCURIO GRAN TORO 12'S </v>
      </c>
      <c r="C1966" s="101">
        <v>336</v>
      </c>
      <c r="D1966" t="s">
        <v>3151</v>
      </c>
      <c r="E1966" t="s">
        <v>4667</v>
      </c>
      <c r="F1966" t="s">
        <v>4668</v>
      </c>
    </row>
    <row r="1967" spans="1:6" x14ac:dyDescent="0.25">
      <c r="A1967" t="str">
        <f t="shared" si="60"/>
        <v>AMMS19018</v>
      </c>
      <c r="B1967" s="116" t="str">
        <f t="shared" si="61"/>
        <v xml:space="preserve">DAVIDOFF ESCURIO GRAN TORO 4'S </v>
      </c>
      <c r="C1967" s="101">
        <v>112</v>
      </c>
      <c r="D1967" t="s">
        <v>2999</v>
      </c>
      <c r="E1967" t="s">
        <v>4669</v>
      </c>
      <c r="F1967" t="s">
        <v>4670</v>
      </c>
    </row>
    <row r="1968" spans="1:6" x14ac:dyDescent="0.25">
      <c r="A1968" t="str">
        <f t="shared" si="60"/>
        <v>AMMS21467</v>
      </c>
      <c r="B1968" s="116" t="str">
        <f t="shared" si="61"/>
        <v xml:space="preserve">DAVIDOFF ESCURIO LIMITED EDITION GRAN TORO 12 </v>
      </c>
      <c r="C1968" s="101">
        <v>450</v>
      </c>
      <c r="D1968" t="s">
        <v>3151</v>
      </c>
      <c r="E1968" t="s">
        <v>4671</v>
      </c>
      <c r="F1968" t="s">
        <v>4672</v>
      </c>
    </row>
    <row r="1969" spans="1:6" x14ac:dyDescent="0.25">
      <c r="A1969" t="str">
        <f t="shared" si="60"/>
        <v>AMMS19000</v>
      </c>
      <c r="B1969" s="116" t="str">
        <f t="shared" si="61"/>
        <v xml:space="preserve">DAVIDOFF ESCURIO PETIT ROBUSTO 14'S </v>
      </c>
      <c r="C1969" s="101">
        <v>203</v>
      </c>
      <c r="D1969" t="s">
        <v>3218</v>
      </c>
      <c r="E1969" t="s">
        <v>4673</v>
      </c>
      <c r="F1969" t="s">
        <v>4674</v>
      </c>
    </row>
    <row r="1970" spans="1:6" x14ac:dyDescent="0.25">
      <c r="A1970" t="str">
        <f t="shared" si="60"/>
        <v>AMMS21844</v>
      </c>
      <c r="B1970" s="116" t="str">
        <f t="shared" si="61"/>
        <v xml:space="preserve">DAVIDOFF ESCURIO PETIT ROBUSTO 25 </v>
      </c>
      <c r="C1970" s="101">
        <v>250</v>
      </c>
      <c r="D1970" t="s">
        <v>3483</v>
      </c>
      <c r="E1970" t="s">
        <v>4675</v>
      </c>
      <c r="F1970" t="s">
        <v>4676</v>
      </c>
    </row>
    <row r="1971" spans="1:6" x14ac:dyDescent="0.25">
      <c r="A1971" t="str">
        <f t="shared" si="60"/>
        <v>AMMS19016</v>
      </c>
      <c r="B1971" s="116" t="str">
        <f t="shared" si="61"/>
        <v xml:space="preserve">DAVIDOFF ESCURIO PETIT ROBUSTO 4'S </v>
      </c>
      <c r="C1971" s="101">
        <v>58</v>
      </c>
      <c r="D1971" t="s">
        <v>2999</v>
      </c>
      <c r="E1971" t="s">
        <v>4677</v>
      </c>
      <c r="F1971" t="s">
        <v>4678</v>
      </c>
    </row>
    <row r="1972" spans="1:6" x14ac:dyDescent="0.25">
      <c r="A1972" t="str">
        <f t="shared" si="60"/>
        <v>AMMS18998</v>
      </c>
      <c r="B1972" s="116" t="str">
        <f t="shared" si="61"/>
        <v xml:space="preserve">DAVIDOFF ESCURIO ROBUSTO 12'S </v>
      </c>
      <c r="C1972" s="101">
        <v>270</v>
      </c>
      <c r="D1972" t="s">
        <v>3151</v>
      </c>
      <c r="E1972" t="s">
        <v>4679</v>
      </c>
      <c r="F1972" t="s">
        <v>4680</v>
      </c>
    </row>
    <row r="1973" spans="1:6" x14ac:dyDescent="0.25">
      <c r="A1973" t="str">
        <f t="shared" si="60"/>
        <v>AMMS19015</v>
      </c>
      <c r="B1973" s="116" t="str">
        <f t="shared" si="61"/>
        <v xml:space="preserve">DAVIDOFF ESCURIO ROBUSTO TUBOS </v>
      </c>
      <c r="C1973" s="101">
        <v>25</v>
      </c>
      <c r="D1973" t="s">
        <v>3529</v>
      </c>
      <c r="E1973" t="s">
        <v>4681</v>
      </c>
      <c r="F1973" t="s">
        <v>4682</v>
      </c>
    </row>
    <row r="1974" spans="1:6" x14ac:dyDescent="0.25">
      <c r="A1974" t="str">
        <f t="shared" si="60"/>
        <v>AMMS19014</v>
      </c>
      <c r="B1974" s="116" t="str">
        <f t="shared" si="61"/>
        <v xml:space="preserve">DAVIDOFF ESCURIO ROBUSTO TUBOS 4'S </v>
      </c>
      <c r="C1974" s="101">
        <v>100</v>
      </c>
      <c r="D1974" t="s">
        <v>2999</v>
      </c>
      <c r="E1974" t="s">
        <v>4683</v>
      </c>
      <c r="F1974" t="s">
        <v>4684</v>
      </c>
    </row>
    <row r="1975" spans="1:6" x14ac:dyDescent="0.25">
      <c r="A1975" t="str">
        <f t="shared" si="60"/>
        <v>AMMS19849</v>
      </c>
      <c r="B1975" s="116" t="str">
        <f t="shared" si="61"/>
        <v xml:space="preserve">DAVIDOFF EXCLUSIVE ITALY 2020 </v>
      </c>
      <c r="C1975" s="101">
        <v>280</v>
      </c>
      <c r="D1975" t="s">
        <v>2755</v>
      </c>
      <c r="E1975" t="s">
        <v>4685</v>
      </c>
      <c r="F1975" t="s">
        <v>4686</v>
      </c>
    </row>
    <row r="1976" spans="1:6" x14ac:dyDescent="0.25">
      <c r="A1976" t="str">
        <f t="shared" si="60"/>
        <v>AMMS21711</v>
      </c>
      <c r="B1976" s="116" t="str">
        <f t="shared" si="61"/>
        <v xml:space="preserve">DAVIDOFF EXCLUSIVE ITALY 2026 </v>
      </c>
      <c r="C1976" s="101">
        <v>590</v>
      </c>
      <c r="D1976" t="s">
        <v>2755</v>
      </c>
      <c r="E1976" t="s">
        <v>4687</v>
      </c>
      <c r="F1976" t="s">
        <v>4688</v>
      </c>
    </row>
    <row r="1977" spans="1:6" x14ac:dyDescent="0.25">
      <c r="A1977" t="str">
        <f t="shared" si="60"/>
        <v>AMMS19689</v>
      </c>
      <c r="B1977" s="116" t="str">
        <f t="shared" si="61"/>
        <v xml:space="preserve">DAVIDOFF FIGURADO SELECTION 6 </v>
      </c>
      <c r="C1977" s="101">
        <v>189</v>
      </c>
      <c r="D1977" t="s">
        <v>2941</v>
      </c>
      <c r="E1977" t="s">
        <v>4689</v>
      </c>
      <c r="F1977" t="s">
        <v>4690</v>
      </c>
    </row>
    <row r="1978" spans="1:6" x14ac:dyDescent="0.25">
      <c r="A1978" t="str">
        <f t="shared" si="60"/>
        <v>AMMS19097</v>
      </c>
      <c r="B1978" s="116" t="str">
        <f t="shared" si="61"/>
        <v xml:space="preserve">DAVIDOFF GOLF SCARECARD EDITION </v>
      </c>
      <c r="C1978" s="101">
        <v>110</v>
      </c>
      <c r="D1978" t="s">
        <v>2752</v>
      </c>
      <c r="E1978" t="s">
        <v>4691</v>
      </c>
      <c r="F1978" t="s">
        <v>4692</v>
      </c>
    </row>
    <row r="1979" spans="1:6" x14ac:dyDescent="0.25">
      <c r="A1979" t="str">
        <f t="shared" si="60"/>
        <v>AMMS21140</v>
      </c>
      <c r="B1979" s="116" t="str">
        <f t="shared" si="61"/>
        <v xml:space="preserve">DAVIDOFF GRAND CRU DIADEMAS FINAS LIMITED EDITION COLLECTION 10 </v>
      </c>
      <c r="C1979" s="101">
        <v>400</v>
      </c>
      <c r="D1979" t="s">
        <v>2755</v>
      </c>
      <c r="E1979" t="s">
        <v>4693</v>
      </c>
      <c r="F1979" t="s">
        <v>4694</v>
      </c>
    </row>
    <row r="1980" spans="1:6" x14ac:dyDescent="0.25">
      <c r="A1980" t="str">
        <f t="shared" si="60"/>
        <v>AMMS19096</v>
      </c>
      <c r="B1980" s="116" t="str">
        <f t="shared" si="61"/>
        <v xml:space="preserve">DAVIDOFF GRAND CRU NR 5 </v>
      </c>
      <c r="C1980" s="101">
        <v>390</v>
      </c>
      <c r="D1980" t="s">
        <v>3483</v>
      </c>
      <c r="E1980" t="s">
        <v>4695</v>
      </c>
      <c r="F1980" t="s">
        <v>4696</v>
      </c>
    </row>
    <row r="1981" spans="1:6" x14ac:dyDescent="0.25">
      <c r="A1981" t="str">
        <f t="shared" si="60"/>
        <v>AMMS15863</v>
      </c>
      <c r="B1981" s="116" t="str">
        <f t="shared" si="61"/>
        <v xml:space="preserve">DAVIDOFF GRAND CRU N.3 </v>
      </c>
      <c r="C1981" s="101">
        <v>102.5</v>
      </c>
      <c r="D1981" t="s">
        <v>2752</v>
      </c>
      <c r="E1981" t="s">
        <v>4697</v>
      </c>
      <c r="F1981" t="s">
        <v>4698</v>
      </c>
    </row>
    <row r="1982" spans="1:6" x14ac:dyDescent="0.25">
      <c r="A1982" t="str">
        <f t="shared" si="60"/>
        <v>AMMS15874</v>
      </c>
      <c r="B1982" s="116" t="str">
        <f t="shared" si="61"/>
        <v xml:space="preserve">DAVIDOFF GRAND CRU N.5 </v>
      </c>
      <c r="C1982" s="101">
        <v>78</v>
      </c>
      <c r="D1982" t="s">
        <v>2752</v>
      </c>
      <c r="E1982" t="s">
        <v>4699</v>
      </c>
      <c r="F1982" t="s">
        <v>4700</v>
      </c>
    </row>
    <row r="1983" spans="1:6" x14ac:dyDescent="0.25">
      <c r="A1983" t="str">
        <f t="shared" si="60"/>
        <v>AMMS19212</v>
      </c>
      <c r="B1983" s="116" t="str">
        <f t="shared" si="61"/>
        <v xml:space="preserve">DAVIDOFF GRAND CRU ROBUSTO 25 </v>
      </c>
      <c r="C1983" s="101">
        <v>637.5</v>
      </c>
      <c r="D1983" t="s">
        <v>3483</v>
      </c>
      <c r="E1983" t="s">
        <v>4701</v>
      </c>
      <c r="F1983" t="s">
        <v>4702</v>
      </c>
    </row>
    <row r="1984" spans="1:6" x14ac:dyDescent="0.25">
      <c r="A1984" t="str">
        <f t="shared" si="60"/>
        <v>AMMS21846</v>
      </c>
      <c r="B1984" s="116" t="str">
        <f t="shared" si="61"/>
        <v xml:space="preserve">DAVIDOFF GRAND CRU ROBUSTO 25 </v>
      </c>
      <c r="C1984" s="101">
        <v>450</v>
      </c>
      <c r="D1984" t="s">
        <v>3483</v>
      </c>
      <c r="E1984" t="s">
        <v>4701</v>
      </c>
      <c r="F1984" t="s">
        <v>4703</v>
      </c>
    </row>
    <row r="1985" spans="1:6" x14ac:dyDescent="0.25">
      <c r="A1985" t="str">
        <f t="shared" si="60"/>
        <v>AMMS19211</v>
      </c>
      <c r="B1985" s="116" t="str">
        <f t="shared" si="61"/>
        <v xml:space="preserve">DAVIDOFF GRAND CRU TORO 4 </v>
      </c>
      <c r="C1985" s="101">
        <v>120</v>
      </c>
      <c r="D1985" t="s">
        <v>2999</v>
      </c>
      <c r="E1985" t="s">
        <v>4704</v>
      </c>
      <c r="F1985" t="s">
        <v>4705</v>
      </c>
    </row>
    <row r="1986" spans="1:6" x14ac:dyDescent="0.25">
      <c r="A1986" t="str">
        <f t="shared" ref="A1986:A2049" si="62">"AMMS" &amp; F1986</f>
        <v>AMMS20138</v>
      </c>
      <c r="B1986" s="116" t="str">
        <f t="shared" ref="B1986:B2049" si="63">E1986 &amp; " " &amp; IF(D1986="astuccio da 20 pezzi","*AST 20",IF(D1986="cartoccio da 20 pezzi","*CART 20",""))</f>
        <v xml:space="preserve">DAVIDOFF LIMITED EDITION 2022 </v>
      </c>
      <c r="C1986" s="101">
        <v>360</v>
      </c>
      <c r="D1986" t="s">
        <v>3151</v>
      </c>
      <c r="E1986" t="s">
        <v>4706</v>
      </c>
      <c r="F1986" t="s">
        <v>4707</v>
      </c>
    </row>
    <row r="1987" spans="1:6" x14ac:dyDescent="0.25">
      <c r="A1987" t="str">
        <f t="shared" si="62"/>
        <v>AMMS21299</v>
      </c>
      <c r="B1987" s="116" t="str">
        <f t="shared" si="63"/>
        <v xml:space="preserve">DAVIDOFF MADURO ROBUSTO 20 </v>
      </c>
      <c r="C1987" s="101">
        <v>900</v>
      </c>
      <c r="D1987" t="s">
        <v>1900</v>
      </c>
      <c r="E1987" t="s">
        <v>4708</v>
      </c>
      <c r="F1987" t="s">
        <v>4709</v>
      </c>
    </row>
    <row r="1988" spans="1:6" x14ac:dyDescent="0.25">
      <c r="A1988" t="str">
        <f t="shared" si="62"/>
        <v>AMMS21298</v>
      </c>
      <c r="B1988" s="116" t="str">
        <f t="shared" si="63"/>
        <v xml:space="preserve">DAVIDOFF MADURO SHORT CORONA 20 </v>
      </c>
      <c r="C1988" s="101">
        <v>700</v>
      </c>
      <c r="D1988" t="s">
        <v>1900</v>
      </c>
      <c r="E1988" t="s">
        <v>4710</v>
      </c>
      <c r="F1988" t="s">
        <v>4711</v>
      </c>
    </row>
    <row r="1989" spans="1:6" x14ac:dyDescent="0.25">
      <c r="A1989" t="str">
        <f t="shared" si="62"/>
        <v>AMMS21300</v>
      </c>
      <c r="B1989" s="116" t="str">
        <f t="shared" si="63"/>
        <v xml:space="preserve">DAVIDOFF MADURO TORO 20 </v>
      </c>
      <c r="C1989" s="101">
        <v>1000</v>
      </c>
      <c r="D1989" t="s">
        <v>1900</v>
      </c>
      <c r="E1989" t="s">
        <v>4712</v>
      </c>
      <c r="F1989" t="s">
        <v>4713</v>
      </c>
    </row>
    <row r="1990" spans="1:6" x14ac:dyDescent="0.25">
      <c r="A1990" t="str">
        <f t="shared" si="62"/>
        <v>AMMS20274</v>
      </c>
      <c r="B1990" s="116" t="str">
        <f t="shared" si="63"/>
        <v xml:space="preserve">DAVIDOFF MASTER SELECTION 2012 </v>
      </c>
      <c r="C1990" s="101">
        <v>360</v>
      </c>
      <c r="D1990" t="s">
        <v>2755</v>
      </c>
      <c r="E1990" t="s">
        <v>4714</v>
      </c>
      <c r="F1990" t="s">
        <v>4715</v>
      </c>
    </row>
    <row r="1991" spans="1:6" x14ac:dyDescent="0.25">
      <c r="A1991" t="str">
        <f t="shared" si="62"/>
        <v>AMMS20657</v>
      </c>
      <c r="B1991" s="116" t="str">
        <f t="shared" si="63"/>
        <v xml:space="preserve">DAVIDOFF MILLENNIUM LANCERO LIMITED EDITION COLLECTION 10 </v>
      </c>
      <c r="C1991" s="101">
        <v>340</v>
      </c>
      <c r="D1991" t="s">
        <v>2755</v>
      </c>
      <c r="E1991" t="s">
        <v>4716</v>
      </c>
      <c r="F1991" t="s">
        <v>4717</v>
      </c>
    </row>
    <row r="1992" spans="1:6" x14ac:dyDescent="0.25">
      <c r="A1992" t="str">
        <f t="shared" si="62"/>
        <v>AMMS17735</v>
      </c>
      <c r="B1992" s="116" t="str">
        <f t="shared" si="63"/>
        <v xml:space="preserve">DAVIDOFF MILLENNIUM PIRAMIDES 10 </v>
      </c>
      <c r="C1992" s="101">
        <v>370</v>
      </c>
      <c r="D1992" t="s">
        <v>2755</v>
      </c>
      <c r="E1992" t="s">
        <v>4718</v>
      </c>
      <c r="F1992" t="s">
        <v>4719</v>
      </c>
    </row>
    <row r="1993" spans="1:6" x14ac:dyDescent="0.25">
      <c r="A1993" t="str">
        <f t="shared" si="62"/>
        <v>AMMS21845</v>
      </c>
      <c r="B1993" s="116" t="str">
        <f t="shared" si="63"/>
        <v xml:space="preserve">DAVIDOFF MILLENNIUM PIRAMIDES 25 </v>
      </c>
      <c r="C1993" s="101">
        <v>650</v>
      </c>
      <c r="D1993" t="s">
        <v>3483</v>
      </c>
      <c r="E1993" t="s">
        <v>4720</v>
      </c>
      <c r="F1993" t="s">
        <v>4721</v>
      </c>
    </row>
    <row r="1994" spans="1:6" x14ac:dyDescent="0.25">
      <c r="A1994" t="str">
        <f t="shared" si="62"/>
        <v>AMMS21673</v>
      </c>
      <c r="B1994" s="116" t="str">
        <f t="shared" si="63"/>
        <v xml:space="preserve">DAVIDOFF MILLENNIUM PIRAMIDES 4 </v>
      </c>
      <c r="C1994" s="101">
        <v>148</v>
      </c>
      <c r="D1994" t="s">
        <v>2999</v>
      </c>
      <c r="E1994" t="s">
        <v>4722</v>
      </c>
      <c r="F1994" t="s">
        <v>4723</v>
      </c>
    </row>
    <row r="1995" spans="1:6" x14ac:dyDescent="0.25">
      <c r="A1995" t="str">
        <f t="shared" si="62"/>
        <v>AMMS17730</v>
      </c>
      <c r="B1995" s="116" t="str">
        <f t="shared" si="63"/>
        <v xml:space="preserve">DAVIDOFF MILLENNIUM ROBUSTO TUBOS </v>
      </c>
      <c r="C1995" s="101">
        <v>33</v>
      </c>
      <c r="D1995" t="s">
        <v>3529</v>
      </c>
      <c r="E1995" t="s">
        <v>4724</v>
      </c>
      <c r="F1995" t="s">
        <v>4725</v>
      </c>
    </row>
    <row r="1996" spans="1:6" x14ac:dyDescent="0.25">
      <c r="A1996" t="str">
        <f t="shared" si="62"/>
        <v>AMMS17729</v>
      </c>
      <c r="B1996" s="116" t="str">
        <f t="shared" si="63"/>
        <v xml:space="preserve">DAVIDOFF MILLENNIUM ROBUSTO TUBOS 3 </v>
      </c>
      <c r="C1996" s="101">
        <v>99</v>
      </c>
      <c r="D1996" t="s">
        <v>2792</v>
      </c>
      <c r="E1996" t="s">
        <v>4726</v>
      </c>
      <c r="F1996" t="s">
        <v>4727</v>
      </c>
    </row>
    <row r="1997" spans="1:6" x14ac:dyDescent="0.25">
      <c r="A1997" t="str">
        <f t="shared" si="62"/>
        <v>AMMS17985</v>
      </c>
      <c r="B1997" s="116" t="str">
        <f t="shared" si="63"/>
        <v xml:space="preserve">DAVIDOFF MILLENNIUM SHORT ROBUSTO 20 </v>
      </c>
      <c r="C1997" s="101">
        <v>500</v>
      </c>
      <c r="D1997" t="s">
        <v>1900</v>
      </c>
      <c r="E1997" t="s">
        <v>4728</v>
      </c>
      <c r="F1997" t="s">
        <v>4729</v>
      </c>
    </row>
    <row r="1998" spans="1:6" x14ac:dyDescent="0.25">
      <c r="A1998" t="str">
        <f t="shared" si="62"/>
        <v>AMMS17984</v>
      </c>
      <c r="B1998" s="116" t="str">
        <f t="shared" si="63"/>
        <v xml:space="preserve">DAVIDOFF MILLENNIUM SHORT ROBUSTO 4 </v>
      </c>
      <c r="C1998" s="101">
        <v>100</v>
      </c>
      <c r="D1998" t="s">
        <v>2999</v>
      </c>
      <c r="E1998" t="s">
        <v>4730</v>
      </c>
      <c r="F1998" t="s">
        <v>4731</v>
      </c>
    </row>
    <row r="1999" spans="1:6" x14ac:dyDescent="0.25">
      <c r="A1999" t="str">
        <f t="shared" si="62"/>
        <v>AMMS19914</v>
      </c>
      <c r="B1999" s="116" t="str">
        <f t="shared" si="63"/>
        <v xml:space="preserve">DAVIDOFF MILLENNIUM TORO 10 </v>
      </c>
      <c r="C1999" s="101">
        <v>360</v>
      </c>
      <c r="D1999" t="s">
        <v>2755</v>
      </c>
      <c r="E1999" t="s">
        <v>4732</v>
      </c>
      <c r="F1999" t="s">
        <v>4733</v>
      </c>
    </row>
    <row r="2000" spans="1:6" x14ac:dyDescent="0.25">
      <c r="A2000" t="str">
        <f t="shared" si="62"/>
        <v>AMMS21674</v>
      </c>
      <c r="B2000" s="116" t="str">
        <f t="shared" si="63"/>
        <v xml:space="preserve">DAVIDOFF MILLENNIUM TORO 4 </v>
      </c>
      <c r="C2000" s="101">
        <v>144</v>
      </c>
      <c r="D2000" t="s">
        <v>2999</v>
      </c>
      <c r="E2000" t="s">
        <v>4734</v>
      </c>
      <c r="F2000" t="s">
        <v>4735</v>
      </c>
    </row>
    <row r="2001" spans="1:6" x14ac:dyDescent="0.25">
      <c r="A2001" t="str">
        <f t="shared" si="62"/>
        <v>AMMS18897</v>
      </c>
      <c r="B2001" s="116" t="str">
        <f t="shared" si="63"/>
        <v xml:space="preserve">DAVIDOFF NICARAGUA DIADEMAS 12 </v>
      </c>
      <c r="C2001" s="101">
        <v>378</v>
      </c>
      <c r="D2001" t="s">
        <v>3151</v>
      </c>
      <c r="E2001" t="s">
        <v>4736</v>
      </c>
      <c r="F2001" t="s">
        <v>4737</v>
      </c>
    </row>
    <row r="2002" spans="1:6" x14ac:dyDescent="0.25">
      <c r="A2002" t="str">
        <f t="shared" si="62"/>
        <v>AMMS20689</v>
      </c>
      <c r="B2002" s="116" t="str">
        <f t="shared" si="63"/>
        <v xml:space="preserve">DAVIDOFF NICARAGUA LIMITED EDITION 12 </v>
      </c>
      <c r="C2002" s="101">
        <v>462</v>
      </c>
      <c r="D2002" t="s">
        <v>3151</v>
      </c>
      <c r="E2002" t="s">
        <v>4738</v>
      </c>
      <c r="F2002" t="s">
        <v>4739</v>
      </c>
    </row>
    <row r="2003" spans="1:6" x14ac:dyDescent="0.25">
      <c r="A2003" t="str">
        <f t="shared" si="62"/>
        <v>AMMS21675</v>
      </c>
      <c r="B2003" s="116" t="str">
        <f t="shared" si="63"/>
        <v xml:space="preserve">DAVIDOFF NICARAGUA ROBUSTO 12 </v>
      </c>
      <c r="C2003" s="101">
        <v>324</v>
      </c>
      <c r="D2003" t="s">
        <v>3151</v>
      </c>
      <c r="E2003" t="s">
        <v>4740</v>
      </c>
      <c r="F2003" t="s">
        <v>4741</v>
      </c>
    </row>
    <row r="2004" spans="1:6" x14ac:dyDescent="0.25">
      <c r="A2004" t="str">
        <f t="shared" si="62"/>
        <v>AMMS21842</v>
      </c>
      <c r="B2004" s="116" t="str">
        <f t="shared" si="63"/>
        <v xml:space="preserve">DAVIDOFF NICARAGUA ROBUSTO 25 </v>
      </c>
      <c r="C2004" s="101">
        <v>425</v>
      </c>
      <c r="D2004" t="s">
        <v>3483</v>
      </c>
      <c r="E2004" t="s">
        <v>4742</v>
      </c>
      <c r="F2004" t="s">
        <v>4743</v>
      </c>
    </row>
    <row r="2005" spans="1:6" x14ac:dyDescent="0.25">
      <c r="A2005" t="str">
        <f t="shared" si="62"/>
        <v>AMMS19100</v>
      </c>
      <c r="B2005" s="116" t="str">
        <f t="shared" si="63"/>
        <v xml:space="preserve">DAVIDOFF NICARAGUA ROBUSTO BOX PRESSED 12 </v>
      </c>
      <c r="C2005" s="101">
        <v>264</v>
      </c>
      <c r="D2005" t="s">
        <v>3151</v>
      </c>
      <c r="E2005" t="s">
        <v>4744</v>
      </c>
      <c r="F2005" t="s">
        <v>4745</v>
      </c>
    </row>
    <row r="2006" spans="1:6" x14ac:dyDescent="0.25">
      <c r="A2006" t="str">
        <f t="shared" si="62"/>
        <v>AMMS18932</v>
      </c>
      <c r="B2006" s="116" t="str">
        <f t="shared" si="63"/>
        <v xml:space="preserve">DAVIDOFF NICARAGUA ROBUSTO TUBOS </v>
      </c>
      <c r="C2006" s="101">
        <v>27</v>
      </c>
      <c r="D2006" t="s">
        <v>3529</v>
      </c>
      <c r="E2006" t="s">
        <v>4746</v>
      </c>
      <c r="F2006" t="s">
        <v>4747</v>
      </c>
    </row>
    <row r="2007" spans="1:6" x14ac:dyDescent="0.25">
      <c r="A2007" t="str">
        <f t="shared" si="62"/>
        <v>AMMS18684</v>
      </c>
      <c r="B2007" s="116" t="str">
        <f t="shared" si="63"/>
        <v xml:space="preserve">DAVIDOFF NICARAGUA ROBUSTO TUBOS 4 </v>
      </c>
      <c r="C2007" s="101">
        <v>108</v>
      </c>
      <c r="D2007" t="s">
        <v>2999</v>
      </c>
      <c r="E2007" t="s">
        <v>4748</v>
      </c>
      <c r="F2007" t="s">
        <v>4749</v>
      </c>
    </row>
    <row r="2008" spans="1:6" x14ac:dyDescent="0.25">
      <c r="A2008" t="str">
        <f t="shared" si="62"/>
        <v>AMMS18680</v>
      </c>
      <c r="B2008" s="116" t="str">
        <f t="shared" si="63"/>
        <v xml:space="preserve">DAVIDOFF NICARAGUA SHORT CORONA 14 </v>
      </c>
      <c r="C2008" s="101">
        <v>224</v>
      </c>
      <c r="D2008" t="s">
        <v>3218</v>
      </c>
      <c r="E2008" t="s">
        <v>4750</v>
      </c>
      <c r="F2008" t="s">
        <v>4751</v>
      </c>
    </row>
    <row r="2009" spans="1:6" x14ac:dyDescent="0.25">
      <c r="A2009" t="str">
        <f t="shared" si="62"/>
        <v>AMMS18681</v>
      </c>
      <c r="B2009" s="116" t="str">
        <f t="shared" si="63"/>
        <v xml:space="preserve">DAVIDOFF NICARAGUA SHORT CORONA 5 </v>
      </c>
      <c r="C2009" s="101">
        <v>80</v>
      </c>
      <c r="D2009" t="s">
        <v>2752</v>
      </c>
      <c r="E2009" t="s">
        <v>4752</v>
      </c>
      <c r="F2009" t="s">
        <v>4753</v>
      </c>
    </row>
    <row r="2010" spans="1:6" x14ac:dyDescent="0.25">
      <c r="A2010" t="str">
        <f t="shared" si="62"/>
        <v>AMMS18683</v>
      </c>
      <c r="B2010" s="116" t="str">
        <f t="shared" si="63"/>
        <v xml:space="preserve">DAVIDOFF NICARAGUA TORO 12 </v>
      </c>
      <c r="C2010" s="101">
        <v>354</v>
      </c>
      <c r="D2010" t="s">
        <v>3151</v>
      </c>
      <c r="E2010" t="s">
        <v>4754</v>
      </c>
      <c r="F2010" t="s">
        <v>4755</v>
      </c>
    </row>
    <row r="2011" spans="1:6" x14ac:dyDescent="0.25">
      <c r="A2011" t="str">
        <f t="shared" si="62"/>
        <v>AMMS21719</v>
      </c>
      <c r="B2011" s="116" t="str">
        <f t="shared" si="63"/>
        <v xml:space="preserve">DAVIDOFF ORO BLANCO SPECIAL RESERVE 10 </v>
      </c>
      <c r="C2011" s="101">
        <v>8000</v>
      </c>
      <c r="D2011" t="s">
        <v>2755</v>
      </c>
      <c r="E2011" t="s">
        <v>4756</v>
      </c>
      <c r="F2011" t="s">
        <v>4757</v>
      </c>
    </row>
    <row r="2012" spans="1:6" x14ac:dyDescent="0.25">
      <c r="A2012" t="str">
        <f t="shared" si="62"/>
        <v>AMMS21464</v>
      </c>
      <c r="B2012" s="116" t="str">
        <f t="shared" si="63"/>
        <v xml:space="preserve">DAVIDOFF ORO BLANCO SPECIAL RESERVE 111 </v>
      </c>
      <c r="C2012" s="101">
        <v>800</v>
      </c>
      <c r="D2012" t="s">
        <v>3529</v>
      </c>
      <c r="E2012" t="s">
        <v>4758</v>
      </c>
      <c r="F2012" t="s">
        <v>4759</v>
      </c>
    </row>
    <row r="2013" spans="1:6" x14ac:dyDescent="0.25">
      <c r="A2013" t="str">
        <f t="shared" si="62"/>
        <v>AMMS19688</v>
      </c>
      <c r="B2013" s="116" t="str">
        <f t="shared" si="63"/>
        <v xml:space="preserve">DAVIDOFF PREMIUM SELECTION 9 </v>
      </c>
      <c r="C2013" s="101">
        <v>234</v>
      </c>
      <c r="D2013" t="s">
        <v>4760</v>
      </c>
      <c r="E2013" t="s">
        <v>4761</v>
      </c>
      <c r="F2013" t="s">
        <v>4762</v>
      </c>
    </row>
    <row r="2014" spans="1:6" x14ac:dyDescent="0.25">
      <c r="A2014" t="str">
        <f t="shared" si="62"/>
        <v>AMMS17983</v>
      </c>
      <c r="B2014" s="116" t="str">
        <f t="shared" si="63"/>
        <v xml:space="preserve">DAVIDOFF PRIMEROS DOMINICAN </v>
      </c>
      <c r="C2014" s="101">
        <v>42.6</v>
      </c>
      <c r="D2014" t="s">
        <v>2941</v>
      </c>
      <c r="E2014" t="s">
        <v>4763</v>
      </c>
      <c r="F2014" t="s">
        <v>4764</v>
      </c>
    </row>
    <row r="2015" spans="1:6" x14ac:dyDescent="0.25">
      <c r="A2015" t="str">
        <f t="shared" si="62"/>
        <v>AMMS18361</v>
      </c>
      <c r="B2015" s="116" t="str">
        <f t="shared" si="63"/>
        <v xml:space="preserve">DAVIDOFF PRIMEROS DOMINICAN MADURO </v>
      </c>
      <c r="C2015" s="101">
        <v>42.6</v>
      </c>
      <c r="D2015" t="s">
        <v>2941</v>
      </c>
      <c r="E2015" t="s">
        <v>4765</v>
      </c>
      <c r="F2015" t="s">
        <v>4766</v>
      </c>
    </row>
    <row r="2016" spans="1:6" x14ac:dyDescent="0.25">
      <c r="A2016" t="str">
        <f t="shared" si="62"/>
        <v>AMMS18783</v>
      </c>
      <c r="B2016" s="116" t="str">
        <f t="shared" si="63"/>
        <v xml:space="preserve">DAVIDOFF PRIMEROS NICARAGUA </v>
      </c>
      <c r="C2016" s="101">
        <v>42.6</v>
      </c>
      <c r="D2016" t="s">
        <v>2941</v>
      </c>
      <c r="E2016" t="s">
        <v>4767</v>
      </c>
      <c r="F2016" t="s">
        <v>4768</v>
      </c>
    </row>
    <row r="2017" spans="1:6" x14ac:dyDescent="0.25">
      <c r="A2017" t="str">
        <f t="shared" si="62"/>
        <v>AMMS18784</v>
      </c>
      <c r="B2017" s="116" t="str">
        <f t="shared" si="63"/>
        <v xml:space="preserve">DAVIDOFF PRIMEROS NICARAGUA MADURO </v>
      </c>
      <c r="C2017" s="101">
        <v>42.6</v>
      </c>
      <c r="D2017" t="s">
        <v>2941</v>
      </c>
      <c r="E2017" t="s">
        <v>4769</v>
      </c>
      <c r="F2017" t="s">
        <v>4770</v>
      </c>
    </row>
    <row r="2018" spans="1:6" x14ac:dyDescent="0.25">
      <c r="A2018" t="str">
        <f t="shared" si="62"/>
        <v>AMMS21852</v>
      </c>
      <c r="B2018" s="116" t="str">
        <f t="shared" si="63"/>
        <v xml:space="preserve">DAVIDOFF PURO DOMINICANO CORONA LARGA 12 </v>
      </c>
      <c r="C2018" s="101">
        <v>288</v>
      </c>
      <c r="D2018" t="s">
        <v>3151</v>
      </c>
      <c r="E2018" t="s">
        <v>4771</v>
      </c>
      <c r="F2018" t="s">
        <v>4772</v>
      </c>
    </row>
    <row r="2019" spans="1:6" x14ac:dyDescent="0.25">
      <c r="A2019" t="str">
        <f t="shared" si="62"/>
        <v>AMMS21853</v>
      </c>
      <c r="B2019" s="116" t="str">
        <f t="shared" si="63"/>
        <v xml:space="preserve">DAVIDOFF PURO DOMINICANO CORONA LARGA 5 </v>
      </c>
      <c r="C2019" s="101">
        <v>120</v>
      </c>
      <c r="D2019" t="s">
        <v>2752</v>
      </c>
      <c r="E2019" t="s">
        <v>4773</v>
      </c>
      <c r="F2019" t="s">
        <v>4774</v>
      </c>
    </row>
    <row r="2020" spans="1:6" x14ac:dyDescent="0.25">
      <c r="A2020" t="str">
        <f t="shared" si="62"/>
        <v>AMMS21848</v>
      </c>
      <c r="B2020" s="116" t="str">
        <f t="shared" si="63"/>
        <v xml:space="preserve">DAVIDOFF PURO DOMINICANO PERFECTO 12 </v>
      </c>
      <c r="C2020" s="101">
        <v>306</v>
      </c>
      <c r="D2020" t="s">
        <v>3151</v>
      </c>
      <c r="E2020" t="s">
        <v>4775</v>
      </c>
      <c r="F2020" t="s">
        <v>4776</v>
      </c>
    </row>
    <row r="2021" spans="1:6" x14ac:dyDescent="0.25">
      <c r="A2021" t="str">
        <f t="shared" si="62"/>
        <v>AMMS21855</v>
      </c>
      <c r="B2021" s="116" t="str">
        <f t="shared" si="63"/>
        <v xml:space="preserve">DAVIDOFF PURO DOMINICANO PERFECTO 25 </v>
      </c>
      <c r="C2021" s="101">
        <v>450</v>
      </c>
      <c r="D2021" t="s">
        <v>3483</v>
      </c>
      <c r="E2021" t="s">
        <v>4777</v>
      </c>
      <c r="F2021" t="s">
        <v>4778</v>
      </c>
    </row>
    <row r="2022" spans="1:6" x14ac:dyDescent="0.25">
      <c r="A2022" t="str">
        <f t="shared" si="62"/>
        <v>AMMS21849</v>
      </c>
      <c r="B2022" s="116" t="str">
        <f t="shared" si="63"/>
        <v xml:space="preserve">DAVIDOFF PURO DOMINICANO PERFECTO 5 </v>
      </c>
      <c r="C2022" s="101">
        <v>127.5</v>
      </c>
      <c r="D2022" t="s">
        <v>2752</v>
      </c>
      <c r="E2022" t="s">
        <v>4779</v>
      </c>
      <c r="F2022" t="s">
        <v>4780</v>
      </c>
    </row>
    <row r="2023" spans="1:6" x14ac:dyDescent="0.25">
      <c r="A2023" t="str">
        <f t="shared" si="62"/>
        <v>AMMS21850</v>
      </c>
      <c r="B2023" s="116" t="str">
        <f t="shared" si="63"/>
        <v xml:space="preserve">DAVIDOFF PURO DOMINICANO SHORT ROBUSTO 12 </v>
      </c>
      <c r="C2023" s="101">
        <v>240</v>
      </c>
      <c r="D2023" t="s">
        <v>3151</v>
      </c>
      <c r="E2023" t="s">
        <v>4781</v>
      </c>
      <c r="F2023" t="s">
        <v>4782</v>
      </c>
    </row>
    <row r="2024" spans="1:6" x14ac:dyDescent="0.25">
      <c r="A2024" t="str">
        <f t="shared" si="62"/>
        <v>AMMS21854</v>
      </c>
      <c r="B2024" s="116" t="str">
        <f t="shared" si="63"/>
        <v xml:space="preserve">DAVIDOFF PURO DOMINICANO SHORT ROBUSTO 25 </v>
      </c>
      <c r="C2024" s="101">
        <v>350</v>
      </c>
      <c r="D2024" t="s">
        <v>3483</v>
      </c>
      <c r="E2024" t="s">
        <v>4783</v>
      </c>
      <c r="F2024" t="s">
        <v>4784</v>
      </c>
    </row>
    <row r="2025" spans="1:6" x14ac:dyDescent="0.25">
      <c r="A2025" t="str">
        <f t="shared" si="62"/>
        <v>AMMS21851</v>
      </c>
      <c r="B2025" s="116" t="str">
        <f t="shared" si="63"/>
        <v xml:space="preserve">DAVIDOFF PURO DOMINICANO SHORT ROBUSTO 5 </v>
      </c>
      <c r="C2025" s="101">
        <v>100</v>
      </c>
      <c r="D2025" t="s">
        <v>2752</v>
      </c>
      <c r="E2025" t="s">
        <v>4785</v>
      </c>
      <c r="F2025" t="s">
        <v>4786</v>
      </c>
    </row>
    <row r="2026" spans="1:6" x14ac:dyDescent="0.25">
      <c r="A2026" t="str">
        <f t="shared" si="62"/>
        <v>AMMS19675</v>
      </c>
      <c r="B2026" s="116" t="str">
        <f t="shared" si="63"/>
        <v xml:space="preserve">DAVIDOFF ROBUSTO REAL ESPECIALES 10 </v>
      </c>
      <c r="C2026" s="101">
        <v>280</v>
      </c>
      <c r="D2026" t="s">
        <v>2755</v>
      </c>
      <c r="E2026" t="s">
        <v>4787</v>
      </c>
      <c r="F2026" t="s">
        <v>4788</v>
      </c>
    </row>
    <row r="2027" spans="1:6" x14ac:dyDescent="0.25">
      <c r="A2027" t="str">
        <f t="shared" si="62"/>
        <v>AMMS19690</v>
      </c>
      <c r="B2027" s="116" t="str">
        <f t="shared" si="63"/>
        <v xml:space="preserve">DAVIDOFF ROBUSTO SELECTION 5 </v>
      </c>
      <c r="C2027" s="101">
        <v>135</v>
      </c>
      <c r="D2027" t="s">
        <v>2752</v>
      </c>
      <c r="E2027" t="s">
        <v>4789</v>
      </c>
      <c r="F2027" t="s">
        <v>4790</v>
      </c>
    </row>
    <row r="2028" spans="1:6" x14ac:dyDescent="0.25">
      <c r="A2028" t="str">
        <f t="shared" si="62"/>
        <v>AMMS19562</v>
      </c>
      <c r="B2028" s="116" t="str">
        <f t="shared" si="63"/>
        <v xml:space="preserve">DAVIDOFF ROBUSTO TUBOS SELECTION 3 </v>
      </c>
      <c r="C2028" s="101">
        <v>82.5</v>
      </c>
      <c r="D2028" t="s">
        <v>2792</v>
      </c>
      <c r="E2028" t="s">
        <v>4791</v>
      </c>
      <c r="F2028" t="s">
        <v>4792</v>
      </c>
    </row>
    <row r="2029" spans="1:6" x14ac:dyDescent="0.25">
      <c r="A2029" t="str">
        <f t="shared" si="62"/>
        <v>AMMS19206</v>
      </c>
      <c r="B2029" s="116" t="str">
        <f t="shared" si="63"/>
        <v xml:space="preserve">DAVIDOFF ROYAL RELEASE ROBUSTO 10 </v>
      </c>
      <c r="C2029" s="101">
        <v>1250</v>
      </c>
      <c r="D2029" t="s">
        <v>2755</v>
      </c>
      <c r="E2029" t="s">
        <v>4793</v>
      </c>
      <c r="F2029" t="s">
        <v>4794</v>
      </c>
    </row>
    <row r="2030" spans="1:6" x14ac:dyDescent="0.25">
      <c r="A2030" t="str">
        <f t="shared" si="62"/>
        <v>AMMS19207</v>
      </c>
      <c r="B2030" s="116" t="str">
        <f t="shared" si="63"/>
        <v xml:space="preserve">DAVIDOFF ROYAL RELEASE SALOMONES 10 </v>
      </c>
      <c r="C2030" s="101">
        <v>1500</v>
      </c>
      <c r="D2030" t="s">
        <v>2755</v>
      </c>
      <c r="E2030" t="s">
        <v>4795</v>
      </c>
      <c r="F2030" t="s">
        <v>4796</v>
      </c>
    </row>
    <row r="2031" spans="1:6" x14ac:dyDescent="0.25">
      <c r="A2031" t="str">
        <f t="shared" si="62"/>
        <v>AMMS15275</v>
      </c>
      <c r="B2031" s="116" t="str">
        <f t="shared" si="63"/>
        <v xml:space="preserve">DAVIDOFF SIGNATURE 1000 </v>
      </c>
      <c r="C2031" s="101">
        <v>72</v>
      </c>
      <c r="D2031" t="s">
        <v>2752</v>
      </c>
      <c r="E2031" t="s">
        <v>4797</v>
      </c>
      <c r="F2031" t="s">
        <v>4798</v>
      </c>
    </row>
    <row r="2032" spans="1:6" x14ac:dyDescent="0.25">
      <c r="A2032" t="str">
        <f t="shared" si="62"/>
        <v>AMMS748</v>
      </c>
      <c r="B2032" s="116" t="str">
        <f t="shared" si="63"/>
        <v xml:space="preserve">DAVIDOFF SIGNATURE 2000 </v>
      </c>
      <c r="C2032" s="101">
        <v>102.5</v>
      </c>
      <c r="D2032" t="s">
        <v>2752</v>
      </c>
      <c r="E2032" t="s">
        <v>4799</v>
      </c>
      <c r="F2032" t="s">
        <v>4800</v>
      </c>
    </row>
    <row r="2033" spans="1:6" x14ac:dyDescent="0.25">
      <c r="A2033" t="str">
        <f t="shared" si="62"/>
        <v>AMMS755</v>
      </c>
      <c r="B2033" s="116" t="str">
        <f t="shared" si="63"/>
        <v xml:space="preserve">DAVIDOFF SIGNATURE 2000 </v>
      </c>
      <c r="C2033" s="101">
        <v>512.5</v>
      </c>
      <c r="D2033" t="s">
        <v>3483</v>
      </c>
      <c r="E2033" t="s">
        <v>4799</v>
      </c>
      <c r="F2033" t="s">
        <v>4801</v>
      </c>
    </row>
    <row r="2034" spans="1:6" x14ac:dyDescent="0.25">
      <c r="A2034" t="str">
        <f t="shared" si="62"/>
        <v>AMMS21676</v>
      </c>
      <c r="B2034" s="116" t="str">
        <f t="shared" si="63"/>
        <v xml:space="preserve">DAVIDOFF SIGNATURE 2000 </v>
      </c>
      <c r="C2034" s="101">
        <v>205</v>
      </c>
      <c r="D2034" t="s">
        <v>2755</v>
      </c>
      <c r="E2034" t="s">
        <v>4799</v>
      </c>
      <c r="F2034" t="s">
        <v>4802</v>
      </c>
    </row>
    <row r="2035" spans="1:6" x14ac:dyDescent="0.25">
      <c r="A2035" t="str">
        <f t="shared" si="62"/>
        <v>AMMS16000</v>
      </c>
      <c r="B2035" s="116" t="str">
        <f t="shared" si="63"/>
        <v xml:space="preserve">DAVIDOFF SIGNATURE 2000 TUBOS </v>
      </c>
      <c r="C2035" s="101">
        <v>23.5</v>
      </c>
      <c r="D2035" t="s">
        <v>3529</v>
      </c>
      <c r="E2035" t="s">
        <v>4803</v>
      </c>
      <c r="F2035" t="s">
        <v>4804</v>
      </c>
    </row>
    <row r="2036" spans="1:6" x14ac:dyDescent="0.25">
      <c r="A2036" t="str">
        <f t="shared" si="62"/>
        <v>AMMS148</v>
      </c>
      <c r="B2036" s="116" t="str">
        <f t="shared" si="63"/>
        <v xml:space="preserve">DAVIDOFF SIGNATURE 2000 TUBOS 4 </v>
      </c>
      <c r="C2036" s="101">
        <v>94</v>
      </c>
      <c r="D2036" t="s">
        <v>2999</v>
      </c>
      <c r="E2036" t="s">
        <v>4805</v>
      </c>
      <c r="F2036" t="s">
        <v>4806</v>
      </c>
    </row>
    <row r="2037" spans="1:6" x14ac:dyDescent="0.25">
      <c r="A2037" t="str">
        <f t="shared" si="62"/>
        <v>AMMS701</v>
      </c>
      <c r="B2037" s="116" t="str">
        <f t="shared" si="63"/>
        <v xml:space="preserve">DAVIDOFF SIGNATURE N° 2 </v>
      </c>
      <c r="C2037" s="101">
        <v>700</v>
      </c>
      <c r="D2037" t="s">
        <v>3483</v>
      </c>
      <c r="E2037" t="s">
        <v>4807</v>
      </c>
      <c r="F2037" t="s">
        <v>4808</v>
      </c>
    </row>
    <row r="2038" spans="1:6" x14ac:dyDescent="0.25">
      <c r="A2038" t="str">
        <f t="shared" si="62"/>
        <v>AMMS19918</v>
      </c>
      <c r="B2038" s="116" t="str">
        <f t="shared" si="63"/>
        <v xml:space="preserve">DAVIDOFF SIGNATURE N° 2 </v>
      </c>
      <c r="C2038" s="101">
        <v>280</v>
      </c>
      <c r="D2038" t="s">
        <v>2755</v>
      </c>
      <c r="E2038" t="s">
        <v>4807</v>
      </c>
      <c r="F2038" t="s">
        <v>4809</v>
      </c>
    </row>
    <row r="2039" spans="1:6" x14ac:dyDescent="0.25">
      <c r="A2039" t="str">
        <f t="shared" si="62"/>
        <v>AMMS19217</v>
      </c>
      <c r="B2039" s="116" t="str">
        <f t="shared" si="63"/>
        <v xml:space="preserve">DAVIDOFF SIGNATURE N° 2 702 SERIES 25 </v>
      </c>
      <c r="C2039" s="101">
        <v>600</v>
      </c>
      <c r="D2039" t="s">
        <v>3483</v>
      </c>
      <c r="E2039" t="s">
        <v>4810</v>
      </c>
      <c r="F2039" t="s">
        <v>4811</v>
      </c>
    </row>
    <row r="2040" spans="1:6" x14ac:dyDescent="0.25">
      <c r="A2040" t="str">
        <f t="shared" si="62"/>
        <v>AMMS19344</v>
      </c>
      <c r="B2040" s="116" t="str">
        <f t="shared" si="63"/>
        <v xml:space="preserve">DAVIDOFF SIGNATURE N° 2 702 SERIES 5 </v>
      </c>
      <c r="C2040" s="101">
        <v>120</v>
      </c>
      <c r="D2040" t="s">
        <v>2752</v>
      </c>
      <c r="E2040" t="s">
        <v>4812</v>
      </c>
      <c r="F2040" t="s">
        <v>4813</v>
      </c>
    </row>
    <row r="2041" spans="1:6" x14ac:dyDescent="0.25">
      <c r="A2041" t="str">
        <f t="shared" si="62"/>
        <v>AMMS20464</v>
      </c>
      <c r="B2041" s="116" t="str">
        <f t="shared" si="63"/>
        <v xml:space="preserve">DAVIDOFF SIGNATURE N°1 LIMITED EDITION COLLECTION </v>
      </c>
      <c r="C2041" s="101">
        <v>400</v>
      </c>
      <c r="D2041" t="s">
        <v>2755</v>
      </c>
      <c r="E2041" t="s">
        <v>4814</v>
      </c>
      <c r="F2041" t="s">
        <v>4815</v>
      </c>
    </row>
    <row r="2042" spans="1:6" x14ac:dyDescent="0.25">
      <c r="A2042" t="str">
        <f t="shared" si="62"/>
        <v>AMMS19257</v>
      </c>
      <c r="B2042" s="116" t="str">
        <f t="shared" si="63"/>
        <v xml:space="preserve">DAVIDOFF SIGNATURE TORO 25 </v>
      </c>
      <c r="C2042" s="101">
        <v>737.5</v>
      </c>
      <c r="D2042" t="s">
        <v>3483</v>
      </c>
      <c r="E2042" t="s">
        <v>4816</v>
      </c>
      <c r="F2042" t="s">
        <v>4817</v>
      </c>
    </row>
    <row r="2043" spans="1:6" x14ac:dyDescent="0.25">
      <c r="A2043" t="str">
        <f t="shared" si="62"/>
        <v>AMMS19886</v>
      </c>
      <c r="B2043" s="116" t="str">
        <f t="shared" si="63"/>
        <v xml:space="preserve">DAVIDOFF SPECIAL 53 PERFECTO 10 </v>
      </c>
      <c r="C2043" s="101">
        <v>330</v>
      </c>
      <c r="D2043" t="s">
        <v>2755</v>
      </c>
      <c r="E2043" t="s">
        <v>4818</v>
      </c>
      <c r="F2043" t="s">
        <v>4819</v>
      </c>
    </row>
    <row r="2044" spans="1:6" x14ac:dyDescent="0.25">
      <c r="A2044" t="str">
        <f t="shared" si="62"/>
        <v>AMMS19208</v>
      </c>
      <c r="B2044" s="116" t="str">
        <f t="shared" si="63"/>
        <v xml:space="preserve">DAVIDOFF THE CHEFS EDITION </v>
      </c>
      <c r="C2044" s="101">
        <v>325</v>
      </c>
      <c r="D2044" t="s">
        <v>2755</v>
      </c>
      <c r="E2044" t="s">
        <v>4820</v>
      </c>
      <c r="F2044" t="s">
        <v>4821</v>
      </c>
    </row>
    <row r="2045" spans="1:6" x14ac:dyDescent="0.25">
      <c r="A2045" t="str">
        <f t="shared" si="62"/>
        <v>AMMS20018</v>
      </c>
      <c r="B2045" s="116" t="str">
        <f t="shared" si="63"/>
        <v xml:space="preserve">DAVIDOFF THE CHEFS EDITION 10 </v>
      </c>
      <c r="C2045" s="101">
        <v>380</v>
      </c>
      <c r="D2045" t="s">
        <v>2755</v>
      </c>
      <c r="E2045" t="s">
        <v>4822</v>
      </c>
      <c r="F2045" t="s">
        <v>4823</v>
      </c>
    </row>
    <row r="2046" spans="1:6" x14ac:dyDescent="0.25">
      <c r="A2046" t="str">
        <f t="shared" si="62"/>
        <v>AMMS21647</v>
      </c>
      <c r="B2046" s="116" t="str">
        <f t="shared" si="63"/>
        <v xml:space="preserve">DAVIDOFF THE CHEFS EDITION CIGARS </v>
      </c>
      <c r="C2046" s="101">
        <v>500</v>
      </c>
      <c r="D2046" t="s">
        <v>2755</v>
      </c>
      <c r="E2046" t="s">
        <v>4824</v>
      </c>
      <c r="F2046" t="s">
        <v>4825</v>
      </c>
    </row>
    <row r="2047" spans="1:6" x14ac:dyDescent="0.25">
      <c r="A2047" t="str">
        <f t="shared" si="62"/>
        <v>AMMS19563</v>
      </c>
      <c r="B2047" s="116" t="str">
        <f t="shared" si="63"/>
        <v xml:space="preserve">DAVIDOFF TUBOS SELECTION 3 </v>
      </c>
      <c r="C2047" s="101">
        <v>82.5</v>
      </c>
      <c r="D2047" t="s">
        <v>2792</v>
      </c>
      <c r="E2047" t="s">
        <v>4826</v>
      </c>
      <c r="F2047" t="s">
        <v>4827</v>
      </c>
    </row>
    <row r="2048" spans="1:6" x14ac:dyDescent="0.25">
      <c r="A2048" t="str">
        <f t="shared" si="62"/>
        <v>AMMS19003</v>
      </c>
      <c r="B2048" s="116" t="str">
        <f t="shared" si="63"/>
        <v xml:space="preserve">DAVIDOFF WINSTON CHURCHILL BELICOSO 4 </v>
      </c>
      <c r="C2048" s="101">
        <v>46</v>
      </c>
      <c r="D2048" t="s">
        <v>2999</v>
      </c>
      <c r="E2048" t="s">
        <v>4828</v>
      </c>
      <c r="F2048" t="s">
        <v>4829</v>
      </c>
    </row>
    <row r="2049" spans="1:6" x14ac:dyDescent="0.25">
      <c r="A2049" t="str">
        <f t="shared" si="62"/>
        <v>AMMS18943</v>
      </c>
      <c r="B2049" s="116" t="str">
        <f t="shared" si="63"/>
        <v xml:space="preserve">DAVIDOFF WINSTON CHURCHILL CHURCHILL 20 </v>
      </c>
      <c r="C2049" s="101">
        <v>650</v>
      </c>
      <c r="D2049" t="s">
        <v>1900</v>
      </c>
      <c r="E2049" t="s">
        <v>4830</v>
      </c>
      <c r="F2049" t="s">
        <v>4831</v>
      </c>
    </row>
    <row r="2050" spans="1:6" x14ac:dyDescent="0.25">
      <c r="A2050" t="str">
        <f t="shared" ref="A2050:A2113" si="64">"AMMS" &amp; F2050</f>
        <v>AMMS21668</v>
      </c>
      <c r="B2050" s="116" t="str">
        <f t="shared" ref="B2050:B2113" si="65">E2050 &amp; " " &amp; IF(D2050="astuccio da 20 pezzi","*AST 20",IF(D2050="cartoccio da 20 pezzi","*CART 20",""))</f>
        <v xml:space="preserve">DAVIDOFF WINSTON CHURCHILL CHURCHILL 4 </v>
      </c>
      <c r="C2050" s="101">
        <v>130</v>
      </c>
      <c r="D2050" t="s">
        <v>2999</v>
      </c>
      <c r="E2050" t="s">
        <v>4832</v>
      </c>
      <c r="F2050" t="s">
        <v>4833</v>
      </c>
    </row>
    <row r="2051" spans="1:6" x14ac:dyDescent="0.25">
      <c r="A2051" t="str">
        <f t="shared" si="64"/>
        <v>AMMS19619</v>
      </c>
      <c r="B2051" s="116" t="str">
        <f t="shared" si="65"/>
        <v xml:space="preserve">DAVIDOFF WINSTON CHURCHILL LIMITED EDITION 2019 </v>
      </c>
      <c r="C2051" s="101">
        <v>275</v>
      </c>
      <c r="D2051" t="s">
        <v>2755</v>
      </c>
      <c r="E2051" t="s">
        <v>4834</v>
      </c>
      <c r="F2051" t="s">
        <v>4835</v>
      </c>
    </row>
    <row r="2052" spans="1:6" x14ac:dyDescent="0.25">
      <c r="A2052" t="str">
        <f t="shared" si="64"/>
        <v>AMMS19941</v>
      </c>
      <c r="B2052" s="116" t="str">
        <f t="shared" si="65"/>
        <v xml:space="preserve">DAVIDOFF WINSTON CHURCHILL LIMITED EDITION 2021 </v>
      </c>
      <c r="C2052" s="101">
        <v>330</v>
      </c>
      <c r="D2052" t="s">
        <v>2755</v>
      </c>
      <c r="E2052" t="s">
        <v>4836</v>
      </c>
      <c r="F2052" t="s">
        <v>4837</v>
      </c>
    </row>
    <row r="2053" spans="1:6" x14ac:dyDescent="0.25">
      <c r="A2053" t="str">
        <f t="shared" si="64"/>
        <v>AMMS20115</v>
      </c>
      <c r="B2053" s="116" t="str">
        <f t="shared" si="65"/>
        <v xml:space="preserve">DAVIDOFF WINSTON CHURCHILL LIMITED EDITION 2022 </v>
      </c>
      <c r="C2053" s="101">
        <v>340</v>
      </c>
      <c r="D2053" t="s">
        <v>2755</v>
      </c>
      <c r="E2053" t="s">
        <v>4838</v>
      </c>
      <c r="F2053" t="s">
        <v>4839</v>
      </c>
    </row>
    <row r="2054" spans="1:6" x14ac:dyDescent="0.25">
      <c r="A2054" t="str">
        <f t="shared" si="64"/>
        <v>AMMS18947</v>
      </c>
      <c r="B2054" s="116" t="str">
        <f t="shared" si="65"/>
        <v xml:space="preserve">DAVIDOFF WINSTON CHURCHILL PETIT CORONA 20 </v>
      </c>
      <c r="C2054" s="101">
        <v>364</v>
      </c>
      <c r="D2054" t="s">
        <v>1900</v>
      </c>
      <c r="E2054" t="s">
        <v>4840</v>
      </c>
      <c r="F2054" t="s">
        <v>4841</v>
      </c>
    </row>
    <row r="2055" spans="1:6" x14ac:dyDescent="0.25">
      <c r="A2055" t="str">
        <f t="shared" si="64"/>
        <v>AMMS21669</v>
      </c>
      <c r="B2055" s="116" t="str">
        <f t="shared" si="65"/>
        <v xml:space="preserve">DAVIDOFF WINSTON CHURCHILL PETIT CORONA 5 </v>
      </c>
      <c r="C2055" s="101">
        <v>91</v>
      </c>
      <c r="D2055" t="s">
        <v>2752</v>
      </c>
      <c r="E2055" t="s">
        <v>4842</v>
      </c>
      <c r="F2055" t="s">
        <v>4843</v>
      </c>
    </row>
    <row r="2056" spans="1:6" x14ac:dyDescent="0.25">
      <c r="A2056" t="str">
        <f t="shared" si="64"/>
        <v>AMMS19004</v>
      </c>
      <c r="B2056" s="116" t="str">
        <f t="shared" si="65"/>
        <v xml:space="preserve">DAVIDOFF WINSTON CHURCHILL PETIT PANETELA 5 </v>
      </c>
      <c r="C2056" s="101">
        <v>47.5</v>
      </c>
      <c r="D2056" t="s">
        <v>2752</v>
      </c>
      <c r="E2056" t="s">
        <v>4844</v>
      </c>
      <c r="F2056" t="s">
        <v>4845</v>
      </c>
    </row>
    <row r="2057" spans="1:6" x14ac:dyDescent="0.25">
      <c r="A2057" t="str">
        <f t="shared" si="64"/>
        <v>AMMS18945</v>
      </c>
      <c r="B2057" s="116" t="str">
        <f t="shared" si="65"/>
        <v xml:space="preserve">DAVIDOFF WINSTON CHURCHILL ROBUSTO 20 </v>
      </c>
      <c r="C2057" s="101">
        <v>580</v>
      </c>
      <c r="D2057" t="s">
        <v>1900</v>
      </c>
      <c r="E2057" t="s">
        <v>4846</v>
      </c>
      <c r="F2057" t="s">
        <v>4847</v>
      </c>
    </row>
    <row r="2058" spans="1:6" x14ac:dyDescent="0.25">
      <c r="A2058" t="str">
        <f t="shared" si="64"/>
        <v>AMMS21670</v>
      </c>
      <c r="B2058" s="116" t="str">
        <f t="shared" si="65"/>
        <v xml:space="preserve">DAVIDOFF WINSTON CHURCHILL ROBUSTO 4 </v>
      </c>
      <c r="C2058" s="101">
        <v>116</v>
      </c>
      <c r="D2058" t="s">
        <v>2999</v>
      </c>
      <c r="E2058" t="s">
        <v>4848</v>
      </c>
      <c r="F2058" t="s">
        <v>4849</v>
      </c>
    </row>
    <row r="2059" spans="1:6" x14ac:dyDescent="0.25">
      <c r="A2059" t="str">
        <f t="shared" si="64"/>
        <v>AMMS19917</v>
      </c>
      <c r="B2059" s="116" t="str">
        <f t="shared" si="65"/>
        <v xml:space="preserve">DAVIDOFF WINSTON CHURCHILL THE DISCOVERY COLLECTION 4 </v>
      </c>
      <c r="C2059" s="101">
        <v>90</v>
      </c>
      <c r="D2059" t="s">
        <v>2999</v>
      </c>
      <c r="E2059" t="s">
        <v>4850</v>
      </c>
      <c r="F2059" t="s">
        <v>4851</v>
      </c>
    </row>
    <row r="2060" spans="1:6" x14ac:dyDescent="0.25">
      <c r="A2060" t="str">
        <f t="shared" si="64"/>
        <v>AMMS21757</v>
      </c>
      <c r="B2060" s="116" t="str">
        <f t="shared" si="65"/>
        <v xml:space="preserve">DAVIDOFF WINSTON CHURCHILL THE LATE HOUR BELICOSO 4 </v>
      </c>
      <c r="C2060" s="101">
        <v>50</v>
      </c>
      <c r="D2060" t="s">
        <v>2999</v>
      </c>
      <c r="E2060" t="s">
        <v>4852</v>
      </c>
      <c r="F2060" t="s">
        <v>4853</v>
      </c>
    </row>
    <row r="2061" spans="1:6" x14ac:dyDescent="0.25">
      <c r="A2061" t="str">
        <f t="shared" si="64"/>
        <v>AMMS19314</v>
      </c>
      <c r="B2061" s="116" t="str">
        <f t="shared" si="65"/>
        <v xml:space="preserve">DAVIDOFF WINSTON CHURCHILL THE LATE HOUR CHURCHILL 20 </v>
      </c>
      <c r="C2061" s="101">
        <v>720</v>
      </c>
      <c r="D2061" t="s">
        <v>1900</v>
      </c>
      <c r="E2061" t="s">
        <v>4854</v>
      </c>
      <c r="F2061" t="s">
        <v>4855</v>
      </c>
    </row>
    <row r="2062" spans="1:6" x14ac:dyDescent="0.25">
      <c r="A2062" t="str">
        <f t="shared" si="64"/>
        <v>AMMS19313</v>
      </c>
      <c r="B2062" s="116" t="str">
        <f t="shared" si="65"/>
        <v xml:space="preserve">DAVIDOFF WINSTON CHURCHILL THE LATE HOUR CHURCHILL 4 </v>
      </c>
      <c r="C2062" s="101">
        <v>144</v>
      </c>
      <c r="D2062" t="s">
        <v>2999</v>
      </c>
      <c r="E2062" t="s">
        <v>4856</v>
      </c>
      <c r="F2062" t="s">
        <v>4857</v>
      </c>
    </row>
    <row r="2063" spans="1:6" x14ac:dyDescent="0.25">
      <c r="A2063" t="str">
        <f t="shared" si="64"/>
        <v>AMMS19848</v>
      </c>
      <c r="B2063" s="116" t="str">
        <f t="shared" si="65"/>
        <v xml:space="preserve">DAVIDOFF WINSTON CHURCHILL THE LATE HOUR LIMITED EDITION 2020 </v>
      </c>
      <c r="C2063" s="101">
        <v>37.5</v>
      </c>
      <c r="D2063" t="s">
        <v>2752</v>
      </c>
      <c r="E2063" t="s">
        <v>4858</v>
      </c>
      <c r="F2063" t="s">
        <v>4859</v>
      </c>
    </row>
    <row r="2064" spans="1:6" x14ac:dyDescent="0.25">
      <c r="A2064" t="str">
        <f t="shared" si="64"/>
        <v>AMMS20851</v>
      </c>
      <c r="B2064" s="116" t="str">
        <f t="shared" si="65"/>
        <v xml:space="preserve">DAVIDOFF WINSTON CHURCHILL THE LATE HOUR PETIT PANETELA 5 </v>
      </c>
      <c r="C2064" s="101">
        <v>56</v>
      </c>
      <c r="D2064" t="s">
        <v>2752</v>
      </c>
      <c r="E2064" t="s">
        <v>4860</v>
      </c>
      <c r="F2064" t="s">
        <v>4861</v>
      </c>
    </row>
    <row r="2065" spans="1:6" x14ac:dyDescent="0.25">
      <c r="A2065" t="str">
        <f t="shared" si="64"/>
        <v>AMMS19312</v>
      </c>
      <c r="B2065" s="116" t="str">
        <f t="shared" si="65"/>
        <v xml:space="preserve">DAVIDOFF WINSTON CHURCHILL THE LATE HOUR ROBUSTO 20 </v>
      </c>
      <c r="C2065" s="101">
        <v>650</v>
      </c>
      <c r="D2065" t="s">
        <v>1900</v>
      </c>
      <c r="E2065" t="s">
        <v>4862</v>
      </c>
      <c r="F2065" t="s">
        <v>4863</v>
      </c>
    </row>
    <row r="2066" spans="1:6" x14ac:dyDescent="0.25">
      <c r="A2066" t="str">
        <f t="shared" si="64"/>
        <v>AMMS19311</v>
      </c>
      <c r="B2066" s="116" t="str">
        <f t="shared" si="65"/>
        <v xml:space="preserve">DAVIDOFF WINSTON CHURCHILL THE LATE HOUR ROBUSTO 4 </v>
      </c>
      <c r="C2066" s="101">
        <v>130</v>
      </c>
      <c r="D2066" t="s">
        <v>2999</v>
      </c>
      <c r="E2066" t="s">
        <v>4864</v>
      </c>
      <c r="F2066" t="s">
        <v>4865</v>
      </c>
    </row>
    <row r="2067" spans="1:6" x14ac:dyDescent="0.25">
      <c r="A2067" t="str">
        <f t="shared" si="64"/>
        <v>AMMS19915</v>
      </c>
      <c r="B2067" s="116" t="str">
        <f t="shared" si="65"/>
        <v xml:space="preserve">DAVIDOFF WINSTON CHURCHILL THE LATE HOUR TORO 20 </v>
      </c>
      <c r="C2067" s="101">
        <v>780</v>
      </c>
      <c r="D2067" t="s">
        <v>1900</v>
      </c>
      <c r="E2067" t="s">
        <v>4866</v>
      </c>
      <c r="F2067" t="s">
        <v>4867</v>
      </c>
    </row>
    <row r="2068" spans="1:6" x14ac:dyDescent="0.25">
      <c r="A2068" t="str">
        <f t="shared" si="64"/>
        <v>AMMS18949</v>
      </c>
      <c r="B2068" s="116" t="str">
        <f t="shared" si="65"/>
        <v xml:space="preserve">DAVIDOFF WINSTON CHURCHILL TORO 20 </v>
      </c>
      <c r="C2068" s="101">
        <v>720</v>
      </c>
      <c r="D2068" t="s">
        <v>1900</v>
      </c>
      <c r="E2068" t="s">
        <v>4868</v>
      </c>
      <c r="F2068" t="s">
        <v>4869</v>
      </c>
    </row>
    <row r="2069" spans="1:6" x14ac:dyDescent="0.25">
      <c r="A2069" t="str">
        <f t="shared" si="64"/>
        <v>AMMS21677</v>
      </c>
      <c r="B2069" s="116" t="str">
        <f t="shared" si="65"/>
        <v xml:space="preserve">DAVIDOFF WINSTON CHURCHILL TORO 4 </v>
      </c>
      <c r="C2069" s="101">
        <v>144</v>
      </c>
      <c r="D2069" t="s">
        <v>2999</v>
      </c>
      <c r="E2069" t="s">
        <v>4870</v>
      </c>
      <c r="F2069" t="s">
        <v>4871</v>
      </c>
    </row>
    <row r="2070" spans="1:6" x14ac:dyDescent="0.25">
      <c r="A2070" t="str">
        <f t="shared" si="64"/>
        <v>AMMS21843</v>
      </c>
      <c r="B2070" s="116" t="str">
        <f t="shared" si="65"/>
        <v xml:space="preserve">DAVIDOFF WSC LATE HOUR ROBUSTO 25 </v>
      </c>
      <c r="C2070" s="101">
        <v>575</v>
      </c>
      <c r="D2070" t="s">
        <v>3483</v>
      </c>
      <c r="E2070" t="s">
        <v>4872</v>
      </c>
      <c r="F2070" t="s">
        <v>4873</v>
      </c>
    </row>
    <row r="2071" spans="1:6" x14ac:dyDescent="0.25">
      <c r="A2071" t="str">
        <f t="shared" si="64"/>
        <v>AMMS21297</v>
      </c>
      <c r="B2071" s="116" t="str">
        <f t="shared" si="65"/>
        <v xml:space="preserve">DAVIDOFF WSC LIMITED EDITION 2025 </v>
      </c>
      <c r="C2071" s="101">
        <v>460</v>
      </c>
      <c r="D2071" t="s">
        <v>2755</v>
      </c>
      <c r="E2071" t="s">
        <v>4874</v>
      </c>
      <c r="F2071" t="s">
        <v>4875</v>
      </c>
    </row>
    <row r="2072" spans="1:6" x14ac:dyDescent="0.25">
      <c r="A2072" t="str">
        <f t="shared" si="64"/>
        <v>AMMS19112</v>
      </c>
      <c r="B2072" s="116" t="str">
        <f t="shared" si="65"/>
        <v xml:space="preserve">DAVIDOFF YAMASA PETIT CHURCHILL 14 </v>
      </c>
      <c r="C2072" s="101">
        <v>273</v>
      </c>
      <c r="D2072" t="s">
        <v>3218</v>
      </c>
      <c r="E2072" t="s">
        <v>4876</v>
      </c>
      <c r="F2072" t="s">
        <v>4877</v>
      </c>
    </row>
    <row r="2073" spans="1:6" x14ac:dyDescent="0.25">
      <c r="A2073" t="str">
        <f t="shared" si="64"/>
        <v>AMMS19113</v>
      </c>
      <c r="B2073" s="116" t="str">
        <f t="shared" si="65"/>
        <v xml:space="preserve">DAVIDOFF YAMASA PETIT CHURCHILL 4 </v>
      </c>
      <c r="C2073" s="101">
        <v>78</v>
      </c>
      <c r="D2073" t="s">
        <v>2999</v>
      </c>
      <c r="E2073" t="s">
        <v>4878</v>
      </c>
      <c r="F2073" t="s">
        <v>4879</v>
      </c>
    </row>
    <row r="2074" spans="1:6" x14ac:dyDescent="0.25">
      <c r="A2074" t="str">
        <f t="shared" si="64"/>
        <v>AMMS19214</v>
      </c>
      <c r="B2074" s="116" t="str">
        <f t="shared" si="65"/>
        <v xml:space="preserve">DAVIDOFF YAMASA PIRAMIDES 12 </v>
      </c>
      <c r="C2074" s="101">
        <v>402</v>
      </c>
      <c r="D2074" t="s">
        <v>3151</v>
      </c>
      <c r="E2074" t="s">
        <v>4880</v>
      </c>
      <c r="F2074" t="s">
        <v>4881</v>
      </c>
    </row>
    <row r="2075" spans="1:6" x14ac:dyDescent="0.25">
      <c r="A2075" t="str">
        <f t="shared" si="64"/>
        <v>AMMS19114</v>
      </c>
      <c r="B2075" s="116" t="str">
        <f t="shared" si="65"/>
        <v xml:space="preserve">DAVIDOFF YAMASA ROBUSTO 12 </v>
      </c>
      <c r="C2075" s="101">
        <v>342</v>
      </c>
      <c r="D2075" t="s">
        <v>3151</v>
      </c>
      <c r="E2075" t="s">
        <v>4882</v>
      </c>
      <c r="F2075" t="s">
        <v>4883</v>
      </c>
    </row>
    <row r="2076" spans="1:6" x14ac:dyDescent="0.25">
      <c r="A2076" t="str">
        <f t="shared" si="64"/>
        <v>AMMS19115</v>
      </c>
      <c r="B2076" s="116" t="str">
        <f t="shared" si="65"/>
        <v xml:space="preserve">DAVIDOFF YAMASA ROBUSTO 4 </v>
      </c>
      <c r="C2076" s="101">
        <v>114</v>
      </c>
      <c r="D2076" t="s">
        <v>2999</v>
      </c>
      <c r="E2076" t="s">
        <v>4884</v>
      </c>
      <c r="F2076" t="s">
        <v>4885</v>
      </c>
    </row>
    <row r="2077" spans="1:6" x14ac:dyDescent="0.25">
      <c r="A2077" t="str">
        <f t="shared" si="64"/>
        <v>AMMS19116</v>
      </c>
      <c r="B2077" s="116" t="str">
        <f t="shared" si="65"/>
        <v xml:space="preserve">DAVIDOFF YAMASA TORO 12 </v>
      </c>
      <c r="C2077" s="101">
        <v>384</v>
      </c>
      <c r="D2077" t="s">
        <v>3151</v>
      </c>
      <c r="E2077" t="s">
        <v>4886</v>
      </c>
      <c r="F2077" t="s">
        <v>4887</v>
      </c>
    </row>
    <row r="2078" spans="1:6" x14ac:dyDescent="0.25">
      <c r="A2078" t="str">
        <f t="shared" si="64"/>
        <v>AMMS19117</v>
      </c>
      <c r="B2078" s="116" t="str">
        <f t="shared" si="65"/>
        <v xml:space="preserve">DAVIDOFF YAMASA TORO 4 </v>
      </c>
      <c r="C2078" s="101">
        <v>128</v>
      </c>
      <c r="D2078" t="s">
        <v>2999</v>
      </c>
      <c r="E2078" t="s">
        <v>4888</v>
      </c>
      <c r="F2078" t="s">
        <v>4889</v>
      </c>
    </row>
    <row r="2079" spans="1:6" x14ac:dyDescent="0.25">
      <c r="A2079" t="str">
        <f t="shared" si="64"/>
        <v>AMMS19361</v>
      </c>
      <c r="B2079" s="116" t="str">
        <f t="shared" si="65"/>
        <v xml:space="preserve">DAVIDOFF YEAR OF THE DOG 10 </v>
      </c>
      <c r="C2079" s="101">
        <v>350</v>
      </c>
      <c r="D2079" t="s">
        <v>2755</v>
      </c>
      <c r="E2079" t="s">
        <v>4890</v>
      </c>
      <c r="F2079" t="s">
        <v>4891</v>
      </c>
    </row>
    <row r="2080" spans="1:6" x14ac:dyDescent="0.25">
      <c r="A2080" t="str">
        <f t="shared" si="64"/>
        <v>AMMS20852</v>
      </c>
      <c r="B2080" s="116" t="str">
        <f t="shared" si="65"/>
        <v xml:space="preserve">DAVIDOFF YEAR OF THE DRAGON 10 </v>
      </c>
      <c r="C2080" s="101">
        <v>650</v>
      </c>
      <c r="D2080" t="s">
        <v>2755</v>
      </c>
      <c r="E2080" t="s">
        <v>4892</v>
      </c>
      <c r="F2080" t="s">
        <v>4893</v>
      </c>
    </row>
    <row r="2081" spans="1:6" x14ac:dyDescent="0.25">
      <c r="A2081" t="str">
        <f t="shared" si="64"/>
        <v>AMMS21720</v>
      </c>
      <c r="B2081" s="116" t="str">
        <f t="shared" si="65"/>
        <v xml:space="preserve">DAVIDOFF YEAR OF THE HORSE 10 </v>
      </c>
      <c r="C2081" s="101">
        <v>650</v>
      </c>
      <c r="D2081" t="s">
        <v>2755</v>
      </c>
      <c r="E2081" t="s">
        <v>4894</v>
      </c>
      <c r="F2081" t="s">
        <v>4895</v>
      </c>
    </row>
    <row r="2082" spans="1:6" x14ac:dyDescent="0.25">
      <c r="A2082" t="str">
        <f t="shared" si="64"/>
        <v>AMMS19916</v>
      </c>
      <c r="B2082" s="116" t="str">
        <f t="shared" si="65"/>
        <v xml:space="preserve">DAVIDOFF YEAR OF THE OX 10 </v>
      </c>
      <c r="C2082" s="101">
        <v>400</v>
      </c>
      <c r="D2082" t="s">
        <v>2755</v>
      </c>
      <c r="E2082" t="s">
        <v>4896</v>
      </c>
      <c r="F2082" t="s">
        <v>4897</v>
      </c>
    </row>
    <row r="2083" spans="1:6" x14ac:dyDescent="0.25">
      <c r="A2083" t="str">
        <f t="shared" si="64"/>
        <v>AMMS19599</v>
      </c>
      <c r="B2083" s="116" t="str">
        <f t="shared" si="65"/>
        <v xml:space="preserve">DAVIDOFF YEAR OF THE PIG 10 </v>
      </c>
      <c r="C2083" s="101">
        <v>400</v>
      </c>
      <c r="D2083" t="s">
        <v>2755</v>
      </c>
      <c r="E2083" t="s">
        <v>4898</v>
      </c>
      <c r="F2083" t="s">
        <v>4899</v>
      </c>
    </row>
    <row r="2084" spans="1:6" x14ac:dyDescent="0.25">
      <c r="A2084" t="str">
        <f t="shared" si="64"/>
        <v>AMMS19725</v>
      </c>
      <c r="B2084" s="116" t="str">
        <f t="shared" si="65"/>
        <v xml:space="preserve">DAVIDOFF YEAR OF THE RAT 10 </v>
      </c>
      <c r="C2084" s="101">
        <v>400</v>
      </c>
      <c r="D2084" t="s">
        <v>2755</v>
      </c>
      <c r="E2084" t="s">
        <v>4900</v>
      </c>
      <c r="F2084" t="s">
        <v>4901</v>
      </c>
    </row>
    <row r="2085" spans="1:6" x14ac:dyDescent="0.25">
      <c r="A2085" t="str">
        <f t="shared" si="64"/>
        <v>AMMS19166</v>
      </c>
      <c r="B2085" s="116" t="str">
        <f t="shared" si="65"/>
        <v xml:space="preserve">DAVIDOFF YEAR OF THE ROOSTER </v>
      </c>
      <c r="C2085" s="101">
        <v>380</v>
      </c>
      <c r="D2085" t="s">
        <v>2755</v>
      </c>
      <c r="E2085" t="s">
        <v>4902</v>
      </c>
      <c r="F2085" t="s">
        <v>4903</v>
      </c>
    </row>
    <row r="2086" spans="1:6" x14ac:dyDescent="0.25">
      <c r="A2086" t="str">
        <f t="shared" si="64"/>
        <v>AMMS21296</v>
      </c>
      <c r="B2086" s="116" t="str">
        <f t="shared" si="65"/>
        <v xml:space="preserve">DAVIDOFF YEAR OF THE SNAKE LIMITED EDITION 10 </v>
      </c>
      <c r="C2086" s="101">
        <v>600</v>
      </c>
      <c r="D2086" t="s">
        <v>2755</v>
      </c>
      <c r="E2086" t="s">
        <v>4904</v>
      </c>
      <c r="F2086" t="s">
        <v>4905</v>
      </c>
    </row>
    <row r="2087" spans="1:6" x14ac:dyDescent="0.25">
      <c r="A2087" t="str">
        <f t="shared" si="64"/>
        <v>AMMS20073</v>
      </c>
      <c r="B2087" s="116" t="str">
        <f t="shared" si="65"/>
        <v xml:space="preserve">DAVIDOFF YEAR OF THE TIGER 10 </v>
      </c>
      <c r="C2087" s="101">
        <v>450</v>
      </c>
      <c r="D2087" t="s">
        <v>2755</v>
      </c>
      <c r="E2087" t="s">
        <v>4906</v>
      </c>
      <c r="F2087" t="s">
        <v>4907</v>
      </c>
    </row>
    <row r="2088" spans="1:6" x14ac:dyDescent="0.25">
      <c r="A2088" t="str">
        <f t="shared" si="64"/>
        <v>AMMS18395</v>
      </c>
      <c r="B2088" s="116" t="str">
        <f t="shared" si="65"/>
        <v xml:space="preserve">DE AMICIS </v>
      </c>
      <c r="C2088" s="101">
        <v>6.5</v>
      </c>
      <c r="D2088" t="s">
        <v>2752</v>
      </c>
      <c r="E2088" t="s">
        <v>4908</v>
      </c>
      <c r="F2088" t="s">
        <v>4909</v>
      </c>
    </row>
    <row r="2089" spans="1:6" x14ac:dyDescent="0.25">
      <c r="A2089" t="str">
        <f t="shared" si="64"/>
        <v>AMMS19693</v>
      </c>
      <c r="B2089" s="116" t="str">
        <f t="shared" si="65"/>
        <v xml:space="preserve">DH BOUTIQUE CIGARS 5 ROBUSTO </v>
      </c>
      <c r="C2089" s="101">
        <v>49</v>
      </c>
      <c r="D2089" t="s">
        <v>2752</v>
      </c>
      <c r="E2089" t="s">
        <v>4910</v>
      </c>
      <c r="F2089" t="s">
        <v>4911</v>
      </c>
    </row>
    <row r="2090" spans="1:6" x14ac:dyDescent="0.25">
      <c r="A2090" t="str">
        <f t="shared" si="64"/>
        <v>AMMS20386</v>
      </c>
      <c r="B2090" s="116" t="str">
        <f t="shared" si="65"/>
        <v xml:space="preserve">DIAMOND CROWN ROBUSTO #4 </v>
      </c>
      <c r="C2090" s="101">
        <v>390</v>
      </c>
      <c r="D2090" t="s">
        <v>3448</v>
      </c>
      <c r="E2090" t="s">
        <v>4912</v>
      </c>
      <c r="F2090" t="s">
        <v>4913</v>
      </c>
    </row>
    <row r="2091" spans="1:6" x14ac:dyDescent="0.25">
      <c r="A2091" t="str">
        <f t="shared" si="64"/>
        <v>AMMS21363</v>
      </c>
      <c r="B2091" s="116" t="str">
        <f t="shared" si="65"/>
        <v xml:space="preserve">DIAS DE GLORIA BRAZIL ROBUSTOS </v>
      </c>
      <c r="C2091" s="101">
        <v>310</v>
      </c>
      <c r="D2091" t="s">
        <v>1900</v>
      </c>
      <c r="E2091" t="s">
        <v>4914</v>
      </c>
      <c r="F2091" t="s">
        <v>4915</v>
      </c>
    </row>
    <row r="2092" spans="1:6" x14ac:dyDescent="0.25">
      <c r="A2092" t="str">
        <f t="shared" si="64"/>
        <v>AMMS21364</v>
      </c>
      <c r="B2092" s="116" t="str">
        <f t="shared" si="65"/>
        <v xml:space="preserve">DIAS DE GLORIA BRAZIL TORO </v>
      </c>
      <c r="C2092" s="101">
        <v>330</v>
      </c>
      <c r="D2092" t="s">
        <v>1900</v>
      </c>
      <c r="E2092" t="s">
        <v>4916</v>
      </c>
      <c r="F2092" t="s">
        <v>4917</v>
      </c>
    </row>
    <row r="2093" spans="1:6" x14ac:dyDescent="0.25">
      <c r="A2093" t="str">
        <f t="shared" si="64"/>
        <v>AMMS21365</v>
      </c>
      <c r="B2093" s="116" t="str">
        <f t="shared" si="65"/>
        <v xml:space="preserve">DIAS DE GLORIA BRZIL GORDO </v>
      </c>
      <c r="C2093" s="101">
        <v>350</v>
      </c>
      <c r="D2093" t="s">
        <v>1900</v>
      </c>
      <c r="E2093" t="s">
        <v>4918</v>
      </c>
      <c r="F2093" t="s">
        <v>4919</v>
      </c>
    </row>
    <row r="2094" spans="1:6" x14ac:dyDescent="0.25">
      <c r="A2094" t="str">
        <f t="shared" si="64"/>
        <v>AMMS19791</v>
      </c>
      <c r="B2094" s="116" t="str">
        <f t="shared" si="65"/>
        <v xml:space="preserve">DIAS DE GLORIA GORDOS </v>
      </c>
      <c r="C2094" s="101">
        <v>290</v>
      </c>
      <c r="D2094" t="s">
        <v>1900</v>
      </c>
      <c r="E2094" t="s">
        <v>4920</v>
      </c>
      <c r="F2094" t="s">
        <v>4921</v>
      </c>
    </row>
    <row r="2095" spans="1:6" x14ac:dyDescent="0.25">
      <c r="A2095" t="str">
        <f t="shared" si="64"/>
        <v>AMMS19792</v>
      </c>
      <c r="B2095" s="116" t="str">
        <f t="shared" si="65"/>
        <v xml:space="preserve">DIAS DE GLORIA ROBUSTOS </v>
      </c>
      <c r="C2095" s="101">
        <v>265</v>
      </c>
      <c r="D2095" t="s">
        <v>1900</v>
      </c>
      <c r="E2095" t="s">
        <v>4922</v>
      </c>
      <c r="F2095" t="s">
        <v>4923</v>
      </c>
    </row>
    <row r="2096" spans="1:6" x14ac:dyDescent="0.25">
      <c r="A2096" t="str">
        <f t="shared" si="64"/>
        <v>AMMS21840</v>
      </c>
      <c r="B2096" s="116" t="str">
        <f t="shared" si="65"/>
        <v xml:space="preserve">DIPLOMATICOS CANCILLERES </v>
      </c>
      <c r="C2096" s="101">
        <v>312.5</v>
      </c>
      <c r="D2096" t="s">
        <v>3483</v>
      </c>
      <c r="E2096" t="s">
        <v>4924</v>
      </c>
      <c r="F2096" t="s">
        <v>4925</v>
      </c>
    </row>
    <row r="2097" spans="1:6" x14ac:dyDescent="0.25">
      <c r="A2097" t="str">
        <f t="shared" si="64"/>
        <v>AMMS21503</v>
      </c>
      <c r="B2097" s="116" t="str">
        <f t="shared" si="65"/>
        <v xml:space="preserve">DIPLOMATICOS LEGENDARIOS </v>
      </c>
      <c r="C2097" s="101">
        <v>330</v>
      </c>
      <c r="D2097" t="s">
        <v>2755</v>
      </c>
      <c r="E2097" t="s">
        <v>4926</v>
      </c>
      <c r="F2097" t="s">
        <v>4927</v>
      </c>
    </row>
    <row r="2098" spans="1:6" x14ac:dyDescent="0.25">
      <c r="A2098" t="str">
        <f t="shared" si="64"/>
        <v>AMMS19854</v>
      </c>
      <c r="B2098" s="116" t="str">
        <f t="shared" si="65"/>
        <v xml:space="preserve">DIPLOMATICOS No 2 </v>
      </c>
      <c r="C2098" s="101">
        <v>500</v>
      </c>
      <c r="D2098" t="s">
        <v>3483</v>
      </c>
      <c r="E2098" t="s">
        <v>4928</v>
      </c>
      <c r="F2098" t="s">
        <v>4929</v>
      </c>
    </row>
    <row r="2099" spans="1:6" x14ac:dyDescent="0.25">
      <c r="A2099" t="str">
        <f t="shared" si="64"/>
        <v>AMMS21008</v>
      </c>
      <c r="B2099" s="116" t="str">
        <f t="shared" si="65"/>
        <v xml:space="preserve">DON PEPIN GARCIA CLASICOS ROBUSTOS - 1979 </v>
      </c>
      <c r="C2099" s="101">
        <v>280</v>
      </c>
      <c r="D2099" t="s">
        <v>1900</v>
      </c>
      <c r="E2099" t="s">
        <v>4930</v>
      </c>
      <c r="F2099" t="s">
        <v>4931</v>
      </c>
    </row>
    <row r="2100" spans="1:6" x14ac:dyDescent="0.25">
      <c r="A2100" t="str">
        <f t="shared" si="64"/>
        <v>AMMS19999</v>
      </c>
      <c r="B2100" s="116" t="str">
        <f t="shared" si="65"/>
        <v xml:space="preserve">DON PEPIN GARCIA CLASICOS TOROS GORDOS 2001 </v>
      </c>
      <c r="C2100" s="101">
        <v>320</v>
      </c>
      <c r="D2100" t="s">
        <v>1900</v>
      </c>
      <c r="E2100" t="s">
        <v>4932</v>
      </c>
      <c r="F2100" t="s">
        <v>4933</v>
      </c>
    </row>
    <row r="2101" spans="1:6" x14ac:dyDescent="0.25">
      <c r="A2101" t="str">
        <f t="shared" si="64"/>
        <v>AMMS21787</v>
      </c>
      <c r="B2101" s="116" t="str">
        <f t="shared" si="65"/>
        <v xml:space="preserve">DON PEPIN GARCIA E.R.H ROBUSTOS </v>
      </c>
      <c r="C2101" s="101">
        <v>290</v>
      </c>
      <c r="D2101" t="s">
        <v>1900</v>
      </c>
      <c r="E2101" t="s">
        <v>4934</v>
      </c>
      <c r="F2101" t="s">
        <v>4935</v>
      </c>
    </row>
    <row r="2102" spans="1:6" x14ac:dyDescent="0.25">
      <c r="A2102" t="str">
        <f t="shared" si="64"/>
        <v>AMMS21789</v>
      </c>
      <c r="B2102" s="116" t="str">
        <f t="shared" si="65"/>
        <v xml:space="preserve">DON PEPIN GARCIA E.R.H TORO GORDO </v>
      </c>
      <c r="C2102" s="101">
        <v>350</v>
      </c>
      <c r="D2102" t="s">
        <v>1900</v>
      </c>
      <c r="E2102" t="s">
        <v>4936</v>
      </c>
      <c r="F2102" t="s">
        <v>4937</v>
      </c>
    </row>
    <row r="2103" spans="1:6" x14ac:dyDescent="0.25">
      <c r="A2103" t="str">
        <f t="shared" si="64"/>
        <v>AMMS21788</v>
      </c>
      <c r="B2103" s="116" t="str">
        <f t="shared" si="65"/>
        <v xml:space="preserve">DON PEPIN GARCIA E.R.H TOROS </v>
      </c>
      <c r="C2103" s="101">
        <v>310</v>
      </c>
      <c r="D2103" t="s">
        <v>1900</v>
      </c>
      <c r="E2103" t="s">
        <v>4938</v>
      </c>
      <c r="F2103" t="s">
        <v>4939</v>
      </c>
    </row>
    <row r="2104" spans="1:6" x14ac:dyDescent="0.25">
      <c r="A2104" t="str">
        <f t="shared" si="64"/>
        <v>AMMS19182</v>
      </c>
      <c r="B2104" s="116" t="str">
        <f t="shared" si="65"/>
        <v xml:space="preserve">DON PEPIN GARCIA ORIGINAL DEMITASSE </v>
      </c>
      <c r="C2104" s="101">
        <v>30</v>
      </c>
      <c r="D2104" t="s">
        <v>2941</v>
      </c>
      <c r="E2104" t="s">
        <v>4940</v>
      </c>
      <c r="F2104" t="s">
        <v>4941</v>
      </c>
    </row>
    <row r="2105" spans="1:6" x14ac:dyDescent="0.25">
      <c r="A2105" t="str">
        <f t="shared" si="64"/>
        <v>AMMS18718</v>
      </c>
      <c r="B2105" s="116" t="str">
        <f t="shared" si="65"/>
        <v xml:space="preserve">DON PEPIN GARCIA ORIGINAL GENEROSOS </v>
      </c>
      <c r="C2105" s="101">
        <v>360</v>
      </c>
      <c r="D2105" t="s">
        <v>3506</v>
      </c>
      <c r="E2105" t="s">
        <v>4942</v>
      </c>
      <c r="F2105" t="s">
        <v>4943</v>
      </c>
    </row>
    <row r="2106" spans="1:6" x14ac:dyDescent="0.25">
      <c r="A2106" t="str">
        <f t="shared" si="64"/>
        <v>AMMS18719</v>
      </c>
      <c r="B2106" s="116" t="str">
        <f t="shared" si="65"/>
        <v xml:space="preserve">DON PEPIN GARCIA ORIGINAL INVICTOS </v>
      </c>
      <c r="C2106" s="101">
        <v>336</v>
      </c>
      <c r="D2106" t="s">
        <v>3506</v>
      </c>
      <c r="E2106" t="s">
        <v>4944</v>
      </c>
      <c r="F2106" t="s">
        <v>4945</v>
      </c>
    </row>
    <row r="2107" spans="1:6" x14ac:dyDescent="0.25">
      <c r="A2107" t="str">
        <f t="shared" si="64"/>
        <v>AMMS18720</v>
      </c>
      <c r="B2107" s="116" t="str">
        <f t="shared" si="65"/>
        <v xml:space="preserve">DON PEPIN GARCIA ORIGINAL LANCEROS </v>
      </c>
      <c r="C2107" s="101">
        <v>384</v>
      </c>
      <c r="D2107" t="s">
        <v>3506</v>
      </c>
      <c r="E2107" t="s">
        <v>4946</v>
      </c>
      <c r="F2107" t="s">
        <v>4947</v>
      </c>
    </row>
    <row r="2108" spans="1:6" x14ac:dyDescent="0.25">
      <c r="A2108" t="str">
        <f t="shared" si="64"/>
        <v>AMMS20001</v>
      </c>
      <c r="B2108" s="116" t="str">
        <f t="shared" si="65"/>
        <v xml:space="preserve">DON PEPIN GARCIA ORIGINAL TOROS GORDOS </v>
      </c>
      <c r="C2108" s="101">
        <v>288</v>
      </c>
      <c r="D2108" t="s">
        <v>2786</v>
      </c>
      <c r="E2108" t="s">
        <v>4948</v>
      </c>
      <c r="F2108" t="s">
        <v>4949</v>
      </c>
    </row>
    <row r="2109" spans="1:6" x14ac:dyDescent="0.25">
      <c r="A2109" t="str">
        <f t="shared" si="64"/>
        <v>AMMS20000</v>
      </c>
      <c r="B2109" s="116" t="str">
        <f t="shared" si="65"/>
        <v xml:space="preserve">DON PEPIN GARCIA SERIES JJ SELECTOS </v>
      </c>
      <c r="C2109" s="101">
        <v>280</v>
      </c>
      <c r="D2109" t="s">
        <v>1900</v>
      </c>
      <c r="E2109" t="s">
        <v>4950</v>
      </c>
      <c r="F2109" t="s">
        <v>4951</v>
      </c>
    </row>
    <row r="2110" spans="1:6" x14ac:dyDescent="0.25">
      <c r="A2110" t="str">
        <f t="shared" si="64"/>
        <v>AMMS21009</v>
      </c>
      <c r="B2110" s="116" t="str">
        <f t="shared" si="65"/>
        <v xml:space="preserve">DON PEPIN GARCIA SERIES JJ TOROS </v>
      </c>
      <c r="C2110" s="101">
        <v>320</v>
      </c>
      <c r="D2110" t="s">
        <v>1900</v>
      </c>
      <c r="E2110" t="s">
        <v>4952</v>
      </c>
      <c r="F2110" t="s">
        <v>4953</v>
      </c>
    </row>
    <row r="2111" spans="1:6" x14ac:dyDescent="0.25">
      <c r="A2111" t="str">
        <f t="shared" si="64"/>
        <v>AMMS21011</v>
      </c>
      <c r="B2111" s="116" t="str">
        <f t="shared" si="65"/>
        <v xml:space="preserve">DON PEPIN GARCIA SERIES VC GENEROSOS </v>
      </c>
      <c r="C2111" s="101">
        <v>290</v>
      </c>
      <c r="D2111" t="s">
        <v>1900</v>
      </c>
      <c r="E2111" t="s">
        <v>4954</v>
      </c>
      <c r="F2111" t="s">
        <v>4955</v>
      </c>
    </row>
    <row r="2112" spans="1:6" x14ac:dyDescent="0.25">
      <c r="A2112" t="str">
        <f t="shared" si="64"/>
        <v>AMMS21010</v>
      </c>
      <c r="B2112" s="116" t="str">
        <f t="shared" si="65"/>
        <v xml:space="preserve">DON PEPIN GARCIA SERIES VC INVICTOS </v>
      </c>
      <c r="C2112" s="101">
        <v>270</v>
      </c>
      <c r="D2112" t="s">
        <v>1900</v>
      </c>
      <c r="E2112" t="s">
        <v>4956</v>
      </c>
      <c r="F2112" t="s">
        <v>4957</v>
      </c>
    </row>
    <row r="2113" spans="1:6" x14ac:dyDescent="0.25">
      <c r="A2113" t="str">
        <f t="shared" si="64"/>
        <v>AMMS21012</v>
      </c>
      <c r="B2113" s="116" t="str">
        <f t="shared" si="65"/>
        <v xml:space="preserve">DON PEPIN GARCIA SERIES VC TOROS GORDOS </v>
      </c>
      <c r="C2113" s="101">
        <v>330</v>
      </c>
      <c r="D2113" t="s">
        <v>1900</v>
      </c>
      <c r="E2113" t="s">
        <v>4958</v>
      </c>
      <c r="F2113" t="s">
        <v>4959</v>
      </c>
    </row>
    <row r="2114" spans="1:6" x14ac:dyDescent="0.25">
      <c r="A2114" t="str">
        <f t="shared" ref="A2114:A2177" si="66">"AMMS" &amp; F2114</f>
        <v>AMMS21721</v>
      </c>
      <c r="B2114" s="116" t="str">
        <f t="shared" ref="B2114:B2177" si="67">E2114 &amp; " " &amp; IF(D2114="astuccio da 20 pezzi","*AST 20",IF(D2114="cartoccio da 20 pezzi","*CART 20",""))</f>
        <v xml:space="preserve">DON PEPPINO ROBUSTO </v>
      </c>
      <c r="C2114" s="101">
        <v>30</v>
      </c>
      <c r="D2114" t="s">
        <v>2755</v>
      </c>
      <c r="E2114" t="s">
        <v>4960</v>
      </c>
      <c r="F2114" t="s">
        <v>4961</v>
      </c>
    </row>
    <row r="2115" spans="1:6" x14ac:dyDescent="0.25">
      <c r="A2115" t="str">
        <f t="shared" si="66"/>
        <v>AMMS21722</v>
      </c>
      <c r="B2115" s="116" t="str">
        <f t="shared" si="67"/>
        <v xml:space="preserve">DON PEPPINO TORO </v>
      </c>
      <c r="C2115" s="101">
        <v>35</v>
      </c>
      <c r="D2115" t="s">
        <v>2755</v>
      </c>
      <c r="E2115" t="s">
        <v>4962</v>
      </c>
      <c r="F2115" t="s">
        <v>4963</v>
      </c>
    </row>
    <row r="2116" spans="1:6" x14ac:dyDescent="0.25">
      <c r="A2116" t="str">
        <f t="shared" si="66"/>
        <v>AMMS20586</v>
      </c>
      <c r="B2116" s="116" t="str">
        <f t="shared" si="67"/>
        <v xml:space="preserve">DON TOMAS BRAZIL ROBUSTO </v>
      </c>
      <c r="C2116" s="101">
        <v>117.5</v>
      </c>
      <c r="D2116" t="s">
        <v>3483</v>
      </c>
      <c r="E2116" t="s">
        <v>4964</v>
      </c>
      <c r="F2116" t="s">
        <v>4965</v>
      </c>
    </row>
    <row r="2117" spans="1:6" x14ac:dyDescent="0.25">
      <c r="A2117" t="str">
        <f t="shared" si="66"/>
        <v>AMMS20587</v>
      </c>
      <c r="B2117" s="116" t="str">
        <f t="shared" si="67"/>
        <v xml:space="preserve">DON TOMAS BRAZIL ROBUSTO </v>
      </c>
      <c r="C2117" s="101">
        <v>4.7</v>
      </c>
      <c r="D2117" t="s">
        <v>3529</v>
      </c>
      <c r="E2117" t="s">
        <v>4964</v>
      </c>
      <c r="F2117" t="s">
        <v>4966</v>
      </c>
    </row>
    <row r="2118" spans="1:6" x14ac:dyDescent="0.25">
      <c r="A2118" t="str">
        <f t="shared" si="66"/>
        <v>AMMS20588</v>
      </c>
      <c r="B2118" s="116" t="str">
        <f t="shared" si="67"/>
        <v xml:space="preserve">DON TOMAS BRAZIL ROTHSCHILD </v>
      </c>
      <c r="C2118" s="101">
        <v>107.5</v>
      </c>
      <c r="D2118" t="s">
        <v>3483</v>
      </c>
      <c r="E2118" t="s">
        <v>4967</v>
      </c>
      <c r="F2118" t="s">
        <v>4968</v>
      </c>
    </row>
    <row r="2119" spans="1:6" x14ac:dyDescent="0.25">
      <c r="A2119" t="str">
        <f t="shared" si="66"/>
        <v>AMMS20589</v>
      </c>
      <c r="B2119" s="116" t="str">
        <f t="shared" si="67"/>
        <v xml:space="preserve">DON TOMAS BRAZIL ROTHSCHILD </v>
      </c>
      <c r="C2119" s="101">
        <v>4.3</v>
      </c>
      <c r="D2119" t="s">
        <v>3529</v>
      </c>
      <c r="E2119" t="s">
        <v>4967</v>
      </c>
      <c r="F2119" t="s">
        <v>4969</v>
      </c>
    </row>
    <row r="2120" spans="1:6" x14ac:dyDescent="0.25">
      <c r="A2120" t="str">
        <f t="shared" si="66"/>
        <v>AMMS3135</v>
      </c>
      <c r="B2120" s="116" t="str">
        <f t="shared" si="67"/>
        <v xml:space="preserve">DON TOMAS BUNDLE CORONA </v>
      </c>
      <c r="C2120" s="101">
        <v>44</v>
      </c>
      <c r="D2120" t="s">
        <v>2755</v>
      </c>
      <c r="E2120" t="s">
        <v>4970</v>
      </c>
      <c r="F2120" t="s">
        <v>4971</v>
      </c>
    </row>
    <row r="2121" spans="1:6" x14ac:dyDescent="0.25">
      <c r="A2121" t="str">
        <f t="shared" si="66"/>
        <v>AMMS3136</v>
      </c>
      <c r="B2121" s="116" t="str">
        <f t="shared" si="67"/>
        <v xml:space="preserve">DON TOMAS BUNDLE CORONA </v>
      </c>
      <c r="C2121" s="101">
        <v>4.4000000000000004</v>
      </c>
      <c r="D2121" t="s">
        <v>3529</v>
      </c>
      <c r="E2121" t="s">
        <v>4970</v>
      </c>
      <c r="F2121" t="s">
        <v>4972</v>
      </c>
    </row>
    <row r="2122" spans="1:6" x14ac:dyDescent="0.25">
      <c r="A2122" t="str">
        <f t="shared" si="66"/>
        <v>AMMS3749</v>
      </c>
      <c r="B2122" s="116" t="str">
        <f t="shared" si="67"/>
        <v xml:space="preserve">DON TOMAS BUNDLE NICARAGUA ROBUSTO </v>
      </c>
      <c r="C2122" s="101">
        <v>45</v>
      </c>
      <c r="D2122" t="s">
        <v>2755</v>
      </c>
      <c r="E2122" t="s">
        <v>4973</v>
      </c>
      <c r="F2122" t="s">
        <v>4974</v>
      </c>
    </row>
    <row r="2123" spans="1:6" x14ac:dyDescent="0.25">
      <c r="A2123" t="str">
        <f t="shared" si="66"/>
        <v>AMMS3751</v>
      </c>
      <c r="B2123" s="116" t="str">
        <f t="shared" si="67"/>
        <v xml:space="preserve">DON TOMAS BUNDLE NICARAGUA ROTHSCHILD </v>
      </c>
      <c r="C2123" s="101">
        <v>42</v>
      </c>
      <c r="D2123" t="s">
        <v>2755</v>
      </c>
      <c r="E2123" t="s">
        <v>4975</v>
      </c>
      <c r="F2123" t="s">
        <v>4976</v>
      </c>
    </row>
    <row r="2124" spans="1:6" x14ac:dyDescent="0.25">
      <c r="A2124" t="str">
        <f t="shared" si="66"/>
        <v>AMMS3750</v>
      </c>
      <c r="B2124" s="116" t="str">
        <f t="shared" si="67"/>
        <v xml:space="preserve">DON TOMAS BUNDLE NICARAGUA TORO </v>
      </c>
      <c r="C2124" s="101">
        <v>46</v>
      </c>
      <c r="D2124" t="s">
        <v>2755</v>
      </c>
      <c r="E2124" t="s">
        <v>4977</v>
      </c>
      <c r="F2124" t="s">
        <v>4978</v>
      </c>
    </row>
    <row r="2125" spans="1:6" x14ac:dyDescent="0.25">
      <c r="A2125" t="str">
        <f t="shared" si="66"/>
        <v>AMMS3137</v>
      </c>
      <c r="B2125" s="116" t="str">
        <f t="shared" si="67"/>
        <v xml:space="preserve">DON TOMAS BUNDLE PETIT CORONA </v>
      </c>
      <c r="C2125" s="101">
        <v>41</v>
      </c>
      <c r="D2125" t="s">
        <v>2755</v>
      </c>
      <c r="E2125" t="s">
        <v>4979</v>
      </c>
      <c r="F2125" t="s">
        <v>4980</v>
      </c>
    </row>
    <row r="2126" spans="1:6" x14ac:dyDescent="0.25">
      <c r="A2126" t="str">
        <f t="shared" si="66"/>
        <v>AMMS3138</v>
      </c>
      <c r="B2126" s="116" t="str">
        <f t="shared" si="67"/>
        <v xml:space="preserve">DON TOMAS BUNDLE PETIT CORONA </v>
      </c>
      <c r="C2126" s="101">
        <v>4.0999999999999996</v>
      </c>
      <c r="D2126" t="s">
        <v>3529</v>
      </c>
      <c r="E2126" t="s">
        <v>4979</v>
      </c>
      <c r="F2126" t="s">
        <v>4981</v>
      </c>
    </row>
    <row r="2127" spans="1:6" x14ac:dyDescent="0.25">
      <c r="A2127" t="str">
        <f t="shared" si="66"/>
        <v>AMMS3133</v>
      </c>
      <c r="B2127" s="116" t="str">
        <f t="shared" si="67"/>
        <v xml:space="preserve">DON TOMAS BUNDLE ROBUSTO </v>
      </c>
      <c r="C2127" s="101">
        <v>43</v>
      </c>
      <c r="D2127" t="s">
        <v>2755</v>
      </c>
      <c r="E2127" t="s">
        <v>4982</v>
      </c>
      <c r="F2127" t="s">
        <v>4983</v>
      </c>
    </row>
    <row r="2128" spans="1:6" x14ac:dyDescent="0.25">
      <c r="A2128" t="str">
        <f t="shared" si="66"/>
        <v>AMMS3134</v>
      </c>
      <c r="B2128" s="116" t="str">
        <f t="shared" si="67"/>
        <v xml:space="preserve">DON TOMAS BUNDLE ROBUSTO </v>
      </c>
      <c r="C2128" s="101">
        <v>4.3</v>
      </c>
      <c r="D2128" t="s">
        <v>3529</v>
      </c>
      <c r="E2128" t="s">
        <v>4982</v>
      </c>
      <c r="F2128" t="s">
        <v>4984</v>
      </c>
    </row>
    <row r="2129" spans="1:6" x14ac:dyDescent="0.25">
      <c r="A2129" t="str">
        <f t="shared" si="66"/>
        <v>AMMS3139</v>
      </c>
      <c r="B2129" s="116" t="str">
        <f t="shared" si="67"/>
        <v xml:space="preserve">DON TOMAS BUNDLE ROTHSCHILD </v>
      </c>
      <c r="C2129" s="101">
        <v>41</v>
      </c>
      <c r="D2129" t="s">
        <v>2755</v>
      </c>
      <c r="E2129" t="s">
        <v>4985</v>
      </c>
      <c r="F2129" t="s">
        <v>4986</v>
      </c>
    </row>
    <row r="2130" spans="1:6" x14ac:dyDescent="0.25">
      <c r="A2130" t="str">
        <f t="shared" si="66"/>
        <v>AMMS3140</v>
      </c>
      <c r="B2130" s="116" t="str">
        <f t="shared" si="67"/>
        <v xml:space="preserve">DON TOMAS BUNDLE ROTHSCHILD </v>
      </c>
      <c r="C2130" s="101">
        <v>4.0999999999999996</v>
      </c>
      <c r="D2130" t="s">
        <v>3529</v>
      </c>
      <c r="E2130" t="s">
        <v>4985</v>
      </c>
      <c r="F2130" t="s">
        <v>4987</v>
      </c>
    </row>
    <row r="2131" spans="1:6" x14ac:dyDescent="0.25">
      <c r="A2131" t="str">
        <f t="shared" si="66"/>
        <v>AMMS3131</v>
      </c>
      <c r="B2131" s="116" t="str">
        <f t="shared" si="67"/>
        <v xml:space="preserve">DON TOMAS BUNDLE TORO </v>
      </c>
      <c r="C2131" s="101">
        <v>45</v>
      </c>
      <c r="D2131" t="s">
        <v>2755</v>
      </c>
      <c r="E2131" t="s">
        <v>4988</v>
      </c>
      <c r="F2131" t="s">
        <v>4989</v>
      </c>
    </row>
    <row r="2132" spans="1:6" x14ac:dyDescent="0.25">
      <c r="A2132" t="str">
        <f t="shared" si="66"/>
        <v>AMMS3132</v>
      </c>
      <c r="B2132" s="116" t="str">
        <f t="shared" si="67"/>
        <v xml:space="preserve">DON TOMAS BUNDLE TORO </v>
      </c>
      <c r="C2132" s="101">
        <v>4.5</v>
      </c>
      <c r="D2132" t="s">
        <v>3529</v>
      </c>
      <c r="E2132" t="s">
        <v>4988</v>
      </c>
      <c r="F2132" t="s">
        <v>4990</v>
      </c>
    </row>
    <row r="2133" spans="1:6" x14ac:dyDescent="0.25">
      <c r="A2133" t="str">
        <f t="shared" si="66"/>
        <v>AMMS18041</v>
      </c>
      <c r="B2133" s="116" t="str">
        <f t="shared" si="67"/>
        <v xml:space="preserve">DON TOMAS CLÀSICO CORONA GRANDE </v>
      </c>
      <c r="C2133" s="101">
        <v>5.7</v>
      </c>
      <c r="D2133" t="s">
        <v>3529</v>
      </c>
      <c r="E2133" t="s">
        <v>4991</v>
      </c>
      <c r="F2133" t="s">
        <v>4992</v>
      </c>
    </row>
    <row r="2134" spans="1:6" x14ac:dyDescent="0.25">
      <c r="A2134" t="str">
        <f t="shared" si="66"/>
        <v>AMMS18035</v>
      </c>
      <c r="B2134" s="116" t="str">
        <f t="shared" si="67"/>
        <v xml:space="preserve">DON TOMAS CLÀSICO NUMBER 4 </v>
      </c>
      <c r="C2134" s="101">
        <v>4.2</v>
      </c>
      <c r="D2134" t="s">
        <v>3529</v>
      </c>
      <c r="E2134" t="s">
        <v>4993</v>
      </c>
      <c r="F2134" t="s">
        <v>4994</v>
      </c>
    </row>
    <row r="2135" spans="1:6" x14ac:dyDescent="0.25">
      <c r="A2135" t="str">
        <f t="shared" si="66"/>
        <v>AMMS18039</v>
      </c>
      <c r="B2135" s="116" t="str">
        <f t="shared" si="67"/>
        <v xml:space="preserve">DON TOMAS CLÀSICO ROBUSTO </v>
      </c>
      <c r="C2135" s="101">
        <v>4.7</v>
      </c>
      <c r="D2135" t="s">
        <v>3529</v>
      </c>
      <c r="E2135" t="s">
        <v>4995</v>
      </c>
      <c r="F2135" t="s">
        <v>4996</v>
      </c>
    </row>
    <row r="2136" spans="1:6" x14ac:dyDescent="0.25">
      <c r="A2136" t="str">
        <f t="shared" si="66"/>
        <v>AMMS3646</v>
      </c>
      <c r="B2136" s="116" t="str">
        <f t="shared" si="67"/>
        <v xml:space="preserve">DON TOMAS CLASICO ROBUSTO HUMI-PACK </v>
      </c>
      <c r="C2136" s="101">
        <v>5.2</v>
      </c>
      <c r="D2136" t="s">
        <v>3529</v>
      </c>
      <c r="E2136" t="s">
        <v>4997</v>
      </c>
      <c r="F2136" t="s">
        <v>4998</v>
      </c>
    </row>
    <row r="2137" spans="1:6" x14ac:dyDescent="0.25">
      <c r="A2137" t="str">
        <f t="shared" si="66"/>
        <v>AMMS3288</v>
      </c>
      <c r="B2137" s="116" t="str">
        <f t="shared" si="67"/>
        <v xml:space="preserve">DON TOMAS CORONA GLASS TUBE </v>
      </c>
      <c r="C2137" s="101">
        <v>4.5</v>
      </c>
      <c r="D2137" t="s">
        <v>3529</v>
      </c>
      <c r="E2137" t="s">
        <v>4999</v>
      </c>
      <c r="F2137" t="s">
        <v>5000</v>
      </c>
    </row>
    <row r="2138" spans="1:6" x14ac:dyDescent="0.25">
      <c r="A2138" t="str">
        <f t="shared" si="66"/>
        <v>AMMS3289</v>
      </c>
      <c r="B2138" s="116" t="str">
        <f t="shared" si="67"/>
        <v xml:space="preserve">DON TOMAS CORONA GLASS TUBE </v>
      </c>
      <c r="C2138" s="101">
        <v>90</v>
      </c>
      <c r="D2138" t="s">
        <v>1900</v>
      </c>
      <c r="E2138" t="s">
        <v>4999</v>
      </c>
      <c r="F2138" t="s">
        <v>5001</v>
      </c>
    </row>
    <row r="2139" spans="1:6" x14ac:dyDescent="0.25">
      <c r="A2139" t="str">
        <f t="shared" si="66"/>
        <v>AMMS3679</v>
      </c>
      <c r="B2139" s="116" t="str">
        <f t="shared" si="67"/>
        <v xml:space="preserve">DON TOMAS NICARAGUA ALLEGRO </v>
      </c>
      <c r="C2139" s="101">
        <v>6.8</v>
      </c>
      <c r="D2139" t="s">
        <v>3529</v>
      </c>
      <c r="E2139" t="s">
        <v>5002</v>
      </c>
      <c r="F2139" t="s">
        <v>5003</v>
      </c>
    </row>
    <row r="2140" spans="1:6" x14ac:dyDescent="0.25">
      <c r="A2140" t="str">
        <f t="shared" si="66"/>
        <v>AMMS3680</v>
      </c>
      <c r="B2140" s="116" t="str">
        <f t="shared" si="67"/>
        <v xml:space="preserve">DON TOMAS NICARAGUA ALLEGRO </v>
      </c>
      <c r="C2140" s="101">
        <v>136</v>
      </c>
      <c r="D2140" t="s">
        <v>1900</v>
      </c>
      <c r="E2140" t="s">
        <v>5002</v>
      </c>
      <c r="F2140" t="s">
        <v>5004</v>
      </c>
    </row>
    <row r="2141" spans="1:6" x14ac:dyDescent="0.25">
      <c r="A2141" t="str">
        <f t="shared" si="66"/>
        <v>AMMS3598</v>
      </c>
      <c r="B2141" s="116" t="str">
        <f t="shared" si="67"/>
        <v xml:space="preserve">DON TOMAS NICARAGUA LINDOS </v>
      </c>
      <c r="C2141" s="101">
        <v>115</v>
      </c>
      <c r="D2141" t="s">
        <v>3483</v>
      </c>
      <c r="E2141" t="s">
        <v>5005</v>
      </c>
      <c r="F2141" t="s">
        <v>5006</v>
      </c>
    </row>
    <row r="2142" spans="1:6" x14ac:dyDescent="0.25">
      <c r="A2142" t="str">
        <f t="shared" si="66"/>
        <v>AMMS3599</v>
      </c>
      <c r="B2142" s="116" t="str">
        <f t="shared" si="67"/>
        <v xml:space="preserve">DON TOMAS NICARAGUA LINDOS </v>
      </c>
      <c r="C2142" s="101">
        <v>4.5999999999999996</v>
      </c>
      <c r="D2142" t="s">
        <v>3529</v>
      </c>
      <c r="E2142" t="s">
        <v>5005</v>
      </c>
      <c r="F2142" t="s">
        <v>5007</v>
      </c>
    </row>
    <row r="2143" spans="1:6" x14ac:dyDescent="0.25">
      <c r="A2143" t="str">
        <f t="shared" si="66"/>
        <v>AMMS3592</v>
      </c>
      <c r="B2143" s="116" t="str">
        <f t="shared" si="67"/>
        <v xml:space="preserve">DON TOMAS NICARAGUA ROBUSTO </v>
      </c>
      <c r="C2143" s="101">
        <v>62</v>
      </c>
      <c r="D2143" t="s">
        <v>2755</v>
      </c>
      <c r="E2143" t="s">
        <v>5008</v>
      </c>
      <c r="F2143" t="s">
        <v>5009</v>
      </c>
    </row>
    <row r="2144" spans="1:6" x14ac:dyDescent="0.25">
      <c r="A2144" t="str">
        <f t="shared" si="66"/>
        <v>AMMS3593</v>
      </c>
      <c r="B2144" s="116" t="str">
        <f t="shared" si="67"/>
        <v xml:space="preserve">DON TOMAS NICARAGUA ROBUSTO </v>
      </c>
      <c r="C2144" s="101">
        <v>6.2</v>
      </c>
      <c r="D2144" t="s">
        <v>3529</v>
      </c>
      <c r="E2144" t="s">
        <v>5008</v>
      </c>
      <c r="F2144" t="s">
        <v>5010</v>
      </c>
    </row>
    <row r="2145" spans="1:6" x14ac:dyDescent="0.25">
      <c r="A2145" t="str">
        <f t="shared" si="66"/>
        <v>AMMS3764</v>
      </c>
      <c r="B2145" s="116" t="str">
        <f t="shared" si="67"/>
        <v xml:space="preserve">DON TOMAS NICARAGUA ROBUSTO 25 </v>
      </c>
      <c r="C2145" s="101">
        <v>165</v>
      </c>
      <c r="D2145" t="s">
        <v>3483</v>
      </c>
      <c r="E2145" t="s">
        <v>5011</v>
      </c>
      <c r="F2145" t="s">
        <v>5012</v>
      </c>
    </row>
    <row r="2146" spans="1:6" x14ac:dyDescent="0.25">
      <c r="A2146" t="str">
        <f t="shared" si="66"/>
        <v>AMMS3596</v>
      </c>
      <c r="B2146" s="116" t="str">
        <f t="shared" si="67"/>
        <v xml:space="preserve">DON TOMAS NICARAGUA ROTHSCHILD </v>
      </c>
      <c r="C2146" s="101">
        <v>140</v>
      </c>
      <c r="D2146" t="s">
        <v>3483</v>
      </c>
      <c r="E2146" t="s">
        <v>5013</v>
      </c>
      <c r="F2146" t="s">
        <v>5014</v>
      </c>
    </row>
    <row r="2147" spans="1:6" x14ac:dyDescent="0.25">
      <c r="A2147" t="str">
        <f t="shared" si="66"/>
        <v>AMMS3597</v>
      </c>
      <c r="B2147" s="116" t="str">
        <f t="shared" si="67"/>
        <v xml:space="preserve">DON TOMAS NICARAGUA ROTHSCHILD </v>
      </c>
      <c r="C2147" s="101">
        <v>5.6</v>
      </c>
      <c r="D2147" t="s">
        <v>3529</v>
      </c>
      <c r="E2147" t="s">
        <v>5013</v>
      </c>
      <c r="F2147" t="s">
        <v>5015</v>
      </c>
    </row>
    <row r="2148" spans="1:6" x14ac:dyDescent="0.25">
      <c r="A2148" t="str">
        <f t="shared" si="66"/>
        <v>AMMS3594</v>
      </c>
      <c r="B2148" s="116" t="str">
        <f t="shared" si="67"/>
        <v xml:space="preserve">DON TOMAS NICARAGUA TORO </v>
      </c>
      <c r="C2148" s="101">
        <v>75</v>
      </c>
      <c r="D2148" t="s">
        <v>2755</v>
      </c>
      <c r="E2148" t="s">
        <v>5016</v>
      </c>
      <c r="F2148" t="s">
        <v>5017</v>
      </c>
    </row>
    <row r="2149" spans="1:6" x14ac:dyDescent="0.25">
      <c r="A2149" t="str">
        <f t="shared" si="66"/>
        <v>AMMS3595</v>
      </c>
      <c r="B2149" s="116" t="str">
        <f t="shared" si="67"/>
        <v xml:space="preserve">DON TOMAS NICARAGUA TORO </v>
      </c>
      <c r="C2149" s="101">
        <v>7.5</v>
      </c>
      <c r="D2149" t="s">
        <v>3529</v>
      </c>
      <c r="E2149" t="s">
        <v>5016</v>
      </c>
      <c r="F2149" t="s">
        <v>5018</v>
      </c>
    </row>
    <row r="2150" spans="1:6" x14ac:dyDescent="0.25">
      <c r="A2150" t="str">
        <f t="shared" si="66"/>
        <v>AMMS19715</v>
      </c>
      <c r="B2150" s="116" t="str">
        <f t="shared" si="67"/>
        <v xml:space="preserve">DONA NIEVES MINGA </v>
      </c>
      <c r="C2150" s="101">
        <v>288</v>
      </c>
      <c r="D2150" t="s">
        <v>3506</v>
      </c>
      <c r="E2150" t="s">
        <v>5019</v>
      </c>
      <c r="F2150" t="s">
        <v>5020</v>
      </c>
    </row>
    <row r="2151" spans="1:6" x14ac:dyDescent="0.25">
      <c r="A2151" t="str">
        <f t="shared" si="66"/>
        <v>AMMS19714</v>
      </c>
      <c r="B2151" s="116" t="str">
        <f t="shared" si="67"/>
        <v xml:space="preserve">DONA NIEVES NEGRA MACHA </v>
      </c>
      <c r="C2151" s="101">
        <v>46</v>
      </c>
      <c r="D2151" t="s">
        <v>2999</v>
      </c>
      <c r="E2151" t="s">
        <v>5021</v>
      </c>
      <c r="F2151" t="s">
        <v>5022</v>
      </c>
    </row>
    <row r="2152" spans="1:6" x14ac:dyDescent="0.25">
      <c r="A2152" t="str">
        <f t="shared" si="66"/>
        <v>AMMS19713</v>
      </c>
      <c r="B2152" s="116" t="str">
        <f t="shared" si="67"/>
        <v xml:space="preserve">DONA NIEVES NEGRA MACHA BOX PRESSED </v>
      </c>
      <c r="C2152" s="101">
        <v>276</v>
      </c>
      <c r="D2152" t="s">
        <v>3506</v>
      </c>
      <c r="E2152" t="s">
        <v>5023</v>
      </c>
      <c r="F2152" t="s">
        <v>5024</v>
      </c>
    </row>
    <row r="2153" spans="1:6" x14ac:dyDescent="0.25">
      <c r="A2153" t="str">
        <f t="shared" si="66"/>
        <v>AMMS19712</v>
      </c>
      <c r="B2153" s="116" t="str">
        <f t="shared" si="67"/>
        <v xml:space="preserve">DONA NIEVES NIEVITA </v>
      </c>
      <c r="C2153" s="101">
        <v>264</v>
      </c>
      <c r="D2153" t="s">
        <v>3506</v>
      </c>
      <c r="E2153" t="s">
        <v>5025</v>
      </c>
      <c r="F2153" t="s">
        <v>5026</v>
      </c>
    </row>
    <row r="2154" spans="1:6" x14ac:dyDescent="0.25">
      <c r="A2154" t="str">
        <f t="shared" si="66"/>
        <v>AMMS19717</v>
      </c>
      <c r="B2154" s="116" t="str">
        <f t="shared" si="67"/>
        <v xml:space="preserve">DONA NIEVES SENTIMIENTO APRECIO BOX PRESSED </v>
      </c>
      <c r="C2154" s="101">
        <v>252</v>
      </c>
      <c r="D2154" t="s">
        <v>3417</v>
      </c>
      <c r="E2154" t="s">
        <v>5027</v>
      </c>
      <c r="F2154" t="s">
        <v>5028</v>
      </c>
    </row>
    <row r="2155" spans="1:6" x14ac:dyDescent="0.25">
      <c r="A2155" t="str">
        <f t="shared" si="66"/>
        <v>AMMS19716</v>
      </c>
      <c r="B2155" s="116" t="str">
        <f t="shared" si="67"/>
        <v xml:space="preserve">DONA NIEVES SENTIMIENTO EMOCION BOX PRESSED </v>
      </c>
      <c r="C2155" s="101">
        <v>252</v>
      </c>
      <c r="D2155" t="s">
        <v>3417</v>
      </c>
      <c r="E2155" t="s">
        <v>5029</v>
      </c>
      <c r="F2155" t="s">
        <v>5030</v>
      </c>
    </row>
    <row r="2156" spans="1:6" x14ac:dyDescent="0.25">
      <c r="A2156" t="str">
        <f t="shared" si="66"/>
        <v>AMMS19718</v>
      </c>
      <c r="B2156" s="116" t="str">
        <f t="shared" si="67"/>
        <v xml:space="preserve">DONA NIEVES SENTIMIENTO TERNURA BOX PRESSED </v>
      </c>
      <c r="C2156" s="101">
        <v>262.5</v>
      </c>
      <c r="D2156" t="s">
        <v>3417</v>
      </c>
      <c r="E2156" t="s">
        <v>5031</v>
      </c>
      <c r="F2156" t="s">
        <v>5032</v>
      </c>
    </row>
    <row r="2157" spans="1:6" x14ac:dyDescent="0.25">
      <c r="A2157" t="str">
        <f t="shared" si="66"/>
        <v>AMMS18624</v>
      </c>
      <c r="B2157" s="116" t="str">
        <f t="shared" si="67"/>
        <v xml:space="preserve">DUNHILL AGED CONDADOS </v>
      </c>
      <c r="C2157" s="101">
        <v>87.5</v>
      </c>
      <c r="D2157" t="s">
        <v>2755</v>
      </c>
      <c r="E2157" t="s">
        <v>5033</v>
      </c>
      <c r="F2157" t="s">
        <v>5034</v>
      </c>
    </row>
    <row r="2158" spans="1:6" x14ac:dyDescent="0.25">
      <c r="A2158" t="str">
        <f t="shared" si="66"/>
        <v>AMMS18623</v>
      </c>
      <c r="B2158" s="116" t="str">
        <f t="shared" si="67"/>
        <v xml:space="preserve">DUNHILL AGED VALVERDES </v>
      </c>
      <c r="C2158" s="101">
        <v>68</v>
      </c>
      <c r="D2158" t="s">
        <v>2755</v>
      </c>
      <c r="E2158" t="s">
        <v>5035</v>
      </c>
      <c r="F2158" t="s">
        <v>5036</v>
      </c>
    </row>
    <row r="2159" spans="1:6" x14ac:dyDescent="0.25">
      <c r="A2159" t="str">
        <f t="shared" si="66"/>
        <v>AMMS17490</v>
      </c>
      <c r="B2159" s="116" t="str">
        <f t="shared" si="67"/>
        <v xml:space="preserve">DUNHILL SIGNED RANGE CIGAR - PETIT CORONAS </v>
      </c>
      <c r="C2159" s="101">
        <v>172.5</v>
      </c>
      <c r="D2159" t="s">
        <v>3483</v>
      </c>
      <c r="E2159" t="s">
        <v>5037</v>
      </c>
      <c r="F2159" t="s">
        <v>5038</v>
      </c>
    </row>
    <row r="2160" spans="1:6" x14ac:dyDescent="0.25">
      <c r="A2160" t="str">
        <f t="shared" si="66"/>
        <v>AMMS19891</v>
      </c>
      <c r="B2160" s="116" t="str">
        <f t="shared" si="67"/>
        <v xml:space="preserve">EFEBO FIGURADO </v>
      </c>
      <c r="C2160" s="101">
        <v>210</v>
      </c>
      <c r="D2160" t="s">
        <v>1900</v>
      </c>
      <c r="E2160" t="s">
        <v>5039</v>
      </c>
      <c r="F2160" t="s">
        <v>5040</v>
      </c>
    </row>
    <row r="2161" spans="1:6" x14ac:dyDescent="0.25">
      <c r="A2161" t="str">
        <f t="shared" si="66"/>
        <v>AMMS19892</v>
      </c>
      <c r="B2161" s="116" t="str">
        <f t="shared" si="67"/>
        <v xml:space="preserve">EFEBO GORDO </v>
      </c>
      <c r="C2161" s="101">
        <v>220</v>
      </c>
      <c r="D2161" t="s">
        <v>1900</v>
      </c>
      <c r="E2161" t="s">
        <v>5041</v>
      </c>
      <c r="F2161" t="s">
        <v>5042</v>
      </c>
    </row>
    <row r="2162" spans="1:6" x14ac:dyDescent="0.25">
      <c r="A2162" t="str">
        <f t="shared" si="66"/>
        <v>AMMS19893</v>
      </c>
      <c r="B2162" s="116" t="str">
        <f t="shared" si="67"/>
        <v xml:space="preserve">EFEBO ROBUSTO </v>
      </c>
      <c r="C2162" s="101">
        <v>220</v>
      </c>
      <c r="D2162" t="s">
        <v>1900</v>
      </c>
      <c r="E2162" t="s">
        <v>5043</v>
      </c>
      <c r="F2162" t="s">
        <v>5044</v>
      </c>
    </row>
    <row r="2163" spans="1:6" x14ac:dyDescent="0.25">
      <c r="A2163" t="str">
        <f t="shared" si="66"/>
        <v>AMMS19894</v>
      </c>
      <c r="B2163" s="116" t="str">
        <f t="shared" si="67"/>
        <v xml:space="preserve">EFEBO TORO </v>
      </c>
      <c r="C2163" s="101">
        <v>230</v>
      </c>
      <c r="D2163" t="s">
        <v>1900</v>
      </c>
      <c r="E2163" t="s">
        <v>5045</v>
      </c>
      <c r="F2163" t="s">
        <v>5046</v>
      </c>
    </row>
    <row r="2164" spans="1:6" x14ac:dyDescent="0.25">
      <c r="A2164" t="str">
        <f t="shared" si="66"/>
        <v>AMMS20015</v>
      </c>
      <c r="B2164" s="116" t="str">
        <f t="shared" si="67"/>
        <v xml:space="preserve">EIROA CBT MADURO 48x4 </v>
      </c>
      <c r="C2164" s="101">
        <v>260</v>
      </c>
      <c r="D2164" t="s">
        <v>1900</v>
      </c>
      <c r="E2164" t="s">
        <v>5047</v>
      </c>
      <c r="F2164" t="s">
        <v>5048</v>
      </c>
    </row>
    <row r="2165" spans="1:6" x14ac:dyDescent="0.25">
      <c r="A2165" t="str">
        <f t="shared" si="66"/>
        <v>AMMS20016</v>
      </c>
      <c r="B2165" s="116" t="str">
        <f t="shared" si="67"/>
        <v xml:space="preserve">EIROA CBT MADURO 50x5 </v>
      </c>
      <c r="C2165" s="101">
        <v>316</v>
      </c>
      <c r="D2165" t="s">
        <v>1900</v>
      </c>
      <c r="E2165" t="s">
        <v>5049</v>
      </c>
      <c r="F2165" t="s">
        <v>5050</v>
      </c>
    </row>
    <row r="2166" spans="1:6" x14ac:dyDescent="0.25">
      <c r="A2166" t="str">
        <f t="shared" si="66"/>
        <v>AMMS20017</v>
      </c>
      <c r="B2166" s="116" t="str">
        <f t="shared" si="67"/>
        <v xml:space="preserve">EIROA CBT MADURO 54x6 </v>
      </c>
      <c r="C2166" s="101">
        <v>360</v>
      </c>
      <c r="D2166" t="s">
        <v>1900</v>
      </c>
      <c r="E2166" t="s">
        <v>5051</v>
      </c>
      <c r="F2166" t="s">
        <v>5052</v>
      </c>
    </row>
    <row r="2167" spans="1:6" x14ac:dyDescent="0.25">
      <c r="A2167" t="str">
        <f t="shared" si="66"/>
        <v>AMMS21091</v>
      </c>
      <c r="B2167" s="116" t="str">
        <f t="shared" si="67"/>
        <v xml:space="preserve">EIROA CBT MADURO LANCERO 38x7 </v>
      </c>
      <c r="C2167" s="101">
        <v>360</v>
      </c>
      <c r="D2167" t="s">
        <v>1900</v>
      </c>
      <c r="E2167" t="s">
        <v>5053</v>
      </c>
      <c r="F2167" t="s">
        <v>5054</v>
      </c>
    </row>
    <row r="2168" spans="1:6" x14ac:dyDescent="0.25">
      <c r="A2168" t="str">
        <f t="shared" si="66"/>
        <v>AMMS20012</v>
      </c>
      <c r="B2168" s="116" t="str">
        <f t="shared" si="67"/>
        <v xml:space="preserve">EIROA CLASSIC 48x4 </v>
      </c>
      <c r="C2168" s="101">
        <v>260</v>
      </c>
      <c r="D2168" t="s">
        <v>1900</v>
      </c>
      <c r="E2168" t="s">
        <v>5055</v>
      </c>
      <c r="F2168" t="s">
        <v>5056</v>
      </c>
    </row>
    <row r="2169" spans="1:6" x14ac:dyDescent="0.25">
      <c r="A2169" t="str">
        <f t="shared" si="66"/>
        <v>AMMS20013</v>
      </c>
      <c r="B2169" s="116" t="str">
        <f t="shared" si="67"/>
        <v xml:space="preserve">EIROA CLASSIC 50x5 </v>
      </c>
      <c r="C2169" s="101">
        <v>316</v>
      </c>
      <c r="D2169" t="s">
        <v>1900</v>
      </c>
      <c r="E2169" t="s">
        <v>5057</v>
      </c>
      <c r="F2169" t="s">
        <v>5058</v>
      </c>
    </row>
    <row r="2170" spans="1:6" x14ac:dyDescent="0.25">
      <c r="A2170" t="str">
        <f t="shared" si="66"/>
        <v>AMMS20014</v>
      </c>
      <c r="B2170" s="116" t="str">
        <f t="shared" si="67"/>
        <v xml:space="preserve">EIROA CLASSIC 54x6 </v>
      </c>
      <c r="C2170" s="101">
        <v>360</v>
      </c>
      <c r="D2170" t="s">
        <v>1900</v>
      </c>
      <c r="E2170" t="s">
        <v>5059</v>
      </c>
      <c r="F2170" t="s">
        <v>5060</v>
      </c>
    </row>
    <row r="2171" spans="1:6" x14ac:dyDescent="0.25">
      <c r="A2171" t="str">
        <f t="shared" si="66"/>
        <v>AMMS20372</v>
      </c>
      <c r="B2171" s="116" t="str">
        <f t="shared" si="67"/>
        <v xml:space="preserve">EIROA FIRST 20 YEARS 50x5 </v>
      </c>
      <c r="C2171" s="101">
        <v>350</v>
      </c>
      <c r="D2171" t="s">
        <v>1900</v>
      </c>
      <c r="E2171" t="s">
        <v>5061</v>
      </c>
      <c r="F2171" t="s">
        <v>5062</v>
      </c>
    </row>
    <row r="2172" spans="1:6" x14ac:dyDescent="0.25">
      <c r="A2172" t="str">
        <f t="shared" si="66"/>
        <v>AMMS20373</v>
      </c>
      <c r="B2172" s="116" t="str">
        <f t="shared" si="67"/>
        <v xml:space="preserve">EIROA FIRST 20 YEARS 54x6 </v>
      </c>
      <c r="C2172" s="101">
        <v>390</v>
      </c>
      <c r="D2172" t="s">
        <v>1900</v>
      </c>
      <c r="E2172" t="s">
        <v>5063</v>
      </c>
      <c r="F2172" t="s">
        <v>5064</v>
      </c>
    </row>
    <row r="2173" spans="1:6" x14ac:dyDescent="0.25">
      <c r="A2173" t="str">
        <f t="shared" si="66"/>
        <v>AMMS20609</v>
      </c>
      <c r="B2173" s="116" t="str">
        <f t="shared" si="67"/>
        <v xml:space="preserve">EIROA FIRST 20 YEARS COLORADO 46x6 </v>
      </c>
      <c r="C2173" s="101">
        <v>350</v>
      </c>
      <c r="D2173" t="s">
        <v>1900</v>
      </c>
      <c r="E2173" t="s">
        <v>5065</v>
      </c>
      <c r="F2173" t="s">
        <v>5066</v>
      </c>
    </row>
    <row r="2174" spans="1:6" x14ac:dyDescent="0.25">
      <c r="A2174" t="str">
        <f t="shared" si="66"/>
        <v>AMMS20374</v>
      </c>
      <c r="B2174" s="116" t="str">
        <f t="shared" si="67"/>
        <v xml:space="preserve">EIROA FIRST 20 YEARS COLORADO 50x5 </v>
      </c>
      <c r="C2174" s="101">
        <v>350</v>
      </c>
      <c r="D2174" t="s">
        <v>1900</v>
      </c>
      <c r="E2174" t="s">
        <v>5067</v>
      </c>
      <c r="F2174" t="s">
        <v>5068</v>
      </c>
    </row>
    <row r="2175" spans="1:6" x14ac:dyDescent="0.25">
      <c r="A2175" t="str">
        <f t="shared" si="66"/>
        <v>AMMS20375</v>
      </c>
      <c r="B2175" s="116" t="str">
        <f t="shared" si="67"/>
        <v xml:space="preserve">EIROA FIRST 20 YEARS COLORADO 54x6 </v>
      </c>
      <c r="C2175" s="101">
        <v>390</v>
      </c>
      <c r="D2175" t="s">
        <v>1900</v>
      </c>
      <c r="E2175" t="s">
        <v>5069</v>
      </c>
      <c r="F2175" t="s">
        <v>5070</v>
      </c>
    </row>
    <row r="2176" spans="1:6" x14ac:dyDescent="0.25">
      <c r="A2176" t="str">
        <f t="shared" si="66"/>
        <v>AMMS21092</v>
      </c>
      <c r="B2176" s="116" t="str">
        <f t="shared" si="67"/>
        <v xml:space="preserve">EIROA LANCERO 38x7 </v>
      </c>
      <c r="C2176" s="101">
        <v>360</v>
      </c>
      <c r="D2176" t="s">
        <v>1900</v>
      </c>
      <c r="E2176" t="s">
        <v>5071</v>
      </c>
      <c r="F2176" t="s">
        <v>5072</v>
      </c>
    </row>
    <row r="2177" spans="1:6" x14ac:dyDescent="0.25">
      <c r="A2177" t="str">
        <f t="shared" si="66"/>
        <v>AMMS19490</v>
      </c>
      <c r="B2177" s="116" t="str">
        <f t="shared" si="67"/>
        <v xml:space="preserve">EL CRIOLLITO A FLORES DBL MAGNUM 24 </v>
      </c>
      <c r="C2177" s="101">
        <v>288</v>
      </c>
      <c r="D2177" t="s">
        <v>3506</v>
      </c>
      <c r="E2177" t="s">
        <v>5073</v>
      </c>
      <c r="F2177" t="s">
        <v>5074</v>
      </c>
    </row>
    <row r="2178" spans="1:6" x14ac:dyDescent="0.25">
      <c r="A2178" t="str">
        <f t="shared" ref="A2178:A2241" si="68">"AMMS" &amp; F2178</f>
        <v>AMMS19488</v>
      </c>
      <c r="B2178" s="116" t="str">
        <f t="shared" ref="B2178:B2241" si="69">E2178 &amp; " " &amp; IF(D2178="astuccio da 20 pezzi","*AST 20",IF(D2178="cartoccio da 20 pezzi","*CART 20",""))</f>
        <v xml:space="preserve">EL CRIOLLITO A FLORES HALF CORONA 24 </v>
      </c>
      <c r="C2178" s="101">
        <v>204</v>
      </c>
      <c r="D2178" t="s">
        <v>3506</v>
      </c>
      <c r="E2178" t="s">
        <v>5075</v>
      </c>
      <c r="F2178" t="s">
        <v>5076</v>
      </c>
    </row>
    <row r="2179" spans="1:6" x14ac:dyDescent="0.25">
      <c r="A2179" t="str">
        <f t="shared" si="68"/>
        <v>AMMS20803</v>
      </c>
      <c r="B2179" s="116" t="str">
        <f t="shared" si="69"/>
        <v xml:space="preserve">EL CRIOLLITO A FLORES HALF CORONA 5 </v>
      </c>
      <c r="C2179" s="101">
        <v>50</v>
      </c>
      <c r="D2179" t="s">
        <v>2752</v>
      </c>
      <c r="E2179" t="s">
        <v>5077</v>
      </c>
      <c r="F2179" t="s">
        <v>5078</v>
      </c>
    </row>
    <row r="2180" spans="1:6" x14ac:dyDescent="0.25">
      <c r="A2180" t="str">
        <f t="shared" si="68"/>
        <v>AMMS19779</v>
      </c>
      <c r="B2180" s="116" t="str">
        <f t="shared" si="69"/>
        <v xml:space="preserve">EL CRIOLLITO A FLORES PERLA 24 </v>
      </c>
      <c r="C2180" s="101">
        <v>192</v>
      </c>
      <c r="D2180" t="s">
        <v>3506</v>
      </c>
      <c r="E2180" t="s">
        <v>5079</v>
      </c>
      <c r="F2180" t="s">
        <v>5080</v>
      </c>
    </row>
    <row r="2181" spans="1:6" x14ac:dyDescent="0.25">
      <c r="A2181" t="str">
        <f t="shared" si="68"/>
        <v>AMMS20804</v>
      </c>
      <c r="B2181" s="116" t="str">
        <f t="shared" si="69"/>
        <v xml:space="preserve">EL CRIOLLITO A FLORES PURITOS 6 </v>
      </c>
      <c r="C2181" s="101">
        <v>36</v>
      </c>
      <c r="D2181" t="s">
        <v>2941</v>
      </c>
      <c r="E2181" t="s">
        <v>5081</v>
      </c>
      <c r="F2181" t="s">
        <v>5082</v>
      </c>
    </row>
    <row r="2182" spans="1:6" x14ac:dyDescent="0.25">
      <c r="A2182" t="str">
        <f t="shared" si="68"/>
        <v>AMMS19489</v>
      </c>
      <c r="B2182" s="116" t="str">
        <f t="shared" si="69"/>
        <v xml:space="preserve">EL CRIOLLITO A FLORES ROBUSTO 24 </v>
      </c>
      <c r="C2182" s="101">
        <v>240</v>
      </c>
      <c r="D2182" t="s">
        <v>3506</v>
      </c>
      <c r="E2182" t="s">
        <v>5083</v>
      </c>
      <c r="F2182" t="s">
        <v>5084</v>
      </c>
    </row>
    <row r="2183" spans="1:6" x14ac:dyDescent="0.25">
      <c r="A2183" t="str">
        <f t="shared" si="68"/>
        <v>AMMS19778</v>
      </c>
      <c r="B2183" s="116" t="str">
        <f t="shared" si="69"/>
        <v xml:space="preserve">EL CRIOLLITO A FLORES SHORT GORDO 24 </v>
      </c>
      <c r="C2183" s="101">
        <v>228</v>
      </c>
      <c r="D2183" t="s">
        <v>3506</v>
      </c>
      <c r="E2183" t="s">
        <v>5085</v>
      </c>
      <c r="F2183" t="s">
        <v>5086</v>
      </c>
    </row>
    <row r="2184" spans="1:6" x14ac:dyDescent="0.25">
      <c r="A2184" t="str">
        <f t="shared" si="68"/>
        <v>AMMS19706</v>
      </c>
      <c r="B2184" s="116" t="str">
        <f t="shared" si="69"/>
        <v xml:space="preserve">EL GALAN CONNECTICUT AIROSOS </v>
      </c>
      <c r="C2184" s="101">
        <v>288</v>
      </c>
      <c r="D2184" t="s">
        <v>3506</v>
      </c>
      <c r="E2184" t="s">
        <v>5087</v>
      </c>
      <c r="F2184" t="s">
        <v>5088</v>
      </c>
    </row>
    <row r="2185" spans="1:6" x14ac:dyDescent="0.25">
      <c r="A2185" t="str">
        <f t="shared" si="68"/>
        <v>AMMS19707</v>
      </c>
      <c r="B2185" s="116" t="str">
        <f t="shared" si="69"/>
        <v xml:space="preserve">EL GALAN CONNECTICUT APUESTOS </v>
      </c>
      <c r="C2185" s="101">
        <v>288</v>
      </c>
      <c r="D2185" t="s">
        <v>3506</v>
      </c>
      <c r="E2185" t="s">
        <v>5089</v>
      </c>
      <c r="F2185" t="s">
        <v>5090</v>
      </c>
    </row>
    <row r="2186" spans="1:6" x14ac:dyDescent="0.25">
      <c r="A2186" t="str">
        <f t="shared" si="68"/>
        <v>AMMS19701</v>
      </c>
      <c r="B2186" s="116" t="str">
        <f t="shared" si="69"/>
        <v xml:space="preserve">EL GALAN RESERVA ESPECIAL AIROSOS BOX PRESSED </v>
      </c>
      <c r="C2186" s="101">
        <v>288</v>
      </c>
      <c r="D2186" t="s">
        <v>3506</v>
      </c>
      <c r="E2186" t="s">
        <v>5091</v>
      </c>
      <c r="F2186" t="s">
        <v>5092</v>
      </c>
    </row>
    <row r="2187" spans="1:6" x14ac:dyDescent="0.25">
      <c r="A2187" t="str">
        <f t="shared" si="68"/>
        <v>AMMS19703</v>
      </c>
      <c r="B2187" s="116" t="str">
        <f t="shared" si="69"/>
        <v xml:space="preserve">EL GALAN RESERVA ESPECIAL APUESTOS </v>
      </c>
      <c r="C2187" s="101">
        <v>48</v>
      </c>
      <c r="D2187" t="s">
        <v>2999</v>
      </c>
      <c r="E2187" t="s">
        <v>5093</v>
      </c>
      <c r="F2187" t="s">
        <v>5094</v>
      </c>
    </row>
    <row r="2188" spans="1:6" x14ac:dyDescent="0.25">
      <c r="A2188" t="str">
        <f t="shared" si="68"/>
        <v>AMMS19702</v>
      </c>
      <c r="B2188" s="116" t="str">
        <f t="shared" si="69"/>
        <v xml:space="preserve">EL GALAN RESERVA ESPECIAL APUESTOS BOX PRESSED </v>
      </c>
      <c r="C2188" s="101">
        <v>288</v>
      </c>
      <c r="D2188" t="s">
        <v>3506</v>
      </c>
      <c r="E2188" t="s">
        <v>5095</v>
      </c>
      <c r="F2188" t="s">
        <v>5096</v>
      </c>
    </row>
    <row r="2189" spans="1:6" x14ac:dyDescent="0.25">
      <c r="A2189" t="str">
        <f t="shared" si="68"/>
        <v>AMMS19704</v>
      </c>
      <c r="B2189" s="116" t="str">
        <f t="shared" si="69"/>
        <v xml:space="preserve">EL GALAN RESERVA ESPECIAL GALLARDOS BOX PRESSED </v>
      </c>
      <c r="C2189" s="101">
        <v>300</v>
      </c>
      <c r="D2189" t="s">
        <v>3506</v>
      </c>
      <c r="E2189" t="s">
        <v>5097</v>
      </c>
      <c r="F2189" t="s">
        <v>5098</v>
      </c>
    </row>
    <row r="2190" spans="1:6" x14ac:dyDescent="0.25">
      <c r="A2190" t="str">
        <f t="shared" si="68"/>
        <v>AMMS19705</v>
      </c>
      <c r="B2190" s="116" t="str">
        <f t="shared" si="69"/>
        <v xml:space="preserve">EL GALAN RESERVA ESPECIAL OBESOS BOX PRESSED </v>
      </c>
      <c r="C2190" s="101">
        <v>312</v>
      </c>
      <c r="D2190" t="s">
        <v>3506</v>
      </c>
      <c r="E2190" t="s">
        <v>5099</v>
      </c>
      <c r="F2190" t="s">
        <v>5100</v>
      </c>
    </row>
    <row r="2191" spans="1:6" x14ac:dyDescent="0.25">
      <c r="A2191" t="str">
        <f t="shared" si="68"/>
        <v>AMMS19694</v>
      </c>
      <c r="B2191" s="116" t="str">
        <f t="shared" si="69"/>
        <v xml:space="preserve">EL LOCO EL HUERFANO EDICION ESPECIAL ADV 2017 </v>
      </c>
      <c r="C2191" s="101">
        <v>308</v>
      </c>
      <c r="D2191" t="s">
        <v>5101</v>
      </c>
      <c r="E2191" t="s">
        <v>5102</v>
      </c>
      <c r="F2191" t="s">
        <v>5103</v>
      </c>
    </row>
    <row r="2192" spans="1:6" x14ac:dyDescent="0.25">
      <c r="A2192" t="str">
        <f t="shared" si="68"/>
        <v>AMMS19654</v>
      </c>
      <c r="B2192" s="116" t="str">
        <f t="shared" si="69"/>
        <v xml:space="preserve">EL REY DEL MUNDO 170 ANIVERSARIO </v>
      </c>
      <c r="C2192" s="101">
        <v>4650</v>
      </c>
      <c r="D2192" t="s">
        <v>2964</v>
      </c>
      <c r="E2192" t="s">
        <v>5104</v>
      </c>
      <c r="F2192" t="s">
        <v>5105</v>
      </c>
    </row>
    <row r="2193" spans="1:6" x14ac:dyDescent="0.25">
      <c r="A2193" t="str">
        <f t="shared" si="68"/>
        <v>AMMS15494</v>
      </c>
      <c r="B2193" s="116" t="str">
        <f t="shared" si="69"/>
        <v xml:space="preserve">EL REY DEL MUNDO CHOIX SUPREME </v>
      </c>
      <c r="C2193" s="101">
        <v>375</v>
      </c>
      <c r="D2193" t="s">
        <v>3483</v>
      </c>
      <c r="E2193" t="s">
        <v>5106</v>
      </c>
      <c r="F2193" t="s">
        <v>5107</v>
      </c>
    </row>
    <row r="2194" spans="1:6" x14ac:dyDescent="0.25">
      <c r="A2194" t="str">
        <f t="shared" si="68"/>
        <v>AMMS21579</v>
      </c>
      <c r="B2194" s="116" t="str">
        <f t="shared" si="69"/>
        <v xml:space="preserve">EL SEPTIMO LUXUS COLLECTION BULLET BLUE </v>
      </c>
      <c r="C2194" s="101">
        <v>275</v>
      </c>
      <c r="D2194" t="s">
        <v>2755</v>
      </c>
      <c r="E2194" t="s">
        <v>5108</v>
      </c>
      <c r="F2194" t="s">
        <v>5109</v>
      </c>
    </row>
    <row r="2195" spans="1:6" x14ac:dyDescent="0.25">
      <c r="A2195" t="str">
        <f t="shared" si="68"/>
        <v>AMMS21582</v>
      </c>
      <c r="B2195" s="116" t="str">
        <f t="shared" si="69"/>
        <v xml:space="preserve">EL SEPTIMO LUXUS COLLECTION EXCEPTION WHITE </v>
      </c>
      <c r="C2195" s="101">
        <v>500</v>
      </c>
      <c r="D2195" t="s">
        <v>2755</v>
      </c>
      <c r="E2195" t="s">
        <v>5110</v>
      </c>
      <c r="F2195" t="s">
        <v>5111</v>
      </c>
    </row>
    <row r="2196" spans="1:6" x14ac:dyDescent="0.25">
      <c r="A2196" t="str">
        <f t="shared" si="68"/>
        <v>AMMS21581</v>
      </c>
      <c r="B2196" s="116" t="str">
        <f t="shared" si="69"/>
        <v xml:space="preserve">EL SEPTIMO LUXUS COLLECTION REBELDE BLUE </v>
      </c>
      <c r="C2196" s="101">
        <v>330</v>
      </c>
      <c r="D2196" t="s">
        <v>2755</v>
      </c>
      <c r="E2196" t="s">
        <v>5112</v>
      </c>
      <c r="F2196" t="s">
        <v>5113</v>
      </c>
    </row>
    <row r="2197" spans="1:6" x14ac:dyDescent="0.25">
      <c r="A2197" t="str">
        <f t="shared" si="68"/>
        <v>AMMS21580</v>
      </c>
      <c r="B2197" s="116" t="str">
        <f t="shared" si="69"/>
        <v xml:space="preserve">EL SEPTIMO LUXUS COLLECTION SMALL SABOR BLUE </v>
      </c>
      <c r="C2197" s="101">
        <v>750</v>
      </c>
      <c r="D2197" t="s">
        <v>3483</v>
      </c>
      <c r="E2197" t="s">
        <v>5114</v>
      </c>
      <c r="F2197" t="s">
        <v>5115</v>
      </c>
    </row>
    <row r="2198" spans="1:6" x14ac:dyDescent="0.25">
      <c r="A2198" t="str">
        <f t="shared" si="68"/>
        <v>AMMS21584</v>
      </c>
      <c r="B2198" s="116" t="str">
        <f t="shared" si="69"/>
        <v xml:space="preserve">EL SEPTIMO SACRED COLLECTION BOTTICELLI </v>
      </c>
      <c r="C2198" s="101">
        <v>660</v>
      </c>
      <c r="D2198" t="s">
        <v>1900</v>
      </c>
      <c r="E2198" t="s">
        <v>5116</v>
      </c>
      <c r="F2198" t="s">
        <v>5117</v>
      </c>
    </row>
    <row r="2199" spans="1:6" x14ac:dyDescent="0.25">
      <c r="A2199" t="str">
        <f t="shared" si="68"/>
        <v>AMMS21586</v>
      </c>
      <c r="B2199" s="116" t="str">
        <f t="shared" si="69"/>
        <v xml:space="preserve">EL SEPTIMO SACRED COLLECTION DA VINCI </v>
      </c>
      <c r="C2199" s="101">
        <v>600</v>
      </c>
      <c r="D2199" t="s">
        <v>1900</v>
      </c>
      <c r="E2199" t="s">
        <v>5118</v>
      </c>
      <c r="F2199" t="s">
        <v>5119</v>
      </c>
    </row>
    <row r="2200" spans="1:6" x14ac:dyDescent="0.25">
      <c r="A2200" t="str">
        <f t="shared" si="68"/>
        <v>AMMS21590</v>
      </c>
      <c r="B2200" s="116" t="str">
        <f t="shared" si="69"/>
        <v xml:space="preserve">EL SEPTIMO SACRED COLLECTION MASACCIO </v>
      </c>
      <c r="C2200" s="101">
        <v>400</v>
      </c>
      <c r="D2200" t="s">
        <v>3218</v>
      </c>
      <c r="E2200" t="s">
        <v>5120</v>
      </c>
      <c r="F2200" t="s">
        <v>5121</v>
      </c>
    </row>
    <row r="2201" spans="1:6" x14ac:dyDescent="0.25">
      <c r="A2201" t="str">
        <f t="shared" si="68"/>
        <v>AMMS21589</v>
      </c>
      <c r="B2201" s="116" t="str">
        <f t="shared" si="69"/>
        <v xml:space="preserve">EL SEPTIMO SACRED COLLECTION MICHELANGELO </v>
      </c>
      <c r="C2201" s="101">
        <v>550</v>
      </c>
      <c r="D2201" t="s">
        <v>1900</v>
      </c>
      <c r="E2201" t="s">
        <v>5122</v>
      </c>
      <c r="F2201" t="s">
        <v>5123</v>
      </c>
    </row>
    <row r="2202" spans="1:6" x14ac:dyDescent="0.25">
      <c r="A2202" t="str">
        <f t="shared" si="68"/>
        <v>AMMS21588</v>
      </c>
      <c r="B2202" s="116" t="str">
        <f t="shared" si="69"/>
        <v xml:space="preserve">EL SEPTIMO SACRED COLLECTION RAPHAEL </v>
      </c>
      <c r="C2202" s="101">
        <v>600</v>
      </c>
      <c r="D2202" t="s">
        <v>1900</v>
      </c>
      <c r="E2202" t="s">
        <v>5124</v>
      </c>
      <c r="F2202" t="s">
        <v>5125</v>
      </c>
    </row>
    <row r="2203" spans="1:6" x14ac:dyDescent="0.25">
      <c r="A2203" t="str">
        <f t="shared" si="68"/>
        <v>AMMS21585</v>
      </c>
      <c r="B2203" s="116" t="str">
        <f t="shared" si="69"/>
        <v xml:space="preserve">EL SEPTIMO SACRED COLLECTION REMBRANDT </v>
      </c>
      <c r="C2203" s="101">
        <v>660</v>
      </c>
      <c r="D2203" t="s">
        <v>1900</v>
      </c>
      <c r="E2203" t="s">
        <v>5126</v>
      </c>
      <c r="F2203" t="s">
        <v>5127</v>
      </c>
    </row>
    <row r="2204" spans="1:6" x14ac:dyDescent="0.25">
      <c r="A2204" t="str">
        <f t="shared" si="68"/>
        <v>AMMS21587</v>
      </c>
      <c r="B2204" s="116" t="str">
        <f t="shared" si="69"/>
        <v xml:space="preserve">EL SEPTIMO SACRED COLLECTION SALVADOR DALI' </v>
      </c>
      <c r="C2204" s="101">
        <v>600</v>
      </c>
      <c r="D2204" t="s">
        <v>1900</v>
      </c>
      <c r="E2204" t="s">
        <v>5128</v>
      </c>
      <c r="F2204" t="s">
        <v>5129</v>
      </c>
    </row>
    <row r="2205" spans="1:6" x14ac:dyDescent="0.25">
      <c r="A2205" t="str">
        <f t="shared" si="68"/>
        <v>AMMS21583</v>
      </c>
      <c r="B2205" s="116" t="str">
        <f t="shared" si="69"/>
        <v xml:space="preserve">EL SEPTIMO SACRED COLLECTION VAN GOGH </v>
      </c>
      <c r="C2205" s="101">
        <v>840</v>
      </c>
      <c r="D2205" t="s">
        <v>1900</v>
      </c>
      <c r="E2205" t="s">
        <v>5130</v>
      </c>
      <c r="F2205" t="s">
        <v>5131</v>
      </c>
    </row>
    <row r="2206" spans="1:6" x14ac:dyDescent="0.25">
      <c r="A2206" t="str">
        <f t="shared" si="68"/>
        <v>AMMS21578</v>
      </c>
      <c r="B2206" s="116" t="str">
        <f t="shared" si="69"/>
        <v xml:space="preserve">EL SEPTIMO ZAYA COLLECTION BOMBA ORANGE </v>
      </c>
      <c r="C2206" s="101">
        <v>750</v>
      </c>
      <c r="D2206" t="s">
        <v>2755</v>
      </c>
      <c r="E2206" t="s">
        <v>5132</v>
      </c>
      <c r="F2206" t="s">
        <v>5133</v>
      </c>
    </row>
    <row r="2207" spans="1:6" x14ac:dyDescent="0.25">
      <c r="A2207" t="str">
        <f t="shared" si="68"/>
        <v>AMMS21575</v>
      </c>
      <c r="B2207" s="116" t="str">
        <f t="shared" si="69"/>
        <v xml:space="preserve">EL SEPTIMO ZAYA COLLECTION BULLET BLACK </v>
      </c>
      <c r="C2207" s="101">
        <v>300</v>
      </c>
      <c r="D2207" t="s">
        <v>2755</v>
      </c>
      <c r="E2207" t="s">
        <v>5134</v>
      </c>
      <c r="F2207" t="s">
        <v>5135</v>
      </c>
    </row>
    <row r="2208" spans="1:6" x14ac:dyDescent="0.25">
      <c r="A2208" t="str">
        <f t="shared" si="68"/>
        <v>AMMS21577</v>
      </c>
      <c r="B2208" s="116" t="str">
        <f t="shared" si="69"/>
        <v xml:space="preserve">EL SEPTIMO ZAYA COLLECTION EXCEPCION ESMERALDA </v>
      </c>
      <c r="C2208" s="101">
        <v>550</v>
      </c>
      <c r="D2208" t="s">
        <v>2755</v>
      </c>
      <c r="E2208" t="s">
        <v>5136</v>
      </c>
      <c r="F2208" t="s">
        <v>5137</v>
      </c>
    </row>
    <row r="2209" spans="1:6" x14ac:dyDescent="0.25">
      <c r="A2209" t="str">
        <f t="shared" si="68"/>
        <v>AMMS21576</v>
      </c>
      <c r="B2209" s="116" t="str">
        <f t="shared" si="69"/>
        <v xml:space="preserve">EL SEPTIMO ZAYA COLLECTION SHORT DREAM TOPAZ </v>
      </c>
      <c r="C2209" s="101">
        <v>350</v>
      </c>
      <c r="D2209" t="s">
        <v>2755</v>
      </c>
      <c r="E2209" t="s">
        <v>5138</v>
      </c>
      <c r="F2209" t="s">
        <v>5139</v>
      </c>
    </row>
    <row r="2210" spans="1:6" x14ac:dyDescent="0.25">
      <c r="A2210" t="str">
        <f t="shared" si="68"/>
        <v>AMMS20163</v>
      </c>
      <c r="B2210" s="116" t="str">
        <f t="shared" si="69"/>
        <v xml:space="preserve">EL VIEJO CONTINENTE 5 AÑOS EDICIÓN PITAGORAS </v>
      </c>
      <c r="C2210" s="101">
        <v>304.5</v>
      </c>
      <c r="D2210" t="s">
        <v>3417</v>
      </c>
      <c r="E2210" t="s">
        <v>5140</v>
      </c>
      <c r="F2210" t="s">
        <v>5141</v>
      </c>
    </row>
    <row r="2211" spans="1:6" x14ac:dyDescent="0.25">
      <c r="A2211" t="str">
        <f t="shared" si="68"/>
        <v>AMMS20011</v>
      </c>
      <c r="B2211" s="116" t="str">
        <f t="shared" si="69"/>
        <v xml:space="preserve">EL VIEJO CONTINENTE EDICION 5 ANOS </v>
      </c>
      <c r="C2211" s="101">
        <v>198</v>
      </c>
      <c r="D2211" t="s">
        <v>2755</v>
      </c>
      <c r="E2211" t="s">
        <v>5142</v>
      </c>
      <c r="F2211" t="s">
        <v>5143</v>
      </c>
    </row>
    <row r="2212" spans="1:6" x14ac:dyDescent="0.25">
      <c r="A2212" t="str">
        <f t="shared" si="68"/>
        <v>AMMS20387</v>
      </c>
      <c r="B2212" s="116" t="str">
        <f t="shared" si="69"/>
        <v xml:space="preserve">EL VIEJO CONTINENTE EDICION ESTELI' </v>
      </c>
      <c r="C2212" s="101">
        <v>170</v>
      </c>
      <c r="D2212" t="s">
        <v>2755</v>
      </c>
      <c r="E2212" t="s">
        <v>5144</v>
      </c>
      <c r="F2212" t="s">
        <v>5145</v>
      </c>
    </row>
    <row r="2213" spans="1:6" x14ac:dyDescent="0.25">
      <c r="A2213" t="str">
        <f t="shared" si="68"/>
        <v>AMMS19603</v>
      </c>
      <c r="B2213" s="116" t="str">
        <f t="shared" si="69"/>
        <v xml:space="preserve">EL VIEJO CONTINENTE GRAN MAJOR MADURO </v>
      </c>
      <c r="C2213" s="101">
        <v>275</v>
      </c>
      <c r="D2213" t="s">
        <v>3483</v>
      </c>
      <c r="E2213" t="s">
        <v>5146</v>
      </c>
      <c r="F2213" t="s">
        <v>5147</v>
      </c>
    </row>
    <row r="2214" spans="1:6" x14ac:dyDescent="0.25">
      <c r="A2214" t="str">
        <f t="shared" si="68"/>
        <v>AMMS19602</v>
      </c>
      <c r="B2214" s="116" t="str">
        <f t="shared" si="69"/>
        <v xml:space="preserve">EL VIEJO CONTINENTE GRAN SHORT MADURO </v>
      </c>
      <c r="C2214" s="101">
        <v>262.5</v>
      </c>
      <c r="D2214" t="s">
        <v>3483</v>
      </c>
      <c r="E2214" t="s">
        <v>5148</v>
      </c>
      <c r="F2214" t="s">
        <v>5149</v>
      </c>
    </row>
    <row r="2215" spans="1:6" x14ac:dyDescent="0.25">
      <c r="A2215" t="str">
        <f t="shared" si="68"/>
        <v>AMMS19600</v>
      </c>
      <c r="B2215" s="116" t="str">
        <f t="shared" si="69"/>
        <v xml:space="preserve">EL VIEJO CONTINENTE LANCERO MADURO </v>
      </c>
      <c r="C2215" s="101">
        <v>315</v>
      </c>
      <c r="D2215" t="s">
        <v>3813</v>
      </c>
      <c r="E2215" t="s">
        <v>5150</v>
      </c>
      <c r="F2215" t="s">
        <v>5151</v>
      </c>
    </row>
    <row r="2216" spans="1:6" x14ac:dyDescent="0.25">
      <c r="A2216" t="str">
        <f t="shared" si="68"/>
        <v>AMMS20162</v>
      </c>
      <c r="B2216" s="116" t="str">
        <f t="shared" si="69"/>
        <v xml:space="preserve">EL VIEJO CONTINENTE MARE NOSTRUM CULEBRAS </v>
      </c>
      <c r="C2216" s="101">
        <v>150</v>
      </c>
      <c r="D2216" t="s">
        <v>3448</v>
      </c>
      <c r="E2216" t="s">
        <v>5152</v>
      </c>
      <c r="F2216" t="s">
        <v>5153</v>
      </c>
    </row>
    <row r="2217" spans="1:6" x14ac:dyDescent="0.25">
      <c r="A2217" t="str">
        <f t="shared" si="68"/>
        <v>AMMS20161</v>
      </c>
      <c r="B2217" s="116" t="str">
        <f t="shared" si="69"/>
        <v xml:space="preserve">EL VIEJO CONTINENTE MARE NOSTRUM I </v>
      </c>
      <c r="C2217" s="101">
        <v>120</v>
      </c>
      <c r="D2217" t="s">
        <v>2755</v>
      </c>
      <c r="E2217" t="s">
        <v>5154</v>
      </c>
      <c r="F2217" t="s">
        <v>5155</v>
      </c>
    </row>
    <row r="2218" spans="1:6" x14ac:dyDescent="0.25">
      <c r="A2218" t="str">
        <f t="shared" si="68"/>
        <v>AMMS19776</v>
      </c>
      <c r="B2218" s="116" t="str">
        <f t="shared" si="69"/>
        <v xml:space="preserve">EL VIEJO CONTINENTE MARE NOSTRUM III </v>
      </c>
      <c r="C2218" s="101">
        <v>190</v>
      </c>
      <c r="D2218" t="s">
        <v>1900</v>
      </c>
      <c r="E2218" t="s">
        <v>5156</v>
      </c>
      <c r="F2218" t="s">
        <v>5157</v>
      </c>
    </row>
    <row r="2219" spans="1:6" x14ac:dyDescent="0.25">
      <c r="A2219" t="str">
        <f t="shared" si="68"/>
        <v>AMMS19775</v>
      </c>
      <c r="B2219" s="116" t="str">
        <f t="shared" si="69"/>
        <v xml:space="preserve">EL VIEJO CONTINENTE PICCOLO MADURO </v>
      </c>
      <c r="C2219" s="101">
        <v>355</v>
      </c>
      <c r="D2219" t="s">
        <v>2964</v>
      </c>
      <c r="E2219" t="s">
        <v>5158</v>
      </c>
      <c r="F2219" t="s">
        <v>5159</v>
      </c>
    </row>
    <row r="2220" spans="1:6" x14ac:dyDescent="0.25">
      <c r="A2220" t="str">
        <f t="shared" si="68"/>
        <v>AMMS19601</v>
      </c>
      <c r="B2220" s="116" t="str">
        <f t="shared" si="69"/>
        <v xml:space="preserve">EL VIEJO CONTINENTE ROBUSTO MADURO </v>
      </c>
      <c r="C2220" s="101">
        <v>250</v>
      </c>
      <c r="D2220" t="s">
        <v>3483</v>
      </c>
      <c r="E2220" t="s">
        <v>5160</v>
      </c>
      <c r="F2220" t="s">
        <v>5161</v>
      </c>
    </row>
    <row r="2221" spans="1:6" x14ac:dyDescent="0.25">
      <c r="A2221" t="str">
        <f t="shared" si="68"/>
        <v>AMMS19965</v>
      </c>
      <c r="B2221" s="116" t="str">
        <f t="shared" si="69"/>
        <v xml:space="preserve">ENCLAVE BROADLEAF ROBUSTOS </v>
      </c>
      <c r="C2221" s="101">
        <v>210</v>
      </c>
      <c r="D2221" t="s">
        <v>1900</v>
      </c>
      <c r="E2221" t="s">
        <v>5162</v>
      </c>
      <c r="F2221" t="s">
        <v>5163</v>
      </c>
    </row>
    <row r="2222" spans="1:6" x14ac:dyDescent="0.25">
      <c r="A2222" t="str">
        <f t="shared" si="68"/>
        <v>AMMS19966</v>
      </c>
      <c r="B2222" s="116" t="str">
        <f t="shared" si="69"/>
        <v xml:space="preserve">ENCLAVE BROADLEAF TOROS </v>
      </c>
      <c r="C2222" s="101">
        <v>230</v>
      </c>
      <c r="D2222" t="s">
        <v>1900</v>
      </c>
      <c r="E2222" t="s">
        <v>5164</v>
      </c>
      <c r="F2222" t="s">
        <v>5165</v>
      </c>
    </row>
    <row r="2223" spans="1:6" x14ac:dyDescent="0.25">
      <c r="A2223" t="str">
        <f t="shared" si="68"/>
        <v>AMMS20019</v>
      </c>
      <c r="B2223" s="116" t="str">
        <f t="shared" si="69"/>
        <v xml:space="preserve">ENCLAVE CONNECTICUT FIGURADOS </v>
      </c>
      <c r="C2223" s="101">
        <v>230</v>
      </c>
      <c r="D2223" t="s">
        <v>1900</v>
      </c>
      <c r="E2223" t="s">
        <v>5166</v>
      </c>
      <c r="F2223" t="s">
        <v>5167</v>
      </c>
    </row>
    <row r="2224" spans="1:6" x14ac:dyDescent="0.25">
      <c r="A2224" t="str">
        <f t="shared" si="68"/>
        <v>AMMS20020</v>
      </c>
      <c r="B2224" s="116" t="str">
        <f t="shared" si="69"/>
        <v xml:space="preserve">ENCLAVE CONNECTICUT ROBUSTOS </v>
      </c>
      <c r="C2224" s="101">
        <v>210</v>
      </c>
      <c r="D2224" t="s">
        <v>1900</v>
      </c>
      <c r="E2224" t="s">
        <v>5168</v>
      </c>
      <c r="F2224" t="s">
        <v>5169</v>
      </c>
    </row>
    <row r="2225" spans="1:6" x14ac:dyDescent="0.25">
      <c r="A2225" t="str">
        <f t="shared" si="68"/>
        <v>AMMS20021</v>
      </c>
      <c r="B2225" s="116" t="str">
        <f t="shared" si="69"/>
        <v xml:space="preserve">ENCLAVE CONNECTICUT TOROS </v>
      </c>
      <c r="C2225" s="101">
        <v>220</v>
      </c>
      <c r="D2225" t="s">
        <v>1900</v>
      </c>
      <c r="E2225" t="s">
        <v>5170</v>
      </c>
      <c r="F2225" t="s">
        <v>5171</v>
      </c>
    </row>
    <row r="2226" spans="1:6" x14ac:dyDescent="0.25">
      <c r="A2226" t="str">
        <f t="shared" si="68"/>
        <v>AMMS21709</v>
      </c>
      <c r="B2226" s="116" t="str">
        <f t="shared" si="69"/>
        <v xml:space="preserve">EP CARRILLO HONDURAS ROBUSTO 5x50 </v>
      </c>
      <c r="C2226" s="101">
        <v>228</v>
      </c>
      <c r="D2226" t="s">
        <v>3506</v>
      </c>
      <c r="E2226" t="s">
        <v>5172</v>
      </c>
      <c r="F2226" t="s">
        <v>5173</v>
      </c>
    </row>
    <row r="2227" spans="1:6" x14ac:dyDescent="0.25">
      <c r="A2227" t="str">
        <f t="shared" si="68"/>
        <v>AMMS21710</v>
      </c>
      <c r="B2227" s="116" t="str">
        <f t="shared" si="69"/>
        <v xml:space="preserve">EP CARRILLO HONDURAS TORO 6x52 </v>
      </c>
      <c r="C2227" s="101">
        <v>237.6</v>
      </c>
      <c r="D2227" t="s">
        <v>3506</v>
      </c>
      <c r="E2227" t="s">
        <v>5174</v>
      </c>
      <c r="F2227" t="s">
        <v>5175</v>
      </c>
    </row>
    <row r="2228" spans="1:6" x14ac:dyDescent="0.25">
      <c r="A2228" t="str">
        <f t="shared" si="68"/>
        <v>AMMS21690</v>
      </c>
      <c r="B2228" s="116" t="str">
        <f t="shared" si="69"/>
        <v xml:space="preserve">EP CARRILLO SUMATRA ROBUSTO 5x50 </v>
      </c>
      <c r="C2228" s="101">
        <v>228</v>
      </c>
      <c r="D2228" t="s">
        <v>3506</v>
      </c>
      <c r="E2228" t="s">
        <v>5176</v>
      </c>
      <c r="F2228" t="s">
        <v>5177</v>
      </c>
    </row>
    <row r="2229" spans="1:6" x14ac:dyDescent="0.25">
      <c r="A2229" t="str">
        <f t="shared" si="68"/>
        <v>AMMS21691</v>
      </c>
      <c r="B2229" s="116" t="str">
        <f t="shared" si="69"/>
        <v xml:space="preserve">EP CARRILLO SUMATRA TORO 6x52 </v>
      </c>
      <c r="C2229" s="101">
        <v>237.6</v>
      </c>
      <c r="D2229" t="s">
        <v>3506</v>
      </c>
      <c r="E2229" t="s">
        <v>5178</v>
      </c>
      <c r="F2229" t="s">
        <v>5179</v>
      </c>
    </row>
    <row r="2230" spans="1:6" x14ac:dyDescent="0.25">
      <c r="A2230" t="str">
        <f t="shared" si="68"/>
        <v>AMMS19719</v>
      </c>
      <c r="B2230" s="116" t="str">
        <f t="shared" si="69"/>
        <v xml:space="preserve">ETNICO </v>
      </c>
      <c r="C2230" s="101">
        <v>7.5</v>
      </c>
      <c r="D2230" t="s">
        <v>2752</v>
      </c>
      <c r="E2230" t="s">
        <v>5180</v>
      </c>
      <c r="F2230" t="s">
        <v>5181</v>
      </c>
    </row>
    <row r="2231" spans="1:6" x14ac:dyDescent="0.25">
      <c r="A2231" t="str">
        <f t="shared" si="68"/>
        <v>AMMS20022</v>
      </c>
      <c r="B2231" s="116" t="str">
        <f t="shared" si="69"/>
        <v xml:space="preserve">ETNICO ARUACO </v>
      </c>
      <c r="C2231" s="101">
        <v>178</v>
      </c>
      <c r="D2231" t="s">
        <v>1900</v>
      </c>
      <c r="E2231" t="s">
        <v>5182</v>
      </c>
      <c r="F2231" t="s">
        <v>5183</v>
      </c>
    </row>
    <row r="2232" spans="1:6" x14ac:dyDescent="0.25">
      <c r="A2232" t="str">
        <f t="shared" si="68"/>
        <v>AMMS21571</v>
      </c>
      <c r="B2232" s="116" t="str">
        <f t="shared" si="69"/>
        <v xml:space="preserve">FERIO TEGO SUMMA CORONA GORDA 5.75x46 </v>
      </c>
      <c r="C2232" s="101">
        <v>225</v>
      </c>
      <c r="D2232" t="s">
        <v>2755</v>
      </c>
      <c r="E2232" t="s">
        <v>5184</v>
      </c>
      <c r="F2232" t="s">
        <v>5185</v>
      </c>
    </row>
    <row r="2233" spans="1:6" x14ac:dyDescent="0.25">
      <c r="A2233" t="str">
        <f t="shared" si="68"/>
        <v>AMMS21574</v>
      </c>
      <c r="B2233" s="116" t="str">
        <f t="shared" si="69"/>
        <v xml:space="preserve">FERIO TEGO SUMMA GORDO 6x60 </v>
      </c>
      <c r="C2233" s="101">
        <v>270</v>
      </c>
      <c r="D2233" t="s">
        <v>2755</v>
      </c>
      <c r="E2233" t="s">
        <v>5186</v>
      </c>
      <c r="F2233" t="s">
        <v>5187</v>
      </c>
    </row>
    <row r="2234" spans="1:6" x14ac:dyDescent="0.25">
      <c r="A2234" t="str">
        <f t="shared" si="68"/>
        <v>AMMS21570</v>
      </c>
      <c r="B2234" s="116" t="str">
        <f t="shared" si="69"/>
        <v xml:space="preserve">FERIO TEGO SUMMA ROBUSTO 5x50 </v>
      </c>
      <c r="C2234" s="101">
        <v>225</v>
      </c>
      <c r="D2234" t="s">
        <v>2755</v>
      </c>
      <c r="E2234" t="s">
        <v>5188</v>
      </c>
      <c r="F2234" t="s">
        <v>5189</v>
      </c>
    </row>
    <row r="2235" spans="1:6" x14ac:dyDescent="0.25">
      <c r="A2235" t="str">
        <f t="shared" si="68"/>
        <v>AMMS21572</v>
      </c>
      <c r="B2235" s="116" t="str">
        <f t="shared" si="69"/>
        <v xml:space="preserve">FERIO TEGO SUMMA TORO 6x50 </v>
      </c>
      <c r="C2235" s="101">
        <v>235</v>
      </c>
      <c r="D2235" t="s">
        <v>2755</v>
      </c>
      <c r="E2235" t="s">
        <v>5190</v>
      </c>
      <c r="F2235" t="s">
        <v>5191</v>
      </c>
    </row>
    <row r="2236" spans="1:6" x14ac:dyDescent="0.25">
      <c r="A2236" t="str">
        <f t="shared" si="68"/>
        <v>AMMS21573</v>
      </c>
      <c r="B2236" s="116" t="str">
        <f t="shared" si="69"/>
        <v xml:space="preserve">FERIO TEGO SUMMA TORPEDO 6.25x52 </v>
      </c>
      <c r="C2236" s="101">
        <v>250</v>
      </c>
      <c r="D2236" t="s">
        <v>2755</v>
      </c>
      <c r="E2236" t="s">
        <v>5192</v>
      </c>
      <c r="F2236" t="s">
        <v>5193</v>
      </c>
    </row>
    <row r="2237" spans="1:6" x14ac:dyDescent="0.25">
      <c r="A2237" t="str">
        <f t="shared" si="68"/>
        <v>AMMS19323</v>
      </c>
      <c r="B2237" s="116" t="str">
        <f t="shared" si="69"/>
        <v xml:space="preserve">FLOR DE CARMEN DOBLE TORO </v>
      </c>
      <c r="C2237" s="101">
        <v>40</v>
      </c>
      <c r="D2237" t="s">
        <v>2752</v>
      </c>
      <c r="E2237" t="s">
        <v>5194</v>
      </c>
      <c r="F2237" t="s">
        <v>5195</v>
      </c>
    </row>
    <row r="2238" spans="1:6" x14ac:dyDescent="0.25">
      <c r="A2238" t="str">
        <f t="shared" si="68"/>
        <v>AMMS19322</v>
      </c>
      <c r="B2238" s="116" t="str">
        <f t="shared" si="69"/>
        <v xml:space="preserve">FLOR DE CARMEN ROBUSTO </v>
      </c>
      <c r="C2238" s="101">
        <v>45</v>
      </c>
      <c r="D2238" t="s">
        <v>2752</v>
      </c>
      <c r="E2238" t="s">
        <v>5196</v>
      </c>
      <c r="F2238" t="s">
        <v>5197</v>
      </c>
    </row>
    <row r="2239" spans="1:6" x14ac:dyDescent="0.25">
      <c r="A2239" t="str">
        <f t="shared" si="68"/>
        <v>AMMS21725</v>
      </c>
      <c r="B2239" s="116" t="str">
        <f t="shared" si="69"/>
        <v xml:space="preserve">FLOR DE COPAN 1795 </v>
      </c>
      <c r="C2239" s="101">
        <v>100</v>
      </c>
      <c r="D2239" t="s">
        <v>2755</v>
      </c>
      <c r="E2239" t="s">
        <v>5198</v>
      </c>
      <c r="F2239" t="s">
        <v>5199</v>
      </c>
    </row>
    <row r="2240" spans="1:6" x14ac:dyDescent="0.25">
      <c r="A2240" t="str">
        <f t="shared" si="68"/>
        <v>AMMS20174</v>
      </c>
      <c r="B2240" s="116" t="str">
        <f t="shared" si="69"/>
        <v xml:space="preserve">FLOR DE COPAN BELICOSO </v>
      </c>
      <c r="C2240" s="101">
        <v>170</v>
      </c>
      <c r="D2240" t="s">
        <v>1900</v>
      </c>
      <c r="E2240" t="s">
        <v>5200</v>
      </c>
      <c r="F2240" t="s">
        <v>5201</v>
      </c>
    </row>
    <row r="2241" spans="1:6" x14ac:dyDescent="0.25">
      <c r="A2241" t="str">
        <f t="shared" si="68"/>
        <v>AMMS20175</v>
      </c>
      <c r="B2241" s="116" t="str">
        <f t="shared" si="69"/>
        <v xml:space="preserve">FLOR DE COPAN GORDITO </v>
      </c>
      <c r="C2241" s="101">
        <v>81</v>
      </c>
      <c r="D2241" t="s">
        <v>2755</v>
      </c>
      <c r="E2241" t="s">
        <v>5202</v>
      </c>
      <c r="F2241" t="s">
        <v>5203</v>
      </c>
    </row>
    <row r="2242" spans="1:6" x14ac:dyDescent="0.25">
      <c r="A2242" t="str">
        <f t="shared" ref="A2242:A2305" si="70">"AMMS" &amp; F2242</f>
        <v>AMMS20594</v>
      </c>
      <c r="B2242" s="116" t="str">
        <f t="shared" ref="B2242:B2305" si="71">E2242 &amp; " " &amp; IF(D2242="astuccio da 20 pezzi","*AST 20",IF(D2242="cartoccio da 20 pezzi","*CART 20",""))</f>
        <v xml:space="preserve">FLOR DE COPAN LP CHURCHILL </v>
      </c>
      <c r="C2242" s="101">
        <v>212</v>
      </c>
      <c r="D2242" t="s">
        <v>1900</v>
      </c>
      <c r="E2242" t="s">
        <v>5204</v>
      </c>
      <c r="F2242" t="s">
        <v>5205</v>
      </c>
    </row>
    <row r="2243" spans="1:6" x14ac:dyDescent="0.25">
      <c r="A2243" t="str">
        <f t="shared" si="70"/>
        <v>AMMS20595</v>
      </c>
      <c r="B2243" s="116" t="str">
        <f t="shared" si="71"/>
        <v xml:space="preserve">FLOR DE COPAN LP CORONA </v>
      </c>
      <c r="C2243" s="101">
        <v>168</v>
      </c>
      <c r="D2243" t="s">
        <v>1900</v>
      </c>
      <c r="E2243" t="s">
        <v>5206</v>
      </c>
      <c r="F2243" t="s">
        <v>5207</v>
      </c>
    </row>
    <row r="2244" spans="1:6" x14ac:dyDescent="0.25">
      <c r="A2244" t="str">
        <f t="shared" si="70"/>
        <v>AMMS20596</v>
      </c>
      <c r="B2244" s="116" t="str">
        <f t="shared" si="71"/>
        <v xml:space="preserve">FLOR DE COPAN LP PIRAMIDES SAN JOSE' 13 </v>
      </c>
      <c r="C2244" s="101">
        <v>125</v>
      </c>
      <c r="D2244" t="s">
        <v>2755</v>
      </c>
      <c r="E2244" t="s">
        <v>5208</v>
      </c>
      <c r="F2244" t="s">
        <v>5209</v>
      </c>
    </row>
    <row r="2245" spans="1:6" x14ac:dyDescent="0.25">
      <c r="A2245" t="str">
        <f t="shared" si="70"/>
        <v>AMMS20569</v>
      </c>
      <c r="B2245" s="116" t="str">
        <f t="shared" si="71"/>
        <v xml:space="preserve">FLOR DE COPAN LP ROBUSTO </v>
      </c>
      <c r="C2245" s="101">
        <v>180</v>
      </c>
      <c r="D2245" t="s">
        <v>1900</v>
      </c>
      <c r="E2245" t="s">
        <v>5210</v>
      </c>
      <c r="F2245" t="s">
        <v>5211</v>
      </c>
    </row>
    <row r="2246" spans="1:6" x14ac:dyDescent="0.25">
      <c r="A2246" t="str">
        <f t="shared" si="70"/>
        <v>AMMS20834</v>
      </c>
      <c r="B2246" s="116" t="str">
        <f t="shared" si="71"/>
        <v xml:space="preserve">FLOR DE COPAN ROSAS 20 ANIVERSARIO GRAN RESERVA </v>
      </c>
      <c r="C2246" s="101">
        <v>140</v>
      </c>
      <c r="D2246" t="s">
        <v>2755</v>
      </c>
      <c r="E2246" t="s">
        <v>5212</v>
      </c>
      <c r="F2246" t="s">
        <v>5213</v>
      </c>
    </row>
    <row r="2247" spans="1:6" x14ac:dyDescent="0.25">
      <c r="A2247" t="str">
        <f t="shared" si="70"/>
        <v>AMMS20173</v>
      </c>
      <c r="B2247" s="116" t="str">
        <f t="shared" si="71"/>
        <v xml:space="preserve">FLOR DE COPAN ROTHCHILD </v>
      </c>
      <c r="C2247" s="101">
        <v>160</v>
      </c>
      <c r="D2247" t="s">
        <v>1900</v>
      </c>
      <c r="E2247" t="s">
        <v>5214</v>
      </c>
      <c r="F2247" t="s">
        <v>5215</v>
      </c>
    </row>
    <row r="2248" spans="1:6" x14ac:dyDescent="0.25">
      <c r="A2248" t="str">
        <f t="shared" si="70"/>
        <v>AMMS20172</v>
      </c>
      <c r="B2248" s="116" t="str">
        <f t="shared" si="71"/>
        <v xml:space="preserve">FLOR DE COPAN SHORT ROBUSTO </v>
      </c>
      <c r="C2248" s="101">
        <v>142</v>
      </c>
      <c r="D2248" t="s">
        <v>1900</v>
      </c>
      <c r="E2248" t="s">
        <v>5216</v>
      </c>
      <c r="F2248" t="s">
        <v>5217</v>
      </c>
    </row>
    <row r="2249" spans="1:6" x14ac:dyDescent="0.25">
      <c r="A2249" t="str">
        <f t="shared" si="70"/>
        <v>AMMS21448</v>
      </c>
      <c r="B2249" s="116" t="str">
        <f t="shared" si="71"/>
        <v xml:space="preserve">FLOR DE COPAN YEAR OF THE SNAKE </v>
      </c>
      <c r="C2249" s="101">
        <v>360</v>
      </c>
      <c r="D2249" t="s">
        <v>3483</v>
      </c>
      <c r="E2249" t="s">
        <v>5218</v>
      </c>
      <c r="F2249" t="s">
        <v>5219</v>
      </c>
    </row>
    <row r="2250" spans="1:6" x14ac:dyDescent="0.25">
      <c r="A2250" t="str">
        <f t="shared" si="70"/>
        <v>AMMS18721</v>
      </c>
      <c r="B2250" s="116" t="str">
        <f t="shared" si="71"/>
        <v xml:space="preserve">FLOR DE LAS ANTILLAS ROBUSTOS </v>
      </c>
      <c r="C2250" s="101">
        <v>240</v>
      </c>
      <c r="D2250" t="s">
        <v>1900</v>
      </c>
      <c r="E2250" t="s">
        <v>5220</v>
      </c>
      <c r="F2250" t="s">
        <v>5221</v>
      </c>
    </row>
    <row r="2251" spans="1:6" x14ac:dyDescent="0.25">
      <c r="A2251" t="str">
        <f t="shared" si="70"/>
        <v>AMMS18722</v>
      </c>
      <c r="B2251" s="116" t="str">
        <f t="shared" si="71"/>
        <v xml:space="preserve">FLOR DE LAS ANTILLAS TOROS </v>
      </c>
      <c r="C2251" s="101">
        <v>260</v>
      </c>
      <c r="D2251" t="s">
        <v>1900</v>
      </c>
      <c r="E2251" t="s">
        <v>5222</v>
      </c>
      <c r="F2251" t="s">
        <v>5223</v>
      </c>
    </row>
    <row r="2252" spans="1:6" x14ac:dyDescent="0.25">
      <c r="A2252" t="str">
        <f t="shared" si="70"/>
        <v>AMMS21856</v>
      </c>
      <c r="B2252" s="116" t="str">
        <f t="shared" si="71"/>
        <v xml:space="preserve">FLOR DE OLIVA NICARAGUA CABINET EDITION CONNECTICUT ROBUSTO 25 </v>
      </c>
      <c r="C2252" s="101">
        <v>137.5</v>
      </c>
      <c r="D2252" t="s">
        <v>3483</v>
      </c>
      <c r="E2252" t="s">
        <v>5224</v>
      </c>
      <c r="F2252" t="s">
        <v>5225</v>
      </c>
    </row>
    <row r="2253" spans="1:6" x14ac:dyDescent="0.25">
      <c r="A2253" t="str">
        <f t="shared" si="70"/>
        <v>AMMS21857</v>
      </c>
      <c r="B2253" s="116" t="str">
        <f t="shared" si="71"/>
        <v xml:space="preserve">FLOR DE OLIVA NICARAGUA CABINET EDITION CONNECTICUT TORPEDO 25 </v>
      </c>
      <c r="C2253" s="101">
        <v>147.5</v>
      </c>
      <c r="D2253" t="s">
        <v>3483</v>
      </c>
      <c r="E2253" t="s">
        <v>5226</v>
      </c>
      <c r="F2253" t="s">
        <v>5227</v>
      </c>
    </row>
    <row r="2254" spans="1:6" x14ac:dyDescent="0.25">
      <c r="A2254" t="str">
        <f t="shared" si="70"/>
        <v>AMMS21548</v>
      </c>
      <c r="B2254" s="116" t="str">
        <f t="shared" si="71"/>
        <v xml:space="preserve">FLOR DE OLIVA NICARAGUA CABINET EDITION MADURO ROBUSTO 25 </v>
      </c>
      <c r="C2254" s="101">
        <v>147.5</v>
      </c>
      <c r="D2254" t="s">
        <v>3483</v>
      </c>
      <c r="E2254" t="s">
        <v>5228</v>
      </c>
      <c r="F2254" t="s">
        <v>5229</v>
      </c>
    </row>
    <row r="2255" spans="1:6" x14ac:dyDescent="0.25">
      <c r="A2255" t="str">
        <f t="shared" si="70"/>
        <v>AMMS21549</v>
      </c>
      <c r="B2255" s="116" t="str">
        <f t="shared" si="71"/>
        <v xml:space="preserve">FLOR DE OLIVA NICARAGUA CABINET EDITION MADURO TORPEDO 25 </v>
      </c>
      <c r="C2255" s="101">
        <v>157.5</v>
      </c>
      <c r="D2255" t="s">
        <v>3483</v>
      </c>
      <c r="E2255" t="s">
        <v>5230</v>
      </c>
      <c r="F2255" t="s">
        <v>5231</v>
      </c>
    </row>
    <row r="2256" spans="1:6" x14ac:dyDescent="0.25">
      <c r="A2256" t="str">
        <f t="shared" si="70"/>
        <v>AMMS21546</v>
      </c>
      <c r="B2256" s="116" t="str">
        <f t="shared" si="71"/>
        <v xml:space="preserve">FLOR DE OLIVA NICARAGUA CABINET EDITION ORIGINAL ROBUSTO 25 </v>
      </c>
      <c r="C2256" s="101">
        <v>137.5</v>
      </c>
      <c r="D2256" t="s">
        <v>3483</v>
      </c>
      <c r="E2256" t="s">
        <v>5232</v>
      </c>
      <c r="F2256" t="s">
        <v>5233</v>
      </c>
    </row>
    <row r="2257" spans="1:6" x14ac:dyDescent="0.25">
      <c r="A2257" t="str">
        <f t="shared" si="70"/>
        <v>AMMS21547</v>
      </c>
      <c r="B2257" s="116" t="str">
        <f t="shared" si="71"/>
        <v xml:space="preserve">FLOR DE OLIVA NICARAGUA CABINET EDITION ORIGINAL TORPEDO 25 </v>
      </c>
      <c r="C2257" s="101">
        <v>147.5</v>
      </c>
      <c r="D2257" t="s">
        <v>3483</v>
      </c>
      <c r="E2257" t="s">
        <v>5234</v>
      </c>
      <c r="F2257" t="s">
        <v>5235</v>
      </c>
    </row>
    <row r="2258" spans="1:6" x14ac:dyDescent="0.25">
      <c r="A2258" t="str">
        <f t="shared" si="70"/>
        <v>AMMS21749</v>
      </c>
      <c r="B2258" s="116" t="str">
        <f t="shared" si="71"/>
        <v xml:space="preserve">FLOR DE SELVA 30 ANIVERSARIO SALOMONES </v>
      </c>
      <c r="C2258" s="101">
        <v>450</v>
      </c>
      <c r="D2258" t="s">
        <v>2755</v>
      </c>
      <c r="E2258" t="s">
        <v>5236</v>
      </c>
      <c r="F2258" t="s">
        <v>5237</v>
      </c>
    </row>
    <row r="2259" spans="1:6" x14ac:dyDescent="0.25">
      <c r="A2259" t="str">
        <f t="shared" si="70"/>
        <v>AMMS20895</v>
      </c>
      <c r="B2259" s="116" t="str">
        <f t="shared" si="71"/>
        <v xml:space="preserve">FLOR DE SELVA COLECCION ANIVERSARIO N°20 </v>
      </c>
      <c r="C2259" s="101">
        <v>76</v>
      </c>
      <c r="D2259" t="s">
        <v>2999</v>
      </c>
      <c r="E2259" t="s">
        <v>5238</v>
      </c>
      <c r="F2259" t="s">
        <v>5239</v>
      </c>
    </row>
    <row r="2260" spans="1:6" x14ac:dyDescent="0.25">
      <c r="A2260" t="str">
        <f t="shared" si="70"/>
        <v>AMMS20894</v>
      </c>
      <c r="B2260" s="116" t="str">
        <f t="shared" si="71"/>
        <v xml:space="preserve">FLOR DE SELVA COLECCION MADURO </v>
      </c>
      <c r="C2260" s="101">
        <v>84</v>
      </c>
      <c r="D2260" t="s">
        <v>2999</v>
      </c>
      <c r="E2260" t="s">
        <v>5240</v>
      </c>
      <c r="F2260" t="s">
        <v>5241</v>
      </c>
    </row>
    <row r="2261" spans="1:6" x14ac:dyDescent="0.25">
      <c r="A2261" t="str">
        <f t="shared" si="70"/>
        <v>AMMS19054</v>
      </c>
      <c r="B2261" s="116" t="str">
        <f t="shared" si="71"/>
        <v xml:space="preserve">FLOR DE SELVA EGOISTA </v>
      </c>
      <c r="C2261" s="101">
        <v>210</v>
      </c>
      <c r="D2261" t="s">
        <v>1900</v>
      </c>
      <c r="E2261" t="s">
        <v>5242</v>
      </c>
      <c r="F2261" t="s">
        <v>5243</v>
      </c>
    </row>
    <row r="2262" spans="1:6" x14ac:dyDescent="0.25">
      <c r="A2262" t="str">
        <f t="shared" si="70"/>
        <v>AMMS19970</v>
      </c>
      <c r="B2262" s="116" t="str">
        <f t="shared" si="71"/>
        <v xml:space="preserve">FLOR DE SELVA FINO </v>
      </c>
      <c r="C2262" s="101">
        <v>300</v>
      </c>
      <c r="D2262" t="s">
        <v>3483</v>
      </c>
      <c r="E2262" t="s">
        <v>5244</v>
      </c>
      <c r="F2262" t="s">
        <v>5245</v>
      </c>
    </row>
    <row r="2263" spans="1:6" x14ac:dyDescent="0.25">
      <c r="A2263" t="str">
        <f t="shared" si="70"/>
        <v>AMMS19363</v>
      </c>
      <c r="B2263" s="116" t="str">
        <f t="shared" si="71"/>
        <v xml:space="preserve">FLOR DE SELVA GRAND PRESSE' </v>
      </c>
      <c r="C2263" s="101">
        <v>160</v>
      </c>
      <c r="D2263" t="s">
        <v>2755</v>
      </c>
      <c r="E2263" t="s">
        <v>5246</v>
      </c>
      <c r="F2263" t="s">
        <v>5247</v>
      </c>
    </row>
    <row r="2264" spans="1:6" x14ac:dyDescent="0.25">
      <c r="A2264" t="str">
        <f t="shared" si="70"/>
        <v>AMMS20896</v>
      </c>
      <c r="B2264" s="116" t="str">
        <f t="shared" si="71"/>
        <v xml:space="preserve">FLOR DE SELVA INDISPENSABLES </v>
      </c>
      <c r="C2264" s="101">
        <v>90</v>
      </c>
      <c r="D2264" t="s">
        <v>2941</v>
      </c>
      <c r="E2264" t="s">
        <v>5248</v>
      </c>
      <c r="F2264" t="s">
        <v>5249</v>
      </c>
    </row>
    <row r="2265" spans="1:6" x14ac:dyDescent="0.25">
      <c r="A2265" t="str">
        <f t="shared" si="70"/>
        <v>AMMS18462</v>
      </c>
      <c r="B2265" s="116" t="str">
        <f t="shared" si="71"/>
        <v xml:space="preserve">FLOR DE SELVA N.15 </v>
      </c>
      <c r="C2265" s="101">
        <v>150</v>
      </c>
      <c r="D2265" t="s">
        <v>1900</v>
      </c>
      <c r="E2265" t="s">
        <v>5250</v>
      </c>
      <c r="F2265" t="s">
        <v>5251</v>
      </c>
    </row>
    <row r="2266" spans="1:6" x14ac:dyDescent="0.25">
      <c r="A2266" t="str">
        <f t="shared" si="70"/>
        <v>AMMS19972</v>
      </c>
      <c r="B2266" s="116" t="str">
        <f t="shared" si="71"/>
        <v xml:space="preserve">FLOR DE SELVA N.20 EGOISTAS </v>
      </c>
      <c r="C2266" s="101">
        <v>99</v>
      </c>
      <c r="D2266" t="s">
        <v>2755</v>
      </c>
      <c r="E2266" t="s">
        <v>5252</v>
      </c>
      <c r="F2266" t="s">
        <v>5253</v>
      </c>
    </row>
    <row r="2267" spans="1:6" x14ac:dyDescent="0.25">
      <c r="A2267" t="str">
        <f t="shared" si="70"/>
        <v>AMMS19973</v>
      </c>
      <c r="B2267" s="116" t="str">
        <f t="shared" si="71"/>
        <v xml:space="preserve">FLOR DE SELVA N.20 ROBUSTOS </v>
      </c>
      <c r="C2267" s="101">
        <v>109</v>
      </c>
      <c r="D2267" t="s">
        <v>2755</v>
      </c>
      <c r="E2267" t="s">
        <v>5254</v>
      </c>
      <c r="F2267" t="s">
        <v>5255</v>
      </c>
    </row>
    <row r="2268" spans="1:6" x14ac:dyDescent="0.25">
      <c r="A2268" t="str">
        <f t="shared" si="70"/>
        <v>AMMS17756</v>
      </c>
      <c r="B2268" s="116" t="str">
        <f t="shared" si="71"/>
        <v xml:space="preserve">FLOR DE SELVA ROBUSTO </v>
      </c>
      <c r="C2268" s="101">
        <v>287.5</v>
      </c>
      <c r="D2268" t="s">
        <v>3483</v>
      </c>
      <c r="E2268" t="s">
        <v>5256</v>
      </c>
      <c r="F2268" t="s">
        <v>5257</v>
      </c>
    </row>
    <row r="2269" spans="1:6" x14ac:dyDescent="0.25">
      <c r="A2269" t="str">
        <f t="shared" si="70"/>
        <v>AMMS18735</v>
      </c>
      <c r="B2269" s="116" t="str">
        <f t="shared" si="71"/>
        <v xml:space="preserve">FLOR DE SELVA ROBUSTO MADURO </v>
      </c>
      <c r="C2269" s="101">
        <v>240</v>
      </c>
      <c r="D2269" t="s">
        <v>1900</v>
      </c>
      <c r="E2269" t="s">
        <v>5258</v>
      </c>
      <c r="F2269" t="s">
        <v>5259</v>
      </c>
    </row>
    <row r="2270" spans="1:6" x14ac:dyDescent="0.25">
      <c r="A2270" t="str">
        <f t="shared" si="70"/>
        <v>AMMS19971</v>
      </c>
      <c r="B2270" s="116" t="str">
        <f t="shared" si="71"/>
        <v xml:space="preserve">FLOR DE SELVA ROBUSTO TUBOS </v>
      </c>
      <c r="C2270" s="101">
        <v>176</v>
      </c>
      <c r="D2270" t="s">
        <v>2809</v>
      </c>
      <c r="E2270" t="s">
        <v>5260</v>
      </c>
      <c r="F2270" t="s">
        <v>5261</v>
      </c>
    </row>
    <row r="2271" spans="1:6" x14ac:dyDescent="0.25">
      <c r="A2271" t="str">
        <f t="shared" si="70"/>
        <v>AMMS17963</v>
      </c>
      <c r="B2271" s="116" t="str">
        <f t="shared" si="71"/>
        <v xml:space="preserve">FLOR DE SELVA SIESTA </v>
      </c>
      <c r="C2271" s="101">
        <v>198</v>
      </c>
      <c r="D2271" t="s">
        <v>1900</v>
      </c>
      <c r="E2271" t="s">
        <v>5262</v>
      </c>
      <c r="F2271" t="s">
        <v>5263</v>
      </c>
    </row>
    <row r="2272" spans="1:6" x14ac:dyDescent="0.25">
      <c r="A2272" t="str">
        <f t="shared" si="70"/>
        <v>AMMS19055</v>
      </c>
      <c r="B2272" s="116" t="str">
        <f t="shared" si="71"/>
        <v xml:space="preserve">FLOR DE SELVA TEMPOS </v>
      </c>
      <c r="C2272" s="101">
        <v>280</v>
      </c>
      <c r="D2272" t="s">
        <v>1900</v>
      </c>
      <c r="E2272" t="s">
        <v>5264</v>
      </c>
      <c r="F2272" t="s">
        <v>5265</v>
      </c>
    </row>
    <row r="2273" spans="1:6" x14ac:dyDescent="0.25">
      <c r="A2273" t="str">
        <f t="shared" si="70"/>
        <v>AMMS20795</v>
      </c>
      <c r="B2273" s="116" t="str">
        <f t="shared" si="71"/>
        <v xml:space="preserve">FLORES Y RODRIGUEZ 10TH ANNIVERSARY CHURCHILL 24 </v>
      </c>
      <c r="C2273" s="101">
        <v>408</v>
      </c>
      <c r="D2273" t="s">
        <v>3506</v>
      </c>
      <c r="E2273" t="s">
        <v>5266</v>
      </c>
      <c r="F2273" t="s">
        <v>5267</v>
      </c>
    </row>
    <row r="2274" spans="1:6" x14ac:dyDescent="0.25">
      <c r="A2274" t="str">
        <f t="shared" si="70"/>
        <v>AMMS20797</v>
      </c>
      <c r="B2274" s="116" t="str">
        <f t="shared" si="71"/>
        <v xml:space="preserve">FLORES Y RODRIGUEZ 10TH ANNIVERSARY CORONA 24 </v>
      </c>
      <c r="C2274" s="101">
        <v>216</v>
      </c>
      <c r="D2274" t="s">
        <v>3506</v>
      </c>
      <c r="E2274" t="s">
        <v>5268</v>
      </c>
      <c r="F2274" t="s">
        <v>5269</v>
      </c>
    </row>
    <row r="2275" spans="1:6" x14ac:dyDescent="0.25">
      <c r="A2275" t="str">
        <f t="shared" si="70"/>
        <v>AMMS20796</v>
      </c>
      <c r="B2275" s="116" t="str">
        <f t="shared" si="71"/>
        <v xml:space="preserve">FLORES Y RODRIGUEZ 10TH ANNIVERSARY FIGURADO 24 </v>
      </c>
      <c r="C2275" s="101">
        <v>480</v>
      </c>
      <c r="D2275" t="s">
        <v>3506</v>
      </c>
      <c r="E2275" t="s">
        <v>5270</v>
      </c>
      <c r="F2275" t="s">
        <v>5271</v>
      </c>
    </row>
    <row r="2276" spans="1:6" x14ac:dyDescent="0.25">
      <c r="A2276" t="str">
        <f t="shared" si="70"/>
        <v>AMMS15476</v>
      </c>
      <c r="B2276" s="116" t="str">
        <f t="shared" si="71"/>
        <v xml:space="preserve">FONSECA DELICIAS </v>
      </c>
      <c r="C2276" s="101">
        <v>150</v>
      </c>
      <c r="D2276" t="s">
        <v>3483</v>
      </c>
      <c r="E2276" t="s">
        <v>5272</v>
      </c>
      <c r="F2276" t="s">
        <v>5273</v>
      </c>
    </row>
    <row r="2277" spans="1:6" x14ac:dyDescent="0.25">
      <c r="A2277" t="str">
        <f t="shared" si="70"/>
        <v>AMMS15475</v>
      </c>
      <c r="B2277" s="116" t="str">
        <f t="shared" si="71"/>
        <v xml:space="preserve">FONSECA KDT CADETES </v>
      </c>
      <c r="C2277" s="101">
        <v>150</v>
      </c>
      <c r="D2277" t="s">
        <v>3483</v>
      </c>
      <c r="E2277" t="s">
        <v>5274</v>
      </c>
      <c r="F2277" t="s">
        <v>5275</v>
      </c>
    </row>
    <row r="2278" spans="1:6" x14ac:dyDescent="0.25">
      <c r="A2278" t="str">
        <f t="shared" si="70"/>
        <v>AMMS21655</v>
      </c>
      <c r="B2278" s="116" t="str">
        <f t="shared" si="71"/>
        <v xml:space="preserve">FOUNDATION OLMEC CLARO ROBUSTO 5x50 </v>
      </c>
      <c r="C2278" s="101">
        <v>342</v>
      </c>
      <c r="D2278" t="s">
        <v>3151</v>
      </c>
      <c r="E2278" t="s">
        <v>5276</v>
      </c>
      <c r="F2278" t="s">
        <v>5277</v>
      </c>
    </row>
    <row r="2279" spans="1:6" x14ac:dyDescent="0.25">
      <c r="A2279" t="str">
        <f t="shared" si="70"/>
        <v>AMMS21656</v>
      </c>
      <c r="B2279" s="116" t="str">
        <f t="shared" si="71"/>
        <v xml:space="preserve">FOUNDATION OLMEC CLARO TORO 6x52 </v>
      </c>
      <c r="C2279" s="101">
        <v>360</v>
      </c>
      <c r="D2279" t="s">
        <v>3151</v>
      </c>
      <c r="E2279" t="s">
        <v>5278</v>
      </c>
      <c r="F2279" t="s">
        <v>5279</v>
      </c>
    </row>
    <row r="2280" spans="1:6" x14ac:dyDescent="0.25">
      <c r="A2280" t="str">
        <f t="shared" si="70"/>
        <v>AMMS21657</v>
      </c>
      <c r="B2280" s="116" t="str">
        <f t="shared" si="71"/>
        <v xml:space="preserve">FOUNDATION OLMEC MADURO ROBUSTO 5x50 </v>
      </c>
      <c r="C2280" s="101">
        <v>342</v>
      </c>
      <c r="D2280" t="s">
        <v>3151</v>
      </c>
      <c r="E2280" t="s">
        <v>5280</v>
      </c>
      <c r="F2280" t="s">
        <v>5281</v>
      </c>
    </row>
    <row r="2281" spans="1:6" x14ac:dyDescent="0.25">
      <c r="A2281" t="str">
        <f t="shared" si="70"/>
        <v>AMMS21658</v>
      </c>
      <c r="B2281" s="116" t="str">
        <f t="shared" si="71"/>
        <v xml:space="preserve">FOUNDATION OLMEC MADURO TORO 6x52 </v>
      </c>
      <c r="C2281" s="101">
        <v>360</v>
      </c>
      <c r="D2281" t="s">
        <v>3151</v>
      </c>
      <c r="E2281" t="s">
        <v>5282</v>
      </c>
      <c r="F2281" t="s">
        <v>5283</v>
      </c>
    </row>
    <row r="2282" spans="1:6" x14ac:dyDescent="0.25">
      <c r="A2282" t="str">
        <f t="shared" si="70"/>
        <v>AMMS21653</v>
      </c>
      <c r="B2282" s="116" t="str">
        <f t="shared" si="71"/>
        <v xml:space="preserve">FOUNDATION TABERNACLE CONNECTICUT BROADLEAF DAVID PERFECTO 5x54 </v>
      </c>
      <c r="C2282" s="101">
        <v>687.5</v>
      </c>
      <c r="D2282" t="s">
        <v>3483</v>
      </c>
      <c r="E2282" t="s">
        <v>5284</v>
      </c>
      <c r="F2282" t="s">
        <v>5285</v>
      </c>
    </row>
    <row r="2283" spans="1:6" x14ac:dyDescent="0.25">
      <c r="A2283" t="str">
        <f t="shared" si="70"/>
        <v>AMMS21654</v>
      </c>
      <c r="B2283" s="116" t="str">
        <f t="shared" si="71"/>
        <v xml:space="preserve">FOUNDATION TABERNACLE CONNECTICUT BROADLEAF GOLIATH PERFECTO 5x58 </v>
      </c>
      <c r="C2283" s="101">
        <v>787.5</v>
      </c>
      <c r="D2283" t="s">
        <v>3483</v>
      </c>
      <c r="E2283" t="s">
        <v>5286</v>
      </c>
      <c r="F2283" t="s">
        <v>5287</v>
      </c>
    </row>
    <row r="2284" spans="1:6" x14ac:dyDescent="0.25">
      <c r="A2284" t="str">
        <f t="shared" si="70"/>
        <v>AMMS21651</v>
      </c>
      <c r="B2284" s="116" t="str">
        <f t="shared" si="71"/>
        <v xml:space="preserve">FOUNDATION TABERNACLE ROBUSTO 5x50 </v>
      </c>
      <c r="C2284" s="101">
        <v>636</v>
      </c>
      <c r="D2284" t="s">
        <v>3506</v>
      </c>
      <c r="E2284" t="s">
        <v>5288</v>
      </c>
      <c r="F2284" t="s">
        <v>5289</v>
      </c>
    </row>
    <row r="2285" spans="1:6" x14ac:dyDescent="0.25">
      <c r="A2285" t="str">
        <f t="shared" si="70"/>
        <v>AMMS21652</v>
      </c>
      <c r="B2285" s="116" t="str">
        <f t="shared" si="71"/>
        <v xml:space="preserve">FOUNDATION TABERNACLE TORO 6x52 </v>
      </c>
      <c r="C2285" s="101">
        <v>672</v>
      </c>
      <c r="D2285" t="s">
        <v>3506</v>
      </c>
      <c r="E2285" t="s">
        <v>5290</v>
      </c>
      <c r="F2285" t="s">
        <v>5291</v>
      </c>
    </row>
    <row r="2286" spans="1:6" x14ac:dyDescent="0.25">
      <c r="A2286" t="str">
        <f t="shared" si="70"/>
        <v>AMMS21211</v>
      </c>
      <c r="B2286" s="116" t="str">
        <f t="shared" si="71"/>
        <v xml:space="preserve">FRATELLO ARLEQUIN CORONA 5 1/2x48 </v>
      </c>
      <c r="C2286" s="101">
        <v>350</v>
      </c>
      <c r="D2286" t="s">
        <v>1900</v>
      </c>
      <c r="E2286" t="s">
        <v>5292</v>
      </c>
      <c r="F2286" t="s">
        <v>5293</v>
      </c>
    </row>
    <row r="2287" spans="1:6" x14ac:dyDescent="0.25">
      <c r="A2287" t="str">
        <f t="shared" si="70"/>
        <v>AMMS21212</v>
      </c>
      <c r="B2287" s="116" t="str">
        <f t="shared" si="71"/>
        <v xml:space="preserve">FRATELLO ARLEQUIN ROBUSTO 5 1/2x52 </v>
      </c>
      <c r="C2287" s="101">
        <v>370</v>
      </c>
      <c r="D2287" t="s">
        <v>1900</v>
      </c>
      <c r="E2287" t="s">
        <v>5294</v>
      </c>
      <c r="F2287" t="s">
        <v>5295</v>
      </c>
    </row>
    <row r="2288" spans="1:6" x14ac:dyDescent="0.25">
      <c r="A2288" t="str">
        <f t="shared" si="70"/>
        <v>AMMS21213</v>
      </c>
      <c r="B2288" s="116" t="str">
        <f t="shared" si="71"/>
        <v xml:space="preserve">FRATELLO ARLEQUIN TORO 6 1/4x54 </v>
      </c>
      <c r="C2288" s="101">
        <v>380</v>
      </c>
      <c r="D2288" t="s">
        <v>1900</v>
      </c>
      <c r="E2288" t="s">
        <v>5296</v>
      </c>
      <c r="F2288" t="s">
        <v>5297</v>
      </c>
    </row>
    <row r="2289" spans="1:6" x14ac:dyDescent="0.25">
      <c r="A2289" t="str">
        <f t="shared" si="70"/>
        <v>AMMS21180</v>
      </c>
      <c r="B2289" s="116" t="str">
        <f t="shared" si="71"/>
        <v xml:space="preserve">FRATELLO BIANCO III 5x56 </v>
      </c>
      <c r="C2289" s="101">
        <v>350</v>
      </c>
      <c r="D2289" t="s">
        <v>1900</v>
      </c>
      <c r="E2289" t="s">
        <v>5298</v>
      </c>
      <c r="F2289" t="s">
        <v>5299</v>
      </c>
    </row>
    <row r="2290" spans="1:6" x14ac:dyDescent="0.25">
      <c r="A2290" t="str">
        <f t="shared" si="70"/>
        <v>AMMS21181</v>
      </c>
      <c r="B2290" s="116" t="str">
        <f t="shared" si="71"/>
        <v xml:space="preserve">FRATELLO BIANCO IV 6 1/2x54 </v>
      </c>
      <c r="C2290" s="101">
        <v>360</v>
      </c>
      <c r="D2290" t="s">
        <v>1900</v>
      </c>
      <c r="E2290" t="s">
        <v>5300</v>
      </c>
      <c r="F2290" t="s">
        <v>5301</v>
      </c>
    </row>
    <row r="2291" spans="1:6" x14ac:dyDescent="0.25">
      <c r="A2291" t="str">
        <f t="shared" si="70"/>
        <v>AMMS21182</v>
      </c>
      <c r="B2291" s="116" t="str">
        <f t="shared" si="71"/>
        <v xml:space="preserve">FRATELLO BIANCO THE BOXER 6 1/4x52 </v>
      </c>
      <c r="C2291" s="101">
        <v>370</v>
      </c>
      <c r="D2291" t="s">
        <v>1900</v>
      </c>
      <c r="E2291" t="s">
        <v>5302</v>
      </c>
      <c r="F2291" t="s">
        <v>5303</v>
      </c>
    </row>
    <row r="2292" spans="1:6" x14ac:dyDescent="0.25">
      <c r="A2292" t="str">
        <f t="shared" si="70"/>
        <v>AMMS21183</v>
      </c>
      <c r="B2292" s="116" t="str">
        <f t="shared" si="71"/>
        <v xml:space="preserve">FRATELLO FUOCO BIANCO 3 1/2x50 </v>
      </c>
      <c r="C2292" s="101">
        <v>600</v>
      </c>
      <c r="D2292" t="s">
        <v>3813</v>
      </c>
      <c r="E2292" t="s">
        <v>5304</v>
      </c>
      <c r="F2292" t="s">
        <v>5305</v>
      </c>
    </row>
    <row r="2293" spans="1:6" x14ac:dyDescent="0.25">
      <c r="A2293" t="str">
        <f t="shared" si="70"/>
        <v>AMMS21184</v>
      </c>
      <c r="B2293" s="116" t="str">
        <f t="shared" si="71"/>
        <v xml:space="preserve">FRATELLO FUOCO ORO 3 1/2x50 </v>
      </c>
      <c r="C2293" s="101">
        <v>600</v>
      </c>
      <c r="D2293" t="s">
        <v>3813</v>
      </c>
      <c r="E2293" t="s">
        <v>5306</v>
      </c>
      <c r="F2293" t="s">
        <v>5307</v>
      </c>
    </row>
    <row r="2294" spans="1:6" x14ac:dyDescent="0.25">
      <c r="A2294" t="str">
        <f t="shared" si="70"/>
        <v>AMMS21185</v>
      </c>
      <c r="B2294" s="116" t="str">
        <f t="shared" si="71"/>
        <v xml:space="preserve">FRATELLO ORO CORONA 5 1/2x47 </v>
      </c>
      <c r="C2294" s="101">
        <v>330</v>
      </c>
      <c r="D2294" t="s">
        <v>1900</v>
      </c>
      <c r="E2294" t="s">
        <v>5308</v>
      </c>
      <c r="F2294" t="s">
        <v>5309</v>
      </c>
    </row>
    <row r="2295" spans="1:6" x14ac:dyDescent="0.25">
      <c r="A2295" t="str">
        <f t="shared" si="70"/>
        <v>AMMS21186</v>
      </c>
      <c r="B2295" s="116" t="str">
        <f t="shared" si="71"/>
        <v xml:space="preserve">FRATELLO ORO THE BOXER 6 1/4x52 </v>
      </c>
      <c r="C2295" s="101">
        <v>360</v>
      </c>
      <c r="D2295" t="s">
        <v>1900</v>
      </c>
      <c r="E2295" t="s">
        <v>5310</v>
      </c>
      <c r="F2295" t="s">
        <v>5311</v>
      </c>
    </row>
    <row r="2296" spans="1:6" x14ac:dyDescent="0.25">
      <c r="A2296" t="str">
        <f t="shared" si="70"/>
        <v>AMMS21187</v>
      </c>
      <c r="B2296" s="116" t="str">
        <f t="shared" si="71"/>
        <v xml:space="preserve">FRATELLO ORO TORO 6 1/4x54 </v>
      </c>
      <c r="C2296" s="101">
        <v>350</v>
      </c>
      <c r="D2296" t="s">
        <v>1900</v>
      </c>
      <c r="E2296" t="s">
        <v>5312</v>
      </c>
      <c r="F2296" t="s">
        <v>5313</v>
      </c>
    </row>
    <row r="2297" spans="1:6" x14ac:dyDescent="0.25">
      <c r="A2297" t="str">
        <f t="shared" si="70"/>
        <v>AMMS18234</v>
      </c>
      <c r="B2297" s="116" t="str">
        <f t="shared" si="71"/>
        <v xml:space="preserve">FUENTE-FUENTE OPUS X 1992 PERFECXION </v>
      </c>
      <c r="C2297" s="101">
        <v>168</v>
      </c>
      <c r="D2297" t="s">
        <v>2792</v>
      </c>
      <c r="E2297" t="s">
        <v>5314</v>
      </c>
      <c r="F2297" t="s">
        <v>5315</v>
      </c>
    </row>
    <row r="2298" spans="1:6" x14ac:dyDescent="0.25">
      <c r="A2298" t="str">
        <f t="shared" si="70"/>
        <v>AMMS18233</v>
      </c>
      <c r="B2298" s="116" t="str">
        <f t="shared" si="71"/>
        <v xml:space="preserve">FUENTE-FUENTE OPUS X 1992 RESERVE D'CHATEAU </v>
      </c>
      <c r="C2298" s="101">
        <v>186</v>
      </c>
      <c r="D2298" t="s">
        <v>2792</v>
      </c>
      <c r="E2298" t="s">
        <v>5316</v>
      </c>
      <c r="F2298" t="s">
        <v>5317</v>
      </c>
    </row>
    <row r="2299" spans="1:6" x14ac:dyDescent="0.25">
      <c r="A2299" t="str">
        <f t="shared" si="70"/>
        <v>AMMS18235</v>
      </c>
      <c r="B2299" s="116" t="str">
        <f t="shared" si="71"/>
        <v xml:space="preserve">FUENTE-FUENTE OPUS X 1992 ROBUSTO </v>
      </c>
      <c r="C2299" s="101">
        <v>162</v>
      </c>
      <c r="D2299" t="s">
        <v>2792</v>
      </c>
      <c r="E2299" t="s">
        <v>5318</v>
      </c>
      <c r="F2299" t="s">
        <v>5319</v>
      </c>
    </row>
    <row r="2300" spans="1:6" x14ac:dyDescent="0.25">
      <c r="A2300" t="str">
        <f t="shared" si="70"/>
        <v>AMMS15906</v>
      </c>
      <c r="B2300" s="116" t="str">
        <f t="shared" si="71"/>
        <v xml:space="preserve">FUENTE-FUENTE OPUS-X BELICOSO X3 </v>
      </c>
      <c r="C2300" s="101">
        <v>1659</v>
      </c>
      <c r="D2300" t="s">
        <v>5320</v>
      </c>
      <c r="E2300" t="s">
        <v>5321</v>
      </c>
      <c r="F2300" t="s">
        <v>5322</v>
      </c>
    </row>
    <row r="2301" spans="1:6" x14ac:dyDescent="0.25">
      <c r="A2301" t="str">
        <f t="shared" si="70"/>
        <v>AMMS15881</v>
      </c>
      <c r="B2301" s="116" t="str">
        <f t="shared" si="71"/>
        <v xml:space="preserve">FUENTE-FUENTE OPUS-X DOUBLE CORONA </v>
      </c>
      <c r="C2301" s="101">
        <v>1920</v>
      </c>
      <c r="D2301" t="s">
        <v>5323</v>
      </c>
      <c r="E2301" t="s">
        <v>5324</v>
      </c>
      <c r="F2301" t="s">
        <v>5325</v>
      </c>
    </row>
    <row r="2302" spans="1:6" x14ac:dyDescent="0.25">
      <c r="A2302" t="str">
        <f t="shared" si="70"/>
        <v>AMMS16250</v>
      </c>
      <c r="B2302" s="116" t="str">
        <f t="shared" si="71"/>
        <v xml:space="preserve">FUENTE-FUENTE OPUS-X DOUBLE CORONA </v>
      </c>
      <c r="C2302" s="101">
        <v>60</v>
      </c>
      <c r="D2302" t="s">
        <v>3529</v>
      </c>
      <c r="E2302" t="s">
        <v>5324</v>
      </c>
      <c r="F2302" t="s">
        <v>5326</v>
      </c>
    </row>
    <row r="2303" spans="1:6" x14ac:dyDescent="0.25">
      <c r="A2303" t="str">
        <f t="shared" si="70"/>
        <v>AMMS15901</v>
      </c>
      <c r="B2303" s="116" t="str">
        <f t="shared" si="71"/>
        <v xml:space="preserve">FUENTE-FUENTE OPUS-X FUENTE-FUENTE </v>
      </c>
      <c r="C2303" s="101">
        <v>1280</v>
      </c>
      <c r="D2303" t="s">
        <v>5323</v>
      </c>
      <c r="E2303" t="s">
        <v>5327</v>
      </c>
      <c r="F2303" t="s">
        <v>5328</v>
      </c>
    </row>
    <row r="2304" spans="1:6" x14ac:dyDescent="0.25">
      <c r="A2304" t="str">
        <f t="shared" si="70"/>
        <v>AMMS15880</v>
      </c>
      <c r="B2304" s="116" t="str">
        <f t="shared" si="71"/>
        <v xml:space="preserve">FUENTE-FUENTE OPUS-X PERFECXION N.2 </v>
      </c>
      <c r="C2304" s="101">
        <v>1682</v>
      </c>
      <c r="D2304" t="s">
        <v>5329</v>
      </c>
      <c r="E2304" t="s">
        <v>5330</v>
      </c>
      <c r="F2304" t="s">
        <v>5331</v>
      </c>
    </row>
    <row r="2305" spans="1:6" x14ac:dyDescent="0.25">
      <c r="A2305" t="str">
        <f t="shared" si="70"/>
        <v>AMMS15907</v>
      </c>
      <c r="B2305" s="116" t="str">
        <f t="shared" si="71"/>
        <v xml:space="preserve">FUENTE-FUENTE OPUS-X PERFECXION N.4 </v>
      </c>
      <c r="C2305" s="101">
        <v>1554</v>
      </c>
      <c r="D2305" t="s">
        <v>5320</v>
      </c>
      <c r="E2305" t="s">
        <v>5332</v>
      </c>
      <c r="F2305" t="s">
        <v>5333</v>
      </c>
    </row>
    <row r="2306" spans="1:6" x14ac:dyDescent="0.25">
      <c r="A2306" t="str">
        <f t="shared" ref="A2306:A2369" si="72">"AMMS" &amp; F2306</f>
        <v>AMMS16691</v>
      </c>
      <c r="B2306" s="116" t="str">
        <f t="shared" ref="B2306:B2369" si="73">E2306 &amp; " " &amp; IF(D2306="astuccio da 20 pezzi","*AST 20",IF(D2306="cartoccio da 20 pezzi","*CART 20",""))</f>
        <v xml:space="preserve">FUENTE-FUENTE OPUS-X PERFECXION N° 5 </v>
      </c>
      <c r="C2306" s="101">
        <v>33</v>
      </c>
      <c r="D2306" t="s">
        <v>3529</v>
      </c>
      <c r="E2306" t="s">
        <v>5334</v>
      </c>
      <c r="F2306" t="s">
        <v>5335</v>
      </c>
    </row>
    <row r="2307" spans="1:6" x14ac:dyDescent="0.25">
      <c r="A2307" t="str">
        <f t="shared" si="72"/>
        <v>AMMS16690</v>
      </c>
      <c r="B2307" s="116" t="str">
        <f t="shared" si="73"/>
        <v xml:space="preserve">FUENTE-FUENTE OPUS-X RESERVA D'CHATEAU </v>
      </c>
      <c r="C2307" s="101">
        <v>52.5</v>
      </c>
      <c r="D2307" t="s">
        <v>3529</v>
      </c>
      <c r="E2307" t="s">
        <v>5336</v>
      </c>
      <c r="F2307" t="s">
        <v>5337</v>
      </c>
    </row>
    <row r="2308" spans="1:6" x14ac:dyDescent="0.25">
      <c r="A2308" t="str">
        <f t="shared" si="72"/>
        <v>AMMS16708</v>
      </c>
      <c r="B2308" s="116" t="str">
        <f t="shared" si="73"/>
        <v xml:space="preserve">FUENTE-FUENTE OPUS-X ROBUSTO </v>
      </c>
      <c r="C2308" s="101">
        <v>1363</v>
      </c>
      <c r="D2308" t="s">
        <v>5329</v>
      </c>
      <c r="E2308" t="s">
        <v>5338</v>
      </c>
      <c r="F2308" t="s">
        <v>5339</v>
      </c>
    </row>
    <row r="2309" spans="1:6" x14ac:dyDescent="0.25">
      <c r="A2309" t="str">
        <f t="shared" si="72"/>
        <v>AMMS16692</v>
      </c>
      <c r="B2309" s="116" t="str">
        <f t="shared" si="73"/>
        <v xml:space="preserve">FUENTE-FUENTE OPUS-X SUPER BELICOSO </v>
      </c>
      <c r="C2309" s="101">
        <v>50</v>
      </c>
      <c r="D2309" t="s">
        <v>3529</v>
      </c>
      <c r="E2309" t="s">
        <v>5340</v>
      </c>
      <c r="F2309" t="s">
        <v>5341</v>
      </c>
    </row>
    <row r="2310" spans="1:6" x14ac:dyDescent="0.25">
      <c r="A2310" t="str">
        <f t="shared" si="72"/>
        <v>AMMS19337</v>
      </c>
      <c r="B2310" s="116" t="str">
        <f t="shared" si="73"/>
        <v xml:space="preserve">FURIA ALECTO </v>
      </c>
      <c r="C2310" s="101">
        <v>150</v>
      </c>
      <c r="D2310" t="s">
        <v>2755</v>
      </c>
      <c r="E2310" t="s">
        <v>5342</v>
      </c>
      <c r="F2310" t="s">
        <v>5343</v>
      </c>
    </row>
    <row r="2311" spans="1:6" x14ac:dyDescent="0.25">
      <c r="A2311" t="str">
        <f t="shared" si="72"/>
        <v>AMMS20953</v>
      </c>
      <c r="B2311" s="116" t="str">
        <f t="shared" si="73"/>
        <v xml:space="preserve">FURIA INANNA </v>
      </c>
      <c r="C2311" s="101">
        <v>195</v>
      </c>
      <c r="D2311" t="s">
        <v>2755</v>
      </c>
      <c r="E2311" t="s">
        <v>5344</v>
      </c>
      <c r="F2311" t="s">
        <v>5345</v>
      </c>
    </row>
    <row r="2312" spans="1:6" x14ac:dyDescent="0.25">
      <c r="A2312" t="str">
        <f t="shared" si="72"/>
        <v>AMMS19338</v>
      </c>
      <c r="B2312" s="116" t="str">
        <f t="shared" si="73"/>
        <v xml:space="preserve">FURIA MEGAERA </v>
      </c>
      <c r="C2312" s="101">
        <v>165</v>
      </c>
      <c r="D2312" t="s">
        <v>2755</v>
      </c>
      <c r="E2312" t="s">
        <v>5346</v>
      </c>
      <c r="F2312" t="s">
        <v>5347</v>
      </c>
    </row>
    <row r="2313" spans="1:6" x14ac:dyDescent="0.25">
      <c r="A2313" t="str">
        <f t="shared" si="72"/>
        <v>AMMS19691</v>
      </c>
      <c r="B2313" s="116" t="str">
        <f t="shared" si="73"/>
        <v xml:space="preserve">FURIA SAMPLER </v>
      </c>
      <c r="C2313" s="101">
        <v>42</v>
      </c>
      <c r="D2313" t="s">
        <v>2792</v>
      </c>
      <c r="E2313" t="s">
        <v>5348</v>
      </c>
      <c r="F2313" t="s">
        <v>5349</v>
      </c>
    </row>
    <row r="2314" spans="1:6" x14ac:dyDescent="0.25">
      <c r="A2314" t="str">
        <f t="shared" si="72"/>
        <v>AMMS20954</v>
      </c>
      <c r="B2314" s="116" t="str">
        <f t="shared" si="73"/>
        <v xml:space="preserve">FURIA TISIPHONE </v>
      </c>
      <c r="C2314" s="101">
        <v>185</v>
      </c>
      <c r="D2314" t="s">
        <v>2755</v>
      </c>
      <c r="E2314" t="s">
        <v>5350</v>
      </c>
      <c r="F2314" t="s">
        <v>5351</v>
      </c>
    </row>
    <row r="2315" spans="1:6" x14ac:dyDescent="0.25">
      <c r="A2315" t="str">
        <f t="shared" si="72"/>
        <v>AMMS20415</v>
      </c>
      <c r="B2315" s="116" t="str">
        <f t="shared" si="73"/>
        <v xml:space="preserve">GUANTANAMERA 5 DECIMOS </v>
      </c>
      <c r="C2315" s="101">
        <v>9</v>
      </c>
      <c r="D2315" t="s">
        <v>2752</v>
      </c>
      <c r="E2315" t="s">
        <v>5352</v>
      </c>
      <c r="F2315" t="s">
        <v>5353</v>
      </c>
    </row>
    <row r="2316" spans="1:6" x14ac:dyDescent="0.25">
      <c r="A2316" t="str">
        <f t="shared" si="72"/>
        <v>AMMS17138</v>
      </c>
      <c r="B2316" s="116" t="str">
        <f t="shared" si="73"/>
        <v xml:space="preserve">GUANTANAMERA CRISTALES </v>
      </c>
      <c r="C2316" s="101">
        <v>3.2</v>
      </c>
      <c r="D2316" t="s">
        <v>3529</v>
      </c>
      <c r="E2316" t="s">
        <v>5354</v>
      </c>
      <c r="F2316" t="s">
        <v>5355</v>
      </c>
    </row>
    <row r="2317" spans="1:6" x14ac:dyDescent="0.25">
      <c r="A2317" t="str">
        <f t="shared" si="72"/>
        <v>AMMS21042</v>
      </c>
      <c r="B2317" s="116" t="str">
        <f t="shared" si="73"/>
        <v xml:space="preserve">GUANTANAMERA CRISTALES </v>
      </c>
      <c r="C2317" s="101">
        <v>80</v>
      </c>
      <c r="D2317" t="s">
        <v>3483</v>
      </c>
      <c r="E2317" t="s">
        <v>5354</v>
      </c>
      <c r="F2317" t="s">
        <v>5356</v>
      </c>
    </row>
    <row r="2318" spans="1:6" x14ac:dyDescent="0.25">
      <c r="A2318" t="str">
        <f t="shared" si="72"/>
        <v>AMMS21387</v>
      </c>
      <c r="B2318" s="116" t="str">
        <f t="shared" si="73"/>
        <v xml:space="preserve">GURKHA BEAUTY 25TH ANNIVERSARY </v>
      </c>
      <c r="C2318" s="101">
        <v>1000</v>
      </c>
      <c r="D2318" t="s">
        <v>3483</v>
      </c>
      <c r="E2318" t="s">
        <v>5357</v>
      </c>
      <c r="F2318" t="s">
        <v>5358</v>
      </c>
    </row>
    <row r="2319" spans="1:6" x14ac:dyDescent="0.25">
      <c r="A2319" t="str">
        <f t="shared" si="72"/>
        <v>AMMS19545</v>
      </c>
      <c r="B2319" s="116" t="str">
        <f t="shared" si="73"/>
        <v xml:space="preserve">GURKHA BOURBON COLLECTION CHURCHILL MADURO </v>
      </c>
      <c r="C2319" s="101">
        <v>22.5</v>
      </c>
      <c r="D2319" t="s">
        <v>3529</v>
      </c>
      <c r="E2319" t="s">
        <v>5359</v>
      </c>
      <c r="F2319" t="s">
        <v>5360</v>
      </c>
    </row>
    <row r="2320" spans="1:6" x14ac:dyDescent="0.25">
      <c r="A2320" t="str">
        <f t="shared" si="72"/>
        <v>AMMS19546</v>
      </c>
      <c r="B2320" s="116" t="str">
        <f t="shared" si="73"/>
        <v xml:space="preserve">GURKHA BOURBON COLLECTION TORO NATURAL </v>
      </c>
      <c r="C2320" s="101">
        <v>20</v>
      </c>
      <c r="D2320" t="s">
        <v>3529</v>
      </c>
      <c r="E2320" t="s">
        <v>5361</v>
      </c>
      <c r="F2320" t="s">
        <v>5362</v>
      </c>
    </row>
    <row r="2321" spans="1:6" x14ac:dyDescent="0.25">
      <c r="A2321" t="str">
        <f t="shared" si="72"/>
        <v>AMMS19870</v>
      </c>
      <c r="B2321" s="116" t="str">
        <f t="shared" si="73"/>
        <v xml:space="preserve">GURKHA CELLAR RESERVE 10th ANNIVERSARY AGED 15 YEARS GRAND ROTHCHILD 6x58 </v>
      </c>
      <c r="C2321" s="101">
        <v>504</v>
      </c>
      <c r="D2321" t="s">
        <v>3506</v>
      </c>
      <c r="E2321" t="s">
        <v>5363</v>
      </c>
      <c r="F2321" t="s">
        <v>5364</v>
      </c>
    </row>
    <row r="2322" spans="1:6" x14ac:dyDescent="0.25">
      <c r="A2322" t="str">
        <f t="shared" si="72"/>
        <v>AMMS19465</v>
      </c>
      <c r="B2322" s="116" t="str">
        <f t="shared" si="73"/>
        <v xml:space="preserve">GURKHA CELLAR RESERVE 21 YEAR GRAND ROBUSTO </v>
      </c>
      <c r="C2322" s="101">
        <v>470</v>
      </c>
      <c r="D2322" t="s">
        <v>1900</v>
      </c>
      <c r="E2322" t="s">
        <v>5365</v>
      </c>
      <c r="F2322" t="s">
        <v>5366</v>
      </c>
    </row>
    <row r="2323" spans="1:6" x14ac:dyDescent="0.25">
      <c r="A2323" t="str">
        <f t="shared" si="72"/>
        <v>AMMS19466</v>
      </c>
      <c r="B2323" s="116" t="str">
        <f t="shared" si="73"/>
        <v xml:space="preserve">GURKHA CELLAR RESERVE 21 YEAR KRAKEN XO </v>
      </c>
      <c r="C2323" s="101">
        <v>500</v>
      </c>
      <c r="D2323" t="s">
        <v>1900</v>
      </c>
      <c r="E2323" t="s">
        <v>5367</v>
      </c>
      <c r="F2323" t="s">
        <v>5368</v>
      </c>
    </row>
    <row r="2324" spans="1:6" x14ac:dyDescent="0.25">
      <c r="A2324" t="str">
        <f t="shared" si="72"/>
        <v>AMMS19464</v>
      </c>
      <c r="B2324" s="116" t="str">
        <f t="shared" si="73"/>
        <v xml:space="preserve">GURKHA CELLAR RESERVE 21 YEAR SOLARA DOUBLE ROBUSTO </v>
      </c>
      <c r="C2324" s="101">
        <v>430</v>
      </c>
      <c r="D2324" t="s">
        <v>1900</v>
      </c>
      <c r="E2324" t="s">
        <v>5369</v>
      </c>
      <c r="F2324" t="s">
        <v>5370</v>
      </c>
    </row>
    <row r="2325" spans="1:6" x14ac:dyDescent="0.25">
      <c r="A2325" t="str">
        <f t="shared" si="72"/>
        <v>AMMS19459</v>
      </c>
      <c r="B2325" s="116" t="str">
        <f t="shared" si="73"/>
        <v xml:space="preserve">GURKHA CELLAR RESERVE EDICION ESPECIAL GRAND ROBUSTO </v>
      </c>
      <c r="C2325" s="101">
        <v>480</v>
      </c>
      <c r="D2325" t="s">
        <v>1900</v>
      </c>
      <c r="E2325" t="s">
        <v>5371</v>
      </c>
      <c r="F2325" t="s">
        <v>5372</v>
      </c>
    </row>
    <row r="2326" spans="1:6" x14ac:dyDescent="0.25">
      <c r="A2326" t="str">
        <f t="shared" si="72"/>
        <v>AMMS19457</v>
      </c>
      <c r="B2326" s="116" t="str">
        <f t="shared" si="73"/>
        <v xml:space="preserve">GURKHA CELLAR RESERVE EDICION ESPECIAL KOI PERFECTO # 2 </v>
      </c>
      <c r="C2326" s="101">
        <v>350</v>
      </c>
      <c r="D2326" t="s">
        <v>1900</v>
      </c>
      <c r="E2326" t="s">
        <v>5373</v>
      </c>
      <c r="F2326" t="s">
        <v>5374</v>
      </c>
    </row>
    <row r="2327" spans="1:6" x14ac:dyDescent="0.25">
      <c r="A2327" t="str">
        <f t="shared" si="72"/>
        <v>AMMS19460</v>
      </c>
      <c r="B2327" s="116" t="str">
        <f t="shared" si="73"/>
        <v xml:space="preserve">GURKHA CELLAR RESERVE EDICION ESPECIAL KRAKEN XO </v>
      </c>
      <c r="C2327" s="101">
        <v>500</v>
      </c>
      <c r="D2327" t="s">
        <v>1900</v>
      </c>
      <c r="E2327" t="s">
        <v>5375</v>
      </c>
      <c r="F2327" t="s">
        <v>5376</v>
      </c>
    </row>
    <row r="2328" spans="1:6" x14ac:dyDescent="0.25">
      <c r="A2328" t="str">
        <f t="shared" si="72"/>
        <v>AMMS19458</v>
      </c>
      <c r="B2328" s="116" t="str">
        <f t="shared" si="73"/>
        <v xml:space="preserve">GURKHA CELLAR RESERVE EDICION ESPECIAL SOLARA DOUBLE ROBUSTO </v>
      </c>
      <c r="C2328" s="101">
        <v>420</v>
      </c>
      <c r="D2328" t="s">
        <v>1900</v>
      </c>
      <c r="E2328" t="s">
        <v>5377</v>
      </c>
      <c r="F2328" t="s">
        <v>5378</v>
      </c>
    </row>
    <row r="2329" spans="1:6" x14ac:dyDescent="0.25">
      <c r="A2329" t="str">
        <f t="shared" si="72"/>
        <v>AMMS19451</v>
      </c>
      <c r="B2329" s="116" t="str">
        <f t="shared" si="73"/>
        <v xml:space="preserve">GURKHA CELLAR RESERVE GRAND ROBUSTO </v>
      </c>
      <c r="C2329" s="101">
        <v>420</v>
      </c>
      <c r="D2329" t="s">
        <v>1900</v>
      </c>
      <c r="E2329" t="s">
        <v>5379</v>
      </c>
      <c r="F2329" t="s">
        <v>5380</v>
      </c>
    </row>
    <row r="2330" spans="1:6" x14ac:dyDescent="0.25">
      <c r="A2330" t="str">
        <f t="shared" si="72"/>
        <v>AMMS19449</v>
      </c>
      <c r="B2330" s="116" t="str">
        <f t="shared" si="73"/>
        <v xml:space="preserve">GURKHA CELLAR RESERVE KOI PERFECTO # 2 </v>
      </c>
      <c r="C2330" s="101">
        <v>350</v>
      </c>
      <c r="D2330" t="s">
        <v>1900</v>
      </c>
      <c r="E2330" t="s">
        <v>5381</v>
      </c>
      <c r="F2330" t="s">
        <v>5382</v>
      </c>
    </row>
    <row r="2331" spans="1:6" x14ac:dyDescent="0.25">
      <c r="A2331" t="str">
        <f t="shared" si="72"/>
        <v>AMMS19452</v>
      </c>
      <c r="B2331" s="116" t="str">
        <f t="shared" si="73"/>
        <v xml:space="preserve">GURKHA CELLAR RESERVE KRAKEN XO </v>
      </c>
      <c r="C2331" s="101">
        <v>480</v>
      </c>
      <c r="D2331" t="s">
        <v>1900</v>
      </c>
      <c r="E2331" t="s">
        <v>5383</v>
      </c>
      <c r="F2331" t="s">
        <v>5384</v>
      </c>
    </row>
    <row r="2332" spans="1:6" x14ac:dyDescent="0.25">
      <c r="A2332" t="str">
        <f t="shared" si="72"/>
        <v>AMMS19455</v>
      </c>
      <c r="B2332" s="116" t="str">
        <f t="shared" si="73"/>
        <v xml:space="preserve">GURKHA CELLAR RESERVE LIMITADA GRAND ROTHSCHILD </v>
      </c>
      <c r="C2332" s="101">
        <v>430</v>
      </c>
      <c r="D2332" t="s">
        <v>1900</v>
      </c>
      <c r="E2332" t="s">
        <v>5385</v>
      </c>
      <c r="F2332" t="s">
        <v>5386</v>
      </c>
    </row>
    <row r="2333" spans="1:6" x14ac:dyDescent="0.25">
      <c r="A2333" t="str">
        <f t="shared" si="72"/>
        <v>AMMS19456</v>
      </c>
      <c r="B2333" s="116" t="str">
        <f t="shared" si="73"/>
        <v xml:space="preserve">GURKHA CELLAR RESERVE LIMITADA KRAKEN XO </v>
      </c>
      <c r="C2333" s="101">
        <v>480</v>
      </c>
      <c r="D2333" t="s">
        <v>1900</v>
      </c>
      <c r="E2333" t="s">
        <v>5387</v>
      </c>
      <c r="F2333" t="s">
        <v>5388</v>
      </c>
    </row>
    <row r="2334" spans="1:6" x14ac:dyDescent="0.25">
      <c r="A2334" t="str">
        <f t="shared" si="72"/>
        <v>AMMS19454</v>
      </c>
      <c r="B2334" s="116" t="str">
        <f t="shared" si="73"/>
        <v xml:space="preserve">GURKHA CELLAR RESERVE LIMITADA SOLARA DOUBLE ROBUSTO </v>
      </c>
      <c r="C2334" s="101">
        <v>390</v>
      </c>
      <c r="D2334" t="s">
        <v>1900</v>
      </c>
      <c r="E2334" t="s">
        <v>5389</v>
      </c>
      <c r="F2334" t="s">
        <v>5390</v>
      </c>
    </row>
    <row r="2335" spans="1:6" x14ac:dyDescent="0.25">
      <c r="A2335" t="str">
        <f t="shared" si="72"/>
        <v>AMMS19462</v>
      </c>
      <c r="B2335" s="116" t="str">
        <f t="shared" si="73"/>
        <v xml:space="preserve">GURKHA CELLAR RESERVE PLATINUM EDITION GRAND ROBUSTO </v>
      </c>
      <c r="C2335" s="101">
        <v>370</v>
      </c>
      <c r="D2335" t="s">
        <v>1900</v>
      </c>
      <c r="E2335" t="s">
        <v>5391</v>
      </c>
      <c r="F2335" t="s">
        <v>5392</v>
      </c>
    </row>
    <row r="2336" spans="1:6" x14ac:dyDescent="0.25">
      <c r="A2336" t="str">
        <f t="shared" si="72"/>
        <v>AMMS19463</v>
      </c>
      <c r="B2336" s="116" t="str">
        <f t="shared" si="73"/>
        <v xml:space="preserve">GURKHA CELLAR RESERVE PLATINUM EDITION KRAKEN XO </v>
      </c>
      <c r="C2336" s="101">
        <v>400</v>
      </c>
      <c r="D2336" t="s">
        <v>1900</v>
      </c>
      <c r="E2336" t="s">
        <v>5393</v>
      </c>
      <c r="F2336" t="s">
        <v>5394</v>
      </c>
    </row>
    <row r="2337" spans="1:6" x14ac:dyDescent="0.25">
      <c r="A2337" t="str">
        <f t="shared" si="72"/>
        <v>AMMS19461</v>
      </c>
      <c r="B2337" s="116" t="str">
        <f t="shared" si="73"/>
        <v xml:space="preserve">GURKHA CELLAR RESERVE PLATINUM EDITION SOLARA DOUBLE ROBUSTO </v>
      </c>
      <c r="C2337" s="101">
        <v>350</v>
      </c>
      <c r="D2337" t="s">
        <v>1900</v>
      </c>
      <c r="E2337" t="s">
        <v>5395</v>
      </c>
      <c r="F2337" t="s">
        <v>5396</v>
      </c>
    </row>
    <row r="2338" spans="1:6" x14ac:dyDescent="0.25">
      <c r="A2338" t="str">
        <f t="shared" si="72"/>
        <v>AMMS19450</v>
      </c>
      <c r="B2338" s="116" t="str">
        <f t="shared" si="73"/>
        <v xml:space="preserve">GURKHA CELLAR RESERVE SOLARA DOUBLE ROBUSTO </v>
      </c>
      <c r="C2338" s="101">
        <v>390</v>
      </c>
      <c r="D2338" t="s">
        <v>1900</v>
      </c>
      <c r="E2338" t="s">
        <v>5397</v>
      </c>
      <c r="F2338" t="s">
        <v>5398</v>
      </c>
    </row>
    <row r="2339" spans="1:6" x14ac:dyDescent="0.25">
      <c r="A2339" t="str">
        <f t="shared" si="72"/>
        <v>AMMS20581</v>
      </c>
      <c r="B2339" s="116" t="str">
        <f t="shared" si="73"/>
        <v xml:space="preserve">GURKHA CELLAR RESERVE TUBES </v>
      </c>
      <c r="C2339" s="101">
        <v>500</v>
      </c>
      <c r="D2339" t="s">
        <v>1900</v>
      </c>
      <c r="E2339" t="s">
        <v>5399</v>
      </c>
      <c r="F2339" t="s">
        <v>5400</v>
      </c>
    </row>
    <row r="2340" spans="1:6" x14ac:dyDescent="0.25">
      <c r="A2340" t="str">
        <f t="shared" si="72"/>
        <v>AMMS20582</v>
      </c>
      <c r="B2340" s="116" t="str">
        <f t="shared" si="73"/>
        <v xml:space="preserve">GURKHA CELLAR RESERVE TUBES </v>
      </c>
      <c r="C2340" s="101">
        <v>25</v>
      </c>
      <c r="D2340" t="s">
        <v>3529</v>
      </c>
      <c r="E2340" t="s">
        <v>5399</v>
      </c>
      <c r="F2340" t="s">
        <v>5401</v>
      </c>
    </row>
    <row r="2341" spans="1:6" x14ac:dyDescent="0.25">
      <c r="A2341" t="str">
        <f t="shared" si="72"/>
        <v>AMMS21397</v>
      </c>
      <c r="B2341" s="116" t="str">
        <f t="shared" si="73"/>
        <v xml:space="preserve">GURKHA COLLECCION ESPECIAL NICARAGUA N° 2 PIRAMIDE 6 1/8x52 </v>
      </c>
      <c r="C2341" s="101">
        <v>250</v>
      </c>
      <c r="D2341" t="s">
        <v>2755</v>
      </c>
      <c r="E2341" t="s">
        <v>5402</v>
      </c>
      <c r="F2341" t="s">
        <v>5403</v>
      </c>
    </row>
    <row r="2342" spans="1:6" x14ac:dyDescent="0.25">
      <c r="A2342" t="str">
        <f t="shared" si="72"/>
        <v>AMMS21396</v>
      </c>
      <c r="B2342" s="116" t="str">
        <f t="shared" si="73"/>
        <v xml:space="preserve">GURKHA COLLECCION ESPECIAL NICARAGUA TORO 6x54 </v>
      </c>
      <c r="C2342" s="101">
        <v>250</v>
      </c>
      <c r="D2342" t="s">
        <v>2755</v>
      </c>
      <c r="E2342" t="s">
        <v>5404</v>
      </c>
      <c r="F2342" t="s">
        <v>5405</v>
      </c>
    </row>
    <row r="2343" spans="1:6" x14ac:dyDescent="0.25">
      <c r="A2343" t="str">
        <f t="shared" si="72"/>
        <v>AMMS20911</v>
      </c>
      <c r="B2343" s="116" t="str">
        <f t="shared" si="73"/>
        <v xml:space="preserve">GURKHA CRYSTAL KRAKEN - XO </v>
      </c>
      <c r="C2343" s="101">
        <v>85</v>
      </c>
      <c r="D2343" t="s">
        <v>2792</v>
      </c>
      <c r="E2343" t="s">
        <v>5406</v>
      </c>
      <c r="F2343" t="s">
        <v>5407</v>
      </c>
    </row>
    <row r="2344" spans="1:6" x14ac:dyDescent="0.25">
      <c r="A2344" t="str">
        <f t="shared" si="72"/>
        <v>AMMS21394</v>
      </c>
      <c r="B2344" s="116" t="str">
        <f t="shared" si="73"/>
        <v xml:space="preserve">GURKHA EVIL ROBUSTOS </v>
      </c>
      <c r="C2344" s="101">
        <v>60</v>
      </c>
      <c r="D2344" t="s">
        <v>2999</v>
      </c>
      <c r="E2344" t="s">
        <v>5408</v>
      </c>
      <c r="F2344" t="s">
        <v>5409</v>
      </c>
    </row>
    <row r="2345" spans="1:6" x14ac:dyDescent="0.25">
      <c r="A2345" t="str">
        <f t="shared" si="72"/>
        <v>AMMS21700</v>
      </c>
      <c r="B2345" s="116" t="str">
        <f t="shared" si="73"/>
        <v xml:space="preserve">GURKHA FAT BOY 4x60 </v>
      </c>
      <c r="C2345" s="101">
        <v>340</v>
      </c>
      <c r="D2345" t="s">
        <v>1900</v>
      </c>
      <c r="E2345" t="s">
        <v>5410</v>
      </c>
      <c r="F2345" t="s">
        <v>5411</v>
      </c>
    </row>
    <row r="2346" spans="1:6" x14ac:dyDescent="0.25">
      <c r="A2346" t="str">
        <f t="shared" si="72"/>
        <v>AMMS21701</v>
      </c>
      <c r="B2346" s="116" t="str">
        <f t="shared" si="73"/>
        <v xml:space="preserve">GURKHA FAT BOY 5x66 </v>
      </c>
      <c r="C2346" s="101">
        <v>360</v>
      </c>
      <c r="D2346" t="s">
        <v>1900</v>
      </c>
      <c r="E2346" t="s">
        <v>5412</v>
      </c>
      <c r="F2346" t="s">
        <v>5413</v>
      </c>
    </row>
    <row r="2347" spans="1:6" x14ac:dyDescent="0.25">
      <c r="A2347" t="str">
        <f t="shared" si="72"/>
        <v>AMMS21702</v>
      </c>
      <c r="B2347" s="116" t="str">
        <f t="shared" si="73"/>
        <v xml:space="preserve">GURKHA FAT BOY 6x66 </v>
      </c>
      <c r="C2347" s="101">
        <v>380</v>
      </c>
      <c r="D2347" t="s">
        <v>1900</v>
      </c>
      <c r="E2347" t="s">
        <v>5414</v>
      </c>
      <c r="F2347" t="s">
        <v>5415</v>
      </c>
    </row>
    <row r="2348" spans="1:6" x14ac:dyDescent="0.25">
      <c r="A2348" t="str">
        <f t="shared" si="72"/>
        <v>AMMS19526</v>
      </c>
      <c r="B2348" s="116" t="str">
        <f t="shared" si="73"/>
        <v xml:space="preserve">GURKHA GHOST ASURA ROTHSCHILD 6x54 </v>
      </c>
      <c r="C2348" s="101">
        <v>367.5</v>
      </c>
      <c r="D2348" t="s">
        <v>3417</v>
      </c>
      <c r="E2348" t="s">
        <v>5416</v>
      </c>
      <c r="F2348" t="s">
        <v>5417</v>
      </c>
    </row>
    <row r="2349" spans="1:6" x14ac:dyDescent="0.25">
      <c r="A2349" t="str">
        <f t="shared" si="72"/>
        <v>AMMS21275</v>
      </c>
      <c r="B2349" s="116" t="str">
        <f t="shared" si="73"/>
        <v xml:space="preserve">GURKHA GHOST CONNECTICUT ASURA ROTCHILD 6x54 </v>
      </c>
      <c r="C2349" s="101">
        <v>367.5</v>
      </c>
      <c r="D2349" t="s">
        <v>3417</v>
      </c>
      <c r="E2349" t="s">
        <v>5418</v>
      </c>
      <c r="F2349" t="s">
        <v>5419</v>
      </c>
    </row>
    <row r="2350" spans="1:6" x14ac:dyDescent="0.25">
      <c r="A2350" t="str">
        <f t="shared" si="72"/>
        <v>AMMS21272</v>
      </c>
      <c r="B2350" s="116" t="str">
        <f t="shared" si="73"/>
        <v xml:space="preserve">GURKHA GHOST CONNECTICUT SHADOW ROBUSTO 5x52 </v>
      </c>
      <c r="C2350" s="101">
        <v>346.5</v>
      </c>
      <c r="D2350" t="s">
        <v>3417</v>
      </c>
      <c r="E2350" t="s">
        <v>5420</v>
      </c>
      <c r="F2350" t="s">
        <v>5421</v>
      </c>
    </row>
    <row r="2351" spans="1:6" x14ac:dyDescent="0.25">
      <c r="A2351" t="str">
        <f t="shared" si="72"/>
        <v>AMMS20810</v>
      </c>
      <c r="B2351" s="116" t="str">
        <f t="shared" si="73"/>
        <v xml:space="preserve">GURKHA GHOST GOLD ASURA ROTHCHILD 6x54 </v>
      </c>
      <c r="C2351" s="101">
        <v>367.5</v>
      </c>
      <c r="D2351" t="s">
        <v>3417</v>
      </c>
      <c r="E2351" t="s">
        <v>5422</v>
      </c>
      <c r="F2351" t="s">
        <v>5423</v>
      </c>
    </row>
    <row r="2352" spans="1:6" x14ac:dyDescent="0.25">
      <c r="A2352" t="str">
        <f t="shared" si="72"/>
        <v>AMMS20811</v>
      </c>
      <c r="B2352" s="116" t="str">
        <f t="shared" si="73"/>
        <v xml:space="preserve">GURKHA GHOST GOLD SHADOW ROBUSTO 5x52 </v>
      </c>
      <c r="C2352" s="101">
        <v>346.5</v>
      </c>
      <c r="D2352" t="s">
        <v>3417</v>
      </c>
      <c r="E2352" t="s">
        <v>5424</v>
      </c>
      <c r="F2352" t="s">
        <v>5425</v>
      </c>
    </row>
    <row r="2353" spans="1:6" x14ac:dyDescent="0.25">
      <c r="A2353" t="str">
        <f t="shared" si="72"/>
        <v>AMMS21393</v>
      </c>
      <c r="B2353" s="116" t="str">
        <f t="shared" si="73"/>
        <v xml:space="preserve">GURKHA GHOST ROBUSTOS </v>
      </c>
      <c r="C2353" s="101">
        <v>65</v>
      </c>
      <c r="D2353" t="s">
        <v>2999</v>
      </c>
      <c r="E2353" t="s">
        <v>5426</v>
      </c>
      <c r="F2353" t="s">
        <v>5427</v>
      </c>
    </row>
    <row r="2354" spans="1:6" x14ac:dyDescent="0.25">
      <c r="A2354" t="str">
        <f t="shared" si="72"/>
        <v>AMMS19525</v>
      </c>
      <c r="B2354" s="116" t="str">
        <f t="shared" si="73"/>
        <v xml:space="preserve">GURKHA GHOST SHADOW ROBUSTO </v>
      </c>
      <c r="C2354" s="101">
        <v>346.5</v>
      </c>
      <c r="D2354" t="s">
        <v>3417</v>
      </c>
      <c r="E2354" t="s">
        <v>5428</v>
      </c>
      <c r="F2354" t="s">
        <v>5429</v>
      </c>
    </row>
    <row r="2355" spans="1:6" x14ac:dyDescent="0.25">
      <c r="A2355" t="str">
        <f t="shared" si="72"/>
        <v>AMMS20928</v>
      </c>
      <c r="B2355" s="116" t="str">
        <f t="shared" si="73"/>
        <v xml:space="preserve">GURKHA GODZILLA RARE LIMITED EDITION CIGARS </v>
      </c>
      <c r="C2355" s="101">
        <v>130</v>
      </c>
      <c r="D2355" t="s">
        <v>2867</v>
      </c>
      <c r="E2355" t="s">
        <v>5430</v>
      </c>
      <c r="F2355" t="s">
        <v>5431</v>
      </c>
    </row>
    <row r="2356" spans="1:6" x14ac:dyDescent="0.25">
      <c r="A2356" t="str">
        <f t="shared" si="72"/>
        <v>AMMS19542</v>
      </c>
      <c r="B2356" s="116" t="str">
        <f t="shared" si="73"/>
        <v xml:space="preserve">GURKHA GRAND RESERVE CHURCHILL MADURO </v>
      </c>
      <c r="C2356" s="101">
        <v>30</v>
      </c>
      <c r="D2356" t="s">
        <v>3529</v>
      </c>
      <c r="E2356" t="s">
        <v>5432</v>
      </c>
      <c r="F2356" t="s">
        <v>5433</v>
      </c>
    </row>
    <row r="2357" spans="1:6" x14ac:dyDescent="0.25">
      <c r="A2357" t="str">
        <f t="shared" si="72"/>
        <v>AMMS19541</v>
      </c>
      <c r="B2357" s="116" t="str">
        <f t="shared" si="73"/>
        <v xml:space="preserve">GURKHA GRAND RESERVE ROBUSTO NATURAL </v>
      </c>
      <c r="C2357" s="101">
        <v>27.5</v>
      </c>
      <c r="D2357" t="s">
        <v>3529</v>
      </c>
      <c r="E2357" t="s">
        <v>5434</v>
      </c>
      <c r="F2357" t="s">
        <v>5435</v>
      </c>
    </row>
    <row r="2358" spans="1:6" x14ac:dyDescent="0.25">
      <c r="A2358" t="str">
        <f t="shared" si="72"/>
        <v>AMMS19445</v>
      </c>
      <c r="B2358" s="116" t="str">
        <f t="shared" si="73"/>
        <v xml:space="preserve">GURKHA HAVANA LEGEND ROBUSTO </v>
      </c>
      <c r="C2358" s="101">
        <v>290</v>
      </c>
      <c r="D2358" t="s">
        <v>1900</v>
      </c>
      <c r="E2358" t="s">
        <v>5436</v>
      </c>
      <c r="F2358" t="s">
        <v>5437</v>
      </c>
    </row>
    <row r="2359" spans="1:6" x14ac:dyDescent="0.25">
      <c r="A2359" t="str">
        <f t="shared" si="72"/>
        <v>AMMS19446</v>
      </c>
      <c r="B2359" s="116" t="str">
        <f t="shared" si="73"/>
        <v xml:space="preserve">GURKHA HAVANA LEGEND ROBUSTO CORTO </v>
      </c>
      <c r="C2359" s="101">
        <v>280</v>
      </c>
      <c r="D2359" t="s">
        <v>1900</v>
      </c>
      <c r="E2359" t="s">
        <v>5438</v>
      </c>
      <c r="F2359" t="s">
        <v>5439</v>
      </c>
    </row>
    <row r="2360" spans="1:6" x14ac:dyDescent="0.25">
      <c r="A2360" t="str">
        <f t="shared" si="72"/>
        <v>AMMS19447</v>
      </c>
      <c r="B2360" s="116" t="str">
        <f t="shared" si="73"/>
        <v xml:space="preserve">GURKHA HAVANA LEGEND TORO </v>
      </c>
      <c r="C2360" s="101">
        <v>310</v>
      </c>
      <c r="D2360" t="s">
        <v>1900</v>
      </c>
      <c r="E2360" t="s">
        <v>5440</v>
      </c>
      <c r="F2360" t="s">
        <v>5441</v>
      </c>
    </row>
    <row r="2361" spans="1:6" x14ac:dyDescent="0.25">
      <c r="A2361" t="str">
        <f t="shared" si="72"/>
        <v>AMMS19448</v>
      </c>
      <c r="B2361" s="116" t="str">
        <f t="shared" si="73"/>
        <v xml:space="preserve">GURKHA HAVANA LEGEND XO </v>
      </c>
      <c r="C2361" s="101">
        <v>290</v>
      </c>
      <c r="D2361" t="s">
        <v>1900</v>
      </c>
      <c r="E2361" t="s">
        <v>5442</v>
      </c>
      <c r="F2361" t="s">
        <v>5443</v>
      </c>
    </row>
    <row r="2362" spans="1:6" x14ac:dyDescent="0.25">
      <c r="A2362" t="str">
        <f t="shared" si="72"/>
        <v>AMMS21703</v>
      </c>
      <c r="B2362" s="116" t="str">
        <f t="shared" si="73"/>
        <v xml:space="preserve">GURKHA HERITAGE KINGSMAN </v>
      </c>
      <c r="C2362" s="101">
        <v>2000</v>
      </c>
      <c r="D2362" t="s">
        <v>2964</v>
      </c>
      <c r="E2362" t="s">
        <v>5444</v>
      </c>
      <c r="F2362" t="s">
        <v>5445</v>
      </c>
    </row>
    <row r="2363" spans="1:6" x14ac:dyDescent="0.25">
      <c r="A2363" t="str">
        <f t="shared" si="72"/>
        <v>AMMS19533</v>
      </c>
      <c r="B2363" s="116" t="str">
        <f t="shared" si="73"/>
        <v xml:space="preserve">GURKHA HERITAGE MADURO ROBUSTO </v>
      </c>
      <c r="C2363" s="101">
        <v>420</v>
      </c>
      <c r="D2363" t="s">
        <v>3506</v>
      </c>
      <c r="E2363" t="s">
        <v>5446</v>
      </c>
      <c r="F2363" t="s">
        <v>5447</v>
      </c>
    </row>
    <row r="2364" spans="1:6" x14ac:dyDescent="0.25">
      <c r="A2364" t="str">
        <f t="shared" si="72"/>
        <v>AMMS19534</v>
      </c>
      <c r="B2364" s="116" t="str">
        <f t="shared" si="73"/>
        <v xml:space="preserve">GURKHA HERITAGE MADURO ROBUSTO CORTO </v>
      </c>
      <c r="C2364" s="101">
        <v>384</v>
      </c>
      <c r="D2364" t="s">
        <v>3506</v>
      </c>
      <c r="E2364" t="s">
        <v>5448</v>
      </c>
      <c r="F2364" t="s">
        <v>5449</v>
      </c>
    </row>
    <row r="2365" spans="1:6" x14ac:dyDescent="0.25">
      <c r="A2365" t="str">
        <f t="shared" si="72"/>
        <v>AMMS19535</v>
      </c>
      <c r="B2365" s="116" t="str">
        <f t="shared" si="73"/>
        <v xml:space="preserve">GURKHA HERITAGE MADURO TORO </v>
      </c>
      <c r="C2365" s="101">
        <v>456</v>
      </c>
      <c r="D2365" t="s">
        <v>3506</v>
      </c>
      <c r="E2365" t="s">
        <v>5450</v>
      </c>
      <c r="F2365" t="s">
        <v>5451</v>
      </c>
    </row>
    <row r="2366" spans="1:6" x14ac:dyDescent="0.25">
      <c r="A2366" t="str">
        <f t="shared" si="72"/>
        <v>AMMS19529</v>
      </c>
      <c r="B2366" s="116" t="str">
        <f t="shared" si="73"/>
        <v xml:space="preserve">GURKHA HERITAGE ROBUSTO </v>
      </c>
      <c r="C2366" s="101">
        <v>420</v>
      </c>
      <c r="D2366" t="s">
        <v>3506</v>
      </c>
      <c r="E2366" t="s">
        <v>5452</v>
      </c>
      <c r="F2366" t="s">
        <v>5453</v>
      </c>
    </row>
    <row r="2367" spans="1:6" x14ac:dyDescent="0.25">
      <c r="A2367" t="str">
        <f t="shared" si="72"/>
        <v>AMMS19530</v>
      </c>
      <c r="B2367" s="116" t="str">
        <f t="shared" si="73"/>
        <v xml:space="preserve">GURKHA HERITAGE ROBUSTO CORTO </v>
      </c>
      <c r="C2367" s="101">
        <v>384</v>
      </c>
      <c r="D2367" t="s">
        <v>3506</v>
      </c>
      <c r="E2367" t="s">
        <v>5454</v>
      </c>
      <c r="F2367" t="s">
        <v>5455</v>
      </c>
    </row>
    <row r="2368" spans="1:6" x14ac:dyDescent="0.25">
      <c r="A2368" t="str">
        <f t="shared" si="72"/>
        <v>AMMS19531</v>
      </c>
      <c r="B2368" s="116" t="str">
        <f t="shared" si="73"/>
        <v xml:space="preserve">GURKHA HERITAGE TORO </v>
      </c>
      <c r="C2368" s="101">
        <v>456</v>
      </c>
      <c r="D2368" t="s">
        <v>3506</v>
      </c>
      <c r="E2368" t="s">
        <v>5456</v>
      </c>
      <c r="F2368" t="s">
        <v>5457</v>
      </c>
    </row>
    <row r="2369" spans="1:6" x14ac:dyDescent="0.25">
      <c r="A2369" t="str">
        <f t="shared" si="72"/>
        <v>AMMS19532</v>
      </c>
      <c r="B2369" s="116" t="str">
        <f t="shared" si="73"/>
        <v xml:space="preserve">GURKHA HERITAGE XO </v>
      </c>
      <c r="C2369" s="101">
        <v>408</v>
      </c>
      <c r="D2369" t="s">
        <v>3506</v>
      </c>
      <c r="E2369" t="s">
        <v>5458</v>
      </c>
      <c r="F2369" t="s">
        <v>5459</v>
      </c>
    </row>
    <row r="2370" spans="1:6" x14ac:dyDescent="0.25">
      <c r="A2370" t="str">
        <f t="shared" ref="A2370:A2433" si="74">"AMMS" &amp; F2370</f>
        <v>AMMS21274</v>
      </c>
      <c r="B2370" s="116" t="str">
        <f t="shared" ref="B2370:B2433" si="75">E2370 &amp; " " &amp; IF(D2370="astuccio da 20 pezzi","*AST 20",IF(D2370="cartoccio da 20 pezzi","*CART 20",""))</f>
        <v xml:space="preserve">GURKHA KINGDOM FIGURADO </v>
      </c>
      <c r="C2370" s="101">
        <v>675</v>
      </c>
      <c r="D2370" t="s">
        <v>3448</v>
      </c>
      <c r="E2370" t="s">
        <v>5460</v>
      </c>
      <c r="F2370" t="s">
        <v>5461</v>
      </c>
    </row>
    <row r="2371" spans="1:6" x14ac:dyDescent="0.25">
      <c r="A2371" t="str">
        <f t="shared" si="74"/>
        <v>AMMS19872</v>
      </c>
      <c r="B2371" s="116" t="str">
        <f t="shared" si="75"/>
        <v xml:space="preserve">GURKHA MARQUESA ROBUSTO PAREJO/PRENSADO 5x52 </v>
      </c>
      <c r="C2371" s="101">
        <v>330</v>
      </c>
      <c r="D2371" t="s">
        <v>1900</v>
      </c>
      <c r="E2371" t="s">
        <v>5462</v>
      </c>
      <c r="F2371" t="s">
        <v>5463</v>
      </c>
    </row>
    <row r="2372" spans="1:6" x14ac:dyDescent="0.25">
      <c r="A2372" t="str">
        <f t="shared" si="74"/>
        <v>AMMS19873</v>
      </c>
      <c r="B2372" s="116" t="str">
        <f t="shared" si="75"/>
        <v xml:space="preserve">GURKHA MARQUESA TORO PAREJO/PRENSADO 6x54 </v>
      </c>
      <c r="C2372" s="101">
        <v>350</v>
      </c>
      <c r="D2372" t="s">
        <v>1900</v>
      </c>
      <c r="E2372" t="s">
        <v>5464</v>
      </c>
      <c r="F2372" t="s">
        <v>5465</v>
      </c>
    </row>
    <row r="2373" spans="1:6" x14ac:dyDescent="0.25">
      <c r="A2373" t="str">
        <f t="shared" si="74"/>
        <v>AMMS19543</v>
      </c>
      <c r="B2373" s="116" t="str">
        <f t="shared" si="75"/>
        <v xml:space="preserve">GURKHA PRIVATE SELECT CHURCHILL </v>
      </c>
      <c r="C2373" s="101">
        <v>23.5</v>
      </c>
      <c r="D2373" t="s">
        <v>3529</v>
      </c>
      <c r="E2373" t="s">
        <v>5466</v>
      </c>
      <c r="F2373" t="s">
        <v>5467</v>
      </c>
    </row>
    <row r="2374" spans="1:6" x14ac:dyDescent="0.25">
      <c r="A2374" t="str">
        <f t="shared" si="74"/>
        <v>AMMS19544</v>
      </c>
      <c r="B2374" s="116" t="str">
        <f t="shared" si="75"/>
        <v xml:space="preserve">GURKHA PRIVATE SELECT TORO NATURAL </v>
      </c>
      <c r="C2374" s="101">
        <v>20</v>
      </c>
      <c r="D2374" t="s">
        <v>3529</v>
      </c>
      <c r="E2374" t="s">
        <v>5468</v>
      </c>
      <c r="F2374" t="s">
        <v>5469</v>
      </c>
    </row>
    <row r="2375" spans="1:6" x14ac:dyDescent="0.25">
      <c r="A2375" t="str">
        <f t="shared" si="74"/>
        <v>AMMS20812</v>
      </c>
      <c r="B2375" s="116" t="str">
        <f t="shared" si="75"/>
        <v xml:space="preserve">GURKHA REVENANT COROJO ROBUSTO 5x50 </v>
      </c>
      <c r="C2375" s="101">
        <v>280</v>
      </c>
      <c r="D2375" t="s">
        <v>1900</v>
      </c>
      <c r="E2375" t="s">
        <v>5470</v>
      </c>
      <c r="F2375" t="s">
        <v>5471</v>
      </c>
    </row>
    <row r="2376" spans="1:6" x14ac:dyDescent="0.25">
      <c r="A2376" t="str">
        <f t="shared" si="74"/>
        <v>AMMS20813</v>
      </c>
      <c r="B2376" s="116" t="str">
        <f t="shared" si="75"/>
        <v xml:space="preserve">GURKHA REVENANT COROJO TORO 6x54 </v>
      </c>
      <c r="C2376" s="101">
        <v>290</v>
      </c>
      <c r="D2376" t="s">
        <v>1900</v>
      </c>
      <c r="E2376" t="s">
        <v>5472</v>
      </c>
      <c r="F2376" t="s">
        <v>5473</v>
      </c>
    </row>
    <row r="2377" spans="1:6" x14ac:dyDescent="0.25">
      <c r="A2377" t="str">
        <f t="shared" si="74"/>
        <v>AMMS20814</v>
      </c>
      <c r="B2377" s="116" t="str">
        <f t="shared" si="75"/>
        <v xml:space="preserve">GURKHA REVENANT MADURO ROBUSTO 5x50 </v>
      </c>
      <c r="C2377" s="101">
        <v>280</v>
      </c>
      <c r="D2377" t="s">
        <v>1900</v>
      </c>
      <c r="E2377" t="s">
        <v>5474</v>
      </c>
      <c r="F2377" t="s">
        <v>5475</v>
      </c>
    </row>
    <row r="2378" spans="1:6" x14ac:dyDescent="0.25">
      <c r="A2378" t="str">
        <f t="shared" si="74"/>
        <v>AMMS20815</v>
      </c>
      <c r="B2378" s="116" t="str">
        <f t="shared" si="75"/>
        <v xml:space="preserve">GURKHA REVENANT MADURO TORO 6x54 </v>
      </c>
      <c r="C2378" s="101">
        <v>290</v>
      </c>
      <c r="D2378" t="s">
        <v>1900</v>
      </c>
      <c r="E2378" t="s">
        <v>5476</v>
      </c>
      <c r="F2378" t="s">
        <v>5477</v>
      </c>
    </row>
    <row r="2379" spans="1:6" x14ac:dyDescent="0.25">
      <c r="A2379" t="str">
        <f t="shared" si="74"/>
        <v>AMMS20816</v>
      </c>
      <c r="B2379" s="116" t="str">
        <f t="shared" si="75"/>
        <v xml:space="preserve">GURKHA REVENANT SAMPLER PACK </v>
      </c>
      <c r="C2379" s="101">
        <v>49.2</v>
      </c>
      <c r="D2379" t="s">
        <v>2941</v>
      </c>
      <c r="E2379" t="s">
        <v>5478</v>
      </c>
      <c r="F2379" t="s">
        <v>5479</v>
      </c>
    </row>
    <row r="2380" spans="1:6" x14ac:dyDescent="0.25">
      <c r="A2380" t="str">
        <f t="shared" si="74"/>
        <v>AMMS19516</v>
      </c>
      <c r="B2380" s="116" t="str">
        <f t="shared" si="75"/>
        <v xml:space="preserve">GURKHA ROYAL CHALLENGE ROBUSTO </v>
      </c>
      <c r="C2380" s="101">
        <v>320</v>
      </c>
      <c r="D2380" t="s">
        <v>1900</v>
      </c>
      <c r="E2380" t="s">
        <v>5480</v>
      </c>
      <c r="F2380" t="s">
        <v>5481</v>
      </c>
    </row>
    <row r="2381" spans="1:6" x14ac:dyDescent="0.25">
      <c r="A2381" t="str">
        <f t="shared" si="74"/>
        <v>AMMS21392</v>
      </c>
      <c r="B2381" s="116" t="str">
        <f t="shared" si="75"/>
        <v xml:space="preserve">GURKHA ROYAL CHALLENGE ROBUSTOS </v>
      </c>
      <c r="C2381" s="101">
        <v>65</v>
      </c>
      <c r="D2381" t="s">
        <v>2999</v>
      </c>
      <c r="E2381" t="s">
        <v>5482</v>
      </c>
      <c r="F2381" t="s">
        <v>5483</v>
      </c>
    </row>
    <row r="2382" spans="1:6" x14ac:dyDescent="0.25">
      <c r="A2382" t="str">
        <f t="shared" si="74"/>
        <v>AMMS19517</v>
      </c>
      <c r="B2382" s="116" t="str">
        <f t="shared" si="75"/>
        <v xml:space="preserve">GURKHA ROYAL CHALLENGE TORO </v>
      </c>
      <c r="C2382" s="101">
        <v>330</v>
      </c>
      <c r="D2382" t="s">
        <v>1900</v>
      </c>
      <c r="E2382" t="s">
        <v>5484</v>
      </c>
      <c r="F2382" t="s">
        <v>5485</v>
      </c>
    </row>
    <row r="2383" spans="1:6" x14ac:dyDescent="0.25">
      <c r="A2383" t="str">
        <f t="shared" si="74"/>
        <v>AMMS19519</v>
      </c>
      <c r="B2383" s="116" t="str">
        <f t="shared" si="75"/>
        <v xml:space="preserve">GURKHA ROYAL CHALLENGE TORPEDO </v>
      </c>
      <c r="C2383" s="101">
        <v>340</v>
      </c>
      <c r="D2383" t="s">
        <v>1900</v>
      </c>
      <c r="E2383" t="s">
        <v>5486</v>
      </c>
      <c r="F2383" t="s">
        <v>5487</v>
      </c>
    </row>
    <row r="2384" spans="1:6" x14ac:dyDescent="0.25">
      <c r="A2384" t="str">
        <f t="shared" si="74"/>
        <v>AMMS21534</v>
      </c>
      <c r="B2384" s="116" t="str">
        <f t="shared" si="75"/>
        <v xml:space="preserve">GURKHA SAMPLER PACK TORO NICARAGUA </v>
      </c>
      <c r="C2384" s="101">
        <v>55</v>
      </c>
      <c r="D2384" t="s">
        <v>2941</v>
      </c>
      <c r="E2384" t="s">
        <v>5488</v>
      </c>
      <c r="F2384" t="s">
        <v>5489</v>
      </c>
    </row>
    <row r="2385" spans="1:6" x14ac:dyDescent="0.25">
      <c r="A2385" t="str">
        <f t="shared" si="74"/>
        <v>AMMS21395</v>
      </c>
      <c r="B2385" s="116" t="str">
        <f t="shared" si="75"/>
        <v xml:space="preserve">GURKHA SEDUCTION ROBUSTOS </v>
      </c>
      <c r="C2385" s="101">
        <v>57.5</v>
      </c>
      <c r="D2385" t="s">
        <v>2999</v>
      </c>
      <c r="E2385" t="s">
        <v>5490</v>
      </c>
      <c r="F2385" t="s">
        <v>5491</v>
      </c>
    </row>
    <row r="2386" spans="1:6" x14ac:dyDescent="0.25">
      <c r="A2386" t="str">
        <f t="shared" si="74"/>
        <v>AMMS19540</v>
      </c>
      <c r="B2386" s="116" t="str">
        <f t="shared" si="75"/>
        <v xml:space="preserve">GURKHA TORO SAMPLER PACK </v>
      </c>
      <c r="C2386" s="101">
        <v>59.4</v>
      </c>
      <c r="D2386" t="s">
        <v>2941</v>
      </c>
      <c r="E2386" t="s">
        <v>5492</v>
      </c>
      <c r="F2386" t="s">
        <v>5493</v>
      </c>
    </row>
    <row r="2387" spans="1:6" x14ac:dyDescent="0.25">
      <c r="A2387" t="str">
        <f t="shared" si="74"/>
        <v>AMMS21650</v>
      </c>
      <c r="B2387" s="116" t="str">
        <f t="shared" si="75"/>
        <v xml:space="preserve">GURKHA TYSON 2.0 UNDISPUTED HABANO 6x54 </v>
      </c>
      <c r="C2387" s="101">
        <v>495</v>
      </c>
      <c r="D2387" t="s">
        <v>3448</v>
      </c>
      <c r="E2387" t="s">
        <v>5494</v>
      </c>
      <c r="F2387" t="s">
        <v>5495</v>
      </c>
    </row>
    <row r="2388" spans="1:6" x14ac:dyDescent="0.25">
      <c r="A2388" t="str">
        <f t="shared" si="74"/>
        <v>AMMS21659</v>
      </c>
      <c r="B2388" s="116" t="str">
        <f t="shared" si="75"/>
        <v xml:space="preserve">GURKHA TYSON 2.0 UNDISPUTED HABANO 7x60 </v>
      </c>
      <c r="C2388" s="101">
        <v>525</v>
      </c>
      <c r="D2388" t="s">
        <v>3448</v>
      </c>
      <c r="E2388" t="s">
        <v>5496</v>
      </c>
      <c r="F2388" t="s">
        <v>5497</v>
      </c>
    </row>
    <row r="2389" spans="1:6" x14ac:dyDescent="0.25">
      <c r="A2389" t="str">
        <f t="shared" si="74"/>
        <v>AMMS21660</v>
      </c>
      <c r="B2389" s="116" t="str">
        <f t="shared" si="75"/>
        <v xml:space="preserve">GURKHA TYSON 2.0 UNDISPUTED MADURO 6x54 </v>
      </c>
      <c r="C2389" s="101">
        <v>495</v>
      </c>
      <c r="D2389" t="s">
        <v>3448</v>
      </c>
      <c r="E2389" t="s">
        <v>5498</v>
      </c>
      <c r="F2389" t="s">
        <v>5499</v>
      </c>
    </row>
    <row r="2390" spans="1:6" x14ac:dyDescent="0.25">
      <c r="A2390" t="str">
        <f t="shared" si="74"/>
        <v>AMMS21661</v>
      </c>
      <c r="B2390" s="116" t="str">
        <f t="shared" si="75"/>
        <v xml:space="preserve">GURKHA TYSON 2.0 UNDISPUTED MADURO 7x60 </v>
      </c>
      <c r="C2390" s="101">
        <v>525</v>
      </c>
      <c r="D2390" t="s">
        <v>3448</v>
      </c>
      <c r="E2390" t="s">
        <v>5500</v>
      </c>
      <c r="F2390" t="s">
        <v>5501</v>
      </c>
    </row>
    <row r="2391" spans="1:6" x14ac:dyDescent="0.25">
      <c r="A2391" t="str">
        <f t="shared" si="74"/>
        <v>AMMS21276</v>
      </c>
      <c r="B2391" s="116" t="str">
        <f t="shared" si="75"/>
        <v xml:space="preserve">GURKHA WARLORD </v>
      </c>
      <c r="C2391" s="101">
        <v>750</v>
      </c>
      <c r="D2391" t="s">
        <v>5502</v>
      </c>
      <c r="E2391" t="s">
        <v>5503</v>
      </c>
      <c r="F2391" t="s">
        <v>5504</v>
      </c>
    </row>
    <row r="2392" spans="1:6" x14ac:dyDescent="0.25">
      <c r="A2392" t="str">
        <f t="shared" si="74"/>
        <v>AMMS20597</v>
      </c>
      <c r="B2392" s="116" t="str">
        <f t="shared" si="75"/>
        <v xml:space="preserve">H HUPMANN COLECCION 2020 </v>
      </c>
      <c r="C2392" s="101">
        <v>6396</v>
      </c>
      <c r="D2392" t="s">
        <v>1900</v>
      </c>
      <c r="E2392" t="s">
        <v>5505</v>
      </c>
      <c r="F2392" t="s">
        <v>5506</v>
      </c>
    </row>
    <row r="2393" spans="1:6" x14ac:dyDescent="0.25">
      <c r="A2393" t="str">
        <f t="shared" si="74"/>
        <v>AMMS20358</v>
      </c>
      <c r="B2393" s="116" t="str">
        <f t="shared" si="75"/>
        <v xml:space="preserve">H UPMANN 18 MAGNUM 52 </v>
      </c>
      <c r="C2393" s="101">
        <v>1402.2</v>
      </c>
      <c r="D2393" t="s">
        <v>2786</v>
      </c>
      <c r="E2393" t="s">
        <v>5507</v>
      </c>
      <c r="F2393" t="s">
        <v>5508</v>
      </c>
    </row>
    <row r="2394" spans="1:6" x14ac:dyDescent="0.25">
      <c r="A2394" t="str">
        <f t="shared" si="74"/>
        <v>AMMS19879</v>
      </c>
      <c r="B2394" s="116" t="str">
        <f t="shared" si="75"/>
        <v xml:space="preserve">H UPMANN CONNOISSEUR No 1 </v>
      </c>
      <c r="C2394" s="101">
        <v>437.5</v>
      </c>
      <c r="D2394" t="s">
        <v>3483</v>
      </c>
      <c r="E2394" t="s">
        <v>5509</v>
      </c>
      <c r="F2394" t="s">
        <v>5510</v>
      </c>
    </row>
    <row r="2395" spans="1:6" x14ac:dyDescent="0.25">
      <c r="A2395" t="str">
        <f t="shared" si="74"/>
        <v>AMMS18676</v>
      </c>
      <c r="B2395" s="116" t="str">
        <f t="shared" si="75"/>
        <v xml:space="preserve">H UPMANN CONNOSSIEUR A </v>
      </c>
      <c r="C2395" s="101">
        <v>562.5</v>
      </c>
      <c r="D2395" t="s">
        <v>3483</v>
      </c>
      <c r="E2395" t="s">
        <v>5511</v>
      </c>
      <c r="F2395" t="s">
        <v>5512</v>
      </c>
    </row>
    <row r="2396" spans="1:6" x14ac:dyDescent="0.25">
      <c r="A2396" t="str">
        <f t="shared" si="74"/>
        <v>AMMS19431</v>
      </c>
      <c r="B2396" s="116" t="str">
        <f t="shared" si="75"/>
        <v xml:space="preserve">H UPMANN CONNOSSIEUR B </v>
      </c>
      <c r="C2396" s="101">
        <v>612.5</v>
      </c>
      <c r="D2396" t="s">
        <v>3483</v>
      </c>
      <c r="E2396" t="s">
        <v>5513</v>
      </c>
      <c r="F2396" t="s">
        <v>5514</v>
      </c>
    </row>
    <row r="2397" spans="1:6" x14ac:dyDescent="0.25">
      <c r="A2397" t="str">
        <f t="shared" si="74"/>
        <v>AMMS19960</v>
      </c>
      <c r="B2397" s="116" t="str">
        <f t="shared" si="75"/>
        <v xml:space="preserve">H UPMANN CONNOSSIEUR NR 2 </v>
      </c>
      <c r="C2397" s="101">
        <v>510</v>
      </c>
      <c r="D2397" t="s">
        <v>3483</v>
      </c>
      <c r="E2397" t="s">
        <v>5515</v>
      </c>
      <c r="F2397" t="s">
        <v>5516</v>
      </c>
    </row>
    <row r="2398" spans="1:6" x14ac:dyDescent="0.25">
      <c r="A2398" t="str">
        <f t="shared" si="74"/>
        <v>AMMS16822</v>
      </c>
      <c r="B2398" s="116" t="str">
        <f t="shared" si="75"/>
        <v xml:space="preserve">H UPMANN CORONAS JUNIOR </v>
      </c>
      <c r="C2398" s="101">
        <v>9.8000000000000007</v>
      </c>
      <c r="D2398" t="s">
        <v>3529</v>
      </c>
      <c r="E2398" t="s">
        <v>5517</v>
      </c>
      <c r="F2398" t="s">
        <v>5518</v>
      </c>
    </row>
    <row r="2399" spans="1:6" x14ac:dyDescent="0.25">
      <c r="A2399" t="str">
        <f t="shared" si="74"/>
        <v>AMMS21043</v>
      </c>
      <c r="B2399" s="116" t="str">
        <f t="shared" si="75"/>
        <v xml:space="preserve">H UPMANN CORONAS JUNIOR </v>
      </c>
      <c r="C2399" s="101">
        <v>245</v>
      </c>
      <c r="D2399" t="s">
        <v>3483</v>
      </c>
      <c r="E2399" t="s">
        <v>5517</v>
      </c>
      <c r="F2399" t="s">
        <v>5519</v>
      </c>
    </row>
    <row r="2400" spans="1:6" x14ac:dyDescent="0.25">
      <c r="A2400" t="str">
        <f t="shared" si="74"/>
        <v>AMMS21625</v>
      </c>
      <c r="B2400" s="116" t="str">
        <f t="shared" si="75"/>
        <v xml:space="preserve">H UPMANN CORONAS MAJOR </v>
      </c>
      <c r="C2400" s="101">
        <v>282.5</v>
      </c>
      <c r="D2400" t="s">
        <v>3483</v>
      </c>
      <c r="E2400" t="s">
        <v>5520</v>
      </c>
      <c r="F2400" t="s">
        <v>5521</v>
      </c>
    </row>
    <row r="2401" spans="1:6" x14ac:dyDescent="0.25">
      <c r="A2401" t="str">
        <f t="shared" si="74"/>
        <v>AMMS18430</v>
      </c>
      <c r="B2401" s="116" t="str">
        <f t="shared" si="75"/>
        <v xml:space="preserve">H UPMANN HALF CORONA </v>
      </c>
      <c r="C2401" s="101">
        <v>47.5</v>
      </c>
      <c r="D2401" t="s">
        <v>2752</v>
      </c>
      <c r="E2401" t="s">
        <v>5522</v>
      </c>
      <c r="F2401" t="s">
        <v>5523</v>
      </c>
    </row>
    <row r="2402" spans="1:6" x14ac:dyDescent="0.25">
      <c r="A2402" t="str">
        <f t="shared" si="74"/>
        <v>AMMS18467</v>
      </c>
      <c r="B2402" s="116" t="str">
        <f t="shared" si="75"/>
        <v xml:space="preserve">H UPMANN HALF CORONA 25 SIGARI </v>
      </c>
      <c r="C2402" s="101">
        <v>200</v>
      </c>
      <c r="D2402" t="s">
        <v>3483</v>
      </c>
      <c r="E2402" t="s">
        <v>5524</v>
      </c>
      <c r="F2402" t="s">
        <v>5525</v>
      </c>
    </row>
    <row r="2403" spans="1:6" x14ac:dyDescent="0.25">
      <c r="A2403" t="str">
        <f t="shared" si="74"/>
        <v>AMMS19356</v>
      </c>
      <c r="B2403" s="116" t="str">
        <f t="shared" si="75"/>
        <v xml:space="preserve">H UPMANN HALF CORONA CELLO </v>
      </c>
      <c r="C2403" s="101">
        <v>4.4000000000000004</v>
      </c>
      <c r="D2403" t="s">
        <v>3529</v>
      </c>
      <c r="E2403" t="s">
        <v>5526</v>
      </c>
      <c r="F2403" t="s">
        <v>5527</v>
      </c>
    </row>
    <row r="2404" spans="1:6" x14ac:dyDescent="0.25">
      <c r="A2404" t="str">
        <f t="shared" si="74"/>
        <v>AMMS21142</v>
      </c>
      <c r="B2404" s="116" t="str">
        <f t="shared" si="75"/>
        <v xml:space="preserve">H UPMANN HALF CORONA CELLO </v>
      </c>
      <c r="C2404" s="101">
        <v>110</v>
      </c>
      <c r="D2404" t="s">
        <v>3483</v>
      </c>
      <c r="E2404" t="s">
        <v>5526</v>
      </c>
      <c r="F2404" t="s">
        <v>5528</v>
      </c>
    </row>
    <row r="2405" spans="1:6" x14ac:dyDescent="0.25">
      <c r="A2405" t="str">
        <f t="shared" si="74"/>
        <v>AMMS16823</v>
      </c>
      <c r="B2405" s="116" t="str">
        <f t="shared" si="75"/>
        <v xml:space="preserve">H UPMANN MAGNUM 46 </v>
      </c>
      <c r="C2405" s="101">
        <v>500</v>
      </c>
      <c r="D2405" t="s">
        <v>3483</v>
      </c>
      <c r="E2405" t="s">
        <v>5529</v>
      </c>
      <c r="F2405" t="s">
        <v>5530</v>
      </c>
    </row>
    <row r="2406" spans="1:6" x14ac:dyDescent="0.25">
      <c r="A2406" t="str">
        <f t="shared" si="74"/>
        <v>AMMS18117</v>
      </c>
      <c r="B2406" s="116" t="str">
        <f t="shared" si="75"/>
        <v xml:space="preserve">H UPMANN MAGNUM 46 TUBOS </v>
      </c>
      <c r="C2406" s="101">
        <v>23.5</v>
      </c>
      <c r="D2406" t="s">
        <v>3529</v>
      </c>
      <c r="E2406" t="s">
        <v>5531</v>
      </c>
      <c r="F2406" t="s">
        <v>5532</v>
      </c>
    </row>
    <row r="2407" spans="1:6" x14ac:dyDescent="0.25">
      <c r="A2407" t="str">
        <f t="shared" si="74"/>
        <v>AMMS20483</v>
      </c>
      <c r="B2407" s="116" t="str">
        <f t="shared" si="75"/>
        <v xml:space="preserve">H UPMANN MAGNUM 46 TUBOS </v>
      </c>
      <c r="C2407" s="101">
        <v>72</v>
      </c>
      <c r="D2407" t="s">
        <v>2792</v>
      </c>
      <c r="E2407" t="s">
        <v>5531</v>
      </c>
      <c r="F2407" t="s">
        <v>5533</v>
      </c>
    </row>
    <row r="2408" spans="1:6" x14ac:dyDescent="0.25">
      <c r="A2408" t="str">
        <f t="shared" si="74"/>
        <v>AMMS20764</v>
      </c>
      <c r="B2408" s="116" t="str">
        <f t="shared" si="75"/>
        <v xml:space="preserve">H UPMANN MAGNUM 50 </v>
      </c>
      <c r="C2408" s="101">
        <v>240</v>
      </c>
      <c r="D2408" t="s">
        <v>2755</v>
      </c>
      <c r="E2408" t="s">
        <v>5534</v>
      </c>
      <c r="F2408" t="s">
        <v>5535</v>
      </c>
    </row>
    <row r="2409" spans="1:6" x14ac:dyDescent="0.25">
      <c r="A2409" t="str">
        <f t="shared" si="74"/>
        <v>AMMS21763</v>
      </c>
      <c r="B2409" s="116" t="str">
        <f t="shared" si="75"/>
        <v xml:space="preserve">H UPMANN MAGNUM 50 CELLO </v>
      </c>
      <c r="C2409" s="101">
        <v>135</v>
      </c>
      <c r="D2409" t="s">
        <v>2755</v>
      </c>
      <c r="E2409" t="s">
        <v>5536</v>
      </c>
      <c r="F2409" t="s">
        <v>5537</v>
      </c>
    </row>
    <row r="2410" spans="1:6" x14ac:dyDescent="0.25">
      <c r="A2410" t="str">
        <f t="shared" si="74"/>
        <v>AMMS21044</v>
      </c>
      <c r="B2410" s="116" t="str">
        <f t="shared" si="75"/>
        <v xml:space="preserve">H UPMANN MAGNUM 50 TUBOS </v>
      </c>
      <c r="C2410" s="101">
        <v>84</v>
      </c>
      <c r="D2410" t="s">
        <v>2792</v>
      </c>
      <c r="E2410" t="s">
        <v>5538</v>
      </c>
      <c r="F2410" t="s">
        <v>5539</v>
      </c>
    </row>
    <row r="2411" spans="1:6" x14ac:dyDescent="0.25">
      <c r="A2411" t="str">
        <f t="shared" si="74"/>
        <v>AMMS19167</v>
      </c>
      <c r="B2411" s="116" t="str">
        <f t="shared" si="75"/>
        <v xml:space="preserve">H UPMANN MAGNUM 54 </v>
      </c>
      <c r="C2411" s="101">
        <v>200</v>
      </c>
      <c r="D2411" t="s">
        <v>2755</v>
      </c>
      <c r="E2411" t="s">
        <v>5540</v>
      </c>
      <c r="F2411" t="s">
        <v>5541</v>
      </c>
    </row>
    <row r="2412" spans="1:6" x14ac:dyDescent="0.25">
      <c r="A2412" t="str">
        <f t="shared" si="74"/>
        <v>AMMS19170</v>
      </c>
      <c r="B2412" s="116" t="str">
        <f t="shared" si="75"/>
        <v xml:space="preserve">H UPMANN MAGNUM 54 </v>
      </c>
      <c r="C2412" s="101">
        <v>500</v>
      </c>
      <c r="D2412" t="s">
        <v>3483</v>
      </c>
      <c r="E2412" t="s">
        <v>5540</v>
      </c>
      <c r="F2412" t="s">
        <v>5542</v>
      </c>
    </row>
    <row r="2413" spans="1:6" x14ac:dyDescent="0.25">
      <c r="A2413" t="str">
        <f t="shared" si="74"/>
        <v>AMMS19357</v>
      </c>
      <c r="B2413" s="116" t="str">
        <f t="shared" si="75"/>
        <v xml:space="preserve">H UPMANN MAGNUM 54 CELLO </v>
      </c>
      <c r="C2413" s="101">
        <v>11.3</v>
      </c>
      <c r="D2413" t="s">
        <v>3529</v>
      </c>
      <c r="E2413" t="s">
        <v>5543</v>
      </c>
      <c r="F2413" t="s">
        <v>5544</v>
      </c>
    </row>
    <row r="2414" spans="1:6" x14ac:dyDescent="0.25">
      <c r="A2414" t="str">
        <f t="shared" si="74"/>
        <v>AMMS21143</v>
      </c>
      <c r="B2414" s="116" t="str">
        <f t="shared" si="75"/>
        <v xml:space="preserve">H UPMANN MAGNUM 54 CELLO </v>
      </c>
      <c r="C2414" s="101">
        <v>113</v>
      </c>
      <c r="D2414" t="s">
        <v>2755</v>
      </c>
      <c r="E2414" t="s">
        <v>5543</v>
      </c>
      <c r="F2414" t="s">
        <v>5545</v>
      </c>
    </row>
    <row r="2415" spans="1:6" x14ac:dyDescent="0.25">
      <c r="A2415" t="str">
        <f t="shared" si="74"/>
        <v>AMMS19187</v>
      </c>
      <c r="B2415" s="116" t="str">
        <f t="shared" si="75"/>
        <v xml:space="preserve">H UPMANN MAGNUM 54 TUBOS </v>
      </c>
      <c r="C2415" s="101">
        <v>24</v>
      </c>
      <c r="D2415" t="s">
        <v>3529</v>
      </c>
      <c r="E2415" t="s">
        <v>5546</v>
      </c>
      <c r="F2415" t="s">
        <v>5547</v>
      </c>
    </row>
    <row r="2416" spans="1:6" x14ac:dyDescent="0.25">
      <c r="A2416" t="str">
        <f t="shared" si="74"/>
        <v>AMMS20484</v>
      </c>
      <c r="B2416" s="116" t="str">
        <f t="shared" si="75"/>
        <v xml:space="preserve">H UPMANN MAGNUM 54 TUBOS </v>
      </c>
      <c r="C2416" s="101">
        <v>72</v>
      </c>
      <c r="D2416" t="s">
        <v>2792</v>
      </c>
      <c r="E2416" t="s">
        <v>5546</v>
      </c>
      <c r="F2416" t="s">
        <v>5548</v>
      </c>
    </row>
    <row r="2417" spans="1:6" x14ac:dyDescent="0.25">
      <c r="A2417" t="str">
        <f t="shared" si="74"/>
        <v>AMMS21685</v>
      </c>
      <c r="B2417" s="116" t="str">
        <f t="shared" si="75"/>
        <v xml:space="preserve">H UPMANN MAGNUM FINITE </v>
      </c>
      <c r="C2417" s="101">
        <v>1212.5</v>
      </c>
      <c r="D2417" t="s">
        <v>3483</v>
      </c>
      <c r="E2417" t="s">
        <v>5549</v>
      </c>
      <c r="F2417" t="s">
        <v>5550</v>
      </c>
    </row>
    <row r="2418" spans="1:6" x14ac:dyDescent="0.25">
      <c r="A2418" t="str">
        <f t="shared" si="74"/>
        <v>AMMS20730</v>
      </c>
      <c r="B2418" s="116" t="str">
        <f t="shared" si="75"/>
        <v xml:space="preserve">H UPMANN MAJESTIC </v>
      </c>
      <c r="C2418" s="101">
        <v>212.5</v>
      </c>
      <c r="D2418" t="s">
        <v>3483</v>
      </c>
      <c r="E2418" t="s">
        <v>5551</v>
      </c>
      <c r="F2418" t="s">
        <v>5552</v>
      </c>
    </row>
    <row r="2419" spans="1:6" x14ac:dyDescent="0.25">
      <c r="A2419" t="str">
        <f t="shared" si="74"/>
        <v>AMMS18393</v>
      </c>
      <c r="B2419" s="116" t="str">
        <f t="shared" si="75"/>
        <v xml:space="preserve">H UPMANN NOELLAS </v>
      </c>
      <c r="C2419" s="101">
        <v>512.5</v>
      </c>
      <c r="D2419" t="s">
        <v>3483</v>
      </c>
      <c r="E2419" t="s">
        <v>5553</v>
      </c>
      <c r="F2419" t="s">
        <v>5554</v>
      </c>
    </row>
    <row r="2420" spans="1:6" x14ac:dyDescent="0.25">
      <c r="A2420" t="str">
        <f t="shared" si="74"/>
        <v>AMMS16824</v>
      </c>
      <c r="B2420" s="116" t="str">
        <f t="shared" si="75"/>
        <v xml:space="preserve">H UPMANN REGALIAS </v>
      </c>
      <c r="C2420" s="101">
        <v>225</v>
      </c>
      <c r="D2420" t="s">
        <v>3483</v>
      </c>
      <c r="E2420" t="s">
        <v>5555</v>
      </c>
      <c r="F2420" t="s">
        <v>5556</v>
      </c>
    </row>
    <row r="2421" spans="1:6" x14ac:dyDescent="0.25">
      <c r="A2421" t="str">
        <f t="shared" si="74"/>
        <v>AMMS19907</v>
      </c>
      <c r="B2421" s="116" t="str">
        <f t="shared" si="75"/>
        <v xml:space="preserve">H UPMANN REGALIAS LINEA RETRO' </v>
      </c>
      <c r="C2421" s="101">
        <v>75</v>
      </c>
      <c r="D2421" t="s">
        <v>2752</v>
      </c>
      <c r="E2421" t="s">
        <v>5557</v>
      </c>
      <c r="F2421" t="s">
        <v>5558</v>
      </c>
    </row>
    <row r="2422" spans="1:6" x14ac:dyDescent="0.25">
      <c r="A2422" t="str">
        <f t="shared" si="74"/>
        <v>AMMS18468</v>
      </c>
      <c r="B2422" s="116" t="str">
        <f t="shared" si="75"/>
        <v xml:space="preserve">H UPMANN ROYAL ROBUSTO </v>
      </c>
      <c r="C2422" s="101">
        <v>226</v>
      </c>
      <c r="D2422" t="s">
        <v>2755</v>
      </c>
      <c r="E2422" t="s">
        <v>5559</v>
      </c>
      <c r="F2422" t="s">
        <v>5560</v>
      </c>
    </row>
    <row r="2423" spans="1:6" x14ac:dyDescent="0.25">
      <c r="A2423" t="str">
        <f t="shared" si="74"/>
        <v>AMMS15505</v>
      </c>
      <c r="B2423" s="116" t="str">
        <f t="shared" si="75"/>
        <v xml:space="preserve">H UPMANN SIR WINSTON </v>
      </c>
      <c r="C2423" s="101">
        <v>1000</v>
      </c>
      <c r="D2423" t="s">
        <v>3483</v>
      </c>
      <c r="E2423" t="s">
        <v>5561</v>
      </c>
      <c r="F2423" t="s">
        <v>5562</v>
      </c>
    </row>
    <row r="2424" spans="1:6" x14ac:dyDescent="0.25">
      <c r="A2424" t="str">
        <f t="shared" si="74"/>
        <v>AMMS19881</v>
      </c>
      <c r="B2424" s="116" t="str">
        <f t="shared" si="75"/>
        <v xml:space="preserve">H UPMANN UPMANN No 2 </v>
      </c>
      <c r="C2424" s="101">
        <v>562.5</v>
      </c>
      <c r="D2424" t="s">
        <v>3483</v>
      </c>
      <c r="E2424" t="s">
        <v>5563</v>
      </c>
      <c r="F2424" t="s">
        <v>5564</v>
      </c>
    </row>
    <row r="2425" spans="1:6" x14ac:dyDescent="0.25">
      <c r="A2425" t="str">
        <f t="shared" si="74"/>
        <v>AMMS20176</v>
      </c>
      <c r="B2425" s="116" t="str">
        <f t="shared" si="75"/>
        <v xml:space="preserve">H.UPMANN MAGNUM 50 </v>
      </c>
      <c r="C2425" s="101">
        <v>600</v>
      </c>
      <c r="D2425" t="s">
        <v>3483</v>
      </c>
      <c r="E2425" t="s">
        <v>5565</v>
      </c>
      <c r="F2425" t="s">
        <v>5566</v>
      </c>
    </row>
    <row r="2426" spans="1:6" x14ac:dyDescent="0.25">
      <c r="A2426" t="str">
        <f t="shared" si="74"/>
        <v>AMMS19408</v>
      </c>
      <c r="B2426" s="116" t="str">
        <f t="shared" si="75"/>
        <v xml:space="preserve">HAMLET 25th YEAR TORO </v>
      </c>
      <c r="C2426" s="101">
        <v>190</v>
      </c>
      <c r="D2426" t="s">
        <v>1900</v>
      </c>
      <c r="E2426" t="s">
        <v>5567</v>
      </c>
      <c r="F2426" t="s">
        <v>5568</v>
      </c>
    </row>
    <row r="2427" spans="1:6" x14ac:dyDescent="0.25">
      <c r="A2427" t="str">
        <f t="shared" si="74"/>
        <v>AMMS19413</v>
      </c>
      <c r="B2427" s="116" t="str">
        <f t="shared" si="75"/>
        <v xml:space="preserve">HAMLET PAREDES TABAQUERO TORO </v>
      </c>
      <c r="C2427" s="101">
        <v>225</v>
      </c>
      <c r="D2427" t="s">
        <v>1900</v>
      </c>
      <c r="E2427" t="s">
        <v>5569</v>
      </c>
      <c r="F2427" t="s">
        <v>5570</v>
      </c>
    </row>
    <row r="2428" spans="1:6" x14ac:dyDescent="0.25">
      <c r="A2428" t="str">
        <f t="shared" si="74"/>
        <v>AMMS3069</v>
      </c>
      <c r="B2428" s="116" t="str">
        <f t="shared" si="75"/>
        <v xml:space="preserve">HANDELSGOLD GOLD LABEL N.9 </v>
      </c>
      <c r="C2428" s="101">
        <v>4.5</v>
      </c>
      <c r="D2428" t="s">
        <v>2752</v>
      </c>
      <c r="E2428" t="s">
        <v>5571</v>
      </c>
      <c r="F2428" t="s">
        <v>5572</v>
      </c>
    </row>
    <row r="2429" spans="1:6" x14ac:dyDescent="0.25">
      <c r="A2429" t="str">
        <f t="shared" si="74"/>
        <v>AMMS230</v>
      </c>
      <c r="B2429" s="116" t="str">
        <f t="shared" si="75"/>
        <v xml:space="preserve">HENRI WINTERMANS 5 CORONA </v>
      </c>
      <c r="C2429" s="101">
        <v>9</v>
      </c>
      <c r="D2429" t="s">
        <v>2752</v>
      </c>
      <c r="E2429" t="s">
        <v>5573</v>
      </c>
      <c r="F2429" t="s">
        <v>5574</v>
      </c>
    </row>
    <row r="2430" spans="1:6" x14ac:dyDescent="0.25">
      <c r="A2430" t="str">
        <f t="shared" si="74"/>
        <v>AMMS21289</v>
      </c>
      <c r="B2430" s="116" t="str">
        <f t="shared" si="75"/>
        <v xml:space="preserve">HENRY CLAY WAR HAWK CHURCHILL </v>
      </c>
      <c r="C2430" s="101">
        <v>315</v>
      </c>
      <c r="D2430" t="s">
        <v>3483</v>
      </c>
      <c r="E2430" t="s">
        <v>5575</v>
      </c>
      <c r="F2430" t="s">
        <v>5576</v>
      </c>
    </row>
    <row r="2431" spans="1:6" x14ac:dyDescent="0.25">
      <c r="A2431" t="str">
        <f t="shared" si="74"/>
        <v>AMMS21375</v>
      </c>
      <c r="B2431" s="116" t="str">
        <f t="shared" si="75"/>
        <v xml:space="preserve">HENRY CLAY WAR HAWK COMBO </v>
      </c>
      <c r="C2431" s="101">
        <v>474</v>
      </c>
      <c r="D2431" t="s">
        <v>2964</v>
      </c>
      <c r="E2431" t="s">
        <v>5577</v>
      </c>
      <c r="F2431" t="s">
        <v>5578</v>
      </c>
    </row>
    <row r="2432" spans="1:6" x14ac:dyDescent="0.25">
      <c r="A2432" t="str">
        <f t="shared" si="74"/>
        <v>AMMS21290</v>
      </c>
      <c r="B2432" s="116" t="str">
        <f t="shared" si="75"/>
        <v xml:space="preserve">HENRY CLAY WAR HAWK CORONA </v>
      </c>
      <c r="C2432" s="101">
        <v>182.5</v>
      </c>
      <c r="D2432" t="s">
        <v>3483</v>
      </c>
      <c r="E2432" t="s">
        <v>5579</v>
      </c>
      <c r="F2432" t="s">
        <v>5580</v>
      </c>
    </row>
    <row r="2433" spans="1:6" x14ac:dyDescent="0.25">
      <c r="A2433" t="str">
        <f t="shared" si="74"/>
        <v>AMMS21291</v>
      </c>
      <c r="B2433" s="116" t="str">
        <f t="shared" si="75"/>
        <v xml:space="preserve">HENRY CLAY WAR HAWK LONSDALE </v>
      </c>
      <c r="C2433" s="101">
        <v>227.5</v>
      </c>
      <c r="D2433" t="s">
        <v>3483</v>
      </c>
      <c r="E2433" t="s">
        <v>5581</v>
      </c>
      <c r="F2433" t="s">
        <v>5582</v>
      </c>
    </row>
    <row r="2434" spans="1:6" x14ac:dyDescent="0.25">
      <c r="A2434" t="str">
        <f t="shared" ref="A2434:A2497" si="76">"AMMS" &amp; F2434</f>
        <v>AMMS21292</v>
      </c>
      <c r="B2434" s="116" t="str">
        <f t="shared" ref="B2434:B2497" si="77">E2434 &amp; " " &amp; IF(D2434="astuccio da 20 pezzi","*AST 20",IF(D2434="cartoccio da 20 pezzi","*CART 20",""))</f>
        <v xml:space="preserve">HENRY CLAY WAR HAWK MAGNUM </v>
      </c>
      <c r="C2434" s="101">
        <v>295</v>
      </c>
      <c r="D2434" t="s">
        <v>3483</v>
      </c>
      <c r="E2434" t="s">
        <v>5583</v>
      </c>
      <c r="F2434" t="s">
        <v>5584</v>
      </c>
    </row>
    <row r="2435" spans="1:6" x14ac:dyDescent="0.25">
      <c r="A2435" t="str">
        <f t="shared" si="76"/>
        <v>AMMS21293</v>
      </c>
      <c r="B2435" s="116" t="str">
        <f t="shared" si="77"/>
        <v xml:space="preserve">HENRY CLAY WAR HAWK ROBUSTO </v>
      </c>
      <c r="C2435" s="101">
        <v>217.5</v>
      </c>
      <c r="D2435" t="s">
        <v>3483</v>
      </c>
      <c r="E2435" t="s">
        <v>5585</v>
      </c>
      <c r="F2435" t="s">
        <v>5586</v>
      </c>
    </row>
    <row r="2436" spans="1:6" x14ac:dyDescent="0.25">
      <c r="A2436" t="str">
        <f t="shared" si="76"/>
        <v>AMMS21294</v>
      </c>
      <c r="B2436" s="116" t="str">
        <f t="shared" si="77"/>
        <v xml:space="preserve">HENRY CLAY WAR HAWK TORO </v>
      </c>
      <c r="C2436" s="101">
        <v>242.5</v>
      </c>
      <c r="D2436" t="s">
        <v>3483</v>
      </c>
      <c r="E2436" t="s">
        <v>5587</v>
      </c>
      <c r="F2436" t="s">
        <v>5588</v>
      </c>
    </row>
    <row r="2437" spans="1:6" x14ac:dyDescent="0.25">
      <c r="A2437" t="str">
        <f t="shared" si="76"/>
        <v>AMMS20750</v>
      </c>
      <c r="B2437" s="116" t="str">
        <f t="shared" si="77"/>
        <v xml:space="preserve">HIRAM AND SOLOMON MASTER MASON ROBUSTO </v>
      </c>
      <c r="C2437" s="101">
        <v>260</v>
      </c>
      <c r="D2437" t="s">
        <v>1900</v>
      </c>
      <c r="E2437" t="s">
        <v>5589</v>
      </c>
      <c r="F2437" t="s">
        <v>5590</v>
      </c>
    </row>
    <row r="2438" spans="1:6" x14ac:dyDescent="0.25">
      <c r="A2438" t="str">
        <f t="shared" si="76"/>
        <v>AMMS20751</v>
      </c>
      <c r="B2438" s="116" t="str">
        <f t="shared" si="77"/>
        <v xml:space="preserve">HIRAM AND SOLOMON SHRINER ROBUSTO </v>
      </c>
      <c r="C2438" s="101">
        <v>260</v>
      </c>
      <c r="D2438" t="s">
        <v>1900</v>
      </c>
      <c r="E2438" t="s">
        <v>5591</v>
      </c>
      <c r="F2438" t="s">
        <v>5592</v>
      </c>
    </row>
    <row r="2439" spans="1:6" x14ac:dyDescent="0.25">
      <c r="A2439" t="str">
        <f t="shared" si="76"/>
        <v>AMMS20752</v>
      </c>
      <c r="B2439" s="116" t="str">
        <f t="shared" si="77"/>
        <v xml:space="preserve">HIRAM AND SOLOMON TRAVELING MAN ROBUSTO </v>
      </c>
      <c r="C2439" s="101">
        <v>240</v>
      </c>
      <c r="D2439" t="s">
        <v>1900</v>
      </c>
      <c r="E2439" t="s">
        <v>5593</v>
      </c>
      <c r="F2439" t="s">
        <v>5594</v>
      </c>
    </row>
    <row r="2440" spans="1:6" x14ac:dyDescent="0.25">
      <c r="A2440" t="str">
        <f t="shared" si="76"/>
        <v>AMMS21045</v>
      </c>
      <c r="B2440" s="116" t="str">
        <f t="shared" si="77"/>
        <v xml:space="preserve">HOYO DE MONTERREY CORONATIONS </v>
      </c>
      <c r="C2440" s="101">
        <v>275</v>
      </c>
      <c r="D2440" t="s">
        <v>3483</v>
      </c>
      <c r="E2440" t="s">
        <v>5595</v>
      </c>
      <c r="F2440" t="s">
        <v>5596</v>
      </c>
    </row>
    <row r="2441" spans="1:6" x14ac:dyDescent="0.25">
      <c r="A2441" t="str">
        <f t="shared" si="76"/>
        <v>AMMS21282</v>
      </c>
      <c r="B2441" s="116" t="str">
        <f t="shared" si="77"/>
        <v xml:space="preserve">HOYO DE MONTERREY DESTINOS </v>
      </c>
      <c r="C2441" s="101">
        <v>1000</v>
      </c>
      <c r="D2441" t="s">
        <v>1900</v>
      </c>
      <c r="E2441" t="s">
        <v>5597</v>
      </c>
      <c r="F2441" t="s">
        <v>5598</v>
      </c>
    </row>
    <row r="2442" spans="1:6" x14ac:dyDescent="0.25">
      <c r="A2442" t="str">
        <f t="shared" si="76"/>
        <v>AMMS19342</v>
      </c>
      <c r="B2442" s="116" t="str">
        <f t="shared" si="77"/>
        <v xml:space="preserve">HOYO DE MONTERREY DOUBLE CORONAS </v>
      </c>
      <c r="C2442" s="101">
        <v>1700</v>
      </c>
      <c r="D2442" t="s">
        <v>2964</v>
      </c>
      <c r="E2442" t="s">
        <v>5599</v>
      </c>
      <c r="F2442" t="s">
        <v>5600</v>
      </c>
    </row>
    <row r="2443" spans="1:6" x14ac:dyDescent="0.25">
      <c r="A2443" t="str">
        <f t="shared" si="76"/>
        <v>AMMS21281</v>
      </c>
      <c r="B2443" s="116" t="str">
        <f t="shared" si="77"/>
        <v xml:space="preserve">HOYO DE MONTERREY DOUBLE CORONAS </v>
      </c>
      <c r="C2443" s="101">
        <v>850</v>
      </c>
      <c r="D2443" t="s">
        <v>3483</v>
      </c>
      <c r="E2443" t="s">
        <v>5599</v>
      </c>
      <c r="F2443" t="s">
        <v>5601</v>
      </c>
    </row>
    <row r="2444" spans="1:6" x14ac:dyDescent="0.25">
      <c r="A2444" t="str">
        <f t="shared" si="76"/>
        <v>AMMS19813</v>
      </c>
      <c r="B2444" s="116" t="str">
        <f t="shared" si="77"/>
        <v xml:space="preserve">HOYO DE MONTERREY DOUBLE CORONAS GRAN RESERVA COSECHA 2013 </v>
      </c>
      <c r="C2444" s="101">
        <v>1815</v>
      </c>
      <c r="D2444" t="s">
        <v>3448</v>
      </c>
      <c r="E2444" t="s">
        <v>5602</v>
      </c>
      <c r="F2444" t="s">
        <v>5603</v>
      </c>
    </row>
    <row r="2445" spans="1:6" x14ac:dyDescent="0.25">
      <c r="A2445" t="str">
        <f t="shared" si="76"/>
        <v>AMMS19168</v>
      </c>
      <c r="B2445" s="116" t="str">
        <f t="shared" si="77"/>
        <v xml:space="preserve">HOYO DE MONTERREY ELEGANTES </v>
      </c>
      <c r="C2445" s="101">
        <v>185</v>
      </c>
      <c r="D2445" t="s">
        <v>2755</v>
      </c>
      <c r="E2445" t="s">
        <v>5604</v>
      </c>
      <c r="F2445" t="s">
        <v>5605</v>
      </c>
    </row>
    <row r="2446" spans="1:6" x14ac:dyDescent="0.25">
      <c r="A2446" t="str">
        <f t="shared" si="76"/>
        <v>AMMS18656</v>
      </c>
      <c r="B2446" s="116" t="str">
        <f t="shared" si="77"/>
        <v xml:space="preserve">HOYO DE MONTERREY EPICURE DE LUXE </v>
      </c>
      <c r="C2446" s="101">
        <v>195</v>
      </c>
      <c r="D2446" t="s">
        <v>2755</v>
      </c>
      <c r="E2446" t="s">
        <v>5606</v>
      </c>
      <c r="F2446" t="s">
        <v>5607</v>
      </c>
    </row>
    <row r="2447" spans="1:6" x14ac:dyDescent="0.25">
      <c r="A2447" t="str">
        <f t="shared" si="76"/>
        <v>AMMS20565</v>
      </c>
      <c r="B2447" s="116" t="str">
        <f t="shared" si="77"/>
        <v xml:space="preserve">HOYO DE MONTERREY EPICURE ESPECIAL </v>
      </c>
      <c r="C2447" s="101">
        <v>562.5</v>
      </c>
      <c r="D2447" t="s">
        <v>3483</v>
      </c>
      <c r="E2447" t="s">
        <v>5608</v>
      </c>
      <c r="F2447" t="s">
        <v>5609</v>
      </c>
    </row>
    <row r="2448" spans="1:6" x14ac:dyDescent="0.25">
      <c r="A2448" t="str">
        <f t="shared" si="76"/>
        <v>AMMS21144</v>
      </c>
      <c r="B2448" s="116" t="str">
        <f t="shared" si="77"/>
        <v xml:space="preserve">HOYO DE MONTERREY EPICURE ESPECIAL CELLO </v>
      </c>
      <c r="C2448" s="101">
        <v>124</v>
      </c>
      <c r="D2448" t="s">
        <v>2755</v>
      </c>
      <c r="E2448" t="s">
        <v>5610</v>
      </c>
      <c r="F2448" t="s">
        <v>5611</v>
      </c>
    </row>
    <row r="2449" spans="1:6" x14ac:dyDescent="0.25">
      <c r="A2449" t="str">
        <f t="shared" si="76"/>
        <v>AMMS18172</v>
      </c>
      <c r="B2449" s="116" t="str">
        <f t="shared" si="77"/>
        <v xml:space="preserve">HOYO DE MONTERREY EPICURE ESPECIAL HABANA </v>
      </c>
      <c r="C2449" s="101">
        <v>225</v>
      </c>
      <c r="D2449" t="s">
        <v>2755</v>
      </c>
      <c r="E2449" t="s">
        <v>5612</v>
      </c>
      <c r="F2449" t="s">
        <v>5613</v>
      </c>
    </row>
    <row r="2450" spans="1:6" x14ac:dyDescent="0.25">
      <c r="A2450" t="str">
        <f t="shared" si="76"/>
        <v>AMMS20485</v>
      </c>
      <c r="B2450" s="116" t="str">
        <f t="shared" si="77"/>
        <v xml:space="preserve">HOYO DE MONTERREY EPICURE ESPECIAL TUBOS </v>
      </c>
      <c r="C2450" s="101">
        <v>78</v>
      </c>
      <c r="D2450" t="s">
        <v>2792</v>
      </c>
      <c r="E2450" t="s">
        <v>5614</v>
      </c>
      <c r="F2450" t="s">
        <v>5615</v>
      </c>
    </row>
    <row r="2451" spans="1:6" x14ac:dyDescent="0.25">
      <c r="A2451" t="str">
        <f t="shared" si="76"/>
        <v>AMMS16384</v>
      </c>
      <c r="B2451" s="116" t="str">
        <f t="shared" si="77"/>
        <v xml:space="preserve">HOYO DE MONTERREY EPICURE NR 1 </v>
      </c>
      <c r="C2451" s="101">
        <v>500</v>
      </c>
      <c r="D2451" t="s">
        <v>3483</v>
      </c>
      <c r="E2451" t="s">
        <v>5616</v>
      </c>
      <c r="F2451" t="s">
        <v>5617</v>
      </c>
    </row>
    <row r="2452" spans="1:6" x14ac:dyDescent="0.25">
      <c r="A2452" t="str">
        <f t="shared" si="76"/>
        <v>AMMS15472</v>
      </c>
      <c r="B2452" s="116" t="str">
        <f t="shared" si="77"/>
        <v xml:space="preserve">HOYO DE MONTERREY EPICURE NR 2 </v>
      </c>
      <c r="C2452" s="101">
        <v>500</v>
      </c>
      <c r="D2452" t="s">
        <v>3483</v>
      </c>
      <c r="E2452" t="s">
        <v>5618</v>
      </c>
      <c r="F2452" t="s">
        <v>5619</v>
      </c>
    </row>
    <row r="2453" spans="1:6" x14ac:dyDescent="0.25">
      <c r="A2453" t="str">
        <f t="shared" si="76"/>
        <v>AMMS17648</v>
      </c>
      <c r="B2453" s="116" t="str">
        <f t="shared" si="77"/>
        <v xml:space="preserve">HOYO DE MONTERREY EPICURE NR 2 </v>
      </c>
      <c r="C2453" s="101">
        <v>1000</v>
      </c>
      <c r="D2453" t="s">
        <v>2964</v>
      </c>
      <c r="E2453" t="s">
        <v>5618</v>
      </c>
      <c r="F2453" t="s">
        <v>5620</v>
      </c>
    </row>
    <row r="2454" spans="1:6" x14ac:dyDescent="0.25">
      <c r="A2454" t="str">
        <f t="shared" si="76"/>
        <v>AMMS18375</v>
      </c>
      <c r="B2454" s="116" t="str">
        <f t="shared" si="77"/>
        <v xml:space="preserve">HOYO DE MONTERREY EPICURE NR 2 TUBOS </v>
      </c>
      <c r="C2454" s="101">
        <v>22.5</v>
      </c>
      <c r="D2454" t="s">
        <v>3529</v>
      </c>
      <c r="E2454" t="s">
        <v>5621</v>
      </c>
      <c r="F2454" t="s">
        <v>5622</v>
      </c>
    </row>
    <row r="2455" spans="1:6" x14ac:dyDescent="0.25">
      <c r="A2455" t="str">
        <f t="shared" si="76"/>
        <v>AMMS20486</v>
      </c>
      <c r="B2455" s="116" t="str">
        <f t="shared" si="77"/>
        <v xml:space="preserve">HOYO DE MONTERREY EPICURE NR 2 TUBOS </v>
      </c>
      <c r="C2455" s="101">
        <v>67.5</v>
      </c>
      <c r="D2455" t="s">
        <v>2792</v>
      </c>
      <c r="E2455" t="s">
        <v>5621</v>
      </c>
      <c r="F2455" t="s">
        <v>5623</v>
      </c>
    </row>
    <row r="2456" spans="1:6" x14ac:dyDescent="0.25">
      <c r="A2456" t="str">
        <f t="shared" si="76"/>
        <v>AMMS20966</v>
      </c>
      <c r="B2456" s="116" t="str">
        <f t="shared" si="77"/>
        <v xml:space="preserve">HOYO DE MONTERREY EPICURE NR 3 </v>
      </c>
      <c r="C2456" s="101">
        <v>212</v>
      </c>
      <c r="D2456" t="s">
        <v>2755</v>
      </c>
      <c r="E2456" t="s">
        <v>5624</v>
      </c>
      <c r="F2456" t="s">
        <v>5625</v>
      </c>
    </row>
    <row r="2457" spans="1:6" x14ac:dyDescent="0.25">
      <c r="A2457" t="str">
        <f t="shared" si="76"/>
        <v>AMMS20967</v>
      </c>
      <c r="B2457" s="116" t="str">
        <f t="shared" si="77"/>
        <v xml:space="preserve">HOYO DE MONTERREY EPICURE NR 3 </v>
      </c>
      <c r="C2457" s="101">
        <v>530</v>
      </c>
      <c r="D2457" t="s">
        <v>3483</v>
      </c>
      <c r="E2457" t="s">
        <v>5624</v>
      </c>
      <c r="F2457" t="s">
        <v>5626</v>
      </c>
    </row>
    <row r="2458" spans="1:6" x14ac:dyDescent="0.25">
      <c r="A2458" t="str">
        <f t="shared" si="76"/>
        <v>AMMS21765</v>
      </c>
      <c r="B2458" s="116" t="str">
        <f t="shared" si="77"/>
        <v xml:space="preserve">HOYO DE MONTERREY EPICURE N° 2 CELLO </v>
      </c>
      <c r="C2458" s="101">
        <v>270</v>
      </c>
      <c r="D2458" t="s">
        <v>3483</v>
      </c>
      <c r="E2458" t="s">
        <v>5627</v>
      </c>
      <c r="F2458" t="s">
        <v>5628</v>
      </c>
    </row>
    <row r="2459" spans="1:6" x14ac:dyDescent="0.25">
      <c r="A2459" t="str">
        <f t="shared" si="76"/>
        <v>AMMS21839</v>
      </c>
      <c r="B2459" s="116" t="str">
        <f t="shared" si="77"/>
        <v xml:space="preserve">HOYO DE MONTERREY EPICURE NO 2 </v>
      </c>
      <c r="C2459" s="101">
        <v>60</v>
      </c>
      <c r="D2459" t="s">
        <v>2792</v>
      </c>
      <c r="E2459" t="s">
        <v>5629</v>
      </c>
      <c r="F2459" t="s">
        <v>5630</v>
      </c>
    </row>
    <row r="2460" spans="1:6" x14ac:dyDescent="0.25">
      <c r="A2460" t="str">
        <f t="shared" si="76"/>
        <v>AMMS19646</v>
      </c>
      <c r="B2460" s="116" t="str">
        <f t="shared" si="77"/>
        <v xml:space="preserve">HOYO DE MONTERREY ESCOGIDOS </v>
      </c>
      <c r="C2460" s="101">
        <v>280</v>
      </c>
      <c r="D2460" t="s">
        <v>2755</v>
      </c>
      <c r="E2460" t="s">
        <v>5631</v>
      </c>
      <c r="F2460" t="s">
        <v>5632</v>
      </c>
    </row>
    <row r="2461" spans="1:6" x14ac:dyDescent="0.25">
      <c r="A2461" t="str">
        <f t="shared" si="76"/>
        <v>AMMS19618</v>
      </c>
      <c r="B2461" s="116" t="str">
        <f t="shared" si="77"/>
        <v xml:space="preserve">HOYO DE MONTERREY HOYO DE RIO SECO </v>
      </c>
      <c r="C2461" s="101">
        <v>290</v>
      </c>
      <c r="D2461" t="s">
        <v>2755</v>
      </c>
      <c r="E2461" t="s">
        <v>5633</v>
      </c>
      <c r="F2461" t="s">
        <v>5634</v>
      </c>
    </row>
    <row r="2462" spans="1:6" x14ac:dyDescent="0.25">
      <c r="A2462" t="str">
        <f t="shared" si="76"/>
        <v>AMMS19645</v>
      </c>
      <c r="B2462" s="116" t="str">
        <f t="shared" si="77"/>
        <v xml:space="preserve">HOYO DE MONTERREY HOYO DE RIO SECO </v>
      </c>
      <c r="C2462" s="101">
        <v>725</v>
      </c>
      <c r="D2462" t="s">
        <v>3483</v>
      </c>
      <c r="E2462" t="s">
        <v>5633</v>
      </c>
      <c r="F2462" t="s">
        <v>5635</v>
      </c>
    </row>
    <row r="2463" spans="1:6" x14ac:dyDescent="0.25">
      <c r="A2463" t="str">
        <f t="shared" si="76"/>
        <v>AMMS19959</v>
      </c>
      <c r="B2463" s="116" t="str">
        <f t="shared" si="77"/>
        <v xml:space="preserve">HOYO DE MONTERREY LE HOYO DE RIO SECO </v>
      </c>
      <c r="C2463" s="101">
        <v>32</v>
      </c>
      <c r="D2463" t="s">
        <v>3529</v>
      </c>
      <c r="E2463" t="s">
        <v>5636</v>
      </c>
      <c r="F2463" t="s">
        <v>5637</v>
      </c>
    </row>
    <row r="2464" spans="1:6" x14ac:dyDescent="0.25">
      <c r="A2464" t="str">
        <f t="shared" si="76"/>
        <v>AMMS20487</v>
      </c>
      <c r="B2464" s="116" t="str">
        <f t="shared" si="77"/>
        <v xml:space="preserve">HOYO DE MONTERREY LE HOYO DE RIO SECO </v>
      </c>
      <c r="C2464" s="101">
        <v>96</v>
      </c>
      <c r="D2464" t="s">
        <v>2792</v>
      </c>
      <c r="E2464" t="s">
        <v>5636</v>
      </c>
      <c r="F2464" t="s">
        <v>5638</v>
      </c>
    </row>
    <row r="2465" spans="1:6" x14ac:dyDescent="0.25">
      <c r="A2465" t="str">
        <f t="shared" si="76"/>
        <v>AMMS20488</v>
      </c>
      <c r="B2465" s="116" t="str">
        <f t="shared" si="77"/>
        <v xml:space="preserve">HOYO DE MONTERREY LE HOYO DE SAN JUAN </v>
      </c>
      <c r="C2465" s="101">
        <v>90</v>
      </c>
      <c r="D2465" t="s">
        <v>2792</v>
      </c>
      <c r="E2465" t="s">
        <v>5639</v>
      </c>
      <c r="F2465" t="s">
        <v>5640</v>
      </c>
    </row>
    <row r="2466" spans="1:6" x14ac:dyDescent="0.25">
      <c r="A2466" t="str">
        <f t="shared" si="76"/>
        <v>AMMS21838</v>
      </c>
      <c r="B2466" s="116" t="str">
        <f t="shared" si="77"/>
        <v xml:space="preserve">HOYO DE MONTERREY LE HOYO DE SAN LUIS </v>
      </c>
      <c r="C2466" s="101">
        <v>250</v>
      </c>
      <c r="D2466" t="s">
        <v>2755</v>
      </c>
      <c r="E2466" t="s">
        <v>5641</v>
      </c>
      <c r="F2466" t="s">
        <v>5642</v>
      </c>
    </row>
    <row r="2467" spans="1:6" x14ac:dyDescent="0.25">
      <c r="A2467" t="str">
        <f t="shared" si="76"/>
        <v>AMMS20960</v>
      </c>
      <c r="B2467" s="116" t="str">
        <f t="shared" si="77"/>
        <v xml:space="preserve">HOYO DE MONTERREY MONTERREYES NR 4 </v>
      </c>
      <c r="C2467" s="101">
        <v>615</v>
      </c>
      <c r="D2467" t="s">
        <v>2755</v>
      </c>
      <c r="E2467" t="s">
        <v>5643</v>
      </c>
      <c r="F2467" t="s">
        <v>5644</v>
      </c>
    </row>
    <row r="2468" spans="1:6" x14ac:dyDescent="0.25">
      <c r="A2468" t="str">
        <f t="shared" si="76"/>
        <v>AMMS16832</v>
      </c>
      <c r="B2468" s="116" t="str">
        <f t="shared" si="77"/>
        <v xml:space="preserve">HOYO DE MONTERREY PALMAS EXTRA </v>
      </c>
      <c r="C2468" s="101">
        <v>212.5</v>
      </c>
      <c r="D2468" t="s">
        <v>3483</v>
      </c>
      <c r="E2468" t="s">
        <v>5645</v>
      </c>
      <c r="F2468" t="s">
        <v>5646</v>
      </c>
    </row>
    <row r="2469" spans="1:6" x14ac:dyDescent="0.25">
      <c r="A2469" t="str">
        <f t="shared" si="76"/>
        <v>AMMS17650</v>
      </c>
      <c r="B2469" s="116" t="str">
        <f t="shared" si="77"/>
        <v xml:space="preserve">HOYO DE MONTERREY PETIT ROBUSTO </v>
      </c>
      <c r="C2469" s="101">
        <v>387.5</v>
      </c>
      <c r="D2469" t="s">
        <v>3483</v>
      </c>
      <c r="E2469" t="s">
        <v>5647</v>
      </c>
      <c r="F2469" t="s">
        <v>5648</v>
      </c>
    </row>
    <row r="2470" spans="1:6" x14ac:dyDescent="0.25">
      <c r="A2470" t="str">
        <f t="shared" si="76"/>
        <v>AMMS19962</v>
      </c>
      <c r="B2470" s="116" t="str">
        <f t="shared" si="77"/>
        <v xml:space="preserve">HOYO DE MONTERREY PRIMAVERAS YEAR OF THE OX </v>
      </c>
      <c r="C2470" s="101">
        <v>1033.2</v>
      </c>
      <c r="D2470" t="s">
        <v>2786</v>
      </c>
      <c r="E2470" t="s">
        <v>5649</v>
      </c>
      <c r="F2470" t="s">
        <v>5650</v>
      </c>
    </row>
    <row r="2471" spans="1:6" x14ac:dyDescent="0.25">
      <c r="A2471" t="str">
        <f t="shared" si="76"/>
        <v>AMMS20853</v>
      </c>
      <c r="B2471" s="116" t="str">
        <f t="shared" si="77"/>
        <v xml:space="preserve">HOYO DE MONTERREY RIO SECO CELLO </v>
      </c>
      <c r="C2471" s="101">
        <v>15.5</v>
      </c>
      <c r="D2471" t="s">
        <v>3529</v>
      </c>
      <c r="E2471" t="s">
        <v>5651</v>
      </c>
      <c r="F2471" t="s">
        <v>5652</v>
      </c>
    </row>
    <row r="2472" spans="1:6" x14ac:dyDescent="0.25">
      <c r="A2472" t="str">
        <f t="shared" si="76"/>
        <v>AMMS21145</v>
      </c>
      <c r="B2472" s="116" t="str">
        <f t="shared" si="77"/>
        <v xml:space="preserve">HOYO DE MONTERREY RIO SECO CELLO </v>
      </c>
      <c r="C2472" s="101">
        <v>350</v>
      </c>
      <c r="D2472" t="s">
        <v>3483</v>
      </c>
      <c r="E2472" t="s">
        <v>5651</v>
      </c>
      <c r="F2472" t="s">
        <v>5653</v>
      </c>
    </row>
    <row r="2473" spans="1:6" x14ac:dyDescent="0.25">
      <c r="A2473" t="str">
        <f t="shared" si="76"/>
        <v>AMMS18899</v>
      </c>
      <c r="B2473" s="116" t="str">
        <f t="shared" si="77"/>
        <v xml:space="preserve">HOYO DE MONTERREY SERIE LE HOYO DE SAN JUAN </v>
      </c>
      <c r="C2473" s="101">
        <v>650</v>
      </c>
      <c r="D2473" t="s">
        <v>3483</v>
      </c>
      <c r="E2473" t="s">
        <v>5654</v>
      </c>
      <c r="F2473" t="s">
        <v>5655</v>
      </c>
    </row>
    <row r="2474" spans="1:6" x14ac:dyDescent="0.25">
      <c r="A2474" t="str">
        <f t="shared" si="76"/>
        <v>AMMS18923</v>
      </c>
      <c r="B2474" s="116" t="str">
        <f t="shared" si="77"/>
        <v xml:space="preserve">HOYO DE MONTERREY SERIE LE HOYO DE SAN JUAN </v>
      </c>
      <c r="C2474" s="101">
        <v>260</v>
      </c>
      <c r="D2474" t="s">
        <v>2755</v>
      </c>
      <c r="E2474" t="s">
        <v>5654</v>
      </c>
      <c r="F2474" t="s">
        <v>5656</v>
      </c>
    </row>
    <row r="2475" spans="1:6" x14ac:dyDescent="0.25">
      <c r="A2475" t="str">
        <f t="shared" si="76"/>
        <v>AMMS20731</v>
      </c>
      <c r="B2475" s="116" t="str">
        <f t="shared" si="77"/>
        <v xml:space="preserve">HOYO DE MONTERREY SOUVENIR DE LUXE </v>
      </c>
      <c r="C2475" s="101">
        <v>75</v>
      </c>
      <c r="D2475" t="s">
        <v>2752</v>
      </c>
      <c r="E2475" t="s">
        <v>5657</v>
      </c>
      <c r="F2475" t="s">
        <v>5658</v>
      </c>
    </row>
    <row r="2476" spans="1:6" x14ac:dyDescent="0.25">
      <c r="A2476" t="str">
        <f t="shared" si="76"/>
        <v>AMMS17777</v>
      </c>
      <c r="B2476" s="116" t="str">
        <f t="shared" si="77"/>
        <v xml:space="preserve">IL BRIGANTE </v>
      </c>
      <c r="C2476" s="101">
        <v>16</v>
      </c>
      <c r="D2476" t="s">
        <v>2752</v>
      </c>
      <c r="E2476" t="s">
        <v>5659</v>
      </c>
      <c r="F2476" t="s">
        <v>5660</v>
      </c>
    </row>
    <row r="2477" spans="1:6" x14ac:dyDescent="0.25">
      <c r="A2477" t="str">
        <f t="shared" si="76"/>
        <v>AMMS19326</v>
      </c>
      <c r="B2477" s="116" t="str">
        <f t="shared" si="77"/>
        <v xml:space="preserve">IL COLONIALE </v>
      </c>
      <c r="C2477" s="101">
        <v>6.5</v>
      </c>
      <c r="D2477" t="s">
        <v>2752</v>
      </c>
      <c r="E2477" t="s">
        <v>5661</v>
      </c>
      <c r="F2477" t="s">
        <v>5662</v>
      </c>
    </row>
    <row r="2478" spans="1:6" x14ac:dyDescent="0.25">
      <c r="A2478" t="str">
        <f t="shared" si="76"/>
        <v>AMMS19732</v>
      </c>
      <c r="B2478" s="116" t="str">
        <f t="shared" si="77"/>
        <v xml:space="preserve">IL COLONIALE ASCARO </v>
      </c>
      <c r="C2478" s="101">
        <v>4.8</v>
      </c>
      <c r="D2478" t="s">
        <v>2789</v>
      </c>
      <c r="E2478" t="s">
        <v>5663</v>
      </c>
      <c r="F2478" t="s">
        <v>5664</v>
      </c>
    </row>
    <row r="2479" spans="1:6" x14ac:dyDescent="0.25">
      <c r="A2479" t="str">
        <f t="shared" si="76"/>
        <v>AMMS19620</v>
      </c>
      <c r="B2479" s="116" t="str">
        <f t="shared" si="77"/>
        <v xml:space="preserve">IL COLONIALE RUBESTO </v>
      </c>
      <c r="C2479" s="101">
        <v>12</v>
      </c>
      <c r="D2479" t="s">
        <v>2792</v>
      </c>
      <c r="E2479" t="s">
        <v>5665</v>
      </c>
      <c r="F2479" t="s">
        <v>5666</v>
      </c>
    </row>
    <row r="2480" spans="1:6" x14ac:dyDescent="0.25">
      <c r="A2480" t="str">
        <f t="shared" si="76"/>
        <v>AMMS20240</v>
      </c>
      <c r="B2480" s="116" t="str">
        <f t="shared" si="77"/>
        <v xml:space="preserve">IL MORO 2022 </v>
      </c>
      <c r="C2480" s="101">
        <v>47</v>
      </c>
      <c r="D2480" t="s">
        <v>3529</v>
      </c>
      <c r="E2480" t="s">
        <v>5667</v>
      </c>
      <c r="F2480" t="s">
        <v>5668</v>
      </c>
    </row>
    <row r="2481" spans="1:6" x14ac:dyDescent="0.25">
      <c r="A2481" t="str">
        <f t="shared" si="76"/>
        <v>AMMS21555</v>
      </c>
      <c r="B2481" s="116" t="str">
        <f t="shared" si="77"/>
        <v xml:space="preserve">IL MORO 2025 </v>
      </c>
      <c r="C2481" s="101">
        <v>60</v>
      </c>
      <c r="D2481" t="s">
        <v>3529</v>
      </c>
      <c r="E2481" t="s">
        <v>5669</v>
      </c>
      <c r="F2481" t="s">
        <v>5670</v>
      </c>
    </row>
    <row r="2482" spans="1:6" x14ac:dyDescent="0.25">
      <c r="A2482" t="str">
        <f t="shared" si="76"/>
        <v>AMMS21569</v>
      </c>
      <c r="B2482" s="116" t="str">
        <f t="shared" si="77"/>
        <v xml:space="preserve">IL MORO 25° ANNIVERSARIO </v>
      </c>
      <c r="C2482" s="101">
        <v>500</v>
      </c>
      <c r="D2482" t="s">
        <v>2999</v>
      </c>
      <c r="E2482" t="s">
        <v>5671</v>
      </c>
      <c r="F2482" t="s">
        <v>5672</v>
      </c>
    </row>
    <row r="2483" spans="1:6" x14ac:dyDescent="0.25">
      <c r="A2483" t="str">
        <f t="shared" si="76"/>
        <v>AMMS20926</v>
      </c>
      <c r="B2483" s="116" t="str">
        <f t="shared" si="77"/>
        <v xml:space="preserve">IL MORO AUREO </v>
      </c>
      <c r="C2483" s="101">
        <v>55</v>
      </c>
      <c r="D2483" t="s">
        <v>3529</v>
      </c>
      <c r="E2483" t="s">
        <v>5673</v>
      </c>
      <c r="F2483" t="s">
        <v>5674</v>
      </c>
    </row>
    <row r="2484" spans="1:6" x14ac:dyDescent="0.25">
      <c r="A2484" t="str">
        <f t="shared" si="76"/>
        <v>AMMS20615</v>
      </c>
      <c r="B2484" s="116" t="str">
        <f t="shared" si="77"/>
        <v xml:space="preserve">IL MORO RISERVA 2023 </v>
      </c>
      <c r="C2484" s="101">
        <v>55</v>
      </c>
      <c r="D2484" t="s">
        <v>3529</v>
      </c>
      <c r="E2484" t="s">
        <v>5675</v>
      </c>
      <c r="F2484" t="s">
        <v>5676</v>
      </c>
    </row>
    <row r="2485" spans="1:6" x14ac:dyDescent="0.25">
      <c r="A2485" t="str">
        <f t="shared" si="76"/>
        <v>AMMS17929</v>
      </c>
      <c r="B2485" s="116" t="str">
        <f t="shared" si="77"/>
        <v xml:space="preserve">IL PROFESSORE </v>
      </c>
      <c r="C2485" s="101">
        <v>15.5</v>
      </c>
      <c r="D2485" t="s">
        <v>2752</v>
      </c>
      <c r="E2485" t="s">
        <v>5677</v>
      </c>
      <c r="F2485" t="s">
        <v>5678</v>
      </c>
    </row>
    <row r="2486" spans="1:6" x14ac:dyDescent="0.25">
      <c r="A2486" t="str">
        <f t="shared" si="76"/>
        <v>AMMS17622</v>
      </c>
      <c r="B2486" s="116" t="str">
        <f t="shared" si="77"/>
        <v xml:space="preserve">IL TRAIANO CORONA 4 </v>
      </c>
      <c r="C2486" s="101">
        <v>161</v>
      </c>
      <c r="D2486" t="s">
        <v>2755</v>
      </c>
      <c r="E2486" t="s">
        <v>5679</v>
      </c>
      <c r="F2486" t="s">
        <v>5680</v>
      </c>
    </row>
    <row r="2487" spans="1:6" x14ac:dyDescent="0.25">
      <c r="A2487" t="str">
        <f t="shared" si="76"/>
        <v>AMMS19151</v>
      </c>
      <c r="B2487" s="116" t="str">
        <f t="shared" si="77"/>
        <v xml:space="preserve">IMPERIALES BY LEON JIMENES CLASICOS CORONA 25 </v>
      </c>
      <c r="C2487" s="101">
        <v>132.5</v>
      </c>
      <c r="D2487" t="s">
        <v>3483</v>
      </c>
      <c r="E2487" t="s">
        <v>5681</v>
      </c>
      <c r="F2487" t="s">
        <v>5682</v>
      </c>
    </row>
    <row r="2488" spans="1:6" x14ac:dyDescent="0.25">
      <c r="A2488" t="str">
        <f t="shared" si="76"/>
        <v>AMMS19152</v>
      </c>
      <c r="B2488" s="116" t="str">
        <f t="shared" si="77"/>
        <v xml:space="preserve">IMPERIALES BY LEON JIMENES CLASICOS SHORT ROBUSTO 25 </v>
      </c>
      <c r="C2488" s="101">
        <v>122.5</v>
      </c>
      <c r="D2488" t="s">
        <v>3483</v>
      </c>
      <c r="E2488" t="s">
        <v>5683</v>
      </c>
      <c r="F2488" t="s">
        <v>5684</v>
      </c>
    </row>
    <row r="2489" spans="1:6" x14ac:dyDescent="0.25">
      <c r="A2489" t="str">
        <f t="shared" si="76"/>
        <v>AMMS19678</v>
      </c>
      <c r="B2489" s="116" t="str">
        <f t="shared" si="77"/>
        <v xml:space="preserve">INCA CORONA </v>
      </c>
      <c r="C2489" s="101">
        <v>35</v>
      </c>
      <c r="D2489" t="s">
        <v>2755</v>
      </c>
      <c r="E2489" t="s">
        <v>5685</v>
      </c>
      <c r="F2489" t="s">
        <v>5686</v>
      </c>
    </row>
    <row r="2490" spans="1:6" x14ac:dyDescent="0.25">
      <c r="A2490" t="str">
        <f t="shared" si="76"/>
        <v>AMMS19679</v>
      </c>
      <c r="B2490" s="116" t="str">
        <f t="shared" si="77"/>
        <v xml:space="preserve">INCA FIGURADO </v>
      </c>
      <c r="C2490" s="101">
        <v>35</v>
      </c>
      <c r="D2490" t="s">
        <v>2755</v>
      </c>
      <c r="E2490" t="s">
        <v>5687</v>
      </c>
      <c r="F2490" t="s">
        <v>5688</v>
      </c>
    </row>
    <row r="2491" spans="1:6" x14ac:dyDescent="0.25">
      <c r="A2491" t="str">
        <f t="shared" si="76"/>
        <v>AMMS19683</v>
      </c>
      <c r="B2491" s="116" t="str">
        <f t="shared" si="77"/>
        <v xml:space="preserve">INCA PANATELA </v>
      </c>
      <c r="C2491" s="101">
        <v>10.5</v>
      </c>
      <c r="D2491" t="s">
        <v>2752</v>
      </c>
      <c r="E2491" t="s">
        <v>5689</v>
      </c>
      <c r="F2491" t="s">
        <v>5690</v>
      </c>
    </row>
    <row r="2492" spans="1:6" x14ac:dyDescent="0.25">
      <c r="A2492" t="str">
        <f t="shared" si="76"/>
        <v>AMMS19681</v>
      </c>
      <c r="B2492" s="116" t="str">
        <f t="shared" si="77"/>
        <v xml:space="preserve">INCA ROBUSTO </v>
      </c>
      <c r="C2492" s="101">
        <v>50</v>
      </c>
      <c r="D2492" t="s">
        <v>2755</v>
      </c>
      <c r="E2492" t="s">
        <v>5691</v>
      </c>
      <c r="F2492" t="s">
        <v>5692</v>
      </c>
    </row>
    <row r="2493" spans="1:6" x14ac:dyDescent="0.25">
      <c r="A2493" t="str">
        <f t="shared" si="76"/>
        <v>AMMS19682</v>
      </c>
      <c r="B2493" s="116" t="str">
        <f t="shared" si="77"/>
        <v xml:space="preserve">INCA ROBUSTO </v>
      </c>
      <c r="C2493" s="101">
        <v>15</v>
      </c>
      <c r="D2493" t="s">
        <v>2752</v>
      </c>
      <c r="E2493" t="s">
        <v>5691</v>
      </c>
      <c r="F2493" t="s">
        <v>5693</v>
      </c>
    </row>
    <row r="2494" spans="1:6" x14ac:dyDescent="0.25">
      <c r="A2494" t="str">
        <f t="shared" si="76"/>
        <v>AMMS19677</v>
      </c>
      <c r="B2494" s="116" t="str">
        <f t="shared" si="77"/>
        <v xml:space="preserve">INCA SHORT CORONA </v>
      </c>
      <c r="C2494" s="101">
        <v>30</v>
      </c>
      <c r="D2494" t="s">
        <v>2755</v>
      </c>
      <c r="E2494" t="s">
        <v>5694</v>
      </c>
      <c r="F2494" t="s">
        <v>5695</v>
      </c>
    </row>
    <row r="2495" spans="1:6" x14ac:dyDescent="0.25">
      <c r="A2495" t="str">
        <f t="shared" si="76"/>
        <v>AMMS19680</v>
      </c>
      <c r="B2495" s="116" t="str">
        <f t="shared" si="77"/>
        <v xml:space="preserve">INCA SHORT ROBUSTO </v>
      </c>
      <c r="C2495" s="101">
        <v>49</v>
      </c>
      <c r="D2495" t="s">
        <v>2755</v>
      </c>
      <c r="E2495" t="s">
        <v>5696</v>
      </c>
      <c r="F2495" t="s">
        <v>5697</v>
      </c>
    </row>
    <row r="2496" spans="1:6" x14ac:dyDescent="0.25">
      <c r="A2496" t="str">
        <f t="shared" si="76"/>
        <v>AMMS20600</v>
      </c>
      <c r="B2496" s="116" t="str">
        <f t="shared" si="77"/>
        <v xml:space="preserve">INTEMPERANCE BA XXI AVARICE </v>
      </c>
      <c r="C2496" s="101">
        <v>283.2</v>
      </c>
      <c r="D2496" t="s">
        <v>3506</v>
      </c>
      <c r="E2496" t="s">
        <v>5698</v>
      </c>
      <c r="F2496" t="s">
        <v>5699</v>
      </c>
    </row>
    <row r="2497" spans="1:6" x14ac:dyDescent="0.25">
      <c r="A2497" t="str">
        <f t="shared" si="76"/>
        <v>AMMS20598</v>
      </c>
      <c r="B2497" s="116" t="str">
        <f t="shared" si="77"/>
        <v xml:space="preserve">INTEMPERANCE BA XXI BREACH OF THE PEACE </v>
      </c>
      <c r="C2497" s="101">
        <v>312</v>
      </c>
      <c r="D2497" t="s">
        <v>3506</v>
      </c>
      <c r="E2497" t="s">
        <v>5700</v>
      </c>
      <c r="F2497" t="s">
        <v>5701</v>
      </c>
    </row>
    <row r="2498" spans="1:6" x14ac:dyDescent="0.25">
      <c r="A2498" t="str">
        <f t="shared" ref="A2498:A2561" si="78">"AMMS" &amp; F2498</f>
        <v>AMMS21402</v>
      </c>
      <c r="B2498" s="116" t="str">
        <f t="shared" ref="B2498:B2561" si="79">E2498 &amp; " " &amp; IF(D2498="astuccio da 20 pezzi","*AST 20",IF(D2498="cartoccio da 20 pezzi","*CART 20",""))</f>
        <v xml:space="preserve">INTEMPERANCE EC XVIII BROTHERLY KINDNESS </v>
      </c>
      <c r="C2498" s="101">
        <v>372</v>
      </c>
      <c r="D2498" t="s">
        <v>3506</v>
      </c>
      <c r="E2498" t="s">
        <v>5702</v>
      </c>
      <c r="F2498" t="s">
        <v>5703</v>
      </c>
    </row>
    <row r="2499" spans="1:6" x14ac:dyDescent="0.25">
      <c r="A2499" t="str">
        <f t="shared" si="78"/>
        <v>AMMS20599</v>
      </c>
      <c r="B2499" s="116" t="str">
        <f t="shared" si="79"/>
        <v xml:space="preserve">INTEMPERANCE EC XVIII CHARITY </v>
      </c>
      <c r="C2499" s="101">
        <v>345</v>
      </c>
      <c r="D2499" t="s">
        <v>3813</v>
      </c>
      <c r="E2499" t="s">
        <v>5704</v>
      </c>
      <c r="F2499" t="s">
        <v>5705</v>
      </c>
    </row>
    <row r="2500" spans="1:6" x14ac:dyDescent="0.25">
      <c r="A2500" t="str">
        <f t="shared" si="78"/>
        <v>AMMS20452</v>
      </c>
      <c r="B2500" s="116" t="str">
        <f t="shared" si="79"/>
        <v xml:space="preserve">INTEMPERANCE EC XVIII FAITH </v>
      </c>
      <c r="C2500" s="101">
        <v>324</v>
      </c>
      <c r="D2500" t="s">
        <v>3506</v>
      </c>
      <c r="E2500" t="s">
        <v>5706</v>
      </c>
      <c r="F2500" t="s">
        <v>5707</v>
      </c>
    </row>
    <row r="2501" spans="1:6" x14ac:dyDescent="0.25">
      <c r="A2501" t="str">
        <f t="shared" si="78"/>
        <v>AMMS21828</v>
      </c>
      <c r="B2501" s="116" t="str">
        <f t="shared" si="79"/>
        <v xml:space="preserve">INTEMPERANCE EC XVIII VIRTUE </v>
      </c>
      <c r="C2501" s="101">
        <v>324</v>
      </c>
      <c r="D2501" t="s">
        <v>3506</v>
      </c>
      <c r="E2501" t="s">
        <v>5708</v>
      </c>
      <c r="F2501" t="s">
        <v>5709</v>
      </c>
    </row>
    <row r="2502" spans="1:6" x14ac:dyDescent="0.25">
      <c r="A2502" t="str">
        <f t="shared" si="78"/>
        <v>AMMS20885</v>
      </c>
      <c r="B2502" s="116" t="str">
        <f t="shared" si="79"/>
        <v xml:space="preserve">INTEMPERANCE VOLSTEAD 1920 BELLE LIVINSTONE </v>
      </c>
      <c r="C2502" s="101">
        <v>336</v>
      </c>
      <c r="D2502" t="s">
        <v>3506</v>
      </c>
      <c r="E2502" t="s">
        <v>5710</v>
      </c>
      <c r="F2502" t="s">
        <v>5711</v>
      </c>
    </row>
    <row r="2503" spans="1:6" x14ac:dyDescent="0.25">
      <c r="A2503" t="str">
        <f t="shared" si="78"/>
        <v>AMMS20886</v>
      </c>
      <c r="B2503" s="116" t="str">
        <f t="shared" si="79"/>
        <v xml:space="preserve">INTEMPERANCE VOLSTEAD 1920 GEORGE REMUS </v>
      </c>
      <c r="C2503" s="101">
        <v>384</v>
      </c>
      <c r="D2503" t="s">
        <v>3506</v>
      </c>
      <c r="E2503" t="s">
        <v>5712</v>
      </c>
      <c r="F2503" t="s">
        <v>5713</v>
      </c>
    </row>
    <row r="2504" spans="1:6" x14ac:dyDescent="0.25">
      <c r="A2504" t="str">
        <f t="shared" si="78"/>
        <v>AMMS20884</v>
      </c>
      <c r="B2504" s="116" t="str">
        <f t="shared" si="79"/>
        <v xml:space="preserve">INTEMPERANCE VOLSTEAD 1920 IZZY EINSTEIN </v>
      </c>
      <c r="C2504" s="101">
        <v>345</v>
      </c>
      <c r="D2504" t="s">
        <v>3813</v>
      </c>
      <c r="E2504" t="s">
        <v>5714</v>
      </c>
      <c r="F2504" t="s">
        <v>5715</v>
      </c>
    </row>
    <row r="2505" spans="1:6" x14ac:dyDescent="0.25">
      <c r="A2505" t="str">
        <f t="shared" si="78"/>
        <v>AMMS20416</v>
      </c>
      <c r="B2505" s="116" t="str">
        <f t="shared" si="79"/>
        <v xml:space="preserve">INTEMPERANCE WR 1794 BRADFORD </v>
      </c>
      <c r="C2505" s="101">
        <v>384</v>
      </c>
      <c r="D2505" t="s">
        <v>3506</v>
      </c>
      <c r="E2505" t="s">
        <v>5716</v>
      </c>
      <c r="F2505" t="s">
        <v>5717</v>
      </c>
    </row>
    <row r="2506" spans="1:6" x14ac:dyDescent="0.25">
      <c r="A2506" t="str">
        <f t="shared" si="78"/>
        <v>AMMS20222</v>
      </c>
      <c r="B2506" s="116" t="str">
        <f t="shared" si="79"/>
        <v xml:space="preserve">INTEMPERANCE WR 1794 JEFFERSON </v>
      </c>
      <c r="C2506" s="101">
        <v>336</v>
      </c>
      <c r="D2506" t="s">
        <v>3506</v>
      </c>
      <c r="E2506" t="s">
        <v>5718</v>
      </c>
      <c r="F2506" t="s">
        <v>5719</v>
      </c>
    </row>
    <row r="2507" spans="1:6" x14ac:dyDescent="0.25">
      <c r="A2507" t="str">
        <f t="shared" si="78"/>
        <v>AMMS19670</v>
      </c>
      <c r="B2507" s="116" t="str">
        <f t="shared" si="79"/>
        <v xml:space="preserve">INTRIGO </v>
      </c>
      <c r="C2507" s="101">
        <v>35</v>
      </c>
      <c r="D2507" t="s">
        <v>2752</v>
      </c>
      <c r="E2507" t="s">
        <v>5720</v>
      </c>
      <c r="F2507" t="s">
        <v>5721</v>
      </c>
    </row>
    <row r="2508" spans="1:6" x14ac:dyDescent="0.25">
      <c r="A2508" t="str">
        <f t="shared" si="78"/>
        <v>AMMS19919</v>
      </c>
      <c r="B2508" s="116" t="str">
        <f t="shared" si="79"/>
        <v xml:space="preserve">INTRIGO </v>
      </c>
      <c r="C2508" s="101">
        <v>140</v>
      </c>
      <c r="D2508" t="s">
        <v>1900</v>
      </c>
      <c r="E2508" t="s">
        <v>5720</v>
      </c>
      <c r="F2508" t="s">
        <v>5722</v>
      </c>
    </row>
    <row r="2509" spans="1:6" x14ac:dyDescent="0.25">
      <c r="A2509" t="str">
        <f t="shared" si="78"/>
        <v>AMMS20947</v>
      </c>
      <c r="B2509" s="116" t="str">
        <f t="shared" si="79"/>
        <v xml:space="preserve">ISLAND JIM #2 COROJO TORPEDO </v>
      </c>
      <c r="C2509" s="101">
        <v>346.5</v>
      </c>
      <c r="D2509" t="s">
        <v>3417</v>
      </c>
      <c r="E2509" t="s">
        <v>5723</v>
      </c>
      <c r="F2509" t="s">
        <v>5724</v>
      </c>
    </row>
    <row r="2510" spans="1:6" x14ac:dyDescent="0.25">
      <c r="A2510" t="str">
        <f t="shared" si="78"/>
        <v>AMMS20948</v>
      </c>
      <c r="B2510" s="116" t="str">
        <f t="shared" si="79"/>
        <v xml:space="preserve">ISLAND JIM #2 MADURO TORPEDO </v>
      </c>
      <c r="C2510" s="101">
        <v>346.5</v>
      </c>
      <c r="D2510" t="s">
        <v>3417</v>
      </c>
      <c r="E2510" t="s">
        <v>5725</v>
      </c>
      <c r="F2510" t="s">
        <v>5726</v>
      </c>
    </row>
    <row r="2511" spans="1:6" x14ac:dyDescent="0.25">
      <c r="A2511" t="str">
        <f t="shared" si="78"/>
        <v>AMMS3877</v>
      </c>
      <c r="B2511" s="116" t="str">
        <f t="shared" si="79"/>
        <v xml:space="preserve">J CORTES CORONA DOMINICAN </v>
      </c>
      <c r="C2511" s="101">
        <v>36</v>
      </c>
      <c r="D2511" t="s">
        <v>2755</v>
      </c>
      <c r="E2511" t="s">
        <v>5727</v>
      </c>
      <c r="F2511" t="s">
        <v>5728</v>
      </c>
    </row>
    <row r="2512" spans="1:6" x14ac:dyDescent="0.25">
      <c r="A2512" t="str">
        <f t="shared" si="78"/>
        <v>AMMS3954</v>
      </c>
      <c r="B2512" s="116" t="str">
        <f t="shared" si="79"/>
        <v xml:space="preserve">J CORTES CORONA DOMINICAN 2 </v>
      </c>
      <c r="C2512" s="101">
        <v>7.4</v>
      </c>
      <c r="D2512" t="s">
        <v>2789</v>
      </c>
      <c r="E2512" t="s">
        <v>5729</v>
      </c>
      <c r="F2512" t="s">
        <v>5730</v>
      </c>
    </row>
    <row r="2513" spans="1:6" x14ac:dyDescent="0.25">
      <c r="A2513" t="str">
        <f t="shared" si="78"/>
        <v>AMMS3878</v>
      </c>
      <c r="B2513" s="116" t="str">
        <f t="shared" si="79"/>
        <v xml:space="preserve">J CORTES CORONA HONDURAS </v>
      </c>
      <c r="C2513" s="101">
        <v>36</v>
      </c>
      <c r="D2513" t="s">
        <v>2755</v>
      </c>
      <c r="E2513" t="s">
        <v>5731</v>
      </c>
      <c r="F2513" t="s">
        <v>5732</v>
      </c>
    </row>
    <row r="2514" spans="1:6" x14ac:dyDescent="0.25">
      <c r="A2514" t="str">
        <f t="shared" si="78"/>
        <v>AMMS3955</v>
      </c>
      <c r="B2514" s="116" t="str">
        <f t="shared" si="79"/>
        <v xml:space="preserve">J CORTES CORONA HONDURAS 2 </v>
      </c>
      <c r="C2514" s="101">
        <v>7.4</v>
      </c>
      <c r="D2514" t="s">
        <v>2789</v>
      </c>
      <c r="E2514" t="s">
        <v>5733</v>
      </c>
      <c r="F2514" t="s">
        <v>5734</v>
      </c>
    </row>
    <row r="2515" spans="1:6" x14ac:dyDescent="0.25">
      <c r="A2515" t="str">
        <f t="shared" si="78"/>
        <v>AMMS578</v>
      </c>
      <c r="B2515" s="116" t="str">
        <f t="shared" si="79"/>
        <v xml:space="preserve">J CORTES CORONA SUMATRA </v>
      </c>
      <c r="C2515" s="101">
        <v>37</v>
      </c>
      <c r="D2515" t="s">
        <v>2755</v>
      </c>
      <c r="E2515" t="s">
        <v>5735</v>
      </c>
      <c r="F2515" t="s">
        <v>5736</v>
      </c>
    </row>
    <row r="2516" spans="1:6" x14ac:dyDescent="0.25">
      <c r="A2516" t="str">
        <f t="shared" si="78"/>
        <v>AMMS3925</v>
      </c>
      <c r="B2516" s="116" t="str">
        <f t="shared" si="79"/>
        <v xml:space="preserve">J CORTES CORONA SUMATRA 2 </v>
      </c>
      <c r="C2516" s="101">
        <v>7.4</v>
      </c>
      <c r="D2516" t="s">
        <v>2789</v>
      </c>
      <c r="E2516" t="s">
        <v>5737</v>
      </c>
      <c r="F2516" t="s">
        <v>5738</v>
      </c>
    </row>
    <row r="2517" spans="1:6" x14ac:dyDescent="0.25">
      <c r="A2517" t="str">
        <f t="shared" si="78"/>
        <v>AMMS18032</v>
      </c>
      <c r="B2517" s="116" t="str">
        <f t="shared" si="79"/>
        <v xml:space="preserve">J.L.PIEDRA PETIT CAZADORES </v>
      </c>
      <c r="C2517" s="101">
        <v>12.5</v>
      </c>
      <c r="D2517" t="s">
        <v>2752</v>
      </c>
      <c r="E2517" t="s">
        <v>5739</v>
      </c>
      <c r="F2517" t="s">
        <v>5740</v>
      </c>
    </row>
    <row r="2518" spans="1:6" x14ac:dyDescent="0.25">
      <c r="A2518" t="str">
        <f t="shared" si="78"/>
        <v>AMMS18846</v>
      </c>
      <c r="B2518" s="116" t="str">
        <f t="shared" si="79"/>
        <v xml:space="preserve">JAIME GARCIA RESERVA ESPECIAL BELICOSO </v>
      </c>
      <c r="C2518" s="101">
        <v>260</v>
      </c>
      <c r="D2518" t="s">
        <v>1900</v>
      </c>
      <c r="E2518" t="s">
        <v>5741</v>
      </c>
      <c r="F2518" t="s">
        <v>5742</v>
      </c>
    </row>
    <row r="2519" spans="1:6" x14ac:dyDescent="0.25">
      <c r="A2519" t="str">
        <f t="shared" si="78"/>
        <v>AMMS18844</v>
      </c>
      <c r="B2519" s="116" t="str">
        <f t="shared" si="79"/>
        <v xml:space="preserve">JAIME GARCIA RESERVA ESPECIAL PETIT ROBUSTO </v>
      </c>
      <c r="C2519" s="101">
        <v>230</v>
      </c>
      <c r="D2519" t="s">
        <v>1900</v>
      </c>
      <c r="E2519" t="s">
        <v>5743</v>
      </c>
      <c r="F2519" t="s">
        <v>5744</v>
      </c>
    </row>
    <row r="2520" spans="1:6" x14ac:dyDescent="0.25">
      <c r="A2520" t="str">
        <f t="shared" si="78"/>
        <v>AMMS18845</v>
      </c>
      <c r="B2520" s="116" t="str">
        <f t="shared" si="79"/>
        <v xml:space="preserve">JAIME GARCIA RESERVA ESPECIAL ROBUSTO </v>
      </c>
      <c r="C2520" s="101">
        <v>240</v>
      </c>
      <c r="D2520" t="s">
        <v>1900</v>
      </c>
      <c r="E2520" t="s">
        <v>5745</v>
      </c>
      <c r="F2520" t="s">
        <v>5746</v>
      </c>
    </row>
    <row r="2521" spans="1:6" x14ac:dyDescent="0.25">
      <c r="A2521" t="str">
        <f t="shared" si="78"/>
        <v>AMMS20838</v>
      </c>
      <c r="B2521" s="116" t="str">
        <f t="shared" si="79"/>
        <v xml:space="preserve">JILGUERO </v>
      </c>
      <c r="C2521" s="101">
        <v>166</v>
      </c>
      <c r="D2521" t="s">
        <v>2755</v>
      </c>
      <c r="E2521" t="s">
        <v>5747</v>
      </c>
      <c r="F2521" t="s">
        <v>5748</v>
      </c>
    </row>
    <row r="2522" spans="1:6" x14ac:dyDescent="0.25">
      <c r="A2522" t="str">
        <f t="shared" si="78"/>
        <v>AMMS16577</v>
      </c>
      <c r="B2522" s="116" t="str">
        <f t="shared" si="79"/>
        <v xml:space="preserve">JOSE' L PIEDRA BREVAS </v>
      </c>
      <c r="C2522" s="101">
        <v>15</v>
      </c>
      <c r="D2522" t="s">
        <v>2752</v>
      </c>
      <c r="E2522" t="s">
        <v>5749</v>
      </c>
      <c r="F2522" t="s">
        <v>5750</v>
      </c>
    </row>
    <row r="2523" spans="1:6" x14ac:dyDescent="0.25">
      <c r="A2523" t="str">
        <f t="shared" si="78"/>
        <v>AMMS19997</v>
      </c>
      <c r="B2523" s="116" t="str">
        <f t="shared" si="79"/>
        <v xml:space="preserve">JOSE' L PIEDRA BREVAS </v>
      </c>
      <c r="C2523" s="101">
        <v>36</v>
      </c>
      <c r="D2523" t="s">
        <v>3151</v>
      </c>
      <c r="E2523" t="s">
        <v>5749</v>
      </c>
      <c r="F2523" t="s">
        <v>5751</v>
      </c>
    </row>
    <row r="2524" spans="1:6" x14ac:dyDescent="0.25">
      <c r="A2524" t="str">
        <f t="shared" si="78"/>
        <v>AMMS16568</v>
      </c>
      <c r="B2524" s="116" t="str">
        <f t="shared" si="79"/>
        <v xml:space="preserve">JOSE' L PIEDRA CAZADORES </v>
      </c>
      <c r="C2524" s="101">
        <v>17.5</v>
      </c>
      <c r="D2524" t="s">
        <v>2752</v>
      </c>
      <c r="E2524" t="s">
        <v>5752</v>
      </c>
      <c r="F2524" t="s">
        <v>5753</v>
      </c>
    </row>
    <row r="2525" spans="1:6" x14ac:dyDescent="0.25">
      <c r="A2525" t="str">
        <f t="shared" si="78"/>
        <v>AMMS20157</v>
      </c>
      <c r="B2525" s="116" t="str">
        <f t="shared" si="79"/>
        <v xml:space="preserve">JOSE' L PIEDRA CAZADORES </v>
      </c>
      <c r="C2525" s="101">
        <v>42</v>
      </c>
      <c r="D2525" t="s">
        <v>3151</v>
      </c>
      <c r="E2525" t="s">
        <v>5752</v>
      </c>
      <c r="F2525" t="s">
        <v>5754</v>
      </c>
    </row>
    <row r="2526" spans="1:6" x14ac:dyDescent="0.25">
      <c r="A2526" t="str">
        <f t="shared" si="78"/>
        <v>AMMS16579</v>
      </c>
      <c r="B2526" s="116" t="str">
        <f t="shared" si="79"/>
        <v xml:space="preserve">JOSE' L PIEDRA CONSERVAS </v>
      </c>
      <c r="C2526" s="101">
        <v>17.5</v>
      </c>
      <c r="D2526" t="s">
        <v>2752</v>
      </c>
      <c r="E2526" t="s">
        <v>5755</v>
      </c>
      <c r="F2526" t="s">
        <v>5756</v>
      </c>
    </row>
    <row r="2527" spans="1:6" x14ac:dyDescent="0.25">
      <c r="A2527" t="str">
        <f t="shared" si="78"/>
        <v>AMMS20121</v>
      </c>
      <c r="B2527" s="116" t="str">
        <f t="shared" si="79"/>
        <v xml:space="preserve">JOSE' L PIEDRA CONSERVAS </v>
      </c>
      <c r="C2527" s="101">
        <v>42</v>
      </c>
      <c r="D2527" t="s">
        <v>3151</v>
      </c>
      <c r="E2527" t="s">
        <v>5755</v>
      </c>
      <c r="F2527" t="s">
        <v>5757</v>
      </c>
    </row>
    <row r="2528" spans="1:6" x14ac:dyDescent="0.25">
      <c r="A2528" t="str">
        <f t="shared" si="78"/>
        <v>AMMS21146</v>
      </c>
      <c r="B2528" s="116" t="str">
        <f t="shared" si="79"/>
        <v xml:space="preserve">JOSE' L PIEDRA JLP CELLO </v>
      </c>
      <c r="C2528" s="101">
        <v>7</v>
      </c>
      <c r="D2528" t="s">
        <v>2752</v>
      </c>
      <c r="E2528" t="s">
        <v>5758</v>
      </c>
      <c r="F2528" t="s">
        <v>5759</v>
      </c>
    </row>
    <row r="2529" spans="1:6" x14ac:dyDescent="0.25">
      <c r="A2529" t="str">
        <f t="shared" si="78"/>
        <v>AMMS19902</v>
      </c>
      <c r="B2529" s="116" t="str">
        <f t="shared" si="79"/>
        <v xml:space="preserve">JOSE' L PIEDRA PETIT CABALLEROS </v>
      </c>
      <c r="C2529" s="101">
        <v>42</v>
      </c>
      <c r="D2529" t="s">
        <v>3151</v>
      </c>
      <c r="E2529" t="s">
        <v>5760</v>
      </c>
      <c r="F2529" t="s">
        <v>5761</v>
      </c>
    </row>
    <row r="2530" spans="1:6" x14ac:dyDescent="0.25">
      <c r="A2530" t="str">
        <f t="shared" si="78"/>
        <v>AMMS19958</v>
      </c>
      <c r="B2530" s="116" t="str">
        <f t="shared" si="79"/>
        <v xml:space="preserve">JOSE' L PIEDRA PETIT CABALLEROS </v>
      </c>
      <c r="C2530" s="101">
        <v>10.5</v>
      </c>
      <c r="D2530" t="s">
        <v>2792</v>
      </c>
      <c r="E2530" t="s">
        <v>5760</v>
      </c>
      <c r="F2530" t="s">
        <v>5762</v>
      </c>
    </row>
    <row r="2531" spans="1:6" x14ac:dyDescent="0.25">
      <c r="A2531" t="str">
        <f t="shared" si="78"/>
        <v>AMMS20072</v>
      </c>
      <c r="B2531" s="116" t="str">
        <f t="shared" si="79"/>
        <v xml:space="preserve">JOSE' L PIEDRA PETIT CAZADORES </v>
      </c>
      <c r="C2531" s="101">
        <v>30</v>
      </c>
      <c r="D2531" t="s">
        <v>3151</v>
      </c>
      <c r="E2531" t="s">
        <v>5763</v>
      </c>
      <c r="F2531" t="s">
        <v>5764</v>
      </c>
    </row>
    <row r="2532" spans="1:6" x14ac:dyDescent="0.25">
      <c r="A2532" t="str">
        <f t="shared" si="78"/>
        <v>AMMS20006</v>
      </c>
      <c r="B2532" s="116" t="str">
        <f t="shared" si="79"/>
        <v xml:space="preserve">JOYA DE NICARAGUA ANTANO 1970 5 CIGARS ASSORTMENT </v>
      </c>
      <c r="C2532" s="101">
        <v>43</v>
      </c>
      <c r="D2532" t="s">
        <v>2752</v>
      </c>
      <c r="E2532" t="s">
        <v>5765</v>
      </c>
      <c r="F2532" t="s">
        <v>5766</v>
      </c>
    </row>
    <row r="2533" spans="1:6" x14ac:dyDescent="0.25">
      <c r="A2533" t="str">
        <f t="shared" si="78"/>
        <v>AMMS17227</v>
      </c>
      <c r="B2533" s="116" t="str">
        <f t="shared" si="79"/>
        <v xml:space="preserve">JOYA DE NICARAGUA ANTANO 1970 GRAN CONSUL </v>
      </c>
      <c r="C2533" s="101">
        <v>8.5</v>
      </c>
      <c r="D2533" t="s">
        <v>3529</v>
      </c>
      <c r="E2533" t="s">
        <v>5767</v>
      </c>
      <c r="F2533" t="s">
        <v>5768</v>
      </c>
    </row>
    <row r="2534" spans="1:6" x14ac:dyDescent="0.25">
      <c r="A2534" t="str">
        <f t="shared" si="78"/>
        <v>AMMS19370</v>
      </c>
      <c r="B2534" s="116" t="str">
        <f t="shared" si="79"/>
        <v xml:space="preserve">JOYA DE NICARAGUA ANTANO 1970 MACHITO </v>
      </c>
      <c r="C2534" s="101">
        <v>25</v>
      </c>
      <c r="D2534" t="s">
        <v>2752</v>
      </c>
      <c r="E2534" t="s">
        <v>5769</v>
      </c>
      <c r="F2534" t="s">
        <v>5770</v>
      </c>
    </row>
    <row r="2535" spans="1:6" x14ac:dyDescent="0.25">
      <c r="A2535" t="str">
        <f t="shared" si="78"/>
        <v>AMMS17228</v>
      </c>
      <c r="B2535" s="116" t="str">
        <f t="shared" si="79"/>
        <v xml:space="preserve">JOYA DE NICARAGUA ANTANO 1970 ROBUSTO GRANDE </v>
      </c>
      <c r="C2535" s="101">
        <v>7.9</v>
      </c>
      <c r="D2535" t="s">
        <v>3529</v>
      </c>
      <c r="E2535" t="s">
        <v>5771</v>
      </c>
      <c r="F2535" t="s">
        <v>5772</v>
      </c>
    </row>
    <row r="2536" spans="1:6" x14ac:dyDescent="0.25">
      <c r="A2536" t="str">
        <f t="shared" si="78"/>
        <v>AMMS18647</v>
      </c>
      <c r="B2536" s="116" t="str">
        <f t="shared" si="79"/>
        <v xml:space="preserve">JOYA DE NICARAGUA ANTANO CONSUL </v>
      </c>
      <c r="C2536" s="101">
        <v>7</v>
      </c>
      <c r="D2536" t="s">
        <v>3529</v>
      </c>
      <c r="E2536" t="s">
        <v>5773</v>
      </c>
      <c r="F2536" t="s">
        <v>5774</v>
      </c>
    </row>
    <row r="2537" spans="1:6" x14ac:dyDescent="0.25">
      <c r="A2537" t="str">
        <f t="shared" si="78"/>
        <v>AMMS18648</v>
      </c>
      <c r="B2537" s="116" t="str">
        <f t="shared" si="79"/>
        <v xml:space="preserve">JOYA DE NICARAGUA ANTANO DARK COROJO AZAROSA </v>
      </c>
      <c r="C2537" s="101">
        <v>8.5</v>
      </c>
      <c r="D2537" t="s">
        <v>3529</v>
      </c>
      <c r="E2537" t="s">
        <v>5775</v>
      </c>
      <c r="F2537" t="s">
        <v>5776</v>
      </c>
    </row>
    <row r="2538" spans="1:6" x14ac:dyDescent="0.25">
      <c r="A2538" t="str">
        <f t="shared" si="78"/>
        <v>AMMS20490</v>
      </c>
      <c r="B2538" s="116" t="str">
        <f t="shared" si="79"/>
        <v xml:space="preserve">JOYA DE NICARAGUA ANTANO DARK COROJO AZAROSA </v>
      </c>
      <c r="C2538" s="101">
        <v>170</v>
      </c>
      <c r="D2538" t="s">
        <v>1900</v>
      </c>
      <c r="E2538" t="s">
        <v>5775</v>
      </c>
      <c r="F2538" t="s">
        <v>5777</v>
      </c>
    </row>
    <row r="2539" spans="1:6" x14ac:dyDescent="0.25">
      <c r="A2539" t="str">
        <f t="shared" si="78"/>
        <v>AMMS18649</v>
      </c>
      <c r="B2539" s="116" t="str">
        <f t="shared" si="79"/>
        <v xml:space="preserve">JOYA DE NICARAGUA ANTANO DARK COROJO EL MARTILLO </v>
      </c>
      <c r="C2539" s="101">
        <v>9</v>
      </c>
      <c r="D2539" t="s">
        <v>3529</v>
      </c>
      <c r="E2539" t="s">
        <v>5778</v>
      </c>
      <c r="F2539" t="s">
        <v>5779</v>
      </c>
    </row>
    <row r="2540" spans="1:6" x14ac:dyDescent="0.25">
      <c r="A2540" t="str">
        <f t="shared" si="78"/>
        <v>AMMS20491</v>
      </c>
      <c r="B2540" s="116" t="str">
        <f t="shared" si="79"/>
        <v xml:space="preserve">JOYA DE NICARAGUA ANTANO DARK COROJO EL MARTILLO </v>
      </c>
      <c r="C2540" s="101">
        <v>180</v>
      </c>
      <c r="D2540" t="s">
        <v>1900</v>
      </c>
      <c r="E2540" t="s">
        <v>5778</v>
      </c>
      <c r="F2540" t="s">
        <v>5780</v>
      </c>
    </row>
    <row r="2541" spans="1:6" x14ac:dyDescent="0.25">
      <c r="A2541" t="str">
        <f t="shared" si="78"/>
        <v>AMMS18650</v>
      </c>
      <c r="B2541" s="116" t="str">
        <f t="shared" si="79"/>
        <v xml:space="preserve">JOYA DE NICARAGUA ANTANO DARK COROJO LA PESADILLA </v>
      </c>
      <c r="C2541" s="101">
        <v>9.8000000000000007</v>
      </c>
      <c r="D2541" t="s">
        <v>3529</v>
      </c>
      <c r="E2541" t="s">
        <v>5781</v>
      </c>
      <c r="F2541" t="s">
        <v>5782</v>
      </c>
    </row>
    <row r="2542" spans="1:6" x14ac:dyDescent="0.25">
      <c r="A2542" t="str">
        <f t="shared" si="78"/>
        <v>AMMS20492</v>
      </c>
      <c r="B2542" s="116" t="str">
        <f t="shared" si="79"/>
        <v xml:space="preserve">JOYA DE NICARAGUA ANTANO DARK COROJO LA PESADILLA </v>
      </c>
      <c r="C2542" s="101">
        <v>196</v>
      </c>
      <c r="D2542" t="s">
        <v>1900</v>
      </c>
      <c r="E2542" t="s">
        <v>5781</v>
      </c>
      <c r="F2542" t="s">
        <v>5783</v>
      </c>
    </row>
    <row r="2543" spans="1:6" x14ac:dyDescent="0.25">
      <c r="A2543" t="str">
        <f t="shared" si="78"/>
        <v>AMMS20007</v>
      </c>
      <c r="B2543" s="116" t="str">
        <f t="shared" si="79"/>
        <v xml:space="preserve">JOYA DE NICARAGUA ANTANO DARK COROJO SAMPLER 5 </v>
      </c>
      <c r="C2543" s="101">
        <v>50</v>
      </c>
      <c r="D2543" t="s">
        <v>2752</v>
      </c>
      <c r="E2543" t="s">
        <v>5784</v>
      </c>
      <c r="F2543" t="s">
        <v>5785</v>
      </c>
    </row>
    <row r="2544" spans="1:6" x14ac:dyDescent="0.25">
      <c r="A2544" t="str">
        <f t="shared" si="78"/>
        <v>AMMS20493</v>
      </c>
      <c r="B2544" s="116" t="str">
        <f t="shared" si="79"/>
        <v xml:space="preserve">JOYA DE NICARAGUA ANTANO GRAN CONSUL </v>
      </c>
      <c r="C2544" s="101">
        <v>170</v>
      </c>
      <c r="D2544" t="s">
        <v>1900</v>
      </c>
      <c r="E2544" t="s">
        <v>5786</v>
      </c>
      <c r="F2544" t="s">
        <v>5787</v>
      </c>
    </row>
    <row r="2545" spans="1:6" x14ac:dyDescent="0.25">
      <c r="A2545" t="str">
        <f t="shared" si="78"/>
        <v>AMMS20711</v>
      </c>
      <c r="B2545" s="116" t="str">
        <f t="shared" si="79"/>
        <v xml:space="preserve">JOYA DE NICARAGUA ANTANO GRAN PERFECTO </v>
      </c>
      <c r="C2545" s="101">
        <v>260</v>
      </c>
      <c r="D2545" t="s">
        <v>1900</v>
      </c>
      <c r="E2545" t="s">
        <v>5788</v>
      </c>
      <c r="F2545" t="s">
        <v>5789</v>
      </c>
    </row>
    <row r="2546" spans="1:6" x14ac:dyDescent="0.25">
      <c r="A2546" t="str">
        <f t="shared" si="78"/>
        <v>AMMS21368</v>
      </c>
      <c r="B2546" s="116" t="str">
        <f t="shared" si="79"/>
        <v xml:space="preserve">JOYA DE NICARAGUA ANTANO LANCERO </v>
      </c>
      <c r="C2546" s="101">
        <v>190</v>
      </c>
      <c r="D2546" t="s">
        <v>1900</v>
      </c>
      <c r="E2546" t="s">
        <v>5790</v>
      </c>
      <c r="F2546" t="s">
        <v>5791</v>
      </c>
    </row>
    <row r="2547" spans="1:6" x14ac:dyDescent="0.25">
      <c r="A2547" t="str">
        <f t="shared" si="78"/>
        <v>AMMS20494</v>
      </c>
      <c r="B2547" s="116" t="str">
        <f t="shared" si="79"/>
        <v xml:space="preserve">JOYA DE NICARAGUA ANTANO ROBUSTO GRANDE </v>
      </c>
      <c r="C2547" s="101">
        <v>158</v>
      </c>
      <c r="D2547" t="s">
        <v>1900</v>
      </c>
      <c r="E2547" t="s">
        <v>5792</v>
      </c>
      <c r="F2547" t="s">
        <v>5793</v>
      </c>
    </row>
    <row r="2548" spans="1:6" x14ac:dyDescent="0.25">
      <c r="A2548" t="str">
        <f t="shared" si="78"/>
        <v>AMMS21741</v>
      </c>
      <c r="B2548" s="116" t="str">
        <f t="shared" si="79"/>
        <v xml:space="preserve">JOYA DE NICARAGUA CINCO DE CINCO ROBUSTO </v>
      </c>
      <c r="C2548" s="101">
        <v>195</v>
      </c>
      <c r="D2548" t="s">
        <v>2755</v>
      </c>
      <c r="E2548" t="s">
        <v>5794</v>
      </c>
      <c r="F2548" t="s">
        <v>5795</v>
      </c>
    </row>
    <row r="2549" spans="1:6" x14ac:dyDescent="0.25">
      <c r="A2549" t="str">
        <f t="shared" si="78"/>
        <v>AMMS21742</v>
      </c>
      <c r="B2549" s="116" t="str">
        <f t="shared" si="79"/>
        <v xml:space="preserve">JOYA DE NICARAGUA CLASICO GORDITO </v>
      </c>
      <c r="C2549" s="101">
        <v>170</v>
      </c>
      <c r="D2549" t="s">
        <v>1900</v>
      </c>
      <c r="E2549" t="s">
        <v>5796</v>
      </c>
      <c r="F2549" t="s">
        <v>5797</v>
      </c>
    </row>
    <row r="2550" spans="1:6" x14ac:dyDescent="0.25">
      <c r="A2550" t="str">
        <f t="shared" si="78"/>
        <v>AMMS20716</v>
      </c>
      <c r="B2550" s="116" t="str">
        <f t="shared" si="79"/>
        <v xml:space="preserve">JOYA DE NICARAGUA CLASICO MEDIO SIGLO ROBUSTO </v>
      </c>
      <c r="C2550" s="101">
        <v>187.5</v>
      </c>
      <c r="D2550" t="s">
        <v>3483</v>
      </c>
      <c r="E2550" t="s">
        <v>5798</v>
      </c>
      <c r="F2550" t="s">
        <v>5799</v>
      </c>
    </row>
    <row r="2551" spans="1:6" x14ac:dyDescent="0.25">
      <c r="A2551" t="str">
        <f t="shared" si="78"/>
        <v>AMMS20717</v>
      </c>
      <c r="B2551" s="116" t="str">
        <f t="shared" si="79"/>
        <v xml:space="preserve">JOYA DE NICARAGUA CLASICO MEDIO SIGLO TORO </v>
      </c>
      <c r="C2551" s="101">
        <v>200</v>
      </c>
      <c r="D2551" t="s">
        <v>3483</v>
      </c>
      <c r="E2551" t="s">
        <v>5800</v>
      </c>
      <c r="F2551" t="s">
        <v>5801</v>
      </c>
    </row>
    <row r="2552" spans="1:6" x14ac:dyDescent="0.25">
      <c r="A2552" t="str">
        <f t="shared" si="78"/>
        <v>AMMS21369</v>
      </c>
      <c r="B2552" s="116" t="str">
        <f t="shared" si="79"/>
        <v xml:space="preserve">JOYA DE NICARAGUA CLASICO ROBUSTO </v>
      </c>
      <c r="C2552" s="101">
        <v>187.5</v>
      </c>
      <c r="D2552" t="s">
        <v>3483</v>
      </c>
      <c r="E2552" t="s">
        <v>5802</v>
      </c>
      <c r="F2552" t="s">
        <v>5803</v>
      </c>
    </row>
    <row r="2553" spans="1:6" x14ac:dyDescent="0.25">
      <c r="A2553" t="str">
        <f t="shared" si="78"/>
        <v>AMMS20005</v>
      </c>
      <c r="B2553" s="116" t="str">
        <f t="shared" si="79"/>
        <v xml:space="preserve">JOYA DE NICARAGUA CLASICO SAMPLER </v>
      </c>
      <c r="C2553" s="101">
        <v>45</v>
      </c>
      <c r="D2553" t="s">
        <v>2941</v>
      </c>
      <c r="E2553" t="s">
        <v>5804</v>
      </c>
      <c r="F2553" t="s">
        <v>5805</v>
      </c>
    </row>
    <row r="2554" spans="1:6" x14ac:dyDescent="0.25">
      <c r="A2554" t="str">
        <f t="shared" si="78"/>
        <v>AMMS16115</v>
      </c>
      <c r="B2554" s="116" t="str">
        <f t="shared" si="79"/>
        <v xml:space="preserve">JOYA DE NICARAGUA CONSUL </v>
      </c>
      <c r="C2554" s="101">
        <v>7</v>
      </c>
      <c r="D2554" t="s">
        <v>3529</v>
      </c>
      <c r="E2554" t="s">
        <v>5806</v>
      </c>
      <c r="F2554" t="s">
        <v>5807</v>
      </c>
    </row>
    <row r="2555" spans="1:6" x14ac:dyDescent="0.25">
      <c r="A2555" t="str">
        <f t="shared" si="78"/>
        <v>AMMS20495</v>
      </c>
      <c r="B2555" s="116" t="str">
        <f t="shared" si="79"/>
        <v xml:space="preserve">JOYA DE NICARAGUA CONSUL </v>
      </c>
      <c r="C2555" s="101">
        <v>175</v>
      </c>
      <c r="D2555" t="s">
        <v>3483</v>
      </c>
      <c r="E2555" t="s">
        <v>5806</v>
      </c>
      <c r="F2555" t="s">
        <v>5808</v>
      </c>
    </row>
    <row r="2556" spans="1:6" x14ac:dyDescent="0.25">
      <c r="A2556" t="str">
        <f t="shared" si="78"/>
        <v>AMMS20714</v>
      </c>
      <c r="B2556" s="116" t="str">
        <f t="shared" si="79"/>
        <v xml:space="preserve">JOYA DE NICARAGUA CUATRO CINCO DOBLE ROBUSTO </v>
      </c>
      <c r="C2556" s="101">
        <v>145</v>
      </c>
      <c r="D2556" t="s">
        <v>2755</v>
      </c>
      <c r="E2556" t="s">
        <v>5809</v>
      </c>
      <c r="F2556" t="s">
        <v>5810</v>
      </c>
    </row>
    <row r="2557" spans="1:6" x14ac:dyDescent="0.25">
      <c r="A2557" t="str">
        <f t="shared" si="78"/>
        <v>AMMS20715</v>
      </c>
      <c r="B2557" s="116" t="str">
        <f t="shared" si="79"/>
        <v xml:space="preserve">JOYA DE NICARAGUA CUATRO CINCO TORPEDO </v>
      </c>
      <c r="C2557" s="101">
        <v>160</v>
      </c>
      <c r="D2557" t="s">
        <v>2755</v>
      </c>
      <c r="E2557" t="s">
        <v>5811</v>
      </c>
      <c r="F2557" t="s">
        <v>5812</v>
      </c>
    </row>
    <row r="2558" spans="1:6" x14ac:dyDescent="0.25">
      <c r="A2558" t="str">
        <f t="shared" si="78"/>
        <v>AMMS20712</v>
      </c>
      <c r="B2558" s="116" t="str">
        <f t="shared" si="79"/>
        <v xml:space="preserve">JOYA DE NICARAGUA JOYA CABINETTA ROBUSTO </v>
      </c>
      <c r="C2558" s="101">
        <v>170</v>
      </c>
      <c r="D2558" t="s">
        <v>1900</v>
      </c>
      <c r="E2558" t="s">
        <v>5813</v>
      </c>
      <c r="F2558" t="s">
        <v>5814</v>
      </c>
    </row>
    <row r="2559" spans="1:6" x14ac:dyDescent="0.25">
      <c r="A2559" t="str">
        <f t="shared" si="78"/>
        <v>AMMS20713</v>
      </c>
      <c r="B2559" s="116" t="str">
        <f t="shared" si="79"/>
        <v xml:space="preserve">JOYA DE NICARAGUA JOYA CABINETTA TORO </v>
      </c>
      <c r="C2559" s="101">
        <v>190</v>
      </c>
      <c r="D2559" t="s">
        <v>1900</v>
      </c>
      <c r="E2559" t="s">
        <v>5815</v>
      </c>
      <c r="F2559" t="s">
        <v>5816</v>
      </c>
    </row>
    <row r="2560" spans="1:6" x14ac:dyDescent="0.25">
      <c r="A2560" t="str">
        <f t="shared" si="78"/>
        <v>AMMS21743</v>
      </c>
      <c r="B2560" s="116" t="str">
        <f t="shared" si="79"/>
        <v xml:space="preserve">JOYA DE NICARAGUA MEDIO SIGLO GORDITO </v>
      </c>
      <c r="C2560" s="101">
        <v>170</v>
      </c>
      <c r="D2560" t="s">
        <v>1900</v>
      </c>
      <c r="E2560" t="s">
        <v>5817</v>
      </c>
      <c r="F2560" t="s">
        <v>5818</v>
      </c>
    </row>
    <row r="2561" spans="1:6" x14ac:dyDescent="0.25">
      <c r="A2561" t="str">
        <f t="shared" si="78"/>
        <v>AMMS20718</v>
      </c>
      <c r="B2561" s="116" t="str">
        <f t="shared" si="79"/>
        <v xml:space="preserve">JOYA DE NICARAGUA SELECCION JOYA </v>
      </c>
      <c r="C2561" s="101">
        <v>62</v>
      </c>
      <c r="D2561" t="s">
        <v>2999</v>
      </c>
      <c r="E2561" t="s">
        <v>5819</v>
      </c>
      <c r="F2561" t="s">
        <v>5820</v>
      </c>
    </row>
    <row r="2562" spans="1:6" x14ac:dyDescent="0.25">
      <c r="A2562" t="str">
        <f t="shared" ref="A2562:A2625" si="80">"AMMS" &amp; F2562</f>
        <v>AMMS19371</v>
      </c>
      <c r="B2562" s="116" t="str">
        <f t="shared" ref="B2562:B2625" si="81">E2562 &amp; " " &amp; IF(D2562="astuccio da 20 pezzi","*AST 20",IF(D2562="cartoccio da 20 pezzi","*CART 20",""))</f>
        <v xml:space="preserve">JOYA DE NICARAGUA SELECCION ROBUSTO </v>
      </c>
      <c r="C2562" s="101">
        <v>69</v>
      </c>
      <c r="D2562" t="s">
        <v>2941</v>
      </c>
      <c r="E2562" t="s">
        <v>5821</v>
      </c>
      <c r="F2562" t="s">
        <v>5822</v>
      </c>
    </row>
    <row r="2563" spans="1:6" x14ac:dyDescent="0.25">
      <c r="A2563" t="str">
        <f t="shared" si="80"/>
        <v>AMMS20496</v>
      </c>
      <c r="B2563" s="116" t="str">
        <f t="shared" si="81"/>
        <v xml:space="preserve">JOYA DE NICARAGUA TORPEDO </v>
      </c>
      <c r="C2563" s="101">
        <v>200</v>
      </c>
      <c r="D2563" t="s">
        <v>3483</v>
      </c>
      <c r="E2563" t="s">
        <v>5823</v>
      </c>
      <c r="F2563" t="s">
        <v>5824</v>
      </c>
    </row>
    <row r="2564" spans="1:6" x14ac:dyDescent="0.25">
      <c r="A2564" t="str">
        <f t="shared" si="80"/>
        <v>AMMS19324</v>
      </c>
      <c r="B2564" s="116" t="str">
        <f t="shared" si="81"/>
        <v xml:space="preserve">JOYA DEL CARIBE TORO </v>
      </c>
      <c r="C2564" s="101">
        <v>140</v>
      </c>
      <c r="D2564" t="s">
        <v>2755</v>
      </c>
      <c r="E2564" t="s">
        <v>5825</v>
      </c>
      <c r="F2564" t="s">
        <v>5826</v>
      </c>
    </row>
    <row r="2565" spans="1:6" x14ac:dyDescent="0.25">
      <c r="A2565" t="str">
        <f t="shared" si="80"/>
        <v>AMMS19246</v>
      </c>
      <c r="B2565" s="116" t="str">
        <f t="shared" si="81"/>
        <v xml:space="preserve">JOYA RED CANONAZO </v>
      </c>
      <c r="C2565" s="101">
        <v>7.9</v>
      </c>
      <c r="D2565" t="s">
        <v>3529</v>
      </c>
      <c r="E2565" t="s">
        <v>5827</v>
      </c>
      <c r="F2565" t="s">
        <v>5828</v>
      </c>
    </row>
    <row r="2566" spans="1:6" x14ac:dyDescent="0.25">
      <c r="A2566" t="str">
        <f t="shared" si="80"/>
        <v>AMMS20497</v>
      </c>
      <c r="B2566" s="116" t="str">
        <f t="shared" si="81"/>
        <v xml:space="preserve">JOYA RED CANONAZO </v>
      </c>
      <c r="C2566" s="101">
        <v>158</v>
      </c>
      <c r="D2566" t="s">
        <v>1900</v>
      </c>
      <c r="E2566" t="s">
        <v>5827</v>
      </c>
      <c r="F2566" t="s">
        <v>5829</v>
      </c>
    </row>
    <row r="2567" spans="1:6" x14ac:dyDescent="0.25">
      <c r="A2567" t="str">
        <f t="shared" si="80"/>
        <v>AMMS19369</v>
      </c>
      <c r="B2567" s="116" t="str">
        <f t="shared" si="81"/>
        <v xml:space="preserve">JOYA RED HALF CORONA </v>
      </c>
      <c r="C2567" s="101">
        <v>24.5</v>
      </c>
      <c r="D2567" t="s">
        <v>2752</v>
      </c>
      <c r="E2567" t="s">
        <v>5830</v>
      </c>
      <c r="F2567" t="s">
        <v>5831</v>
      </c>
    </row>
    <row r="2568" spans="1:6" x14ac:dyDescent="0.25">
      <c r="A2568" t="str">
        <f t="shared" si="80"/>
        <v>AMMS19247</v>
      </c>
      <c r="B2568" s="116" t="str">
        <f t="shared" si="81"/>
        <v xml:space="preserve">JOYA RED ROBUSTO </v>
      </c>
      <c r="C2568" s="101">
        <v>7.5</v>
      </c>
      <c r="D2568" t="s">
        <v>3529</v>
      </c>
      <c r="E2568" t="s">
        <v>5832</v>
      </c>
      <c r="F2568" t="s">
        <v>5833</v>
      </c>
    </row>
    <row r="2569" spans="1:6" x14ac:dyDescent="0.25">
      <c r="A2569" t="str">
        <f t="shared" si="80"/>
        <v>AMMS20498</v>
      </c>
      <c r="B2569" s="116" t="str">
        <f t="shared" si="81"/>
        <v xml:space="preserve">JOYA RED ROBUSTO </v>
      </c>
      <c r="C2569" s="101">
        <v>150</v>
      </c>
      <c r="D2569" t="s">
        <v>1900</v>
      </c>
      <c r="E2569" t="s">
        <v>5832</v>
      </c>
      <c r="F2569" t="s">
        <v>5834</v>
      </c>
    </row>
    <row r="2570" spans="1:6" x14ac:dyDescent="0.25">
      <c r="A2570" t="str">
        <f t="shared" si="80"/>
        <v>AMMS19248</v>
      </c>
      <c r="B2570" s="116" t="str">
        <f t="shared" si="81"/>
        <v xml:space="preserve">JOYA RED SHORT CHURCHILL </v>
      </c>
      <c r="C2570" s="101">
        <v>6</v>
      </c>
      <c r="D2570" t="s">
        <v>3529</v>
      </c>
      <c r="E2570" t="s">
        <v>5835</v>
      </c>
      <c r="F2570" t="s">
        <v>5836</v>
      </c>
    </row>
    <row r="2571" spans="1:6" x14ac:dyDescent="0.25">
      <c r="A2571" t="str">
        <f t="shared" si="80"/>
        <v>AMMS20499</v>
      </c>
      <c r="B2571" s="116" t="str">
        <f t="shared" si="81"/>
        <v xml:space="preserve">JOYA RED SHORT CHURCHILL </v>
      </c>
      <c r="C2571" s="101">
        <v>120</v>
      </c>
      <c r="D2571" t="s">
        <v>1900</v>
      </c>
      <c r="E2571" t="s">
        <v>5835</v>
      </c>
      <c r="F2571" t="s">
        <v>5837</v>
      </c>
    </row>
    <row r="2572" spans="1:6" x14ac:dyDescent="0.25">
      <c r="A2572" t="str">
        <f t="shared" si="80"/>
        <v>AMMS20122</v>
      </c>
      <c r="B2572" s="116" t="str">
        <f t="shared" si="81"/>
        <v xml:space="preserve">JUAN LOPEZ SELECCION ESPECIAL </v>
      </c>
      <c r="C2572" s="101">
        <v>1065</v>
      </c>
      <c r="D2572" t="s">
        <v>3483</v>
      </c>
      <c r="E2572" t="s">
        <v>5838</v>
      </c>
      <c r="F2572" t="s">
        <v>5839</v>
      </c>
    </row>
    <row r="2573" spans="1:6" x14ac:dyDescent="0.25">
      <c r="A2573" t="str">
        <f t="shared" si="80"/>
        <v>AMMS15497</v>
      </c>
      <c r="B2573" s="116" t="str">
        <f t="shared" si="81"/>
        <v xml:space="preserve">JUAN LOPEZ SELECCION NR 1 </v>
      </c>
      <c r="C2573" s="101">
        <v>387.5</v>
      </c>
      <c r="D2573" t="s">
        <v>3483</v>
      </c>
      <c r="E2573" t="s">
        <v>5840</v>
      </c>
      <c r="F2573" t="s">
        <v>5841</v>
      </c>
    </row>
    <row r="2574" spans="1:6" x14ac:dyDescent="0.25">
      <c r="A2574" t="str">
        <f t="shared" si="80"/>
        <v>AMMS15903</v>
      </c>
      <c r="B2574" s="116" t="str">
        <f t="shared" si="81"/>
        <v xml:space="preserve">JUAN LOPEZ SELECCION N.2 </v>
      </c>
      <c r="C2574" s="101">
        <v>387.5</v>
      </c>
      <c r="D2574" t="s">
        <v>3483</v>
      </c>
      <c r="E2574" t="s">
        <v>5842</v>
      </c>
      <c r="F2574" t="s">
        <v>5843</v>
      </c>
    </row>
    <row r="2575" spans="1:6" x14ac:dyDescent="0.25">
      <c r="A2575" t="str">
        <f t="shared" si="80"/>
        <v>AMMS20098</v>
      </c>
      <c r="B2575" s="116" t="str">
        <f t="shared" si="81"/>
        <v xml:space="preserve">JUAREZ - CHIHUAHUA </v>
      </c>
      <c r="C2575" s="101">
        <v>190</v>
      </c>
      <c r="D2575" t="s">
        <v>1900</v>
      </c>
      <c r="E2575" t="s">
        <v>5844</v>
      </c>
      <c r="F2575" t="s">
        <v>5845</v>
      </c>
    </row>
    <row r="2576" spans="1:6" x14ac:dyDescent="0.25">
      <c r="A2576" t="str">
        <f t="shared" si="80"/>
        <v>AMMS20097</v>
      </c>
      <c r="B2576" s="116" t="str">
        <f t="shared" si="81"/>
        <v xml:space="preserve">JUAREZ - JACK BROWN </v>
      </c>
      <c r="C2576" s="101">
        <v>180</v>
      </c>
      <c r="D2576" t="s">
        <v>1900</v>
      </c>
      <c r="E2576" t="s">
        <v>5846</v>
      </c>
      <c r="F2576" t="s">
        <v>5847</v>
      </c>
    </row>
    <row r="2577" spans="1:6" x14ac:dyDescent="0.25">
      <c r="A2577" t="str">
        <f t="shared" si="80"/>
        <v>AMMS20096</v>
      </c>
      <c r="B2577" s="116" t="str">
        <f t="shared" si="81"/>
        <v xml:space="preserve">JUAREZ - OBS </v>
      </c>
      <c r="C2577" s="101">
        <v>170</v>
      </c>
      <c r="D2577" t="s">
        <v>1900</v>
      </c>
      <c r="E2577" t="s">
        <v>5848</v>
      </c>
      <c r="F2577" t="s">
        <v>5849</v>
      </c>
    </row>
    <row r="2578" spans="1:6" x14ac:dyDescent="0.25">
      <c r="A2578" t="str">
        <f t="shared" si="80"/>
        <v>AMMS20099</v>
      </c>
      <c r="B2578" s="116" t="str">
        <f t="shared" si="81"/>
        <v xml:space="preserve">JUAREZ - WILLY LEE </v>
      </c>
      <c r="C2578" s="101">
        <v>198</v>
      </c>
      <c r="D2578" t="s">
        <v>1900</v>
      </c>
      <c r="E2578" t="s">
        <v>5850</v>
      </c>
      <c r="F2578" t="s">
        <v>5851</v>
      </c>
    </row>
    <row r="2579" spans="1:6" x14ac:dyDescent="0.25">
      <c r="A2579" t="str">
        <f t="shared" si="80"/>
        <v>AMMS21401</v>
      </c>
      <c r="B2579" s="116" t="str">
        <f t="shared" si="81"/>
        <v xml:space="preserve">JULIUS CAESER 1895 PERFECTO RESERVE </v>
      </c>
      <c r="C2579" s="101">
        <v>460</v>
      </c>
      <c r="D2579" t="s">
        <v>1900</v>
      </c>
      <c r="E2579" t="s">
        <v>5852</v>
      </c>
      <c r="F2579" t="s">
        <v>5853</v>
      </c>
    </row>
    <row r="2580" spans="1:6" x14ac:dyDescent="0.25">
      <c r="A2580" t="str">
        <f t="shared" si="80"/>
        <v>AMMS20388</v>
      </c>
      <c r="B2580" s="116" t="str">
        <f t="shared" si="81"/>
        <v xml:space="preserve">JULIUS CAESER TORO </v>
      </c>
      <c r="C2580" s="101">
        <v>620</v>
      </c>
      <c r="D2580" t="s">
        <v>1900</v>
      </c>
      <c r="E2580" t="s">
        <v>5854</v>
      </c>
      <c r="F2580" t="s">
        <v>5855</v>
      </c>
    </row>
    <row r="2581" spans="1:6" x14ac:dyDescent="0.25">
      <c r="A2581" t="str">
        <f t="shared" si="80"/>
        <v>AMMS3692</v>
      </c>
      <c r="B2581" s="116" t="str">
        <f t="shared" si="81"/>
        <v xml:space="preserve">KENTUCKY FIRE CURED CHUNKY </v>
      </c>
      <c r="C2581" s="101">
        <v>80</v>
      </c>
      <c r="D2581" t="s">
        <v>2755</v>
      </c>
      <c r="E2581" t="s">
        <v>5856</v>
      </c>
      <c r="F2581" t="s">
        <v>5857</v>
      </c>
    </row>
    <row r="2582" spans="1:6" x14ac:dyDescent="0.25">
      <c r="A2582" t="str">
        <f t="shared" si="80"/>
        <v>AMMS3693</v>
      </c>
      <c r="B2582" s="116" t="str">
        <f t="shared" si="81"/>
        <v xml:space="preserve">KENTUCKY FIRE CURED FAT MOLLY </v>
      </c>
      <c r="C2582" s="101">
        <v>96</v>
      </c>
      <c r="D2582" t="s">
        <v>2755</v>
      </c>
      <c r="E2582" t="s">
        <v>5858</v>
      </c>
      <c r="F2582" t="s">
        <v>5859</v>
      </c>
    </row>
    <row r="2583" spans="1:6" x14ac:dyDescent="0.25">
      <c r="A2583" t="str">
        <f t="shared" si="80"/>
        <v>AMMS20608</v>
      </c>
      <c r="B2583" s="116" t="str">
        <f t="shared" si="81"/>
        <v xml:space="preserve">KILLER BEE GREEN HORNET </v>
      </c>
      <c r="C2583" s="101">
        <v>346</v>
      </c>
      <c r="D2583" t="s">
        <v>1900</v>
      </c>
      <c r="E2583" t="s">
        <v>5860</v>
      </c>
      <c r="F2583" t="s">
        <v>5861</v>
      </c>
    </row>
    <row r="2584" spans="1:6" x14ac:dyDescent="0.25">
      <c r="A2584" t="str">
        <f t="shared" si="80"/>
        <v>AMMS20607</v>
      </c>
      <c r="B2584" s="116" t="str">
        <f t="shared" si="81"/>
        <v xml:space="preserve">KILLER BEE PETITE CORONA </v>
      </c>
      <c r="C2584" s="101">
        <v>374.4</v>
      </c>
      <c r="D2584" t="s">
        <v>3506</v>
      </c>
      <c r="E2584" t="s">
        <v>5862</v>
      </c>
      <c r="F2584" t="s">
        <v>5863</v>
      </c>
    </row>
    <row r="2585" spans="1:6" x14ac:dyDescent="0.25">
      <c r="A2585" t="str">
        <f t="shared" si="80"/>
        <v>AMMS19346</v>
      </c>
      <c r="B2585" s="116" t="str">
        <f t="shared" si="81"/>
        <v xml:space="preserve">KUUTS ROBUSTO </v>
      </c>
      <c r="C2585" s="101">
        <v>112</v>
      </c>
      <c r="D2585" t="s">
        <v>1900</v>
      </c>
      <c r="E2585" t="s">
        <v>5864</v>
      </c>
      <c r="F2585" t="s">
        <v>5865</v>
      </c>
    </row>
    <row r="2586" spans="1:6" x14ac:dyDescent="0.25">
      <c r="A2586" t="str">
        <f t="shared" si="80"/>
        <v>AMMS19988</v>
      </c>
      <c r="B2586" s="116" t="str">
        <f t="shared" si="81"/>
        <v xml:space="preserve">LA AROMA DEL CARIBE EDICION ESPECIAL No 1 </v>
      </c>
      <c r="C2586" s="101">
        <v>250</v>
      </c>
      <c r="D2586" t="s">
        <v>3483</v>
      </c>
      <c r="E2586" t="s">
        <v>5866</v>
      </c>
      <c r="F2586" t="s">
        <v>5867</v>
      </c>
    </row>
    <row r="2587" spans="1:6" x14ac:dyDescent="0.25">
      <c r="A2587" t="str">
        <f t="shared" si="80"/>
        <v>AMMS19989</v>
      </c>
      <c r="B2587" s="116" t="str">
        <f t="shared" si="81"/>
        <v xml:space="preserve">LA AROMA DEL CARIBE EDICION ESPECIAL No 2 </v>
      </c>
      <c r="C2587" s="101">
        <v>262.5</v>
      </c>
      <c r="D2587" t="s">
        <v>3483</v>
      </c>
      <c r="E2587" t="s">
        <v>5868</v>
      </c>
      <c r="F2587" t="s">
        <v>5869</v>
      </c>
    </row>
    <row r="2588" spans="1:6" x14ac:dyDescent="0.25">
      <c r="A2588" t="str">
        <f t="shared" si="80"/>
        <v>AMMS19990</v>
      </c>
      <c r="B2588" s="116" t="str">
        <f t="shared" si="81"/>
        <v xml:space="preserve">LA AROMA DEL CARIBE EDICION ESPECIAL No 5 </v>
      </c>
      <c r="C2588" s="101">
        <v>275</v>
      </c>
      <c r="D2588" t="s">
        <v>3483</v>
      </c>
      <c r="E2588" t="s">
        <v>5870</v>
      </c>
      <c r="F2588" t="s">
        <v>5871</v>
      </c>
    </row>
    <row r="2589" spans="1:6" x14ac:dyDescent="0.25">
      <c r="A2589" t="str">
        <f t="shared" si="80"/>
        <v>AMMS19987</v>
      </c>
      <c r="B2589" s="116" t="str">
        <f t="shared" si="81"/>
        <v xml:space="preserve">LA AROMA DEL CARIBE EL JEFE </v>
      </c>
      <c r="C2589" s="101">
        <v>264</v>
      </c>
      <c r="D2589" t="s">
        <v>3506</v>
      </c>
      <c r="E2589" t="s">
        <v>5872</v>
      </c>
      <c r="F2589" t="s">
        <v>5873</v>
      </c>
    </row>
    <row r="2590" spans="1:6" x14ac:dyDescent="0.25">
      <c r="A2590" t="str">
        <f t="shared" si="80"/>
        <v>AMMS18913</v>
      </c>
      <c r="B2590" s="116" t="str">
        <f t="shared" si="81"/>
        <v xml:space="preserve">LA AROMA DEL CARIBE IMMENSA </v>
      </c>
      <c r="C2590" s="101">
        <v>222</v>
      </c>
      <c r="D2590" t="s">
        <v>3506</v>
      </c>
      <c r="E2590" t="s">
        <v>5874</v>
      </c>
      <c r="F2590" t="s">
        <v>5875</v>
      </c>
    </row>
    <row r="2591" spans="1:6" x14ac:dyDescent="0.25">
      <c r="A2591" t="str">
        <f t="shared" si="80"/>
        <v>AMMS18620</v>
      </c>
      <c r="B2591" s="116" t="str">
        <f t="shared" si="81"/>
        <v xml:space="preserve">LA AROMA DEL CARIBE MI AMOR BELICOSO </v>
      </c>
      <c r="C2591" s="101">
        <v>262.5</v>
      </c>
      <c r="D2591" t="s">
        <v>3483</v>
      </c>
      <c r="E2591" t="s">
        <v>5876</v>
      </c>
      <c r="F2591" t="s">
        <v>5877</v>
      </c>
    </row>
    <row r="2592" spans="1:6" x14ac:dyDescent="0.25">
      <c r="A2592" t="str">
        <f t="shared" si="80"/>
        <v>AMMS18619</v>
      </c>
      <c r="B2592" s="116" t="str">
        <f t="shared" si="81"/>
        <v xml:space="preserve">LA AROMA DEL CARIBE MI AMOR ROBUSTO </v>
      </c>
      <c r="C2592" s="101">
        <v>250</v>
      </c>
      <c r="D2592" t="s">
        <v>3483</v>
      </c>
      <c r="E2592" t="s">
        <v>5878</v>
      </c>
      <c r="F2592" t="s">
        <v>5879</v>
      </c>
    </row>
    <row r="2593" spans="1:6" x14ac:dyDescent="0.25">
      <c r="A2593" t="str">
        <f t="shared" si="80"/>
        <v>AMMS18621</v>
      </c>
      <c r="B2593" s="116" t="str">
        <f t="shared" si="81"/>
        <v xml:space="preserve">LA AROMA DEL CARIBE MI AMOR VALENTINO </v>
      </c>
      <c r="C2593" s="101">
        <v>287.5</v>
      </c>
      <c r="D2593" t="s">
        <v>3483</v>
      </c>
      <c r="E2593" t="s">
        <v>5880</v>
      </c>
      <c r="F2593" t="s">
        <v>5881</v>
      </c>
    </row>
    <row r="2594" spans="1:6" x14ac:dyDescent="0.25">
      <c r="A2594" t="str">
        <f t="shared" si="80"/>
        <v>AMMS20553</v>
      </c>
      <c r="B2594" s="116" t="str">
        <f t="shared" si="81"/>
        <v xml:space="preserve">LA AROMA DEL CARIBE PASION BOX-PRESSED TORPEDO </v>
      </c>
      <c r="C2594" s="101">
        <v>362.5</v>
      </c>
      <c r="D2594" t="s">
        <v>3483</v>
      </c>
      <c r="E2594" t="s">
        <v>5882</v>
      </c>
      <c r="F2594" t="s">
        <v>5883</v>
      </c>
    </row>
    <row r="2595" spans="1:6" x14ac:dyDescent="0.25">
      <c r="A2595" t="str">
        <f t="shared" si="80"/>
        <v>AMMS20554</v>
      </c>
      <c r="B2595" s="116" t="str">
        <f t="shared" si="81"/>
        <v xml:space="preserve">LA AROMA DEL CARIBE PASION CHURCHILL </v>
      </c>
      <c r="C2595" s="101">
        <v>400</v>
      </c>
      <c r="D2595" t="s">
        <v>3483</v>
      </c>
      <c r="E2595" t="s">
        <v>5884</v>
      </c>
      <c r="F2595" t="s">
        <v>5885</v>
      </c>
    </row>
    <row r="2596" spans="1:6" x14ac:dyDescent="0.25">
      <c r="A2596" t="str">
        <f t="shared" si="80"/>
        <v>AMMS20555</v>
      </c>
      <c r="B2596" s="116" t="str">
        <f t="shared" si="81"/>
        <v xml:space="preserve">LA AROMA DEL CARIBE PASION CORONA GORDA </v>
      </c>
      <c r="C2596" s="101">
        <v>325</v>
      </c>
      <c r="D2596" t="s">
        <v>3483</v>
      </c>
      <c r="E2596" t="s">
        <v>5886</v>
      </c>
      <c r="F2596" t="s">
        <v>5887</v>
      </c>
    </row>
    <row r="2597" spans="1:6" x14ac:dyDescent="0.25">
      <c r="A2597" t="str">
        <f t="shared" si="80"/>
        <v>AMMS20556</v>
      </c>
      <c r="B2597" s="116" t="str">
        <f t="shared" si="81"/>
        <v xml:space="preserve">LA AROMA DEL CARIBE PASION ROBUSTO </v>
      </c>
      <c r="C2597" s="101">
        <v>337.5</v>
      </c>
      <c r="D2597" t="s">
        <v>3483</v>
      </c>
      <c r="E2597" t="s">
        <v>5888</v>
      </c>
      <c r="F2597" t="s">
        <v>5889</v>
      </c>
    </row>
    <row r="2598" spans="1:6" x14ac:dyDescent="0.25">
      <c r="A2598" t="str">
        <f t="shared" si="80"/>
        <v>AMMS18912</v>
      </c>
      <c r="B2598" s="116" t="str">
        <f t="shared" si="81"/>
        <v xml:space="preserve">LA AROMA DEL CARIBE ROBUSTO </v>
      </c>
      <c r="C2598" s="101">
        <v>210</v>
      </c>
      <c r="D2598" t="s">
        <v>3506</v>
      </c>
      <c r="E2598" t="s">
        <v>5890</v>
      </c>
      <c r="F2598" t="s">
        <v>5891</v>
      </c>
    </row>
    <row r="2599" spans="1:6" x14ac:dyDescent="0.25">
      <c r="A2599" t="str">
        <f t="shared" si="80"/>
        <v>AMMS20417</v>
      </c>
      <c r="B2599" s="116" t="str">
        <f t="shared" si="81"/>
        <v xml:space="preserve">LA AURORA 100 AÑOS TRIBUTO BELICOSO 10 </v>
      </c>
      <c r="C2599" s="101">
        <v>550</v>
      </c>
      <c r="D2599" t="s">
        <v>2755</v>
      </c>
      <c r="E2599" t="s">
        <v>5892</v>
      </c>
      <c r="F2599" t="s">
        <v>5893</v>
      </c>
    </row>
    <row r="2600" spans="1:6" x14ac:dyDescent="0.25">
      <c r="A2600" t="str">
        <f t="shared" si="80"/>
        <v>AMMS19148</v>
      </c>
      <c r="B2600" s="116" t="str">
        <f t="shared" si="81"/>
        <v xml:space="preserve">LA AURORA 107 CORONA 21 </v>
      </c>
      <c r="C2600" s="101">
        <v>153.30000000000001</v>
      </c>
      <c r="D2600" t="s">
        <v>3417</v>
      </c>
      <c r="E2600" t="s">
        <v>5894</v>
      </c>
      <c r="F2600" t="s">
        <v>5895</v>
      </c>
    </row>
    <row r="2601" spans="1:6" x14ac:dyDescent="0.25">
      <c r="A2601" t="str">
        <f t="shared" si="80"/>
        <v>AMMS20745</v>
      </c>
      <c r="B2601" s="116" t="str">
        <f t="shared" si="81"/>
        <v xml:space="preserve">LA AURORA 107 ECUADOR ROBUSTO 20 </v>
      </c>
      <c r="C2601" s="101">
        <v>196</v>
      </c>
      <c r="D2601" t="s">
        <v>1900</v>
      </c>
      <c r="E2601" t="s">
        <v>5896</v>
      </c>
      <c r="F2601" t="s">
        <v>5897</v>
      </c>
    </row>
    <row r="2602" spans="1:6" x14ac:dyDescent="0.25">
      <c r="A2602" t="str">
        <f t="shared" si="80"/>
        <v>AMMS20746</v>
      </c>
      <c r="B2602" s="116" t="str">
        <f t="shared" si="81"/>
        <v xml:space="preserve">LA AURORA 107 ECUADOR SUMO SHORT ROBUSTO 20 </v>
      </c>
      <c r="C2602" s="101">
        <v>178</v>
      </c>
      <c r="D2602" t="s">
        <v>1900</v>
      </c>
      <c r="E2602" t="s">
        <v>5898</v>
      </c>
      <c r="F2602" t="s">
        <v>5899</v>
      </c>
    </row>
    <row r="2603" spans="1:6" x14ac:dyDescent="0.25">
      <c r="A2603" t="str">
        <f t="shared" si="80"/>
        <v>AMMS20747</v>
      </c>
      <c r="B2603" s="116" t="str">
        <f t="shared" si="81"/>
        <v xml:space="preserve">LA AURORA 107 ECUADOR TORO 20 </v>
      </c>
      <c r="C2603" s="101">
        <v>220</v>
      </c>
      <c r="D2603" t="s">
        <v>1900</v>
      </c>
      <c r="E2603" t="s">
        <v>5900</v>
      </c>
      <c r="F2603" t="s">
        <v>5901</v>
      </c>
    </row>
    <row r="2604" spans="1:6" x14ac:dyDescent="0.25">
      <c r="A2604" t="str">
        <f t="shared" si="80"/>
        <v>AMMS20748</v>
      </c>
      <c r="B2604" s="116" t="str">
        <f t="shared" si="81"/>
        <v xml:space="preserve">LA AURORA 107 ECUADOR ZEPPELIN 20 </v>
      </c>
      <c r="C2604" s="101">
        <v>208</v>
      </c>
      <c r="D2604" t="s">
        <v>1900</v>
      </c>
      <c r="E2604" t="s">
        <v>5902</v>
      </c>
      <c r="F2604" t="s">
        <v>5903</v>
      </c>
    </row>
    <row r="2605" spans="1:6" x14ac:dyDescent="0.25">
      <c r="A2605" t="str">
        <f t="shared" si="80"/>
        <v>AMMS19845</v>
      </c>
      <c r="B2605" s="116" t="str">
        <f t="shared" si="81"/>
        <v xml:space="preserve">LA AURORA 107 NICARAGUA </v>
      </c>
      <c r="C2605" s="101">
        <v>25</v>
      </c>
      <c r="D2605" t="s">
        <v>2752</v>
      </c>
      <c r="E2605" t="s">
        <v>5904</v>
      </c>
      <c r="F2605" t="s">
        <v>5905</v>
      </c>
    </row>
    <row r="2606" spans="1:6" x14ac:dyDescent="0.25">
      <c r="A2606" t="str">
        <f t="shared" si="80"/>
        <v>AMMS19781</v>
      </c>
      <c r="B2606" s="116" t="str">
        <f t="shared" si="81"/>
        <v xml:space="preserve">LA AURORA 107 NICARAGUA CHURCHILL 20 </v>
      </c>
      <c r="C2606" s="101">
        <v>254</v>
      </c>
      <c r="D2606" t="s">
        <v>1900</v>
      </c>
      <c r="E2606" t="s">
        <v>5906</v>
      </c>
      <c r="F2606" t="s">
        <v>5907</v>
      </c>
    </row>
    <row r="2607" spans="1:6" x14ac:dyDescent="0.25">
      <c r="A2607" t="str">
        <f t="shared" si="80"/>
        <v>AMMS19782</v>
      </c>
      <c r="B2607" s="116" t="str">
        <f t="shared" si="81"/>
        <v xml:space="preserve">LA AURORA 107 NICARAGUA ROBUSTO 20 </v>
      </c>
      <c r="C2607" s="101">
        <v>200</v>
      </c>
      <c r="D2607" t="s">
        <v>1900</v>
      </c>
      <c r="E2607" t="s">
        <v>5908</v>
      </c>
      <c r="F2607" t="s">
        <v>5909</v>
      </c>
    </row>
    <row r="2608" spans="1:6" x14ac:dyDescent="0.25">
      <c r="A2608" t="str">
        <f t="shared" si="80"/>
        <v>AMMS21405</v>
      </c>
      <c r="B2608" s="116" t="str">
        <f t="shared" si="81"/>
        <v xml:space="preserve">LA AURORA 107 NICARAGUA SHORT ROBUSTO 20 </v>
      </c>
      <c r="C2608" s="101">
        <v>216</v>
      </c>
      <c r="D2608" t="s">
        <v>1900</v>
      </c>
      <c r="E2608" t="s">
        <v>5910</v>
      </c>
      <c r="F2608" t="s">
        <v>5911</v>
      </c>
    </row>
    <row r="2609" spans="1:6" x14ac:dyDescent="0.25">
      <c r="A2609" t="str">
        <f t="shared" si="80"/>
        <v>AMMS19783</v>
      </c>
      <c r="B2609" s="116" t="str">
        <f t="shared" si="81"/>
        <v xml:space="preserve">LA AURORA 107 NICARAGUA TORO 20 </v>
      </c>
      <c r="C2609" s="101">
        <v>228</v>
      </c>
      <c r="D2609" t="s">
        <v>1900</v>
      </c>
      <c r="E2609" t="s">
        <v>5912</v>
      </c>
      <c r="F2609" t="s">
        <v>5913</v>
      </c>
    </row>
    <row r="2610" spans="1:6" x14ac:dyDescent="0.25">
      <c r="A2610" t="str">
        <f t="shared" si="80"/>
        <v>AMMS21406</v>
      </c>
      <c r="B2610" s="116" t="str">
        <f t="shared" si="81"/>
        <v xml:space="preserve">LA AURORA 107 NICARAGUA ZEPPELIN 20 </v>
      </c>
      <c r="C2610" s="101">
        <v>232</v>
      </c>
      <c r="D2610" t="s">
        <v>1900</v>
      </c>
      <c r="E2610" t="s">
        <v>5914</v>
      </c>
      <c r="F2610" t="s">
        <v>5915</v>
      </c>
    </row>
    <row r="2611" spans="1:6" x14ac:dyDescent="0.25">
      <c r="A2611" t="str">
        <f t="shared" si="80"/>
        <v>AMMS3291</v>
      </c>
      <c r="B2611" s="116" t="str">
        <f t="shared" si="81"/>
        <v xml:space="preserve">LA AURORA 107 ROBUSTO </v>
      </c>
      <c r="C2611" s="101">
        <v>163.80000000000001</v>
      </c>
      <c r="D2611" t="s">
        <v>3417</v>
      </c>
      <c r="E2611" t="s">
        <v>5916</v>
      </c>
      <c r="F2611" t="s">
        <v>5917</v>
      </c>
    </row>
    <row r="2612" spans="1:6" x14ac:dyDescent="0.25">
      <c r="A2612" t="str">
        <f t="shared" si="80"/>
        <v>AMMS19253</v>
      </c>
      <c r="B2612" s="116" t="str">
        <f t="shared" si="81"/>
        <v xml:space="preserve">LA AURORA 107 SEÑORITAS 20 </v>
      </c>
      <c r="C2612" s="101">
        <v>112</v>
      </c>
      <c r="D2612" t="s">
        <v>1900</v>
      </c>
      <c r="E2612" t="s">
        <v>5918</v>
      </c>
      <c r="F2612" t="s">
        <v>5919</v>
      </c>
    </row>
    <row r="2613" spans="1:6" x14ac:dyDescent="0.25">
      <c r="A2613" t="str">
        <f t="shared" si="80"/>
        <v>AMMS19252</v>
      </c>
      <c r="B2613" s="116" t="str">
        <f t="shared" si="81"/>
        <v xml:space="preserve">LA AURORA 107 SEÑORITAS 5 </v>
      </c>
      <c r="C2613" s="101">
        <v>21</v>
      </c>
      <c r="D2613" t="s">
        <v>2752</v>
      </c>
      <c r="E2613" t="s">
        <v>5920</v>
      </c>
      <c r="F2613" t="s">
        <v>5921</v>
      </c>
    </row>
    <row r="2614" spans="1:6" x14ac:dyDescent="0.25">
      <c r="A2614" t="str">
        <f t="shared" si="80"/>
        <v>AMMS19598</v>
      </c>
      <c r="B2614" s="116" t="str">
        <f t="shared" si="81"/>
        <v xml:space="preserve">LA AURORA 107 SERIE ANIVERSARIO ZEPPELIN 20 </v>
      </c>
      <c r="C2614" s="101">
        <v>166</v>
      </c>
      <c r="D2614" t="s">
        <v>1900</v>
      </c>
      <c r="E2614" t="s">
        <v>5922</v>
      </c>
      <c r="F2614" t="s">
        <v>5923</v>
      </c>
    </row>
    <row r="2615" spans="1:6" x14ac:dyDescent="0.25">
      <c r="A2615" t="str">
        <f t="shared" si="80"/>
        <v>AMMS19149</v>
      </c>
      <c r="B2615" s="116" t="str">
        <f t="shared" si="81"/>
        <v xml:space="preserve">LA AURORA 107 SUMO SHORT ROBUSTO 21 </v>
      </c>
      <c r="C2615" s="101">
        <v>155.4</v>
      </c>
      <c r="D2615" t="s">
        <v>3417</v>
      </c>
      <c r="E2615" t="s">
        <v>5924</v>
      </c>
      <c r="F2615" t="s">
        <v>5925</v>
      </c>
    </row>
    <row r="2616" spans="1:6" x14ac:dyDescent="0.25">
      <c r="A2616" t="str">
        <f t="shared" si="80"/>
        <v>AMMS19150</v>
      </c>
      <c r="B2616" s="116" t="str">
        <f t="shared" si="81"/>
        <v xml:space="preserve">LA AURORA 107 TOROS 21 </v>
      </c>
      <c r="C2616" s="101">
        <v>184.8</v>
      </c>
      <c r="D2616" t="s">
        <v>3417</v>
      </c>
      <c r="E2616" t="s">
        <v>5926</v>
      </c>
      <c r="F2616" t="s">
        <v>5927</v>
      </c>
    </row>
    <row r="2617" spans="1:6" x14ac:dyDescent="0.25">
      <c r="A2617" t="str">
        <f t="shared" si="80"/>
        <v>AMMS20051</v>
      </c>
      <c r="B2617" s="116" t="str">
        <f t="shared" si="81"/>
        <v xml:space="preserve">LA AURORA 115 ANIVERSARY BELICOSO 20 </v>
      </c>
      <c r="C2617" s="101">
        <v>274</v>
      </c>
      <c r="D2617" t="s">
        <v>1900</v>
      </c>
      <c r="E2617" t="s">
        <v>5928</v>
      </c>
      <c r="F2617" t="s">
        <v>5929</v>
      </c>
    </row>
    <row r="2618" spans="1:6" x14ac:dyDescent="0.25">
      <c r="A2618" t="str">
        <f t="shared" si="80"/>
        <v>AMMS20050</v>
      </c>
      <c r="B2618" s="116" t="str">
        <f t="shared" si="81"/>
        <v xml:space="preserve">LA AURORA 115 ANIVERSARY ROBUSTO 20 </v>
      </c>
      <c r="C2618" s="101">
        <v>244</v>
      </c>
      <c r="D2618" t="s">
        <v>1900</v>
      </c>
      <c r="E2618" t="s">
        <v>5930</v>
      </c>
      <c r="F2618" t="s">
        <v>5931</v>
      </c>
    </row>
    <row r="2619" spans="1:6" x14ac:dyDescent="0.25">
      <c r="A2619" t="str">
        <f t="shared" si="80"/>
        <v>AMMS20048</v>
      </c>
      <c r="B2619" s="116" t="str">
        <f t="shared" si="81"/>
        <v xml:space="preserve">LA AURORA 115 ANIVERSARY TORO 20 </v>
      </c>
      <c r="C2619" s="101">
        <v>252</v>
      </c>
      <c r="D2619" t="s">
        <v>1900</v>
      </c>
      <c r="E2619" t="s">
        <v>5932</v>
      </c>
      <c r="F2619" t="s">
        <v>5933</v>
      </c>
    </row>
    <row r="2620" spans="1:6" x14ac:dyDescent="0.25">
      <c r="A2620" t="str">
        <f t="shared" si="80"/>
        <v>AMMS20859</v>
      </c>
      <c r="B2620" s="116" t="str">
        <f t="shared" si="81"/>
        <v xml:space="preserve">LA AURORA 120 ANNIVERSARY EDITION 15 </v>
      </c>
      <c r="C2620" s="101">
        <v>450</v>
      </c>
      <c r="D2620" t="s">
        <v>3448</v>
      </c>
      <c r="E2620" t="s">
        <v>5934</v>
      </c>
      <c r="F2620" t="s">
        <v>5935</v>
      </c>
    </row>
    <row r="2621" spans="1:6" x14ac:dyDescent="0.25">
      <c r="A2621" t="str">
        <f t="shared" si="80"/>
        <v>AMMS20736</v>
      </c>
      <c r="B2621" s="116" t="str">
        <f t="shared" si="81"/>
        <v xml:space="preserve">LA AURORA 120 ANNIVERSARY EDITION CHURCHILL 20 </v>
      </c>
      <c r="C2621" s="101">
        <v>332</v>
      </c>
      <c r="D2621" t="s">
        <v>1900</v>
      </c>
      <c r="E2621" t="s">
        <v>5936</v>
      </c>
      <c r="F2621" t="s">
        <v>5937</v>
      </c>
    </row>
    <row r="2622" spans="1:6" x14ac:dyDescent="0.25">
      <c r="A2622" t="str">
        <f t="shared" si="80"/>
        <v>AMMS20738</v>
      </c>
      <c r="B2622" s="116" t="str">
        <f t="shared" si="81"/>
        <v xml:space="preserve">LA AURORA 120 ANNIVERSARY EDITION KIT </v>
      </c>
      <c r="C2622" s="101">
        <v>52.5</v>
      </c>
      <c r="D2622" t="s">
        <v>2752</v>
      </c>
      <c r="E2622" t="s">
        <v>5938</v>
      </c>
      <c r="F2622" t="s">
        <v>5939</v>
      </c>
    </row>
    <row r="2623" spans="1:6" x14ac:dyDescent="0.25">
      <c r="A2623" t="str">
        <f t="shared" si="80"/>
        <v>AMMS20737</v>
      </c>
      <c r="B2623" s="116" t="str">
        <f t="shared" si="81"/>
        <v xml:space="preserve">LA AURORA 120 ANNIVERSARY EDITION ROBUSTO 20 </v>
      </c>
      <c r="C2623" s="101">
        <v>240</v>
      </c>
      <c r="D2623" t="s">
        <v>1900</v>
      </c>
      <c r="E2623" t="s">
        <v>5940</v>
      </c>
      <c r="F2623" t="s">
        <v>5941</v>
      </c>
    </row>
    <row r="2624" spans="1:6" x14ac:dyDescent="0.25">
      <c r="A2624" t="str">
        <f t="shared" si="80"/>
        <v>AMMS20735</v>
      </c>
      <c r="B2624" s="116" t="str">
        <f t="shared" si="81"/>
        <v xml:space="preserve">LA AURORA 120 ANNIVERSARY EDITION TORO 20 </v>
      </c>
      <c r="C2624" s="101">
        <v>280</v>
      </c>
      <c r="D2624" t="s">
        <v>1900</v>
      </c>
      <c r="E2624" t="s">
        <v>5942</v>
      </c>
      <c r="F2624" t="s">
        <v>5943</v>
      </c>
    </row>
    <row r="2625" spans="1:6" x14ac:dyDescent="0.25">
      <c r="A2625" t="str">
        <f t="shared" si="80"/>
        <v>AMMS19586</v>
      </c>
      <c r="B2625" s="116" t="str">
        <f t="shared" si="81"/>
        <v xml:space="preserve">LA AURORA 1903 EDITION BROAD LEAF DOBLE FIGURADO DIAMOND 8 </v>
      </c>
      <c r="C2625" s="101">
        <v>220</v>
      </c>
      <c r="D2625" t="s">
        <v>2867</v>
      </c>
      <c r="E2625" t="s">
        <v>5944</v>
      </c>
      <c r="F2625" t="s">
        <v>5945</v>
      </c>
    </row>
    <row r="2626" spans="1:6" x14ac:dyDescent="0.25">
      <c r="A2626" t="str">
        <f t="shared" ref="A2626:A2689" si="82">"AMMS" &amp; F2626</f>
        <v>AMMS19592</v>
      </c>
      <c r="B2626" s="116" t="str">
        <f t="shared" ref="B2626:B2689" si="83">E2626 &amp; " " &amp; IF(D2626="astuccio da 20 pezzi","*AST 20",IF(D2626="cartoccio da 20 pezzi","*CART 20",""))</f>
        <v xml:space="preserve">LA AURORA 1903 EDITION BROADLEAF CORONA 18 </v>
      </c>
      <c r="C2626" s="101">
        <v>144</v>
      </c>
      <c r="D2626" t="s">
        <v>2786</v>
      </c>
      <c r="E2626" t="s">
        <v>5946</v>
      </c>
      <c r="F2626" t="s">
        <v>5947</v>
      </c>
    </row>
    <row r="2627" spans="1:6" x14ac:dyDescent="0.25">
      <c r="A2627" t="str">
        <f t="shared" si="82"/>
        <v>AMMS19593</v>
      </c>
      <c r="B2627" s="116" t="str">
        <f t="shared" si="83"/>
        <v xml:space="preserve">LA AURORA 1903 EDITION BROADLEAF ROBUSTO 18 </v>
      </c>
      <c r="C2627" s="101">
        <v>162</v>
      </c>
      <c r="D2627" t="s">
        <v>2786</v>
      </c>
      <c r="E2627" t="s">
        <v>5948</v>
      </c>
      <c r="F2627" t="s">
        <v>5949</v>
      </c>
    </row>
    <row r="2628" spans="1:6" x14ac:dyDescent="0.25">
      <c r="A2628" t="str">
        <f t="shared" si="82"/>
        <v>AMMS19594</v>
      </c>
      <c r="B2628" s="116" t="str">
        <f t="shared" si="83"/>
        <v xml:space="preserve">LA AURORA 1903 EDITION BROADLEAF TORO 18 </v>
      </c>
      <c r="C2628" s="101">
        <v>171</v>
      </c>
      <c r="D2628" t="s">
        <v>2786</v>
      </c>
      <c r="E2628" t="s">
        <v>5950</v>
      </c>
      <c r="F2628" t="s">
        <v>5951</v>
      </c>
    </row>
    <row r="2629" spans="1:6" x14ac:dyDescent="0.25">
      <c r="A2629" t="str">
        <f t="shared" si="82"/>
        <v>AMMS19589</v>
      </c>
      <c r="B2629" s="116" t="str">
        <f t="shared" si="83"/>
        <v xml:space="preserve">LA AURORA 1903 EDITION CAMEROON CORONA 18 </v>
      </c>
      <c r="C2629" s="101">
        <v>144</v>
      </c>
      <c r="D2629" t="s">
        <v>2786</v>
      </c>
      <c r="E2629" t="s">
        <v>5952</v>
      </c>
      <c r="F2629" t="s">
        <v>5953</v>
      </c>
    </row>
    <row r="2630" spans="1:6" x14ac:dyDescent="0.25">
      <c r="A2630" t="str">
        <f t="shared" si="82"/>
        <v>AMMS19588</v>
      </c>
      <c r="B2630" s="116" t="str">
        <f t="shared" si="83"/>
        <v xml:space="preserve">LA AURORA 1903 EDITION CAMEROON DOBLE FIGURADO PLATINUM 8 </v>
      </c>
      <c r="C2630" s="101">
        <v>220</v>
      </c>
      <c r="D2630" t="s">
        <v>2867</v>
      </c>
      <c r="E2630" t="s">
        <v>5954</v>
      </c>
      <c r="F2630" t="s">
        <v>5955</v>
      </c>
    </row>
    <row r="2631" spans="1:6" x14ac:dyDescent="0.25">
      <c r="A2631" t="str">
        <f t="shared" si="82"/>
        <v>AMMS19590</v>
      </c>
      <c r="B2631" s="116" t="str">
        <f t="shared" si="83"/>
        <v xml:space="preserve">LA AURORA 1903 EDITION CAMEROON ROBUSTO 18 </v>
      </c>
      <c r="C2631" s="101">
        <v>162</v>
      </c>
      <c r="D2631" t="s">
        <v>2786</v>
      </c>
      <c r="E2631" t="s">
        <v>5956</v>
      </c>
      <c r="F2631" t="s">
        <v>5957</v>
      </c>
    </row>
    <row r="2632" spans="1:6" x14ac:dyDescent="0.25">
      <c r="A2632" t="str">
        <f t="shared" si="82"/>
        <v>AMMS19591</v>
      </c>
      <c r="B2632" s="116" t="str">
        <f t="shared" si="83"/>
        <v xml:space="preserve">LA AURORA 1903 EDITION CAMEROON TORO 18 </v>
      </c>
      <c r="C2632" s="101">
        <v>171</v>
      </c>
      <c r="D2632" t="s">
        <v>2786</v>
      </c>
      <c r="E2632" t="s">
        <v>5958</v>
      </c>
      <c r="F2632" t="s">
        <v>5959</v>
      </c>
    </row>
    <row r="2633" spans="1:6" x14ac:dyDescent="0.25">
      <c r="A2633" t="str">
        <f t="shared" si="82"/>
        <v>AMMS19595</v>
      </c>
      <c r="B2633" s="116" t="str">
        <f t="shared" si="83"/>
        <v xml:space="preserve">LA AURORA 1903 EDITION COROJO CORONA 18 </v>
      </c>
      <c r="C2633" s="101">
        <v>144</v>
      </c>
      <c r="D2633" t="s">
        <v>2786</v>
      </c>
      <c r="E2633" t="s">
        <v>5960</v>
      </c>
      <c r="F2633" t="s">
        <v>5961</v>
      </c>
    </row>
    <row r="2634" spans="1:6" x14ac:dyDescent="0.25">
      <c r="A2634" t="str">
        <f t="shared" si="82"/>
        <v>AMMS19587</v>
      </c>
      <c r="B2634" s="116" t="str">
        <f t="shared" si="83"/>
        <v xml:space="preserve">LA AURORA 1903 EDITION COROJO DOBLE FIGURADO GOLD 8 </v>
      </c>
      <c r="C2634" s="101">
        <v>220</v>
      </c>
      <c r="D2634" t="s">
        <v>2867</v>
      </c>
      <c r="E2634" t="s">
        <v>5962</v>
      </c>
      <c r="F2634" t="s">
        <v>5963</v>
      </c>
    </row>
    <row r="2635" spans="1:6" x14ac:dyDescent="0.25">
      <c r="A2635" t="str">
        <f t="shared" si="82"/>
        <v>AMMS19596</v>
      </c>
      <c r="B2635" s="116" t="str">
        <f t="shared" si="83"/>
        <v xml:space="preserve">LA AURORA 1903 EDITION COROJO ROBUSTO 18 </v>
      </c>
      <c r="C2635" s="101">
        <v>162</v>
      </c>
      <c r="D2635" t="s">
        <v>2786</v>
      </c>
      <c r="E2635" t="s">
        <v>5964</v>
      </c>
      <c r="F2635" t="s">
        <v>5965</v>
      </c>
    </row>
    <row r="2636" spans="1:6" x14ac:dyDescent="0.25">
      <c r="A2636" t="str">
        <f t="shared" si="82"/>
        <v>AMMS19597</v>
      </c>
      <c r="B2636" s="116" t="str">
        <f t="shared" si="83"/>
        <v xml:space="preserve">LA AURORA 1903 EDITION COROJO TORO 18 </v>
      </c>
      <c r="C2636" s="101">
        <v>171</v>
      </c>
      <c r="D2636" t="s">
        <v>2786</v>
      </c>
      <c r="E2636" t="s">
        <v>5966</v>
      </c>
      <c r="F2636" t="s">
        <v>5967</v>
      </c>
    </row>
    <row r="2637" spans="1:6" x14ac:dyDescent="0.25">
      <c r="A2637" t="str">
        <f t="shared" si="82"/>
        <v>AMMS19423</v>
      </c>
      <c r="B2637" s="116" t="str">
        <f t="shared" si="83"/>
        <v xml:space="preserve">LA AURORA ADN DOMINICANO CHURCHILL 20 </v>
      </c>
      <c r="C2637" s="101">
        <v>250</v>
      </c>
      <c r="D2637" t="s">
        <v>1900</v>
      </c>
      <c r="E2637" t="s">
        <v>5968</v>
      </c>
      <c r="F2637" t="s">
        <v>5969</v>
      </c>
    </row>
    <row r="2638" spans="1:6" x14ac:dyDescent="0.25">
      <c r="A2638" t="str">
        <f t="shared" si="82"/>
        <v>AMMS19422</v>
      </c>
      <c r="B2638" s="116" t="str">
        <f t="shared" si="83"/>
        <v xml:space="preserve">LA AURORA ADN DOMINICANO GRAN TORO 20 </v>
      </c>
      <c r="C2638" s="101">
        <v>270</v>
      </c>
      <c r="D2638" t="s">
        <v>1900</v>
      </c>
      <c r="E2638" t="s">
        <v>5970</v>
      </c>
      <c r="F2638" t="s">
        <v>5971</v>
      </c>
    </row>
    <row r="2639" spans="1:6" x14ac:dyDescent="0.25">
      <c r="A2639" t="str">
        <f t="shared" si="82"/>
        <v>AMMS19420</v>
      </c>
      <c r="B2639" s="116" t="str">
        <f t="shared" si="83"/>
        <v xml:space="preserve">LA AURORA ADN DOMINICANO ROBUSTO 20 </v>
      </c>
      <c r="C2639" s="101">
        <v>194</v>
      </c>
      <c r="D2639" t="s">
        <v>1900</v>
      </c>
      <c r="E2639" t="s">
        <v>5972</v>
      </c>
      <c r="F2639" t="s">
        <v>5973</v>
      </c>
    </row>
    <row r="2640" spans="1:6" x14ac:dyDescent="0.25">
      <c r="A2640" t="str">
        <f t="shared" si="82"/>
        <v>AMMS19421</v>
      </c>
      <c r="B2640" s="116" t="str">
        <f t="shared" si="83"/>
        <v xml:space="preserve">LA AURORA ADN DOMINICANO TORO 20 </v>
      </c>
      <c r="C2640" s="101">
        <v>218</v>
      </c>
      <c r="D2640" t="s">
        <v>1900</v>
      </c>
      <c r="E2640" t="s">
        <v>5974</v>
      </c>
      <c r="F2640" t="s">
        <v>5975</v>
      </c>
    </row>
    <row r="2641" spans="1:6" x14ac:dyDescent="0.25">
      <c r="A2641" t="str">
        <f t="shared" si="82"/>
        <v>AMMS21681</v>
      </c>
      <c r="B2641" s="116" t="str">
        <f t="shared" si="83"/>
        <v xml:space="preserve">LA AURORA BEST SELLERS </v>
      </c>
      <c r="C2641" s="101">
        <v>110</v>
      </c>
      <c r="D2641" t="s">
        <v>2755</v>
      </c>
      <c r="E2641" t="s">
        <v>5976</v>
      </c>
      <c r="F2641" t="s">
        <v>5977</v>
      </c>
    </row>
    <row r="2642" spans="1:6" x14ac:dyDescent="0.25">
      <c r="A2642" t="str">
        <f t="shared" si="82"/>
        <v>AMMS21407</v>
      </c>
      <c r="B2642" s="116" t="str">
        <f t="shared" si="83"/>
        <v xml:space="preserve">LA AURORA DOMINICANA ROBUSTO 10 </v>
      </c>
      <c r="C2642" s="101">
        <v>115</v>
      </c>
      <c r="D2642" t="s">
        <v>2755</v>
      </c>
      <c r="E2642" t="s">
        <v>5978</v>
      </c>
      <c r="F2642" t="s">
        <v>5979</v>
      </c>
    </row>
    <row r="2643" spans="1:6" x14ac:dyDescent="0.25">
      <c r="A2643" t="str">
        <f t="shared" si="82"/>
        <v>AMMS21408</v>
      </c>
      <c r="B2643" s="116" t="str">
        <f t="shared" si="83"/>
        <v xml:space="preserve">LA AURORA DOMINICANA SHORT ROBUSTO 10 </v>
      </c>
      <c r="C2643" s="101">
        <v>110</v>
      </c>
      <c r="D2643" t="s">
        <v>2755</v>
      </c>
      <c r="E2643" t="s">
        <v>5980</v>
      </c>
      <c r="F2643" t="s">
        <v>5981</v>
      </c>
    </row>
    <row r="2644" spans="1:6" x14ac:dyDescent="0.25">
      <c r="A2644" t="str">
        <f t="shared" si="82"/>
        <v>AMMS21409</v>
      </c>
      <c r="B2644" s="116" t="str">
        <f t="shared" si="83"/>
        <v xml:space="preserve">LA AURORA DOMINICANA TORO 10 </v>
      </c>
      <c r="C2644" s="101">
        <v>130</v>
      </c>
      <c r="D2644" t="s">
        <v>2755</v>
      </c>
      <c r="E2644" t="s">
        <v>5982</v>
      </c>
      <c r="F2644" t="s">
        <v>5983</v>
      </c>
    </row>
    <row r="2645" spans="1:6" x14ac:dyDescent="0.25">
      <c r="A2645" t="str">
        <f t="shared" si="82"/>
        <v>AMMS21372</v>
      </c>
      <c r="B2645" s="116" t="str">
        <f t="shared" si="83"/>
        <v xml:space="preserve">LA AURORA ESCOGIDOS GRAN TORO 20 </v>
      </c>
      <c r="C2645" s="101">
        <v>240</v>
      </c>
      <c r="D2645" t="s">
        <v>1900</v>
      </c>
      <c r="E2645" t="s">
        <v>5984</v>
      </c>
      <c r="F2645" t="s">
        <v>5985</v>
      </c>
    </row>
    <row r="2646" spans="1:6" x14ac:dyDescent="0.25">
      <c r="A2646" t="str">
        <f t="shared" si="82"/>
        <v>AMMS21370</v>
      </c>
      <c r="B2646" s="116" t="str">
        <f t="shared" si="83"/>
        <v xml:space="preserve">LA AURORA ESCOGIDOS ROBUSTO 20 </v>
      </c>
      <c r="C2646" s="101">
        <v>220</v>
      </c>
      <c r="D2646" t="s">
        <v>1900</v>
      </c>
      <c r="E2646" t="s">
        <v>5986</v>
      </c>
      <c r="F2646" t="s">
        <v>5987</v>
      </c>
    </row>
    <row r="2647" spans="1:6" x14ac:dyDescent="0.25">
      <c r="A2647" t="str">
        <f t="shared" si="82"/>
        <v>AMMS21371</v>
      </c>
      <c r="B2647" s="116" t="str">
        <f t="shared" si="83"/>
        <v xml:space="preserve">LA AURORA ESCOGIDOS SHORT ROBUSTO 20 </v>
      </c>
      <c r="C2647" s="101">
        <v>200</v>
      </c>
      <c r="D2647" t="s">
        <v>1900</v>
      </c>
      <c r="E2647" t="s">
        <v>5988</v>
      </c>
      <c r="F2647" t="s">
        <v>5989</v>
      </c>
    </row>
    <row r="2648" spans="1:6" x14ac:dyDescent="0.25">
      <c r="A2648" t="str">
        <f t="shared" si="82"/>
        <v>AMMS21373</v>
      </c>
      <c r="B2648" s="116" t="str">
        <f t="shared" si="83"/>
        <v xml:space="preserve">LA AURORA ESCOGIDOS TORO 20 </v>
      </c>
      <c r="C2648" s="101">
        <v>230</v>
      </c>
      <c r="D2648" t="s">
        <v>1900</v>
      </c>
      <c r="E2648" t="s">
        <v>5990</v>
      </c>
      <c r="F2648" t="s">
        <v>5991</v>
      </c>
    </row>
    <row r="2649" spans="1:6" x14ac:dyDescent="0.25">
      <c r="A2649" t="str">
        <f t="shared" si="82"/>
        <v>AMMS19846</v>
      </c>
      <c r="B2649" s="116" t="str">
        <f t="shared" si="83"/>
        <v xml:space="preserve">LA AURORA HORS D'AGE 2018 PREFERIDOS 30 </v>
      </c>
      <c r="C2649" s="101">
        <v>500</v>
      </c>
      <c r="D2649" t="s">
        <v>3813</v>
      </c>
      <c r="E2649" t="s">
        <v>5992</v>
      </c>
      <c r="F2649" t="s">
        <v>5993</v>
      </c>
    </row>
    <row r="2650" spans="1:6" x14ac:dyDescent="0.25">
      <c r="A2650" t="str">
        <f t="shared" si="82"/>
        <v>AMMS19585</v>
      </c>
      <c r="B2650" s="116" t="str">
        <f t="shared" si="83"/>
        <v xml:space="preserve">LA AURORA PREFERIDOS TREASURE BOX 6 </v>
      </c>
      <c r="C2650" s="101">
        <v>180</v>
      </c>
      <c r="D2650" t="s">
        <v>2941</v>
      </c>
      <c r="E2650" t="s">
        <v>5994</v>
      </c>
      <c r="F2650" t="s">
        <v>5995</v>
      </c>
    </row>
    <row r="2651" spans="1:6" x14ac:dyDescent="0.25">
      <c r="A2651" t="str">
        <f t="shared" si="82"/>
        <v>AMMS19584</v>
      </c>
      <c r="B2651" s="116" t="str">
        <f t="shared" si="83"/>
        <v xml:space="preserve">LA AURORA PURO VINTAGE 2007 </v>
      </c>
      <c r="C2651" s="101">
        <v>200</v>
      </c>
      <c r="D2651" t="s">
        <v>2755</v>
      </c>
      <c r="E2651" t="s">
        <v>5996</v>
      </c>
      <c r="F2651" t="s">
        <v>5997</v>
      </c>
    </row>
    <row r="2652" spans="1:6" x14ac:dyDescent="0.25">
      <c r="A2652" t="str">
        <f t="shared" si="82"/>
        <v>AMMS20839</v>
      </c>
      <c r="B2652" s="116" t="str">
        <f t="shared" si="83"/>
        <v xml:space="preserve">LA CORONELA </v>
      </c>
      <c r="C2652" s="101">
        <v>185</v>
      </c>
      <c r="D2652" t="s">
        <v>2755</v>
      </c>
      <c r="E2652" t="s">
        <v>5998</v>
      </c>
      <c r="F2652" t="s">
        <v>5999</v>
      </c>
    </row>
    <row r="2653" spans="1:6" x14ac:dyDescent="0.25">
      <c r="A2653" t="str">
        <f t="shared" si="82"/>
        <v>AMMS18936</v>
      </c>
      <c r="B2653" s="116" t="str">
        <f t="shared" si="83"/>
        <v xml:space="preserve">LA ESCEPCION DON JOSE' EDIZIONE LIMITATA 2015 </v>
      </c>
      <c r="C2653" s="101">
        <v>650</v>
      </c>
      <c r="D2653" t="s">
        <v>3483</v>
      </c>
      <c r="E2653" t="s">
        <v>6000</v>
      </c>
      <c r="F2653" t="s">
        <v>6001</v>
      </c>
    </row>
    <row r="2654" spans="1:6" x14ac:dyDescent="0.25">
      <c r="A2654" t="str">
        <f t="shared" si="82"/>
        <v>AMMS21498</v>
      </c>
      <c r="B2654" s="116" t="str">
        <f t="shared" si="83"/>
        <v xml:space="preserve">LA ESTANCIA EDICION EXCLUSIVA 50 </v>
      </c>
      <c r="C2654" s="101">
        <v>350</v>
      </c>
      <c r="D2654" t="s">
        <v>2755</v>
      </c>
      <c r="E2654" t="s">
        <v>6002</v>
      </c>
      <c r="F2654" t="s">
        <v>6003</v>
      </c>
    </row>
    <row r="2655" spans="1:6" x14ac:dyDescent="0.25">
      <c r="A2655" t="str">
        <f t="shared" si="82"/>
        <v>AMMS3835</v>
      </c>
      <c r="B2655" s="116" t="str">
        <f t="shared" si="83"/>
        <v xml:space="preserve">LA ESTRELLA POLAR GIGANTE </v>
      </c>
      <c r="C2655" s="101">
        <v>5.3</v>
      </c>
      <c r="D2655" t="s">
        <v>3529</v>
      </c>
      <c r="E2655" t="s">
        <v>6004</v>
      </c>
      <c r="F2655" t="s">
        <v>6005</v>
      </c>
    </row>
    <row r="2656" spans="1:6" x14ac:dyDescent="0.25">
      <c r="A2656" t="str">
        <f t="shared" si="82"/>
        <v>AMMS3836</v>
      </c>
      <c r="B2656" s="116" t="str">
        <f t="shared" si="83"/>
        <v xml:space="preserve">LA ESTRELLA POLAR GIGANTE </v>
      </c>
      <c r="C2656" s="101">
        <v>106</v>
      </c>
      <c r="D2656" t="s">
        <v>1900</v>
      </c>
      <c r="E2656" t="s">
        <v>6004</v>
      </c>
      <c r="F2656" t="s">
        <v>6006</v>
      </c>
    </row>
    <row r="2657" spans="1:6" x14ac:dyDescent="0.25">
      <c r="A2657" t="str">
        <f t="shared" si="82"/>
        <v>AMMS3833</v>
      </c>
      <c r="B2657" s="116" t="str">
        <f t="shared" si="83"/>
        <v xml:space="preserve">LA ESTRELLA POLAR ROBUSTO </v>
      </c>
      <c r="C2657" s="101">
        <v>4.5</v>
      </c>
      <c r="D2657" t="s">
        <v>3529</v>
      </c>
      <c r="E2657" t="s">
        <v>6007</v>
      </c>
      <c r="F2657" t="s">
        <v>6008</v>
      </c>
    </row>
    <row r="2658" spans="1:6" x14ac:dyDescent="0.25">
      <c r="A2658" t="str">
        <f t="shared" si="82"/>
        <v>AMMS3834</v>
      </c>
      <c r="B2658" s="116" t="str">
        <f t="shared" si="83"/>
        <v xml:space="preserve">LA ESTRELLA POLAR ROBUSTO </v>
      </c>
      <c r="C2658" s="101">
        <v>90</v>
      </c>
      <c r="D2658" t="s">
        <v>1900</v>
      </c>
      <c r="E2658" t="s">
        <v>6007</v>
      </c>
      <c r="F2658" t="s">
        <v>6009</v>
      </c>
    </row>
    <row r="2659" spans="1:6" x14ac:dyDescent="0.25">
      <c r="A2659" t="str">
        <f t="shared" si="82"/>
        <v>AMMS20453</v>
      </c>
      <c r="B2659" s="116" t="str">
        <f t="shared" si="83"/>
        <v xml:space="preserve">LA ESTRELLA POLAR ROTHSCHILD </v>
      </c>
      <c r="C2659" s="101">
        <v>88</v>
      </c>
      <c r="D2659" t="s">
        <v>1900</v>
      </c>
      <c r="E2659" t="s">
        <v>6010</v>
      </c>
      <c r="F2659" t="s">
        <v>6011</v>
      </c>
    </row>
    <row r="2660" spans="1:6" x14ac:dyDescent="0.25">
      <c r="A2660" t="str">
        <f t="shared" si="82"/>
        <v>AMMS20454</v>
      </c>
      <c r="B2660" s="116" t="str">
        <f t="shared" si="83"/>
        <v xml:space="preserve">LA ESTRELLA POLAR ROTHSCHILD </v>
      </c>
      <c r="C2660" s="101">
        <v>4.4000000000000004</v>
      </c>
      <c r="D2660" t="s">
        <v>3529</v>
      </c>
      <c r="E2660" t="s">
        <v>6010</v>
      </c>
      <c r="F2660" t="s">
        <v>6012</v>
      </c>
    </row>
    <row r="2661" spans="1:6" x14ac:dyDescent="0.25">
      <c r="A2661" t="str">
        <f t="shared" si="82"/>
        <v>AMMS20086</v>
      </c>
      <c r="B2661" s="116" t="str">
        <f t="shared" si="83"/>
        <v xml:space="preserve">LA ESTRELLA SOLAR GIGANTE </v>
      </c>
      <c r="C2661" s="101">
        <v>5.3</v>
      </c>
      <c r="D2661" t="s">
        <v>3529</v>
      </c>
      <c r="E2661" t="s">
        <v>6013</v>
      </c>
      <c r="F2661" t="s">
        <v>6014</v>
      </c>
    </row>
    <row r="2662" spans="1:6" x14ac:dyDescent="0.25">
      <c r="A2662" t="str">
        <f t="shared" si="82"/>
        <v>AMMS20087</v>
      </c>
      <c r="B2662" s="116" t="str">
        <f t="shared" si="83"/>
        <v xml:space="preserve">LA ESTRELLA SOLAR GIGANTE </v>
      </c>
      <c r="C2662" s="101">
        <v>106</v>
      </c>
      <c r="D2662" t="s">
        <v>1900</v>
      </c>
      <c r="E2662" t="s">
        <v>6013</v>
      </c>
      <c r="F2662" t="s">
        <v>6015</v>
      </c>
    </row>
    <row r="2663" spans="1:6" x14ac:dyDescent="0.25">
      <c r="A2663" t="str">
        <f t="shared" si="82"/>
        <v>AMMS20084</v>
      </c>
      <c r="B2663" s="116" t="str">
        <f t="shared" si="83"/>
        <v xml:space="preserve">LA ESTRELLA SOLAR ROBUSTO </v>
      </c>
      <c r="C2663" s="101">
        <v>4.5</v>
      </c>
      <c r="D2663" t="s">
        <v>3529</v>
      </c>
      <c r="E2663" t="s">
        <v>6016</v>
      </c>
      <c r="F2663" t="s">
        <v>6017</v>
      </c>
    </row>
    <row r="2664" spans="1:6" x14ac:dyDescent="0.25">
      <c r="A2664" t="str">
        <f t="shared" si="82"/>
        <v>AMMS20085</v>
      </c>
      <c r="B2664" s="116" t="str">
        <f t="shared" si="83"/>
        <v xml:space="preserve">LA ESTRELLA SOLAR ROBUSTO </v>
      </c>
      <c r="C2664" s="101">
        <v>90</v>
      </c>
      <c r="D2664" t="s">
        <v>1900</v>
      </c>
      <c r="E2664" t="s">
        <v>6016</v>
      </c>
      <c r="F2664" t="s">
        <v>6018</v>
      </c>
    </row>
    <row r="2665" spans="1:6" x14ac:dyDescent="0.25">
      <c r="A2665" t="str">
        <f t="shared" si="82"/>
        <v>AMMS19978</v>
      </c>
      <c r="B2665" s="116" t="str">
        <f t="shared" si="83"/>
        <v xml:space="preserve">LA FLOR DE CANO ELEGIDOS </v>
      </c>
      <c r="C2665" s="101">
        <v>65</v>
      </c>
      <c r="D2665" t="s">
        <v>2755</v>
      </c>
      <c r="E2665" t="s">
        <v>6019</v>
      </c>
      <c r="F2665" t="s">
        <v>6020</v>
      </c>
    </row>
    <row r="2666" spans="1:6" x14ac:dyDescent="0.25">
      <c r="A2666" t="str">
        <f t="shared" si="82"/>
        <v>AMMS20568</v>
      </c>
      <c r="B2666" s="116" t="str">
        <f t="shared" si="83"/>
        <v xml:space="preserve">LA FLOR DE CANO ELEGIDOS </v>
      </c>
      <c r="C2666" s="101">
        <v>19.5</v>
      </c>
      <c r="D2666" t="s">
        <v>2792</v>
      </c>
      <c r="E2666" t="s">
        <v>6019</v>
      </c>
      <c r="F2666" t="s">
        <v>6021</v>
      </c>
    </row>
    <row r="2667" spans="1:6" x14ac:dyDescent="0.25">
      <c r="A2667" t="str">
        <f t="shared" si="82"/>
        <v>AMMS19299</v>
      </c>
      <c r="B2667" s="116" t="str">
        <f t="shared" si="83"/>
        <v xml:space="preserve">LA GALERA 1936 BOX PRESSED CHAVETA </v>
      </c>
      <c r="C2667" s="101">
        <v>336</v>
      </c>
      <c r="D2667" t="s">
        <v>3417</v>
      </c>
      <c r="E2667" t="s">
        <v>6022</v>
      </c>
      <c r="F2667" t="s">
        <v>6023</v>
      </c>
    </row>
    <row r="2668" spans="1:6" x14ac:dyDescent="0.25">
      <c r="A2668" t="str">
        <f t="shared" si="82"/>
        <v>AMMS19301</v>
      </c>
      <c r="B2668" s="116" t="str">
        <f t="shared" si="83"/>
        <v xml:space="preserve">LA GALERA 1936 BOX PRESSED CHURCHILL </v>
      </c>
      <c r="C2668" s="101">
        <v>378</v>
      </c>
      <c r="D2668" t="s">
        <v>3417</v>
      </c>
      <c r="E2668" t="s">
        <v>6024</v>
      </c>
      <c r="F2668" t="s">
        <v>6025</v>
      </c>
    </row>
    <row r="2669" spans="1:6" x14ac:dyDescent="0.25">
      <c r="A2669" t="str">
        <f t="shared" si="82"/>
        <v>AMMS19303</v>
      </c>
      <c r="B2669" s="116" t="str">
        <f t="shared" si="83"/>
        <v xml:space="preserve">LA GALERA 1936 BOX PRESSED CORONA GORDA PEGADOR </v>
      </c>
      <c r="C2669" s="101">
        <v>325.5</v>
      </c>
      <c r="D2669" t="s">
        <v>3417</v>
      </c>
      <c r="E2669" t="s">
        <v>6026</v>
      </c>
      <c r="F2669" t="s">
        <v>6027</v>
      </c>
    </row>
    <row r="2670" spans="1:6" x14ac:dyDescent="0.25">
      <c r="A2670" t="str">
        <f t="shared" si="82"/>
        <v>AMMS19304</v>
      </c>
      <c r="B2670" s="116" t="str">
        <f t="shared" si="83"/>
        <v xml:space="preserve">LA GALERA 1936 BOX PRESSED CORTADOR </v>
      </c>
      <c r="C2670" s="101">
        <v>367.5</v>
      </c>
      <c r="D2670" t="s">
        <v>3417</v>
      </c>
      <c r="E2670" t="s">
        <v>6028</v>
      </c>
      <c r="F2670" t="s">
        <v>6029</v>
      </c>
    </row>
    <row r="2671" spans="1:6" x14ac:dyDescent="0.25">
      <c r="A2671" t="str">
        <f t="shared" si="82"/>
        <v>AMMS19300</v>
      </c>
      <c r="B2671" s="116" t="str">
        <f t="shared" si="83"/>
        <v xml:space="preserve">LA GALERA 1936 BOX PRESSED EL LECTOR </v>
      </c>
      <c r="C2671" s="101">
        <v>367.5</v>
      </c>
      <c r="D2671" t="s">
        <v>3417</v>
      </c>
      <c r="E2671" t="s">
        <v>6030</v>
      </c>
      <c r="F2671" t="s">
        <v>6031</v>
      </c>
    </row>
    <row r="2672" spans="1:6" x14ac:dyDescent="0.25">
      <c r="A2672" t="str">
        <f t="shared" si="82"/>
        <v>AMMS19302</v>
      </c>
      <c r="B2672" s="116" t="str">
        <f t="shared" si="83"/>
        <v xml:space="preserve">LA GALERA 1936 BOX PRESSED GORDO-PILON </v>
      </c>
      <c r="C2672" s="101">
        <v>388.5</v>
      </c>
      <c r="D2672" t="s">
        <v>3417</v>
      </c>
      <c r="E2672" t="s">
        <v>6032</v>
      </c>
      <c r="F2672" t="s">
        <v>6033</v>
      </c>
    </row>
    <row r="2673" spans="1:6" x14ac:dyDescent="0.25">
      <c r="A2673" t="str">
        <f t="shared" si="82"/>
        <v>AMMS20616</v>
      </c>
      <c r="B2673" s="116" t="str">
        <f t="shared" si="83"/>
        <v xml:space="preserve">LA GALERA 85TH ANNIVERSARY </v>
      </c>
      <c r="C2673" s="101">
        <v>420</v>
      </c>
      <c r="D2673" t="s">
        <v>1900</v>
      </c>
      <c r="E2673" t="s">
        <v>6034</v>
      </c>
      <c r="F2673" t="s">
        <v>6035</v>
      </c>
    </row>
    <row r="2674" spans="1:6" x14ac:dyDescent="0.25">
      <c r="A2674" t="str">
        <f t="shared" si="82"/>
        <v>AMMS19290</v>
      </c>
      <c r="B2674" s="116" t="str">
        <f t="shared" si="83"/>
        <v xml:space="preserve">LA GALERA CONNECTICUT BONCHERO NR 4 </v>
      </c>
      <c r="C2674" s="101">
        <v>220</v>
      </c>
      <c r="D2674" t="s">
        <v>1900</v>
      </c>
      <c r="E2674" t="s">
        <v>6036</v>
      </c>
      <c r="F2674" t="s">
        <v>6037</v>
      </c>
    </row>
    <row r="2675" spans="1:6" x14ac:dyDescent="0.25">
      <c r="A2675" t="str">
        <f t="shared" si="82"/>
        <v>AMMS19287</v>
      </c>
      <c r="B2675" s="116" t="str">
        <f t="shared" si="83"/>
        <v xml:space="preserve">LA GALERA CONNECTICUT CHURCHILL TABAQUERO PRESIDENTE </v>
      </c>
      <c r="C2675" s="101">
        <v>320</v>
      </c>
      <c r="D2675" t="s">
        <v>1900</v>
      </c>
      <c r="E2675" t="s">
        <v>6038</v>
      </c>
      <c r="F2675" t="s">
        <v>6039</v>
      </c>
    </row>
    <row r="2676" spans="1:6" x14ac:dyDescent="0.25">
      <c r="A2676" t="str">
        <f t="shared" si="82"/>
        <v>AMMS19291</v>
      </c>
      <c r="B2676" s="116" t="str">
        <f t="shared" si="83"/>
        <v xml:space="preserve">LA GALERA CONNECTICUT CORONA CEPO-PIGTAIL </v>
      </c>
      <c r="C2676" s="101">
        <v>240</v>
      </c>
      <c r="D2676" t="s">
        <v>1900</v>
      </c>
      <c r="E2676" t="s">
        <v>6040</v>
      </c>
      <c r="F2676" t="s">
        <v>6041</v>
      </c>
    </row>
    <row r="2677" spans="1:6" x14ac:dyDescent="0.25">
      <c r="A2677" t="str">
        <f t="shared" si="82"/>
        <v>AMMS19292</v>
      </c>
      <c r="B2677" s="116" t="str">
        <f t="shared" si="83"/>
        <v xml:space="preserve">LA GALERA CONNECTICUT CORONA GORDA PEGADOR </v>
      </c>
      <c r="C2677" s="101">
        <v>230</v>
      </c>
      <c r="D2677" t="s">
        <v>1900</v>
      </c>
      <c r="E2677" t="s">
        <v>6042</v>
      </c>
      <c r="F2677" t="s">
        <v>6043</v>
      </c>
    </row>
    <row r="2678" spans="1:6" x14ac:dyDescent="0.25">
      <c r="A2678" t="str">
        <f t="shared" si="82"/>
        <v>AMMS19285</v>
      </c>
      <c r="B2678" s="116" t="str">
        <f t="shared" si="83"/>
        <v xml:space="preserve">LA GALERA CONNECTICUT ROBUSTO CHAVETA </v>
      </c>
      <c r="C2678" s="101">
        <v>240</v>
      </c>
      <c r="D2678" t="s">
        <v>1900</v>
      </c>
      <c r="E2678" t="s">
        <v>6044</v>
      </c>
      <c r="F2678" t="s">
        <v>6045</v>
      </c>
    </row>
    <row r="2679" spans="1:6" x14ac:dyDescent="0.25">
      <c r="A2679" t="str">
        <f t="shared" si="82"/>
        <v>AMMS19289</v>
      </c>
      <c r="B2679" s="116" t="str">
        <f t="shared" si="83"/>
        <v xml:space="preserve">LA GALERA CONNECTICUT SHORT GORDO PILONE </v>
      </c>
      <c r="C2679" s="101">
        <v>260</v>
      </c>
      <c r="D2679" t="s">
        <v>1900</v>
      </c>
      <c r="E2679" t="s">
        <v>6046</v>
      </c>
      <c r="F2679" t="s">
        <v>6047</v>
      </c>
    </row>
    <row r="2680" spans="1:6" x14ac:dyDescent="0.25">
      <c r="A2680" t="str">
        <f t="shared" si="82"/>
        <v>AMMS19286</v>
      </c>
      <c r="B2680" s="116" t="str">
        <f t="shared" si="83"/>
        <v xml:space="preserve">LA GALERA CONNECTICUT TORO EL LECTOR </v>
      </c>
      <c r="C2680" s="101">
        <v>260</v>
      </c>
      <c r="D2680" t="s">
        <v>1900</v>
      </c>
      <c r="E2680" t="s">
        <v>6048</v>
      </c>
      <c r="F2680" t="s">
        <v>6049</v>
      </c>
    </row>
    <row r="2681" spans="1:6" x14ac:dyDescent="0.25">
      <c r="A2681" t="str">
        <f t="shared" si="82"/>
        <v>AMMS19310</v>
      </c>
      <c r="B2681" s="116" t="str">
        <f t="shared" si="83"/>
        <v xml:space="preserve">LA GALERA CONNECTICUT TORO EL LECTOR TUBOS </v>
      </c>
      <c r="C2681" s="101">
        <v>247.5</v>
      </c>
      <c r="D2681" t="s">
        <v>3448</v>
      </c>
      <c r="E2681" t="s">
        <v>6050</v>
      </c>
      <c r="F2681" t="s">
        <v>6051</v>
      </c>
    </row>
    <row r="2682" spans="1:6" x14ac:dyDescent="0.25">
      <c r="A2682" t="str">
        <f t="shared" si="82"/>
        <v>AMMS19288</v>
      </c>
      <c r="B2682" s="116" t="str">
        <f t="shared" si="83"/>
        <v xml:space="preserve">LA GALERA CONNECTICUT TORPEDO CORTADOR </v>
      </c>
      <c r="C2682" s="101">
        <v>270</v>
      </c>
      <c r="D2682" t="s">
        <v>1900</v>
      </c>
      <c r="E2682" t="s">
        <v>6052</v>
      </c>
      <c r="F2682" t="s">
        <v>6053</v>
      </c>
    </row>
    <row r="2683" spans="1:6" x14ac:dyDescent="0.25">
      <c r="A2683" t="str">
        <f t="shared" si="82"/>
        <v>AMMS19306</v>
      </c>
      <c r="B2683" s="116" t="str">
        <f t="shared" si="83"/>
        <v xml:space="preserve">LA GALERA EXCLUSIVE SAMPLER </v>
      </c>
      <c r="C2683" s="101">
        <v>135</v>
      </c>
      <c r="D2683" t="s">
        <v>2755</v>
      </c>
      <c r="E2683" t="s">
        <v>6054</v>
      </c>
      <c r="F2683" t="s">
        <v>6055</v>
      </c>
    </row>
    <row r="2684" spans="1:6" x14ac:dyDescent="0.25">
      <c r="A2684" t="str">
        <f t="shared" si="82"/>
        <v>AMMS21188</v>
      </c>
      <c r="B2684" s="116" t="str">
        <f t="shared" si="83"/>
        <v xml:space="preserve">LA GALERA EXCLUSIVE SAMPLER ROBUSTO </v>
      </c>
      <c r="C2684" s="101">
        <v>150</v>
      </c>
      <c r="D2684" t="s">
        <v>2755</v>
      </c>
      <c r="E2684" t="s">
        <v>6056</v>
      </c>
      <c r="F2684" t="s">
        <v>6057</v>
      </c>
    </row>
    <row r="2685" spans="1:6" x14ac:dyDescent="0.25">
      <c r="A2685" t="str">
        <f t="shared" si="82"/>
        <v>AMMS21189</v>
      </c>
      <c r="B2685" s="116" t="str">
        <f t="shared" si="83"/>
        <v xml:space="preserve">LA GALERA EXCLUSIVE SAMPLER TORO </v>
      </c>
      <c r="C2685" s="101">
        <v>175</v>
      </c>
      <c r="D2685" t="s">
        <v>2755</v>
      </c>
      <c r="E2685" t="s">
        <v>6058</v>
      </c>
      <c r="F2685" t="s">
        <v>6059</v>
      </c>
    </row>
    <row r="2686" spans="1:6" x14ac:dyDescent="0.25">
      <c r="A2686" t="str">
        <f t="shared" si="82"/>
        <v>AMMS19282</v>
      </c>
      <c r="B2686" s="116" t="str">
        <f t="shared" si="83"/>
        <v xml:space="preserve">LA GALERA HABANO BONCHERO NR 4 </v>
      </c>
      <c r="C2686" s="101">
        <v>230</v>
      </c>
      <c r="D2686" t="s">
        <v>1900</v>
      </c>
      <c r="E2686" t="s">
        <v>6060</v>
      </c>
      <c r="F2686" t="s">
        <v>6061</v>
      </c>
    </row>
    <row r="2687" spans="1:6" x14ac:dyDescent="0.25">
      <c r="A2687" t="str">
        <f t="shared" si="82"/>
        <v>AMMS19283</v>
      </c>
      <c r="B2687" s="116" t="str">
        <f t="shared" si="83"/>
        <v xml:space="preserve">LA GALERA HABANO CHURCHILL </v>
      </c>
      <c r="C2687" s="101">
        <v>340</v>
      </c>
      <c r="D2687" t="s">
        <v>1900</v>
      </c>
      <c r="E2687" t="s">
        <v>6062</v>
      </c>
      <c r="F2687" t="s">
        <v>6063</v>
      </c>
    </row>
    <row r="2688" spans="1:6" x14ac:dyDescent="0.25">
      <c r="A2688" t="str">
        <f t="shared" si="82"/>
        <v>AMMS19281</v>
      </c>
      <c r="B2688" s="116" t="str">
        <f t="shared" si="83"/>
        <v xml:space="preserve">LA GALERA HABANO GORDO PILONES </v>
      </c>
      <c r="C2688" s="101">
        <v>378</v>
      </c>
      <c r="D2688" t="s">
        <v>3417</v>
      </c>
      <c r="E2688" t="s">
        <v>6064</v>
      </c>
      <c r="F2688" t="s">
        <v>6065</v>
      </c>
    </row>
    <row r="2689" spans="1:6" x14ac:dyDescent="0.25">
      <c r="A2689" t="str">
        <f t="shared" si="82"/>
        <v>AMMS19284</v>
      </c>
      <c r="B2689" s="116" t="str">
        <f t="shared" si="83"/>
        <v xml:space="preserve">LA GALERA HABANO LANCERO PERILLAS </v>
      </c>
      <c r="C2689" s="101">
        <v>280</v>
      </c>
      <c r="D2689" t="s">
        <v>1900</v>
      </c>
      <c r="E2689" t="s">
        <v>6066</v>
      </c>
      <c r="F2689" t="s">
        <v>6067</v>
      </c>
    </row>
    <row r="2690" spans="1:6" x14ac:dyDescent="0.25">
      <c r="A2690" t="str">
        <f t="shared" ref="A2690:A2753" si="84">"AMMS" &amp; F2690</f>
        <v>AMMS19278</v>
      </c>
      <c r="B2690" s="116" t="str">
        <f t="shared" ref="B2690:B2753" si="85">E2690 &amp; " " &amp; IF(D2690="astuccio da 20 pezzi","*AST 20",IF(D2690="cartoccio da 20 pezzi","*CART 20",""))</f>
        <v xml:space="preserve">LA GALERA HABANO ROBUSTO CHAVETA </v>
      </c>
      <c r="C2690" s="101">
        <v>262.5</v>
      </c>
      <c r="D2690" t="s">
        <v>3417</v>
      </c>
      <c r="E2690" t="s">
        <v>6068</v>
      </c>
      <c r="F2690" t="s">
        <v>6069</v>
      </c>
    </row>
    <row r="2691" spans="1:6" x14ac:dyDescent="0.25">
      <c r="A2691" t="str">
        <f t="shared" si="84"/>
        <v>AMMS19279</v>
      </c>
      <c r="B2691" s="116" t="str">
        <f t="shared" si="85"/>
        <v xml:space="preserve">LA GALERA HABANO TORO EL LECTOR </v>
      </c>
      <c r="C2691" s="101">
        <v>283.5</v>
      </c>
      <c r="D2691" t="s">
        <v>3417</v>
      </c>
      <c r="E2691" t="s">
        <v>6070</v>
      </c>
      <c r="F2691" t="s">
        <v>6071</v>
      </c>
    </row>
    <row r="2692" spans="1:6" x14ac:dyDescent="0.25">
      <c r="A2692" t="str">
        <f t="shared" si="84"/>
        <v>AMMS19280</v>
      </c>
      <c r="B2692" s="116" t="str">
        <f t="shared" si="85"/>
        <v xml:space="preserve">LA GALERA HABANO TORPEDO CORTADOR </v>
      </c>
      <c r="C2692" s="101">
        <v>294</v>
      </c>
      <c r="D2692" t="s">
        <v>3417</v>
      </c>
      <c r="E2692" t="s">
        <v>6072</v>
      </c>
      <c r="F2692" t="s">
        <v>6073</v>
      </c>
    </row>
    <row r="2693" spans="1:6" x14ac:dyDescent="0.25">
      <c r="A2693" t="str">
        <f t="shared" si="84"/>
        <v>AMMS19309</v>
      </c>
      <c r="B2693" s="116" t="str">
        <f t="shared" si="85"/>
        <v xml:space="preserve">LA GALERA HABANOS TORO EL LECTOR TUBOS </v>
      </c>
      <c r="C2693" s="101">
        <v>262.5</v>
      </c>
      <c r="D2693" t="s">
        <v>3448</v>
      </c>
      <c r="E2693" t="s">
        <v>6074</v>
      </c>
      <c r="F2693" t="s">
        <v>6075</v>
      </c>
    </row>
    <row r="2694" spans="1:6" x14ac:dyDescent="0.25">
      <c r="A2694" t="str">
        <f t="shared" si="84"/>
        <v>AMMS20817</v>
      </c>
      <c r="B2694" s="116" t="str">
        <f t="shared" si="85"/>
        <v xml:space="preserve">LA GALERA IMPERIAL JADE CHIQUITO PERFECTO 40x52x4 </v>
      </c>
      <c r="C2694" s="101">
        <v>72.5</v>
      </c>
      <c r="D2694" t="s">
        <v>2752</v>
      </c>
      <c r="E2694" t="s">
        <v>6076</v>
      </c>
      <c r="F2694" t="s">
        <v>6077</v>
      </c>
    </row>
    <row r="2695" spans="1:6" x14ac:dyDescent="0.25">
      <c r="A2695" t="str">
        <f t="shared" si="84"/>
        <v>AMMS20818</v>
      </c>
      <c r="B2695" s="116" t="str">
        <f t="shared" si="85"/>
        <v xml:space="preserve">LA GALERA IMPERIAL JADE CHURCHILL 47x7 </v>
      </c>
      <c r="C2695" s="101">
        <v>310</v>
      </c>
      <c r="D2695" t="s">
        <v>1900</v>
      </c>
      <c r="E2695" t="s">
        <v>6078</v>
      </c>
      <c r="F2695" t="s">
        <v>6079</v>
      </c>
    </row>
    <row r="2696" spans="1:6" x14ac:dyDescent="0.25">
      <c r="A2696" t="str">
        <f t="shared" si="84"/>
        <v>AMMS20819</v>
      </c>
      <c r="B2696" s="116" t="str">
        <f t="shared" si="85"/>
        <v xml:space="preserve">LA GALERA IMPERIAL JADE CORONA 44x5 1/2 </v>
      </c>
      <c r="C2696" s="101">
        <v>260</v>
      </c>
      <c r="D2696" t="s">
        <v>1900</v>
      </c>
      <c r="E2696" t="s">
        <v>6080</v>
      </c>
      <c r="F2696" t="s">
        <v>6081</v>
      </c>
    </row>
    <row r="2697" spans="1:6" x14ac:dyDescent="0.25">
      <c r="A2697" t="str">
        <f t="shared" si="84"/>
        <v>AMMS20820</v>
      </c>
      <c r="B2697" s="116" t="str">
        <f t="shared" si="85"/>
        <v xml:space="preserve">LA GALERA IMPERIAL JADE PIRAMIDE 52x6 </v>
      </c>
      <c r="C2697" s="101">
        <v>310</v>
      </c>
      <c r="D2697" t="s">
        <v>1900</v>
      </c>
      <c r="E2697" t="s">
        <v>6082</v>
      </c>
      <c r="F2697" t="s">
        <v>6083</v>
      </c>
    </row>
    <row r="2698" spans="1:6" x14ac:dyDescent="0.25">
      <c r="A2698" t="str">
        <f t="shared" si="84"/>
        <v>AMMS20821</v>
      </c>
      <c r="B2698" s="116" t="str">
        <f t="shared" si="85"/>
        <v xml:space="preserve">LA GALERA IMPERIAL JADE ROBUSTO 50x5 1/8 </v>
      </c>
      <c r="C2698" s="101">
        <v>270</v>
      </c>
      <c r="D2698" t="s">
        <v>1900</v>
      </c>
      <c r="E2698" t="s">
        <v>6084</v>
      </c>
      <c r="F2698" t="s">
        <v>6085</v>
      </c>
    </row>
    <row r="2699" spans="1:6" x14ac:dyDescent="0.25">
      <c r="A2699" t="str">
        <f t="shared" si="84"/>
        <v>AMMS20822</v>
      </c>
      <c r="B2699" s="116" t="str">
        <f t="shared" si="85"/>
        <v xml:space="preserve">LA GALERA IMPERIAL JADE TORO 52x6 </v>
      </c>
      <c r="C2699" s="101">
        <v>290</v>
      </c>
      <c r="D2699" t="s">
        <v>1900</v>
      </c>
      <c r="E2699" t="s">
        <v>6086</v>
      </c>
      <c r="F2699" t="s">
        <v>6087</v>
      </c>
    </row>
    <row r="2700" spans="1:6" x14ac:dyDescent="0.25">
      <c r="A2700" t="str">
        <f t="shared" si="84"/>
        <v>AMMS19296</v>
      </c>
      <c r="B2700" s="116" t="str">
        <f t="shared" si="85"/>
        <v xml:space="preserve">LA GALERA MADURO CHURCHILL </v>
      </c>
      <c r="C2700" s="101">
        <v>340</v>
      </c>
      <c r="D2700" t="s">
        <v>1900</v>
      </c>
      <c r="E2700" t="s">
        <v>6088</v>
      </c>
      <c r="F2700" t="s">
        <v>6089</v>
      </c>
    </row>
    <row r="2701" spans="1:6" x14ac:dyDescent="0.25">
      <c r="A2701" t="str">
        <f t="shared" si="84"/>
        <v>AMMS19297</v>
      </c>
      <c r="B2701" s="116" t="str">
        <f t="shared" si="85"/>
        <v xml:space="preserve">LA GALERA MADURO CORONA GORDA PEGADOR </v>
      </c>
      <c r="C2701" s="101">
        <v>250</v>
      </c>
      <c r="D2701" t="s">
        <v>1900</v>
      </c>
      <c r="E2701" t="s">
        <v>6090</v>
      </c>
      <c r="F2701" t="s">
        <v>6091</v>
      </c>
    </row>
    <row r="2702" spans="1:6" x14ac:dyDescent="0.25">
      <c r="A2702" t="str">
        <f t="shared" si="84"/>
        <v>AMMS19443</v>
      </c>
      <c r="B2702" s="116" t="str">
        <f t="shared" si="85"/>
        <v xml:space="preserve">LA GALERA MADURO GORDO PILON </v>
      </c>
      <c r="C2702" s="101">
        <v>360</v>
      </c>
      <c r="D2702" t="s">
        <v>1900</v>
      </c>
      <c r="E2702" t="s">
        <v>6092</v>
      </c>
      <c r="F2702" t="s">
        <v>6093</v>
      </c>
    </row>
    <row r="2703" spans="1:6" x14ac:dyDescent="0.25">
      <c r="A2703" t="str">
        <f t="shared" si="84"/>
        <v>AMMS19293</v>
      </c>
      <c r="B2703" s="116" t="str">
        <f t="shared" si="85"/>
        <v xml:space="preserve">LA GALERA MADURO ROBUSTO CHAVETA </v>
      </c>
      <c r="C2703" s="101">
        <v>250</v>
      </c>
      <c r="D2703" t="s">
        <v>1900</v>
      </c>
      <c r="E2703" t="s">
        <v>6094</v>
      </c>
      <c r="F2703" t="s">
        <v>6095</v>
      </c>
    </row>
    <row r="2704" spans="1:6" x14ac:dyDescent="0.25">
      <c r="A2704" t="str">
        <f t="shared" si="84"/>
        <v>AMMS19294</v>
      </c>
      <c r="B2704" s="116" t="str">
        <f t="shared" si="85"/>
        <v xml:space="preserve">LA GALERA MADURO TORO EL LECTOR </v>
      </c>
      <c r="C2704" s="101">
        <v>270</v>
      </c>
      <c r="D2704" t="s">
        <v>1900</v>
      </c>
      <c r="E2704" t="s">
        <v>6096</v>
      </c>
      <c r="F2704" t="s">
        <v>6097</v>
      </c>
    </row>
    <row r="2705" spans="1:6" x14ac:dyDescent="0.25">
      <c r="A2705" t="str">
        <f t="shared" si="84"/>
        <v>AMMS19295</v>
      </c>
      <c r="B2705" s="116" t="str">
        <f t="shared" si="85"/>
        <v xml:space="preserve">LA GALERA MADURO TORPEDO CORTADOR </v>
      </c>
      <c r="C2705" s="101">
        <v>280</v>
      </c>
      <c r="D2705" t="s">
        <v>1900</v>
      </c>
      <c r="E2705" t="s">
        <v>6098</v>
      </c>
      <c r="F2705" t="s">
        <v>6099</v>
      </c>
    </row>
    <row r="2706" spans="1:6" x14ac:dyDescent="0.25">
      <c r="A2706" t="str">
        <f t="shared" si="84"/>
        <v>AMMS19298</v>
      </c>
      <c r="B2706" s="116" t="str">
        <f t="shared" si="85"/>
        <v xml:space="preserve">LA GALERA MADURO VITOLA NR 1 </v>
      </c>
      <c r="C2706" s="101">
        <v>240</v>
      </c>
      <c r="D2706" t="s">
        <v>1900</v>
      </c>
      <c r="E2706" t="s">
        <v>6100</v>
      </c>
      <c r="F2706" t="s">
        <v>6101</v>
      </c>
    </row>
    <row r="2707" spans="1:6" x14ac:dyDescent="0.25">
      <c r="A2707" t="str">
        <f t="shared" si="84"/>
        <v>AMMS19865</v>
      </c>
      <c r="B2707" s="116" t="str">
        <f t="shared" si="85"/>
        <v xml:space="preserve">LA GALERA RESERVA ESPECIAL ANEMOI ANEMOI 52x6 3/8 </v>
      </c>
      <c r="C2707" s="101">
        <v>340</v>
      </c>
      <c r="D2707" t="s">
        <v>1900</v>
      </c>
      <c r="E2707" t="s">
        <v>6102</v>
      </c>
      <c r="F2707" t="s">
        <v>6103</v>
      </c>
    </row>
    <row r="2708" spans="1:6" x14ac:dyDescent="0.25">
      <c r="A2708" t="str">
        <f t="shared" si="84"/>
        <v>AMMS19866</v>
      </c>
      <c r="B2708" s="116" t="str">
        <f t="shared" si="85"/>
        <v xml:space="preserve">LA GALERA RESERVA ESPECIAL ANEMOI BOREAS 46x4 3/4 </v>
      </c>
      <c r="C2708" s="101">
        <v>280</v>
      </c>
      <c r="D2708" t="s">
        <v>1900</v>
      </c>
      <c r="E2708" t="s">
        <v>6104</v>
      </c>
      <c r="F2708" t="s">
        <v>6105</v>
      </c>
    </row>
    <row r="2709" spans="1:6" x14ac:dyDescent="0.25">
      <c r="A2709" t="str">
        <f t="shared" si="84"/>
        <v>AMMS19867</v>
      </c>
      <c r="B2709" s="116" t="str">
        <f t="shared" si="85"/>
        <v xml:space="preserve">LA GALERA RESERVA ESPECIAL ANEMOI EURUS 48x5 1/2 </v>
      </c>
      <c r="C2709" s="101">
        <v>300</v>
      </c>
      <c r="D2709" t="s">
        <v>1900</v>
      </c>
      <c r="E2709" t="s">
        <v>6106</v>
      </c>
      <c r="F2709" t="s">
        <v>6107</v>
      </c>
    </row>
    <row r="2710" spans="1:6" x14ac:dyDescent="0.25">
      <c r="A2710" t="str">
        <f t="shared" si="84"/>
        <v>AMMS19868</v>
      </c>
      <c r="B2710" s="116" t="str">
        <f t="shared" si="85"/>
        <v xml:space="preserve">LA GALERA RESERVA ESPECIAL ANEMOI NOTOS 56x5 </v>
      </c>
      <c r="C2710" s="101">
        <v>310</v>
      </c>
      <c r="D2710" t="s">
        <v>1900</v>
      </c>
      <c r="E2710" t="s">
        <v>6108</v>
      </c>
      <c r="F2710" t="s">
        <v>6109</v>
      </c>
    </row>
    <row r="2711" spans="1:6" x14ac:dyDescent="0.25">
      <c r="A2711" t="str">
        <f t="shared" si="84"/>
        <v>AMMS19869</v>
      </c>
      <c r="B2711" s="116" t="str">
        <f t="shared" si="85"/>
        <v xml:space="preserve">LA GALERA RESERVA ESPECIAL ANEMOI ZEPHYRUS 60x6 </v>
      </c>
      <c r="C2711" s="101">
        <v>330</v>
      </c>
      <c r="D2711" t="s">
        <v>1900</v>
      </c>
      <c r="E2711" t="s">
        <v>6110</v>
      </c>
      <c r="F2711" t="s">
        <v>6111</v>
      </c>
    </row>
    <row r="2712" spans="1:6" x14ac:dyDescent="0.25">
      <c r="A2712" t="str">
        <f t="shared" si="84"/>
        <v>AMMS19308</v>
      </c>
      <c r="B2712" s="116" t="str">
        <f t="shared" si="85"/>
        <v xml:space="preserve">LA GALERA TINS CONNECTICUT HALF CORONA </v>
      </c>
      <c r="C2712" s="101">
        <v>65</v>
      </c>
      <c r="D2712" t="s">
        <v>2752</v>
      </c>
      <c r="E2712" t="s">
        <v>6112</v>
      </c>
      <c r="F2712" t="s">
        <v>6113</v>
      </c>
    </row>
    <row r="2713" spans="1:6" x14ac:dyDescent="0.25">
      <c r="A2713" t="str">
        <f t="shared" si="84"/>
        <v>AMMS19307</v>
      </c>
      <c r="B2713" s="116" t="str">
        <f t="shared" si="85"/>
        <v xml:space="preserve">LA GALERA TINS HABANO HALF CORONA </v>
      </c>
      <c r="C2713" s="101">
        <v>67.5</v>
      </c>
      <c r="D2713" t="s">
        <v>2752</v>
      </c>
      <c r="E2713" t="s">
        <v>6114</v>
      </c>
      <c r="F2713" t="s">
        <v>6115</v>
      </c>
    </row>
    <row r="2714" spans="1:6" x14ac:dyDescent="0.25">
      <c r="A2714" t="str">
        <f t="shared" si="84"/>
        <v>AMMS19444</v>
      </c>
      <c r="B2714" s="116" t="str">
        <f t="shared" si="85"/>
        <v xml:space="preserve">LA GALERA TINS MADURO HALF CORONA </v>
      </c>
      <c r="C2714" s="101">
        <v>67.5</v>
      </c>
      <c r="D2714" t="s">
        <v>2752</v>
      </c>
      <c r="E2714" t="s">
        <v>6116</v>
      </c>
      <c r="F2714" t="s">
        <v>6117</v>
      </c>
    </row>
    <row r="2715" spans="1:6" x14ac:dyDescent="0.25">
      <c r="A2715" t="str">
        <f t="shared" si="84"/>
        <v>AMMS20413</v>
      </c>
      <c r="B2715" s="116" t="str">
        <f t="shared" si="85"/>
        <v xml:space="preserve">LA GLORIA CUBANA GLORIAS </v>
      </c>
      <c r="C2715" s="101">
        <v>840</v>
      </c>
      <c r="D2715" t="s">
        <v>1900</v>
      </c>
      <c r="E2715" t="s">
        <v>6118</v>
      </c>
      <c r="F2715" t="s">
        <v>6119</v>
      </c>
    </row>
    <row r="2716" spans="1:6" x14ac:dyDescent="0.25">
      <c r="A2716" t="str">
        <f t="shared" si="84"/>
        <v>AMMS19123</v>
      </c>
      <c r="B2716" s="116" t="str">
        <f t="shared" si="85"/>
        <v xml:space="preserve">LA GLORIA CUBANA MEDAILLE D'OR NR 4 </v>
      </c>
      <c r="C2716" s="101">
        <v>257.5</v>
      </c>
      <c r="D2716" t="s">
        <v>3483</v>
      </c>
      <c r="E2716" t="s">
        <v>6120</v>
      </c>
      <c r="F2716" t="s">
        <v>6121</v>
      </c>
    </row>
    <row r="2717" spans="1:6" x14ac:dyDescent="0.25">
      <c r="A2717" t="str">
        <f t="shared" si="84"/>
        <v>AMMS20965</v>
      </c>
      <c r="B2717" s="116" t="str">
        <f t="shared" si="85"/>
        <v xml:space="preserve">LA GLORIA CUBANA TURQUINOS </v>
      </c>
      <c r="C2717" s="101">
        <v>180</v>
      </c>
      <c r="D2717" t="s">
        <v>2755</v>
      </c>
      <c r="E2717" t="s">
        <v>6122</v>
      </c>
      <c r="F2717" t="s">
        <v>6123</v>
      </c>
    </row>
    <row r="2718" spans="1:6" x14ac:dyDescent="0.25">
      <c r="A2718" t="str">
        <f t="shared" si="84"/>
        <v>AMMS18803</v>
      </c>
      <c r="B2718" s="116" t="str">
        <f t="shared" si="85"/>
        <v xml:space="preserve">LA LEY MAREVA </v>
      </c>
      <c r="C2718" s="101">
        <v>241.5</v>
      </c>
      <c r="D2718" t="s">
        <v>3417</v>
      </c>
      <c r="E2718" t="s">
        <v>6124</v>
      </c>
      <c r="F2718" t="s">
        <v>6125</v>
      </c>
    </row>
    <row r="2719" spans="1:6" x14ac:dyDescent="0.25">
      <c r="A2719" t="str">
        <f t="shared" si="84"/>
        <v>AMMS18804</v>
      </c>
      <c r="B2719" s="116" t="str">
        <f t="shared" si="85"/>
        <v xml:space="preserve">LA LEY ROBUSTO </v>
      </c>
      <c r="C2719" s="101">
        <v>315</v>
      </c>
      <c r="D2719" t="s">
        <v>3417</v>
      </c>
      <c r="E2719" t="s">
        <v>6126</v>
      </c>
      <c r="F2719" t="s">
        <v>6127</v>
      </c>
    </row>
    <row r="2720" spans="1:6" x14ac:dyDescent="0.25">
      <c r="A2720" t="str">
        <f t="shared" si="84"/>
        <v>AMMS21543</v>
      </c>
      <c r="B2720" s="116" t="str">
        <f t="shared" si="85"/>
        <v xml:space="preserve">LA LIBERTAD CORONA </v>
      </c>
      <c r="C2720" s="101">
        <v>160</v>
      </c>
      <c r="D2720" t="s">
        <v>1900</v>
      </c>
      <c r="E2720" t="s">
        <v>6128</v>
      </c>
      <c r="F2720" t="s">
        <v>6129</v>
      </c>
    </row>
    <row r="2721" spans="1:6" x14ac:dyDescent="0.25">
      <c r="A2721" t="str">
        <f t="shared" si="84"/>
        <v>AMMS21542</v>
      </c>
      <c r="B2721" s="116" t="str">
        <f t="shared" si="85"/>
        <v xml:space="preserve">LA LIBERTAD GRAN TORO </v>
      </c>
      <c r="C2721" s="101">
        <v>180</v>
      </c>
      <c r="D2721" t="s">
        <v>1900</v>
      </c>
      <c r="E2721" t="s">
        <v>6130</v>
      </c>
      <c r="F2721" t="s">
        <v>6131</v>
      </c>
    </row>
    <row r="2722" spans="1:6" x14ac:dyDescent="0.25">
      <c r="A2722" t="str">
        <f t="shared" si="84"/>
        <v>AMMS21544</v>
      </c>
      <c r="B2722" s="116" t="str">
        <f t="shared" si="85"/>
        <v xml:space="preserve">LA LIBERTAD ROBUSTO </v>
      </c>
      <c r="C2722" s="101">
        <v>160</v>
      </c>
      <c r="D2722" t="s">
        <v>1900</v>
      </c>
      <c r="E2722" t="s">
        <v>6132</v>
      </c>
      <c r="F2722" t="s">
        <v>6133</v>
      </c>
    </row>
    <row r="2723" spans="1:6" x14ac:dyDescent="0.25">
      <c r="A2723" t="str">
        <f t="shared" si="84"/>
        <v>AMMS719</v>
      </c>
      <c r="B2723" s="116" t="str">
        <f t="shared" si="85"/>
        <v xml:space="preserve">LA PAZ 5 CIGARROS </v>
      </c>
      <c r="C2723" s="101">
        <v>5.8</v>
      </c>
      <c r="D2723" t="s">
        <v>2752</v>
      </c>
      <c r="E2723" t="s">
        <v>6134</v>
      </c>
      <c r="F2723" t="s">
        <v>6135</v>
      </c>
    </row>
    <row r="2724" spans="1:6" x14ac:dyDescent="0.25">
      <c r="A2724" t="str">
        <f t="shared" si="84"/>
        <v>AMMS19484</v>
      </c>
      <c r="B2724" s="116" t="str">
        <f t="shared" si="85"/>
        <v xml:space="preserve">LA PREFERIDA 4-52 </v>
      </c>
      <c r="C2724" s="101">
        <v>200</v>
      </c>
      <c r="D2724" t="s">
        <v>2809</v>
      </c>
      <c r="E2724" t="s">
        <v>6136</v>
      </c>
      <c r="F2724" t="s">
        <v>6137</v>
      </c>
    </row>
    <row r="2725" spans="1:6" x14ac:dyDescent="0.25">
      <c r="A2725" t="str">
        <f t="shared" si="84"/>
        <v>AMMS19485</v>
      </c>
      <c r="B2725" s="116" t="str">
        <f t="shared" si="85"/>
        <v xml:space="preserve">LA PREFERIDA 5-52 </v>
      </c>
      <c r="C2725" s="101">
        <v>216</v>
      </c>
      <c r="D2725" t="s">
        <v>2809</v>
      </c>
      <c r="E2725" t="s">
        <v>6138</v>
      </c>
      <c r="F2725" t="s">
        <v>6139</v>
      </c>
    </row>
    <row r="2726" spans="1:6" x14ac:dyDescent="0.25">
      <c r="A2726" t="str">
        <f t="shared" si="84"/>
        <v>AMMS19671</v>
      </c>
      <c r="B2726" s="116" t="str">
        <f t="shared" si="85"/>
        <v xml:space="preserve">LA PREFERIDA 6-52 </v>
      </c>
      <c r="C2726" s="101">
        <v>232</v>
      </c>
      <c r="D2726" t="s">
        <v>2809</v>
      </c>
      <c r="E2726" t="s">
        <v>6140</v>
      </c>
      <c r="F2726" t="s">
        <v>6141</v>
      </c>
    </row>
    <row r="2727" spans="1:6" x14ac:dyDescent="0.25">
      <c r="A2727" t="str">
        <f t="shared" si="84"/>
        <v>AMMS21505</v>
      </c>
      <c r="B2727" s="116" t="str">
        <f t="shared" si="85"/>
        <v xml:space="preserve">LA ROSA DE SAN DIEGO CAMEROON TORO 6x50 </v>
      </c>
      <c r="C2727" s="101">
        <v>178.5</v>
      </c>
      <c r="D2727" t="s">
        <v>3417</v>
      </c>
      <c r="E2727" t="s">
        <v>6142</v>
      </c>
      <c r="F2727" t="s">
        <v>6143</v>
      </c>
    </row>
    <row r="2728" spans="1:6" x14ac:dyDescent="0.25">
      <c r="A2728" t="str">
        <f t="shared" si="84"/>
        <v>AMMS21506</v>
      </c>
      <c r="B2728" s="116" t="str">
        <f t="shared" si="85"/>
        <v xml:space="preserve">LA ROSA DE SAN DIEGO CONNECTICUT INMENSO 6x60 </v>
      </c>
      <c r="C2728" s="101">
        <v>178.5</v>
      </c>
      <c r="D2728" t="s">
        <v>3417</v>
      </c>
      <c r="E2728" t="s">
        <v>6144</v>
      </c>
      <c r="F2728" t="s">
        <v>6145</v>
      </c>
    </row>
    <row r="2729" spans="1:6" x14ac:dyDescent="0.25">
      <c r="A2729" t="str">
        <f t="shared" si="84"/>
        <v>AMMS21507</v>
      </c>
      <c r="B2729" s="116" t="str">
        <f t="shared" si="85"/>
        <v xml:space="preserve">LA ROSA DE SAN DIEGO CONNECTICUT ROBUSTO 5x52 </v>
      </c>
      <c r="C2729" s="101">
        <v>157.5</v>
      </c>
      <c r="D2729" t="s">
        <v>3417</v>
      </c>
      <c r="E2729" t="s">
        <v>6146</v>
      </c>
      <c r="F2729" t="s">
        <v>6147</v>
      </c>
    </row>
    <row r="2730" spans="1:6" x14ac:dyDescent="0.25">
      <c r="A2730" t="str">
        <f t="shared" si="84"/>
        <v>AMMS21508</v>
      </c>
      <c r="B2730" s="116" t="str">
        <f t="shared" si="85"/>
        <v xml:space="preserve">LA ROSA DE SAN DIEGO CONNECTICUT TORO GORDO 6x54 </v>
      </c>
      <c r="C2730" s="101">
        <v>168</v>
      </c>
      <c r="D2730" t="s">
        <v>3417</v>
      </c>
      <c r="E2730" t="s">
        <v>6148</v>
      </c>
      <c r="F2730" t="s">
        <v>6149</v>
      </c>
    </row>
    <row r="2731" spans="1:6" x14ac:dyDescent="0.25">
      <c r="A2731" t="str">
        <f t="shared" si="84"/>
        <v>AMMS21531</v>
      </c>
      <c r="B2731" s="116" t="str">
        <f t="shared" si="85"/>
        <v xml:space="preserve">LA ROSA DE SAN DIEGO HABANO GIGANTE 8x80 </v>
      </c>
      <c r="C2731" s="101">
        <v>110</v>
      </c>
      <c r="D2731" t="s">
        <v>2755</v>
      </c>
      <c r="E2731" t="s">
        <v>6150</v>
      </c>
      <c r="F2731" t="s">
        <v>6151</v>
      </c>
    </row>
    <row r="2732" spans="1:6" x14ac:dyDescent="0.25">
      <c r="A2732" t="str">
        <f t="shared" si="84"/>
        <v>AMMS21532</v>
      </c>
      <c r="B2732" s="116" t="str">
        <f t="shared" si="85"/>
        <v xml:space="preserve">LA ROSA DE SAN DIEGO HABANO INMENSO 6x60 </v>
      </c>
      <c r="C2732" s="101">
        <v>189</v>
      </c>
      <c r="D2732" t="s">
        <v>3417</v>
      </c>
      <c r="E2732" t="s">
        <v>6152</v>
      </c>
      <c r="F2732" t="s">
        <v>6153</v>
      </c>
    </row>
    <row r="2733" spans="1:6" x14ac:dyDescent="0.25">
      <c r="A2733" t="str">
        <f t="shared" si="84"/>
        <v>AMMS21509</v>
      </c>
      <c r="B2733" s="116" t="str">
        <f t="shared" si="85"/>
        <v xml:space="preserve">LA ROSA DE SAN DIEGO HABANO PICOSO 6x54 </v>
      </c>
      <c r="C2733" s="101">
        <v>178.5</v>
      </c>
      <c r="D2733" t="s">
        <v>3417</v>
      </c>
      <c r="E2733" t="s">
        <v>6154</v>
      </c>
      <c r="F2733" t="s">
        <v>6155</v>
      </c>
    </row>
    <row r="2734" spans="1:6" x14ac:dyDescent="0.25">
      <c r="A2734" t="str">
        <f t="shared" si="84"/>
        <v>AMMS21510</v>
      </c>
      <c r="B2734" s="116" t="str">
        <f t="shared" si="85"/>
        <v xml:space="preserve">LA ROSA DE SAN DIEGO HABANO ROBUSTO 5x52 </v>
      </c>
      <c r="C2734" s="101">
        <v>168</v>
      </c>
      <c r="D2734" t="s">
        <v>3417</v>
      </c>
      <c r="E2734" t="s">
        <v>6156</v>
      </c>
      <c r="F2734" t="s">
        <v>6157</v>
      </c>
    </row>
    <row r="2735" spans="1:6" x14ac:dyDescent="0.25">
      <c r="A2735" t="str">
        <f t="shared" si="84"/>
        <v>AMMS21511</v>
      </c>
      <c r="B2735" s="116" t="str">
        <f t="shared" si="85"/>
        <v xml:space="preserve">LA ROSA DE SAN DIEGO HABANO TORO GORDO 6x54 </v>
      </c>
      <c r="C2735" s="101">
        <v>178.5</v>
      </c>
      <c r="D2735" t="s">
        <v>3417</v>
      </c>
      <c r="E2735" t="s">
        <v>6158</v>
      </c>
      <c r="F2735" t="s">
        <v>6159</v>
      </c>
    </row>
    <row r="2736" spans="1:6" x14ac:dyDescent="0.25">
      <c r="A2736" t="str">
        <f t="shared" si="84"/>
        <v>AMMS21512</v>
      </c>
      <c r="B2736" s="116" t="str">
        <f t="shared" si="85"/>
        <v xml:space="preserve">LA ROSA DE SAN DIEGO MADURO PETIT BOUQUET 5 1/8x58 </v>
      </c>
      <c r="C2736" s="101">
        <v>85</v>
      </c>
      <c r="D2736" t="s">
        <v>2755</v>
      </c>
      <c r="E2736" t="s">
        <v>6160</v>
      </c>
      <c r="F2736" t="s">
        <v>6161</v>
      </c>
    </row>
    <row r="2737" spans="1:6" x14ac:dyDescent="0.25">
      <c r="A2737" t="str">
        <f t="shared" si="84"/>
        <v>AMMS21513</v>
      </c>
      <c r="B2737" s="116" t="str">
        <f t="shared" si="85"/>
        <v xml:space="preserve">LA ROSA DE SAN DIEGO SAN ANDRES INMENSO 6x60 </v>
      </c>
      <c r="C2737" s="101">
        <v>189</v>
      </c>
      <c r="D2737" t="s">
        <v>3417</v>
      </c>
      <c r="E2737" t="s">
        <v>6162</v>
      </c>
      <c r="F2737" t="s">
        <v>6163</v>
      </c>
    </row>
    <row r="2738" spans="1:6" x14ac:dyDescent="0.25">
      <c r="A2738" t="str">
        <f t="shared" si="84"/>
        <v>AMMS21514</v>
      </c>
      <c r="B2738" s="116" t="str">
        <f t="shared" si="85"/>
        <v xml:space="preserve">LA ROSA DE SAN DIEGO SAN ANDRES MADURO GIGANTE 8x80 </v>
      </c>
      <c r="C2738" s="101">
        <v>110</v>
      </c>
      <c r="D2738" t="s">
        <v>2755</v>
      </c>
      <c r="E2738" t="s">
        <v>6164</v>
      </c>
      <c r="F2738" t="s">
        <v>6165</v>
      </c>
    </row>
    <row r="2739" spans="1:6" x14ac:dyDescent="0.25">
      <c r="A2739" t="str">
        <f t="shared" si="84"/>
        <v>AMMS21515</v>
      </c>
      <c r="B2739" s="116" t="str">
        <f t="shared" si="85"/>
        <v xml:space="preserve">LA ROSA DE SAN DIEGO SAN ANDRES MADURO PRESIDENTE 6 1/8x58 </v>
      </c>
      <c r="C2739" s="101">
        <v>105</v>
      </c>
      <c r="D2739" t="s">
        <v>2755</v>
      </c>
      <c r="E2739" t="s">
        <v>6166</v>
      </c>
      <c r="F2739" t="s">
        <v>6167</v>
      </c>
    </row>
    <row r="2740" spans="1:6" x14ac:dyDescent="0.25">
      <c r="A2740" t="str">
        <f t="shared" si="84"/>
        <v>AMMS21516</v>
      </c>
      <c r="B2740" s="116" t="str">
        <f t="shared" si="85"/>
        <v xml:space="preserve">LA ROSA DE SAN DIEGO SAN ANDRES MADURO ROBUSTO 5x52 </v>
      </c>
      <c r="C2740" s="101">
        <v>168</v>
      </c>
      <c r="D2740" t="s">
        <v>3417</v>
      </c>
      <c r="E2740" t="s">
        <v>6168</v>
      </c>
      <c r="F2740" t="s">
        <v>6169</v>
      </c>
    </row>
    <row r="2741" spans="1:6" x14ac:dyDescent="0.25">
      <c r="A2741" t="str">
        <f t="shared" si="84"/>
        <v>AMMS21517</v>
      </c>
      <c r="B2741" s="116" t="str">
        <f t="shared" si="85"/>
        <v xml:space="preserve">LA ROSA DE SAN DIEGO SAN ANDRES MADURO TORO GORDO 6x54 </v>
      </c>
      <c r="C2741" s="101">
        <v>178.5</v>
      </c>
      <c r="D2741" t="s">
        <v>3417</v>
      </c>
      <c r="E2741" t="s">
        <v>6170</v>
      </c>
      <c r="F2741" t="s">
        <v>6171</v>
      </c>
    </row>
    <row r="2742" spans="1:6" x14ac:dyDescent="0.25">
      <c r="A2742" t="str">
        <f t="shared" si="84"/>
        <v>AMMS21518</v>
      </c>
      <c r="B2742" s="116" t="str">
        <f t="shared" si="85"/>
        <v xml:space="preserve">LA ROSA DE SAN DIEGO SUMATRA TORO 6x50 </v>
      </c>
      <c r="C2742" s="101">
        <v>178.5</v>
      </c>
      <c r="D2742" t="s">
        <v>3417</v>
      </c>
      <c r="E2742" t="s">
        <v>6172</v>
      </c>
      <c r="F2742" t="s">
        <v>6173</v>
      </c>
    </row>
    <row r="2743" spans="1:6" x14ac:dyDescent="0.25">
      <c r="A2743" t="str">
        <f t="shared" si="84"/>
        <v>AMMS3773</v>
      </c>
      <c r="B2743" s="116" t="str">
        <f t="shared" si="85"/>
        <v xml:space="preserve">LARUTAN DIRT </v>
      </c>
      <c r="C2743" s="101">
        <v>177.6</v>
      </c>
      <c r="D2743" t="s">
        <v>3506</v>
      </c>
      <c r="E2743" t="s">
        <v>6174</v>
      </c>
      <c r="F2743" t="s">
        <v>6175</v>
      </c>
    </row>
    <row r="2744" spans="1:6" x14ac:dyDescent="0.25">
      <c r="A2744" t="str">
        <f t="shared" si="84"/>
        <v>AMMS3772</v>
      </c>
      <c r="B2744" s="116" t="str">
        <f t="shared" si="85"/>
        <v xml:space="preserve">LARUTAN JUCY LUCY </v>
      </c>
      <c r="C2744" s="101">
        <v>236</v>
      </c>
      <c r="D2744" t="s">
        <v>6176</v>
      </c>
      <c r="E2744" t="s">
        <v>6177</v>
      </c>
      <c r="F2744" t="s">
        <v>6178</v>
      </c>
    </row>
    <row r="2745" spans="1:6" x14ac:dyDescent="0.25">
      <c r="A2745" t="str">
        <f t="shared" si="84"/>
        <v>AMMS20603</v>
      </c>
      <c r="B2745" s="116" t="str">
        <f t="shared" si="85"/>
        <v xml:space="preserve">LAST RITES PETITE LANCERO </v>
      </c>
      <c r="C2745" s="101">
        <v>364</v>
      </c>
      <c r="D2745" t="s">
        <v>1900</v>
      </c>
      <c r="E2745" t="s">
        <v>6179</v>
      </c>
      <c r="F2745" t="s">
        <v>6180</v>
      </c>
    </row>
    <row r="2746" spans="1:6" x14ac:dyDescent="0.25">
      <c r="A2746" t="str">
        <f t="shared" si="84"/>
        <v>AMMS20604</v>
      </c>
      <c r="B2746" s="116" t="str">
        <f t="shared" si="85"/>
        <v xml:space="preserve">LAST RITES ROBUSTO </v>
      </c>
      <c r="C2746" s="101">
        <v>378</v>
      </c>
      <c r="D2746" t="s">
        <v>1900</v>
      </c>
      <c r="E2746" t="s">
        <v>6181</v>
      </c>
      <c r="F2746" t="s">
        <v>6182</v>
      </c>
    </row>
    <row r="2747" spans="1:6" x14ac:dyDescent="0.25">
      <c r="A2747" t="str">
        <f t="shared" si="84"/>
        <v>AMMS21019</v>
      </c>
      <c r="B2747" s="116" t="str">
        <f t="shared" si="85"/>
        <v xml:space="preserve">L'ATELIER LA MISSION 1959 </v>
      </c>
      <c r="C2747" s="101">
        <v>216</v>
      </c>
      <c r="D2747" t="s">
        <v>2786</v>
      </c>
      <c r="E2747" t="s">
        <v>6183</v>
      </c>
      <c r="F2747" t="s">
        <v>6184</v>
      </c>
    </row>
    <row r="2748" spans="1:6" x14ac:dyDescent="0.25">
      <c r="A2748" t="str">
        <f t="shared" si="84"/>
        <v>AMMS21020</v>
      </c>
      <c r="B2748" s="116" t="str">
        <f t="shared" si="85"/>
        <v xml:space="preserve">L'ATELIER LA MISSION 1989 </v>
      </c>
      <c r="C2748" s="101">
        <v>234</v>
      </c>
      <c r="D2748" t="s">
        <v>2786</v>
      </c>
      <c r="E2748" t="s">
        <v>6185</v>
      </c>
      <c r="F2748" t="s">
        <v>6186</v>
      </c>
    </row>
    <row r="2749" spans="1:6" x14ac:dyDescent="0.25">
      <c r="A2749" t="str">
        <f t="shared" si="84"/>
        <v>AMMS21021</v>
      </c>
      <c r="B2749" s="116" t="str">
        <f t="shared" si="85"/>
        <v xml:space="preserve">L'ATELIER LA MISSION 2009 </v>
      </c>
      <c r="C2749" s="101">
        <v>252</v>
      </c>
      <c r="D2749" t="s">
        <v>2786</v>
      </c>
      <c r="E2749" t="s">
        <v>6187</v>
      </c>
      <c r="F2749" t="s">
        <v>6188</v>
      </c>
    </row>
    <row r="2750" spans="1:6" x14ac:dyDescent="0.25">
      <c r="A2750" t="str">
        <f t="shared" si="84"/>
        <v>AMMS21016</v>
      </c>
      <c r="B2750" s="116" t="str">
        <f t="shared" si="85"/>
        <v xml:space="preserve">L'ATELIER LAT 52 </v>
      </c>
      <c r="C2750" s="101">
        <v>180</v>
      </c>
      <c r="D2750" t="s">
        <v>3448</v>
      </c>
      <c r="E2750" t="s">
        <v>6189</v>
      </c>
      <c r="F2750" t="s">
        <v>6190</v>
      </c>
    </row>
    <row r="2751" spans="1:6" x14ac:dyDescent="0.25">
      <c r="A2751" t="str">
        <f t="shared" si="84"/>
        <v>AMMS21017</v>
      </c>
      <c r="B2751" s="116" t="str">
        <f t="shared" si="85"/>
        <v xml:space="preserve">L'ATELIER LAT 54 </v>
      </c>
      <c r="C2751" s="101">
        <v>202.5</v>
      </c>
      <c r="D2751" t="s">
        <v>3448</v>
      </c>
      <c r="E2751" t="s">
        <v>6191</v>
      </c>
      <c r="F2751" t="s">
        <v>6192</v>
      </c>
    </row>
    <row r="2752" spans="1:6" x14ac:dyDescent="0.25">
      <c r="A2752" t="str">
        <f t="shared" si="84"/>
        <v>AMMS21018</v>
      </c>
      <c r="B2752" s="116" t="str">
        <f t="shared" si="85"/>
        <v xml:space="preserve">L'ATELIER LAT 56 </v>
      </c>
      <c r="C2752" s="101">
        <v>225</v>
      </c>
      <c r="D2752" t="s">
        <v>3448</v>
      </c>
      <c r="E2752" t="s">
        <v>6193</v>
      </c>
      <c r="F2752" t="s">
        <v>6194</v>
      </c>
    </row>
    <row r="2753" spans="1:6" x14ac:dyDescent="0.25">
      <c r="A2753" t="str">
        <f t="shared" si="84"/>
        <v>AMMS20952</v>
      </c>
      <c r="B2753" s="116" t="str">
        <f t="shared" si="85"/>
        <v xml:space="preserve">LEAF BY OSCAR 10TH ANNIVERSARY CRIOLLO </v>
      </c>
      <c r="C2753" s="101">
        <v>340</v>
      </c>
      <c r="D2753" t="s">
        <v>1900</v>
      </c>
      <c r="E2753" t="s">
        <v>6195</v>
      </c>
      <c r="F2753" t="s">
        <v>6196</v>
      </c>
    </row>
    <row r="2754" spans="1:6" x14ac:dyDescent="0.25">
      <c r="A2754" t="str">
        <f t="shared" ref="A2754:A2817" si="86">"AMMS" &amp; F2754</f>
        <v>AMMS20672</v>
      </c>
      <c r="B2754" s="116" t="str">
        <f t="shared" ref="B2754:B2817" si="87">E2754 &amp; " " &amp; IF(D2754="astuccio da 20 pezzi","*AST 20",IF(D2754="cartoccio da 20 pezzi","*CART 20",""))</f>
        <v xml:space="preserve">LEAF BY OSCAR SAMPLER </v>
      </c>
      <c r="C2754" s="101">
        <v>76</v>
      </c>
      <c r="D2754" t="s">
        <v>2999</v>
      </c>
      <c r="E2754" t="s">
        <v>6197</v>
      </c>
      <c r="F2754" t="s">
        <v>6198</v>
      </c>
    </row>
    <row r="2755" spans="1:6" x14ac:dyDescent="0.25">
      <c r="A2755" t="str">
        <f t="shared" si="86"/>
        <v>AMMS20667</v>
      </c>
      <c r="B2755" s="116" t="str">
        <f t="shared" si="87"/>
        <v xml:space="preserve">LEAF BY OSCAR VALLADARES 5x50 ROBUSTO COROJO </v>
      </c>
      <c r="C2755" s="101">
        <v>280</v>
      </c>
      <c r="D2755" t="s">
        <v>1900</v>
      </c>
      <c r="E2755" t="s">
        <v>6199</v>
      </c>
      <c r="F2755" t="s">
        <v>6200</v>
      </c>
    </row>
    <row r="2756" spans="1:6" x14ac:dyDescent="0.25">
      <c r="A2756" t="str">
        <f t="shared" si="86"/>
        <v>AMMS20669</v>
      </c>
      <c r="B2756" s="116" t="str">
        <f t="shared" si="87"/>
        <v xml:space="preserve">LEAF BY OSCAR VALLADARES 5x50 ROBUSTO MADURO </v>
      </c>
      <c r="C2756" s="101">
        <v>280</v>
      </c>
      <c r="D2756" t="s">
        <v>1900</v>
      </c>
      <c r="E2756" t="s">
        <v>6201</v>
      </c>
      <c r="F2756" t="s">
        <v>6202</v>
      </c>
    </row>
    <row r="2757" spans="1:6" x14ac:dyDescent="0.25">
      <c r="A2757" t="str">
        <f t="shared" si="86"/>
        <v>AMMS20668</v>
      </c>
      <c r="B2757" s="116" t="str">
        <f t="shared" si="87"/>
        <v xml:space="preserve">LEAF BY OSCAR VALLADARES 6x52 COROJO </v>
      </c>
      <c r="C2757" s="101">
        <v>300</v>
      </c>
      <c r="D2757" t="s">
        <v>1900</v>
      </c>
      <c r="E2757" t="s">
        <v>6203</v>
      </c>
      <c r="F2757" t="s">
        <v>6204</v>
      </c>
    </row>
    <row r="2758" spans="1:6" x14ac:dyDescent="0.25">
      <c r="A2758" t="str">
        <f t="shared" si="86"/>
        <v>AMMS20670</v>
      </c>
      <c r="B2758" s="116" t="str">
        <f t="shared" si="87"/>
        <v xml:space="preserve">LEAF BY OSCAR VALLADARES 6x52 MADURO </v>
      </c>
      <c r="C2758" s="101">
        <v>300</v>
      </c>
      <c r="D2758" t="s">
        <v>1900</v>
      </c>
      <c r="E2758" t="s">
        <v>6205</v>
      </c>
      <c r="F2758" t="s">
        <v>6206</v>
      </c>
    </row>
    <row r="2759" spans="1:6" x14ac:dyDescent="0.25">
      <c r="A2759" t="str">
        <f t="shared" si="86"/>
        <v>AMMS20951</v>
      </c>
      <c r="B2759" s="116" t="str">
        <f t="shared" si="87"/>
        <v xml:space="preserve">LEAF BY OSCAR VALLADARES MADURO SIXTY </v>
      </c>
      <c r="C2759" s="101">
        <v>340</v>
      </c>
      <c r="D2759" t="s">
        <v>1900</v>
      </c>
      <c r="E2759" t="s">
        <v>6207</v>
      </c>
      <c r="F2759" t="s">
        <v>6208</v>
      </c>
    </row>
    <row r="2760" spans="1:6" x14ac:dyDescent="0.25">
      <c r="A2760" t="str">
        <f t="shared" si="86"/>
        <v>AMMS20393</v>
      </c>
      <c r="B2760" s="116" t="str">
        <f t="shared" si="87"/>
        <v xml:space="preserve">LEON JIMENES BLOND 10 </v>
      </c>
      <c r="C2760" s="101">
        <v>50</v>
      </c>
      <c r="D2760" t="s">
        <v>2755</v>
      </c>
      <c r="E2760" t="s">
        <v>6209</v>
      </c>
      <c r="F2760" t="s">
        <v>6210</v>
      </c>
    </row>
    <row r="2761" spans="1:6" x14ac:dyDescent="0.25">
      <c r="A2761" t="str">
        <f t="shared" si="86"/>
        <v>AMMS20394</v>
      </c>
      <c r="B2761" s="116" t="str">
        <f t="shared" si="87"/>
        <v xml:space="preserve">LEON JIMENES CARIBBEAN 10 </v>
      </c>
      <c r="C2761" s="101">
        <v>50</v>
      </c>
      <c r="D2761" t="s">
        <v>2755</v>
      </c>
      <c r="E2761" t="s">
        <v>6211</v>
      </c>
      <c r="F2761" t="s">
        <v>6212</v>
      </c>
    </row>
    <row r="2762" spans="1:6" x14ac:dyDescent="0.25">
      <c r="A2762" t="str">
        <f t="shared" si="86"/>
        <v>AMMS20433</v>
      </c>
      <c r="B2762" s="116" t="str">
        <f t="shared" si="87"/>
        <v xml:space="preserve">LEON JIMENES DOBLE MADURO AMBASSADOR 10 </v>
      </c>
      <c r="C2762" s="101">
        <v>130</v>
      </c>
      <c r="D2762" t="s">
        <v>2755</v>
      </c>
      <c r="E2762" t="s">
        <v>6213</v>
      </c>
      <c r="F2762" t="s">
        <v>6214</v>
      </c>
    </row>
    <row r="2763" spans="1:6" x14ac:dyDescent="0.25">
      <c r="A2763" t="str">
        <f t="shared" si="86"/>
        <v>AMMS20434</v>
      </c>
      <c r="B2763" s="116" t="str">
        <f t="shared" si="87"/>
        <v xml:space="preserve">LEON JIMENES DOBLE MADURO GIGANTE 10 </v>
      </c>
      <c r="C2763" s="101">
        <v>136</v>
      </c>
      <c r="D2763" t="s">
        <v>2755</v>
      </c>
      <c r="E2763" t="s">
        <v>6215</v>
      </c>
      <c r="F2763" t="s">
        <v>6216</v>
      </c>
    </row>
    <row r="2764" spans="1:6" x14ac:dyDescent="0.25">
      <c r="A2764" t="str">
        <f t="shared" si="86"/>
        <v>AMMS20435</v>
      </c>
      <c r="B2764" s="116" t="str">
        <f t="shared" si="87"/>
        <v xml:space="preserve">LEON JIMENES DOBLE MADURO LEYENDA 10 </v>
      </c>
      <c r="C2764" s="101">
        <v>125</v>
      </c>
      <c r="D2764" t="s">
        <v>2755</v>
      </c>
      <c r="E2764" t="s">
        <v>6217</v>
      </c>
      <c r="F2764" t="s">
        <v>6218</v>
      </c>
    </row>
    <row r="2765" spans="1:6" x14ac:dyDescent="0.25">
      <c r="A2765" t="str">
        <f t="shared" si="86"/>
        <v>AMMS20436</v>
      </c>
      <c r="B2765" s="116" t="str">
        <f t="shared" si="87"/>
        <v xml:space="preserve">LEON JIMENES DOBLE MADURO ROBUSTO 10 </v>
      </c>
      <c r="C2765" s="101">
        <v>130</v>
      </c>
      <c r="D2765" t="s">
        <v>2755</v>
      </c>
      <c r="E2765" t="s">
        <v>6219</v>
      </c>
      <c r="F2765" t="s">
        <v>6220</v>
      </c>
    </row>
    <row r="2766" spans="1:6" x14ac:dyDescent="0.25">
      <c r="A2766" t="str">
        <f t="shared" si="86"/>
        <v>AMMS20437</v>
      </c>
      <c r="B2766" s="116" t="str">
        <f t="shared" si="87"/>
        <v xml:space="preserve">LEON JIMENES LEYENDAS 10 </v>
      </c>
      <c r="C2766" s="101">
        <v>100</v>
      </c>
      <c r="D2766" t="s">
        <v>2755</v>
      </c>
      <c r="E2766" t="s">
        <v>6221</v>
      </c>
      <c r="F2766" t="s">
        <v>6222</v>
      </c>
    </row>
    <row r="2767" spans="1:6" x14ac:dyDescent="0.25">
      <c r="A2767" t="str">
        <f t="shared" si="86"/>
        <v>AMMS20438</v>
      </c>
      <c r="B2767" s="116" t="str">
        <f t="shared" si="87"/>
        <v xml:space="preserve">LEON JIMENES NO 1 </v>
      </c>
      <c r="C2767" s="101">
        <v>100</v>
      </c>
      <c r="D2767" t="s">
        <v>2755</v>
      </c>
      <c r="E2767" t="s">
        <v>6223</v>
      </c>
      <c r="F2767" t="s">
        <v>6224</v>
      </c>
    </row>
    <row r="2768" spans="1:6" x14ac:dyDescent="0.25">
      <c r="A2768" t="str">
        <f t="shared" si="86"/>
        <v>AMMS20439</v>
      </c>
      <c r="B2768" s="116" t="str">
        <f t="shared" si="87"/>
        <v xml:space="preserve">LEON JIMENES NO 3 </v>
      </c>
      <c r="C2768" s="101">
        <v>90</v>
      </c>
      <c r="D2768" t="s">
        <v>2755</v>
      </c>
      <c r="E2768" t="s">
        <v>6225</v>
      </c>
      <c r="F2768" t="s">
        <v>6226</v>
      </c>
    </row>
    <row r="2769" spans="1:6" x14ac:dyDescent="0.25">
      <c r="A2769" t="str">
        <f t="shared" si="86"/>
        <v>AMMS20440</v>
      </c>
      <c r="B2769" s="116" t="str">
        <f t="shared" si="87"/>
        <v xml:space="preserve">LEON JIMENES NO 5 </v>
      </c>
      <c r="C2769" s="101">
        <v>70</v>
      </c>
      <c r="D2769" t="s">
        <v>2755</v>
      </c>
      <c r="E2769" t="s">
        <v>6227</v>
      </c>
      <c r="F2769" t="s">
        <v>6228</v>
      </c>
    </row>
    <row r="2770" spans="1:6" x14ac:dyDescent="0.25">
      <c r="A2770" t="str">
        <f t="shared" si="86"/>
        <v>AMMS20395</v>
      </c>
      <c r="B2770" s="116" t="str">
        <f t="shared" si="87"/>
        <v xml:space="preserve">LEON JIMENES ORIGINAL 10 </v>
      </c>
      <c r="C2770" s="101">
        <v>50</v>
      </c>
      <c r="D2770" t="s">
        <v>2755</v>
      </c>
      <c r="E2770" t="s">
        <v>6229</v>
      </c>
      <c r="F2770" t="s">
        <v>6230</v>
      </c>
    </row>
    <row r="2771" spans="1:6" x14ac:dyDescent="0.25">
      <c r="A2771" t="str">
        <f t="shared" si="86"/>
        <v>AMMS20396</v>
      </c>
      <c r="B2771" s="116" t="str">
        <f t="shared" si="87"/>
        <v xml:space="preserve">LEON JIMENES PRESTIGE CHURCHILL TUBES 10 </v>
      </c>
      <c r="C2771" s="101">
        <v>149</v>
      </c>
      <c r="D2771" t="s">
        <v>2755</v>
      </c>
      <c r="E2771" t="s">
        <v>6231</v>
      </c>
      <c r="F2771" t="s">
        <v>6232</v>
      </c>
    </row>
    <row r="2772" spans="1:6" x14ac:dyDescent="0.25">
      <c r="A2772" t="str">
        <f t="shared" si="86"/>
        <v>AMMS20359</v>
      </c>
      <c r="B2772" s="116" t="str">
        <f t="shared" si="87"/>
        <v xml:space="preserve">LEON JIMENES PRESTIGE CORONA TUBES 10 </v>
      </c>
      <c r="C2772" s="101">
        <v>102</v>
      </c>
      <c r="D2772" t="s">
        <v>2755</v>
      </c>
      <c r="E2772" t="s">
        <v>6233</v>
      </c>
      <c r="F2772" t="s">
        <v>6234</v>
      </c>
    </row>
    <row r="2773" spans="1:6" x14ac:dyDescent="0.25">
      <c r="A2773" t="str">
        <f t="shared" si="86"/>
        <v>AMMS20397</v>
      </c>
      <c r="B2773" s="116" t="str">
        <f t="shared" si="87"/>
        <v xml:space="preserve">LEON JIMENES PRESTIGE ROBUSTO TUBES 10 </v>
      </c>
      <c r="C2773" s="101">
        <v>120</v>
      </c>
      <c r="D2773" t="s">
        <v>2755</v>
      </c>
      <c r="E2773" t="s">
        <v>6235</v>
      </c>
      <c r="F2773" t="s">
        <v>6236</v>
      </c>
    </row>
    <row r="2774" spans="1:6" x14ac:dyDescent="0.25">
      <c r="A2774" t="str">
        <f t="shared" si="86"/>
        <v>AMMS20441</v>
      </c>
      <c r="B2774" s="116" t="str">
        <f t="shared" si="87"/>
        <v xml:space="preserve">LEON JIMENES ROBUSTO 10 </v>
      </c>
      <c r="C2774" s="101">
        <v>85</v>
      </c>
      <c r="D2774" t="s">
        <v>2755</v>
      </c>
      <c r="E2774" t="s">
        <v>6237</v>
      </c>
      <c r="F2774" t="s">
        <v>6238</v>
      </c>
    </row>
    <row r="2775" spans="1:6" x14ac:dyDescent="0.25">
      <c r="A2775" t="str">
        <f t="shared" si="86"/>
        <v>AMMS20557</v>
      </c>
      <c r="B2775" s="116" t="str">
        <f t="shared" si="87"/>
        <v xml:space="preserve">LFD ANDALUSIAN BULL 10 </v>
      </c>
      <c r="C2775" s="101">
        <v>350</v>
      </c>
      <c r="D2775" t="s">
        <v>2755</v>
      </c>
      <c r="E2775" t="s">
        <v>6239</v>
      </c>
      <c r="F2775" t="s">
        <v>6240</v>
      </c>
    </row>
    <row r="2776" spans="1:6" x14ac:dyDescent="0.25">
      <c r="A2776" t="str">
        <f t="shared" si="86"/>
        <v>AMMS20558</v>
      </c>
      <c r="B2776" s="116" t="str">
        <f t="shared" si="87"/>
        <v xml:space="preserve">LFD DL-600 DOUBLE LIGERO 20 </v>
      </c>
      <c r="C2776" s="101">
        <v>240</v>
      </c>
      <c r="D2776" t="s">
        <v>1900</v>
      </c>
      <c r="E2776" t="s">
        <v>6241</v>
      </c>
      <c r="F2776" t="s">
        <v>6242</v>
      </c>
    </row>
    <row r="2777" spans="1:6" x14ac:dyDescent="0.25">
      <c r="A2777" t="str">
        <f t="shared" si="86"/>
        <v>AMMS20559</v>
      </c>
      <c r="B2777" s="116" t="str">
        <f t="shared" si="87"/>
        <v xml:space="preserve">LFD DL-700 DOUBLE LIGERO 20 </v>
      </c>
      <c r="C2777" s="101">
        <v>280</v>
      </c>
      <c r="D2777" t="s">
        <v>1900</v>
      </c>
      <c r="E2777" t="s">
        <v>6243</v>
      </c>
      <c r="F2777" t="s">
        <v>6244</v>
      </c>
    </row>
    <row r="2778" spans="1:6" x14ac:dyDescent="0.25">
      <c r="A2778" t="str">
        <f t="shared" si="86"/>
        <v>AMMS20560</v>
      </c>
      <c r="B2778" s="116" t="str">
        <f t="shared" si="87"/>
        <v xml:space="preserve">LFD RESERVA ESPECIAL EL JOCKO 24 </v>
      </c>
      <c r="C2778" s="101">
        <v>264</v>
      </c>
      <c r="D2778" t="s">
        <v>3506</v>
      </c>
      <c r="E2778" t="s">
        <v>6245</v>
      </c>
      <c r="F2778" t="s">
        <v>6246</v>
      </c>
    </row>
    <row r="2779" spans="1:6" x14ac:dyDescent="0.25">
      <c r="A2779" t="str">
        <f t="shared" si="86"/>
        <v>AMMS20561</v>
      </c>
      <c r="B2779" s="116" t="str">
        <f t="shared" si="87"/>
        <v xml:space="preserve">LFD RESERVA ESPECIAL GRAN ROBUSTO 24 </v>
      </c>
      <c r="C2779" s="101">
        <v>312</v>
      </c>
      <c r="D2779" t="s">
        <v>3506</v>
      </c>
      <c r="E2779" t="s">
        <v>6247</v>
      </c>
      <c r="F2779" t="s">
        <v>6248</v>
      </c>
    </row>
    <row r="2780" spans="1:6" x14ac:dyDescent="0.25">
      <c r="A2780" t="str">
        <f t="shared" si="86"/>
        <v>AMMS20562</v>
      </c>
      <c r="B2780" s="116" t="str">
        <f t="shared" si="87"/>
        <v xml:space="preserve">LFD RESERVA ESPECIAL ROBUSTO 24 </v>
      </c>
      <c r="C2780" s="101">
        <v>264</v>
      </c>
      <c r="D2780" t="s">
        <v>3506</v>
      </c>
      <c r="E2780" t="s">
        <v>6249</v>
      </c>
      <c r="F2780" t="s">
        <v>6250</v>
      </c>
    </row>
    <row r="2781" spans="1:6" x14ac:dyDescent="0.25">
      <c r="A2781" t="str">
        <f t="shared" si="86"/>
        <v>AMMS20563</v>
      </c>
      <c r="B2781" s="116" t="str">
        <f t="shared" si="87"/>
        <v xml:space="preserve">LFD RESERVA ESPECIAL TORO 24 </v>
      </c>
      <c r="C2781" s="101">
        <v>312</v>
      </c>
      <c r="D2781" t="s">
        <v>3506</v>
      </c>
      <c r="E2781" t="s">
        <v>6251</v>
      </c>
      <c r="F2781" t="s">
        <v>6252</v>
      </c>
    </row>
    <row r="2782" spans="1:6" x14ac:dyDescent="0.25">
      <c r="A2782" t="str">
        <f t="shared" si="86"/>
        <v>AMMS20564</v>
      </c>
      <c r="B2782" s="116" t="str">
        <f t="shared" si="87"/>
        <v xml:space="preserve">LFD THE CHISEL MADURO 10 </v>
      </c>
      <c r="C2782" s="101">
        <v>145</v>
      </c>
      <c r="D2782" t="s">
        <v>2755</v>
      </c>
      <c r="E2782" t="s">
        <v>6253</v>
      </c>
      <c r="F2782" t="s">
        <v>6254</v>
      </c>
    </row>
    <row r="2783" spans="1:6" x14ac:dyDescent="0.25">
      <c r="A2783" t="str">
        <f t="shared" si="86"/>
        <v>AMMS3774</v>
      </c>
      <c r="B2783" s="116" t="str">
        <f t="shared" si="87"/>
        <v xml:space="preserve">LIGA PRIVADA N.9 ROBUSTO OSCURO </v>
      </c>
      <c r="C2783" s="101">
        <v>444</v>
      </c>
      <c r="D2783" t="s">
        <v>3506</v>
      </c>
      <c r="E2783" t="s">
        <v>6255</v>
      </c>
      <c r="F2783" t="s">
        <v>6256</v>
      </c>
    </row>
    <row r="2784" spans="1:6" x14ac:dyDescent="0.25">
      <c r="A2784" t="str">
        <f t="shared" si="86"/>
        <v>AMMS3775</v>
      </c>
      <c r="B2784" s="116" t="str">
        <f t="shared" si="87"/>
        <v xml:space="preserve">LIGA PRIVADA T52 ROBUSTO </v>
      </c>
      <c r="C2784" s="101">
        <v>444</v>
      </c>
      <c r="D2784" t="s">
        <v>3506</v>
      </c>
      <c r="E2784" t="s">
        <v>6257</v>
      </c>
      <c r="F2784" t="s">
        <v>6258</v>
      </c>
    </row>
    <row r="2785" spans="1:6" x14ac:dyDescent="0.25">
      <c r="A2785" t="str">
        <f t="shared" si="86"/>
        <v>AMMS17926</v>
      </c>
      <c r="B2785" s="116" t="str">
        <f t="shared" si="87"/>
        <v xml:space="preserve">L'ITALIANO </v>
      </c>
      <c r="C2785" s="101">
        <v>25.5</v>
      </c>
      <c r="D2785" t="s">
        <v>2792</v>
      </c>
      <c r="E2785" t="s">
        <v>6259</v>
      </c>
      <c r="F2785" t="s">
        <v>6260</v>
      </c>
    </row>
    <row r="2786" spans="1:6" x14ac:dyDescent="0.25">
      <c r="A2786" t="str">
        <f t="shared" si="86"/>
        <v>AMMS21630</v>
      </c>
      <c r="B2786" s="116" t="str">
        <f t="shared" si="87"/>
        <v xml:space="preserve">LOAISIGA CIGARS INFIEL CORONAS CONNECTICUT </v>
      </c>
      <c r="C2786" s="101">
        <v>237.6</v>
      </c>
      <c r="D2786" t="s">
        <v>3506</v>
      </c>
      <c r="E2786" t="s">
        <v>6261</v>
      </c>
      <c r="F2786" t="s">
        <v>6262</v>
      </c>
    </row>
    <row r="2787" spans="1:6" x14ac:dyDescent="0.25">
      <c r="A2787" t="str">
        <f t="shared" si="86"/>
        <v>AMMS21631</v>
      </c>
      <c r="B2787" s="116" t="str">
        <f t="shared" si="87"/>
        <v xml:space="preserve">LOAISIGA CIGARS INFIEL CORONAS MADURO </v>
      </c>
      <c r="C2787" s="101">
        <v>237.6</v>
      </c>
      <c r="D2787" t="s">
        <v>3506</v>
      </c>
      <c r="E2787" t="s">
        <v>6263</v>
      </c>
      <c r="F2787" t="s">
        <v>6264</v>
      </c>
    </row>
    <row r="2788" spans="1:6" x14ac:dyDescent="0.25">
      <c r="A2788" t="str">
        <f t="shared" si="86"/>
        <v>AMMS21629</v>
      </c>
      <c r="B2788" s="116" t="str">
        <f t="shared" si="87"/>
        <v xml:space="preserve">LOAISIGA CIGARS INFIEL CORONAS SUN GROWN </v>
      </c>
      <c r="C2788" s="101">
        <v>237.6</v>
      </c>
      <c r="D2788" t="s">
        <v>3506</v>
      </c>
      <c r="E2788" t="s">
        <v>6265</v>
      </c>
      <c r="F2788" t="s">
        <v>6266</v>
      </c>
    </row>
    <row r="2789" spans="1:6" x14ac:dyDescent="0.25">
      <c r="A2789" t="str">
        <f t="shared" si="86"/>
        <v>AMMS21634</v>
      </c>
      <c r="B2789" s="116" t="str">
        <f t="shared" si="87"/>
        <v xml:space="preserve">LOAISIGA CIGARS INFIEL ROBUSTOS MADURO </v>
      </c>
      <c r="C2789" s="101">
        <v>261.60000000000002</v>
      </c>
      <c r="D2789" t="s">
        <v>3506</v>
      </c>
      <c r="E2789" t="s">
        <v>6267</v>
      </c>
      <c r="F2789" t="s">
        <v>6268</v>
      </c>
    </row>
    <row r="2790" spans="1:6" x14ac:dyDescent="0.25">
      <c r="A2790" t="str">
        <f t="shared" si="86"/>
        <v>AMMS21632</v>
      </c>
      <c r="B2790" s="116" t="str">
        <f t="shared" si="87"/>
        <v xml:space="preserve">LOAISIGA CIGARS INFIEL ROBUSTOS SUN GROWN </v>
      </c>
      <c r="C2790" s="101">
        <v>261.60000000000002</v>
      </c>
      <c r="D2790" t="s">
        <v>3506</v>
      </c>
      <c r="E2790" t="s">
        <v>6269</v>
      </c>
      <c r="F2790" t="s">
        <v>6270</v>
      </c>
    </row>
    <row r="2791" spans="1:6" x14ac:dyDescent="0.25">
      <c r="A2791" t="str">
        <f t="shared" si="86"/>
        <v>AMMS21633</v>
      </c>
      <c r="B2791" s="116" t="str">
        <f t="shared" si="87"/>
        <v xml:space="preserve">LOAISIGA CIRGARS INFIEL ROBUSTOS CONNECTICUT </v>
      </c>
      <c r="C2791" s="101">
        <v>261.60000000000002</v>
      </c>
      <c r="D2791" t="s">
        <v>3506</v>
      </c>
      <c r="E2791" t="s">
        <v>6271</v>
      </c>
      <c r="F2791" t="s">
        <v>6272</v>
      </c>
    </row>
    <row r="2792" spans="1:6" x14ac:dyDescent="0.25">
      <c r="A2792" t="str">
        <f t="shared" si="86"/>
        <v>AMMS21176</v>
      </c>
      <c r="B2792" s="116" t="str">
        <f t="shared" si="87"/>
        <v xml:space="preserve">L'PURE CONNECTICUT </v>
      </c>
      <c r="C2792" s="101">
        <v>170</v>
      </c>
      <c r="D2792" t="s">
        <v>1900</v>
      </c>
      <c r="E2792" t="s">
        <v>6273</v>
      </c>
      <c r="F2792" t="s">
        <v>6274</v>
      </c>
    </row>
    <row r="2793" spans="1:6" x14ac:dyDescent="0.25">
      <c r="A2793" t="str">
        <f t="shared" si="86"/>
        <v>AMMS21177</v>
      </c>
      <c r="B2793" s="116" t="str">
        <f t="shared" si="87"/>
        <v xml:space="preserve">L'PURE COROJO </v>
      </c>
      <c r="C2793" s="101">
        <v>190</v>
      </c>
      <c r="D2793" t="s">
        <v>1900</v>
      </c>
      <c r="E2793" t="s">
        <v>6275</v>
      </c>
      <c r="F2793" t="s">
        <v>6276</v>
      </c>
    </row>
    <row r="2794" spans="1:6" x14ac:dyDescent="0.25">
      <c r="A2794" t="str">
        <f t="shared" si="86"/>
        <v>AMMS21178</v>
      </c>
      <c r="B2794" s="116" t="str">
        <f t="shared" si="87"/>
        <v xml:space="preserve">L'PURE GUANANICO ANIVERSARIO </v>
      </c>
      <c r="C2794" s="101">
        <v>95</v>
      </c>
      <c r="D2794" t="s">
        <v>2755</v>
      </c>
      <c r="E2794" t="s">
        <v>6277</v>
      </c>
      <c r="F2794" t="s">
        <v>6278</v>
      </c>
    </row>
    <row r="2795" spans="1:6" x14ac:dyDescent="0.25">
      <c r="A2795" t="str">
        <f t="shared" si="86"/>
        <v>AMMS21179</v>
      </c>
      <c r="B2795" s="116" t="str">
        <f t="shared" si="87"/>
        <v xml:space="preserve">L'PURE HABANO </v>
      </c>
      <c r="C2795" s="101">
        <v>170</v>
      </c>
      <c r="D2795" t="s">
        <v>1900</v>
      </c>
      <c r="E2795" t="s">
        <v>6279</v>
      </c>
      <c r="F2795" t="s">
        <v>6280</v>
      </c>
    </row>
    <row r="2796" spans="1:6" x14ac:dyDescent="0.25">
      <c r="A2796" t="str">
        <f t="shared" si="86"/>
        <v>AMMS20842</v>
      </c>
      <c r="B2796" s="116" t="str">
        <f t="shared" si="87"/>
        <v xml:space="preserve">LUCERO </v>
      </c>
      <c r="C2796" s="101">
        <v>162</v>
      </c>
      <c r="D2796" t="s">
        <v>2755</v>
      </c>
      <c r="E2796" t="s">
        <v>6281</v>
      </c>
      <c r="F2796" t="s">
        <v>6282</v>
      </c>
    </row>
    <row r="2797" spans="1:6" x14ac:dyDescent="0.25">
      <c r="A2797" t="str">
        <f t="shared" si="86"/>
        <v>AMMS20102</v>
      </c>
      <c r="B2797" s="116" t="str">
        <f t="shared" si="87"/>
        <v xml:space="preserve">LUIS MARTINEZ SILVER SEL ASHCROFT CORONA </v>
      </c>
      <c r="C2797" s="101">
        <v>100</v>
      </c>
      <c r="D2797" t="s">
        <v>3483</v>
      </c>
      <c r="E2797" t="s">
        <v>6283</v>
      </c>
      <c r="F2797" t="s">
        <v>6284</v>
      </c>
    </row>
    <row r="2798" spans="1:6" x14ac:dyDescent="0.25">
      <c r="A2798" t="str">
        <f t="shared" si="86"/>
        <v>AMMS20103</v>
      </c>
      <c r="B2798" s="116" t="str">
        <f t="shared" si="87"/>
        <v xml:space="preserve">LUIS MARTINEZ SILVER SEL ASHCROFT CORONA </v>
      </c>
      <c r="C2798" s="101">
        <v>18.75</v>
      </c>
      <c r="D2798" t="s">
        <v>2752</v>
      </c>
      <c r="E2798" t="s">
        <v>6283</v>
      </c>
      <c r="F2798" t="s">
        <v>6285</v>
      </c>
    </row>
    <row r="2799" spans="1:6" x14ac:dyDescent="0.25">
      <c r="A2799" t="str">
        <f t="shared" si="86"/>
        <v>AMMS20104</v>
      </c>
      <c r="B2799" s="116" t="str">
        <f t="shared" si="87"/>
        <v xml:space="preserve">LUIS MARTINEZ SILVER SEL CRYSTAL ROBUSTO </v>
      </c>
      <c r="C2799" s="101">
        <v>140</v>
      </c>
      <c r="D2799" t="s">
        <v>1900</v>
      </c>
      <c r="E2799" t="s">
        <v>6286</v>
      </c>
      <c r="F2799" t="s">
        <v>6287</v>
      </c>
    </row>
    <row r="2800" spans="1:6" x14ac:dyDescent="0.25">
      <c r="A2800" t="str">
        <f t="shared" si="86"/>
        <v>AMMS20105</v>
      </c>
      <c r="B2800" s="116" t="str">
        <f t="shared" si="87"/>
        <v xml:space="preserve">LUIS MARTINEZ SILVER SEL HAMILTON ROBUSTO </v>
      </c>
      <c r="C2800" s="101">
        <v>105</v>
      </c>
      <c r="D2800" t="s">
        <v>3483</v>
      </c>
      <c r="E2800" t="s">
        <v>6288</v>
      </c>
      <c r="F2800" t="s">
        <v>6289</v>
      </c>
    </row>
    <row r="2801" spans="1:6" x14ac:dyDescent="0.25">
      <c r="A2801" t="str">
        <f t="shared" si="86"/>
        <v>AMMS20106</v>
      </c>
      <c r="B2801" s="116" t="str">
        <f t="shared" si="87"/>
        <v xml:space="preserve">LUIS MARTINEZ SILVER SEL HAMILTON ROBUSTO </v>
      </c>
      <c r="C2801" s="101">
        <v>19.5</v>
      </c>
      <c r="D2801" t="s">
        <v>2752</v>
      </c>
      <c r="E2801" t="s">
        <v>6288</v>
      </c>
      <c r="F2801" t="s">
        <v>6290</v>
      </c>
    </row>
    <row r="2802" spans="1:6" x14ac:dyDescent="0.25">
      <c r="A2802" t="str">
        <f t="shared" si="86"/>
        <v>AMMS20107</v>
      </c>
      <c r="B2802" s="116" t="str">
        <f t="shared" si="87"/>
        <v xml:space="preserve">LUIS MARTINEZ SILVER SEL TRES PETIT </v>
      </c>
      <c r="C2802" s="101">
        <v>97.5</v>
      </c>
      <c r="D2802" t="s">
        <v>3813</v>
      </c>
      <c r="E2802" t="s">
        <v>6291</v>
      </c>
      <c r="F2802" t="s">
        <v>6292</v>
      </c>
    </row>
    <row r="2803" spans="1:6" x14ac:dyDescent="0.25">
      <c r="A2803" t="str">
        <f t="shared" si="86"/>
        <v>AMMS20108</v>
      </c>
      <c r="B2803" s="116" t="str">
        <f t="shared" si="87"/>
        <v xml:space="preserve">LUIS MARTINEZ SILVER SEL TRES PETIT </v>
      </c>
      <c r="C2803" s="101">
        <v>18</v>
      </c>
      <c r="D2803" t="s">
        <v>2941</v>
      </c>
      <c r="E2803" t="s">
        <v>6291</v>
      </c>
      <c r="F2803" t="s">
        <v>6293</v>
      </c>
    </row>
    <row r="2804" spans="1:6" x14ac:dyDescent="0.25">
      <c r="A2804" t="str">
        <f t="shared" si="86"/>
        <v>AMMS2937</v>
      </c>
      <c r="B2804" s="116" t="str">
        <f t="shared" si="87"/>
        <v xml:space="preserve">MACANUDO 1968 CORONA </v>
      </c>
      <c r="C2804" s="101">
        <v>174</v>
      </c>
      <c r="D2804" t="s">
        <v>1900</v>
      </c>
      <c r="E2804" t="s">
        <v>6294</v>
      </c>
      <c r="F2804" t="s">
        <v>6295</v>
      </c>
    </row>
    <row r="2805" spans="1:6" x14ac:dyDescent="0.25">
      <c r="A2805" t="str">
        <f t="shared" si="86"/>
        <v>AMMS2939</v>
      </c>
      <c r="B2805" s="116" t="str">
        <f t="shared" si="87"/>
        <v xml:space="preserve">MACANUDO 1968 CORONA </v>
      </c>
      <c r="C2805" s="101">
        <v>8.6999999999999993</v>
      </c>
      <c r="D2805" t="s">
        <v>3529</v>
      </c>
      <c r="E2805" t="s">
        <v>6294</v>
      </c>
      <c r="F2805" t="s">
        <v>6296</v>
      </c>
    </row>
    <row r="2806" spans="1:6" x14ac:dyDescent="0.25">
      <c r="A2806" t="str">
        <f t="shared" si="86"/>
        <v>AMMS2942</v>
      </c>
      <c r="B2806" s="116" t="str">
        <f t="shared" si="87"/>
        <v xml:space="preserve">MACANUDO 1968 GIGANTE </v>
      </c>
      <c r="C2806" s="101">
        <v>234</v>
      </c>
      <c r="D2806" t="s">
        <v>1900</v>
      </c>
      <c r="E2806" t="s">
        <v>6297</v>
      </c>
      <c r="F2806" t="s">
        <v>6298</v>
      </c>
    </row>
    <row r="2807" spans="1:6" x14ac:dyDescent="0.25">
      <c r="A2807" t="str">
        <f t="shared" si="86"/>
        <v>AMMS18310</v>
      </c>
      <c r="B2807" s="116" t="str">
        <f t="shared" si="87"/>
        <v xml:space="preserve">MACANUDO 1968 GIGANTE </v>
      </c>
      <c r="C2807" s="101">
        <v>11.7</v>
      </c>
      <c r="D2807" t="s">
        <v>3529</v>
      </c>
      <c r="E2807" t="s">
        <v>6297</v>
      </c>
      <c r="F2807" t="s">
        <v>6299</v>
      </c>
    </row>
    <row r="2808" spans="1:6" x14ac:dyDescent="0.25">
      <c r="A2808" t="str">
        <f t="shared" si="86"/>
        <v>AMMS2936</v>
      </c>
      <c r="B2808" s="116" t="str">
        <f t="shared" si="87"/>
        <v xml:space="preserve">MACANUDO 1968 ROBUSTO </v>
      </c>
      <c r="C2808" s="101">
        <v>208</v>
      </c>
      <c r="D2808" t="s">
        <v>1900</v>
      </c>
      <c r="E2808" t="s">
        <v>6300</v>
      </c>
      <c r="F2808" t="s">
        <v>6301</v>
      </c>
    </row>
    <row r="2809" spans="1:6" x14ac:dyDescent="0.25">
      <c r="A2809" t="str">
        <f t="shared" si="86"/>
        <v>AMMS2938</v>
      </c>
      <c r="B2809" s="116" t="str">
        <f t="shared" si="87"/>
        <v xml:space="preserve">MACANUDO 1968 ROBUSTO </v>
      </c>
      <c r="C2809" s="101">
        <v>10.4</v>
      </c>
      <c r="D2809" t="s">
        <v>3529</v>
      </c>
      <c r="E2809" t="s">
        <v>6300</v>
      </c>
      <c r="F2809" t="s">
        <v>6302</v>
      </c>
    </row>
    <row r="2810" spans="1:6" x14ac:dyDescent="0.25">
      <c r="A2810" t="str">
        <f t="shared" si="86"/>
        <v>AMMS2940</v>
      </c>
      <c r="B2810" s="116" t="str">
        <f t="shared" si="87"/>
        <v xml:space="preserve">MACANUDO 1968 ROTHSCHILD </v>
      </c>
      <c r="C2810" s="101">
        <v>174</v>
      </c>
      <c r="D2810" t="s">
        <v>1900</v>
      </c>
      <c r="E2810" t="s">
        <v>6303</v>
      </c>
      <c r="F2810" t="s">
        <v>6304</v>
      </c>
    </row>
    <row r="2811" spans="1:6" x14ac:dyDescent="0.25">
      <c r="A2811" t="str">
        <f t="shared" si="86"/>
        <v>AMMS18308</v>
      </c>
      <c r="B2811" s="116" t="str">
        <f t="shared" si="87"/>
        <v xml:space="preserve">MACANUDO 1968 ROTHSCHILD </v>
      </c>
      <c r="C2811" s="101">
        <v>8.6999999999999993</v>
      </c>
      <c r="D2811" t="s">
        <v>3529</v>
      </c>
      <c r="E2811" t="s">
        <v>6303</v>
      </c>
      <c r="F2811" t="s">
        <v>6305</v>
      </c>
    </row>
    <row r="2812" spans="1:6" x14ac:dyDescent="0.25">
      <c r="A2812" t="str">
        <f t="shared" si="86"/>
        <v>AMMS2941</v>
      </c>
      <c r="B2812" s="116" t="str">
        <f t="shared" si="87"/>
        <v xml:space="preserve">MACANUDO 1968 TITAN </v>
      </c>
      <c r="C2812" s="101">
        <v>194</v>
      </c>
      <c r="D2812" t="s">
        <v>1900</v>
      </c>
      <c r="E2812" t="s">
        <v>6306</v>
      </c>
      <c r="F2812" t="s">
        <v>6307</v>
      </c>
    </row>
    <row r="2813" spans="1:6" x14ac:dyDescent="0.25">
      <c r="A2813" t="str">
        <f t="shared" si="86"/>
        <v>AMMS18309</v>
      </c>
      <c r="B2813" s="116" t="str">
        <f t="shared" si="87"/>
        <v xml:space="preserve">MACANUDO 1968 TITAN </v>
      </c>
      <c r="C2813" s="101">
        <v>9.6999999999999993</v>
      </c>
      <c r="D2813" t="s">
        <v>3529</v>
      </c>
      <c r="E2813" t="s">
        <v>6306</v>
      </c>
      <c r="F2813" t="s">
        <v>6308</v>
      </c>
    </row>
    <row r="2814" spans="1:6" x14ac:dyDescent="0.25">
      <c r="A2814" t="str">
        <f t="shared" si="86"/>
        <v>AMMS3638</v>
      </c>
      <c r="B2814" s="116" t="str">
        <f t="shared" si="87"/>
        <v xml:space="preserve">MACANUDO INSPIRADO BLACK CANONAZO </v>
      </c>
      <c r="C2814" s="101">
        <v>11</v>
      </c>
      <c r="D2814" t="s">
        <v>3529</v>
      </c>
      <c r="E2814" t="s">
        <v>6309</v>
      </c>
      <c r="F2814" t="s">
        <v>6310</v>
      </c>
    </row>
    <row r="2815" spans="1:6" x14ac:dyDescent="0.25">
      <c r="A2815" t="str">
        <f t="shared" si="86"/>
        <v>AMMS3639</v>
      </c>
      <c r="B2815" s="116" t="str">
        <f t="shared" si="87"/>
        <v xml:space="preserve">MACANUDO INSPIRADO BLACK CANONAZO </v>
      </c>
      <c r="C2815" s="101">
        <v>110</v>
      </c>
      <c r="D2815" t="s">
        <v>2755</v>
      </c>
      <c r="E2815" t="s">
        <v>6309</v>
      </c>
      <c r="F2815" t="s">
        <v>6311</v>
      </c>
    </row>
    <row r="2816" spans="1:6" x14ac:dyDescent="0.25">
      <c r="A2816" t="str">
        <f t="shared" si="86"/>
        <v>AMMS3640</v>
      </c>
      <c r="B2816" s="116" t="str">
        <f t="shared" si="87"/>
        <v xml:space="preserve">MACANUDO INSPIRADO BLACK GIGANTE </v>
      </c>
      <c r="C2816" s="101">
        <v>10.1</v>
      </c>
      <c r="D2816" t="s">
        <v>3529</v>
      </c>
      <c r="E2816" t="s">
        <v>6312</v>
      </c>
      <c r="F2816" t="s">
        <v>6313</v>
      </c>
    </row>
    <row r="2817" spans="1:6" x14ac:dyDescent="0.25">
      <c r="A2817" t="str">
        <f t="shared" si="86"/>
        <v>AMMS3641</v>
      </c>
      <c r="B2817" s="116" t="str">
        <f t="shared" si="87"/>
        <v xml:space="preserve">MACANUDO INSPIRADO BLACK GIGANTE </v>
      </c>
      <c r="C2817" s="101">
        <v>101</v>
      </c>
      <c r="D2817" t="s">
        <v>2755</v>
      </c>
      <c r="E2817" t="s">
        <v>6312</v>
      </c>
      <c r="F2817" t="s">
        <v>6314</v>
      </c>
    </row>
    <row r="2818" spans="1:6" x14ac:dyDescent="0.25">
      <c r="A2818" t="str">
        <f t="shared" ref="A2818:A2881" si="88">"AMMS" &amp; F2818</f>
        <v>AMMS3634</v>
      </c>
      <c r="B2818" s="116" t="str">
        <f t="shared" ref="B2818:B2881" si="89">E2818 &amp; " " &amp; IF(D2818="astuccio da 20 pezzi","*AST 20",IF(D2818="cartoccio da 20 pezzi","*CART 20",""))</f>
        <v xml:space="preserve">MACANUDO INSPIRADO BLACK GORDITO </v>
      </c>
      <c r="C2818" s="101">
        <v>9.3000000000000007</v>
      </c>
      <c r="D2818" t="s">
        <v>3529</v>
      </c>
      <c r="E2818" t="s">
        <v>6315</v>
      </c>
      <c r="F2818" t="s">
        <v>6316</v>
      </c>
    </row>
    <row r="2819" spans="1:6" x14ac:dyDescent="0.25">
      <c r="A2819" t="str">
        <f t="shared" si="88"/>
        <v>AMMS3635</v>
      </c>
      <c r="B2819" s="116" t="str">
        <f t="shared" si="89"/>
        <v xml:space="preserve">MACANUDO INSPIRADO BLACK GORDITO </v>
      </c>
      <c r="C2819" s="101">
        <v>93</v>
      </c>
      <c r="D2819" t="s">
        <v>2755</v>
      </c>
      <c r="E2819" t="s">
        <v>6315</v>
      </c>
      <c r="F2819" t="s">
        <v>6317</v>
      </c>
    </row>
    <row r="2820" spans="1:6" x14ac:dyDescent="0.25">
      <c r="A2820" t="str">
        <f t="shared" si="88"/>
        <v>AMMS3636</v>
      </c>
      <c r="B2820" s="116" t="str">
        <f t="shared" si="89"/>
        <v xml:space="preserve">MACANUDO INSPIRADO BLACK ROBUSTO </v>
      </c>
      <c r="C2820" s="101">
        <v>8.9</v>
      </c>
      <c r="D2820" t="s">
        <v>3529</v>
      </c>
      <c r="E2820" t="s">
        <v>6318</v>
      </c>
      <c r="F2820" t="s">
        <v>6319</v>
      </c>
    </row>
    <row r="2821" spans="1:6" x14ac:dyDescent="0.25">
      <c r="A2821" t="str">
        <f t="shared" si="88"/>
        <v>AMMS3637</v>
      </c>
      <c r="B2821" s="116" t="str">
        <f t="shared" si="89"/>
        <v xml:space="preserve">MACANUDO INSPIRADO BLACK ROBUSTO </v>
      </c>
      <c r="C2821" s="101">
        <v>89</v>
      </c>
      <c r="D2821" t="s">
        <v>2755</v>
      </c>
      <c r="E2821" t="s">
        <v>6318</v>
      </c>
      <c r="F2821" t="s">
        <v>6320</v>
      </c>
    </row>
    <row r="2822" spans="1:6" x14ac:dyDescent="0.25">
      <c r="A2822" t="str">
        <f t="shared" si="88"/>
        <v>AMMS3762</v>
      </c>
      <c r="B2822" s="116" t="str">
        <f t="shared" si="89"/>
        <v xml:space="preserve">MACANUDO INSPIRADO BLACK ROBUSTO 20 </v>
      </c>
      <c r="C2822" s="101">
        <v>160</v>
      </c>
      <c r="D2822" t="s">
        <v>1900</v>
      </c>
      <c r="E2822" t="s">
        <v>6321</v>
      </c>
      <c r="F2822" t="s">
        <v>6322</v>
      </c>
    </row>
    <row r="2823" spans="1:6" x14ac:dyDescent="0.25">
      <c r="A2823" t="str">
        <f t="shared" si="88"/>
        <v>AMMS3771</v>
      </c>
      <c r="B2823" s="116" t="str">
        <f t="shared" si="89"/>
        <v xml:space="preserve">MACANUDO INSPIRADO BLACK TORO </v>
      </c>
      <c r="C2823" s="101">
        <v>8.4</v>
      </c>
      <c r="D2823" t="s">
        <v>3529</v>
      </c>
      <c r="E2823" t="s">
        <v>6323</v>
      </c>
      <c r="F2823" t="s">
        <v>6324</v>
      </c>
    </row>
    <row r="2824" spans="1:6" x14ac:dyDescent="0.25">
      <c r="A2824" t="str">
        <f t="shared" si="88"/>
        <v>AMMS3763</v>
      </c>
      <c r="B2824" s="116" t="str">
        <f t="shared" si="89"/>
        <v xml:space="preserve">MACANUDO INSPIRADO BLACK TORO 20 </v>
      </c>
      <c r="C2824" s="101">
        <v>168</v>
      </c>
      <c r="D2824" t="s">
        <v>1900</v>
      </c>
      <c r="E2824" t="s">
        <v>6325</v>
      </c>
      <c r="F2824" t="s">
        <v>6326</v>
      </c>
    </row>
    <row r="2825" spans="1:6" x14ac:dyDescent="0.25">
      <c r="A2825" t="str">
        <f t="shared" si="88"/>
        <v>AMMS3358</v>
      </c>
      <c r="B2825" s="116" t="str">
        <f t="shared" si="89"/>
        <v xml:space="preserve">MACANUDO INSPIRADO DIPLOMAT </v>
      </c>
      <c r="C2825" s="101">
        <v>93</v>
      </c>
      <c r="D2825" t="s">
        <v>2755</v>
      </c>
      <c r="E2825" t="s">
        <v>6327</v>
      </c>
      <c r="F2825" t="s">
        <v>6328</v>
      </c>
    </row>
    <row r="2826" spans="1:6" x14ac:dyDescent="0.25">
      <c r="A2826" t="str">
        <f t="shared" si="88"/>
        <v>AMMS3359</v>
      </c>
      <c r="B2826" s="116" t="str">
        <f t="shared" si="89"/>
        <v xml:space="preserve">MACANUDO INSPIRADO DIPLOMAT </v>
      </c>
      <c r="C2826" s="101">
        <v>9.3000000000000007</v>
      </c>
      <c r="D2826" t="s">
        <v>3529</v>
      </c>
      <c r="E2826" t="s">
        <v>6327</v>
      </c>
      <c r="F2826" t="s">
        <v>6329</v>
      </c>
    </row>
    <row r="2827" spans="1:6" x14ac:dyDescent="0.25">
      <c r="A2827" t="str">
        <f t="shared" si="88"/>
        <v>AMMS3853</v>
      </c>
      <c r="B2827" s="116" t="str">
        <f t="shared" si="89"/>
        <v xml:space="preserve">MACANUDO INSPIRADO G ROBUSTO </v>
      </c>
      <c r="C2827" s="101">
        <v>197.5</v>
      </c>
      <c r="D2827" t="s">
        <v>3483</v>
      </c>
      <c r="E2827" t="s">
        <v>6330</v>
      </c>
      <c r="F2827" t="s">
        <v>6331</v>
      </c>
    </row>
    <row r="2828" spans="1:6" x14ac:dyDescent="0.25">
      <c r="A2828" t="str">
        <f t="shared" si="88"/>
        <v>AMMS3854</v>
      </c>
      <c r="B2828" s="116" t="str">
        <f t="shared" si="89"/>
        <v xml:space="preserve">MACANUDO INSPIRADO G ROBUSTO </v>
      </c>
      <c r="C2828" s="101">
        <v>7.9</v>
      </c>
      <c r="D2828" t="s">
        <v>3529</v>
      </c>
      <c r="E2828" t="s">
        <v>6330</v>
      </c>
      <c r="F2828" t="s">
        <v>6332</v>
      </c>
    </row>
    <row r="2829" spans="1:6" x14ac:dyDescent="0.25">
      <c r="A2829" t="str">
        <f t="shared" si="88"/>
        <v>AMMS3855</v>
      </c>
      <c r="B2829" s="116" t="str">
        <f t="shared" si="89"/>
        <v xml:space="preserve">MACANUDO INSPIRADO G TORO </v>
      </c>
      <c r="C2829" s="101">
        <v>205</v>
      </c>
      <c r="D2829" t="s">
        <v>3483</v>
      </c>
      <c r="E2829" t="s">
        <v>6333</v>
      </c>
      <c r="F2829" t="s">
        <v>6334</v>
      </c>
    </row>
    <row r="2830" spans="1:6" x14ac:dyDescent="0.25">
      <c r="A2830" t="str">
        <f t="shared" si="88"/>
        <v>AMMS3856</v>
      </c>
      <c r="B2830" s="116" t="str">
        <f t="shared" si="89"/>
        <v xml:space="preserve">MACANUDO INSPIRADO G TORO </v>
      </c>
      <c r="C2830" s="101">
        <v>8.1999999999999993</v>
      </c>
      <c r="D2830" t="s">
        <v>3529</v>
      </c>
      <c r="E2830" t="s">
        <v>6333</v>
      </c>
      <c r="F2830" t="s">
        <v>6335</v>
      </c>
    </row>
    <row r="2831" spans="1:6" x14ac:dyDescent="0.25">
      <c r="A2831" t="str">
        <f t="shared" si="88"/>
        <v>AMMS3126</v>
      </c>
      <c r="B2831" s="116" t="str">
        <f t="shared" si="89"/>
        <v xml:space="preserve">MACANUDO INSPIRADO GIGANTE </v>
      </c>
      <c r="C2831" s="101">
        <v>104</v>
      </c>
      <c r="D2831" t="s">
        <v>2755</v>
      </c>
      <c r="E2831" t="s">
        <v>6336</v>
      </c>
      <c r="F2831" t="s">
        <v>6337</v>
      </c>
    </row>
    <row r="2832" spans="1:6" x14ac:dyDescent="0.25">
      <c r="A2832" t="str">
        <f t="shared" si="88"/>
        <v>AMMS3127</v>
      </c>
      <c r="B2832" s="116" t="str">
        <f t="shared" si="89"/>
        <v xml:space="preserve">MACANUDO INSPIRADO GIGANTE </v>
      </c>
      <c r="C2832" s="101">
        <v>10.4</v>
      </c>
      <c r="D2832" t="s">
        <v>3529</v>
      </c>
      <c r="E2832" t="s">
        <v>6336</v>
      </c>
      <c r="F2832" t="s">
        <v>6338</v>
      </c>
    </row>
    <row r="2833" spans="1:6" x14ac:dyDescent="0.25">
      <c r="A2833" t="str">
        <f t="shared" si="88"/>
        <v>AMMS3356</v>
      </c>
      <c r="B2833" s="116" t="str">
        <f t="shared" si="89"/>
        <v xml:space="preserve">MACANUDO INSPIRADO GORDITO </v>
      </c>
      <c r="C2833" s="101">
        <v>102</v>
      </c>
      <c r="D2833" t="s">
        <v>2755</v>
      </c>
      <c r="E2833" t="s">
        <v>6339</v>
      </c>
      <c r="F2833" t="s">
        <v>6340</v>
      </c>
    </row>
    <row r="2834" spans="1:6" x14ac:dyDescent="0.25">
      <c r="A2834" t="str">
        <f t="shared" si="88"/>
        <v>AMMS3357</v>
      </c>
      <c r="B2834" s="116" t="str">
        <f t="shared" si="89"/>
        <v xml:space="preserve">MACANUDO INSPIRADO GORDITO </v>
      </c>
      <c r="C2834" s="101">
        <v>10.199999999999999</v>
      </c>
      <c r="D2834" t="s">
        <v>3529</v>
      </c>
      <c r="E2834" t="s">
        <v>6339</v>
      </c>
      <c r="F2834" t="s">
        <v>6341</v>
      </c>
    </row>
    <row r="2835" spans="1:6" x14ac:dyDescent="0.25">
      <c r="A2835" t="str">
        <f t="shared" si="88"/>
        <v>AMMS3352</v>
      </c>
      <c r="B2835" s="116" t="str">
        <f t="shared" si="89"/>
        <v xml:space="preserve">MACANUDO INSPIRADO MAREVAS </v>
      </c>
      <c r="C2835" s="101">
        <v>136</v>
      </c>
      <c r="D2835" t="s">
        <v>1900</v>
      </c>
      <c r="E2835" t="s">
        <v>6342</v>
      </c>
      <c r="F2835" t="s">
        <v>6343</v>
      </c>
    </row>
    <row r="2836" spans="1:6" x14ac:dyDescent="0.25">
      <c r="A2836" t="str">
        <f t="shared" si="88"/>
        <v>AMMS3353</v>
      </c>
      <c r="B2836" s="116" t="str">
        <f t="shared" si="89"/>
        <v xml:space="preserve">MACANUDO INSPIRADO MAREVAS </v>
      </c>
      <c r="C2836" s="101">
        <v>6.8</v>
      </c>
      <c r="D2836" t="s">
        <v>3529</v>
      </c>
      <c r="E2836" t="s">
        <v>6342</v>
      </c>
      <c r="F2836" t="s">
        <v>6344</v>
      </c>
    </row>
    <row r="2837" spans="1:6" x14ac:dyDescent="0.25">
      <c r="A2837" t="str">
        <f t="shared" si="88"/>
        <v>AMMS3120</v>
      </c>
      <c r="B2837" s="116" t="str">
        <f t="shared" si="89"/>
        <v xml:space="preserve">MACANUDO INSPIRADO MINUTOS </v>
      </c>
      <c r="C2837" s="101">
        <v>114</v>
      </c>
      <c r="D2837" t="s">
        <v>1900</v>
      </c>
      <c r="E2837" t="s">
        <v>6345</v>
      </c>
      <c r="F2837" t="s">
        <v>6346</v>
      </c>
    </row>
    <row r="2838" spans="1:6" x14ac:dyDescent="0.25">
      <c r="A2838" t="str">
        <f t="shared" si="88"/>
        <v>AMMS20590</v>
      </c>
      <c r="B2838" s="116" t="str">
        <f t="shared" si="89"/>
        <v xml:space="preserve">MACANUDO INSPIRADO ORANGE LANCERO </v>
      </c>
      <c r="C2838" s="101">
        <v>160</v>
      </c>
      <c r="D2838" t="s">
        <v>1900</v>
      </c>
      <c r="E2838" t="s">
        <v>6347</v>
      </c>
      <c r="F2838" t="s">
        <v>6348</v>
      </c>
    </row>
    <row r="2839" spans="1:6" x14ac:dyDescent="0.25">
      <c r="A2839" t="str">
        <f t="shared" si="88"/>
        <v>AMMS20591</v>
      </c>
      <c r="B2839" s="116" t="str">
        <f t="shared" si="89"/>
        <v xml:space="preserve">MACANUDO INSPIRADO ORANGE LANCERO </v>
      </c>
      <c r="C2839" s="101">
        <v>8</v>
      </c>
      <c r="D2839" t="s">
        <v>3529</v>
      </c>
      <c r="E2839" t="s">
        <v>6347</v>
      </c>
      <c r="F2839" t="s">
        <v>6349</v>
      </c>
    </row>
    <row r="2840" spans="1:6" x14ac:dyDescent="0.25">
      <c r="A2840" t="str">
        <f t="shared" si="88"/>
        <v>AMMS20917</v>
      </c>
      <c r="B2840" s="116" t="str">
        <f t="shared" si="89"/>
        <v xml:space="preserve">MACANUDO INSPIRADO ORANGE ROBUSTO </v>
      </c>
      <c r="C2840" s="101">
        <v>150</v>
      </c>
      <c r="D2840" t="s">
        <v>1900</v>
      </c>
      <c r="E2840" t="s">
        <v>6350</v>
      </c>
      <c r="F2840" t="s">
        <v>6351</v>
      </c>
    </row>
    <row r="2841" spans="1:6" x14ac:dyDescent="0.25">
      <c r="A2841" t="str">
        <f t="shared" si="88"/>
        <v>AMMS20931</v>
      </c>
      <c r="B2841" s="116" t="str">
        <f t="shared" si="89"/>
        <v xml:space="preserve">MACANUDO INSPIRADO ORANGE ROBUSTO </v>
      </c>
      <c r="C2841" s="101">
        <v>7.5</v>
      </c>
      <c r="D2841" t="s">
        <v>3529</v>
      </c>
      <c r="E2841" t="s">
        <v>6350</v>
      </c>
      <c r="F2841" t="s">
        <v>6352</v>
      </c>
    </row>
    <row r="2842" spans="1:6" x14ac:dyDescent="0.25">
      <c r="A2842" t="str">
        <f t="shared" si="88"/>
        <v>AMMS3122</v>
      </c>
      <c r="B2842" s="116" t="str">
        <f t="shared" si="89"/>
        <v xml:space="preserve">MACANUDO INSPIRADO PETIT PIRAMIDE </v>
      </c>
      <c r="C2842" s="101">
        <v>150</v>
      </c>
      <c r="D2842" t="s">
        <v>1900</v>
      </c>
      <c r="E2842" t="s">
        <v>6353</v>
      </c>
      <c r="F2842" t="s">
        <v>6354</v>
      </c>
    </row>
    <row r="2843" spans="1:6" x14ac:dyDescent="0.25">
      <c r="A2843" t="str">
        <f t="shared" si="88"/>
        <v>AMMS3123</v>
      </c>
      <c r="B2843" s="116" t="str">
        <f t="shared" si="89"/>
        <v xml:space="preserve">MACANUDO INSPIRADO PETIT PIRAMIDE </v>
      </c>
      <c r="C2843" s="101">
        <v>7.5</v>
      </c>
      <c r="D2843" t="s">
        <v>3529</v>
      </c>
      <c r="E2843" t="s">
        <v>6353</v>
      </c>
      <c r="F2843" t="s">
        <v>6355</v>
      </c>
    </row>
    <row r="2844" spans="1:6" x14ac:dyDescent="0.25">
      <c r="A2844" t="str">
        <f t="shared" si="88"/>
        <v>AMMS3354</v>
      </c>
      <c r="B2844" s="116" t="str">
        <f t="shared" si="89"/>
        <v xml:space="preserve">MACANUDO INSPIRADO PIRAMIDE </v>
      </c>
      <c r="C2844" s="101">
        <v>115</v>
      </c>
      <c r="D2844" t="s">
        <v>2755</v>
      </c>
      <c r="E2844" t="s">
        <v>6356</v>
      </c>
      <c r="F2844" t="s">
        <v>6357</v>
      </c>
    </row>
    <row r="2845" spans="1:6" x14ac:dyDescent="0.25">
      <c r="A2845" t="str">
        <f t="shared" si="88"/>
        <v>AMMS3355</v>
      </c>
      <c r="B2845" s="116" t="str">
        <f t="shared" si="89"/>
        <v xml:space="preserve">MACANUDO INSPIRADO PIRAMIDE </v>
      </c>
      <c r="C2845" s="101">
        <v>11.5</v>
      </c>
      <c r="D2845" t="s">
        <v>3529</v>
      </c>
      <c r="E2845" t="s">
        <v>6356</v>
      </c>
      <c r="F2845" t="s">
        <v>6358</v>
      </c>
    </row>
    <row r="2846" spans="1:6" x14ac:dyDescent="0.25">
      <c r="A2846" t="str">
        <f t="shared" si="88"/>
        <v>AMMS3807</v>
      </c>
      <c r="B2846" s="116" t="str">
        <f t="shared" si="89"/>
        <v xml:space="preserve">MACANUDO INSPIRADO RED GIGANTE </v>
      </c>
      <c r="C2846" s="101">
        <v>168</v>
      </c>
      <c r="D2846" t="s">
        <v>1900</v>
      </c>
      <c r="E2846" t="s">
        <v>6359</v>
      </c>
      <c r="F2846" t="s">
        <v>6360</v>
      </c>
    </row>
    <row r="2847" spans="1:6" x14ac:dyDescent="0.25">
      <c r="A2847" t="str">
        <f t="shared" si="88"/>
        <v>AMMS3808</v>
      </c>
      <c r="B2847" s="116" t="str">
        <f t="shared" si="89"/>
        <v xml:space="preserve">MACANUDO INSPIRADO RED GIGANTE </v>
      </c>
      <c r="C2847" s="101">
        <v>8.4</v>
      </c>
      <c r="D2847" t="s">
        <v>3529</v>
      </c>
      <c r="E2847" t="s">
        <v>6359</v>
      </c>
      <c r="F2847" t="s">
        <v>6361</v>
      </c>
    </row>
    <row r="2848" spans="1:6" x14ac:dyDescent="0.25">
      <c r="A2848" t="str">
        <f t="shared" si="88"/>
        <v>AMMS3809</v>
      </c>
      <c r="B2848" s="116" t="str">
        <f t="shared" si="89"/>
        <v xml:space="preserve">MACANUDO INSPIRADO RED ROBUSTO </v>
      </c>
      <c r="C2848" s="101">
        <v>156</v>
      </c>
      <c r="D2848" t="s">
        <v>1900</v>
      </c>
      <c r="E2848" t="s">
        <v>6362</v>
      </c>
      <c r="F2848" t="s">
        <v>6363</v>
      </c>
    </row>
    <row r="2849" spans="1:6" x14ac:dyDescent="0.25">
      <c r="A2849" t="str">
        <f t="shared" si="88"/>
        <v>AMMS3810</v>
      </c>
      <c r="B2849" s="116" t="str">
        <f t="shared" si="89"/>
        <v xml:space="preserve">MACANUDO INSPIRADO RED ROBUSTO </v>
      </c>
      <c r="C2849" s="101">
        <v>7.8</v>
      </c>
      <c r="D2849" t="s">
        <v>3529</v>
      </c>
      <c r="E2849" t="s">
        <v>6362</v>
      </c>
      <c r="F2849" t="s">
        <v>6364</v>
      </c>
    </row>
    <row r="2850" spans="1:6" x14ac:dyDescent="0.25">
      <c r="A2850" t="str">
        <f t="shared" si="88"/>
        <v>AMMS3124</v>
      </c>
      <c r="B2850" s="116" t="str">
        <f t="shared" si="89"/>
        <v xml:space="preserve">MACANUDO INSPIRADO ROBUSTO </v>
      </c>
      <c r="C2850" s="101">
        <v>92</v>
      </c>
      <c r="D2850" t="s">
        <v>2755</v>
      </c>
      <c r="E2850" t="s">
        <v>6365</v>
      </c>
      <c r="F2850" t="s">
        <v>6366</v>
      </c>
    </row>
    <row r="2851" spans="1:6" x14ac:dyDescent="0.25">
      <c r="A2851" t="str">
        <f t="shared" si="88"/>
        <v>AMMS3125</v>
      </c>
      <c r="B2851" s="116" t="str">
        <f t="shared" si="89"/>
        <v xml:space="preserve">MACANUDO INSPIRADO ROBUSTO </v>
      </c>
      <c r="C2851" s="101">
        <v>9.1999999999999993</v>
      </c>
      <c r="D2851" t="s">
        <v>3529</v>
      </c>
      <c r="E2851" t="s">
        <v>6365</v>
      </c>
      <c r="F2851" t="s">
        <v>6367</v>
      </c>
    </row>
    <row r="2852" spans="1:6" x14ac:dyDescent="0.25">
      <c r="A2852" t="str">
        <f t="shared" si="88"/>
        <v>AMMS3694</v>
      </c>
      <c r="B2852" s="116" t="str">
        <f t="shared" si="89"/>
        <v xml:space="preserve">MACANUDO INSPIRADO WHITE ROBUSTO </v>
      </c>
      <c r="C2852" s="101">
        <v>7</v>
      </c>
      <c r="D2852" t="s">
        <v>3529</v>
      </c>
      <c r="E2852" t="s">
        <v>6368</v>
      </c>
      <c r="F2852" t="s">
        <v>6369</v>
      </c>
    </row>
    <row r="2853" spans="1:6" x14ac:dyDescent="0.25">
      <c r="A2853" t="str">
        <f t="shared" si="88"/>
        <v>AMMS3695</v>
      </c>
      <c r="B2853" s="116" t="str">
        <f t="shared" si="89"/>
        <v xml:space="preserve">MACANUDO INSPIRADO WHITE ROBUSTO </v>
      </c>
      <c r="C2853" s="101">
        <v>140</v>
      </c>
      <c r="D2853" t="s">
        <v>1900</v>
      </c>
      <c r="E2853" t="s">
        <v>6368</v>
      </c>
      <c r="F2853" t="s">
        <v>6370</v>
      </c>
    </row>
    <row r="2854" spans="1:6" x14ac:dyDescent="0.25">
      <c r="A2854" t="str">
        <f t="shared" si="88"/>
        <v>AMMS21023</v>
      </c>
      <c r="B2854" s="116" t="str">
        <f t="shared" si="89"/>
        <v xml:space="preserve">MACANUDO INSPIRADO WHITE ROBUSTO FRESHPACK </v>
      </c>
      <c r="C2854" s="101">
        <v>24</v>
      </c>
      <c r="D2854" t="s">
        <v>2792</v>
      </c>
      <c r="E2854" t="s">
        <v>6371</v>
      </c>
      <c r="F2854" t="s">
        <v>6372</v>
      </c>
    </row>
    <row r="2855" spans="1:6" x14ac:dyDescent="0.25">
      <c r="A2855" t="str">
        <f t="shared" si="88"/>
        <v>AMMS21024</v>
      </c>
      <c r="B2855" s="116" t="str">
        <f t="shared" si="89"/>
        <v xml:space="preserve">MACANUDO INSPIRADO WHITE ROBUSTO FRESHPACK </v>
      </c>
      <c r="C2855" s="101">
        <v>144</v>
      </c>
      <c r="D2855" t="s">
        <v>2786</v>
      </c>
      <c r="E2855" t="s">
        <v>6371</v>
      </c>
      <c r="F2855" t="s">
        <v>6373</v>
      </c>
    </row>
    <row r="2856" spans="1:6" x14ac:dyDescent="0.25">
      <c r="A2856" t="str">
        <f t="shared" si="88"/>
        <v>AMMS21431</v>
      </c>
      <c r="B2856" s="116" t="str">
        <f t="shared" si="89"/>
        <v xml:space="preserve">MACANUDO INSPIRADO WHITE ROTHSCHILD </v>
      </c>
      <c r="C2856" s="101">
        <v>136</v>
      </c>
      <c r="D2856" t="s">
        <v>1900</v>
      </c>
      <c r="E2856" t="s">
        <v>6374</v>
      </c>
      <c r="F2856" t="s">
        <v>6375</v>
      </c>
    </row>
    <row r="2857" spans="1:6" x14ac:dyDescent="0.25">
      <c r="A2857" t="str">
        <f t="shared" si="88"/>
        <v>AMMS21432</v>
      </c>
      <c r="B2857" s="116" t="str">
        <f t="shared" si="89"/>
        <v xml:space="preserve">MACANUDO INSPIRADO WHITE ROTHSCHILD </v>
      </c>
      <c r="C2857" s="101">
        <v>6.8</v>
      </c>
      <c r="D2857" t="s">
        <v>3529</v>
      </c>
      <c r="E2857" t="s">
        <v>6374</v>
      </c>
      <c r="F2857" t="s">
        <v>6376</v>
      </c>
    </row>
    <row r="2858" spans="1:6" x14ac:dyDescent="0.25">
      <c r="A2858" t="str">
        <f t="shared" si="88"/>
        <v>AMMS3696</v>
      </c>
      <c r="B2858" s="116" t="str">
        <f t="shared" si="89"/>
        <v xml:space="preserve">MACANUDO INSPIRADO WHITE TORO </v>
      </c>
      <c r="C2858" s="101">
        <v>7.5</v>
      </c>
      <c r="D2858" t="s">
        <v>3529</v>
      </c>
      <c r="E2858" t="s">
        <v>6377</v>
      </c>
      <c r="F2858" t="s">
        <v>6378</v>
      </c>
    </row>
    <row r="2859" spans="1:6" x14ac:dyDescent="0.25">
      <c r="A2859" t="str">
        <f t="shared" si="88"/>
        <v>AMMS3697</v>
      </c>
      <c r="B2859" s="116" t="str">
        <f t="shared" si="89"/>
        <v xml:space="preserve">MACANUDO INSPIRADO WHITE TORO </v>
      </c>
      <c r="C2859" s="101">
        <v>150</v>
      </c>
      <c r="D2859" t="s">
        <v>1900</v>
      </c>
      <c r="E2859" t="s">
        <v>6377</v>
      </c>
      <c r="F2859" t="s">
        <v>6379</v>
      </c>
    </row>
    <row r="2860" spans="1:6" x14ac:dyDescent="0.25">
      <c r="A2860" t="str">
        <f t="shared" si="88"/>
        <v>AMMS16432</v>
      </c>
      <c r="B2860" s="116" t="str">
        <f t="shared" si="89"/>
        <v xml:space="preserve">MACANUDO MADURO ASCOT </v>
      </c>
      <c r="C2860" s="101">
        <v>25</v>
      </c>
      <c r="D2860" t="s">
        <v>2755</v>
      </c>
      <c r="E2860" t="s">
        <v>6380</v>
      </c>
      <c r="F2860" t="s">
        <v>6381</v>
      </c>
    </row>
    <row r="2861" spans="1:6" x14ac:dyDescent="0.25">
      <c r="A2861" t="str">
        <f t="shared" si="88"/>
        <v>AMMS3026</v>
      </c>
      <c r="B2861" s="116" t="str">
        <f t="shared" si="89"/>
        <v xml:space="preserve">MACANUDO MADURO HYDE PARK </v>
      </c>
      <c r="C2861" s="101">
        <v>210</v>
      </c>
      <c r="D2861" t="s">
        <v>3483</v>
      </c>
      <c r="E2861" t="s">
        <v>6382</v>
      </c>
      <c r="F2861" t="s">
        <v>6383</v>
      </c>
    </row>
    <row r="2862" spans="1:6" x14ac:dyDescent="0.25">
      <c r="A2862" t="str">
        <f t="shared" si="88"/>
        <v>AMMS16434</v>
      </c>
      <c r="B2862" s="116" t="str">
        <f t="shared" si="89"/>
        <v xml:space="preserve">MACANUDO MADURO HYDE PARK </v>
      </c>
      <c r="C2862" s="101">
        <v>8.4</v>
      </c>
      <c r="D2862" t="s">
        <v>3529</v>
      </c>
      <c r="E2862" t="s">
        <v>6382</v>
      </c>
      <c r="F2862" t="s">
        <v>6384</v>
      </c>
    </row>
    <row r="2863" spans="1:6" x14ac:dyDescent="0.25">
      <c r="A2863" t="str">
        <f t="shared" si="88"/>
        <v>AMMS3028</v>
      </c>
      <c r="B2863" s="116" t="str">
        <f t="shared" si="89"/>
        <v xml:space="preserve">MACANUDO MADURO LONDON CLUB </v>
      </c>
      <c r="C2863" s="101">
        <v>150</v>
      </c>
      <c r="D2863" t="s">
        <v>3483</v>
      </c>
      <c r="E2863" t="s">
        <v>6385</v>
      </c>
      <c r="F2863" t="s">
        <v>6386</v>
      </c>
    </row>
    <row r="2864" spans="1:6" x14ac:dyDescent="0.25">
      <c r="A2864" t="str">
        <f t="shared" si="88"/>
        <v>AMMS3029</v>
      </c>
      <c r="B2864" s="116" t="str">
        <f t="shared" si="89"/>
        <v xml:space="preserve">MACANUDO MADURO LONDON CLUB </v>
      </c>
      <c r="C2864" s="101">
        <v>6</v>
      </c>
      <c r="D2864" t="s">
        <v>3529</v>
      </c>
      <c r="E2864" t="s">
        <v>6385</v>
      </c>
      <c r="F2864" t="s">
        <v>6387</v>
      </c>
    </row>
    <row r="2865" spans="1:6" x14ac:dyDescent="0.25">
      <c r="A2865" t="str">
        <f t="shared" si="88"/>
        <v>AMMS3030</v>
      </c>
      <c r="B2865" s="116" t="str">
        <f t="shared" si="89"/>
        <v xml:space="preserve">MACANUDO MADURO LORDS </v>
      </c>
      <c r="C2865" s="101">
        <v>187.5</v>
      </c>
      <c r="D2865" t="s">
        <v>3483</v>
      </c>
      <c r="E2865" t="s">
        <v>6388</v>
      </c>
      <c r="F2865" t="s">
        <v>6389</v>
      </c>
    </row>
    <row r="2866" spans="1:6" x14ac:dyDescent="0.25">
      <c r="A2866" t="str">
        <f t="shared" si="88"/>
        <v>AMMS3031</v>
      </c>
      <c r="B2866" s="116" t="str">
        <f t="shared" si="89"/>
        <v xml:space="preserve">MACANUDO MADURO LORDS </v>
      </c>
      <c r="C2866" s="101">
        <v>7.5</v>
      </c>
      <c r="D2866" t="s">
        <v>3529</v>
      </c>
      <c r="E2866" t="s">
        <v>6388</v>
      </c>
      <c r="F2866" t="s">
        <v>6390</v>
      </c>
    </row>
    <row r="2867" spans="1:6" x14ac:dyDescent="0.25">
      <c r="A2867" t="str">
        <f t="shared" si="88"/>
        <v>AMMS21260</v>
      </c>
      <c r="B2867" s="116" t="str">
        <f t="shared" si="89"/>
        <v xml:space="preserve">MACANUDO VINTAGE MADURO 2013 GRAN TORO </v>
      </c>
      <c r="C2867" s="101">
        <v>16.5</v>
      </c>
      <c r="D2867" t="s">
        <v>3529</v>
      </c>
      <c r="E2867" t="s">
        <v>6391</v>
      </c>
      <c r="F2867" t="s">
        <v>6392</v>
      </c>
    </row>
    <row r="2868" spans="1:6" x14ac:dyDescent="0.25">
      <c r="A2868" t="str">
        <f t="shared" si="88"/>
        <v>AMMS21261</v>
      </c>
      <c r="B2868" s="116" t="str">
        <f t="shared" si="89"/>
        <v xml:space="preserve">MACANUDO VINTAGE MADURO 2013 GRAN TORO </v>
      </c>
      <c r="C2868" s="101">
        <v>330</v>
      </c>
      <c r="D2868" t="s">
        <v>1900</v>
      </c>
      <c r="E2868" t="s">
        <v>6391</v>
      </c>
      <c r="F2868" t="s">
        <v>6393</v>
      </c>
    </row>
    <row r="2869" spans="1:6" x14ac:dyDescent="0.25">
      <c r="A2869" t="str">
        <f t="shared" si="88"/>
        <v>AMMS21617</v>
      </c>
      <c r="B2869" s="116" t="str">
        <f t="shared" si="89"/>
        <v xml:space="preserve">MACHETERO SHORT TORPEDO </v>
      </c>
      <c r="C2869" s="101">
        <v>40</v>
      </c>
      <c r="D2869" t="s">
        <v>2755</v>
      </c>
      <c r="E2869" t="s">
        <v>6394</v>
      </c>
      <c r="F2869" t="s">
        <v>6395</v>
      </c>
    </row>
    <row r="2870" spans="1:6" x14ac:dyDescent="0.25">
      <c r="A2870" t="str">
        <f t="shared" si="88"/>
        <v>AMMS21482</v>
      </c>
      <c r="B2870" s="116" t="str">
        <f t="shared" si="89"/>
        <v xml:space="preserve">MAESTRANZA CONDE 5x52 </v>
      </c>
      <c r="C2870" s="101">
        <v>135</v>
      </c>
      <c r="D2870" t="s">
        <v>2755</v>
      </c>
      <c r="E2870" t="s">
        <v>6396</v>
      </c>
      <c r="F2870" t="s">
        <v>6397</v>
      </c>
    </row>
    <row r="2871" spans="1:6" x14ac:dyDescent="0.25">
      <c r="A2871" t="str">
        <f t="shared" si="88"/>
        <v>AMMS21483</v>
      </c>
      <c r="B2871" s="116" t="str">
        <f t="shared" si="89"/>
        <v xml:space="preserve">MAESTRANZA MARQUES 6x50 </v>
      </c>
      <c r="C2871" s="101">
        <v>140</v>
      </c>
      <c r="D2871" t="s">
        <v>2755</v>
      </c>
      <c r="E2871" t="s">
        <v>6398</v>
      </c>
      <c r="F2871" t="s">
        <v>6399</v>
      </c>
    </row>
    <row r="2872" spans="1:6" x14ac:dyDescent="0.25">
      <c r="A2872" t="str">
        <f t="shared" si="88"/>
        <v>AMMS21484</v>
      </c>
      <c r="B2872" s="116" t="str">
        <f t="shared" si="89"/>
        <v xml:space="preserve">MAESTRANZA VIZCONDE 4x60 </v>
      </c>
      <c r="C2872" s="101">
        <v>140</v>
      </c>
      <c r="D2872" t="s">
        <v>2755</v>
      </c>
      <c r="E2872" t="s">
        <v>6400</v>
      </c>
      <c r="F2872" t="s">
        <v>6401</v>
      </c>
    </row>
    <row r="2873" spans="1:6" x14ac:dyDescent="0.25">
      <c r="A2873" t="str">
        <f t="shared" si="88"/>
        <v>AMMS17932</v>
      </c>
      <c r="B2873" s="116" t="str">
        <f t="shared" si="89"/>
        <v xml:space="preserve">MANFREDI </v>
      </c>
      <c r="C2873" s="101">
        <v>85</v>
      </c>
      <c r="D2873" t="s">
        <v>2755</v>
      </c>
      <c r="E2873" t="s">
        <v>6402</v>
      </c>
      <c r="F2873" t="s">
        <v>6403</v>
      </c>
    </row>
    <row r="2874" spans="1:6" x14ac:dyDescent="0.25">
      <c r="A2874" t="str">
        <f t="shared" si="88"/>
        <v>AMMS18381</v>
      </c>
      <c r="B2874" s="116" t="str">
        <f t="shared" si="89"/>
        <v xml:space="preserve">MANFREDI </v>
      </c>
      <c r="C2874" s="101">
        <v>17</v>
      </c>
      <c r="D2874" t="s">
        <v>2789</v>
      </c>
      <c r="E2874" t="s">
        <v>6402</v>
      </c>
      <c r="F2874" t="s">
        <v>6404</v>
      </c>
    </row>
    <row r="2875" spans="1:6" x14ac:dyDescent="0.25">
      <c r="A2875" t="str">
        <f t="shared" si="88"/>
        <v>AMMS18449</v>
      </c>
      <c r="B2875" s="116" t="str">
        <f t="shared" si="89"/>
        <v xml:space="preserve">MANFREDI 171x104 </v>
      </c>
      <c r="C2875" s="101">
        <v>24</v>
      </c>
      <c r="D2875" t="s">
        <v>2792</v>
      </c>
      <c r="E2875" t="s">
        <v>6405</v>
      </c>
      <c r="F2875" t="s">
        <v>6406</v>
      </c>
    </row>
    <row r="2876" spans="1:6" x14ac:dyDescent="0.25">
      <c r="A2876" t="str">
        <f t="shared" si="88"/>
        <v>AMMS19555</v>
      </c>
      <c r="B2876" s="116" t="str">
        <f t="shared" si="89"/>
        <v xml:space="preserve">MANFREDI 171x104 </v>
      </c>
      <c r="C2876" s="101">
        <v>80</v>
      </c>
      <c r="D2876" t="s">
        <v>2755</v>
      </c>
      <c r="E2876" t="s">
        <v>6405</v>
      </c>
      <c r="F2876" t="s">
        <v>6407</v>
      </c>
    </row>
    <row r="2877" spans="1:6" x14ac:dyDescent="0.25">
      <c r="A2877" t="str">
        <f t="shared" si="88"/>
        <v>AMMS21533</v>
      </c>
      <c r="B2877" s="116" t="str">
        <f t="shared" si="89"/>
        <v xml:space="preserve">MARADONA CLASSIC ROBUSTO 5x50 </v>
      </c>
      <c r="C2877" s="101">
        <v>250</v>
      </c>
      <c r="D2877" t="s">
        <v>1900</v>
      </c>
      <c r="E2877" t="s">
        <v>6408</v>
      </c>
      <c r="F2877" t="s">
        <v>6409</v>
      </c>
    </row>
    <row r="2878" spans="1:6" x14ac:dyDescent="0.25">
      <c r="A2878" t="str">
        <f t="shared" si="88"/>
        <v>AMMS17927</v>
      </c>
      <c r="B2878" s="116" t="str">
        <f t="shared" si="89"/>
        <v xml:space="preserve">MASANIELLO </v>
      </c>
      <c r="C2878" s="101">
        <v>13</v>
      </c>
      <c r="D2878" t="s">
        <v>2752</v>
      </c>
      <c r="E2878" t="s">
        <v>6410</v>
      </c>
      <c r="F2878" t="s">
        <v>6411</v>
      </c>
    </row>
    <row r="2879" spans="1:6" x14ac:dyDescent="0.25">
      <c r="A2879" t="str">
        <f t="shared" si="88"/>
        <v>AMMS18588</v>
      </c>
      <c r="B2879" s="116" t="str">
        <f t="shared" si="89"/>
        <v xml:space="preserve">MASANIELLO INTERO </v>
      </c>
      <c r="C2879" s="101">
        <v>13.5</v>
      </c>
      <c r="D2879" t="s">
        <v>2792</v>
      </c>
      <c r="E2879" t="s">
        <v>6412</v>
      </c>
      <c r="F2879" t="s">
        <v>6413</v>
      </c>
    </row>
    <row r="2880" spans="1:6" x14ac:dyDescent="0.25">
      <c r="A2880" t="str">
        <f t="shared" si="88"/>
        <v>AMMS2991</v>
      </c>
      <c r="B2880" s="116" t="str">
        <f t="shared" si="89"/>
        <v xml:space="preserve">MASTRO TORNABUONI </v>
      </c>
      <c r="C2880" s="101">
        <v>7</v>
      </c>
      <c r="D2880" t="s">
        <v>2999</v>
      </c>
      <c r="E2880" t="s">
        <v>6414</v>
      </c>
      <c r="F2880" t="s">
        <v>6415</v>
      </c>
    </row>
    <row r="2881" spans="1:6" x14ac:dyDescent="0.25">
      <c r="A2881" t="str">
        <f t="shared" si="88"/>
        <v>AMMS19317</v>
      </c>
      <c r="B2881" s="116" t="str">
        <f t="shared" si="89"/>
        <v xml:space="preserve">MASTRO TORNABUONI AFFINATO </v>
      </c>
      <c r="C2881" s="101">
        <v>7.4</v>
      </c>
      <c r="D2881" t="s">
        <v>2789</v>
      </c>
      <c r="E2881" t="s">
        <v>6416</v>
      </c>
      <c r="F2881" t="s">
        <v>6417</v>
      </c>
    </row>
    <row r="2882" spans="1:6" x14ac:dyDescent="0.25">
      <c r="A2882" t="str">
        <f t="shared" ref="A2882:A2945" si="90">"AMMS" &amp; F2882</f>
        <v>AMMS19026</v>
      </c>
      <c r="B2882" s="116" t="str">
        <f t="shared" ref="B2882:B2945" si="91">E2882 &amp; " " &amp; IF(D2882="astuccio da 20 pezzi","*AST 20",IF(D2882="cartoccio da 20 pezzi","*CART 20",""))</f>
        <v xml:space="preserve">MASTRO TORNABUONI LONG </v>
      </c>
      <c r="C2882" s="101">
        <v>7.4</v>
      </c>
      <c r="D2882" t="s">
        <v>2789</v>
      </c>
      <c r="E2882" t="s">
        <v>6418</v>
      </c>
      <c r="F2882" t="s">
        <v>6419</v>
      </c>
    </row>
    <row r="2883" spans="1:6" x14ac:dyDescent="0.25">
      <c r="A2883" t="str">
        <f t="shared" si="90"/>
        <v>AMMS21462</v>
      </c>
      <c r="B2883" s="116" t="str">
        <f t="shared" si="91"/>
        <v xml:space="preserve">MASTRO TORNABUONI LONG RISERVA </v>
      </c>
      <c r="C2883" s="101">
        <v>9.5</v>
      </c>
      <c r="D2883" t="s">
        <v>2789</v>
      </c>
      <c r="E2883" t="s">
        <v>6420</v>
      </c>
      <c r="F2883" t="s">
        <v>6421</v>
      </c>
    </row>
    <row r="2884" spans="1:6" x14ac:dyDescent="0.25">
      <c r="A2884" t="str">
        <f t="shared" si="90"/>
        <v>AMMS21461</v>
      </c>
      <c r="B2884" s="116" t="str">
        <f t="shared" si="91"/>
        <v xml:space="preserve">MASTRO TORNABUONI LONG XO </v>
      </c>
      <c r="C2884" s="101">
        <v>22</v>
      </c>
      <c r="D2884" t="s">
        <v>2789</v>
      </c>
      <c r="E2884" t="s">
        <v>6422</v>
      </c>
      <c r="F2884" t="s">
        <v>6423</v>
      </c>
    </row>
    <row r="2885" spans="1:6" x14ac:dyDescent="0.25">
      <c r="A2885" t="str">
        <f t="shared" si="90"/>
        <v>AMMS19957</v>
      </c>
      <c r="B2885" s="116" t="str">
        <f t="shared" si="91"/>
        <v xml:space="preserve">MASTRO TORNABUONI SCORCIATO RISERVA </v>
      </c>
      <c r="C2885" s="101">
        <v>7.4</v>
      </c>
      <c r="D2885" t="s">
        <v>2999</v>
      </c>
      <c r="E2885" t="s">
        <v>6424</v>
      </c>
      <c r="F2885" t="s">
        <v>6425</v>
      </c>
    </row>
    <row r="2886" spans="1:6" x14ac:dyDescent="0.25">
      <c r="A2886" t="str">
        <f t="shared" si="90"/>
        <v>AMMS21237</v>
      </c>
      <c r="B2886" s="116" t="str">
        <f t="shared" si="91"/>
        <v xml:space="preserve">MATILDE OSCURA CORONA </v>
      </c>
      <c r="C2886" s="101">
        <v>290</v>
      </c>
      <c r="D2886" t="s">
        <v>1900</v>
      </c>
      <c r="E2886" t="s">
        <v>6426</v>
      </c>
      <c r="F2886" t="s">
        <v>6427</v>
      </c>
    </row>
    <row r="2887" spans="1:6" x14ac:dyDescent="0.25">
      <c r="A2887" t="str">
        <f t="shared" si="90"/>
        <v>AMMS21238</v>
      </c>
      <c r="B2887" s="116" t="str">
        <f t="shared" si="91"/>
        <v xml:space="preserve">MATILDE OSCURA ROBUSTO </v>
      </c>
      <c r="C2887" s="101">
        <v>300</v>
      </c>
      <c r="D2887" t="s">
        <v>1900</v>
      </c>
      <c r="E2887" t="s">
        <v>6428</v>
      </c>
      <c r="F2887" t="s">
        <v>6429</v>
      </c>
    </row>
    <row r="2888" spans="1:6" x14ac:dyDescent="0.25">
      <c r="A2888" t="str">
        <f t="shared" si="90"/>
        <v>AMMS21239</v>
      </c>
      <c r="B2888" s="116" t="str">
        <f t="shared" si="91"/>
        <v xml:space="preserve">MATILDE OSCURA TORO BRAVO </v>
      </c>
      <c r="C2888" s="101">
        <v>310</v>
      </c>
      <c r="D2888" t="s">
        <v>1900</v>
      </c>
      <c r="E2888" t="s">
        <v>6430</v>
      </c>
      <c r="F2888" t="s">
        <v>6431</v>
      </c>
    </row>
    <row r="2889" spans="1:6" x14ac:dyDescent="0.25">
      <c r="A2889" t="str">
        <f t="shared" si="90"/>
        <v>AMMS21240</v>
      </c>
      <c r="B2889" s="116" t="str">
        <f t="shared" si="91"/>
        <v xml:space="preserve">MATILDE RENACER CORONA </v>
      </c>
      <c r="C2889" s="101">
        <v>290</v>
      </c>
      <c r="D2889" t="s">
        <v>1900</v>
      </c>
      <c r="E2889" t="s">
        <v>6432</v>
      </c>
      <c r="F2889" t="s">
        <v>6433</v>
      </c>
    </row>
    <row r="2890" spans="1:6" x14ac:dyDescent="0.25">
      <c r="A2890" t="str">
        <f t="shared" si="90"/>
        <v>AMMS21241</v>
      </c>
      <c r="B2890" s="116" t="str">
        <f t="shared" si="91"/>
        <v xml:space="preserve">MATILDE RENACER ROBUSTO </v>
      </c>
      <c r="C2890" s="101">
        <v>300</v>
      </c>
      <c r="D2890" t="s">
        <v>1900</v>
      </c>
      <c r="E2890" t="s">
        <v>6434</v>
      </c>
      <c r="F2890" t="s">
        <v>6435</v>
      </c>
    </row>
    <row r="2891" spans="1:6" x14ac:dyDescent="0.25">
      <c r="A2891" t="str">
        <f t="shared" si="90"/>
        <v>AMMS21242</v>
      </c>
      <c r="B2891" s="116" t="str">
        <f t="shared" si="91"/>
        <v xml:space="preserve">MATILDE RENACER TORO BRAVO </v>
      </c>
      <c r="C2891" s="101">
        <v>310</v>
      </c>
      <c r="D2891" t="s">
        <v>1900</v>
      </c>
      <c r="E2891" t="s">
        <v>6436</v>
      </c>
      <c r="F2891" t="s">
        <v>6437</v>
      </c>
    </row>
    <row r="2892" spans="1:6" x14ac:dyDescent="0.25">
      <c r="A2892" t="str">
        <f t="shared" si="90"/>
        <v>AMMS21566</v>
      </c>
      <c r="B2892" s="116" t="str">
        <f t="shared" si="91"/>
        <v xml:space="preserve">MATILDE SAMPLER PACK ROBUSTO </v>
      </c>
      <c r="C2892" s="101">
        <v>40</v>
      </c>
      <c r="D2892" t="s">
        <v>2752</v>
      </c>
      <c r="E2892" t="s">
        <v>6438</v>
      </c>
      <c r="F2892" t="s">
        <v>6439</v>
      </c>
    </row>
    <row r="2893" spans="1:6" x14ac:dyDescent="0.25">
      <c r="A2893" t="str">
        <f t="shared" si="90"/>
        <v>AMMS21243</v>
      </c>
      <c r="B2893" s="116" t="str">
        <f t="shared" si="91"/>
        <v xml:space="preserve">MATILDE SERENA CORONA </v>
      </c>
      <c r="C2893" s="101">
        <v>280</v>
      </c>
      <c r="D2893" t="s">
        <v>1900</v>
      </c>
      <c r="E2893" t="s">
        <v>6440</v>
      </c>
      <c r="F2893" t="s">
        <v>6441</v>
      </c>
    </row>
    <row r="2894" spans="1:6" x14ac:dyDescent="0.25">
      <c r="A2894" t="str">
        <f t="shared" si="90"/>
        <v>AMMS21244</v>
      </c>
      <c r="B2894" s="116" t="str">
        <f t="shared" si="91"/>
        <v xml:space="preserve">MATILDE SERENA MADURO ROBUSTO </v>
      </c>
      <c r="C2894" s="101">
        <v>290</v>
      </c>
      <c r="D2894" t="s">
        <v>1900</v>
      </c>
      <c r="E2894" t="s">
        <v>6442</v>
      </c>
      <c r="F2894" t="s">
        <v>6443</v>
      </c>
    </row>
    <row r="2895" spans="1:6" x14ac:dyDescent="0.25">
      <c r="A2895" t="str">
        <f t="shared" si="90"/>
        <v>AMMS21245</v>
      </c>
      <c r="B2895" s="116" t="str">
        <f t="shared" si="91"/>
        <v xml:space="preserve">MATILDE SERENA MADURO TORO BRAVO </v>
      </c>
      <c r="C2895" s="101">
        <v>300</v>
      </c>
      <c r="D2895" t="s">
        <v>1900</v>
      </c>
      <c r="E2895" t="s">
        <v>6444</v>
      </c>
      <c r="F2895" t="s">
        <v>6445</v>
      </c>
    </row>
    <row r="2896" spans="1:6" x14ac:dyDescent="0.25">
      <c r="A2896" t="str">
        <f t="shared" si="90"/>
        <v>AMMS21246</v>
      </c>
      <c r="B2896" s="116" t="str">
        <f t="shared" si="91"/>
        <v xml:space="preserve">MATILDE SERENA ROBUSTO </v>
      </c>
      <c r="C2896" s="101">
        <v>290</v>
      </c>
      <c r="D2896" t="s">
        <v>1900</v>
      </c>
      <c r="E2896" t="s">
        <v>6446</v>
      </c>
      <c r="F2896" t="s">
        <v>6447</v>
      </c>
    </row>
    <row r="2897" spans="1:6" x14ac:dyDescent="0.25">
      <c r="A2897" t="str">
        <f t="shared" si="90"/>
        <v>AMMS21247</v>
      </c>
      <c r="B2897" s="116" t="str">
        <f t="shared" si="91"/>
        <v xml:space="preserve">MATILDE SERENA TORO BRAVO </v>
      </c>
      <c r="C2897" s="101">
        <v>300</v>
      </c>
      <c r="D2897" t="s">
        <v>1900</v>
      </c>
      <c r="E2897" t="s">
        <v>6448</v>
      </c>
      <c r="F2897" t="s">
        <v>6449</v>
      </c>
    </row>
    <row r="2898" spans="1:6" x14ac:dyDescent="0.25">
      <c r="A2898" t="str">
        <f t="shared" si="90"/>
        <v>AMMS21805</v>
      </c>
      <c r="B2898" s="116" t="str">
        <f t="shared" si="91"/>
        <v xml:space="preserve">MEERAPFEL CREATION LIBERTE </v>
      </c>
      <c r="C2898" s="101">
        <v>299</v>
      </c>
      <c r="D2898" t="s">
        <v>2789</v>
      </c>
      <c r="E2898" t="s">
        <v>6450</v>
      </c>
      <c r="F2898" t="s">
        <v>6451</v>
      </c>
    </row>
    <row r="2899" spans="1:6" x14ac:dyDescent="0.25">
      <c r="A2899" t="str">
        <f t="shared" si="90"/>
        <v>AMMS21494</v>
      </c>
      <c r="B2899" s="116" t="str">
        <f t="shared" si="91"/>
        <v xml:space="preserve">MEERAPFEL ERNEST CHURCHILL (7x47) </v>
      </c>
      <c r="C2899" s="101">
        <v>1875</v>
      </c>
      <c r="D2899" t="s">
        <v>3483</v>
      </c>
      <c r="E2899" t="s">
        <v>6452</v>
      </c>
      <c r="F2899" t="s">
        <v>6453</v>
      </c>
    </row>
    <row r="2900" spans="1:6" x14ac:dyDescent="0.25">
      <c r="A2900" t="str">
        <f t="shared" si="90"/>
        <v>AMMS21491</v>
      </c>
      <c r="B2900" s="116" t="str">
        <f t="shared" si="91"/>
        <v xml:space="preserve">MEERAPFEL ERNEST CORONA GORDA (5 1/2x46) </v>
      </c>
      <c r="C2900" s="101">
        <v>1450</v>
      </c>
      <c r="D2900" t="s">
        <v>3483</v>
      </c>
      <c r="E2900" t="s">
        <v>6454</v>
      </c>
      <c r="F2900" t="s">
        <v>6455</v>
      </c>
    </row>
    <row r="2901" spans="1:6" x14ac:dyDescent="0.25">
      <c r="A2901" t="str">
        <f t="shared" si="90"/>
        <v>AMMS21496</v>
      </c>
      <c r="B2901" s="116" t="str">
        <f t="shared" si="91"/>
        <v xml:space="preserve">MEERAPFEL ERNEST DOUBLE ROBUSTO (5 3/4x52) </v>
      </c>
      <c r="C2901" s="101">
        <v>1280</v>
      </c>
      <c r="D2901" t="s">
        <v>2755</v>
      </c>
      <c r="E2901" t="s">
        <v>6456</v>
      </c>
      <c r="F2901" t="s">
        <v>6457</v>
      </c>
    </row>
    <row r="2902" spans="1:6" x14ac:dyDescent="0.25">
      <c r="A2902" t="str">
        <f t="shared" si="90"/>
        <v>AMMS21493</v>
      </c>
      <c r="B2902" s="116" t="str">
        <f t="shared" si="91"/>
        <v xml:space="preserve">MEERAPFEL ERNEST LONSDALE (6 3/4x43) </v>
      </c>
      <c r="C2902" s="101">
        <v>1700</v>
      </c>
      <c r="D2902" t="s">
        <v>3483</v>
      </c>
      <c r="E2902" t="s">
        <v>6458</v>
      </c>
      <c r="F2902" t="s">
        <v>6459</v>
      </c>
    </row>
    <row r="2903" spans="1:6" x14ac:dyDescent="0.25">
      <c r="A2903" t="str">
        <f t="shared" si="90"/>
        <v>AMMS21495</v>
      </c>
      <c r="B2903" s="116" t="str">
        <f t="shared" si="91"/>
        <v xml:space="preserve">MEERAPFEL ERNEST PYRAMID (6 1/8x52) </v>
      </c>
      <c r="C2903" s="101">
        <v>2125</v>
      </c>
      <c r="D2903" t="s">
        <v>3483</v>
      </c>
      <c r="E2903" t="s">
        <v>6460</v>
      </c>
      <c r="F2903" t="s">
        <v>6461</v>
      </c>
    </row>
    <row r="2904" spans="1:6" x14ac:dyDescent="0.25">
      <c r="A2904" t="str">
        <f t="shared" si="90"/>
        <v>AMMS21492</v>
      </c>
      <c r="B2904" s="116" t="str">
        <f t="shared" si="91"/>
        <v xml:space="preserve">MEERAPFEL ERNEST ROBUSTO (4 7/8x50) </v>
      </c>
      <c r="C2904" s="101">
        <v>1625</v>
      </c>
      <c r="D2904" t="s">
        <v>3483</v>
      </c>
      <c r="E2904" t="s">
        <v>6462</v>
      </c>
      <c r="F2904" t="s">
        <v>6463</v>
      </c>
    </row>
    <row r="2905" spans="1:6" x14ac:dyDescent="0.25">
      <c r="A2905" t="str">
        <f t="shared" si="90"/>
        <v>AMMS21488</v>
      </c>
      <c r="B2905" s="116" t="str">
        <f t="shared" si="91"/>
        <v xml:space="preserve">MEERAPFEL MEIR CHURCHILL </v>
      </c>
      <c r="C2905" s="101">
        <v>1875</v>
      </c>
      <c r="D2905" t="s">
        <v>3483</v>
      </c>
      <c r="E2905" t="s">
        <v>6464</v>
      </c>
      <c r="F2905" t="s">
        <v>6465</v>
      </c>
    </row>
    <row r="2906" spans="1:6" x14ac:dyDescent="0.25">
      <c r="A2906" t="str">
        <f t="shared" si="90"/>
        <v>AMMS21485</v>
      </c>
      <c r="B2906" s="116" t="str">
        <f t="shared" si="91"/>
        <v xml:space="preserve">MEERAPFEL MEIR CORONA GORDA (5 1/2x46) </v>
      </c>
      <c r="C2906" s="101">
        <v>1450</v>
      </c>
      <c r="D2906" t="s">
        <v>3483</v>
      </c>
      <c r="E2906" t="s">
        <v>6466</v>
      </c>
      <c r="F2906" t="s">
        <v>6467</v>
      </c>
    </row>
    <row r="2907" spans="1:6" x14ac:dyDescent="0.25">
      <c r="A2907" t="str">
        <f t="shared" si="90"/>
        <v>AMMS21490</v>
      </c>
      <c r="B2907" s="116" t="str">
        <f t="shared" si="91"/>
        <v xml:space="preserve">MEERAPFEL MEIR DOUBLE ROBUSTO (5 3/4x52) </v>
      </c>
      <c r="C2907" s="101">
        <v>1280</v>
      </c>
      <c r="D2907" t="s">
        <v>2755</v>
      </c>
      <c r="E2907" t="s">
        <v>6468</v>
      </c>
      <c r="F2907" t="s">
        <v>6469</v>
      </c>
    </row>
    <row r="2908" spans="1:6" x14ac:dyDescent="0.25">
      <c r="A2908" t="str">
        <f t="shared" si="90"/>
        <v>AMMS21487</v>
      </c>
      <c r="B2908" s="116" t="str">
        <f t="shared" si="91"/>
        <v xml:space="preserve">MEERAPFEL MEIR LONSDALE (6 3/4x43) </v>
      </c>
      <c r="C2908" s="101">
        <v>1700</v>
      </c>
      <c r="D2908" t="s">
        <v>3483</v>
      </c>
      <c r="E2908" t="s">
        <v>6470</v>
      </c>
      <c r="F2908" t="s">
        <v>6471</v>
      </c>
    </row>
    <row r="2909" spans="1:6" x14ac:dyDescent="0.25">
      <c r="A2909" t="str">
        <f t="shared" si="90"/>
        <v>AMMS21489</v>
      </c>
      <c r="B2909" s="116" t="str">
        <f t="shared" si="91"/>
        <v xml:space="preserve">MEERAPFEL MEIR PYRAMID (6 1/8x52) </v>
      </c>
      <c r="C2909" s="101">
        <v>2125</v>
      </c>
      <c r="D2909" t="s">
        <v>3483</v>
      </c>
      <c r="E2909" t="s">
        <v>6472</v>
      </c>
      <c r="F2909" t="s">
        <v>6473</v>
      </c>
    </row>
    <row r="2910" spans="1:6" x14ac:dyDescent="0.25">
      <c r="A2910" t="str">
        <f t="shared" si="90"/>
        <v>AMMS21486</v>
      </c>
      <c r="B2910" s="116" t="str">
        <f t="shared" si="91"/>
        <v xml:space="preserve">MEERAPFEL MEIR ROBUSTO (4 7/8x50) </v>
      </c>
      <c r="C2910" s="101">
        <v>1625</v>
      </c>
      <c r="D2910" t="s">
        <v>3483</v>
      </c>
      <c r="E2910" t="s">
        <v>6474</v>
      </c>
      <c r="F2910" t="s">
        <v>6475</v>
      </c>
    </row>
    <row r="2911" spans="1:6" x14ac:dyDescent="0.25">
      <c r="A2911" t="str">
        <f t="shared" si="90"/>
        <v>AMMS21497</v>
      </c>
      <c r="B2911" s="116" t="str">
        <f t="shared" si="91"/>
        <v xml:space="preserve">MEERAPFEL RICHARD DOUBLE ROBUSTO (5 3/4x52) </v>
      </c>
      <c r="C2911" s="101">
        <v>1280</v>
      </c>
      <c r="D2911" t="s">
        <v>2755</v>
      </c>
      <c r="E2911" t="s">
        <v>6476</v>
      </c>
      <c r="F2911" t="s">
        <v>6477</v>
      </c>
    </row>
    <row r="2912" spans="1:6" x14ac:dyDescent="0.25">
      <c r="A2912" t="str">
        <f t="shared" si="90"/>
        <v>AMMS239</v>
      </c>
      <c r="B2912" s="116" t="str">
        <f t="shared" si="91"/>
        <v xml:space="preserve">MERCATOR JUPITER RED </v>
      </c>
      <c r="C2912" s="101">
        <v>5.0999999999999996</v>
      </c>
      <c r="D2912" t="s">
        <v>2752</v>
      </c>
      <c r="E2912" t="s">
        <v>6478</v>
      </c>
      <c r="F2912" t="s">
        <v>6479</v>
      </c>
    </row>
    <row r="2913" spans="1:6" x14ac:dyDescent="0.25">
      <c r="A2913" t="str">
        <f t="shared" si="90"/>
        <v>AMMS19318</v>
      </c>
      <c r="B2913" s="116" t="str">
        <f t="shared" si="91"/>
        <v xml:space="preserve">MEZZO STORTIGNACCOLO TORNABUONI </v>
      </c>
      <c r="C2913" s="101">
        <v>4.5</v>
      </c>
      <c r="D2913" t="s">
        <v>2999</v>
      </c>
      <c r="E2913" t="s">
        <v>6480</v>
      </c>
      <c r="F2913" t="s">
        <v>6481</v>
      </c>
    </row>
    <row r="2914" spans="1:6" x14ac:dyDescent="0.25">
      <c r="A2914" t="str">
        <f t="shared" si="90"/>
        <v>AMMS19615</v>
      </c>
      <c r="B2914" s="116" t="str">
        <f t="shared" si="91"/>
        <v xml:space="preserve">MI QUERIDA ANCHO CORTO </v>
      </c>
      <c r="C2914" s="101">
        <v>12</v>
      </c>
      <c r="D2914" t="s">
        <v>3529</v>
      </c>
      <c r="E2914" t="s">
        <v>6482</v>
      </c>
      <c r="F2914" t="s">
        <v>6483</v>
      </c>
    </row>
    <row r="2915" spans="1:6" x14ac:dyDescent="0.25">
      <c r="A2915" t="str">
        <f t="shared" si="90"/>
        <v>AMMS20690</v>
      </c>
      <c r="B2915" s="116" t="str">
        <f t="shared" si="91"/>
        <v xml:space="preserve">MI QUERIDA ANCHO CORTO </v>
      </c>
      <c r="C2915" s="101">
        <v>240</v>
      </c>
      <c r="D2915" t="s">
        <v>1900</v>
      </c>
      <c r="E2915" t="s">
        <v>6482</v>
      </c>
      <c r="F2915" t="s">
        <v>6484</v>
      </c>
    </row>
    <row r="2916" spans="1:6" x14ac:dyDescent="0.25">
      <c r="A2916" t="str">
        <f t="shared" si="90"/>
        <v>AMMS19616</v>
      </c>
      <c r="B2916" s="116" t="str">
        <f t="shared" si="91"/>
        <v xml:space="preserve">MI QUERIDA FINO LARGO </v>
      </c>
      <c r="C2916" s="101">
        <v>12</v>
      </c>
      <c r="D2916" t="s">
        <v>3529</v>
      </c>
      <c r="E2916" t="s">
        <v>6485</v>
      </c>
      <c r="F2916" t="s">
        <v>6486</v>
      </c>
    </row>
    <row r="2917" spans="1:6" x14ac:dyDescent="0.25">
      <c r="A2917" t="str">
        <f t="shared" si="90"/>
        <v>AMMS20691</v>
      </c>
      <c r="B2917" s="116" t="str">
        <f t="shared" si="91"/>
        <v xml:space="preserve">MI QUERIDA FINO LARGO </v>
      </c>
      <c r="C2917" s="101">
        <v>240</v>
      </c>
      <c r="D2917" t="s">
        <v>1900</v>
      </c>
      <c r="E2917" t="s">
        <v>6485</v>
      </c>
      <c r="F2917" t="s">
        <v>6487</v>
      </c>
    </row>
    <row r="2918" spans="1:6" x14ac:dyDescent="0.25">
      <c r="A2918" t="str">
        <f t="shared" si="90"/>
        <v>AMMS20702</v>
      </c>
      <c r="B2918" s="116" t="str">
        <f t="shared" si="91"/>
        <v xml:space="preserve">MICUBANO 450 </v>
      </c>
      <c r="C2918" s="101">
        <v>137.5</v>
      </c>
      <c r="D2918" t="s">
        <v>3483</v>
      </c>
      <c r="E2918" t="s">
        <v>6488</v>
      </c>
      <c r="F2918" t="s">
        <v>6489</v>
      </c>
    </row>
    <row r="2919" spans="1:6" x14ac:dyDescent="0.25">
      <c r="A2919" t="str">
        <f t="shared" si="90"/>
        <v>AMMS20703</v>
      </c>
      <c r="B2919" s="116" t="str">
        <f t="shared" si="91"/>
        <v xml:space="preserve">MICUBANO 450 MADURO </v>
      </c>
      <c r="C2919" s="101">
        <v>137.5</v>
      </c>
      <c r="D2919" t="s">
        <v>3483</v>
      </c>
      <c r="E2919" t="s">
        <v>6490</v>
      </c>
      <c r="F2919" t="s">
        <v>6491</v>
      </c>
    </row>
    <row r="2920" spans="1:6" x14ac:dyDescent="0.25">
      <c r="A2920" t="str">
        <f t="shared" si="90"/>
        <v>AMMS16865</v>
      </c>
      <c r="B2920" s="116" t="str">
        <f t="shared" si="91"/>
        <v xml:space="preserve">MICUBANO 542 </v>
      </c>
      <c r="C2920" s="101">
        <v>4.5</v>
      </c>
      <c r="D2920" t="s">
        <v>3529</v>
      </c>
      <c r="E2920" t="s">
        <v>6492</v>
      </c>
      <c r="F2920" t="s">
        <v>6493</v>
      </c>
    </row>
    <row r="2921" spans="1:6" x14ac:dyDescent="0.25">
      <c r="A2921" t="str">
        <f t="shared" si="90"/>
        <v>AMMS20701</v>
      </c>
      <c r="B2921" s="116" t="str">
        <f t="shared" si="91"/>
        <v xml:space="preserve">MICUBANO 852 </v>
      </c>
      <c r="C2921" s="101">
        <v>187.5</v>
      </c>
      <c r="D2921" t="s">
        <v>3483</v>
      </c>
      <c r="E2921" t="s">
        <v>6494</v>
      </c>
      <c r="F2921" t="s">
        <v>6495</v>
      </c>
    </row>
    <row r="2922" spans="1:6" x14ac:dyDescent="0.25">
      <c r="A2922" t="str">
        <f t="shared" si="90"/>
        <v>AMMS16867</v>
      </c>
      <c r="B2922" s="116" t="str">
        <f t="shared" si="91"/>
        <v xml:space="preserve">MICUBANO 852 </v>
      </c>
      <c r="C2922" s="101">
        <v>7.5</v>
      </c>
      <c r="D2922" t="s">
        <v>3529</v>
      </c>
      <c r="E2922" t="s">
        <v>6494</v>
      </c>
      <c r="F2922" t="s">
        <v>6496</v>
      </c>
    </row>
    <row r="2923" spans="1:6" x14ac:dyDescent="0.25">
      <c r="A2923" t="str">
        <f t="shared" si="90"/>
        <v>AMMS16872</v>
      </c>
      <c r="B2923" s="116" t="str">
        <f t="shared" si="91"/>
        <v xml:space="preserve">MICUBANO PERLA </v>
      </c>
      <c r="C2923" s="101">
        <v>32</v>
      </c>
      <c r="D2923" t="s">
        <v>2755</v>
      </c>
      <c r="E2923" t="s">
        <v>6497</v>
      </c>
      <c r="F2923" t="s">
        <v>6498</v>
      </c>
    </row>
    <row r="2924" spans="1:6" x14ac:dyDescent="0.25">
      <c r="A2924" t="str">
        <f t="shared" si="90"/>
        <v>AMMS21280</v>
      </c>
      <c r="B2924" s="116" t="str">
        <f t="shared" si="91"/>
        <v xml:space="preserve">MONTECRISTO BRILLANTES YEAR OF THE DRAGON </v>
      </c>
      <c r="C2924" s="101">
        <v>1386</v>
      </c>
      <c r="D2924" t="s">
        <v>2786</v>
      </c>
      <c r="E2924" t="s">
        <v>6499</v>
      </c>
      <c r="F2924" t="s">
        <v>6500</v>
      </c>
    </row>
    <row r="2925" spans="1:6" x14ac:dyDescent="0.25">
      <c r="A2925" t="str">
        <f t="shared" si="90"/>
        <v>AMMS19653</v>
      </c>
      <c r="B2925" s="116" t="str">
        <f t="shared" si="91"/>
        <v xml:space="preserve">MONTECRISTO COLECCION HABANOS EDICION 2017 </v>
      </c>
      <c r="C2925" s="101">
        <v>1640</v>
      </c>
      <c r="D2925" t="s">
        <v>1900</v>
      </c>
      <c r="E2925" t="s">
        <v>6501</v>
      </c>
      <c r="F2925" t="s">
        <v>6502</v>
      </c>
    </row>
    <row r="2926" spans="1:6" x14ac:dyDescent="0.25">
      <c r="A2926" t="str">
        <f t="shared" si="90"/>
        <v>AMMS18675</v>
      </c>
      <c r="B2926" s="116" t="str">
        <f t="shared" si="91"/>
        <v xml:space="preserve">MONTECRISTO DOUBLE EDMUNDO </v>
      </c>
      <c r="C2926" s="101">
        <v>717.5</v>
      </c>
      <c r="D2926" t="s">
        <v>3483</v>
      </c>
      <c r="E2926" t="s">
        <v>6503</v>
      </c>
      <c r="F2926" t="s">
        <v>6504</v>
      </c>
    </row>
    <row r="2927" spans="1:6" x14ac:dyDescent="0.25">
      <c r="A2927" t="str">
        <f t="shared" si="90"/>
        <v>AMMS18752</v>
      </c>
      <c r="B2927" s="116" t="str">
        <f t="shared" si="91"/>
        <v xml:space="preserve">MONTECRISTO DOUBLE EDMUNDO </v>
      </c>
      <c r="C2927" s="101">
        <v>287</v>
      </c>
      <c r="D2927" t="s">
        <v>2755</v>
      </c>
      <c r="E2927" t="s">
        <v>6503</v>
      </c>
      <c r="F2927" t="s">
        <v>6505</v>
      </c>
    </row>
    <row r="2928" spans="1:6" x14ac:dyDescent="0.25">
      <c r="A2928" t="str">
        <f t="shared" si="90"/>
        <v>AMMS19349</v>
      </c>
      <c r="B2928" s="116" t="str">
        <f t="shared" si="91"/>
        <v xml:space="preserve">MONTECRISTO DUMAS </v>
      </c>
      <c r="C2928" s="101">
        <v>1120</v>
      </c>
      <c r="D2928" t="s">
        <v>1900</v>
      </c>
      <c r="E2928" t="s">
        <v>6506</v>
      </c>
      <c r="F2928" t="s">
        <v>6507</v>
      </c>
    </row>
    <row r="2929" spans="1:6" x14ac:dyDescent="0.25">
      <c r="A2929" t="str">
        <f t="shared" si="90"/>
        <v>AMMS17572</v>
      </c>
      <c r="B2929" s="116" t="str">
        <f t="shared" si="91"/>
        <v xml:space="preserve">MONTECRISTO EDMUNDO </v>
      </c>
      <c r="C2929" s="101">
        <v>662.5</v>
      </c>
      <c r="D2929" t="s">
        <v>3483</v>
      </c>
      <c r="E2929" t="s">
        <v>6508</v>
      </c>
      <c r="F2929" t="s">
        <v>6509</v>
      </c>
    </row>
    <row r="2930" spans="1:6" x14ac:dyDescent="0.25">
      <c r="A2930" t="str">
        <f t="shared" si="90"/>
        <v>AMMS21682</v>
      </c>
      <c r="B2930" s="116" t="str">
        <f t="shared" si="91"/>
        <v xml:space="preserve">MONTECRISTO EDMUNDO </v>
      </c>
      <c r="C2930" s="101">
        <v>79.5</v>
      </c>
      <c r="D2930" t="s">
        <v>2792</v>
      </c>
      <c r="E2930" t="s">
        <v>6508</v>
      </c>
      <c r="F2930" t="s">
        <v>6510</v>
      </c>
    </row>
    <row r="2931" spans="1:6" x14ac:dyDescent="0.25">
      <c r="A2931" t="str">
        <f t="shared" si="90"/>
        <v>AMMS21147</v>
      </c>
      <c r="B2931" s="116" t="str">
        <f t="shared" si="91"/>
        <v xml:space="preserve">MONTECRISTO EDMUNDO CELLO </v>
      </c>
      <c r="C2931" s="101">
        <v>370</v>
      </c>
      <c r="D2931" t="s">
        <v>3483</v>
      </c>
      <c r="E2931" t="s">
        <v>6511</v>
      </c>
      <c r="F2931" t="s">
        <v>6512</v>
      </c>
    </row>
    <row r="2932" spans="1:6" x14ac:dyDescent="0.25">
      <c r="A2932" t="str">
        <f t="shared" si="90"/>
        <v>AMMS21112</v>
      </c>
      <c r="B2932" s="116" t="str">
        <f t="shared" si="91"/>
        <v xml:space="preserve">MONTECRISTO EDMUNDO RESERVA </v>
      </c>
      <c r="C2932" s="101">
        <v>4100</v>
      </c>
      <c r="D2932" t="s">
        <v>1900</v>
      </c>
      <c r="E2932" t="s">
        <v>6513</v>
      </c>
      <c r="F2932" t="s">
        <v>6514</v>
      </c>
    </row>
    <row r="2933" spans="1:6" x14ac:dyDescent="0.25">
      <c r="A2933" t="str">
        <f t="shared" si="90"/>
        <v>AMMS18112</v>
      </c>
      <c r="B2933" s="116" t="str">
        <f t="shared" si="91"/>
        <v xml:space="preserve">MONTECRISTO EDMUNDO TUBOS </v>
      </c>
      <c r="C2933" s="101">
        <v>30.6</v>
      </c>
      <c r="D2933" t="s">
        <v>3529</v>
      </c>
      <c r="E2933" t="s">
        <v>6515</v>
      </c>
      <c r="F2933" t="s">
        <v>6516</v>
      </c>
    </row>
    <row r="2934" spans="1:6" x14ac:dyDescent="0.25">
      <c r="A2934" t="str">
        <f t="shared" si="90"/>
        <v>AMMS20500</v>
      </c>
      <c r="B2934" s="116" t="str">
        <f t="shared" si="91"/>
        <v xml:space="preserve">MONTECRISTO EDMUNDO TUBOS </v>
      </c>
      <c r="C2934" s="101">
        <v>91.8</v>
      </c>
      <c r="D2934" t="s">
        <v>2792</v>
      </c>
      <c r="E2934" t="s">
        <v>6515</v>
      </c>
      <c r="F2934" t="s">
        <v>6517</v>
      </c>
    </row>
    <row r="2935" spans="1:6" x14ac:dyDescent="0.25">
      <c r="A2935" t="str">
        <f t="shared" si="90"/>
        <v>AMMS18941</v>
      </c>
      <c r="B2935" s="116" t="str">
        <f t="shared" si="91"/>
        <v xml:space="preserve">MONTECRISTO EN CELLO 5 </v>
      </c>
      <c r="C2935" s="101">
        <v>7.1</v>
      </c>
      <c r="D2935" t="s">
        <v>3529</v>
      </c>
      <c r="E2935" t="s">
        <v>6518</v>
      </c>
      <c r="F2935" t="s">
        <v>6519</v>
      </c>
    </row>
    <row r="2936" spans="1:6" x14ac:dyDescent="0.25">
      <c r="A2936" t="str">
        <f t="shared" si="90"/>
        <v>AMMS21148</v>
      </c>
      <c r="B2936" s="116" t="str">
        <f t="shared" si="91"/>
        <v xml:space="preserve">MONTECRISTO EN CELLO 5 </v>
      </c>
      <c r="C2936" s="101">
        <v>71</v>
      </c>
      <c r="D2936" t="s">
        <v>2755</v>
      </c>
      <c r="E2936" t="s">
        <v>6518</v>
      </c>
      <c r="F2936" t="s">
        <v>6520</v>
      </c>
    </row>
    <row r="2937" spans="1:6" x14ac:dyDescent="0.25">
      <c r="A2937" t="str">
        <f t="shared" si="90"/>
        <v>AMMS15498</v>
      </c>
      <c r="B2937" s="116" t="str">
        <f t="shared" si="91"/>
        <v xml:space="preserve">MONTECRISTO ESPECIALES NR 2 </v>
      </c>
      <c r="C2937" s="101">
        <v>612.5</v>
      </c>
      <c r="D2937" t="s">
        <v>3483</v>
      </c>
      <c r="E2937" t="s">
        <v>6521</v>
      </c>
      <c r="F2937" t="s">
        <v>6522</v>
      </c>
    </row>
    <row r="2938" spans="1:6" x14ac:dyDescent="0.25">
      <c r="A2938" t="str">
        <f t="shared" si="90"/>
        <v>AMMS21819</v>
      </c>
      <c r="B2938" s="116" t="str">
        <f t="shared" si="91"/>
        <v xml:space="preserve">MONTECRISTO HEREDEROS </v>
      </c>
      <c r="C2938" s="101">
        <v>1240</v>
      </c>
      <c r="D2938" t="s">
        <v>1900</v>
      </c>
      <c r="E2938" t="s">
        <v>6523</v>
      </c>
      <c r="F2938" t="s">
        <v>6524</v>
      </c>
    </row>
    <row r="2939" spans="1:6" x14ac:dyDescent="0.25">
      <c r="A2939" t="str">
        <f t="shared" si="90"/>
        <v>AMMS19351</v>
      </c>
      <c r="B2939" s="116" t="str">
        <f t="shared" si="91"/>
        <v xml:space="preserve">MONTECRISTO LEYENDA </v>
      </c>
      <c r="C2939" s="101">
        <v>1600</v>
      </c>
      <c r="D2939" t="s">
        <v>1900</v>
      </c>
      <c r="E2939" t="s">
        <v>6525</v>
      </c>
      <c r="F2939" t="s">
        <v>6526</v>
      </c>
    </row>
    <row r="2940" spans="1:6" x14ac:dyDescent="0.25">
      <c r="A2940" t="str">
        <f t="shared" si="90"/>
        <v>AMMS18247</v>
      </c>
      <c r="B2940" s="116" t="str">
        <f t="shared" si="91"/>
        <v xml:space="preserve">MONTECRISTO LINEA OPEN EAGLE </v>
      </c>
      <c r="C2940" s="101">
        <v>570</v>
      </c>
      <c r="D2940" t="s">
        <v>1900</v>
      </c>
      <c r="E2940" t="s">
        <v>6527</v>
      </c>
      <c r="F2940" t="s">
        <v>6528</v>
      </c>
    </row>
    <row r="2941" spans="1:6" x14ac:dyDescent="0.25">
      <c r="A2941" t="str">
        <f t="shared" si="90"/>
        <v>AMMS18248</v>
      </c>
      <c r="B2941" s="116" t="str">
        <f t="shared" si="91"/>
        <v xml:space="preserve">MONTECRISTO LINEA OPEN JUNIOR </v>
      </c>
      <c r="C2941" s="101">
        <v>250</v>
      </c>
      <c r="D2941" t="s">
        <v>1900</v>
      </c>
      <c r="E2941" t="s">
        <v>6529</v>
      </c>
      <c r="F2941" t="s">
        <v>6530</v>
      </c>
    </row>
    <row r="2942" spans="1:6" x14ac:dyDescent="0.25">
      <c r="A2942" t="str">
        <f t="shared" si="90"/>
        <v>AMMS18289</v>
      </c>
      <c r="B2942" s="116" t="str">
        <f t="shared" si="91"/>
        <v xml:space="preserve">MONTECRISTO LINEA OPEN JUNIOR TUBOS </v>
      </c>
      <c r="C2942" s="101">
        <v>13.9</v>
      </c>
      <c r="D2942" t="s">
        <v>3529</v>
      </c>
      <c r="E2942" t="s">
        <v>6531</v>
      </c>
      <c r="F2942" t="s">
        <v>6532</v>
      </c>
    </row>
    <row r="2943" spans="1:6" x14ac:dyDescent="0.25">
      <c r="A2943" t="str">
        <f t="shared" si="90"/>
        <v>AMMS18278</v>
      </c>
      <c r="B2943" s="116" t="str">
        <f t="shared" si="91"/>
        <v xml:space="preserve">MONTECRISTO LINEA OPEN MASTER </v>
      </c>
      <c r="C2943" s="101">
        <v>420</v>
      </c>
      <c r="D2943" t="s">
        <v>1900</v>
      </c>
      <c r="E2943" t="s">
        <v>6533</v>
      </c>
      <c r="F2943" t="s">
        <v>6534</v>
      </c>
    </row>
    <row r="2944" spans="1:6" x14ac:dyDescent="0.25">
      <c r="A2944" t="str">
        <f t="shared" si="90"/>
        <v>AMMS18250</v>
      </c>
      <c r="B2944" s="116" t="str">
        <f t="shared" si="91"/>
        <v xml:space="preserve">MONTECRISTO LINEA OPEN REGATA </v>
      </c>
      <c r="C2944" s="101">
        <v>344</v>
      </c>
      <c r="D2944" t="s">
        <v>1900</v>
      </c>
      <c r="E2944" t="s">
        <v>6535</v>
      </c>
      <c r="F2944" t="s">
        <v>6536</v>
      </c>
    </row>
    <row r="2945" spans="1:6" x14ac:dyDescent="0.25">
      <c r="A2945" t="str">
        <f t="shared" si="90"/>
        <v>AMMS19350</v>
      </c>
      <c r="B2945" s="116" t="str">
        <f t="shared" si="91"/>
        <v xml:space="preserve">MONTECRISTO MALTES </v>
      </c>
      <c r="C2945" s="101">
        <v>1400</v>
      </c>
      <c r="D2945" t="s">
        <v>1900</v>
      </c>
      <c r="E2945" t="s">
        <v>6537</v>
      </c>
      <c r="F2945" t="s">
        <v>6538</v>
      </c>
    </row>
    <row r="2946" spans="1:6" x14ac:dyDescent="0.25">
      <c r="A2946" t="str">
        <f t="shared" ref="A2946:A3009" si="92">"AMMS" &amp; F2946</f>
        <v>AMMS18996</v>
      </c>
      <c r="B2946" s="116" t="str">
        <f t="shared" ref="B2946:B3009" si="93">E2946 &amp; " " &amp; IF(D2946="astuccio da 20 pezzi","*AST 20",IF(D2946="cartoccio da 20 pezzi","*CART 20",""))</f>
        <v xml:space="preserve">MONTECRISTO MEDIA CORONA </v>
      </c>
      <c r="C2946" s="101">
        <v>287.5</v>
      </c>
      <c r="D2946" t="s">
        <v>3483</v>
      </c>
      <c r="E2946" t="s">
        <v>6539</v>
      </c>
      <c r="F2946" t="s">
        <v>6540</v>
      </c>
    </row>
    <row r="2947" spans="1:6" x14ac:dyDescent="0.25">
      <c r="A2947" t="str">
        <f t="shared" si="92"/>
        <v>AMMS19438</v>
      </c>
      <c r="B2947" s="116" t="str">
        <f t="shared" si="93"/>
        <v xml:space="preserve">MONTECRISTO MEDIA CORONA 5 </v>
      </c>
      <c r="C2947" s="101">
        <v>70</v>
      </c>
      <c r="D2947" t="s">
        <v>2752</v>
      </c>
      <c r="E2947" t="s">
        <v>6541</v>
      </c>
      <c r="F2947" t="s">
        <v>6542</v>
      </c>
    </row>
    <row r="2948" spans="1:6" x14ac:dyDescent="0.25">
      <c r="A2948" t="str">
        <f t="shared" si="92"/>
        <v>AMMS19908</v>
      </c>
      <c r="B2948" s="116" t="str">
        <f t="shared" si="93"/>
        <v xml:space="preserve">MONTECRISTO NR 1 </v>
      </c>
      <c r="C2948" s="101">
        <v>590</v>
      </c>
      <c r="D2948" t="s">
        <v>3483</v>
      </c>
      <c r="E2948" t="s">
        <v>6543</v>
      </c>
      <c r="F2948" t="s">
        <v>6544</v>
      </c>
    </row>
    <row r="2949" spans="1:6" x14ac:dyDescent="0.25">
      <c r="A2949" t="str">
        <f t="shared" si="92"/>
        <v>AMMS16374</v>
      </c>
      <c r="B2949" s="116" t="str">
        <f t="shared" si="93"/>
        <v xml:space="preserve">MONTECRISTO NR 2 </v>
      </c>
      <c r="C2949" s="101">
        <v>662.5</v>
      </c>
      <c r="D2949" t="s">
        <v>3483</v>
      </c>
      <c r="E2949" t="s">
        <v>6545</v>
      </c>
      <c r="F2949" t="s">
        <v>6546</v>
      </c>
    </row>
    <row r="2950" spans="1:6" x14ac:dyDescent="0.25">
      <c r="A2950" t="str">
        <f t="shared" si="92"/>
        <v>AMMS17828</v>
      </c>
      <c r="B2950" s="116" t="str">
        <f t="shared" si="93"/>
        <v xml:space="preserve">MONTECRISTO NR 2 </v>
      </c>
      <c r="C2950" s="101">
        <v>265</v>
      </c>
      <c r="D2950" t="s">
        <v>2755</v>
      </c>
      <c r="E2950" t="s">
        <v>6545</v>
      </c>
      <c r="F2950" t="s">
        <v>6547</v>
      </c>
    </row>
    <row r="2951" spans="1:6" x14ac:dyDescent="0.25">
      <c r="A2951" t="str">
        <f t="shared" si="92"/>
        <v>AMMS316</v>
      </c>
      <c r="B2951" s="116" t="str">
        <f t="shared" si="93"/>
        <v xml:space="preserve">MONTECRISTO NR 4 </v>
      </c>
      <c r="C2951" s="101">
        <v>75</v>
      </c>
      <c r="D2951" t="s">
        <v>2752</v>
      </c>
      <c r="E2951" t="s">
        <v>6548</v>
      </c>
      <c r="F2951" t="s">
        <v>6549</v>
      </c>
    </row>
    <row r="2952" spans="1:6" x14ac:dyDescent="0.25">
      <c r="A2952" t="str">
        <f t="shared" si="92"/>
        <v>AMMS15488</v>
      </c>
      <c r="B2952" s="116" t="str">
        <f t="shared" si="93"/>
        <v xml:space="preserve">MONTECRISTO NR 4 </v>
      </c>
      <c r="C2952" s="101">
        <v>45</v>
      </c>
      <c r="D2952" t="s">
        <v>2792</v>
      </c>
      <c r="E2952" t="s">
        <v>6548</v>
      </c>
      <c r="F2952" t="s">
        <v>6550</v>
      </c>
    </row>
    <row r="2953" spans="1:6" x14ac:dyDescent="0.25">
      <c r="A2953" t="str">
        <f t="shared" si="92"/>
        <v>AMMS17631</v>
      </c>
      <c r="B2953" s="116" t="str">
        <f t="shared" si="93"/>
        <v xml:space="preserve">MONTECRISTO NR 4 </v>
      </c>
      <c r="C2953" s="101">
        <v>150</v>
      </c>
      <c r="D2953" t="s">
        <v>2755</v>
      </c>
      <c r="E2953" t="s">
        <v>6548</v>
      </c>
      <c r="F2953" t="s">
        <v>6551</v>
      </c>
    </row>
    <row r="2954" spans="1:6" x14ac:dyDescent="0.25">
      <c r="A2954" t="str">
        <f t="shared" si="92"/>
        <v>AMMS20765</v>
      </c>
      <c r="B2954" s="116" t="str">
        <f t="shared" si="93"/>
        <v xml:space="preserve">MONTECRISTO NR 4 </v>
      </c>
      <c r="C2954" s="101">
        <v>375</v>
      </c>
      <c r="D2954" t="s">
        <v>3483</v>
      </c>
      <c r="E2954" t="s">
        <v>6548</v>
      </c>
      <c r="F2954" t="s">
        <v>6552</v>
      </c>
    </row>
    <row r="2955" spans="1:6" x14ac:dyDescent="0.25">
      <c r="A2955" t="str">
        <f t="shared" si="92"/>
        <v>AMMS17426</v>
      </c>
      <c r="B2955" s="116" t="str">
        <f t="shared" si="93"/>
        <v xml:space="preserve">MONTECRISTO NR 5 </v>
      </c>
      <c r="C2955" s="101">
        <v>62.5</v>
      </c>
      <c r="D2955" t="s">
        <v>2752</v>
      </c>
      <c r="E2955" t="s">
        <v>6553</v>
      </c>
      <c r="F2955" t="s">
        <v>6554</v>
      </c>
    </row>
    <row r="2956" spans="1:6" x14ac:dyDescent="0.25">
      <c r="A2956" t="str">
        <f t="shared" si="92"/>
        <v>AMMS17533</v>
      </c>
      <c r="B2956" s="116" t="str">
        <f t="shared" si="93"/>
        <v xml:space="preserve">MONTECRISTO NR 5 </v>
      </c>
      <c r="C2956" s="101">
        <v>125</v>
      </c>
      <c r="D2956" t="s">
        <v>2755</v>
      </c>
      <c r="E2956" t="s">
        <v>6553</v>
      </c>
      <c r="F2956" t="s">
        <v>6555</v>
      </c>
    </row>
    <row r="2957" spans="1:6" x14ac:dyDescent="0.25">
      <c r="A2957" t="str">
        <f t="shared" si="92"/>
        <v>AMMS20236</v>
      </c>
      <c r="B2957" s="116" t="str">
        <f t="shared" si="93"/>
        <v xml:space="preserve">MONTECRISTO NR 5 </v>
      </c>
      <c r="C2957" s="101">
        <v>312.5</v>
      </c>
      <c r="D2957" t="s">
        <v>3483</v>
      </c>
      <c r="E2957" t="s">
        <v>6553</v>
      </c>
      <c r="F2957" t="s">
        <v>6556</v>
      </c>
    </row>
    <row r="2958" spans="1:6" x14ac:dyDescent="0.25">
      <c r="A2958" t="str">
        <f t="shared" si="92"/>
        <v>AMMS19359</v>
      </c>
      <c r="B2958" s="116" t="str">
        <f t="shared" si="93"/>
        <v xml:space="preserve">MONTECRISTO No 2 CELLO </v>
      </c>
      <c r="C2958" s="101">
        <v>15.2</v>
      </c>
      <c r="D2958" t="s">
        <v>3529</v>
      </c>
      <c r="E2958" t="s">
        <v>6557</v>
      </c>
      <c r="F2958" t="s">
        <v>6558</v>
      </c>
    </row>
    <row r="2959" spans="1:6" x14ac:dyDescent="0.25">
      <c r="A2959" t="str">
        <f t="shared" si="92"/>
        <v>AMMS21149</v>
      </c>
      <c r="B2959" s="116" t="str">
        <f t="shared" si="93"/>
        <v xml:space="preserve">MONTECRISTO NO 2 CELLO </v>
      </c>
      <c r="C2959" s="101">
        <v>152</v>
      </c>
      <c r="D2959" t="s">
        <v>2755</v>
      </c>
      <c r="E2959" t="s">
        <v>6559</v>
      </c>
      <c r="F2959" t="s">
        <v>6560</v>
      </c>
    </row>
    <row r="2960" spans="1:6" x14ac:dyDescent="0.25">
      <c r="A2960" t="str">
        <f t="shared" si="92"/>
        <v>AMMS20854</v>
      </c>
      <c r="B2960" s="116" t="str">
        <f t="shared" si="93"/>
        <v xml:space="preserve">MONTECRISTO NO 4 CELLO </v>
      </c>
      <c r="C2960" s="101">
        <v>8.6999999999999993</v>
      </c>
      <c r="D2960" t="s">
        <v>3529</v>
      </c>
      <c r="E2960" t="s">
        <v>6561</v>
      </c>
      <c r="F2960" t="s">
        <v>6562</v>
      </c>
    </row>
    <row r="2961" spans="1:6" x14ac:dyDescent="0.25">
      <c r="A2961" t="str">
        <f t="shared" si="92"/>
        <v>AMMS21150</v>
      </c>
      <c r="B2961" s="116" t="str">
        <f t="shared" si="93"/>
        <v xml:space="preserve">MONTECRISTO NO 4 CELLO </v>
      </c>
      <c r="C2961" s="101">
        <v>87</v>
      </c>
      <c r="D2961" t="s">
        <v>2755</v>
      </c>
      <c r="E2961" t="s">
        <v>6561</v>
      </c>
      <c r="F2961" t="s">
        <v>6563</v>
      </c>
    </row>
    <row r="2962" spans="1:6" x14ac:dyDescent="0.25">
      <c r="A2962" t="str">
        <f t="shared" si="92"/>
        <v>AMMS20501</v>
      </c>
      <c r="B2962" s="116" t="str">
        <f t="shared" si="93"/>
        <v xml:space="preserve">MONTECRISTO OPEN EAGLE TUBOS </v>
      </c>
      <c r="C2962" s="101">
        <v>97.5</v>
      </c>
      <c r="D2962" t="s">
        <v>2792</v>
      </c>
      <c r="E2962" t="s">
        <v>6564</v>
      </c>
      <c r="F2962" t="s">
        <v>6565</v>
      </c>
    </row>
    <row r="2963" spans="1:6" x14ac:dyDescent="0.25">
      <c r="A2963" t="str">
        <f t="shared" si="92"/>
        <v>AMMS20502</v>
      </c>
      <c r="B2963" s="116" t="str">
        <f t="shared" si="93"/>
        <v xml:space="preserve">MONTECRISTO OPEN JUNIOR TUBOS </v>
      </c>
      <c r="C2963" s="101">
        <v>49.5</v>
      </c>
      <c r="D2963" t="s">
        <v>2792</v>
      </c>
      <c r="E2963" t="s">
        <v>6566</v>
      </c>
      <c r="F2963" t="s">
        <v>6567</v>
      </c>
    </row>
    <row r="2964" spans="1:6" x14ac:dyDescent="0.25">
      <c r="A2964" t="str">
        <f t="shared" si="92"/>
        <v>AMMS20503</v>
      </c>
      <c r="B2964" s="116" t="str">
        <f t="shared" si="93"/>
        <v xml:space="preserve">MONTECRISTO OPEN MASTER TUBOS </v>
      </c>
      <c r="C2964" s="101">
        <v>75</v>
      </c>
      <c r="D2964" t="s">
        <v>2792</v>
      </c>
      <c r="E2964" t="s">
        <v>6568</v>
      </c>
      <c r="F2964" t="s">
        <v>6569</v>
      </c>
    </row>
    <row r="2965" spans="1:6" x14ac:dyDescent="0.25">
      <c r="A2965" t="str">
        <f t="shared" si="92"/>
        <v>AMMS20504</v>
      </c>
      <c r="B2965" s="116" t="str">
        <f t="shared" si="93"/>
        <v xml:space="preserve">MONTECRISTO OPEN REGATA TUBOS </v>
      </c>
      <c r="C2965" s="101">
        <v>65.099999999999994</v>
      </c>
      <c r="D2965" t="s">
        <v>2792</v>
      </c>
      <c r="E2965" t="s">
        <v>6570</v>
      </c>
      <c r="F2965" t="s">
        <v>6571</v>
      </c>
    </row>
    <row r="2966" spans="1:6" x14ac:dyDescent="0.25">
      <c r="A2966" t="str">
        <f t="shared" si="92"/>
        <v>AMMS21626</v>
      </c>
      <c r="B2966" s="116" t="str">
        <f t="shared" si="93"/>
        <v xml:space="preserve">MONTECRISTO OPEN SLAM </v>
      </c>
      <c r="C2966" s="101">
        <v>530</v>
      </c>
      <c r="D2966" t="s">
        <v>1900</v>
      </c>
      <c r="E2966" t="s">
        <v>6572</v>
      </c>
      <c r="F2966" t="s">
        <v>6573</v>
      </c>
    </row>
    <row r="2967" spans="1:6" x14ac:dyDescent="0.25">
      <c r="A2967" t="str">
        <f t="shared" si="92"/>
        <v>AMMS19572</v>
      </c>
      <c r="B2967" s="116" t="str">
        <f t="shared" si="93"/>
        <v xml:space="preserve">MONTECRISTO PETIT CELLO </v>
      </c>
      <c r="C2967" s="101">
        <v>12.1</v>
      </c>
      <c r="D2967" t="s">
        <v>3529</v>
      </c>
      <c r="E2967" t="s">
        <v>6574</v>
      </c>
      <c r="F2967" t="s">
        <v>6575</v>
      </c>
    </row>
    <row r="2968" spans="1:6" x14ac:dyDescent="0.25">
      <c r="A2968" t="str">
        <f t="shared" si="92"/>
        <v>AMMS21151</v>
      </c>
      <c r="B2968" s="116" t="str">
        <f t="shared" si="93"/>
        <v xml:space="preserve">MONTECRISTO PETIT CELLO </v>
      </c>
      <c r="C2968" s="101">
        <v>121</v>
      </c>
      <c r="D2968" t="s">
        <v>2755</v>
      </c>
      <c r="E2968" t="s">
        <v>6574</v>
      </c>
      <c r="F2968" t="s">
        <v>6576</v>
      </c>
    </row>
    <row r="2969" spans="1:6" x14ac:dyDescent="0.25">
      <c r="A2969" t="str">
        <f t="shared" si="92"/>
        <v>AMMS21152</v>
      </c>
      <c r="B2969" s="116" t="str">
        <f t="shared" si="93"/>
        <v xml:space="preserve">MONTECRISTO PETIT CELLO N.2 </v>
      </c>
      <c r="C2969" s="101">
        <v>115</v>
      </c>
      <c r="D2969" t="s">
        <v>2755</v>
      </c>
      <c r="E2969" t="s">
        <v>6577</v>
      </c>
      <c r="F2969" t="s">
        <v>6578</v>
      </c>
    </row>
    <row r="2970" spans="1:6" x14ac:dyDescent="0.25">
      <c r="A2970" t="str">
        <f t="shared" si="92"/>
        <v>AMMS20237</v>
      </c>
      <c r="B2970" s="116" t="str">
        <f t="shared" si="93"/>
        <v xml:space="preserve">MONTECRISTO PETIT DUE CELLO </v>
      </c>
      <c r="C2970" s="101">
        <v>10.95</v>
      </c>
      <c r="D2970" t="s">
        <v>3529</v>
      </c>
      <c r="E2970" t="s">
        <v>6579</v>
      </c>
      <c r="F2970" t="s">
        <v>6580</v>
      </c>
    </row>
    <row r="2971" spans="1:6" x14ac:dyDescent="0.25">
      <c r="A2971" t="str">
        <f t="shared" si="92"/>
        <v>AMMS21153</v>
      </c>
      <c r="B2971" s="116" t="str">
        <f t="shared" si="93"/>
        <v xml:space="preserve">MONTECRISTO PETIT DUE CELLO </v>
      </c>
      <c r="C2971" s="101">
        <v>292.5</v>
      </c>
      <c r="D2971" t="s">
        <v>3483</v>
      </c>
      <c r="E2971" t="s">
        <v>6579</v>
      </c>
      <c r="F2971" t="s">
        <v>6581</v>
      </c>
    </row>
    <row r="2972" spans="1:6" x14ac:dyDescent="0.25">
      <c r="A2972" t="str">
        <f t="shared" si="92"/>
        <v>AMMS17968</v>
      </c>
      <c r="B2972" s="116" t="str">
        <f t="shared" si="93"/>
        <v xml:space="preserve">MONTECRISTO PETIT EDMUNDO </v>
      </c>
      <c r="C2972" s="101">
        <v>530</v>
      </c>
      <c r="D2972" t="s">
        <v>3483</v>
      </c>
      <c r="E2972" t="s">
        <v>6582</v>
      </c>
      <c r="F2972" t="s">
        <v>6583</v>
      </c>
    </row>
    <row r="2973" spans="1:6" x14ac:dyDescent="0.25">
      <c r="A2973" t="str">
        <f t="shared" si="92"/>
        <v>AMMS17969</v>
      </c>
      <c r="B2973" s="116" t="str">
        <f t="shared" si="93"/>
        <v xml:space="preserve">MONTECRISTO PETIT EDMUNDO </v>
      </c>
      <c r="C2973" s="101">
        <v>212</v>
      </c>
      <c r="D2973" t="s">
        <v>2755</v>
      </c>
      <c r="E2973" t="s">
        <v>6582</v>
      </c>
      <c r="F2973" t="s">
        <v>6584</v>
      </c>
    </row>
    <row r="2974" spans="1:6" x14ac:dyDescent="0.25">
      <c r="A2974" t="str">
        <f t="shared" si="92"/>
        <v>AMMS18119</v>
      </c>
      <c r="B2974" s="116" t="str">
        <f t="shared" si="93"/>
        <v xml:space="preserve">MONTECRISTO PETIT EDMUNDO TUBOS </v>
      </c>
      <c r="C2974" s="101">
        <v>25.4</v>
      </c>
      <c r="D2974" t="s">
        <v>3529</v>
      </c>
      <c r="E2974" t="s">
        <v>6585</v>
      </c>
      <c r="F2974" t="s">
        <v>6586</v>
      </c>
    </row>
    <row r="2975" spans="1:6" x14ac:dyDescent="0.25">
      <c r="A2975" t="str">
        <f t="shared" si="92"/>
        <v>AMMS20505</v>
      </c>
      <c r="B2975" s="116" t="str">
        <f t="shared" si="93"/>
        <v xml:space="preserve">MONTECRISTO PETIT EDMUNDO TUBOS </v>
      </c>
      <c r="C2975" s="101">
        <v>76.2</v>
      </c>
      <c r="D2975" t="s">
        <v>2792</v>
      </c>
      <c r="E2975" t="s">
        <v>6585</v>
      </c>
      <c r="F2975" t="s">
        <v>6587</v>
      </c>
    </row>
    <row r="2976" spans="1:6" x14ac:dyDescent="0.25">
      <c r="A2976" t="str">
        <f t="shared" si="92"/>
        <v>AMMS20506</v>
      </c>
      <c r="B2976" s="116" t="str">
        <f t="shared" si="93"/>
        <v xml:space="preserve">MONTECRISTO PETIT NR 2 TUBOS </v>
      </c>
      <c r="C2976" s="101">
        <v>72.900000000000006</v>
      </c>
      <c r="D2976" t="s">
        <v>2792</v>
      </c>
      <c r="E2976" t="s">
        <v>6588</v>
      </c>
      <c r="F2976" t="s">
        <v>6589</v>
      </c>
    </row>
    <row r="2977" spans="1:6" x14ac:dyDescent="0.25">
      <c r="A2977" t="str">
        <f t="shared" si="92"/>
        <v>AMMS18778</v>
      </c>
      <c r="B2977" s="116" t="str">
        <f t="shared" si="93"/>
        <v xml:space="preserve">MONTECRISTO PETIT N.2 </v>
      </c>
      <c r="C2977" s="101">
        <v>505</v>
      </c>
      <c r="D2977" t="s">
        <v>3483</v>
      </c>
      <c r="E2977" t="s">
        <v>6590</v>
      </c>
      <c r="F2977" t="s">
        <v>6591</v>
      </c>
    </row>
    <row r="2978" spans="1:6" x14ac:dyDescent="0.25">
      <c r="A2978" t="str">
        <f t="shared" si="92"/>
        <v>AMMS18779</v>
      </c>
      <c r="B2978" s="116" t="str">
        <f t="shared" si="93"/>
        <v xml:space="preserve">MONTECRISTO PETIT N.2 </v>
      </c>
      <c r="C2978" s="101">
        <v>202</v>
      </c>
      <c r="D2978" t="s">
        <v>2755</v>
      </c>
      <c r="E2978" t="s">
        <v>6590</v>
      </c>
      <c r="F2978" t="s">
        <v>6592</v>
      </c>
    </row>
    <row r="2979" spans="1:6" x14ac:dyDescent="0.25">
      <c r="A2979" t="str">
        <f t="shared" si="92"/>
        <v>AMMS19077</v>
      </c>
      <c r="B2979" s="116" t="str">
        <f t="shared" si="93"/>
        <v xml:space="preserve">MONTECRISTO PETIT N.2 TUBOS </v>
      </c>
      <c r="C2979" s="101">
        <v>24.3</v>
      </c>
      <c r="D2979" t="s">
        <v>3529</v>
      </c>
      <c r="E2979" t="s">
        <v>6593</v>
      </c>
      <c r="F2979" t="s">
        <v>6594</v>
      </c>
    </row>
    <row r="2980" spans="1:6" x14ac:dyDescent="0.25">
      <c r="A2980" t="str">
        <f t="shared" si="92"/>
        <v>AMMS17105</v>
      </c>
      <c r="B2980" s="116" t="str">
        <f t="shared" si="93"/>
        <v xml:space="preserve">MONTECRISTO PETIT TUBOS </v>
      </c>
      <c r="C2980" s="101">
        <v>16</v>
      </c>
      <c r="D2980" t="s">
        <v>3529</v>
      </c>
      <c r="E2980" t="s">
        <v>6595</v>
      </c>
      <c r="F2980" t="s">
        <v>6596</v>
      </c>
    </row>
    <row r="2981" spans="1:6" x14ac:dyDescent="0.25">
      <c r="A2981" t="str">
        <f t="shared" si="92"/>
        <v>AMMS21046</v>
      </c>
      <c r="B2981" s="116" t="str">
        <f t="shared" si="93"/>
        <v xml:space="preserve">MONTECRISTO PETIT TUBOS </v>
      </c>
      <c r="C2981" s="101">
        <v>475</v>
      </c>
      <c r="D2981" t="s">
        <v>3483</v>
      </c>
      <c r="E2981" t="s">
        <v>6595</v>
      </c>
      <c r="F2981" t="s">
        <v>6597</v>
      </c>
    </row>
    <row r="2982" spans="1:6" x14ac:dyDescent="0.25">
      <c r="A2982" t="str">
        <f t="shared" si="92"/>
        <v>AMMS20680</v>
      </c>
      <c r="B2982" s="116" t="str">
        <f t="shared" si="93"/>
        <v xml:space="preserve">MONTECRISTO WIDE EDMUNDO </v>
      </c>
      <c r="C2982" s="101">
        <v>650</v>
      </c>
      <c r="D2982" t="s">
        <v>3483</v>
      </c>
      <c r="E2982" t="s">
        <v>6598</v>
      </c>
      <c r="F2982" t="s">
        <v>6599</v>
      </c>
    </row>
    <row r="2983" spans="1:6" x14ac:dyDescent="0.25">
      <c r="A2983" t="str">
        <f t="shared" si="92"/>
        <v>AMMS20681</v>
      </c>
      <c r="B2983" s="116" t="str">
        <f t="shared" si="93"/>
        <v xml:space="preserve">MONTECRISTO WIDE EDMUNDO </v>
      </c>
      <c r="C2983" s="101">
        <v>260</v>
      </c>
      <c r="D2983" t="s">
        <v>2755</v>
      </c>
      <c r="E2983" t="s">
        <v>6598</v>
      </c>
      <c r="F2983" t="s">
        <v>6600</v>
      </c>
    </row>
    <row r="2984" spans="1:6" x14ac:dyDescent="0.25">
      <c r="A2984" t="str">
        <f t="shared" si="92"/>
        <v>AMMS20856</v>
      </c>
      <c r="B2984" s="116" t="str">
        <f t="shared" si="93"/>
        <v xml:space="preserve">MONTECRISTO WIDE EDMUNDO CELLO </v>
      </c>
      <c r="C2984" s="101">
        <v>14.8</v>
      </c>
      <c r="D2984" t="s">
        <v>3529</v>
      </c>
      <c r="E2984" t="s">
        <v>6601</v>
      </c>
      <c r="F2984" t="s">
        <v>6602</v>
      </c>
    </row>
    <row r="2985" spans="1:6" x14ac:dyDescent="0.25">
      <c r="A2985" t="str">
        <f t="shared" si="92"/>
        <v>AMMS21154</v>
      </c>
      <c r="B2985" s="116" t="str">
        <f t="shared" si="93"/>
        <v xml:space="preserve">MONTECRISTO WIDE EDMUNDO CELLO </v>
      </c>
      <c r="C2985" s="101">
        <v>148</v>
      </c>
      <c r="D2985" t="s">
        <v>2755</v>
      </c>
      <c r="E2985" t="s">
        <v>6601</v>
      </c>
      <c r="F2985" t="s">
        <v>6603</v>
      </c>
    </row>
    <row r="2986" spans="1:6" x14ac:dyDescent="0.25">
      <c r="A2986" t="str">
        <f t="shared" si="92"/>
        <v>AMMS19347</v>
      </c>
      <c r="B2986" s="116" t="str">
        <f t="shared" si="93"/>
        <v xml:space="preserve">MONTENEGRO ROBUSTO </v>
      </c>
      <c r="C2986" s="101">
        <v>90</v>
      </c>
      <c r="D2986" t="s">
        <v>6604</v>
      </c>
      <c r="E2986" t="s">
        <v>6605</v>
      </c>
      <c r="F2986" t="s">
        <v>6606</v>
      </c>
    </row>
    <row r="2987" spans="1:6" x14ac:dyDescent="0.25">
      <c r="A2987" t="str">
        <f t="shared" si="92"/>
        <v>AMMS19874</v>
      </c>
      <c r="B2987" s="116" t="str">
        <f t="shared" si="93"/>
        <v xml:space="preserve">MONTOSA CHURCHILL 20 </v>
      </c>
      <c r="C2987" s="101">
        <v>136</v>
      </c>
      <c r="D2987" t="s">
        <v>1900</v>
      </c>
      <c r="E2987" t="s">
        <v>6607</v>
      </c>
      <c r="F2987" t="s">
        <v>6608</v>
      </c>
    </row>
    <row r="2988" spans="1:6" x14ac:dyDescent="0.25">
      <c r="A2988" t="str">
        <f t="shared" si="92"/>
        <v>AMMS21410</v>
      </c>
      <c r="B2988" s="116" t="str">
        <f t="shared" si="93"/>
        <v xml:space="preserve">MONTOSA GIGANTE 20 </v>
      </c>
      <c r="C2988" s="101">
        <v>144</v>
      </c>
      <c r="D2988" t="s">
        <v>1900</v>
      </c>
      <c r="E2988" t="s">
        <v>6609</v>
      </c>
      <c r="F2988" t="s">
        <v>6610</v>
      </c>
    </row>
    <row r="2989" spans="1:6" x14ac:dyDescent="0.25">
      <c r="A2989" t="str">
        <f t="shared" si="92"/>
        <v>AMMS20507</v>
      </c>
      <c r="B2989" s="116" t="str">
        <f t="shared" si="93"/>
        <v xml:space="preserve">MONTOSA MADURO CHURCHILL 20 </v>
      </c>
      <c r="C2989" s="101">
        <v>136</v>
      </c>
      <c r="D2989" t="s">
        <v>1900</v>
      </c>
      <c r="E2989" t="s">
        <v>6611</v>
      </c>
      <c r="F2989" t="s">
        <v>6612</v>
      </c>
    </row>
    <row r="2990" spans="1:6" x14ac:dyDescent="0.25">
      <c r="A2990" t="str">
        <f t="shared" si="92"/>
        <v>AMMS20045</v>
      </c>
      <c r="B2990" s="116" t="str">
        <f t="shared" si="93"/>
        <v xml:space="preserve">MONTOSA MADURO ROBUSTO 20 </v>
      </c>
      <c r="C2990" s="101">
        <v>128</v>
      </c>
      <c r="D2990" t="s">
        <v>1900</v>
      </c>
      <c r="E2990" t="s">
        <v>6613</v>
      </c>
      <c r="F2990" t="s">
        <v>6614</v>
      </c>
    </row>
    <row r="2991" spans="1:6" x14ac:dyDescent="0.25">
      <c r="A2991" t="str">
        <f t="shared" si="92"/>
        <v>AMMS20046</v>
      </c>
      <c r="B2991" s="116" t="str">
        <f t="shared" si="93"/>
        <v xml:space="preserve">MONTOSA MADURO SHORT ROBUSTO 20 </v>
      </c>
      <c r="C2991" s="101">
        <v>124</v>
      </c>
      <c r="D2991" t="s">
        <v>1900</v>
      </c>
      <c r="E2991" t="s">
        <v>6615</v>
      </c>
      <c r="F2991" t="s">
        <v>6616</v>
      </c>
    </row>
    <row r="2992" spans="1:6" x14ac:dyDescent="0.25">
      <c r="A2992" t="str">
        <f t="shared" si="92"/>
        <v>AMMS20047</v>
      </c>
      <c r="B2992" s="116" t="str">
        <f t="shared" si="93"/>
        <v xml:space="preserve">MONTOSA MADURO TORO 20 </v>
      </c>
      <c r="C2992" s="101">
        <v>132</v>
      </c>
      <c r="D2992" t="s">
        <v>1900</v>
      </c>
      <c r="E2992" t="s">
        <v>6617</v>
      </c>
      <c r="F2992" t="s">
        <v>6618</v>
      </c>
    </row>
    <row r="2993" spans="1:6" x14ac:dyDescent="0.25">
      <c r="A2993" t="str">
        <f t="shared" si="92"/>
        <v>AMMS19875</v>
      </c>
      <c r="B2993" s="116" t="str">
        <f t="shared" si="93"/>
        <v xml:space="preserve">MONTOSA ROBUSTO 20 </v>
      </c>
      <c r="C2993" s="101">
        <v>128</v>
      </c>
      <c r="D2993" t="s">
        <v>1900</v>
      </c>
      <c r="E2993" t="s">
        <v>6619</v>
      </c>
      <c r="F2993" t="s">
        <v>6620</v>
      </c>
    </row>
    <row r="2994" spans="1:6" x14ac:dyDescent="0.25">
      <c r="A2994" t="str">
        <f t="shared" si="92"/>
        <v>AMMS20508</v>
      </c>
      <c r="B2994" s="116" t="str">
        <f t="shared" si="93"/>
        <v xml:space="preserve">MONTOSA SHORT ROBUSTO 20 </v>
      </c>
      <c r="C2994" s="101">
        <v>124</v>
      </c>
      <c r="D2994" t="s">
        <v>1900</v>
      </c>
      <c r="E2994" t="s">
        <v>6621</v>
      </c>
      <c r="F2994" t="s">
        <v>6622</v>
      </c>
    </row>
    <row r="2995" spans="1:6" x14ac:dyDescent="0.25">
      <c r="A2995" t="str">
        <f t="shared" si="92"/>
        <v>AMMS19876</v>
      </c>
      <c r="B2995" s="116" t="str">
        <f t="shared" si="93"/>
        <v xml:space="preserve">MONTOSA TORO 20 </v>
      </c>
      <c r="C2995" s="101">
        <v>132</v>
      </c>
      <c r="D2995" t="s">
        <v>1900</v>
      </c>
      <c r="E2995" t="s">
        <v>6623</v>
      </c>
      <c r="F2995" t="s">
        <v>6624</v>
      </c>
    </row>
    <row r="2996" spans="1:6" x14ac:dyDescent="0.25">
      <c r="A2996" t="str">
        <f t="shared" si="92"/>
        <v>AMMS21790</v>
      </c>
      <c r="B2996" s="116" t="str">
        <f t="shared" si="93"/>
        <v xml:space="preserve">MY FATHER BLUE PETIT ROBUSTO </v>
      </c>
      <c r="C2996" s="101">
        <v>290</v>
      </c>
      <c r="D2996" t="s">
        <v>1900</v>
      </c>
      <c r="E2996" t="s">
        <v>6625</v>
      </c>
      <c r="F2996" t="s">
        <v>6626</v>
      </c>
    </row>
    <row r="2997" spans="1:6" x14ac:dyDescent="0.25">
      <c r="A2997" t="str">
        <f t="shared" si="92"/>
        <v>AMMS21791</v>
      </c>
      <c r="B2997" s="116" t="str">
        <f t="shared" si="93"/>
        <v xml:space="preserve">MY FATHER BLUE ROBUSTOS </v>
      </c>
      <c r="C2997" s="101">
        <v>350</v>
      </c>
      <c r="D2997" t="s">
        <v>1900</v>
      </c>
      <c r="E2997" t="s">
        <v>6627</v>
      </c>
      <c r="F2997" t="s">
        <v>6628</v>
      </c>
    </row>
    <row r="2998" spans="1:6" x14ac:dyDescent="0.25">
      <c r="A2998" t="str">
        <f t="shared" si="92"/>
        <v>AMMS21792</v>
      </c>
      <c r="B2998" s="116" t="str">
        <f t="shared" si="93"/>
        <v xml:space="preserve">MY FATHER BLUE TORO GORDO </v>
      </c>
      <c r="C2998" s="101">
        <v>430</v>
      </c>
      <c r="D2998" t="s">
        <v>1900</v>
      </c>
      <c r="E2998" t="s">
        <v>6629</v>
      </c>
      <c r="F2998" t="s">
        <v>6630</v>
      </c>
    </row>
    <row r="2999" spans="1:6" x14ac:dyDescent="0.25">
      <c r="A2999" t="str">
        <f t="shared" si="92"/>
        <v>AMMS21013</v>
      </c>
      <c r="B2999" s="116" t="str">
        <f t="shared" si="93"/>
        <v xml:space="preserve">MY FATHER LA GRAN OFERTA LANCEROS </v>
      </c>
      <c r="C2999" s="101">
        <v>360</v>
      </c>
      <c r="D2999" t="s">
        <v>1900</v>
      </c>
      <c r="E2999" t="s">
        <v>6631</v>
      </c>
      <c r="F2999" t="s">
        <v>6632</v>
      </c>
    </row>
    <row r="3000" spans="1:6" x14ac:dyDescent="0.25">
      <c r="A3000" t="str">
        <f t="shared" si="92"/>
        <v>AMMS21014</v>
      </c>
      <c r="B3000" s="116" t="str">
        <f t="shared" si="93"/>
        <v xml:space="preserve">MY FATHER LA GRAN OFERTA ROBUSTOS </v>
      </c>
      <c r="C3000" s="101">
        <v>300</v>
      </c>
      <c r="D3000" t="s">
        <v>1900</v>
      </c>
      <c r="E3000" t="s">
        <v>6633</v>
      </c>
      <c r="F3000" t="s">
        <v>6634</v>
      </c>
    </row>
    <row r="3001" spans="1:6" x14ac:dyDescent="0.25">
      <c r="A3001" t="str">
        <f t="shared" si="92"/>
        <v>AMMS21015</v>
      </c>
      <c r="B3001" s="116" t="str">
        <f t="shared" si="93"/>
        <v xml:space="preserve">MY FATHER LA GRAN OFERTA TORO GORDO </v>
      </c>
      <c r="C3001" s="101">
        <v>330</v>
      </c>
      <c r="D3001" t="s">
        <v>1900</v>
      </c>
      <c r="E3001" t="s">
        <v>6635</v>
      </c>
      <c r="F3001" t="s">
        <v>6636</v>
      </c>
    </row>
    <row r="3002" spans="1:6" x14ac:dyDescent="0.25">
      <c r="A3002" t="str">
        <f t="shared" si="92"/>
        <v>AMMS19365</v>
      </c>
      <c r="B3002" s="116" t="str">
        <f t="shared" si="93"/>
        <v xml:space="preserve">MY FATHER LA OPULENCIA CORONAS </v>
      </c>
      <c r="C3002" s="101">
        <v>280</v>
      </c>
      <c r="D3002" t="s">
        <v>1900</v>
      </c>
      <c r="E3002" t="s">
        <v>6637</v>
      </c>
      <c r="F3002" t="s">
        <v>6638</v>
      </c>
    </row>
    <row r="3003" spans="1:6" x14ac:dyDescent="0.25">
      <c r="A3003" t="str">
        <f t="shared" si="92"/>
        <v>AMMS19364</v>
      </c>
      <c r="B3003" s="116" t="str">
        <f t="shared" si="93"/>
        <v xml:space="preserve">MY FATHER LA OPULENCIA PETITE </v>
      </c>
      <c r="C3003" s="101">
        <v>200</v>
      </c>
      <c r="D3003" t="s">
        <v>1900</v>
      </c>
      <c r="E3003" t="s">
        <v>6639</v>
      </c>
      <c r="F3003" t="s">
        <v>6640</v>
      </c>
    </row>
    <row r="3004" spans="1:6" x14ac:dyDescent="0.25">
      <c r="A3004" t="str">
        <f t="shared" si="92"/>
        <v>AMMS19366</v>
      </c>
      <c r="B3004" s="116" t="str">
        <f t="shared" si="93"/>
        <v xml:space="preserve">MY FATHER LA OPULENCIA ROBUSTOS </v>
      </c>
      <c r="C3004" s="101">
        <v>350</v>
      </c>
      <c r="D3004" t="s">
        <v>1900</v>
      </c>
      <c r="E3004" t="s">
        <v>6641</v>
      </c>
      <c r="F3004" t="s">
        <v>6642</v>
      </c>
    </row>
    <row r="3005" spans="1:6" x14ac:dyDescent="0.25">
      <c r="A3005" t="str">
        <f t="shared" si="92"/>
        <v>AMMS18848</v>
      </c>
      <c r="B3005" s="116" t="str">
        <f t="shared" si="93"/>
        <v xml:space="preserve">MY FATHER LE BIJOU - 1922 GRAND ROBUSTO </v>
      </c>
      <c r="C3005" s="101">
        <v>414</v>
      </c>
      <c r="D3005" t="s">
        <v>6643</v>
      </c>
      <c r="E3005" t="s">
        <v>6644</v>
      </c>
      <c r="F3005" t="s">
        <v>6645</v>
      </c>
    </row>
    <row r="3006" spans="1:6" x14ac:dyDescent="0.25">
      <c r="A3006" t="str">
        <f t="shared" si="92"/>
        <v>AMMS18847</v>
      </c>
      <c r="B3006" s="116" t="str">
        <f t="shared" si="93"/>
        <v xml:space="preserve">MY FATHER LE BIJOU - 1922 PETIT ROBUSTO </v>
      </c>
      <c r="C3006" s="101">
        <v>299</v>
      </c>
      <c r="D3006" t="s">
        <v>6643</v>
      </c>
      <c r="E3006" t="s">
        <v>6646</v>
      </c>
      <c r="F3006" t="s">
        <v>6647</v>
      </c>
    </row>
    <row r="3007" spans="1:6" x14ac:dyDescent="0.25">
      <c r="A3007" t="str">
        <f t="shared" si="92"/>
        <v>AMMS18713</v>
      </c>
      <c r="B3007" s="116" t="str">
        <f t="shared" si="93"/>
        <v xml:space="preserve">MY FATHER NR 1 ROBUSTOS </v>
      </c>
      <c r="C3007" s="101">
        <v>379.5</v>
      </c>
      <c r="D3007" t="s">
        <v>6643</v>
      </c>
      <c r="E3007" t="s">
        <v>6648</v>
      </c>
      <c r="F3007" t="s">
        <v>6649</v>
      </c>
    </row>
    <row r="3008" spans="1:6" x14ac:dyDescent="0.25">
      <c r="A3008" t="str">
        <f t="shared" si="92"/>
        <v>AMMS18714</v>
      </c>
      <c r="B3008" s="116" t="str">
        <f t="shared" si="93"/>
        <v xml:space="preserve">MY FATHER NR 2 BELICOSOS </v>
      </c>
      <c r="C3008" s="101">
        <v>322</v>
      </c>
      <c r="D3008" t="s">
        <v>6643</v>
      </c>
      <c r="E3008" t="s">
        <v>6650</v>
      </c>
      <c r="F3008" t="s">
        <v>6651</v>
      </c>
    </row>
    <row r="3009" spans="1:6" x14ac:dyDescent="0.25">
      <c r="A3009" t="str">
        <f t="shared" si="92"/>
        <v>AMMS18715</v>
      </c>
      <c r="B3009" s="116" t="str">
        <f t="shared" si="93"/>
        <v xml:space="preserve">MY FATHER NR 4 LANCEROS </v>
      </c>
      <c r="C3009" s="101">
        <v>391</v>
      </c>
      <c r="D3009" t="s">
        <v>6643</v>
      </c>
      <c r="E3009" t="s">
        <v>6652</v>
      </c>
      <c r="F3009" t="s">
        <v>6653</v>
      </c>
    </row>
    <row r="3010" spans="1:6" x14ac:dyDescent="0.25">
      <c r="A3010" t="str">
        <f t="shared" ref="A3010:A3073" si="94">"AMMS" &amp; F3010</f>
        <v>AMMS18716</v>
      </c>
      <c r="B3010" s="116" t="str">
        <f t="shared" ref="B3010:B3073" si="95">E3010 &amp; " " &amp; IF(D3010="astuccio da 20 pezzi","*AST 20",IF(D3010="cartoccio da 20 pezzi","*CART 20",""))</f>
        <v xml:space="preserve">MY FATHER NR 5 TOROS </v>
      </c>
      <c r="C3010" s="101">
        <v>345</v>
      </c>
      <c r="D3010" t="s">
        <v>6643</v>
      </c>
      <c r="E3010" t="s">
        <v>6654</v>
      </c>
      <c r="F3010" t="s">
        <v>6655</v>
      </c>
    </row>
    <row r="3011" spans="1:6" x14ac:dyDescent="0.25">
      <c r="A3011" t="str">
        <f t="shared" si="94"/>
        <v>AMMS18717</v>
      </c>
      <c r="B3011" s="116" t="str">
        <f t="shared" si="95"/>
        <v xml:space="preserve">MY FATHER SAMPLER </v>
      </c>
      <c r="C3011" s="101">
        <v>105</v>
      </c>
      <c r="D3011" t="s">
        <v>2941</v>
      </c>
      <c r="E3011" t="s">
        <v>6656</v>
      </c>
      <c r="F3011" t="s">
        <v>6657</v>
      </c>
    </row>
    <row r="3012" spans="1:6" x14ac:dyDescent="0.25">
      <c r="A3012" t="str">
        <f t="shared" si="94"/>
        <v>AMMS19367</v>
      </c>
      <c r="B3012" s="116" t="str">
        <f t="shared" si="95"/>
        <v xml:space="preserve">MY FATHER THE JUDGE GRAND ROBUSTO </v>
      </c>
      <c r="C3012" s="101">
        <v>437</v>
      </c>
      <c r="D3012" t="s">
        <v>6643</v>
      </c>
      <c r="E3012" t="s">
        <v>6658</v>
      </c>
      <c r="F3012" t="s">
        <v>6659</v>
      </c>
    </row>
    <row r="3013" spans="1:6" x14ac:dyDescent="0.25">
      <c r="A3013" t="str">
        <f t="shared" si="94"/>
        <v>AMMS19368</v>
      </c>
      <c r="B3013" s="116" t="str">
        <f t="shared" si="95"/>
        <v xml:space="preserve">MY FATHER THE JUDGE TORO FINO </v>
      </c>
      <c r="C3013" s="101">
        <v>414</v>
      </c>
      <c r="D3013" t="s">
        <v>6643</v>
      </c>
      <c r="E3013" t="s">
        <v>6660</v>
      </c>
      <c r="F3013" t="s">
        <v>6661</v>
      </c>
    </row>
    <row r="3014" spans="1:6" x14ac:dyDescent="0.25">
      <c r="A3014" t="str">
        <f t="shared" si="94"/>
        <v>AMMS19818</v>
      </c>
      <c r="B3014" s="116" t="str">
        <f t="shared" si="95"/>
        <v xml:space="preserve">MY WAY DOMENICAN BUNDLE CLARO LONG FILLER CORONA </v>
      </c>
      <c r="C3014" s="101">
        <v>50</v>
      </c>
      <c r="D3014" t="s">
        <v>1900</v>
      </c>
      <c r="E3014" t="s">
        <v>6662</v>
      </c>
      <c r="F3014" t="s">
        <v>6663</v>
      </c>
    </row>
    <row r="3015" spans="1:6" x14ac:dyDescent="0.25">
      <c r="A3015" t="str">
        <f t="shared" si="94"/>
        <v>AMMS19819</v>
      </c>
      <c r="B3015" s="116" t="str">
        <f t="shared" si="95"/>
        <v xml:space="preserve">MY WAY DOMENICAN BUNDLE CLARO LONG FILLER ROBUSTO </v>
      </c>
      <c r="C3015" s="101">
        <v>56</v>
      </c>
      <c r="D3015" t="s">
        <v>1900</v>
      </c>
      <c r="E3015" t="s">
        <v>6664</v>
      </c>
      <c r="F3015" t="s">
        <v>6665</v>
      </c>
    </row>
    <row r="3016" spans="1:6" x14ac:dyDescent="0.25">
      <c r="A3016" t="str">
        <f t="shared" si="94"/>
        <v>AMMS19820</v>
      </c>
      <c r="B3016" s="116" t="str">
        <f t="shared" si="95"/>
        <v xml:space="preserve">MY WAY DOMENICAN BUNDLE CLARO LONG FILLER TORO </v>
      </c>
      <c r="C3016" s="101">
        <v>62</v>
      </c>
      <c r="D3016" t="s">
        <v>1900</v>
      </c>
      <c r="E3016" t="s">
        <v>6666</v>
      </c>
      <c r="F3016" t="s">
        <v>6667</v>
      </c>
    </row>
    <row r="3017" spans="1:6" x14ac:dyDescent="0.25">
      <c r="A3017" t="str">
        <f t="shared" si="94"/>
        <v>AMMS19821</v>
      </c>
      <c r="B3017" s="116" t="str">
        <f t="shared" si="95"/>
        <v xml:space="preserve">MY WAY DOMENICAN BUNDLE CLARO SHORT FILLER CORONA </v>
      </c>
      <c r="C3017" s="101">
        <v>35</v>
      </c>
      <c r="D3017" t="s">
        <v>1900</v>
      </c>
      <c r="E3017" t="s">
        <v>6668</v>
      </c>
      <c r="F3017" t="s">
        <v>6669</v>
      </c>
    </row>
    <row r="3018" spans="1:6" x14ac:dyDescent="0.25">
      <c r="A3018" t="str">
        <f t="shared" si="94"/>
        <v>AMMS19822</v>
      </c>
      <c r="B3018" s="116" t="str">
        <f t="shared" si="95"/>
        <v xml:space="preserve">MY WAY DOMENICAN BUNDLE CLARO SHORT FILLER ROBUSTO </v>
      </c>
      <c r="C3018" s="101">
        <v>38</v>
      </c>
      <c r="D3018" t="s">
        <v>1900</v>
      </c>
      <c r="E3018" t="s">
        <v>6670</v>
      </c>
      <c r="F3018" t="s">
        <v>6671</v>
      </c>
    </row>
    <row r="3019" spans="1:6" x14ac:dyDescent="0.25">
      <c r="A3019" t="str">
        <f t="shared" si="94"/>
        <v>AMMS19823</v>
      </c>
      <c r="B3019" s="116" t="str">
        <f t="shared" si="95"/>
        <v xml:space="preserve">MY WAY DOMENICAN BUNDLE CLARO SHORT FILLER TORO </v>
      </c>
      <c r="C3019" s="101">
        <v>42</v>
      </c>
      <c r="D3019" t="s">
        <v>1900</v>
      </c>
      <c r="E3019" t="s">
        <v>6672</v>
      </c>
      <c r="F3019" t="s">
        <v>6673</v>
      </c>
    </row>
    <row r="3020" spans="1:6" x14ac:dyDescent="0.25">
      <c r="A3020" t="str">
        <f t="shared" si="94"/>
        <v>AMMS19824</v>
      </c>
      <c r="B3020" s="116" t="str">
        <f t="shared" si="95"/>
        <v xml:space="preserve">MY WAY DOMENICAN BUNDLE MADURO LONG FILLER CORONA </v>
      </c>
      <c r="C3020" s="101">
        <v>50</v>
      </c>
      <c r="D3020" t="s">
        <v>1900</v>
      </c>
      <c r="E3020" t="s">
        <v>6674</v>
      </c>
      <c r="F3020" t="s">
        <v>6675</v>
      </c>
    </row>
    <row r="3021" spans="1:6" x14ac:dyDescent="0.25">
      <c r="A3021" t="str">
        <f t="shared" si="94"/>
        <v>AMMS19825</v>
      </c>
      <c r="B3021" s="116" t="str">
        <f t="shared" si="95"/>
        <v xml:space="preserve">MY WAY DOMENICAN BUNDLE MADURO LONG FILLER ROBUSTO </v>
      </c>
      <c r="C3021" s="101">
        <v>56</v>
      </c>
      <c r="D3021" t="s">
        <v>1900</v>
      </c>
      <c r="E3021" t="s">
        <v>6676</v>
      </c>
      <c r="F3021" t="s">
        <v>6677</v>
      </c>
    </row>
    <row r="3022" spans="1:6" x14ac:dyDescent="0.25">
      <c r="A3022" t="str">
        <f t="shared" si="94"/>
        <v>AMMS19826</v>
      </c>
      <c r="B3022" s="116" t="str">
        <f t="shared" si="95"/>
        <v xml:space="preserve">MY WAY DOMENICAN BUNDLE MADURO LONG FILLER TORO </v>
      </c>
      <c r="C3022" s="101">
        <v>62</v>
      </c>
      <c r="D3022" t="s">
        <v>1900</v>
      </c>
      <c r="E3022" t="s">
        <v>6678</v>
      </c>
      <c r="F3022" t="s">
        <v>6679</v>
      </c>
    </row>
    <row r="3023" spans="1:6" x14ac:dyDescent="0.25">
      <c r="A3023" t="str">
        <f t="shared" si="94"/>
        <v>AMMS19827</v>
      </c>
      <c r="B3023" s="116" t="str">
        <f t="shared" si="95"/>
        <v xml:space="preserve">MY WAY DOMENICAN BUNDLE MADURO SHORT FILLER CORONA </v>
      </c>
      <c r="C3023" s="101">
        <v>35</v>
      </c>
      <c r="D3023" t="s">
        <v>1900</v>
      </c>
      <c r="E3023" t="s">
        <v>6680</v>
      </c>
      <c r="F3023" t="s">
        <v>6681</v>
      </c>
    </row>
    <row r="3024" spans="1:6" x14ac:dyDescent="0.25">
      <c r="A3024" t="str">
        <f t="shared" si="94"/>
        <v>AMMS19828</v>
      </c>
      <c r="B3024" s="116" t="str">
        <f t="shared" si="95"/>
        <v xml:space="preserve">MY WAY DOMENICAN BUNDLE MADURO SHORT FILLER ROBUSTO </v>
      </c>
      <c r="C3024" s="101">
        <v>38</v>
      </c>
      <c r="D3024" t="s">
        <v>1900</v>
      </c>
      <c r="E3024" t="s">
        <v>6682</v>
      </c>
      <c r="F3024" t="s">
        <v>6683</v>
      </c>
    </row>
    <row r="3025" spans="1:6" x14ac:dyDescent="0.25">
      <c r="A3025" t="str">
        <f t="shared" si="94"/>
        <v>AMMS19829</v>
      </c>
      <c r="B3025" s="116" t="str">
        <f t="shared" si="95"/>
        <v xml:space="preserve">MY WAY DOMENICAN BUNDLE MADURO SHORT FILLER TORO </v>
      </c>
      <c r="C3025" s="101">
        <v>42</v>
      </c>
      <c r="D3025" t="s">
        <v>1900</v>
      </c>
      <c r="E3025" t="s">
        <v>6684</v>
      </c>
      <c r="F3025" t="s">
        <v>6685</v>
      </c>
    </row>
    <row r="3026" spans="1:6" x14ac:dyDescent="0.25">
      <c r="A3026" t="str">
        <f t="shared" si="94"/>
        <v>AMMS19830</v>
      </c>
      <c r="B3026" s="116" t="str">
        <f t="shared" si="95"/>
        <v xml:space="preserve">MY WAY NICARAGUAN BUNDLE CLARO LONG FILLER CORONA </v>
      </c>
      <c r="C3026" s="101">
        <v>50</v>
      </c>
      <c r="D3026" t="s">
        <v>1900</v>
      </c>
      <c r="E3026" t="s">
        <v>6686</v>
      </c>
      <c r="F3026" t="s">
        <v>6687</v>
      </c>
    </row>
    <row r="3027" spans="1:6" x14ac:dyDescent="0.25">
      <c r="A3027" t="str">
        <f t="shared" si="94"/>
        <v>AMMS19831</v>
      </c>
      <c r="B3027" s="116" t="str">
        <f t="shared" si="95"/>
        <v xml:space="preserve">MY WAY NICARAGUAN BUNDLE CLARO LONG FILLER ROBUSTO </v>
      </c>
      <c r="C3027" s="101">
        <v>56</v>
      </c>
      <c r="D3027" t="s">
        <v>1900</v>
      </c>
      <c r="E3027" t="s">
        <v>6688</v>
      </c>
      <c r="F3027" t="s">
        <v>6689</v>
      </c>
    </row>
    <row r="3028" spans="1:6" x14ac:dyDescent="0.25">
      <c r="A3028" t="str">
        <f t="shared" si="94"/>
        <v>AMMS19832</v>
      </c>
      <c r="B3028" s="116" t="str">
        <f t="shared" si="95"/>
        <v xml:space="preserve">MY WAY NICARAGUAN BUNDLE CLARO LONG FILLER TORO </v>
      </c>
      <c r="C3028" s="101">
        <v>62</v>
      </c>
      <c r="D3028" t="s">
        <v>1900</v>
      </c>
      <c r="E3028" t="s">
        <v>6690</v>
      </c>
      <c r="F3028" t="s">
        <v>6691</v>
      </c>
    </row>
    <row r="3029" spans="1:6" x14ac:dyDescent="0.25">
      <c r="A3029" t="str">
        <f t="shared" si="94"/>
        <v>AMMS19833</v>
      </c>
      <c r="B3029" s="116" t="str">
        <f t="shared" si="95"/>
        <v xml:space="preserve">MY WAY NICARAGUAN BUNDLE CLARO SHORT FILLER CORONA </v>
      </c>
      <c r="C3029" s="101">
        <v>35</v>
      </c>
      <c r="D3029" t="s">
        <v>1900</v>
      </c>
      <c r="E3029" t="s">
        <v>6692</v>
      </c>
      <c r="F3029" t="s">
        <v>6693</v>
      </c>
    </row>
    <row r="3030" spans="1:6" x14ac:dyDescent="0.25">
      <c r="A3030" t="str">
        <f t="shared" si="94"/>
        <v>AMMS19834</v>
      </c>
      <c r="B3030" s="116" t="str">
        <f t="shared" si="95"/>
        <v xml:space="preserve">MY WAY NICARAGUAN BUNDLE CLARO SHORT FILLER ROBUSTO </v>
      </c>
      <c r="C3030" s="101">
        <v>38</v>
      </c>
      <c r="D3030" t="s">
        <v>1900</v>
      </c>
      <c r="E3030" t="s">
        <v>6694</v>
      </c>
      <c r="F3030" t="s">
        <v>6695</v>
      </c>
    </row>
    <row r="3031" spans="1:6" x14ac:dyDescent="0.25">
      <c r="A3031" t="str">
        <f t="shared" si="94"/>
        <v>AMMS19835</v>
      </c>
      <c r="B3031" s="116" t="str">
        <f t="shared" si="95"/>
        <v xml:space="preserve">MY WAY NICARAGUAN BUNDLE CLARO SHORT FILLER TORO </v>
      </c>
      <c r="C3031" s="101">
        <v>42</v>
      </c>
      <c r="D3031" t="s">
        <v>1900</v>
      </c>
      <c r="E3031" t="s">
        <v>6696</v>
      </c>
      <c r="F3031" t="s">
        <v>6697</v>
      </c>
    </row>
    <row r="3032" spans="1:6" x14ac:dyDescent="0.25">
      <c r="A3032" t="str">
        <f t="shared" si="94"/>
        <v>AMMS19836</v>
      </c>
      <c r="B3032" s="116" t="str">
        <f t="shared" si="95"/>
        <v xml:space="preserve">MY WAY NICARAGUAN BUNDLE MADURO LONG FILLER CORONA </v>
      </c>
      <c r="C3032" s="101">
        <v>50</v>
      </c>
      <c r="D3032" t="s">
        <v>1900</v>
      </c>
      <c r="E3032" t="s">
        <v>6698</v>
      </c>
      <c r="F3032" t="s">
        <v>6699</v>
      </c>
    </row>
    <row r="3033" spans="1:6" x14ac:dyDescent="0.25">
      <c r="A3033" t="str">
        <f t="shared" si="94"/>
        <v>AMMS19837</v>
      </c>
      <c r="B3033" s="116" t="str">
        <f t="shared" si="95"/>
        <v xml:space="preserve">MY WAY NICARAGUAN BUNDLE MADURO LONG FILLER ROBUSTO </v>
      </c>
      <c r="C3033" s="101">
        <v>56</v>
      </c>
      <c r="D3033" t="s">
        <v>1900</v>
      </c>
      <c r="E3033" t="s">
        <v>6700</v>
      </c>
      <c r="F3033" t="s">
        <v>6701</v>
      </c>
    </row>
    <row r="3034" spans="1:6" x14ac:dyDescent="0.25">
      <c r="A3034" t="str">
        <f t="shared" si="94"/>
        <v>AMMS19838</v>
      </c>
      <c r="B3034" s="116" t="str">
        <f t="shared" si="95"/>
        <v xml:space="preserve">MY WAY NICARAGUAN BUNDLE MADURO LONG FILLER TORO </v>
      </c>
      <c r="C3034" s="101">
        <v>62</v>
      </c>
      <c r="D3034" t="s">
        <v>1900</v>
      </c>
      <c r="E3034" t="s">
        <v>6702</v>
      </c>
      <c r="F3034" t="s">
        <v>6703</v>
      </c>
    </row>
    <row r="3035" spans="1:6" x14ac:dyDescent="0.25">
      <c r="A3035" t="str">
        <f t="shared" si="94"/>
        <v>AMMS19839</v>
      </c>
      <c r="B3035" s="116" t="str">
        <f t="shared" si="95"/>
        <v xml:space="preserve">MY WAY NICARAGUAN BUNDLE MADURO SHORT FILLER CORONA </v>
      </c>
      <c r="C3035" s="101">
        <v>35</v>
      </c>
      <c r="D3035" t="s">
        <v>1900</v>
      </c>
      <c r="E3035" t="s">
        <v>6704</v>
      </c>
      <c r="F3035" t="s">
        <v>6705</v>
      </c>
    </row>
    <row r="3036" spans="1:6" x14ac:dyDescent="0.25">
      <c r="A3036" t="str">
        <f t="shared" si="94"/>
        <v>AMMS19840</v>
      </c>
      <c r="B3036" s="116" t="str">
        <f t="shared" si="95"/>
        <v xml:space="preserve">MY WAY NICARAGUAN BUNDLE MADURO SHORT FILLER ROBUSTO </v>
      </c>
      <c r="C3036" s="101">
        <v>38</v>
      </c>
      <c r="D3036" t="s">
        <v>1900</v>
      </c>
      <c r="E3036" t="s">
        <v>6706</v>
      </c>
      <c r="F3036" t="s">
        <v>6707</v>
      </c>
    </row>
    <row r="3037" spans="1:6" x14ac:dyDescent="0.25">
      <c r="A3037" t="str">
        <f t="shared" si="94"/>
        <v>AMMS19841</v>
      </c>
      <c r="B3037" s="116" t="str">
        <f t="shared" si="95"/>
        <v xml:space="preserve">MY WAY NICARAGUAN BUNDLE MADURO SHORT FILLER TORO </v>
      </c>
      <c r="C3037" s="101">
        <v>42</v>
      </c>
      <c r="D3037" t="s">
        <v>1900</v>
      </c>
      <c r="E3037" t="s">
        <v>6708</v>
      </c>
      <c r="F3037" t="s">
        <v>6709</v>
      </c>
    </row>
    <row r="3038" spans="1:6" x14ac:dyDescent="0.25">
      <c r="A3038" t="str">
        <f t="shared" si="94"/>
        <v>AMMS20083</v>
      </c>
      <c r="B3038" s="116" t="str">
        <f t="shared" si="95"/>
        <v xml:space="preserve">NEANDERTHAL JCF </v>
      </c>
      <c r="C3038" s="101">
        <v>307.5</v>
      </c>
      <c r="D3038" t="s">
        <v>3448</v>
      </c>
      <c r="E3038" t="s">
        <v>6710</v>
      </c>
      <c r="F3038" t="s">
        <v>6711</v>
      </c>
    </row>
    <row r="3039" spans="1:6" x14ac:dyDescent="0.25">
      <c r="A3039" t="str">
        <f t="shared" si="94"/>
        <v>AMMS20754</v>
      </c>
      <c r="B3039" s="116" t="str">
        <f t="shared" si="95"/>
        <v xml:space="preserve">NEANDERTHAL KFG </v>
      </c>
      <c r="C3039" s="101">
        <v>285</v>
      </c>
      <c r="D3039" t="s">
        <v>3448</v>
      </c>
      <c r="E3039" t="s">
        <v>6712</v>
      </c>
      <c r="F3039" t="s">
        <v>6713</v>
      </c>
    </row>
    <row r="3040" spans="1:6" x14ac:dyDescent="0.25">
      <c r="A3040" t="str">
        <f t="shared" si="94"/>
        <v>AMMS21403</v>
      </c>
      <c r="B3040" s="116" t="str">
        <f t="shared" si="95"/>
        <v xml:space="preserve">NEANDERTHAL SGP </v>
      </c>
      <c r="C3040" s="101">
        <v>270</v>
      </c>
      <c r="D3040" t="s">
        <v>3448</v>
      </c>
      <c r="E3040" t="s">
        <v>6714</v>
      </c>
      <c r="F3040" t="s">
        <v>6715</v>
      </c>
    </row>
    <row r="3041" spans="1:6" x14ac:dyDescent="0.25">
      <c r="A3041" t="str">
        <f t="shared" si="94"/>
        <v>AMMS2047</v>
      </c>
      <c r="B3041" s="116" t="str">
        <f t="shared" si="95"/>
        <v xml:space="preserve">NEOS COUNTRY CORONA DUO </v>
      </c>
      <c r="C3041" s="101">
        <v>4</v>
      </c>
      <c r="D3041" t="s">
        <v>2789</v>
      </c>
      <c r="E3041" t="s">
        <v>6716</v>
      </c>
      <c r="F3041" t="s">
        <v>6717</v>
      </c>
    </row>
    <row r="3042" spans="1:6" x14ac:dyDescent="0.25">
      <c r="A3042" t="str">
        <f t="shared" si="94"/>
        <v>AMMS17925</v>
      </c>
      <c r="B3042" s="116" t="str">
        <f t="shared" si="95"/>
        <v xml:space="preserve">NERONE </v>
      </c>
      <c r="C3042" s="101">
        <v>27.6</v>
      </c>
      <c r="D3042" t="s">
        <v>2792</v>
      </c>
      <c r="E3042" t="s">
        <v>6718</v>
      </c>
      <c r="F3042" t="s">
        <v>6719</v>
      </c>
    </row>
    <row r="3043" spans="1:6" x14ac:dyDescent="0.25">
      <c r="A3043" t="str">
        <f t="shared" si="94"/>
        <v>AMMS18843</v>
      </c>
      <c r="B3043" s="116" t="str">
        <f t="shared" si="95"/>
        <v xml:space="preserve">NERONE </v>
      </c>
      <c r="C3043" s="101">
        <v>92</v>
      </c>
      <c r="D3043" t="s">
        <v>2755</v>
      </c>
      <c r="E3043" t="s">
        <v>6718</v>
      </c>
      <c r="F3043" t="s">
        <v>6720</v>
      </c>
    </row>
    <row r="3044" spans="1:6" x14ac:dyDescent="0.25">
      <c r="A3044" t="str">
        <f t="shared" si="94"/>
        <v>AMMS21740</v>
      </c>
      <c r="B3044" s="116" t="str">
        <f t="shared" si="95"/>
        <v xml:space="preserve">NEW WORLD DECENIO GORDOS </v>
      </c>
      <c r="C3044" s="101">
        <v>430</v>
      </c>
      <c r="D3044" t="s">
        <v>1900</v>
      </c>
      <c r="E3044" t="s">
        <v>6721</v>
      </c>
      <c r="F3044" t="s">
        <v>6722</v>
      </c>
    </row>
    <row r="3045" spans="1:6" x14ac:dyDescent="0.25">
      <c r="A3045" t="str">
        <f t="shared" si="94"/>
        <v>AMMS21738</v>
      </c>
      <c r="B3045" s="116" t="str">
        <f t="shared" si="95"/>
        <v xml:space="preserve">NEW WORLD DECENIO ROBUSTOS </v>
      </c>
      <c r="C3045" s="101">
        <v>360</v>
      </c>
      <c r="D3045" t="s">
        <v>1900</v>
      </c>
      <c r="E3045" t="s">
        <v>6723</v>
      </c>
      <c r="F3045" t="s">
        <v>6724</v>
      </c>
    </row>
    <row r="3046" spans="1:6" x14ac:dyDescent="0.25">
      <c r="A3046" t="str">
        <f t="shared" si="94"/>
        <v>AMMS21739</v>
      </c>
      <c r="B3046" s="116" t="str">
        <f t="shared" si="95"/>
        <v xml:space="preserve">NEW WORLD DECENIO TOROS </v>
      </c>
      <c r="C3046" s="101">
        <v>400</v>
      </c>
      <c r="D3046" t="s">
        <v>1900</v>
      </c>
      <c r="E3046" t="s">
        <v>6725</v>
      </c>
      <c r="F3046" t="s">
        <v>6726</v>
      </c>
    </row>
    <row r="3047" spans="1:6" x14ac:dyDescent="0.25">
      <c r="A3047" t="str">
        <f t="shared" si="94"/>
        <v>AMMS20455</v>
      </c>
      <c r="B3047" s="116" t="str">
        <f t="shared" si="95"/>
        <v xml:space="preserve">NEW WORLD DORADO FIGURADOS </v>
      </c>
      <c r="C3047" s="101">
        <v>210</v>
      </c>
      <c r="D3047" t="s">
        <v>2755</v>
      </c>
      <c r="E3047" t="s">
        <v>6727</v>
      </c>
      <c r="F3047" t="s">
        <v>6728</v>
      </c>
    </row>
    <row r="3048" spans="1:6" x14ac:dyDescent="0.25">
      <c r="A3048" t="str">
        <f t="shared" si="94"/>
        <v>AMMS20456</v>
      </c>
      <c r="B3048" s="116" t="str">
        <f t="shared" si="95"/>
        <v xml:space="preserve">NEW WORLD DORADO GORDITOS </v>
      </c>
      <c r="C3048" s="101">
        <v>205</v>
      </c>
      <c r="D3048" t="s">
        <v>2755</v>
      </c>
      <c r="E3048" t="s">
        <v>6729</v>
      </c>
      <c r="F3048" t="s">
        <v>6730</v>
      </c>
    </row>
    <row r="3049" spans="1:6" x14ac:dyDescent="0.25">
      <c r="A3049" t="str">
        <f t="shared" si="94"/>
        <v>AMMS20457</v>
      </c>
      <c r="B3049" s="116" t="str">
        <f t="shared" si="95"/>
        <v xml:space="preserve">NEW WORLD DORADO ROBUSTOS </v>
      </c>
      <c r="C3049" s="101">
        <v>190</v>
      </c>
      <c r="D3049" t="s">
        <v>2755</v>
      </c>
      <c r="E3049" t="s">
        <v>6731</v>
      </c>
      <c r="F3049" t="s">
        <v>6732</v>
      </c>
    </row>
    <row r="3050" spans="1:6" x14ac:dyDescent="0.25">
      <c r="A3050" t="str">
        <f t="shared" si="94"/>
        <v>AMMS20283</v>
      </c>
      <c r="B3050" s="116" t="str">
        <f t="shared" si="95"/>
        <v xml:space="preserve">NEW WORLD VIRREY GORDO </v>
      </c>
      <c r="C3050" s="101">
        <v>210</v>
      </c>
      <c r="D3050" t="s">
        <v>3417</v>
      </c>
      <c r="E3050" t="s">
        <v>6733</v>
      </c>
      <c r="F3050" t="s">
        <v>6734</v>
      </c>
    </row>
    <row r="3051" spans="1:6" x14ac:dyDescent="0.25">
      <c r="A3051" t="str">
        <f t="shared" si="94"/>
        <v>AMMS18383</v>
      </c>
      <c r="B3051" s="116" t="str">
        <f t="shared" si="95"/>
        <v xml:space="preserve">NICARAO CLASSICO GORDITO </v>
      </c>
      <c r="C3051" s="101">
        <v>170</v>
      </c>
      <c r="D3051" t="s">
        <v>1900</v>
      </c>
      <c r="E3051" t="s">
        <v>6735</v>
      </c>
      <c r="F3051" t="s">
        <v>6736</v>
      </c>
    </row>
    <row r="3052" spans="1:6" x14ac:dyDescent="0.25">
      <c r="A3052" t="str">
        <f t="shared" si="94"/>
        <v>AMMS18382</v>
      </c>
      <c r="B3052" s="116" t="str">
        <f t="shared" si="95"/>
        <v xml:space="preserve">NICARAO CLASSICO MINUTOS </v>
      </c>
      <c r="C3052" s="101">
        <v>150</v>
      </c>
      <c r="D3052" t="s">
        <v>1900</v>
      </c>
      <c r="E3052" t="s">
        <v>6737</v>
      </c>
      <c r="F3052" t="s">
        <v>6738</v>
      </c>
    </row>
    <row r="3053" spans="1:6" x14ac:dyDescent="0.25">
      <c r="A3053" t="str">
        <f t="shared" si="94"/>
        <v>AMMS18385</v>
      </c>
      <c r="B3053" s="116" t="str">
        <f t="shared" si="95"/>
        <v xml:space="preserve">NICARAO CLASSICO PIRAMIDES </v>
      </c>
      <c r="C3053" s="101">
        <v>198</v>
      </c>
      <c r="D3053" t="s">
        <v>1900</v>
      </c>
      <c r="E3053" t="s">
        <v>6739</v>
      </c>
      <c r="F3053" t="s">
        <v>6740</v>
      </c>
    </row>
    <row r="3054" spans="1:6" x14ac:dyDescent="0.25">
      <c r="A3054" t="str">
        <f t="shared" si="94"/>
        <v>AMMS18384</v>
      </c>
      <c r="B3054" s="116" t="str">
        <f t="shared" si="95"/>
        <v xml:space="preserve">NICARAO CLASSICO ROBUSTOS </v>
      </c>
      <c r="C3054" s="101">
        <v>180</v>
      </c>
      <c r="D3054" t="s">
        <v>1900</v>
      </c>
      <c r="E3054" t="s">
        <v>6741</v>
      </c>
      <c r="F3054" t="s">
        <v>6742</v>
      </c>
    </row>
    <row r="3055" spans="1:6" x14ac:dyDescent="0.25">
      <c r="A3055" t="str">
        <f t="shared" si="94"/>
        <v>AMMS18759</v>
      </c>
      <c r="B3055" s="116" t="str">
        <f t="shared" si="95"/>
        <v xml:space="preserve">NICARAO ESPECIAL GORDO </v>
      </c>
      <c r="C3055" s="101">
        <v>241.5</v>
      </c>
      <c r="D3055" t="s">
        <v>3417</v>
      </c>
      <c r="E3055" t="s">
        <v>6743</v>
      </c>
      <c r="F3055" t="s">
        <v>6744</v>
      </c>
    </row>
    <row r="3056" spans="1:6" x14ac:dyDescent="0.25">
      <c r="A3056" t="str">
        <f t="shared" si="94"/>
        <v>AMMS18760</v>
      </c>
      <c r="B3056" s="116" t="str">
        <f t="shared" si="95"/>
        <v xml:space="preserve">NICARAO ESPECIAL HERMOSO </v>
      </c>
      <c r="C3056" s="101">
        <v>220.5</v>
      </c>
      <c r="D3056" t="s">
        <v>3417</v>
      </c>
      <c r="E3056" t="s">
        <v>6745</v>
      </c>
      <c r="F3056" t="s">
        <v>6746</v>
      </c>
    </row>
    <row r="3057" spans="1:6" x14ac:dyDescent="0.25">
      <c r="A3057" t="str">
        <f t="shared" si="94"/>
        <v>AMMS20766</v>
      </c>
      <c r="B3057" s="116" t="str">
        <f t="shared" si="95"/>
        <v xml:space="preserve">NICARAO ESPECIAL TORITO </v>
      </c>
      <c r="C3057" s="101">
        <v>220.5</v>
      </c>
      <c r="D3057" t="s">
        <v>3417</v>
      </c>
      <c r="E3057" t="s">
        <v>6747</v>
      </c>
      <c r="F3057" t="s">
        <v>6748</v>
      </c>
    </row>
    <row r="3058" spans="1:6" x14ac:dyDescent="0.25">
      <c r="A3058" t="str">
        <f t="shared" si="94"/>
        <v>AMMS20767</v>
      </c>
      <c r="B3058" s="116" t="str">
        <f t="shared" si="95"/>
        <v xml:space="preserve">NICARAO ESPECIAL TORO DOBLE </v>
      </c>
      <c r="C3058" s="101">
        <v>262.5</v>
      </c>
      <c r="D3058" t="s">
        <v>3417</v>
      </c>
      <c r="E3058" t="s">
        <v>6749</v>
      </c>
      <c r="F3058" t="s">
        <v>6750</v>
      </c>
    </row>
    <row r="3059" spans="1:6" x14ac:dyDescent="0.25">
      <c r="A3059" t="str">
        <f t="shared" si="94"/>
        <v>AMMS20768</v>
      </c>
      <c r="B3059" s="116" t="str">
        <f t="shared" si="95"/>
        <v xml:space="preserve">NICARAO EXCLUSIVO DIADEMA </v>
      </c>
      <c r="C3059" s="101">
        <v>690</v>
      </c>
      <c r="D3059" t="s">
        <v>1900</v>
      </c>
      <c r="E3059" t="s">
        <v>6751</v>
      </c>
      <c r="F3059" t="s">
        <v>6752</v>
      </c>
    </row>
    <row r="3060" spans="1:6" x14ac:dyDescent="0.25">
      <c r="A3060" t="str">
        <f t="shared" si="94"/>
        <v>AMMS18664</v>
      </c>
      <c r="B3060" s="116" t="str">
        <f t="shared" si="95"/>
        <v xml:space="preserve">NICARAO EXCLUSIVO E 4 </v>
      </c>
      <c r="C3060" s="101">
        <v>300</v>
      </c>
      <c r="D3060" t="s">
        <v>1900</v>
      </c>
      <c r="E3060" t="s">
        <v>6753</v>
      </c>
      <c r="F3060" t="s">
        <v>6754</v>
      </c>
    </row>
    <row r="3061" spans="1:6" x14ac:dyDescent="0.25">
      <c r="A3061" t="str">
        <f t="shared" si="94"/>
        <v>AMMS20769</v>
      </c>
      <c r="B3061" s="116" t="str">
        <f t="shared" si="95"/>
        <v xml:space="preserve">NICARAO EXCLUSIVO RODOLFO </v>
      </c>
      <c r="C3061" s="101">
        <v>400</v>
      </c>
      <c r="D3061" t="s">
        <v>1900</v>
      </c>
      <c r="E3061" t="s">
        <v>6755</v>
      </c>
      <c r="F3061" t="s">
        <v>6756</v>
      </c>
    </row>
    <row r="3062" spans="1:6" x14ac:dyDescent="0.25">
      <c r="A3062" t="str">
        <f t="shared" si="94"/>
        <v>AMMS20770</v>
      </c>
      <c r="B3062" s="116" t="str">
        <f t="shared" si="95"/>
        <v xml:space="preserve">NICARAO EXCLUSIVO SALOMON </v>
      </c>
      <c r="C3062" s="101">
        <v>590</v>
      </c>
      <c r="D3062" t="s">
        <v>1900</v>
      </c>
      <c r="E3062" t="s">
        <v>6757</v>
      </c>
      <c r="F3062" t="s">
        <v>6758</v>
      </c>
    </row>
    <row r="3063" spans="1:6" x14ac:dyDescent="0.25">
      <c r="A3063" t="str">
        <f t="shared" si="94"/>
        <v>AMMS18574</v>
      </c>
      <c r="B3063" s="116" t="str">
        <f t="shared" si="95"/>
        <v xml:space="preserve">NICARAO EXCLUSIVOS DON RAFA </v>
      </c>
      <c r="C3063" s="101">
        <v>400</v>
      </c>
      <c r="D3063" t="s">
        <v>1900</v>
      </c>
      <c r="E3063" t="s">
        <v>6759</v>
      </c>
      <c r="F3063" t="s">
        <v>6760</v>
      </c>
    </row>
    <row r="3064" spans="1:6" x14ac:dyDescent="0.25">
      <c r="A3064" t="str">
        <f t="shared" si="94"/>
        <v>AMMS18575</v>
      </c>
      <c r="B3064" s="116" t="str">
        <f t="shared" si="95"/>
        <v xml:space="preserve">NICARAO EXCLUSIVOS ROBUSTO </v>
      </c>
      <c r="C3064" s="101">
        <v>360</v>
      </c>
      <c r="D3064" t="s">
        <v>1900</v>
      </c>
      <c r="E3064" t="s">
        <v>6761</v>
      </c>
      <c r="F3064" t="s">
        <v>6762</v>
      </c>
    </row>
    <row r="3065" spans="1:6" x14ac:dyDescent="0.25">
      <c r="A3065" t="str">
        <f t="shared" si="94"/>
        <v>AMMS19895</v>
      </c>
      <c r="B3065" s="116" t="str">
        <f t="shared" si="95"/>
        <v xml:space="preserve">NICITA FIGURADO </v>
      </c>
      <c r="C3065" s="101">
        <v>190</v>
      </c>
      <c r="D3065" t="s">
        <v>1900</v>
      </c>
      <c r="E3065" t="s">
        <v>6763</v>
      </c>
      <c r="F3065" t="s">
        <v>6764</v>
      </c>
    </row>
    <row r="3066" spans="1:6" x14ac:dyDescent="0.25">
      <c r="A3066" t="str">
        <f t="shared" si="94"/>
        <v>AMMS19896</v>
      </c>
      <c r="B3066" s="116" t="str">
        <f t="shared" si="95"/>
        <v xml:space="preserve">NICITA GORDO </v>
      </c>
      <c r="C3066" s="101">
        <v>200</v>
      </c>
      <c r="D3066" t="s">
        <v>1900</v>
      </c>
      <c r="E3066" t="s">
        <v>6765</v>
      </c>
      <c r="F3066" t="s">
        <v>6766</v>
      </c>
    </row>
    <row r="3067" spans="1:6" x14ac:dyDescent="0.25">
      <c r="A3067" t="str">
        <f t="shared" si="94"/>
        <v>AMMS21732</v>
      </c>
      <c r="B3067" s="116" t="str">
        <f t="shared" si="95"/>
        <v xml:space="preserve">NICITA GORDO </v>
      </c>
      <c r="C3067" s="101">
        <v>100</v>
      </c>
      <c r="D3067" t="s">
        <v>2755</v>
      </c>
      <c r="E3067" t="s">
        <v>6765</v>
      </c>
      <c r="F3067" t="s">
        <v>6767</v>
      </c>
    </row>
    <row r="3068" spans="1:6" x14ac:dyDescent="0.25">
      <c r="A3068" t="str">
        <f t="shared" si="94"/>
        <v>AMMS21734</v>
      </c>
      <c r="B3068" s="116" t="str">
        <f t="shared" si="95"/>
        <v xml:space="preserve">NICITA LIMITED EDITION ASHTRAY TORO </v>
      </c>
      <c r="C3068" s="101">
        <v>60</v>
      </c>
      <c r="D3068" t="s">
        <v>2999</v>
      </c>
      <c r="E3068" t="s">
        <v>6768</v>
      </c>
      <c r="F3068" t="s">
        <v>6769</v>
      </c>
    </row>
    <row r="3069" spans="1:6" x14ac:dyDescent="0.25">
      <c r="A3069" t="str">
        <f t="shared" si="94"/>
        <v>AMMS21733</v>
      </c>
      <c r="B3069" s="116" t="str">
        <f t="shared" si="95"/>
        <v xml:space="preserve">NICITA LIMITED EDITION TORO </v>
      </c>
      <c r="C3069" s="101">
        <v>300</v>
      </c>
      <c r="D3069" t="s">
        <v>1900</v>
      </c>
      <c r="E3069" t="s">
        <v>6770</v>
      </c>
      <c r="F3069" t="s">
        <v>6771</v>
      </c>
    </row>
    <row r="3070" spans="1:6" x14ac:dyDescent="0.25">
      <c r="A3070" t="str">
        <f t="shared" si="94"/>
        <v>AMMS21735</v>
      </c>
      <c r="B3070" s="116" t="str">
        <f t="shared" si="95"/>
        <v xml:space="preserve">NICITA PIRAMIDE </v>
      </c>
      <c r="C3070" s="101">
        <v>95</v>
      </c>
      <c r="D3070" t="s">
        <v>2755</v>
      </c>
      <c r="E3070" t="s">
        <v>6772</v>
      </c>
      <c r="F3070" t="s">
        <v>6773</v>
      </c>
    </row>
    <row r="3071" spans="1:6" x14ac:dyDescent="0.25">
      <c r="A3071" t="str">
        <f t="shared" si="94"/>
        <v>AMMS19897</v>
      </c>
      <c r="B3071" s="116" t="str">
        <f t="shared" si="95"/>
        <v xml:space="preserve">NICITA ROBUSTO </v>
      </c>
      <c r="C3071" s="101">
        <v>150</v>
      </c>
      <c r="D3071" t="s">
        <v>1900</v>
      </c>
      <c r="E3071" t="s">
        <v>6774</v>
      </c>
      <c r="F3071" t="s">
        <v>6775</v>
      </c>
    </row>
    <row r="3072" spans="1:6" x14ac:dyDescent="0.25">
      <c r="A3072" t="str">
        <f t="shared" si="94"/>
        <v>AMMS21736</v>
      </c>
      <c r="B3072" s="116" t="str">
        <f t="shared" si="95"/>
        <v xml:space="preserve">NICITA ROBUSTO </v>
      </c>
      <c r="C3072" s="101">
        <v>75</v>
      </c>
      <c r="D3072" t="s">
        <v>2755</v>
      </c>
      <c r="E3072" t="s">
        <v>6774</v>
      </c>
      <c r="F3072" t="s">
        <v>6776</v>
      </c>
    </row>
    <row r="3073" spans="1:6" x14ac:dyDescent="0.25">
      <c r="A3073" t="str">
        <f t="shared" si="94"/>
        <v>AMMS19898</v>
      </c>
      <c r="B3073" s="116" t="str">
        <f t="shared" si="95"/>
        <v xml:space="preserve">NICITA TORO </v>
      </c>
      <c r="C3073" s="101">
        <v>180</v>
      </c>
      <c r="D3073" t="s">
        <v>1900</v>
      </c>
      <c r="E3073" t="s">
        <v>6777</v>
      </c>
      <c r="F3073" t="s">
        <v>6778</v>
      </c>
    </row>
    <row r="3074" spans="1:6" x14ac:dyDescent="0.25">
      <c r="A3074" t="str">
        <f t="shared" ref="A3074:A3137" si="96">"AMMS" &amp; F3074</f>
        <v>AMMS21737</v>
      </c>
      <c r="B3074" s="116" t="str">
        <f t="shared" ref="B3074:B3137" si="97">E3074 &amp; " " &amp; IF(D3074="astuccio da 20 pezzi","*AST 20",IF(D3074="cartoccio da 20 pezzi","*CART 20",""))</f>
        <v xml:space="preserve">NICITA TORO </v>
      </c>
      <c r="C3074" s="101">
        <v>90</v>
      </c>
      <c r="D3074" t="s">
        <v>2755</v>
      </c>
      <c r="E3074" t="s">
        <v>6777</v>
      </c>
      <c r="F3074" t="s">
        <v>6779</v>
      </c>
    </row>
    <row r="3075" spans="1:6" x14ac:dyDescent="0.25">
      <c r="A3075" t="str">
        <f t="shared" si="96"/>
        <v>AMMS18311</v>
      </c>
      <c r="B3075" s="116" t="str">
        <f t="shared" si="97"/>
        <v xml:space="preserve">NUB CAMEROON 358 </v>
      </c>
      <c r="C3075" s="101">
        <v>216</v>
      </c>
      <c r="D3075" t="s">
        <v>3506</v>
      </c>
      <c r="E3075" t="s">
        <v>6780</v>
      </c>
      <c r="F3075" t="s">
        <v>6781</v>
      </c>
    </row>
    <row r="3076" spans="1:6" x14ac:dyDescent="0.25">
      <c r="A3076" t="str">
        <f t="shared" si="96"/>
        <v>AMMS18398</v>
      </c>
      <c r="B3076" s="116" t="str">
        <f t="shared" si="97"/>
        <v xml:space="preserve">NUB CAMEROON 460 </v>
      </c>
      <c r="C3076" s="101">
        <v>240</v>
      </c>
      <c r="D3076" t="s">
        <v>3506</v>
      </c>
      <c r="E3076" t="s">
        <v>6782</v>
      </c>
      <c r="F3076" t="s">
        <v>6783</v>
      </c>
    </row>
    <row r="3077" spans="1:6" x14ac:dyDescent="0.25">
      <c r="A3077" t="str">
        <f t="shared" si="96"/>
        <v>AMMS18312</v>
      </c>
      <c r="B3077" s="116" t="str">
        <f t="shared" si="97"/>
        <v xml:space="preserve">NUB CONNECTICUT 358 </v>
      </c>
      <c r="C3077" s="101">
        <v>216</v>
      </c>
      <c r="D3077" t="s">
        <v>3506</v>
      </c>
      <c r="E3077" t="s">
        <v>6784</v>
      </c>
      <c r="F3077" t="s">
        <v>6785</v>
      </c>
    </row>
    <row r="3078" spans="1:6" x14ac:dyDescent="0.25">
      <c r="A3078" t="str">
        <f t="shared" si="96"/>
        <v>AMMS3960</v>
      </c>
      <c r="B3078" s="116" t="str">
        <f t="shared" si="97"/>
        <v xml:space="preserve">NUB CONNECTICUT 460 </v>
      </c>
      <c r="C3078" s="101">
        <v>240</v>
      </c>
      <c r="D3078" t="s">
        <v>3506</v>
      </c>
      <c r="E3078" t="s">
        <v>6786</v>
      </c>
      <c r="F3078" t="s">
        <v>6787</v>
      </c>
    </row>
    <row r="3079" spans="1:6" x14ac:dyDescent="0.25">
      <c r="A3079" t="str">
        <f t="shared" si="96"/>
        <v>AMMS3958</v>
      </c>
      <c r="B3079" s="116" t="str">
        <f t="shared" si="97"/>
        <v xml:space="preserve">NUB MADURO 460 </v>
      </c>
      <c r="C3079" s="101">
        <v>264</v>
      </c>
      <c r="D3079" t="s">
        <v>3506</v>
      </c>
      <c r="E3079" t="s">
        <v>6788</v>
      </c>
      <c r="F3079" t="s">
        <v>6789</v>
      </c>
    </row>
    <row r="3080" spans="1:6" x14ac:dyDescent="0.25">
      <c r="A3080" t="str">
        <f t="shared" si="96"/>
        <v>AMMS18313</v>
      </c>
      <c r="B3080" s="116" t="str">
        <f t="shared" si="97"/>
        <v xml:space="preserve">NUB SUN GROWN 358 </v>
      </c>
      <c r="C3080" s="101">
        <v>240</v>
      </c>
      <c r="D3080" t="s">
        <v>3506</v>
      </c>
      <c r="E3080" t="s">
        <v>6790</v>
      </c>
      <c r="F3080" t="s">
        <v>6791</v>
      </c>
    </row>
    <row r="3081" spans="1:6" x14ac:dyDescent="0.25">
      <c r="A3081" t="str">
        <f t="shared" si="96"/>
        <v>AMMS18400</v>
      </c>
      <c r="B3081" s="116" t="str">
        <f t="shared" si="97"/>
        <v xml:space="preserve">NUB SUN GROWN 460 </v>
      </c>
      <c r="C3081" s="101">
        <v>264</v>
      </c>
      <c r="D3081" t="s">
        <v>3506</v>
      </c>
      <c r="E3081" t="s">
        <v>6792</v>
      </c>
      <c r="F3081" t="s">
        <v>6793</v>
      </c>
    </row>
    <row r="3082" spans="1:6" x14ac:dyDescent="0.25">
      <c r="A3082" t="str">
        <f t="shared" si="96"/>
        <v>AMMS20052</v>
      </c>
      <c r="B3082" s="116" t="str">
        <f t="shared" si="97"/>
        <v xml:space="preserve">NUB VARIETY SAMPLER </v>
      </c>
      <c r="C3082" s="101">
        <v>50</v>
      </c>
      <c r="D3082" t="s">
        <v>2999</v>
      </c>
      <c r="E3082" t="s">
        <v>6794</v>
      </c>
      <c r="F3082" t="s">
        <v>6795</v>
      </c>
    </row>
    <row r="3083" spans="1:6" x14ac:dyDescent="0.25">
      <c r="A3083" t="str">
        <f t="shared" si="96"/>
        <v>AMMS20580</v>
      </c>
      <c r="B3083" s="116" t="str">
        <f t="shared" si="97"/>
        <v xml:space="preserve">OCEAN BREEZE ROBUSTO GRANDE </v>
      </c>
      <c r="C3083" s="101">
        <v>250</v>
      </c>
      <c r="D3083" t="s">
        <v>1900</v>
      </c>
      <c r="E3083" t="s">
        <v>6796</v>
      </c>
      <c r="F3083" t="s">
        <v>6797</v>
      </c>
    </row>
    <row r="3084" spans="1:6" x14ac:dyDescent="0.25">
      <c r="A3084" t="str">
        <f t="shared" si="96"/>
        <v>AMMS21662</v>
      </c>
      <c r="B3084" s="116" t="str">
        <f t="shared" si="97"/>
        <v xml:space="preserve">OLIVA CALENDAR 2025 </v>
      </c>
      <c r="C3084" s="101">
        <v>300</v>
      </c>
      <c r="D3084" t="s">
        <v>3483</v>
      </c>
      <c r="E3084" t="s">
        <v>6798</v>
      </c>
      <c r="F3084" t="s">
        <v>6799</v>
      </c>
    </row>
    <row r="3085" spans="1:6" x14ac:dyDescent="0.25">
      <c r="A3085" t="str">
        <f t="shared" si="96"/>
        <v>AMMS20829</v>
      </c>
      <c r="B3085" s="116" t="str">
        <f t="shared" si="97"/>
        <v xml:space="preserve">OLIVA CONNECTICUT RESERVE DOUBLE TORO </v>
      </c>
      <c r="C3085" s="101">
        <v>107</v>
      </c>
      <c r="D3085" t="s">
        <v>2755</v>
      </c>
      <c r="E3085" t="s">
        <v>6800</v>
      </c>
      <c r="F3085" t="s">
        <v>6801</v>
      </c>
    </row>
    <row r="3086" spans="1:6" x14ac:dyDescent="0.25">
      <c r="A3086" t="str">
        <f t="shared" si="96"/>
        <v>AMMS20918</v>
      </c>
      <c r="B3086" s="116" t="str">
        <f t="shared" si="97"/>
        <v xml:space="preserve">OLIVA CONNECTICUT RESERVE PETIT CORONA </v>
      </c>
      <c r="C3086" s="101">
        <v>141</v>
      </c>
      <c r="D3086" t="s">
        <v>3813</v>
      </c>
      <c r="E3086" t="s">
        <v>6802</v>
      </c>
      <c r="F3086" t="s">
        <v>6803</v>
      </c>
    </row>
    <row r="3087" spans="1:6" x14ac:dyDescent="0.25">
      <c r="A3087" t="str">
        <f t="shared" si="96"/>
        <v>AMMS3959</v>
      </c>
      <c r="B3087" s="116" t="str">
        <f t="shared" si="97"/>
        <v xml:space="preserve">OLIVA CONNECTICUT RESERVE ROBUSTO </v>
      </c>
      <c r="C3087" s="101">
        <v>184</v>
      </c>
      <c r="D3087" t="s">
        <v>1900</v>
      </c>
      <c r="E3087" t="s">
        <v>6804</v>
      </c>
      <c r="F3087" t="s">
        <v>6805</v>
      </c>
    </row>
    <row r="3088" spans="1:6" x14ac:dyDescent="0.25">
      <c r="A3088" t="str">
        <f t="shared" si="96"/>
        <v>AMMS21550</v>
      </c>
      <c r="B3088" s="116" t="str">
        <f t="shared" si="97"/>
        <v xml:space="preserve">OLIVA MAREVA CIGAR SMOKING WORLD CHAMPIONSHIP </v>
      </c>
      <c r="C3088" s="101">
        <v>130</v>
      </c>
      <c r="D3088" t="s">
        <v>2755</v>
      </c>
      <c r="E3088" t="s">
        <v>6806</v>
      </c>
      <c r="F3088" t="s">
        <v>6807</v>
      </c>
    </row>
    <row r="3089" spans="1:6" x14ac:dyDescent="0.25">
      <c r="A3089" t="str">
        <f t="shared" si="96"/>
        <v>AMMS21649</v>
      </c>
      <c r="B3089" s="116" t="str">
        <f t="shared" si="97"/>
        <v xml:space="preserve">OLIVA MASTER BLENDS 3 ROBUSTO 5x50 </v>
      </c>
      <c r="C3089" s="101">
        <v>300</v>
      </c>
      <c r="D3089" t="s">
        <v>1900</v>
      </c>
      <c r="E3089" t="s">
        <v>6808</v>
      </c>
      <c r="F3089" t="s">
        <v>6809</v>
      </c>
    </row>
    <row r="3090" spans="1:6" x14ac:dyDescent="0.25">
      <c r="A3090" t="str">
        <f t="shared" si="96"/>
        <v>AMMS3961</v>
      </c>
      <c r="B3090" s="116" t="str">
        <f t="shared" si="97"/>
        <v xml:space="preserve">OLIVA ROBUSTO SAMPLER </v>
      </c>
      <c r="C3090" s="101">
        <v>60</v>
      </c>
      <c r="D3090" t="s">
        <v>2752</v>
      </c>
      <c r="E3090" t="s">
        <v>6810</v>
      </c>
      <c r="F3090" t="s">
        <v>6811</v>
      </c>
    </row>
    <row r="3091" spans="1:6" x14ac:dyDescent="0.25">
      <c r="A3091" t="str">
        <f t="shared" si="96"/>
        <v>AMMS20067</v>
      </c>
      <c r="B3091" s="116" t="str">
        <f t="shared" si="97"/>
        <v xml:space="preserve">OLIVA SERIE G AGED CAMEROON DOUBLE ROBUSTO </v>
      </c>
      <c r="C3091" s="101">
        <v>207.5</v>
      </c>
      <c r="D3091" t="s">
        <v>3483</v>
      </c>
      <c r="E3091" t="s">
        <v>6812</v>
      </c>
      <c r="F3091" t="s">
        <v>6813</v>
      </c>
    </row>
    <row r="3092" spans="1:6" x14ac:dyDescent="0.25">
      <c r="A3092" t="str">
        <f t="shared" si="96"/>
        <v>AMMS19684</v>
      </c>
      <c r="B3092" s="116" t="str">
        <f t="shared" si="97"/>
        <v xml:space="preserve">OLIVA SERIE G AGED CAMEROON SPECIAL G </v>
      </c>
      <c r="C3092" s="101">
        <v>170</v>
      </c>
      <c r="D3092" t="s">
        <v>3483</v>
      </c>
      <c r="E3092" t="s">
        <v>6814</v>
      </c>
      <c r="F3092" t="s">
        <v>6815</v>
      </c>
    </row>
    <row r="3093" spans="1:6" x14ac:dyDescent="0.25">
      <c r="A3093" t="str">
        <f t="shared" si="96"/>
        <v>AMMS3957</v>
      </c>
      <c r="B3093" s="116" t="str">
        <f t="shared" si="97"/>
        <v xml:space="preserve">OLIVA SERIE G AGED CAMEROON TORO </v>
      </c>
      <c r="C3093" s="101">
        <v>232.5</v>
      </c>
      <c r="D3093" t="s">
        <v>3483</v>
      </c>
      <c r="E3093" t="s">
        <v>6816</v>
      </c>
      <c r="F3093" t="s">
        <v>6817</v>
      </c>
    </row>
    <row r="3094" spans="1:6" x14ac:dyDescent="0.25">
      <c r="A3094" t="str">
        <f t="shared" si="96"/>
        <v>AMMS18314</v>
      </c>
      <c r="B3094" s="116" t="str">
        <f t="shared" si="97"/>
        <v xml:space="preserve">OLIVA SERIE G BELICOSO CAMEROON </v>
      </c>
      <c r="C3094" s="101">
        <v>207.5</v>
      </c>
      <c r="D3094" t="s">
        <v>3483</v>
      </c>
      <c r="E3094" t="s">
        <v>6818</v>
      </c>
      <c r="F3094" t="s">
        <v>6819</v>
      </c>
    </row>
    <row r="3095" spans="1:6" x14ac:dyDescent="0.25">
      <c r="A3095" t="str">
        <f t="shared" si="96"/>
        <v>AMMS18317</v>
      </c>
      <c r="B3095" s="116" t="str">
        <f t="shared" si="97"/>
        <v xml:space="preserve">OLIVA SERIE G CAMEROON </v>
      </c>
      <c r="C3095" s="101">
        <v>23.5</v>
      </c>
      <c r="D3095" t="s">
        <v>2752</v>
      </c>
      <c r="E3095" t="s">
        <v>6820</v>
      </c>
      <c r="F3095" t="s">
        <v>6821</v>
      </c>
    </row>
    <row r="3096" spans="1:6" x14ac:dyDescent="0.25">
      <c r="A3096" t="str">
        <f t="shared" si="96"/>
        <v>AMMS21776</v>
      </c>
      <c r="B3096" s="116" t="str">
        <f t="shared" si="97"/>
        <v xml:space="preserve">OLIVA SERIE G PETIT CORONA </v>
      </c>
      <c r="C3096" s="101">
        <v>141</v>
      </c>
      <c r="D3096" t="s">
        <v>3813</v>
      </c>
      <c r="E3096" t="s">
        <v>6822</v>
      </c>
      <c r="F3096" t="s">
        <v>6823</v>
      </c>
    </row>
    <row r="3097" spans="1:6" x14ac:dyDescent="0.25">
      <c r="A3097" t="str">
        <f t="shared" si="96"/>
        <v>AMMS21648</v>
      </c>
      <c r="B3097" s="116" t="str">
        <f t="shared" si="97"/>
        <v xml:space="preserve">OLIVA SERIE G ROBUSTO 4 1/2x50 </v>
      </c>
      <c r="C3097" s="101">
        <v>175</v>
      </c>
      <c r="D3097" t="s">
        <v>3483</v>
      </c>
      <c r="E3097" t="s">
        <v>6824</v>
      </c>
      <c r="F3097" t="s">
        <v>6825</v>
      </c>
    </row>
    <row r="3098" spans="1:6" x14ac:dyDescent="0.25">
      <c r="A3098" t="str">
        <f t="shared" si="96"/>
        <v>AMMS20919</v>
      </c>
      <c r="B3098" s="116" t="str">
        <f t="shared" si="97"/>
        <v xml:space="preserve">OLIVA SERIE O CORONA </v>
      </c>
      <c r="C3098" s="101">
        <v>184</v>
      </c>
      <c r="D3098" t="s">
        <v>1900</v>
      </c>
      <c r="E3098" t="s">
        <v>6826</v>
      </c>
      <c r="F3098" t="s">
        <v>6827</v>
      </c>
    </row>
    <row r="3099" spans="1:6" x14ac:dyDescent="0.25">
      <c r="A3099" t="str">
        <f t="shared" si="96"/>
        <v>AMMS18321</v>
      </c>
      <c r="B3099" s="116" t="str">
        <f t="shared" si="97"/>
        <v xml:space="preserve">OLIVA SERIE O HABANO </v>
      </c>
      <c r="C3099" s="101">
        <v>23.5</v>
      </c>
      <c r="D3099" t="s">
        <v>2752</v>
      </c>
      <c r="E3099" t="s">
        <v>6828</v>
      </c>
      <c r="F3099" t="s">
        <v>6829</v>
      </c>
    </row>
    <row r="3100" spans="1:6" x14ac:dyDescent="0.25">
      <c r="A3100" t="str">
        <f t="shared" si="96"/>
        <v>AMMS21777</v>
      </c>
      <c r="B3100" s="116" t="str">
        <f t="shared" si="97"/>
        <v xml:space="preserve">OLIVA SERIE O PETIT CORONA </v>
      </c>
      <c r="C3100" s="101">
        <v>141</v>
      </c>
      <c r="D3100" t="s">
        <v>3813</v>
      </c>
      <c r="E3100" t="s">
        <v>6830</v>
      </c>
      <c r="F3100" t="s">
        <v>6831</v>
      </c>
    </row>
    <row r="3101" spans="1:6" x14ac:dyDescent="0.25">
      <c r="A3101" t="str">
        <f t="shared" si="96"/>
        <v>AMMS18319</v>
      </c>
      <c r="B3101" s="116" t="str">
        <f t="shared" si="97"/>
        <v xml:space="preserve">OLIVA SERIE O ROBUSTO </v>
      </c>
      <c r="C3101" s="101">
        <v>194</v>
      </c>
      <c r="D3101" t="s">
        <v>1900</v>
      </c>
      <c r="E3101" t="s">
        <v>6832</v>
      </c>
      <c r="F3101" t="s">
        <v>6833</v>
      </c>
    </row>
    <row r="3102" spans="1:6" x14ac:dyDescent="0.25">
      <c r="A3102" t="str">
        <f t="shared" si="96"/>
        <v>AMMS21141</v>
      </c>
      <c r="B3102" s="116" t="str">
        <f t="shared" si="97"/>
        <v xml:space="preserve">OLIVA SERIE O TORO </v>
      </c>
      <c r="C3102" s="101">
        <v>214</v>
      </c>
      <c r="D3102" t="s">
        <v>1900</v>
      </c>
      <c r="E3102" t="s">
        <v>6834</v>
      </c>
      <c r="F3102" t="s">
        <v>6835</v>
      </c>
    </row>
    <row r="3103" spans="1:6" x14ac:dyDescent="0.25">
      <c r="A3103" t="str">
        <f t="shared" si="96"/>
        <v>AMMS20116</v>
      </c>
      <c r="B3103" s="116" t="str">
        <f t="shared" si="97"/>
        <v xml:space="preserve">OLIVA SERIE V 135 ANIVERSARIO EDICION REAL </v>
      </c>
      <c r="C3103" s="101">
        <v>246</v>
      </c>
      <c r="D3103" t="s">
        <v>3151</v>
      </c>
      <c r="E3103" t="s">
        <v>6836</v>
      </c>
      <c r="F3103" t="s">
        <v>6837</v>
      </c>
    </row>
    <row r="3104" spans="1:6" x14ac:dyDescent="0.25">
      <c r="A3104" t="str">
        <f t="shared" si="96"/>
        <v>AMMS18324</v>
      </c>
      <c r="B3104" s="116" t="str">
        <f t="shared" si="97"/>
        <v xml:space="preserve">OLIVA SERIE V BELICOSO </v>
      </c>
      <c r="C3104" s="101">
        <v>300</v>
      </c>
      <c r="D3104" t="s">
        <v>3506</v>
      </c>
      <c r="E3104" t="s">
        <v>6838</v>
      </c>
      <c r="F3104" t="s">
        <v>6839</v>
      </c>
    </row>
    <row r="3105" spans="1:6" x14ac:dyDescent="0.25">
      <c r="A3105" t="str">
        <f t="shared" si="96"/>
        <v>AMMS21665</v>
      </c>
      <c r="B3105" s="116" t="str">
        <f t="shared" si="97"/>
        <v xml:space="preserve">OLIVA SERIE V CHURCHILL </v>
      </c>
      <c r="C3105" s="101">
        <v>372</v>
      </c>
      <c r="D3105" t="s">
        <v>3506</v>
      </c>
      <c r="E3105" t="s">
        <v>6840</v>
      </c>
      <c r="F3105" t="s">
        <v>6841</v>
      </c>
    </row>
    <row r="3106" spans="1:6" x14ac:dyDescent="0.25">
      <c r="A3106" t="str">
        <f t="shared" si="96"/>
        <v>AMMS18323</v>
      </c>
      <c r="B3106" s="116" t="str">
        <f t="shared" si="97"/>
        <v xml:space="preserve">OLIVA SERIE V DOUBLE ROBUSTO </v>
      </c>
      <c r="C3106" s="101">
        <v>300</v>
      </c>
      <c r="D3106" t="s">
        <v>3506</v>
      </c>
      <c r="E3106" t="s">
        <v>6842</v>
      </c>
      <c r="F3106" t="s">
        <v>6843</v>
      </c>
    </row>
    <row r="3107" spans="1:6" x14ac:dyDescent="0.25">
      <c r="A3107" t="str">
        <f t="shared" si="96"/>
        <v>AMMS20169</v>
      </c>
      <c r="B3107" s="116" t="str">
        <f t="shared" si="97"/>
        <v xml:space="preserve">OLIVA SERIE V DOUBLE ROBUSTO </v>
      </c>
      <c r="C3107" s="101">
        <v>37.5</v>
      </c>
      <c r="D3107" t="s">
        <v>2792</v>
      </c>
      <c r="E3107" t="s">
        <v>6842</v>
      </c>
      <c r="F3107" t="s">
        <v>6844</v>
      </c>
    </row>
    <row r="3108" spans="1:6" x14ac:dyDescent="0.25">
      <c r="A3108" t="str">
        <f t="shared" si="96"/>
        <v>AMMS18511</v>
      </c>
      <c r="B3108" s="116" t="str">
        <f t="shared" si="97"/>
        <v xml:space="preserve">OLIVA SERIE V DOUBLE TORO </v>
      </c>
      <c r="C3108" s="101">
        <v>360</v>
      </c>
      <c r="D3108" t="s">
        <v>3506</v>
      </c>
      <c r="E3108" t="s">
        <v>6845</v>
      </c>
      <c r="F3108" t="s">
        <v>6846</v>
      </c>
    </row>
    <row r="3109" spans="1:6" x14ac:dyDescent="0.25">
      <c r="A3109" t="str">
        <f t="shared" si="96"/>
        <v>AMMS20168</v>
      </c>
      <c r="B3109" s="116" t="str">
        <f t="shared" si="97"/>
        <v xml:space="preserve">OLIVA SERIE V DOUBLE TORO </v>
      </c>
      <c r="C3109" s="101">
        <v>45</v>
      </c>
      <c r="D3109" t="s">
        <v>2792</v>
      </c>
      <c r="E3109" t="s">
        <v>6845</v>
      </c>
      <c r="F3109" t="s">
        <v>6847</v>
      </c>
    </row>
    <row r="3110" spans="1:6" x14ac:dyDescent="0.25">
      <c r="A3110" t="str">
        <f t="shared" si="96"/>
        <v>AMMS19773</v>
      </c>
      <c r="B3110" s="116" t="str">
        <f t="shared" si="97"/>
        <v xml:space="preserve">OLIVA SERIE V LANCERO </v>
      </c>
      <c r="C3110" s="101">
        <v>300</v>
      </c>
      <c r="D3110" t="s">
        <v>3506</v>
      </c>
      <c r="E3110" t="s">
        <v>6848</v>
      </c>
      <c r="F3110" t="s">
        <v>6849</v>
      </c>
    </row>
    <row r="3111" spans="1:6" x14ac:dyDescent="0.25">
      <c r="A3111" t="str">
        <f t="shared" si="96"/>
        <v>AMMS20272</v>
      </c>
      <c r="B3111" s="116" t="str">
        <f t="shared" si="97"/>
        <v xml:space="preserve">OLIVA SERIE V MADURO DOUBLE ROBUSTO </v>
      </c>
      <c r="C3111" s="101">
        <v>130</v>
      </c>
      <c r="D3111" t="s">
        <v>2755</v>
      </c>
      <c r="E3111" t="s">
        <v>6850</v>
      </c>
      <c r="F3111" t="s">
        <v>6851</v>
      </c>
    </row>
    <row r="3112" spans="1:6" x14ac:dyDescent="0.25">
      <c r="A3112" t="str">
        <f t="shared" si="96"/>
        <v>AMMS20273</v>
      </c>
      <c r="B3112" s="116" t="str">
        <f t="shared" si="97"/>
        <v xml:space="preserve">OLIVA SERIE V MADURO DOUBLE TORO </v>
      </c>
      <c r="C3112" s="101">
        <v>155</v>
      </c>
      <c r="D3112" t="s">
        <v>2755</v>
      </c>
      <c r="E3112" t="s">
        <v>6852</v>
      </c>
      <c r="F3112" t="s">
        <v>6853</v>
      </c>
    </row>
    <row r="3113" spans="1:6" x14ac:dyDescent="0.25">
      <c r="A3113" t="str">
        <f t="shared" si="96"/>
        <v>AMMS21858</v>
      </c>
      <c r="B3113" s="116" t="str">
        <f t="shared" si="97"/>
        <v xml:space="preserve">OLIVA SERIE V MELANIO DOUBLE TORO SOCCER EDITION </v>
      </c>
      <c r="C3113" s="101">
        <v>624</v>
      </c>
      <c r="D3113" t="s">
        <v>3506</v>
      </c>
      <c r="E3113" t="s">
        <v>6854</v>
      </c>
      <c r="F3113" t="s">
        <v>6855</v>
      </c>
    </row>
    <row r="3114" spans="1:6" x14ac:dyDescent="0.25">
      <c r="A3114" t="str">
        <f t="shared" si="96"/>
        <v>AMMS20420</v>
      </c>
      <c r="B3114" s="116" t="str">
        <f t="shared" si="97"/>
        <v xml:space="preserve">OLIVA SERIE V MELANIO EDICIÒN AÑO 2022 </v>
      </c>
      <c r="C3114" s="101">
        <v>220</v>
      </c>
      <c r="D3114" t="s">
        <v>2755</v>
      </c>
      <c r="E3114" t="s">
        <v>6856</v>
      </c>
      <c r="F3114" t="s">
        <v>6857</v>
      </c>
    </row>
    <row r="3115" spans="1:6" x14ac:dyDescent="0.25">
      <c r="A3115" t="str">
        <f t="shared" si="96"/>
        <v>AMMS20858</v>
      </c>
      <c r="B3115" s="116" t="str">
        <f t="shared" si="97"/>
        <v xml:space="preserve">OLIVA SERIE V MELANIO EDICION AÑO 2023 </v>
      </c>
      <c r="C3115" s="101">
        <v>240</v>
      </c>
      <c r="D3115" t="s">
        <v>2755</v>
      </c>
      <c r="E3115" t="s">
        <v>6858</v>
      </c>
      <c r="F3115" t="s">
        <v>6859</v>
      </c>
    </row>
    <row r="3116" spans="1:6" x14ac:dyDescent="0.25">
      <c r="A3116" t="str">
        <f t="shared" si="96"/>
        <v>AMMS21271</v>
      </c>
      <c r="B3116" s="116" t="str">
        <f t="shared" si="97"/>
        <v xml:space="preserve">OLIVA SERIE V MELANIO EDICION ANO 2024 </v>
      </c>
      <c r="C3116" s="101">
        <v>230</v>
      </c>
      <c r="D3116" t="s">
        <v>2755</v>
      </c>
      <c r="E3116" t="s">
        <v>6860</v>
      </c>
      <c r="F3116" t="s">
        <v>6861</v>
      </c>
    </row>
    <row r="3117" spans="1:6" x14ac:dyDescent="0.25">
      <c r="A3117" t="str">
        <f t="shared" si="96"/>
        <v>AMMS21758</v>
      </c>
      <c r="B3117" s="116" t="str">
        <f t="shared" si="97"/>
        <v xml:space="preserve">OLIVA SERIE V MELANIO EDICION ANO 2025 </v>
      </c>
      <c r="C3117" s="101">
        <v>230</v>
      </c>
      <c r="D3117" t="s">
        <v>2755</v>
      </c>
      <c r="E3117" t="s">
        <v>6862</v>
      </c>
      <c r="F3117" t="s">
        <v>6863</v>
      </c>
    </row>
    <row r="3118" spans="1:6" x14ac:dyDescent="0.25">
      <c r="A3118" t="str">
        <f t="shared" si="96"/>
        <v>AMMS20117</v>
      </c>
      <c r="B3118" s="116" t="str">
        <f t="shared" si="97"/>
        <v xml:space="preserve">OLIVA SERIE V MELANIO EDICION LIMITADA 2021 </v>
      </c>
      <c r="C3118" s="101">
        <v>190</v>
      </c>
      <c r="D3118" t="s">
        <v>2755</v>
      </c>
      <c r="E3118" t="s">
        <v>6864</v>
      </c>
      <c r="F3118" t="s">
        <v>6865</v>
      </c>
    </row>
    <row r="3119" spans="1:6" x14ac:dyDescent="0.25">
      <c r="A3119" t="str">
        <f t="shared" si="96"/>
        <v>AMMS19037</v>
      </c>
      <c r="B3119" s="116" t="str">
        <f t="shared" si="97"/>
        <v xml:space="preserve">OLIVA SERIE V MELANIO FIGURADO </v>
      </c>
      <c r="C3119" s="101">
        <v>235</v>
      </c>
      <c r="D3119" t="s">
        <v>2755</v>
      </c>
      <c r="E3119" t="s">
        <v>6866</v>
      </c>
      <c r="F3119" t="s">
        <v>6867</v>
      </c>
    </row>
    <row r="3120" spans="1:6" x14ac:dyDescent="0.25">
      <c r="A3120" t="str">
        <f t="shared" si="96"/>
        <v>AMMS21666</v>
      </c>
      <c r="B3120" s="116" t="str">
        <f t="shared" si="97"/>
        <v xml:space="preserve">OLIVA SERIE V MELANIO MADURO CHURCHILL </v>
      </c>
      <c r="C3120" s="101">
        <v>240</v>
      </c>
      <c r="D3120" t="s">
        <v>2755</v>
      </c>
      <c r="E3120" t="s">
        <v>6868</v>
      </c>
      <c r="F3120" t="s">
        <v>6869</v>
      </c>
    </row>
    <row r="3121" spans="1:6" x14ac:dyDescent="0.25">
      <c r="A3121" t="str">
        <f t="shared" si="96"/>
        <v>AMMS20920</v>
      </c>
      <c r="B3121" s="116" t="str">
        <f t="shared" si="97"/>
        <v xml:space="preserve">OLIVA SERIE V MELANIO MADURO ROBUSTO </v>
      </c>
      <c r="C3121" s="101">
        <v>180</v>
      </c>
      <c r="D3121" t="s">
        <v>2755</v>
      </c>
      <c r="E3121" t="s">
        <v>6870</v>
      </c>
      <c r="F3121" t="s">
        <v>6871</v>
      </c>
    </row>
    <row r="3122" spans="1:6" x14ac:dyDescent="0.25">
      <c r="A3122" t="str">
        <f t="shared" si="96"/>
        <v>AMMS20921</v>
      </c>
      <c r="B3122" s="116" t="str">
        <f t="shared" si="97"/>
        <v xml:space="preserve">OLIVA SERIE V MELANIO MADURO TORPEDO </v>
      </c>
      <c r="C3122" s="101">
        <v>235</v>
      </c>
      <c r="D3122" t="s">
        <v>2755</v>
      </c>
      <c r="E3122" t="s">
        <v>6872</v>
      </c>
      <c r="F3122" t="s">
        <v>6873</v>
      </c>
    </row>
    <row r="3123" spans="1:6" x14ac:dyDescent="0.25">
      <c r="A3123" t="str">
        <f t="shared" si="96"/>
        <v>AMMS19038</v>
      </c>
      <c r="B3123" s="116" t="str">
        <f t="shared" si="97"/>
        <v xml:space="preserve">OLIVA SERIE V MELANIO N.4 </v>
      </c>
      <c r="C3123" s="101">
        <v>150</v>
      </c>
      <c r="D3123" t="s">
        <v>2755</v>
      </c>
      <c r="E3123" t="s">
        <v>6874</v>
      </c>
      <c r="F3123" t="s">
        <v>6875</v>
      </c>
    </row>
    <row r="3124" spans="1:6" x14ac:dyDescent="0.25">
      <c r="A3124" t="str">
        <f t="shared" si="96"/>
        <v>AMMS19039</v>
      </c>
      <c r="B3124" s="116" t="str">
        <f t="shared" si="97"/>
        <v xml:space="preserve">OLIVA SERIE V MELANIO ROBUSTO </v>
      </c>
      <c r="C3124" s="101">
        <v>180</v>
      </c>
      <c r="D3124" t="s">
        <v>2755</v>
      </c>
      <c r="E3124" t="s">
        <v>6876</v>
      </c>
      <c r="F3124" t="s">
        <v>6877</v>
      </c>
    </row>
    <row r="3125" spans="1:6" x14ac:dyDescent="0.25">
      <c r="A3125" t="str">
        <f t="shared" si="96"/>
        <v>AMMS20170</v>
      </c>
      <c r="B3125" s="116" t="str">
        <f t="shared" si="97"/>
        <v xml:space="preserve">OLIVA SERIE V NR 4 </v>
      </c>
      <c r="C3125" s="101">
        <v>33</v>
      </c>
      <c r="D3125" t="s">
        <v>2792</v>
      </c>
      <c r="E3125" t="s">
        <v>6878</v>
      </c>
      <c r="F3125" t="s">
        <v>6879</v>
      </c>
    </row>
    <row r="3126" spans="1:6" x14ac:dyDescent="0.25">
      <c r="A3126" t="str">
        <f t="shared" si="96"/>
        <v>AMMS20171</v>
      </c>
      <c r="B3126" s="116" t="str">
        <f t="shared" si="97"/>
        <v xml:space="preserve">OLIVA SERIE V NR 4 </v>
      </c>
      <c r="C3126" s="101">
        <v>252</v>
      </c>
      <c r="D3126" t="s">
        <v>3506</v>
      </c>
      <c r="E3126" t="s">
        <v>6878</v>
      </c>
      <c r="F3126" t="s">
        <v>6880</v>
      </c>
    </row>
    <row r="3127" spans="1:6" x14ac:dyDescent="0.25">
      <c r="A3127" t="str">
        <f t="shared" si="96"/>
        <v>AMMS19884</v>
      </c>
      <c r="B3127" s="116" t="str">
        <f t="shared" si="97"/>
        <v xml:space="preserve">OLIVA SERIE V SPECIAL SAMPLER </v>
      </c>
      <c r="C3127" s="101">
        <v>75</v>
      </c>
      <c r="D3127" t="s">
        <v>2752</v>
      </c>
      <c r="E3127" t="s">
        <v>6881</v>
      </c>
      <c r="F3127" t="s">
        <v>6882</v>
      </c>
    </row>
    <row r="3128" spans="1:6" x14ac:dyDescent="0.25">
      <c r="A3128" t="str">
        <f t="shared" si="96"/>
        <v>AMMS19885</v>
      </c>
      <c r="B3128" s="116" t="str">
        <f t="shared" si="97"/>
        <v xml:space="preserve">OLIVA SERIE V SPECIAL V FIGURADO </v>
      </c>
      <c r="C3128" s="101">
        <v>444</v>
      </c>
      <c r="D3128" t="s">
        <v>3506</v>
      </c>
      <c r="E3128" t="s">
        <v>6883</v>
      </c>
      <c r="F3128" t="s">
        <v>6884</v>
      </c>
    </row>
    <row r="3129" spans="1:6" x14ac:dyDescent="0.25">
      <c r="A3129" t="str">
        <f t="shared" si="96"/>
        <v>AMMS18322</v>
      </c>
      <c r="B3129" s="116" t="str">
        <f t="shared" si="97"/>
        <v xml:space="preserve">OLIVA SERIE V TORPEDO </v>
      </c>
      <c r="C3129" s="101">
        <v>360</v>
      </c>
      <c r="D3129" t="s">
        <v>3506</v>
      </c>
      <c r="E3129" t="s">
        <v>6885</v>
      </c>
      <c r="F3129" t="s">
        <v>6886</v>
      </c>
    </row>
    <row r="3130" spans="1:6" x14ac:dyDescent="0.25">
      <c r="A3130" t="str">
        <f t="shared" si="96"/>
        <v>AMMS21762</v>
      </c>
      <c r="B3130" s="116" t="str">
        <f t="shared" si="97"/>
        <v xml:space="preserve">OLIVA YEAR OF THE HORSE 2026 </v>
      </c>
      <c r="C3130" s="101">
        <v>350</v>
      </c>
      <c r="D3130" t="s">
        <v>2755</v>
      </c>
      <c r="E3130" t="s">
        <v>6887</v>
      </c>
      <c r="F3130" t="s">
        <v>6888</v>
      </c>
    </row>
    <row r="3131" spans="1:6" x14ac:dyDescent="0.25">
      <c r="A3131" t="str">
        <f t="shared" si="96"/>
        <v>AMMS21374</v>
      </c>
      <c r="B3131" s="116" t="str">
        <f t="shared" si="97"/>
        <v xml:space="preserve">OLIVA YEAR OF THE SNAKE 2025 </v>
      </c>
      <c r="C3131" s="101">
        <v>450</v>
      </c>
      <c r="D3131" t="s">
        <v>2755</v>
      </c>
      <c r="E3131" t="s">
        <v>6889</v>
      </c>
      <c r="F3131" t="s">
        <v>6890</v>
      </c>
    </row>
    <row r="3132" spans="1:6" x14ac:dyDescent="0.25">
      <c r="A3132" t="str">
        <f t="shared" si="96"/>
        <v>AMMS19191</v>
      </c>
      <c r="B3132" s="116" t="str">
        <f t="shared" si="97"/>
        <v xml:space="preserve">ORCIOLO </v>
      </c>
      <c r="C3132" s="101">
        <v>20</v>
      </c>
      <c r="D3132" t="s">
        <v>2789</v>
      </c>
      <c r="E3132" t="s">
        <v>6891</v>
      </c>
      <c r="F3132" t="s">
        <v>6892</v>
      </c>
    </row>
    <row r="3133" spans="1:6" x14ac:dyDescent="0.25">
      <c r="A3133" t="str">
        <f t="shared" si="96"/>
        <v>AMMS20671</v>
      </c>
      <c r="B3133" s="116" t="str">
        <f t="shared" si="97"/>
        <v xml:space="preserve">OSCAR VALLADARES CISERON EDITION TOROS </v>
      </c>
      <c r="C3133" s="101">
        <v>320</v>
      </c>
      <c r="D3133" t="s">
        <v>1900</v>
      </c>
      <c r="E3133" t="s">
        <v>6893</v>
      </c>
      <c r="F3133" t="s">
        <v>6894</v>
      </c>
    </row>
    <row r="3134" spans="1:6" x14ac:dyDescent="0.25">
      <c r="A3134" t="str">
        <f t="shared" si="96"/>
        <v>AMMS20950</v>
      </c>
      <c r="B3134" s="116" t="str">
        <f t="shared" si="97"/>
        <v xml:space="preserve">OSCAR VALLADARES COLLECTION </v>
      </c>
      <c r="C3134" s="101">
        <v>198</v>
      </c>
      <c r="D3134" t="s">
        <v>3151</v>
      </c>
      <c r="E3134" t="s">
        <v>6895</v>
      </c>
      <c r="F3134" t="s">
        <v>6896</v>
      </c>
    </row>
    <row r="3135" spans="1:6" x14ac:dyDescent="0.25">
      <c r="A3135" t="str">
        <f t="shared" si="96"/>
        <v>AMMS21786</v>
      </c>
      <c r="B3135" s="116" t="str">
        <f t="shared" si="97"/>
        <v xml:space="preserve">OSCAR VALLADARES MMXXV PARA ITALIA LIMITED EDITION ROBUSTO </v>
      </c>
      <c r="C3135" s="101">
        <v>145</v>
      </c>
      <c r="D3135" t="s">
        <v>2755</v>
      </c>
      <c r="E3135" t="s">
        <v>6897</v>
      </c>
      <c r="F3135" t="s">
        <v>6898</v>
      </c>
    </row>
    <row r="3136" spans="1:6" x14ac:dyDescent="0.25">
      <c r="A3136" t="str">
        <f t="shared" si="96"/>
        <v>AMMS20949</v>
      </c>
      <c r="B3136" s="116" t="str">
        <f t="shared" si="97"/>
        <v xml:space="preserve">OSCAR VALLADARES SAMPLER </v>
      </c>
      <c r="C3136" s="101">
        <v>96</v>
      </c>
      <c r="D3136" t="s">
        <v>2941</v>
      </c>
      <c r="E3136" t="s">
        <v>6899</v>
      </c>
      <c r="F3136" t="s">
        <v>6900</v>
      </c>
    </row>
    <row r="3137" spans="1:6" x14ac:dyDescent="0.25">
      <c r="A3137" t="str">
        <f t="shared" si="96"/>
        <v>AMMS19478</v>
      </c>
      <c r="B3137" s="116" t="str">
        <f t="shared" si="97"/>
        <v xml:space="preserve">PADRON 2000 </v>
      </c>
      <c r="C3137" s="101">
        <v>416</v>
      </c>
      <c r="D3137" t="s">
        <v>6901</v>
      </c>
      <c r="E3137" t="s">
        <v>6902</v>
      </c>
      <c r="F3137" t="s">
        <v>6903</v>
      </c>
    </row>
    <row r="3138" spans="1:6" x14ac:dyDescent="0.25">
      <c r="A3138" t="str">
        <f t="shared" ref="A3138:A3201" si="98">"AMMS" &amp; F3138</f>
        <v>AMMS19479</v>
      </c>
      <c r="B3138" s="116" t="str">
        <f t="shared" ref="B3138:B3201" si="99">E3138 &amp; " " &amp; IF(D3138="astuccio da 20 pezzi","*AST 20",IF(D3138="cartoccio da 20 pezzi","*CART 20",""))</f>
        <v xml:space="preserve">PADRON 2000 MADURO </v>
      </c>
      <c r="C3138" s="101">
        <v>416</v>
      </c>
      <c r="D3138" t="s">
        <v>6901</v>
      </c>
      <c r="E3138" t="s">
        <v>6904</v>
      </c>
      <c r="F3138" t="s">
        <v>6905</v>
      </c>
    </row>
    <row r="3139" spans="1:6" x14ac:dyDescent="0.25">
      <c r="A3139" t="str">
        <f t="shared" si="98"/>
        <v>AMMS19480</v>
      </c>
      <c r="B3139" s="116" t="str">
        <f t="shared" si="99"/>
        <v xml:space="preserve">PADRON 3000 </v>
      </c>
      <c r="C3139" s="101">
        <v>442</v>
      </c>
      <c r="D3139" t="s">
        <v>6901</v>
      </c>
      <c r="E3139" t="s">
        <v>6906</v>
      </c>
      <c r="F3139" t="s">
        <v>6907</v>
      </c>
    </row>
    <row r="3140" spans="1:6" x14ac:dyDescent="0.25">
      <c r="A3140" t="str">
        <f t="shared" si="98"/>
        <v>AMMS19481</v>
      </c>
      <c r="B3140" s="116" t="str">
        <f t="shared" si="99"/>
        <v xml:space="preserve">PADRON 3000 MADURO </v>
      </c>
      <c r="C3140" s="101">
        <v>442</v>
      </c>
      <c r="D3140" t="s">
        <v>6901</v>
      </c>
      <c r="E3140" t="s">
        <v>6908</v>
      </c>
      <c r="F3140" t="s">
        <v>6909</v>
      </c>
    </row>
    <row r="3141" spans="1:6" x14ac:dyDescent="0.25">
      <c r="A3141" t="str">
        <f t="shared" si="98"/>
        <v>AMMS19482</v>
      </c>
      <c r="B3141" s="116" t="str">
        <f t="shared" si="99"/>
        <v xml:space="preserve">PADRON 7000 </v>
      </c>
      <c r="C3141" s="101">
        <v>624</v>
      </c>
      <c r="D3141" t="s">
        <v>6901</v>
      </c>
      <c r="E3141" t="s">
        <v>6910</v>
      </c>
      <c r="F3141" t="s">
        <v>6911</v>
      </c>
    </row>
    <row r="3142" spans="1:6" x14ac:dyDescent="0.25">
      <c r="A3142" t="str">
        <f t="shared" si="98"/>
        <v>AMMS19483</v>
      </c>
      <c r="B3142" s="116" t="str">
        <f t="shared" si="99"/>
        <v xml:space="preserve">PADRON 7000 MADURO </v>
      </c>
      <c r="C3142" s="101">
        <v>624</v>
      </c>
      <c r="D3142" t="s">
        <v>6901</v>
      </c>
      <c r="E3142" t="s">
        <v>6912</v>
      </c>
      <c r="F3142" t="s">
        <v>6913</v>
      </c>
    </row>
    <row r="3143" spans="1:6" x14ac:dyDescent="0.25">
      <c r="A3143" t="str">
        <f t="shared" si="98"/>
        <v>AMMS19606</v>
      </c>
      <c r="B3143" s="116" t="str">
        <f t="shared" si="99"/>
        <v xml:space="preserve">PADRON CORONAS MADURO </v>
      </c>
      <c r="C3143" s="101">
        <v>350</v>
      </c>
      <c r="D3143" t="s">
        <v>3483</v>
      </c>
      <c r="E3143" t="s">
        <v>6914</v>
      </c>
      <c r="F3143" t="s">
        <v>6915</v>
      </c>
    </row>
    <row r="3144" spans="1:6" x14ac:dyDescent="0.25">
      <c r="A3144" t="str">
        <f t="shared" si="98"/>
        <v>AMMS19611</v>
      </c>
      <c r="B3144" s="116" t="str">
        <f t="shared" si="99"/>
        <v xml:space="preserve">PADRON DAMASO No 32 </v>
      </c>
      <c r="C3144" s="101">
        <v>430</v>
      </c>
      <c r="D3144" t="s">
        <v>1900</v>
      </c>
      <c r="E3144" t="s">
        <v>6916</v>
      </c>
      <c r="F3144" t="s">
        <v>6917</v>
      </c>
    </row>
    <row r="3145" spans="1:6" x14ac:dyDescent="0.25">
      <c r="A3145" t="str">
        <f t="shared" si="98"/>
        <v>AMMS19610</v>
      </c>
      <c r="B3145" s="116" t="str">
        <f t="shared" si="99"/>
        <v xml:space="preserve">PADRON DAMASO No 8 </v>
      </c>
      <c r="C3145" s="101">
        <v>380</v>
      </c>
      <c r="D3145" t="s">
        <v>1900</v>
      </c>
      <c r="E3145" t="s">
        <v>6918</v>
      </c>
      <c r="F3145" t="s">
        <v>6919</v>
      </c>
    </row>
    <row r="3146" spans="1:6" x14ac:dyDescent="0.25">
      <c r="A3146" t="str">
        <f t="shared" si="98"/>
        <v>AMMS19474</v>
      </c>
      <c r="B3146" s="116" t="str">
        <f t="shared" si="99"/>
        <v xml:space="preserve">PADRON DELICIAS </v>
      </c>
      <c r="C3146" s="101">
        <v>143</v>
      </c>
      <c r="D3146" t="s">
        <v>6901</v>
      </c>
      <c r="E3146" t="s">
        <v>6920</v>
      </c>
      <c r="F3146" t="s">
        <v>6921</v>
      </c>
    </row>
    <row r="3147" spans="1:6" x14ac:dyDescent="0.25">
      <c r="A3147" t="str">
        <f t="shared" si="98"/>
        <v>AMMS19475</v>
      </c>
      <c r="B3147" s="116" t="str">
        <f t="shared" si="99"/>
        <v xml:space="preserve">PADRON DELICIAS MADURO </v>
      </c>
      <c r="C3147" s="101">
        <v>143</v>
      </c>
      <c r="D3147" t="s">
        <v>6901</v>
      </c>
      <c r="E3147" t="s">
        <v>6922</v>
      </c>
      <c r="F3147" t="s">
        <v>6923</v>
      </c>
    </row>
    <row r="3148" spans="1:6" x14ac:dyDescent="0.25">
      <c r="A3148" t="str">
        <f t="shared" si="98"/>
        <v>AMMS16539</v>
      </c>
      <c r="B3148" s="116" t="str">
        <f t="shared" si="99"/>
        <v xml:space="preserve">PADRON DIPLOMATICO </v>
      </c>
      <c r="C3148" s="101">
        <v>450</v>
      </c>
      <c r="D3148" t="s">
        <v>3483</v>
      </c>
      <c r="E3148" t="s">
        <v>6924</v>
      </c>
      <c r="F3148" t="s">
        <v>6925</v>
      </c>
    </row>
    <row r="3149" spans="1:6" x14ac:dyDescent="0.25">
      <c r="A3149" t="str">
        <f t="shared" si="98"/>
        <v>AMMS16520</v>
      </c>
      <c r="B3149" s="116" t="str">
        <f t="shared" si="99"/>
        <v xml:space="preserve">PADRON EXCLUSIVO </v>
      </c>
      <c r="C3149" s="101">
        <v>750</v>
      </c>
      <c r="D3149" t="s">
        <v>3483</v>
      </c>
      <c r="E3149" t="s">
        <v>6926</v>
      </c>
      <c r="F3149" t="s">
        <v>6927</v>
      </c>
    </row>
    <row r="3150" spans="1:6" x14ac:dyDescent="0.25">
      <c r="A3150" t="str">
        <f t="shared" si="98"/>
        <v>AMMS19608</v>
      </c>
      <c r="B3150" s="116" t="str">
        <f t="shared" si="99"/>
        <v xml:space="preserve">PADRON EXCLUSIVO MADURO </v>
      </c>
      <c r="C3150" s="101">
        <v>750</v>
      </c>
      <c r="D3150" t="s">
        <v>3483</v>
      </c>
      <c r="E3150" t="s">
        <v>6928</v>
      </c>
      <c r="F3150" t="s">
        <v>6929</v>
      </c>
    </row>
    <row r="3151" spans="1:6" x14ac:dyDescent="0.25">
      <c r="A3151" t="str">
        <f t="shared" si="98"/>
        <v>AMMS19476</v>
      </c>
      <c r="B3151" s="116" t="str">
        <f t="shared" si="99"/>
        <v xml:space="preserve">PADRON LONDRES </v>
      </c>
      <c r="C3151" s="101">
        <v>122.2</v>
      </c>
      <c r="D3151" t="s">
        <v>6901</v>
      </c>
      <c r="E3151" t="s">
        <v>6930</v>
      </c>
      <c r="F3151" t="s">
        <v>6931</v>
      </c>
    </row>
    <row r="3152" spans="1:6" x14ac:dyDescent="0.25">
      <c r="A3152" t="str">
        <f t="shared" si="98"/>
        <v>AMMS19477</v>
      </c>
      <c r="B3152" s="116" t="str">
        <f t="shared" si="99"/>
        <v xml:space="preserve">PADRON LONDRES MADURO </v>
      </c>
      <c r="C3152" s="101">
        <v>122.2</v>
      </c>
      <c r="D3152" t="s">
        <v>6901</v>
      </c>
      <c r="E3152" t="s">
        <v>6932</v>
      </c>
      <c r="F3152" t="s">
        <v>6933</v>
      </c>
    </row>
    <row r="3153" spans="1:6" x14ac:dyDescent="0.25">
      <c r="A3153" t="str">
        <f t="shared" si="98"/>
        <v>AMMS16519</v>
      </c>
      <c r="B3153" s="116" t="str">
        <f t="shared" si="99"/>
        <v xml:space="preserve">PADRON PRINCIPE </v>
      </c>
      <c r="C3153" s="101">
        <v>625</v>
      </c>
      <c r="D3153" t="s">
        <v>3483</v>
      </c>
      <c r="E3153" t="s">
        <v>6934</v>
      </c>
      <c r="F3153" t="s">
        <v>6935</v>
      </c>
    </row>
    <row r="3154" spans="1:6" x14ac:dyDescent="0.25">
      <c r="A3154" t="str">
        <f t="shared" si="98"/>
        <v>AMMS19607</v>
      </c>
      <c r="B3154" s="116" t="str">
        <f t="shared" si="99"/>
        <v xml:space="preserve">PADRON PRINCIPE MADURO </v>
      </c>
      <c r="C3154" s="101">
        <v>625</v>
      </c>
      <c r="D3154" t="s">
        <v>3483</v>
      </c>
      <c r="E3154" t="s">
        <v>6936</v>
      </c>
      <c r="F3154" t="s">
        <v>6937</v>
      </c>
    </row>
    <row r="3155" spans="1:6" x14ac:dyDescent="0.25">
      <c r="A3155" t="str">
        <f t="shared" si="98"/>
        <v>AMMS19041</v>
      </c>
      <c r="B3155" s="116" t="str">
        <f t="shared" si="99"/>
        <v xml:space="preserve">PADRON SERIE 1926 N.35 MADURO </v>
      </c>
      <c r="C3155" s="101">
        <v>360</v>
      </c>
      <c r="D3155" t="s">
        <v>3506</v>
      </c>
      <c r="E3155" t="s">
        <v>6938</v>
      </c>
      <c r="F3155" t="s">
        <v>6939</v>
      </c>
    </row>
    <row r="3156" spans="1:6" x14ac:dyDescent="0.25">
      <c r="A3156" t="str">
        <f t="shared" si="98"/>
        <v>AMMS19040</v>
      </c>
      <c r="B3156" s="116" t="str">
        <f t="shared" si="99"/>
        <v xml:space="preserve">PADRON SERIE 1926 N.9 MADURO </v>
      </c>
      <c r="C3156" s="101">
        <v>1128</v>
      </c>
      <c r="D3156" t="s">
        <v>3506</v>
      </c>
      <c r="E3156" t="s">
        <v>6940</v>
      </c>
      <c r="F3156" t="s">
        <v>6941</v>
      </c>
    </row>
    <row r="3157" spans="1:6" x14ac:dyDescent="0.25">
      <c r="A3157" t="str">
        <f t="shared" si="98"/>
        <v>AMMS19605</v>
      </c>
      <c r="B3157" s="116" t="str">
        <f t="shared" si="99"/>
        <v xml:space="preserve">PADRON SERIE 1926 No 6 MADURO </v>
      </c>
      <c r="C3157" s="101">
        <v>190</v>
      </c>
      <c r="D3157" t="s">
        <v>2755</v>
      </c>
      <c r="E3157" t="s">
        <v>6942</v>
      </c>
      <c r="F3157" t="s">
        <v>6943</v>
      </c>
    </row>
    <row r="3158" spans="1:6" x14ac:dyDescent="0.25">
      <c r="A3158" t="str">
        <f t="shared" si="98"/>
        <v>AMMS19609</v>
      </c>
      <c r="B3158" s="116" t="str">
        <f t="shared" si="99"/>
        <v xml:space="preserve">PADRON SOBERANO MADURO </v>
      </c>
      <c r="C3158" s="101">
        <v>390</v>
      </c>
      <c r="D3158" t="s">
        <v>3448</v>
      </c>
      <c r="E3158" t="s">
        <v>6944</v>
      </c>
      <c r="F3158" t="s">
        <v>6945</v>
      </c>
    </row>
    <row r="3159" spans="1:6" x14ac:dyDescent="0.25">
      <c r="A3159" t="str">
        <f t="shared" si="98"/>
        <v>AMMS16547</v>
      </c>
      <c r="B3159" s="116" t="str">
        <f t="shared" si="99"/>
        <v xml:space="preserve">PADRON TORPEDO </v>
      </c>
      <c r="C3159" s="101">
        <v>450</v>
      </c>
      <c r="D3159" t="s">
        <v>1900</v>
      </c>
      <c r="E3159" t="s">
        <v>6946</v>
      </c>
      <c r="F3159" t="s">
        <v>6947</v>
      </c>
    </row>
    <row r="3160" spans="1:6" x14ac:dyDescent="0.25">
      <c r="A3160" t="str">
        <f t="shared" si="98"/>
        <v>AMMS19176</v>
      </c>
      <c r="B3160" s="116" t="str">
        <f t="shared" si="99"/>
        <v xml:space="preserve">PARADISO 60-RING ASSORTMENT </v>
      </c>
      <c r="C3160" s="101">
        <v>90</v>
      </c>
      <c r="D3160" t="s">
        <v>2941</v>
      </c>
      <c r="E3160" t="s">
        <v>6948</v>
      </c>
      <c r="F3160" t="s">
        <v>6949</v>
      </c>
    </row>
    <row r="3161" spans="1:6" x14ac:dyDescent="0.25">
      <c r="A3161" t="str">
        <f t="shared" si="98"/>
        <v>AMMS21038</v>
      </c>
      <c r="B3161" s="116" t="str">
        <f t="shared" si="99"/>
        <v xml:space="preserve">PARADISO CLASICO </v>
      </c>
      <c r="C3161" s="101">
        <v>264</v>
      </c>
      <c r="D3161" t="s">
        <v>3506</v>
      </c>
      <c r="E3161" t="s">
        <v>6950</v>
      </c>
      <c r="F3161" t="s">
        <v>6951</v>
      </c>
    </row>
    <row r="3162" spans="1:6" x14ac:dyDescent="0.25">
      <c r="A3162" t="str">
        <f t="shared" si="98"/>
        <v>AMMS21040</v>
      </c>
      <c r="B3162" s="116" t="str">
        <f t="shared" si="99"/>
        <v xml:space="preserve">PARADISO COLOSO </v>
      </c>
      <c r="C3162" s="101">
        <v>336</v>
      </c>
      <c r="D3162" t="s">
        <v>3506</v>
      </c>
      <c r="E3162" t="s">
        <v>6952</v>
      </c>
      <c r="F3162" t="s">
        <v>6953</v>
      </c>
    </row>
    <row r="3163" spans="1:6" x14ac:dyDescent="0.25">
      <c r="A3163" t="str">
        <f t="shared" si="98"/>
        <v>AMMS18616</v>
      </c>
      <c r="B3163" s="116" t="str">
        <f t="shared" si="99"/>
        <v xml:space="preserve">PARADISO MINUTOS </v>
      </c>
      <c r="C3163" s="101">
        <v>206.8</v>
      </c>
      <c r="D3163" t="s">
        <v>3525</v>
      </c>
      <c r="E3163" t="s">
        <v>6954</v>
      </c>
      <c r="F3163" t="s">
        <v>6955</v>
      </c>
    </row>
    <row r="3164" spans="1:6" x14ac:dyDescent="0.25">
      <c r="A3164" t="str">
        <f t="shared" si="98"/>
        <v>AMMS21039</v>
      </c>
      <c r="B3164" s="116" t="str">
        <f t="shared" si="99"/>
        <v xml:space="preserve">PARADISO PAPAGAYO </v>
      </c>
      <c r="C3164" s="101">
        <v>288</v>
      </c>
      <c r="D3164" t="s">
        <v>3506</v>
      </c>
      <c r="E3164" t="s">
        <v>6956</v>
      </c>
      <c r="F3164" t="s">
        <v>6957</v>
      </c>
    </row>
    <row r="3165" spans="1:6" x14ac:dyDescent="0.25">
      <c r="A3165" t="str">
        <f t="shared" si="98"/>
        <v>AMMS21022</v>
      </c>
      <c r="B3165" s="116" t="str">
        <f t="shared" si="99"/>
        <v xml:space="preserve">PARADISO PAPAGAYO XXL </v>
      </c>
      <c r="C3165" s="101">
        <v>324</v>
      </c>
      <c r="D3165" t="s">
        <v>3506</v>
      </c>
      <c r="E3165" t="s">
        <v>6958</v>
      </c>
      <c r="F3165" t="s">
        <v>6959</v>
      </c>
    </row>
    <row r="3166" spans="1:6" x14ac:dyDescent="0.25">
      <c r="A3166" t="str">
        <f t="shared" si="98"/>
        <v>AMMS19172</v>
      </c>
      <c r="B3166" s="116" t="str">
        <f t="shared" si="99"/>
        <v xml:space="preserve">PARADISO QUINTESSENCE BELICOSO </v>
      </c>
      <c r="C3166" s="101">
        <v>264</v>
      </c>
      <c r="D3166" t="s">
        <v>3506</v>
      </c>
      <c r="E3166" t="s">
        <v>6960</v>
      </c>
      <c r="F3166" t="s">
        <v>6961</v>
      </c>
    </row>
    <row r="3167" spans="1:6" x14ac:dyDescent="0.25">
      <c r="A3167" t="str">
        <f t="shared" si="98"/>
        <v>AMMS19173</v>
      </c>
      <c r="B3167" s="116" t="str">
        <f t="shared" si="99"/>
        <v xml:space="preserve">PARADISO QUINTESSENCE EPICURE </v>
      </c>
      <c r="C3167" s="101">
        <v>276</v>
      </c>
      <c r="D3167" t="s">
        <v>3506</v>
      </c>
      <c r="E3167" t="s">
        <v>6962</v>
      </c>
      <c r="F3167" t="s">
        <v>6963</v>
      </c>
    </row>
    <row r="3168" spans="1:6" x14ac:dyDescent="0.25">
      <c r="A3168" t="str">
        <f t="shared" si="98"/>
        <v>AMMS19174</v>
      </c>
      <c r="B3168" s="116" t="str">
        <f t="shared" si="99"/>
        <v xml:space="preserve">PARADISO QUINTESSENCE MAJESTIC </v>
      </c>
      <c r="C3168" s="101">
        <v>300</v>
      </c>
      <c r="D3168" t="s">
        <v>3506</v>
      </c>
      <c r="E3168" t="s">
        <v>6964</v>
      </c>
      <c r="F3168" t="s">
        <v>6965</v>
      </c>
    </row>
    <row r="3169" spans="1:6" x14ac:dyDescent="0.25">
      <c r="A3169" t="str">
        <f t="shared" si="98"/>
        <v>AMMS19175</v>
      </c>
      <c r="B3169" s="116" t="str">
        <f t="shared" si="99"/>
        <v xml:space="preserve">PARADISO QUINTESSENCE ROBUSTO </v>
      </c>
      <c r="C3169" s="101">
        <v>264</v>
      </c>
      <c r="D3169" t="s">
        <v>3506</v>
      </c>
      <c r="E3169" t="s">
        <v>6966</v>
      </c>
      <c r="F3169" t="s">
        <v>6967</v>
      </c>
    </row>
    <row r="3170" spans="1:6" x14ac:dyDescent="0.25">
      <c r="A3170" t="str">
        <f t="shared" si="98"/>
        <v>AMMS18793</v>
      </c>
      <c r="B3170" s="116" t="str">
        <f t="shared" si="99"/>
        <v xml:space="preserve">PARADISO REVELATION LEGEND </v>
      </c>
      <c r="C3170" s="101">
        <v>258</v>
      </c>
      <c r="D3170" t="s">
        <v>3506</v>
      </c>
      <c r="E3170" t="s">
        <v>6968</v>
      </c>
      <c r="F3170" t="s">
        <v>6969</v>
      </c>
    </row>
    <row r="3171" spans="1:6" x14ac:dyDescent="0.25">
      <c r="A3171" t="str">
        <f t="shared" si="98"/>
        <v>AMMS18795</v>
      </c>
      <c r="B3171" s="116" t="str">
        <f t="shared" si="99"/>
        <v xml:space="preserve">PARADISO REVELATION LEVIATHAN </v>
      </c>
      <c r="C3171" s="101">
        <v>282</v>
      </c>
      <c r="D3171" t="s">
        <v>3506</v>
      </c>
      <c r="E3171" t="s">
        <v>6970</v>
      </c>
      <c r="F3171" t="s">
        <v>6971</v>
      </c>
    </row>
    <row r="3172" spans="1:6" x14ac:dyDescent="0.25">
      <c r="A3172" t="str">
        <f t="shared" si="98"/>
        <v>AMMS18794</v>
      </c>
      <c r="B3172" s="116" t="str">
        <f t="shared" si="99"/>
        <v xml:space="preserve">PARADISO REVELATION ODYSSEY </v>
      </c>
      <c r="C3172" s="101">
        <v>270</v>
      </c>
      <c r="D3172" t="s">
        <v>3506</v>
      </c>
      <c r="E3172" t="s">
        <v>6972</v>
      </c>
      <c r="F3172" t="s">
        <v>6973</v>
      </c>
    </row>
    <row r="3173" spans="1:6" x14ac:dyDescent="0.25">
      <c r="A3173" t="str">
        <f t="shared" si="98"/>
        <v>AMMS18792</v>
      </c>
      <c r="B3173" s="116" t="str">
        <f t="shared" si="99"/>
        <v xml:space="preserve">PARADISO REVELATION PROPHET </v>
      </c>
      <c r="C3173" s="101">
        <v>246</v>
      </c>
      <c r="D3173" t="s">
        <v>3506</v>
      </c>
      <c r="E3173" t="s">
        <v>6974</v>
      </c>
      <c r="F3173" t="s">
        <v>6975</v>
      </c>
    </row>
    <row r="3174" spans="1:6" x14ac:dyDescent="0.25">
      <c r="A3174" t="str">
        <f t="shared" si="98"/>
        <v>AMMS20509</v>
      </c>
      <c r="B3174" s="116" t="str">
        <f t="shared" si="99"/>
        <v xml:space="preserve">PARCERO BRAZIL CHURCHILL 20 </v>
      </c>
      <c r="C3174" s="101">
        <v>160</v>
      </c>
      <c r="D3174" t="s">
        <v>1900</v>
      </c>
      <c r="E3174" t="s">
        <v>6976</v>
      </c>
      <c r="F3174" t="s">
        <v>6977</v>
      </c>
    </row>
    <row r="3175" spans="1:6" x14ac:dyDescent="0.25">
      <c r="A3175" t="str">
        <f t="shared" si="98"/>
        <v>AMMS20510</v>
      </c>
      <c r="B3175" s="116" t="str">
        <f t="shared" si="99"/>
        <v xml:space="preserve">PARCERO BRAZIL ROBUSTO 20 </v>
      </c>
      <c r="C3175" s="101">
        <v>148</v>
      </c>
      <c r="D3175" t="s">
        <v>1900</v>
      </c>
      <c r="E3175" t="s">
        <v>6978</v>
      </c>
      <c r="F3175" t="s">
        <v>6979</v>
      </c>
    </row>
    <row r="3176" spans="1:6" x14ac:dyDescent="0.25">
      <c r="A3176" t="str">
        <f t="shared" si="98"/>
        <v>AMMS20511</v>
      </c>
      <c r="B3176" s="116" t="str">
        <f t="shared" si="99"/>
        <v xml:space="preserve">PARCERO BRAZIL TORO 20 </v>
      </c>
      <c r="C3176" s="101">
        <v>154</v>
      </c>
      <c r="D3176" t="s">
        <v>1900</v>
      </c>
      <c r="E3176" t="s">
        <v>6980</v>
      </c>
      <c r="F3176" t="s">
        <v>6981</v>
      </c>
    </row>
    <row r="3177" spans="1:6" x14ac:dyDescent="0.25">
      <c r="A3177" t="str">
        <f t="shared" si="98"/>
        <v>AMMS20512</v>
      </c>
      <c r="B3177" s="116" t="str">
        <f t="shared" si="99"/>
        <v xml:space="preserve">PARCERO DOMINICANO CHURCHILL 20 </v>
      </c>
      <c r="C3177" s="101">
        <v>160</v>
      </c>
      <c r="D3177" t="s">
        <v>1900</v>
      </c>
      <c r="E3177" t="s">
        <v>6982</v>
      </c>
      <c r="F3177" t="s">
        <v>6983</v>
      </c>
    </row>
    <row r="3178" spans="1:6" x14ac:dyDescent="0.25">
      <c r="A3178" t="str">
        <f t="shared" si="98"/>
        <v>AMMS20513</v>
      </c>
      <c r="B3178" s="116" t="str">
        <f t="shared" si="99"/>
        <v xml:space="preserve">PARCERO DOMINICANO ROBUSTO 20 </v>
      </c>
      <c r="C3178" s="101">
        <v>148</v>
      </c>
      <c r="D3178" t="s">
        <v>1900</v>
      </c>
      <c r="E3178" t="s">
        <v>6984</v>
      </c>
      <c r="F3178" t="s">
        <v>6985</v>
      </c>
    </row>
    <row r="3179" spans="1:6" x14ac:dyDescent="0.25">
      <c r="A3179" t="str">
        <f t="shared" si="98"/>
        <v>AMMS20514</v>
      </c>
      <c r="B3179" s="116" t="str">
        <f t="shared" si="99"/>
        <v xml:space="preserve">PARCERO DOMINICANO TORO 20 </v>
      </c>
      <c r="C3179" s="101">
        <v>154</v>
      </c>
      <c r="D3179" t="s">
        <v>1900</v>
      </c>
      <c r="E3179" t="s">
        <v>6986</v>
      </c>
      <c r="F3179" t="s">
        <v>6987</v>
      </c>
    </row>
    <row r="3180" spans="1:6" x14ac:dyDescent="0.25">
      <c r="A3180" t="str">
        <f t="shared" si="98"/>
        <v>AMMS21103</v>
      </c>
      <c r="B3180" s="116" t="str">
        <f t="shared" si="99"/>
        <v xml:space="preserve">PARTAGAS 20 MAESTRO </v>
      </c>
      <c r="C3180" s="101">
        <v>1600</v>
      </c>
      <c r="D3180" t="s">
        <v>1900</v>
      </c>
      <c r="E3180" t="s">
        <v>6988</v>
      </c>
      <c r="F3180" t="s">
        <v>6989</v>
      </c>
    </row>
    <row r="3181" spans="1:6" x14ac:dyDescent="0.25">
      <c r="A3181" t="str">
        <f t="shared" si="98"/>
        <v>AMMS21102</v>
      </c>
      <c r="B3181" s="116" t="str">
        <f t="shared" si="99"/>
        <v xml:space="preserve">PARTAGAS 20 ORIGEN </v>
      </c>
      <c r="C3181" s="101">
        <v>1560</v>
      </c>
      <c r="D3181" t="s">
        <v>1900</v>
      </c>
      <c r="E3181" t="s">
        <v>6990</v>
      </c>
      <c r="F3181" t="s">
        <v>6991</v>
      </c>
    </row>
    <row r="3182" spans="1:6" x14ac:dyDescent="0.25">
      <c r="A3182" t="str">
        <f t="shared" si="98"/>
        <v>AMMS21104</v>
      </c>
      <c r="B3182" s="116" t="str">
        <f t="shared" si="99"/>
        <v xml:space="preserve">PARTAGAS 20 RITO </v>
      </c>
      <c r="C3182" s="101">
        <v>1660</v>
      </c>
      <c r="D3182" t="s">
        <v>1900</v>
      </c>
      <c r="E3182" t="s">
        <v>6992</v>
      </c>
      <c r="F3182" t="s">
        <v>6993</v>
      </c>
    </row>
    <row r="3183" spans="1:6" x14ac:dyDescent="0.25">
      <c r="A3183" t="str">
        <f t="shared" si="98"/>
        <v>AMMS15479</v>
      </c>
      <c r="B3183" s="116" t="str">
        <f t="shared" si="99"/>
        <v xml:space="preserve">PARTAGAS 8-9-8 </v>
      </c>
      <c r="C3183" s="101">
        <v>615</v>
      </c>
      <c r="D3183" t="s">
        <v>3483</v>
      </c>
      <c r="E3183" t="s">
        <v>6994</v>
      </c>
      <c r="F3183" t="s">
        <v>6995</v>
      </c>
    </row>
    <row r="3184" spans="1:6" x14ac:dyDescent="0.25">
      <c r="A3184" t="str">
        <f t="shared" si="98"/>
        <v>AMMS20567</v>
      </c>
      <c r="B3184" s="116" t="str">
        <f t="shared" si="99"/>
        <v xml:space="preserve">PARTAGAS ALIADOS </v>
      </c>
      <c r="C3184" s="101">
        <v>1030</v>
      </c>
      <c r="D3184" t="s">
        <v>1900</v>
      </c>
      <c r="E3184" t="s">
        <v>6996</v>
      </c>
      <c r="F3184" t="s">
        <v>6997</v>
      </c>
    </row>
    <row r="3185" spans="1:6" x14ac:dyDescent="0.25">
      <c r="A3185" t="str">
        <f t="shared" si="98"/>
        <v>AMMS19721</v>
      </c>
      <c r="B3185" s="116" t="str">
        <f t="shared" si="99"/>
        <v xml:space="preserve">PARTAGAS CAPITOLS </v>
      </c>
      <c r="C3185" s="101">
        <v>80</v>
      </c>
      <c r="D3185" t="s">
        <v>2752</v>
      </c>
      <c r="E3185" t="s">
        <v>6998</v>
      </c>
      <c r="F3185" t="s">
        <v>6999</v>
      </c>
    </row>
    <row r="3186" spans="1:6" x14ac:dyDescent="0.25">
      <c r="A3186" t="str">
        <f t="shared" si="98"/>
        <v>AMMS21069</v>
      </c>
      <c r="B3186" s="116" t="str">
        <f t="shared" si="99"/>
        <v xml:space="preserve">PARTAGAS CORONAS JUNIOR TUBOS </v>
      </c>
      <c r="C3186" s="101">
        <v>262.5</v>
      </c>
      <c r="D3186" t="s">
        <v>3483</v>
      </c>
      <c r="E3186" t="s">
        <v>7000</v>
      </c>
      <c r="F3186" t="s">
        <v>7001</v>
      </c>
    </row>
    <row r="3187" spans="1:6" x14ac:dyDescent="0.25">
      <c r="A3187" t="str">
        <f t="shared" si="98"/>
        <v>AMMS21047</v>
      </c>
      <c r="B3187" s="116" t="str">
        <f t="shared" si="99"/>
        <v xml:space="preserve">PARTAGAS CORONAS SENIOR </v>
      </c>
      <c r="C3187" s="101">
        <v>275</v>
      </c>
      <c r="D3187" t="s">
        <v>3483</v>
      </c>
      <c r="E3187" t="s">
        <v>7002</v>
      </c>
      <c r="F3187" t="s">
        <v>7003</v>
      </c>
    </row>
    <row r="3188" spans="1:6" x14ac:dyDescent="0.25">
      <c r="A3188" t="str">
        <f t="shared" si="98"/>
        <v>AMMS18028</v>
      </c>
      <c r="B3188" s="116" t="str">
        <f t="shared" si="99"/>
        <v xml:space="preserve">PARTAGAS CULEBRAS </v>
      </c>
      <c r="C3188" s="101">
        <v>138.6</v>
      </c>
      <c r="D3188" t="s">
        <v>4760</v>
      </c>
      <c r="E3188" t="s">
        <v>7004</v>
      </c>
      <c r="F3188" t="s">
        <v>7005</v>
      </c>
    </row>
    <row r="3189" spans="1:6" x14ac:dyDescent="0.25">
      <c r="A3189" t="str">
        <f t="shared" si="98"/>
        <v>AMMS21155</v>
      </c>
      <c r="B3189" s="116" t="str">
        <f t="shared" si="99"/>
        <v xml:space="preserve">PARTAGAS D N.4 CELLO </v>
      </c>
      <c r="C3189" s="101">
        <v>117</v>
      </c>
      <c r="D3189" t="s">
        <v>2755</v>
      </c>
      <c r="E3189" t="s">
        <v>7006</v>
      </c>
      <c r="F3189" t="s">
        <v>7007</v>
      </c>
    </row>
    <row r="3190" spans="1:6" x14ac:dyDescent="0.25">
      <c r="A3190" t="str">
        <f t="shared" si="98"/>
        <v>AMMS19626</v>
      </c>
      <c r="B3190" s="116" t="str">
        <f t="shared" si="99"/>
        <v xml:space="preserve">PARTAGAS HABANEROS </v>
      </c>
      <c r="C3190" s="101">
        <v>200</v>
      </c>
      <c r="D3190" t="s">
        <v>3483</v>
      </c>
      <c r="E3190" t="s">
        <v>7008</v>
      </c>
      <c r="F3190" t="s">
        <v>7009</v>
      </c>
    </row>
    <row r="3191" spans="1:6" x14ac:dyDescent="0.25">
      <c r="A3191" t="str">
        <f t="shared" si="98"/>
        <v>AMMS20079</v>
      </c>
      <c r="B3191" s="116" t="str">
        <f t="shared" si="99"/>
        <v xml:space="preserve">PARTAGAS LEGADOS </v>
      </c>
      <c r="C3191" s="101">
        <v>875</v>
      </c>
      <c r="D3191" t="s">
        <v>3483</v>
      </c>
      <c r="E3191" t="s">
        <v>7010</v>
      </c>
      <c r="F3191" t="s">
        <v>7011</v>
      </c>
    </row>
    <row r="3192" spans="1:6" x14ac:dyDescent="0.25">
      <c r="A3192" t="str">
        <f t="shared" si="98"/>
        <v>AMMS21111</v>
      </c>
      <c r="B3192" s="116" t="str">
        <f t="shared" si="99"/>
        <v xml:space="preserve">PARTAGAS LINEA MAESTRA </v>
      </c>
      <c r="C3192" s="101">
        <v>366</v>
      </c>
      <c r="D3192" t="s">
        <v>2792</v>
      </c>
      <c r="E3192" t="s">
        <v>7012</v>
      </c>
      <c r="F3192" t="s">
        <v>7013</v>
      </c>
    </row>
    <row r="3193" spans="1:6" x14ac:dyDescent="0.25">
      <c r="A3193" t="str">
        <f t="shared" si="98"/>
        <v>AMMS18158</v>
      </c>
      <c r="B3193" s="116" t="str">
        <f t="shared" si="99"/>
        <v xml:space="preserve">PARTAGAS LUSITANIAS </v>
      </c>
      <c r="C3193" s="101">
        <v>360</v>
      </c>
      <c r="D3193" t="s">
        <v>2755</v>
      </c>
      <c r="E3193" t="s">
        <v>7014</v>
      </c>
      <c r="F3193" t="s">
        <v>7015</v>
      </c>
    </row>
    <row r="3194" spans="1:6" x14ac:dyDescent="0.25">
      <c r="A3194" t="str">
        <f t="shared" si="98"/>
        <v>AMMS19772</v>
      </c>
      <c r="B3194" s="116" t="str">
        <f t="shared" si="99"/>
        <v xml:space="preserve">PARTAGAS LUSITANIAS </v>
      </c>
      <c r="C3194" s="101">
        <v>1800</v>
      </c>
      <c r="D3194" t="s">
        <v>2964</v>
      </c>
      <c r="E3194" t="s">
        <v>7014</v>
      </c>
      <c r="F3194" t="s">
        <v>7016</v>
      </c>
    </row>
    <row r="3195" spans="1:6" x14ac:dyDescent="0.25">
      <c r="A3195" t="str">
        <f t="shared" si="98"/>
        <v>AMMS21279</v>
      </c>
      <c r="B3195" s="116" t="str">
        <f t="shared" si="99"/>
        <v xml:space="preserve">PARTAGAS LUSITANIAS </v>
      </c>
      <c r="C3195" s="101">
        <v>900</v>
      </c>
      <c r="D3195" t="s">
        <v>3483</v>
      </c>
      <c r="E3195" t="s">
        <v>7014</v>
      </c>
      <c r="F3195" t="s">
        <v>7017</v>
      </c>
    </row>
    <row r="3196" spans="1:6" x14ac:dyDescent="0.25">
      <c r="A3196" t="str">
        <f t="shared" si="98"/>
        <v>AMMS19008</v>
      </c>
      <c r="B3196" s="116" t="str">
        <f t="shared" si="99"/>
        <v xml:space="preserve">PARTAGAS MADURO N.1 </v>
      </c>
      <c r="C3196" s="101">
        <v>612.5</v>
      </c>
      <c r="D3196" t="s">
        <v>3483</v>
      </c>
      <c r="E3196" t="s">
        <v>7018</v>
      </c>
      <c r="F3196" t="s">
        <v>7019</v>
      </c>
    </row>
    <row r="3197" spans="1:6" x14ac:dyDescent="0.25">
      <c r="A3197" t="str">
        <f t="shared" si="98"/>
        <v>AMMS19649</v>
      </c>
      <c r="B3197" s="116" t="str">
        <f t="shared" si="99"/>
        <v xml:space="preserve">PARTAGAS MADURO N.2 </v>
      </c>
      <c r="C3197" s="101">
        <v>590</v>
      </c>
      <c r="D3197" t="s">
        <v>3483</v>
      </c>
      <c r="E3197" t="s">
        <v>7020</v>
      </c>
      <c r="F3197" t="s">
        <v>7021</v>
      </c>
    </row>
    <row r="3198" spans="1:6" x14ac:dyDescent="0.25">
      <c r="A3198" t="str">
        <f t="shared" si="98"/>
        <v>AMMS19648</v>
      </c>
      <c r="B3198" s="116" t="str">
        <f t="shared" si="99"/>
        <v xml:space="preserve">PARTAGAS MADURO N.3 </v>
      </c>
      <c r="C3198" s="101">
        <v>667.5</v>
      </c>
      <c r="D3198" t="s">
        <v>3483</v>
      </c>
      <c r="E3198" t="s">
        <v>7022</v>
      </c>
      <c r="F3198" t="s">
        <v>7023</v>
      </c>
    </row>
    <row r="3199" spans="1:6" x14ac:dyDescent="0.25">
      <c r="A3199" t="str">
        <f t="shared" si="98"/>
        <v>AMMS17853</v>
      </c>
      <c r="B3199" s="116" t="str">
        <f t="shared" si="99"/>
        <v xml:space="preserve">PARTAGAS MILLE FLEURS </v>
      </c>
      <c r="C3199" s="101">
        <v>90</v>
      </c>
      <c r="D3199" t="s">
        <v>2755</v>
      </c>
      <c r="E3199" t="s">
        <v>7024</v>
      </c>
      <c r="F3199" t="s">
        <v>7025</v>
      </c>
    </row>
    <row r="3200" spans="1:6" x14ac:dyDescent="0.25">
      <c r="A3200" t="str">
        <f t="shared" si="98"/>
        <v>AMMS20123</v>
      </c>
      <c r="B3200" s="116" t="str">
        <f t="shared" si="99"/>
        <v xml:space="preserve">PARTAGAS MILLE FLEURS </v>
      </c>
      <c r="C3200" s="101">
        <v>225</v>
      </c>
      <c r="D3200" t="s">
        <v>3483</v>
      </c>
      <c r="E3200" t="s">
        <v>7024</v>
      </c>
      <c r="F3200" t="s">
        <v>7026</v>
      </c>
    </row>
    <row r="3201" spans="1:6" x14ac:dyDescent="0.25">
      <c r="A3201" t="str">
        <f t="shared" si="98"/>
        <v>AMMS18187</v>
      </c>
      <c r="B3201" s="116" t="str">
        <f t="shared" si="99"/>
        <v xml:space="preserve">PARTAGAS SALOMONES </v>
      </c>
      <c r="C3201" s="101">
        <v>350</v>
      </c>
      <c r="D3201" t="s">
        <v>2755</v>
      </c>
      <c r="E3201" t="s">
        <v>7027</v>
      </c>
      <c r="F3201" t="s">
        <v>7028</v>
      </c>
    </row>
    <row r="3202" spans="1:6" x14ac:dyDescent="0.25">
      <c r="A3202" t="str">
        <f t="shared" ref="A3202:A3265" si="100">"AMMS" &amp; F3202</f>
        <v>AMMS15502</v>
      </c>
      <c r="B3202" s="116" t="str">
        <f t="shared" ref="B3202:B3265" si="101">E3202 &amp; " " &amp; IF(D3202="astuccio da 20 pezzi","*AST 20",IF(D3202="cartoccio da 20 pezzi","*CART 20",""))</f>
        <v xml:space="preserve">PARTAGAS SERIE D NR 4 </v>
      </c>
      <c r="C3202" s="101">
        <v>525</v>
      </c>
      <c r="D3202" t="s">
        <v>3483</v>
      </c>
      <c r="E3202" t="s">
        <v>7029</v>
      </c>
      <c r="F3202" t="s">
        <v>7030</v>
      </c>
    </row>
    <row r="3203" spans="1:6" x14ac:dyDescent="0.25">
      <c r="A3203" t="str">
        <f t="shared" si="100"/>
        <v>AMMS18159</v>
      </c>
      <c r="B3203" s="116" t="str">
        <f t="shared" si="101"/>
        <v xml:space="preserve">PARTAGAS SERIE D NR 4 </v>
      </c>
      <c r="C3203" s="101">
        <v>210</v>
      </c>
      <c r="D3203" t="s">
        <v>2755</v>
      </c>
      <c r="E3203" t="s">
        <v>7029</v>
      </c>
      <c r="F3203" t="s">
        <v>7031</v>
      </c>
    </row>
    <row r="3204" spans="1:6" x14ac:dyDescent="0.25">
      <c r="A3204" t="str">
        <f t="shared" si="100"/>
        <v>AMMS18176</v>
      </c>
      <c r="B3204" s="116" t="str">
        <f t="shared" si="101"/>
        <v xml:space="preserve">PARTAGAS SERIE D NR 4 TUBOS </v>
      </c>
      <c r="C3204" s="101">
        <v>25</v>
      </c>
      <c r="D3204" t="s">
        <v>3529</v>
      </c>
      <c r="E3204" t="s">
        <v>7032</v>
      </c>
      <c r="F3204" t="s">
        <v>7033</v>
      </c>
    </row>
    <row r="3205" spans="1:6" x14ac:dyDescent="0.25">
      <c r="A3205" t="str">
        <f t="shared" si="100"/>
        <v>AMMS20515</v>
      </c>
      <c r="B3205" s="116" t="str">
        <f t="shared" si="101"/>
        <v xml:space="preserve">PARTAGAS SERIE D NR 4 TUBOS </v>
      </c>
      <c r="C3205" s="101">
        <v>75</v>
      </c>
      <c r="D3205" t="s">
        <v>2792</v>
      </c>
      <c r="E3205" t="s">
        <v>7032</v>
      </c>
      <c r="F3205" t="s">
        <v>7034</v>
      </c>
    </row>
    <row r="3206" spans="1:6" x14ac:dyDescent="0.25">
      <c r="A3206" t="str">
        <f t="shared" si="100"/>
        <v>AMMS18432</v>
      </c>
      <c r="B3206" s="116" t="str">
        <f t="shared" si="101"/>
        <v xml:space="preserve">PARTAGAS SERIE D NR 5 </v>
      </c>
      <c r="C3206" s="101">
        <v>460</v>
      </c>
      <c r="D3206" t="s">
        <v>3483</v>
      </c>
      <c r="E3206" t="s">
        <v>7035</v>
      </c>
      <c r="F3206" t="s">
        <v>7036</v>
      </c>
    </row>
    <row r="3207" spans="1:6" x14ac:dyDescent="0.25">
      <c r="A3207" t="str">
        <f t="shared" si="100"/>
        <v>AMMS18433</v>
      </c>
      <c r="B3207" s="116" t="str">
        <f t="shared" si="101"/>
        <v xml:space="preserve">PARTAGAS SERIE D NR 5 </v>
      </c>
      <c r="C3207" s="101">
        <v>184</v>
      </c>
      <c r="D3207" t="s">
        <v>2755</v>
      </c>
      <c r="E3207" t="s">
        <v>7035</v>
      </c>
      <c r="F3207" t="s">
        <v>7037</v>
      </c>
    </row>
    <row r="3208" spans="1:6" x14ac:dyDescent="0.25">
      <c r="A3208" t="str">
        <f t="shared" si="100"/>
        <v>AMMS20516</v>
      </c>
      <c r="B3208" s="116" t="str">
        <f t="shared" si="101"/>
        <v xml:space="preserve">PARTAGAS SERIE D NR 5 </v>
      </c>
      <c r="C3208" s="101">
        <v>69</v>
      </c>
      <c r="D3208" t="s">
        <v>2792</v>
      </c>
      <c r="E3208" t="s">
        <v>7035</v>
      </c>
      <c r="F3208" t="s">
        <v>7038</v>
      </c>
    </row>
    <row r="3209" spans="1:6" x14ac:dyDescent="0.25">
      <c r="A3209" t="str">
        <f t="shared" si="100"/>
        <v>AMMS18938</v>
      </c>
      <c r="B3209" s="116" t="str">
        <f t="shared" si="101"/>
        <v xml:space="preserve">PARTAGAS SERIE D NR 6 </v>
      </c>
      <c r="C3209" s="101">
        <v>300</v>
      </c>
      <c r="D3209" t="s">
        <v>1900</v>
      </c>
      <c r="E3209" t="s">
        <v>7039</v>
      </c>
      <c r="F3209" t="s">
        <v>7040</v>
      </c>
    </row>
    <row r="3210" spans="1:6" x14ac:dyDescent="0.25">
      <c r="A3210" t="str">
        <f t="shared" si="100"/>
        <v>AMMS18968</v>
      </c>
      <c r="B3210" s="116" t="str">
        <f t="shared" si="101"/>
        <v xml:space="preserve">PARTAGAS SERIE D NR 6 </v>
      </c>
      <c r="C3210" s="101">
        <v>75</v>
      </c>
      <c r="D3210" t="s">
        <v>2752</v>
      </c>
      <c r="E3210" t="s">
        <v>7039</v>
      </c>
      <c r="F3210" t="s">
        <v>7041</v>
      </c>
    </row>
    <row r="3211" spans="1:6" x14ac:dyDescent="0.25">
      <c r="A3211" t="str">
        <f t="shared" si="100"/>
        <v>AMMS19548</v>
      </c>
      <c r="B3211" s="116" t="str">
        <f t="shared" si="101"/>
        <v xml:space="preserve">PARTAGAS SERIE D N.4 CELLO </v>
      </c>
      <c r="C3211" s="101">
        <v>11</v>
      </c>
      <c r="D3211" t="s">
        <v>3529</v>
      </c>
      <c r="E3211" t="s">
        <v>7042</v>
      </c>
      <c r="F3211" t="s">
        <v>7043</v>
      </c>
    </row>
    <row r="3212" spans="1:6" x14ac:dyDescent="0.25">
      <c r="A3212" t="str">
        <f t="shared" si="100"/>
        <v>AMMS19842</v>
      </c>
      <c r="B3212" s="116" t="str">
        <f t="shared" si="101"/>
        <v xml:space="preserve">PARTAGAS SERIE D N.5 CELLO </v>
      </c>
      <c r="C3212" s="101">
        <v>9.8000000000000007</v>
      </c>
      <c r="D3212" t="s">
        <v>3529</v>
      </c>
      <c r="E3212" t="s">
        <v>7044</v>
      </c>
      <c r="F3212" t="s">
        <v>7045</v>
      </c>
    </row>
    <row r="3213" spans="1:6" x14ac:dyDescent="0.25">
      <c r="A3213" t="str">
        <f t="shared" si="100"/>
        <v>AMMS21156</v>
      </c>
      <c r="B3213" s="116" t="str">
        <f t="shared" si="101"/>
        <v xml:space="preserve">PARTAGAS SERIE D N.5 CELLO </v>
      </c>
      <c r="C3213" s="101">
        <v>105</v>
      </c>
      <c r="D3213" t="s">
        <v>2755</v>
      </c>
      <c r="E3213" t="s">
        <v>7044</v>
      </c>
      <c r="F3213" t="s">
        <v>7046</v>
      </c>
    </row>
    <row r="3214" spans="1:6" x14ac:dyDescent="0.25">
      <c r="A3214" t="str">
        <f t="shared" si="100"/>
        <v>AMMS18434</v>
      </c>
      <c r="B3214" s="116" t="str">
        <f t="shared" si="101"/>
        <v xml:space="preserve">PARTAGAS SERIE E NR 2 </v>
      </c>
      <c r="C3214" s="101">
        <v>625</v>
      </c>
      <c r="D3214" t="s">
        <v>3483</v>
      </c>
      <c r="E3214" t="s">
        <v>7047</v>
      </c>
      <c r="F3214" t="s">
        <v>7048</v>
      </c>
    </row>
    <row r="3215" spans="1:6" x14ac:dyDescent="0.25">
      <c r="A3215" t="str">
        <f t="shared" si="100"/>
        <v>AMMS18435</v>
      </c>
      <c r="B3215" s="116" t="str">
        <f t="shared" si="101"/>
        <v xml:space="preserve">PARTAGAS SERIE E NR 2 </v>
      </c>
      <c r="C3215" s="101">
        <v>125</v>
      </c>
      <c r="D3215" t="s">
        <v>2752</v>
      </c>
      <c r="E3215" t="s">
        <v>7047</v>
      </c>
      <c r="F3215" t="s">
        <v>7049</v>
      </c>
    </row>
    <row r="3216" spans="1:6" x14ac:dyDescent="0.25">
      <c r="A3216" t="str">
        <f t="shared" si="100"/>
        <v>AMMS19185</v>
      </c>
      <c r="B3216" s="116" t="str">
        <f t="shared" si="101"/>
        <v xml:space="preserve">PARTAGAS SERIE E NR 2 TUBOS </v>
      </c>
      <c r="C3216" s="101">
        <v>23</v>
      </c>
      <c r="D3216" t="s">
        <v>3529</v>
      </c>
      <c r="E3216" t="s">
        <v>7050</v>
      </c>
      <c r="F3216" t="s">
        <v>7051</v>
      </c>
    </row>
    <row r="3217" spans="1:6" x14ac:dyDescent="0.25">
      <c r="A3217" t="str">
        <f t="shared" si="100"/>
        <v>AMMS20517</v>
      </c>
      <c r="B3217" s="116" t="str">
        <f t="shared" si="101"/>
        <v xml:space="preserve">PARTAGAS SERIE E No 2 GRAN RESERVA COSECHA 2015 </v>
      </c>
      <c r="C3217" s="101">
        <v>3382.5</v>
      </c>
      <c r="D3217" t="s">
        <v>3448</v>
      </c>
      <c r="E3217" t="s">
        <v>7052</v>
      </c>
      <c r="F3217" t="s">
        <v>7053</v>
      </c>
    </row>
    <row r="3218" spans="1:6" x14ac:dyDescent="0.25">
      <c r="A3218" t="str">
        <f t="shared" si="100"/>
        <v>AMMS21684</v>
      </c>
      <c r="B3218" s="116" t="str">
        <f t="shared" si="101"/>
        <v xml:space="preserve">PARTAGAS SERIE E NO 2 TUBOS </v>
      </c>
      <c r="C3218" s="101">
        <v>90</v>
      </c>
      <c r="D3218" t="s">
        <v>2792</v>
      </c>
      <c r="E3218" t="s">
        <v>7054</v>
      </c>
      <c r="F3218" t="s">
        <v>7055</v>
      </c>
    </row>
    <row r="3219" spans="1:6" x14ac:dyDescent="0.25">
      <c r="A3219" t="str">
        <f t="shared" si="100"/>
        <v>AMMS20213</v>
      </c>
      <c r="B3219" s="116" t="str">
        <f t="shared" si="101"/>
        <v xml:space="preserve">PARTAGAS SERIE P NR 2 </v>
      </c>
      <c r="C3219" s="101">
        <v>612.5</v>
      </c>
      <c r="D3219" t="s">
        <v>3483</v>
      </c>
      <c r="E3219" t="s">
        <v>7056</v>
      </c>
      <c r="F3219" t="s">
        <v>7057</v>
      </c>
    </row>
    <row r="3220" spans="1:6" x14ac:dyDescent="0.25">
      <c r="A3220" t="str">
        <f t="shared" si="100"/>
        <v>AMMS20238</v>
      </c>
      <c r="B3220" s="116" t="str">
        <f t="shared" si="101"/>
        <v xml:space="preserve">PARTAGAS SERIE P NR 2 CELLO </v>
      </c>
      <c r="C3220" s="101">
        <v>13</v>
      </c>
      <c r="D3220" t="s">
        <v>3529</v>
      </c>
      <c r="E3220" t="s">
        <v>7058</v>
      </c>
      <c r="F3220" t="s">
        <v>7059</v>
      </c>
    </row>
    <row r="3221" spans="1:6" x14ac:dyDescent="0.25">
      <c r="A3221" t="str">
        <f t="shared" si="100"/>
        <v>AMMS21157</v>
      </c>
      <c r="B3221" s="116" t="str">
        <f t="shared" si="101"/>
        <v xml:space="preserve">PARTAGAS SERIE P NR 2 CELLO </v>
      </c>
      <c r="C3221" s="101">
        <v>345</v>
      </c>
      <c r="D3221" t="s">
        <v>3483</v>
      </c>
      <c r="E3221" t="s">
        <v>7058</v>
      </c>
      <c r="F3221" t="s">
        <v>7060</v>
      </c>
    </row>
    <row r="3222" spans="1:6" x14ac:dyDescent="0.25">
      <c r="A3222" t="str">
        <f t="shared" si="100"/>
        <v>AMMS17724</v>
      </c>
      <c r="B3222" s="116" t="str">
        <f t="shared" si="101"/>
        <v xml:space="preserve">PARTAGAS SERIE P NO 2 </v>
      </c>
      <c r="C3222" s="101">
        <v>245</v>
      </c>
      <c r="D3222" t="s">
        <v>2755</v>
      </c>
      <c r="E3222" t="s">
        <v>7061</v>
      </c>
      <c r="F3222" t="s">
        <v>7062</v>
      </c>
    </row>
    <row r="3223" spans="1:6" x14ac:dyDescent="0.25">
      <c r="A3223" t="str">
        <f t="shared" si="100"/>
        <v>AMMS18115</v>
      </c>
      <c r="B3223" s="116" t="str">
        <f t="shared" si="101"/>
        <v xml:space="preserve">PARTAGAS SERIE P NO 2 TUBOS </v>
      </c>
      <c r="C3223" s="101">
        <v>29</v>
      </c>
      <c r="D3223" t="s">
        <v>3529</v>
      </c>
      <c r="E3223" t="s">
        <v>7063</v>
      </c>
      <c r="F3223" t="s">
        <v>7064</v>
      </c>
    </row>
    <row r="3224" spans="1:6" x14ac:dyDescent="0.25">
      <c r="A3224" t="str">
        <f t="shared" si="100"/>
        <v>AMMS20518</v>
      </c>
      <c r="B3224" s="116" t="str">
        <f t="shared" si="101"/>
        <v xml:space="preserve">PARTAGAS SERIE P NO 2 </v>
      </c>
      <c r="C3224" s="101">
        <v>87</v>
      </c>
      <c r="D3224" t="s">
        <v>2792</v>
      </c>
      <c r="E3224" t="s">
        <v>7061</v>
      </c>
      <c r="F3224" t="s">
        <v>7065</v>
      </c>
    </row>
    <row r="3225" spans="1:6" x14ac:dyDescent="0.25">
      <c r="A3225" t="str">
        <f t="shared" si="100"/>
        <v>AMMS19549</v>
      </c>
      <c r="B3225" s="116" t="str">
        <f t="shared" si="101"/>
        <v xml:space="preserve">PARTAGAS SHORT CELLO </v>
      </c>
      <c r="C3225" s="101">
        <v>6</v>
      </c>
      <c r="D3225" t="s">
        <v>3529</v>
      </c>
      <c r="E3225" t="s">
        <v>7066</v>
      </c>
      <c r="F3225" t="s">
        <v>7067</v>
      </c>
    </row>
    <row r="3226" spans="1:6" x14ac:dyDescent="0.25">
      <c r="A3226" t="str">
        <f t="shared" si="100"/>
        <v>AMMS21158</v>
      </c>
      <c r="B3226" s="116" t="str">
        <f t="shared" si="101"/>
        <v xml:space="preserve">PARTAGAS SHORT CELLO </v>
      </c>
      <c r="C3226" s="101">
        <v>160</v>
      </c>
      <c r="D3226" t="s">
        <v>3483</v>
      </c>
      <c r="E3226" t="s">
        <v>7066</v>
      </c>
      <c r="F3226" t="s">
        <v>7068</v>
      </c>
    </row>
    <row r="3227" spans="1:6" x14ac:dyDescent="0.25">
      <c r="A3227" t="str">
        <f t="shared" si="100"/>
        <v>AMMS15507</v>
      </c>
      <c r="B3227" s="116" t="str">
        <f t="shared" si="101"/>
        <v xml:space="preserve">PARTAGAS SHORTS </v>
      </c>
      <c r="C3227" s="101">
        <v>550</v>
      </c>
      <c r="D3227" t="s">
        <v>2964</v>
      </c>
      <c r="E3227" t="s">
        <v>7069</v>
      </c>
      <c r="F3227" t="s">
        <v>7070</v>
      </c>
    </row>
    <row r="3228" spans="1:6" x14ac:dyDescent="0.25">
      <c r="A3228" t="str">
        <f t="shared" si="100"/>
        <v>AMMS18485</v>
      </c>
      <c r="B3228" s="116" t="str">
        <f t="shared" si="101"/>
        <v xml:space="preserve">PARTAGAS SHORTS </v>
      </c>
      <c r="C3228" s="101">
        <v>275</v>
      </c>
      <c r="D3228" t="s">
        <v>3483</v>
      </c>
      <c r="E3228" t="s">
        <v>7069</v>
      </c>
      <c r="F3228" t="s">
        <v>7071</v>
      </c>
    </row>
    <row r="3229" spans="1:6" x14ac:dyDescent="0.25">
      <c r="A3229" t="str">
        <f t="shared" si="100"/>
        <v>AMMS21074</v>
      </c>
      <c r="B3229" s="116" t="str">
        <f t="shared" si="101"/>
        <v xml:space="preserve">PARTAGAS TROPICALES 175 ANIVERSARIO </v>
      </c>
      <c r="C3229" s="101">
        <v>11800</v>
      </c>
      <c r="D3229" t="s">
        <v>2964</v>
      </c>
      <c r="E3229" t="s">
        <v>7072</v>
      </c>
      <c r="F3229" t="s">
        <v>7073</v>
      </c>
    </row>
    <row r="3230" spans="1:6" x14ac:dyDescent="0.25">
      <c r="A3230" t="str">
        <f t="shared" si="100"/>
        <v>AMMS20633</v>
      </c>
      <c r="B3230" s="116" t="str">
        <f t="shared" si="101"/>
        <v xml:space="preserve">PDM COROJO ROBUSTO </v>
      </c>
      <c r="C3230" s="101">
        <v>230</v>
      </c>
      <c r="D3230" t="s">
        <v>3483</v>
      </c>
      <c r="E3230" t="s">
        <v>7074</v>
      </c>
      <c r="F3230" t="s">
        <v>7075</v>
      </c>
    </row>
    <row r="3231" spans="1:6" x14ac:dyDescent="0.25">
      <c r="A3231" t="str">
        <f t="shared" si="100"/>
        <v>AMMS20632</v>
      </c>
      <c r="B3231" s="116" t="str">
        <f t="shared" si="101"/>
        <v xml:space="preserve">PDM COROJO TORO </v>
      </c>
      <c r="C3231" s="101">
        <v>262.5</v>
      </c>
      <c r="D3231" t="s">
        <v>3483</v>
      </c>
      <c r="E3231" t="s">
        <v>7076</v>
      </c>
      <c r="F3231" t="s">
        <v>7077</v>
      </c>
    </row>
    <row r="3232" spans="1:6" x14ac:dyDescent="0.25">
      <c r="A3232" t="str">
        <f t="shared" si="100"/>
        <v>AMMS20634</v>
      </c>
      <c r="B3232" s="116" t="str">
        <f t="shared" si="101"/>
        <v xml:space="preserve">PDM MADURO ROBUSTO </v>
      </c>
      <c r="C3232" s="101">
        <v>230</v>
      </c>
      <c r="D3232" t="s">
        <v>3483</v>
      </c>
      <c r="E3232" t="s">
        <v>7078</v>
      </c>
      <c r="F3232" t="s">
        <v>7079</v>
      </c>
    </row>
    <row r="3233" spans="1:6" x14ac:dyDescent="0.25">
      <c r="A3233" t="str">
        <f t="shared" si="100"/>
        <v>AMMS20635</v>
      </c>
      <c r="B3233" s="116" t="str">
        <f t="shared" si="101"/>
        <v xml:space="preserve">PDM MADURO TORO </v>
      </c>
      <c r="C3233" s="101">
        <v>262.5</v>
      </c>
      <c r="D3233" t="s">
        <v>3483</v>
      </c>
      <c r="E3233" t="s">
        <v>7080</v>
      </c>
      <c r="F3233" t="s">
        <v>7081</v>
      </c>
    </row>
    <row r="3234" spans="1:6" x14ac:dyDescent="0.25">
      <c r="A3234" t="str">
        <f t="shared" si="100"/>
        <v>AMMS20828</v>
      </c>
      <c r="B3234" s="116" t="str">
        <f t="shared" si="101"/>
        <v xml:space="preserve">PDR 1878 CLASSIC COLLECTION CRYSTAL TUBOS 8 </v>
      </c>
      <c r="C3234" s="101">
        <v>120</v>
      </c>
      <c r="D3234" t="s">
        <v>2867</v>
      </c>
      <c r="E3234" t="s">
        <v>7082</v>
      </c>
      <c r="F3234" t="s">
        <v>7083</v>
      </c>
    </row>
    <row r="3235" spans="1:6" x14ac:dyDescent="0.25">
      <c r="A3235" t="str">
        <f t="shared" si="100"/>
        <v>AMMS20791</v>
      </c>
      <c r="B3235" s="116" t="str">
        <f t="shared" si="101"/>
        <v xml:space="preserve">PDR 1878 CLASSIC COLLECTION ROBUSTO 20 </v>
      </c>
      <c r="C3235" s="101">
        <v>280</v>
      </c>
      <c r="D3235" t="s">
        <v>1900</v>
      </c>
      <c r="E3235" t="s">
        <v>7084</v>
      </c>
      <c r="F3235" t="s">
        <v>7085</v>
      </c>
    </row>
    <row r="3236" spans="1:6" x14ac:dyDescent="0.25">
      <c r="A3236" t="str">
        <f t="shared" si="100"/>
        <v>AMMS20792</v>
      </c>
      <c r="B3236" s="116" t="str">
        <f t="shared" si="101"/>
        <v xml:space="preserve">PDR 1878 CLASSIC COLLECTION ROBUSTO MADURA 20 </v>
      </c>
      <c r="C3236" s="101">
        <v>280</v>
      </c>
      <c r="D3236" t="s">
        <v>1900</v>
      </c>
      <c r="E3236" t="s">
        <v>7086</v>
      </c>
      <c r="F3236" t="s">
        <v>7087</v>
      </c>
    </row>
    <row r="3237" spans="1:6" x14ac:dyDescent="0.25">
      <c r="A3237" t="str">
        <f t="shared" si="100"/>
        <v>AMMS20793</v>
      </c>
      <c r="B3237" s="116" t="str">
        <f t="shared" si="101"/>
        <v xml:space="preserve">PDR 1878 CLASSIC COLLECTION ROBUSTO OSCURA 20 </v>
      </c>
      <c r="C3237" s="101">
        <v>280</v>
      </c>
      <c r="D3237" t="s">
        <v>1900</v>
      </c>
      <c r="E3237" t="s">
        <v>7088</v>
      </c>
      <c r="F3237" t="s">
        <v>7089</v>
      </c>
    </row>
    <row r="3238" spans="1:6" x14ac:dyDescent="0.25">
      <c r="A3238" t="str">
        <f t="shared" si="100"/>
        <v>AMMS20794</v>
      </c>
      <c r="B3238" s="116" t="str">
        <f t="shared" si="101"/>
        <v xml:space="preserve">PDR 1878 CLASSIC COLLECTION ROBUSTO SUNGROWN 20 </v>
      </c>
      <c r="C3238" s="101">
        <v>280</v>
      </c>
      <c r="D3238" t="s">
        <v>1900</v>
      </c>
      <c r="E3238" t="s">
        <v>7090</v>
      </c>
      <c r="F3238" t="s">
        <v>7091</v>
      </c>
    </row>
    <row r="3239" spans="1:6" x14ac:dyDescent="0.25">
      <c r="A3239" t="str">
        <f t="shared" si="100"/>
        <v>AMMS19493</v>
      </c>
      <c r="B3239" s="116" t="str">
        <f t="shared" si="101"/>
        <v xml:space="preserve">PDR A FLORES GRAN RESERVA COROJO GRAND TORO 10 </v>
      </c>
      <c r="C3239" s="101">
        <v>150</v>
      </c>
      <c r="D3239" t="s">
        <v>2755</v>
      </c>
      <c r="E3239" t="s">
        <v>7092</v>
      </c>
      <c r="F3239" t="s">
        <v>7093</v>
      </c>
    </row>
    <row r="3240" spans="1:6" x14ac:dyDescent="0.25">
      <c r="A3240" t="str">
        <f t="shared" si="100"/>
        <v>AMMS19491</v>
      </c>
      <c r="B3240" s="116" t="str">
        <f t="shared" si="101"/>
        <v xml:space="preserve">PDR A FLORES GRAN RESERVA COROJO HALF CORONA 5 </v>
      </c>
      <c r="C3240" s="101">
        <v>40</v>
      </c>
      <c r="D3240" t="s">
        <v>2752</v>
      </c>
      <c r="E3240" t="s">
        <v>7094</v>
      </c>
      <c r="F3240" t="s">
        <v>7095</v>
      </c>
    </row>
    <row r="3241" spans="1:6" x14ac:dyDescent="0.25">
      <c r="A3241" t="str">
        <f t="shared" si="100"/>
        <v>AMMS20799</v>
      </c>
      <c r="B3241" s="116" t="str">
        <f t="shared" si="101"/>
        <v xml:space="preserve">PDR A FLORES GRAN RESERVA COROJO PURITOS 6 </v>
      </c>
      <c r="C3241" s="101">
        <v>33</v>
      </c>
      <c r="D3241" t="s">
        <v>2941</v>
      </c>
      <c r="E3241" t="s">
        <v>7096</v>
      </c>
      <c r="F3241" t="s">
        <v>7097</v>
      </c>
    </row>
    <row r="3242" spans="1:6" x14ac:dyDescent="0.25">
      <c r="A3242" t="str">
        <f t="shared" si="100"/>
        <v>AMMS19492</v>
      </c>
      <c r="B3242" s="116" t="str">
        <f t="shared" si="101"/>
        <v xml:space="preserve">PDR A FLORES GRAN RESERVA COROJO ROBUSTO 10 </v>
      </c>
      <c r="C3242" s="101">
        <v>145</v>
      </c>
      <c r="D3242" t="s">
        <v>2755</v>
      </c>
      <c r="E3242" t="s">
        <v>7098</v>
      </c>
      <c r="F3242" t="s">
        <v>7099</v>
      </c>
    </row>
    <row r="3243" spans="1:6" x14ac:dyDescent="0.25">
      <c r="A3243" t="str">
        <f t="shared" si="100"/>
        <v>AMMS19499</v>
      </c>
      <c r="B3243" s="116" t="str">
        <f t="shared" si="101"/>
        <v xml:space="preserve">PDR A FLORES GRAN RESERVA DESFLORADO GRAND TORO 10 </v>
      </c>
      <c r="C3243" s="101">
        <v>150</v>
      </c>
      <c r="D3243" t="s">
        <v>2755</v>
      </c>
      <c r="E3243" t="s">
        <v>7100</v>
      </c>
      <c r="F3243" t="s">
        <v>7101</v>
      </c>
    </row>
    <row r="3244" spans="1:6" x14ac:dyDescent="0.25">
      <c r="A3244" t="str">
        <f t="shared" si="100"/>
        <v>AMMS19497</v>
      </c>
      <c r="B3244" s="116" t="str">
        <f t="shared" si="101"/>
        <v xml:space="preserve">PDR A FLORES GRAN RESERVA DESFLORADO HALF CORONA 5 </v>
      </c>
      <c r="C3244" s="101">
        <v>40</v>
      </c>
      <c r="D3244" t="s">
        <v>2752</v>
      </c>
      <c r="E3244" t="s">
        <v>7102</v>
      </c>
      <c r="F3244" t="s">
        <v>7103</v>
      </c>
    </row>
    <row r="3245" spans="1:6" x14ac:dyDescent="0.25">
      <c r="A3245" t="str">
        <f t="shared" si="100"/>
        <v>AMMS20800</v>
      </c>
      <c r="B3245" s="116" t="str">
        <f t="shared" si="101"/>
        <v xml:space="preserve">PDR A FLORES GRAN RESERVA DESFLORADO PURITOS 6 </v>
      </c>
      <c r="C3245" s="101">
        <v>33</v>
      </c>
      <c r="D3245" t="s">
        <v>2941</v>
      </c>
      <c r="E3245" t="s">
        <v>7104</v>
      </c>
      <c r="F3245" t="s">
        <v>7105</v>
      </c>
    </row>
    <row r="3246" spans="1:6" x14ac:dyDescent="0.25">
      <c r="A3246" t="str">
        <f t="shared" si="100"/>
        <v>AMMS19498</v>
      </c>
      <c r="B3246" s="116" t="str">
        <f t="shared" si="101"/>
        <v xml:space="preserve">PDR A FLORES GRAN RESERVA DESFLORADO ROBUSTO 10 </v>
      </c>
      <c r="C3246" s="101">
        <v>145</v>
      </c>
      <c r="D3246" t="s">
        <v>2755</v>
      </c>
      <c r="E3246" t="s">
        <v>7106</v>
      </c>
      <c r="F3246" t="s">
        <v>7107</v>
      </c>
    </row>
    <row r="3247" spans="1:6" x14ac:dyDescent="0.25">
      <c r="A3247" t="str">
        <f t="shared" si="100"/>
        <v>AMMS20167</v>
      </c>
      <c r="B3247" s="116" t="str">
        <f t="shared" si="101"/>
        <v xml:space="preserve">PDR A FLORES GRAN RESERVA MADURO GRAND TORO 10 </v>
      </c>
      <c r="C3247" s="101">
        <v>150</v>
      </c>
      <c r="D3247" t="s">
        <v>2755</v>
      </c>
      <c r="E3247" t="s">
        <v>7108</v>
      </c>
      <c r="F3247" t="s">
        <v>7109</v>
      </c>
    </row>
    <row r="3248" spans="1:6" x14ac:dyDescent="0.25">
      <c r="A3248" t="str">
        <f t="shared" si="100"/>
        <v>AMMS19847</v>
      </c>
      <c r="B3248" s="116" t="str">
        <f t="shared" si="101"/>
        <v xml:space="preserve">PDR A FLORES GRAN RESERVA MADURO HALF CORONA 5 </v>
      </c>
      <c r="C3248" s="101">
        <v>40</v>
      </c>
      <c r="D3248" t="s">
        <v>2752</v>
      </c>
      <c r="E3248" t="s">
        <v>7110</v>
      </c>
      <c r="F3248" t="s">
        <v>7111</v>
      </c>
    </row>
    <row r="3249" spans="1:6" x14ac:dyDescent="0.25">
      <c r="A3249" t="str">
        <f t="shared" si="100"/>
        <v>AMMS20801</v>
      </c>
      <c r="B3249" s="116" t="str">
        <f t="shared" si="101"/>
        <v xml:space="preserve">PDR A FLORES GRAN RESERVA MADURO PURITOS 6 </v>
      </c>
      <c r="C3249" s="101">
        <v>33</v>
      </c>
      <c r="D3249" t="s">
        <v>2941</v>
      </c>
      <c r="E3249" t="s">
        <v>7112</v>
      </c>
      <c r="F3249" t="s">
        <v>7113</v>
      </c>
    </row>
    <row r="3250" spans="1:6" x14ac:dyDescent="0.25">
      <c r="A3250" t="str">
        <f t="shared" si="100"/>
        <v>AMMS20166</v>
      </c>
      <c r="B3250" s="116" t="str">
        <f t="shared" si="101"/>
        <v xml:space="preserve">PDR A FLORES GRAN RESERVA MADURO ROBUSTO 10 </v>
      </c>
      <c r="C3250" s="101">
        <v>145</v>
      </c>
      <c r="D3250" t="s">
        <v>2755</v>
      </c>
      <c r="E3250" t="s">
        <v>7114</v>
      </c>
      <c r="F3250" t="s">
        <v>7115</v>
      </c>
    </row>
    <row r="3251" spans="1:6" x14ac:dyDescent="0.25">
      <c r="A3251" t="str">
        <f t="shared" si="100"/>
        <v>AMMS19496</v>
      </c>
      <c r="B3251" s="116" t="str">
        <f t="shared" si="101"/>
        <v xml:space="preserve">PDR A FLORES GRAN RESERVA SUNGROWN GRAND TORO 10 </v>
      </c>
      <c r="C3251" s="101">
        <v>150</v>
      </c>
      <c r="D3251" t="s">
        <v>2755</v>
      </c>
      <c r="E3251" t="s">
        <v>7116</v>
      </c>
      <c r="F3251" t="s">
        <v>7117</v>
      </c>
    </row>
    <row r="3252" spans="1:6" x14ac:dyDescent="0.25">
      <c r="A3252" t="str">
        <f t="shared" si="100"/>
        <v>AMMS19494</v>
      </c>
      <c r="B3252" s="116" t="str">
        <f t="shared" si="101"/>
        <v xml:space="preserve">PDR A FLORES GRAN RESERVA SUNGROWN HALF CORONA 5 </v>
      </c>
      <c r="C3252" s="101">
        <v>40</v>
      </c>
      <c r="D3252" t="s">
        <v>2752</v>
      </c>
      <c r="E3252" t="s">
        <v>7118</v>
      </c>
      <c r="F3252" t="s">
        <v>7119</v>
      </c>
    </row>
    <row r="3253" spans="1:6" x14ac:dyDescent="0.25">
      <c r="A3253" t="str">
        <f t="shared" si="100"/>
        <v>AMMS20802</v>
      </c>
      <c r="B3253" s="116" t="str">
        <f t="shared" si="101"/>
        <v xml:space="preserve">PDR A FLORES GRAN RESERVA SUNGROWN PURITOS 6 </v>
      </c>
      <c r="C3253" s="101">
        <v>33</v>
      </c>
      <c r="D3253" t="s">
        <v>2941</v>
      </c>
      <c r="E3253" t="s">
        <v>7120</v>
      </c>
      <c r="F3253" t="s">
        <v>7121</v>
      </c>
    </row>
    <row r="3254" spans="1:6" x14ac:dyDescent="0.25">
      <c r="A3254" t="str">
        <f t="shared" si="100"/>
        <v>AMMS19495</v>
      </c>
      <c r="B3254" s="116" t="str">
        <f t="shared" si="101"/>
        <v xml:space="preserve">PDR A FLORES GRAN RESERVA SUNGROWN ROBUSTO 10 </v>
      </c>
      <c r="C3254" s="101">
        <v>145</v>
      </c>
      <c r="D3254" t="s">
        <v>2755</v>
      </c>
      <c r="E3254" t="s">
        <v>7122</v>
      </c>
      <c r="F3254" t="s">
        <v>7123</v>
      </c>
    </row>
    <row r="3255" spans="1:6" x14ac:dyDescent="0.25">
      <c r="A3255" t="str">
        <f t="shared" si="100"/>
        <v>AMMS20798</v>
      </c>
      <c r="B3255" s="116" t="str">
        <f t="shared" si="101"/>
        <v xml:space="preserve">PDR EL VINYET ROBUSTO CLASICO 10 </v>
      </c>
      <c r="C3255" s="101">
        <v>120</v>
      </c>
      <c r="D3255" t="s">
        <v>2755</v>
      </c>
      <c r="E3255" t="s">
        <v>7124</v>
      </c>
      <c r="F3255" t="s">
        <v>7125</v>
      </c>
    </row>
    <row r="3256" spans="1:6" x14ac:dyDescent="0.25">
      <c r="A3256" t="str">
        <f t="shared" si="100"/>
        <v>AMMS19780</v>
      </c>
      <c r="B3256" s="116" t="str">
        <f t="shared" si="101"/>
        <v xml:space="preserve">PDR PREMIUM COLLECTION ROBUSTO 5 </v>
      </c>
      <c r="C3256" s="101">
        <v>67.5</v>
      </c>
      <c r="D3256" t="s">
        <v>2752</v>
      </c>
      <c r="E3256" t="s">
        <v>7126</v>
      </c>
      <c r="F3256" t="s">
        <v>7127</v>
      </c>
    </row>
    <row r="3257" spans="1:6" x14ac:dyDescent="0.25">
      <c r="A3257" t="str">
        <f t="shared" si="100"/>
        <v>AMMS20119</v>
      </c>
      <c r="B3257" s="116" t="str">
        <f t="shared" si="101"/>
        <v xml:space="preserve">PEDRONI CLUB MIX COLLECTION </v>
      </c>
      <c r="C3257" s="101">
        <v>23.1</v>
      </c>
      <c r="D3257" t="s">
        <v>5101</v>
      </c>
      <c r="E3257" t="s">
        <v>7128</v>
      </c>
      <c r="F3257" t="s">
        <v>7129</v>
      </c>
    </row>
    <row r="3258" spans="1:6" x14ac:dyDescent="0.25">
      <c r="A3258" t="str">
        <f t="shared" si="100"/>
        <v>AMMS21225</v>
      </c>
      <c r="B3258" s="116" t="str">
        <f t="shared" si="101"/>
        <v xml:space="preserve">PEDRONI CUBA NIGHTS 5 SIGARI </v>
      </c>
      <c r="C3258" s="101">
        <v>3.3</v>
      </c>
      <c r="D3258" t="s">
        <v>2752</v>
      </c>
      <c r="E3258" t="s">
        <v>7130</v>
      </c>
      <c r="F3258" t="s">
        <v>7131</v>
      </c>
    </row>
    <row r="3259" spans="1:6" x14ac:dyDescent="0.25">
      <c r="A3259" t="str">
        <f t="shared" si="100"/>
        <v>AMMS21221</v>
      </c>
      <c r="B3259" s="116" t="str">
        <f t="shared" si="101"/>
        <v xml:space="preserve">PEDRONI EXOTIC ESCAPE 2 SIGARI </v>
      </c>
      <c r="C3259" s="101">
        <v>1.4</v>
      </c>
      <c r="D3259" t="s">
        <v>2789</v>
      </c>
      <c r="E3259" t="s">
        <v>7132</v>
      </c>
      <c r="F3259" t="s">
        <v>7133</v>
      </c>
    </row>
    <row r="3260" spans="1:6" x14ac:dyDescent="0.25">
      <c r="A3260" t="str">
        <f t="shared" si="100"/>
        <v>AMMS21222</v>
      </c>
      <c r="B3260" s="116" t="str">
        <f t="shared" si="101"/>
        <v xml:space="preserve">PEDRONI EXOTIC ESCAPE 5 SIGARI </v>
      </c>
      <c r="C3260" s="101">
        <v>3.3</v>
      </c>
      <c r="D3260" t="s">
        <v>2752</v>
      </c>
      <c r="E3260" t="s">
        <v>7134</v>
      </c>
      <c r="F3260" t="s">
        <v>7135</v>
      </c>
    </row>
    <row r="3261" spans="1:6" x14ac:dyDescent="0.25">
      <c r="A3261" t="str">
        <f t="shared" si="100"/>
        <v>AMMS21227</v>
      </c>
      <c r="B3261" s="116" t="str">
        <f t="shared" si="101"/>
        <v xml:space="preserve">PEDRONI ISTANBUL DREAM 5 SIGARI </v>
      </c>
      <c r="C3261" s="101">
        <v>3.3</v>
      </c>
      <c r="D3261" t="s">
        <v>2752</v>
      </c>
      <c r="E3261" t="s">
        <v>7136</v>
      </c>
      <c r="F3261" t="s">
        <v>7137</v>
      </c>
    </row>
    <row r="3262" spans="1:6" x14ac:dyDescent="0.25">
      <c r="A3262" t="str">
        <f t="shared" si="100"/>
        <v>AMMS21226</v>
      </c>
      <c r="B3262" s="116" t="str">
        <f t="shared" si="101"/>
        <v xml:space="preserve">PEDRONI LONDON MEMORIES 5 SIGARI </v>
      </c>
      <c r="C3262" s="101">
        <v>3.3</v>
      </c>
      <c r="D3262" t="s">
        <v>2752</v>
      </c>
      <c r="E3262" t="s">
        <v>7138</v>
      </c>
      <c r="F3262" t="s">
        <v>7139</v>
      </c>
    </row>
    <row r="3263" spans="1:6" x14ac:dyDescent="0.25">
      <c r="A3263" t="str">
        <f t="shared" si="100"/>
        <v>AMMS403</v>
      </c>
      <c r="B3263" s="116" t="str">
        <f t="shared" si="101"/>
        <v xml:space="preserve">PEDRONI MEDITERRANEO </v>
      </c>
      <c r="C3263" s="101">
        <v>4.5</v>
      </c>
      <c r="D3263" t="s">
        <v>2752</v>
      </c>
      <c r="E3263" t="s">
        <v>7140</v>
      </c>
      <c r="F3263" t="s">
        <v>7141</v>
      </c>
    </row>
    <row r="3264" spans="1:6" x14ac:dyDescent="0.25">
      <c r="A3264" t="str">
        <f t="shared" si="100"/>
        <v>AMMS3564</v>
      </c>
      <c r="B3264" s="116" t="str">
        <f t="shared" si="101"/>
        <v xml:space="preserve">PEDRONI MIX 00 GREENWICH 5 SIGARI </v>
      </c>
      <c r="C3264" s="101">
        <v>3.3</v>
      </c>
      <c r="D3264" t="s">
        <v>2752</v>
      </c>
      <c r="E3264" t="s">
        <v>7142</v>
      </c>
      <c r="F3264" t="s">
        <v>7143</v>
      </c>
    </row>
    <row r="3265" spans="1:6" x14ac:dyDescent="0.25">
      <c r="A3265" t="str">
        <f t="shared" si="100"/>
        <v>AMMS2329</v>
      </c>
      <c r="B3265" s="116" t="str">
        <f t="shared" si="101"/>
        <v xml:space="preserve">PEDRONI MIX 01 PUERTO RICO 2 SIGARI </v>
      </c>
      <c r="C3265" s="101">
        <v>1.4</v>
      </c>
      <c r="D3265" t="s">
        <v>2789</v>
      </c>
      <c r="E3265" t="s">
        <v>7144</v>
      </c>
      <c r="F3265" t="s">
        <v>7145</v>
      </c>
    </row>
    <row r="3266" spans="1:6" x14ac:dyDescent="0.25">
      <c r="A3266" t="str">
        <f t="shared" ref="A3266:A3329" si="102">"AMMS" &amp; F3266</f>
        <v>AMMS2583</v>
      </c>
      <c r="B3266" s="116" t="str">
        <f t="shared" ref="B3266:B3329" si="103">E3266 &amp; " " &amp; IF(D3266="astuccio da 20 pezzi","*AST 20",IF(D3266="cartoccio da 20 pezzi","*CART 20",""))</f>
        <v xml:space="preserve">PEDRONI MIX 01 PUERTO RICO 5 SIGARI </v>
      </c>
      <c r="C3266" s="101">
        <v>3.3</v>
      </c>
      <c r="D3266" t="s">
        <v>2752</v>
      </c>
      <c r="E3266" t="s">
        <v>7146</v>
      </c>
      <c r="F3266" t="s">
        <v>7147</v>
      </c>
    </row>
    <row r="3267" spans="1:6" x14ac:dyDescent="0.25">
      <c r="A3267" t="str">
        <f t="shared" si="102"/>
        <v>AMMS2330</v>
      </c>
      <c r="B3267" s="116" t="str">
        <f t="shared" si="103"/>
        <v xml:space="preserve">PEDRONI MIX 02 MADAGASCAR 2 SIGARI </v>
      </c>
      <c r="C3267" s="101">
        <v>1.4</v>
      </c>
      <c r="D3267" t="s">
        <v>2789</v>
      </c>
      <c r="E3267" t="s">
        <v>7148</v>
      </c>
      <c r="F3267" t="s">
        <v>7149</v>
      </c>
    </row>
    <row r="3268" spans="1:6" x14ac:dyDescent="0.25">
      <c r="A3268" t="str">
        <f t="shared" si="102"/>
        <v>AMMS2582</v>
      </c>
      <c r="B3268" s="116" t="str">
        <f t="shared" si="103"/>
        <v xml:space="preserve">PEDRONI MIX 02 MADAGASCAR 5 SIGARI </v>
      </c>
      <c r="C3268" s="101">
        <v>3.3</v>
      </c>
      <c r="D3268" t="s">
        <v>2752</v>
      </c>
      <c r="E3268" t="s">
        <v>7150</v>
      </c>
      <c r="F3268" t="s">
        <v>7151</v>
      </c>
    </row>
    <row r="3269" spans="1:6" x14ac:dyDescent="0.25">
      <c r="A3269" t="str">
        <f t="shared" si="102"/>
        <v>AMMS2726</v>
      </c>
      <c r="B3269" s="116" t="str">
        <f t="shared" si="103"/>
        <v xml:space="preserve">PEDRONI MIX 03 CUBA 2 SIGARI </v>
      </c>
      <c r="C3269" s="101">
        <v>1.4</v>
      </c>
      <c r="D3269" t="s">
        <v>2789</v>
      </c>
      <c r="E3269" t="s">
        <v>7152</v>
      </c>
      <c r="F3269" t="s">
        <v>7153</v>
      </c>
    </row>
    <row r="3270" spans="1:6" x14ac:dyDescent="0.25">
      <c r="A3270" t="str">
        <f t="shared" si="102"/>
        <v>AMMS2727</v>
      </c>
      <c r="B3270" s="116" t="str">
        <f t="shared" si="103"/>
        <v xml:space="preserve">PEDRONI MIX 03 CUBA 5 SIGARI </v>
      </c>
      <c r="C3270" s="101">
        <v>3.3</v>
      </c>
      <c r="D3270" t="s">
        <v>2752</v>
      </c>
      <c r="E3270" t="s">
        <v>7154</v>
      </c>
      <c r="F3270" t="s">
        <v>7155</v>
      </c>
    </row>
    <row r="3271" spans="1:6" x14ac:dyDescent="0.25">
      <c r="A3271" t="str">
        <f t="shared" si="102"/>
        <v>AMMS2725</v>
      </c>
      <c r="B3271" s="116" t="str">
        <f t="shared" si="103"/>
        <v xml:space="preserve">PEDRONI MIX 04 LONDON 2 SIGARI </v>
      </c>
      <c r="C3271" s="101">
        <v>1.4</v>
      </c>
      <c r="D3271" t="s">
        <v>2789</v>
      </c>
      <c r="E3271" t="s">
        <v>7156</v>
      </c>
      <c r="F3271" t="s">
        <v>7157</v>
      </c>
    </row>
    <row r="3272" spans="1:6" x14ac:dyDescent="0.25">
      <c r="A3272" t="str">
        <f t="shared" si="102"/>
        <v>AMMS2722</v>
      </c>
      <c r="B3272" s="116" t="str">
        <f t="shared" si="103"/>
        <v xml:space="preserve">PEDRONI MIX 04 LONDON 5 SIGARI </v>
      </c>
      <c r="C3272" s="101">
        <v>3.3</v>
      </c>
      <c r="D3272" t="s">
        <v>2752</v>
      </c>
      <c r="E3272" t="s">
        <v>7158</v>
      </c>
      <c r="F3272" t="s">
        <v>7159</v>
      </c>
    </row>
    <row r="3273" spans="1:6" x14ac:dyDescent="0.25">
      <c r="A3273" t="str">
        <f t="shared" si="102"/>
        <v>AMMS3567</v>
      </c>
      <c r="B3273" s="116" t="str">
        <f t="shared" si="103"/>
        <v xml:space="preserve">PEDRONI MIX 05 DUBLIN 2 SIGARI </v>
      </c>
      <c r="C3273" s="101">
        <v>1.4</v>
      </c>
      <c r="D3273" t="s">
        <v>2789</v>
      </c>
      <c r="E3273" t="s">
        <v>7160</v>
      </c>
      <c r="F3273" t="s">
        <v>7161</v>
      </c>
    </row>
    <row r="3274" spans="1:6" x14ac:dyDescent="0.25">
      <c r="A3274" t="str">
        <f t="shared" si="102"/>
        <v>AMMS3566</v>
      </c>
      <c r="B3274" s="116" t="str">
        <f t="shared" si="103"/>
        <v xml:space="preserve">PEDRONI MIX 05 DUBLIN 5 SIGARI </v>
      </c>
      <c r="C3274" s="101">
        <v>3.3</v>
      </c>
      <c r="D3274" t="s">
        <v>2752</v>
      </c>
      <c r="E3274" t="s">
        <v>7162</v>
      </c>
      <c r="F3274" t="s">
        <v>7163</v>
      </c>
    </row>
    <row r="3275" spans="1:6" x14ac:dyDescent="0.25">
      <c r="A3275" t="str">
        <f t="shared" si="102"/>
        <v>AMMS3757</v>
      </c>
      <c r="B3275" s="116" t="str">
        <f t="shared" si="103"/>
        <v xml:space="preserve">PEDRONI MIX 06 ISTANBUL 2 SIGARI </v>
      </c>
      <c r="C3275" s="101">
        <v>1.4</v>
      </c>
      <c r="D3275" t="s">
        <v>2789</v>
      </c>
      <c r="E3275" t="s">
        <v>7164</v>
      </c>
      <c r="F3275" t="s">
        <v>7165</v>
      </c>
    </row>
    <row r="3276" spans="1:6" x14ac:dyDescent="0.25">
      <c r="A3276" t="str">
        <f t="shared" si="102"/>
        <v>AMMS3756</v>
      </c>
      <c r="B3276" s="116" t="str">
        <f t="shared" si="103"/>
        <v xml:space="preserve">PEDRONI MIX 06 ISTANBUL 5 SIGARI </v>
      </c>
      <c r="C3276" s="101">
        <v>3.3</v>
      </c>
      <c r="D3276" t="s">
        <v>2752</v>
      </c>
      <c r="E3276" t="s">
        <v>7166</v>
      </c>
      <c r="F3276" t="s">
        <v>7167</v>
      </c>
    </row>
    <row r="3277" spans="1:6" x14ac:dyDescent="0.25">
      <c r="A3277" t="str">
        <f t="shared" si="102"/>
        <v>AMMS3943</v>
      </c>
      <c r="B3277" s="116" t="str">
        <f t="shared" si="103"/>
        <v xml:space="preserve">PEDRONI MIX 07 ICELAND 5 SIGARI </v>
      </c>
      <c r="C3277" s="101">
        <v>3.3</v>
      </c>
      <c r="D3277" t="s">
        <v>2752</v>
      </c>
      <c r="E3277" t="s">
        <v>7168</v>
      </c>
      <c r="F3277" t="s">
        <v>7169</v>
      </c>
    </row>
    <row r="3278" spans="1:6" x14ac:dyDescent="0.25">
      <c r="A3278" t="str">
        <f t="shared" si="102"/>
        <v>AMMS21223</v>
      </c>
      <c r="B3278" s="116" t="str">
        <f t="shared" si="103"/>
        <v xml:space="preserve">PEDRONI PARADISE LOST 2 SIGARI </v>
      </c>
      <c r="C3278" s="101">
        <v>1.4</v>
      </c>
      <c r="D3278" t="s">
        <v>2789</v>
      </c>
      <c r="E3278" t="s">
        <v>7170</v>
      </c>
      <c r="F3278" t="s">
        <v>7171</v>
      </c>
    </row>
    <row r="3279" spans="1:6" x14ac:dyDescent="0.25">
      <c r="A3279" t="str">
        <f t="shared" si="102"/>
        <v>AMMS21224</v>
      </c>
      <c r="B3279" s="116" t="str">
        <f t="shared" si="103"/>
        <v xml:space="preserve">PEDRONI PARADISE LOST 5 SIGARI </v>
      </c>
      <c r="C3279" s="101">
        <v>3.3</v>
      </c>
      <c r="D3279" t="s">
        <v>2752</v>
      </c>
      <c r="E3279" t="s">
        <v>7172</v>
      </c>
      <c r="F3279" t="s">
        <v>7173</v>
      </c>
    </row>
    <row r="3280" spans="1:6" x14ac:dyDescent="0.25">
      <c r="A3280" t="str">
        <f t="shared" si="102"/>
        <v>AMMS21618</v>
      </c>
      <c r="B3280" s="116" t="str">
        <f t="shared" si="103"/>
        <v xml:space="preserve">PEDRONI PARADISE LOST 6 SIGARI </v>
      </c>
      <c r="C3280" s="101">
        <v>4.5</v>
      </c>
      <c r="D3280" t="s">
        <v>2941</v>
      </c>
      <c r="E3280" t="s">
        <v>7174</v>
      </c>
      <c r="F3280" t="s">
        <v>7175</v>
      </c>
    </row>
    <row r="3281" spans="1:6" x14ac:dyDescent="0.25">
      <c r="A3281" t="str">
        <f t="shared" si="102"/>
        <v>AMMS21418</v>
      </c>
      <c r="B3281" s="116" t="str">
        <f t="shared" si="103"/>
        <v xml:space="preserve">PEDRONI TROPICAL PASSION 5 SIGARI </v>
      </c>
      <c r="C3281" s="101">
        <v>3.3</v>
      </c>
      <c r="D3281" t="s">
        <v>2752</v>
      </c>
      <c r="E3281" t="s">
        <v>7176</v>
      </c>
      <c r="F3281" t="s">
        <v>7177</v>
      </c>
    </row>
    <row r="3282" spans="1:6" x14ac:dyDescent="0.25">
      <c r="A3282" t="str">
        <f t="shared" si="102"/>
        <v>AMMS20654</v>
      </c>
      <c r="B3282" s="116" t="str">
        <f t="shared" si="103"/>
        <v xml:space="preserve">PERDOMO 10TH ANNIVERSARY CONNECTICUT ROBUSTO </v>
      </c>
      <c r="C3282" s="101">
        <v>250</v>
      </c>
      <c r="D3282" t="s">
        <v>3483</v>
      </c>
      <c r="E3282" t="s">
        <v>7178</v>
      </c>
      <c r="F3282" t="s">
        <v>7179</v>
      </c>
    </row>
    <row r="3283" spans="1:6" x14ac:dyDescent="0.25">
      <c r="A3283" t="str">
        <f t="shared" si="102"/>
        <v>AMMS20655</v>
      </c>
      <c r="B3283" s="116" t="str">
        <f t="shared" si="103"/>
        <v xml:space="preserve">PERDOMO 10TH ANNIVERSARY MADURO ROBUSTO </v>
      </c>
      <c r="C3283" s="101">
        <v>250</v>
      </c>
      <c r="D3283" t="s">
        <v>3483</v>
      </c>
      <c r="E3283" t="s">
        <v>7180</v>
      </c>
      <c r="F3283" t="s">
        <v>7181</v>
      </c>
    </row>
    <row r="3284" spans="1:6" x14ac:dyDescent="0.25">
      <c r="A3284" t="str">
        <f t="shared" si="102"/>
        <v>AMMS20656</v>
      </c>
      <c r="B3284" s="116" t="str">
        <f t="shared" si="103"/>
        <v xml:space="preserve">PERDOMO 10TH ANNIVERSARY SUN GROWN ROBUSTO </v>
      </c>
      <c r="C3284" s="101">
        <v>250</v>
      </c>
      <c r="D3284" t="s">
        <v>3483</v>
      </c>
      <c r="E3284" t="s">
        <v>7182</v>
      </c>
      <c r="F3284" t="s">
        <v>7183</v>
      </c>
    </row>
    <row r="3285" spans="1:6" x14ac:dyDescent="0.25">
      <c r="A3285" t="str">
        <f t="shared" si="102"/>
        <v>AMMS16098</v>
      </c>
      <c r="B3285" s="116" t="str">
        <f t="shared" si="103"/>
        <v xml:space="preserve">PERDOMO 2 DESCARTES </v>
      </c>
      <c r="C3285" s="101">
        <v>7</v>
      </c>
      <c r="D3285" t="s">
        <v>3529</v>
      </c>
      <c r="E3285" t="s">
        <v>7184</v>
      </c>
      <c r="F3285" t="s">
        <v>7185</v>
      </c>
    </row>
    <row r="3286" spans="1:6" x14ac:dyDescent="0.25">
      <c r="A3286" t="str">
        <f t="shared" si="102"/>
        <v>AMMS20645</v>
      </c>
      <c r="B3286" s="116" t="str">
        <f t="shared" si="103"/>
        <v xml:space="preserve">PEREZ-CARRILLO ENCORE CELESTIAL 20 </v>
      </c>
      <c r="C3286" s="101">
        <v>410</v>
      </c>
      <c r="D3286" t="s">
        <v>1900</v>
      </c>
      <c r="E3286" t="s">
        <v>7186</v>
      </c>
      <c r="F3286" t="s">
        <v>7187</v>
      </c>
    </row>
    <row r="3287" spans="1:6" x14ac:dyDescent="0.25">
      <c r="A3287" t="str">
        <f t="shared" si="102"/>
        <v>AMMS20644</v>
      </c>
      <c r="B3287" s="116" t="str">
        <f t="shared" si="103"/>
        <v xml:space="preserve">PEREZ-CARRILLO ENCORE MAJESTIC 20 </v>
      </c>
      <c r="C3287" s="101">
        <v>390</v>
      </c>
      <c r="D3287" t="s">
        <v>1900</v>
      </c>
      <c r="E3287" t="s">
        <v>7188</v>
      </c>
      <c r="F3287" t="s">
        <v>7189</v>
      </c>
    </row>
    <row r="3288" spans="1:6" x14ac:dyDescent="0.25">
      <c r="A3288" t="str">
        <f t="shared" si="102"/>
        <v>AMMS20646</v>
      </c>
      <c r="B3288" s="116" t="str">
        <f t="shared" si="103"/>
        <v xml:space="preserve">PEREZ-CARRILLO LA HISTORIA E-III 20 </v>
      </c>
      <c r="C3288" s="101">
        <v>420</v>
      </c>
      <c r="D3288" t="s">
        <v>1900</v>
      </c>
      <c r="E3288" t="s">
        <v>7190</v>
      </c>
      <c r="F3288" t="s">
        <v>7191</v>
      </c>
    </row>
    <row r="3289" spans="1:6" x14ac:dyDescent="0.25">
      <c r="A3289" t="str">
        <f t="shared" si="102"/>
        <v>AMMS20922</v>
      </c>
      <c r="B3289" s="116" t="str">
        <f t="shared" si="103"/>
        <v xml:space="preserve">PEREZ-CARRILLO LA HISTORIA EL SENADOR </v>
      </c>
      <c r="C3289" s="101">
        <v>390</v>
      </c>
      <c r="D3289" t="s">
        <v>1900</v>
      </c>
      <c r="E3289" t="s">
        <v>7192</v>
      </c>
      <c r="F3289" t="s">
        <v>7193</v>
      </c>
    </row>
    <row r="3290" spans="1:6" x14ac:dyDescent="0.25">
      <c r="A3290" t="str">
        <f t="shared" si="102"/>
        <v>AMMS20642</v>
      </c>
      <c r="B3290" s="116" t="str">
        <f t="shared" si="103"/>
        <v xml:space="preserve">PEREZ-CARRILLO PLEDGE PREQUEL 20 </v>
      </c>
      <c r="C3290" s="101">
        <v>390</v>
      </c>
      <c r="D3290" t="s">
        <v>1900</v>
      </c>
      <c r="E3290" t="s">
        <v>7194</v>
      </c>
      <c r="F3290" t="s">
        <v>7195</v>
      </c>
    </row>
    <row r="3291" spans="1:6" x14ac:dyDescent="0.25">
      <c r="A3291" t="str">
        <f t="shared" si="102"/>
        <v>AMMS20643</v>
      </c>
      <c r="B3291" s="116" t="str">
        <f t="shared" si="103"/>
        <v xml:space="preserve">PEREZ-CARRILLO PLEDGE SOJOURN 20 </v>
      </c>
      <c r="C3291" s="101">
        <v>420</v>
      </c>
      <c r="D3291" t="s">
        <v>1900</v>
      </c>
      <c r="E3291" t="s">
        <v>7196</v>
      </c>
      <c r="F3291" t="s">
        <v>7197</v>
      </c>
    </row>
    <row r="3292" spans="1:6" x14ac:dyDescent="0.25">
      <c r="A3292" t="str">
        <f t="shared" si="102"/>
        <v>AMMS20647</v>
      </c>
      <c r="B3292" s="116" t="str">
        <f t="shared" si="103"/>
        <v xml:space="preserve">PEREZ-CARRILLO TRIUMPH </v>
      </c>
      <c r="C3292" s="101">
        <v>59</v>
      </c>
      <c r="D3292" t="s">
        <v>2792</v>
      </c>
      <c r="E3292" t="s">
        <v>7198</v>
      </c>
      <c r="F3292" t="s">
        <v>7199</v>
      </c>
    </row>
    <row r="3293" spans="1:6" x14ac:dyDescent="0.25">
      <c r="A3293" t="str">
        <f t="shared" si="102"/>
        <v>AMMS20458</v>
      </c>
      <c r="B3293" s="116" t="str">
        <f t="shared" si="103"/>
        <v xml:space="preserve">PERLA DE CALVANO ROBUSTO </v>
      </c>
      <c r="C3293" s="101">
        <v>15.5</v>
      </c>
      <c r="D3293" t="s">
        <v>2752</v>
      </c>
      <c r="E3293" t="s">
        <v>7200</v>
      </c>
      <c r="F3293" t="s">
        <v>7201</v>
      </c>
    </row>
    <row r="3294" spans="1:6" x14ac:dyDescent="0.25">
      <c r="A3294" t="str">
        <f t="shared" si="102"/>
        <v>AMMS21423</v>
      </c>
      <c r="B3294" s="116" t="str">
        <f t="shared" si="103"/>
        <v xml:space="preserve">PERLA DE CALVANO ROBUSTO </v>
      </c>
      <c r="C3294" s="101">
        <v>77.5</v>
      </c>
      <c r="D3294" t="s">
        <v>3483</v>
      </c>
      <c r="E3294" t="s">
        <v>7200</v>
      </c>
      <c r="F3294" t="s">
        <v>7202</v>
      </c>
    </row>
    <row r="3295" spans="1:6" x14ac:dyDescent="0.25">
      <c r="A3295" t="str">
        <f t="shared" si="102"/>
        <v>AMMS20459</v>
      </c>
      <c r="B3295" s="116" t="str">
        <f t="shared" si="103"/>
        <v xml:space="preserve">PERLA DE CALVANO TORO </v>
      </c>
      <c r="C3295" s="101">
        <v>17</v>
      </c>
      <c r="D3295" t="s">
        <v>2752</v>
      </c>
      <c r="E3295" t="s">
        <v>7203</v>
      </c>
      <c r="F3295" t="s">
        <v>7204</v>
      </c>
    </row>
    <row r="3296" spans="1:6" x14ac:dyDescent="0.25">
      <c r="A3296" t="str">
        <f t="shared" si="102"/>
        <v>AMMS21424</v>
      </c>
      <c r="B3296" s="116" t="str">
        <f t="shared" si="103"/>
        <v xml:space="preserve">PERLA DE CALVANO TORO </v>
      </c>
      <c r="C3296" s="101">
        <v>85</v>
      </c>
      <c r="D3296" t="s">
        <v>3483</v>
      </c>
      <c r="E3296" t="s">
        <v>7203</v>
      </c>
      <c r="F3296" t="s">
        <v>7205</v>
      </c>
    </row>
    <row r="3297" spans="1:6" x14ac:dyDescent="0.25">
      <c r="A3297" t="str">
        <f t="shared" si="102"/>
        <v>AMMS19381</v>
      </c>
      <c r="B3297" s="116" t="str">
        <f t="shared" si="103"/>
        <v xml:space="preserve">PLASENCIA ALMA DEL CAMPO GUAJIRO </v>
      </c>
      <c r="C3297" s="101">
        <v>185</v>
      </c>
      <c r="D3297" t="s">
        <v>2755</v>
      </c>
      <c r="E3297" t="s">
        <v>7206</v>
      </c>
      <c r="F3297" t="s">
        <v>7207</v>
      </c>
    </row>
    <row r="3298" spans="1:6" x14ac:dyDescent="0.25">
      <c r="A3298" t="str">
        <f t="shared" si="102"/>
        <v>AMMS21560</v>
      </c>
      <c r="B3298" s="116" t="str">
        <f t="shared" si="103"/>
        <v xml:space="preserve">PLASENCIA ALMA DEL CAMPO SENDERO TORO 5 </v>
      </c>
      <c r="C3298" s="101">
        <v>100</v>
      </c>
      <c r="D3298" t="s">
        <v>2752</v>
      </c>
      <c r="E3298" t="s">
        <v>7208</v>
      </c>
      <c r="F3298" t="s">
        <v>7209</v>
      </c>
    </row>
    <row r="3299" spans="1:6" x14ac:dyDescent="0.25">
      <c r="A3299" t="str">
        <f t="shared" si="102"/>
        <v>AMMS19382</v>
      </c>
      <c r="B3299" s="116" t="str">
        <f t="shared" si="103"/>
        <v xml:space="preserve">PLASENCIA ALMA DEL CAMPO TRAVESIA </v>
      </c>
      <c r="C3299" s="101">
        <v>200</v>
      </c>
      <c r="D3299" t="s">
        <v>2755</v>
      </c>
      <c r="E3299" t="s">
        <v>7210</v>
      </c>
      <c r="F3299" t="s">
        <v>7211</v>
      </c>
    </row>
    <row r="3300" spans="1:6" x14ac:dyDescent="0.25">
      <c r="A3300" t="str">
        <f t="shared" si="102"/>
        <v>AMMS19380</v>
      </c>
      <c r="B3300" s="116" t="str">
        <f t="shared" si="103"/>
        <v xml:space="preserve">PLASENCIA ALMA DEL CAMPO TRIBU </v>
      </c>
      <c r="C3300" s="101">
        <v>175</v>
      </c>
      <c r="D3300" t="s">
        <v>2755</v>
      </c>
      <c r="E3300" t="s">
        <v>7212</v>
      </c>
      <c r="F3300" t="s">
        <v>7213</v>
      </c>
    </row>
    <row r="3301" spans="1:6" x14ac:dyDescent="0.25">
      <c r="A3301" t="str">
        <f t="shared" si="102"/>
        <v>AMMS21696</v>
      </c>
      <c r="B3301" s="116" t="str">
        <f t="shared" si="103"/>
        <v xml:space="preserve">PLASENCIA ALMA DEL CAMPO TRIBU ROBUSTO 2 </v>
      </c>
      <c r="C3301" s="101">
        <v>35</v>
      </c>
      <c r="D3301" t="s">
        <v>2789</v>
      </c>
      <c r="E3301" t="s">
        <v>7214</v>
      </c>
      <c r="F3301" t="s">
        <v>7215</v>
      </c>
    </row>
    <row r="3302" spans="1:6" x14ac:dyDescent="0.25">
      <c r="A3302" t="str">
        <f t="shared" si="102"/>
        <v>AMMS21561</v>
      </c>
      <c r="B3302" s="116" t="str">
        <f t="shared" si="103"/>
        <v xml:space="preserve">PLASENCIA ALMA DEL CAMPO TRIBU ROBUSTO 5 </v>
      </c>
      <c r="C3302" s="101">
        <v>87.5</v>
      </c>
      <c r="D3302" t="s">
        <v>2752</v>
      </c>
      <c r="E3302" t="s">
        <v>7216</v>
      </c>
      <c r="F3302" t="s">
        <v>7217</v>
      </c>
    </row>
    <row r="3303" spans="1:6" x14ac:dyDescent="0.25">
      <c r="A3303" t="str">
        <f t="shared" si="102"/>
        <v>AMMS21619</v>
      </c>
      <c r="B3303" s="116" t="str">
        <f t="shared" si="103"/>
        <v xml:space="preserve">PLASENCIA ALMA DEL CIELO AMANECER HEXAGONO </v>
      </c>
      <c r="C3303" s="101">
        <v>270</v>
      </c>
      <c r="D3303" t="s">
        <v>2755</v>
      </c>
      <c r="E3303" t="s">
        <v>7218</v>
      </c>
      <c r="F3303" t="s">
        <v>7219</v>
      </c>
    </row>
    <row r="3304" spans="1:6" x14ac:dyDescent="0.25">
      <c r="A3304" t="str">
        <f t="shared" si="102"/>
        <v>AMMS21620</v>
      </c>
      <c r="B3304" s="116" t="str">
        <f t="shared" si="103"/>
        <v xml:space="preserve">PLASENCIA ALMA DEL CIELO BOREAL TORO </v>
      </c>
      <c r="C3304" s="101">
        <v>260</v>
      </c>
      <c r="D3304" t="s">
        <v>2755</v>
      </c>
      <c r="E3304" t="s">
        <v>7220</v>
      </c>
      <c r="F3304" t="s">
        <v>7221</v>
      </c>
    </row>
    <row r="3305" spans="1:6" x14ac:dyDescent="0.25">
      <c r="A3305" t="str">
        <f t="shared" si="102"/>
        <v>AMMS21621</v>
      </c>
      <c r="B3305" s="116" t="str">
        <f t="shared" si="103"/>
        <v xml:space="preserve">PLASENCIA ALMA DEL CIELO CELESTE ROBUSTO </v>
      </c>
      <c r="C3305" s="101">
        <v>250</v>
      </c>
      <c r="D3305" t="s">
        <v>2755</v>
      </c>
      <c r="E3305" t="s">
        <v>7222</v>
      </c>
      <c r="F3305" t="s">
        <v>7223</v>
      </c>
    </row>
    <row r="3306" spans="1:6" x14ac:dyDescent="0.25">
      <c r="A3306" t="str">
        <f t="shared" si="102"/>
        <v>AMMS21473</v>
      </c>
      <c r="B3306" s="116" t="str">
        <f t="shared" si="103"/>
        <v xml:space="preserve">PLASENCIA ALMA DEL FUEGO CANDENTE </v>
      </c>
      <c r="C3306" s="101">
        <v>180</v>
      </c>
      <c r="D3306" t="s">
        <v>2755</v>
      </c>
      <c r="E3306" t="s">
        <v>7224</v>
      </c>
      <c r="F3306" t="s">
        <v>7225</v>
      </c>
    </row>
    <row r="3307" spans="1:6" x14ac:dyDescent="0.25">
      <c r="A3307" t="str">
        <f t="shared" si="102"/>
        <v>AMMS21474</v>
      </c>
      <c r="B3307" s="116" t="str">
        <f t="shared" si="103"/>
        <v xml:space="preserve">PLASENCIA ALMA DEL FUEGO CONCEPCION </v>
      </c>
      <c r="C3307" s="101">
        <v>190</v>
      </c>
      <c r="D3307" t="s">
        <v>2755</v>
      </c>
      <c r="E3307" t="s">
        <v>7226</v>
      </c>
      <c r="F3307" t="s">
        <v>7227</v>
      </c>
    </row>
    <row r="3308" spans="1:6" x14ac:dyDescent="0.25">
      <c r="A3308" t="str">
        <f t="shared" si="102"/>
        <v>AMMS21557</v>
      </c>
      <c r="B3308" s="116" t="str">
        <f t="shared" si="103"/>
        <v xml:space="preserve">PLASENCIA ALMA FUERTE EDUARDO I TORO 5 </v>
      </c>
      <c r="C3308" s="101">
        <v>120</v>
      </c>
      <c r="D3308" t="s">
        <v>2752</v>
      </c>
      <c r="E3308" t="s">
        <v>7228</v>
      </c>
      <c r="F3308" t="s">
        <v>7229</v>
      </c>
    </row>
    <row r="3309" spans="1:6" x14ac:dyDescent="0.25">
      <c r="A3309" t="str">
        <f t="shared" si="102"/>
        <v>AMMS19378</v>
      </c>
      <c r="B3309" s="116" t="str">
        <f t="shared" si="103"/>
        <v xml:space="preserve">PLASENCIA ALMA FUERTE NESTOR IV </v>
      </c>
      <c r="C3309" s="101">
        <v>230</v>
      </c>
      <c r="D3309" t="s">
        <v>2755</v>
      </c>
      <c r="E3309" t="s">
        <v>7230</v>
      </c>
      <c r="F3309" t="s">
        <v>7231</v>
      </c>
    </row>
    <row r="3310" spans="1:6" x14ac:dyDescent="0.25">
      <c r="A3310" t="str">
        <f t="shared" si="102"/>
        <v>AMMS21559</v>
      </c>
      <c r="B3310" s="116" t="str">
        <f t="shared" si="103"/>
        <v xml:space="preserve">PLASENCIA ALMA FUERTE NESTOR IV TORO 5 </v>
      </c>
      <c r="C3310" s="101">
        <v>115</v>
      </c>
      <c r="D3310" t="s">
        <v>2752</v>
      </c>
      <c r="E3310" t="s">
        <v>7232</v>
      </c>
      <c r="F3310" t="s">
        <v>7233</v>
      </c>
    </row>
    <row r="3311" spans="1:6" x14ac:dyDescent="0.25">
      <c r="A3311" t="str">
        <f t="shared" si="102"/>
        <v>AMMS21472</v>
      </c>
      <c r="B3311" s="116" t="str">
        <f t="shared" si="103"/>
        <v xml:space="preserve">PLASENCIA ALMA FUERTE ROBUSTUS I </v>
      </c>
      <c r="C3311" s="101">
        <v>215</v>
      </c>
      <c r="D3311" t="s">
        <v>2755</v>
      </c>
      <c r="E3311" t="s">
        <v>7234</v>
      </c>
      <c r="F3311" t="s">
        <v>7235</v>
      </c>
    </row>
    <row r="3312" spans="1:6" x14ac:dyDescent="0.25">
      <c r="A3312" t="str">
        <f t="shared" si="102"/>
        <v>AMMS21695</v>
      </c>
      <c r="B3312" s="116" t="str">
        <f t="shared" si="103"/>
        <v xml:space="preserve">PLASENCIA ALMA FUERTE ROBUSTUS I ROBUSTO 2 </v>
      </c>
      <c r="C3312" s="101">
        <v>43</v>
      </c>
      <c r="D3312" t="s">
        <v>2789</v>
      </c>
      <c r="E3312" t="s">
        <v>7236</v>
      </c>
      <c r="F3312" t="s">
        <v>7237</v>
      </c>
    </row>
    <row r="3313" spans="1:6" x14ac:dyDescent="0.25">
      <c r="A3313" t="str">
        <f t="shared" si="102"/>
        <v>AMMS21558</v>
      </c>
      <c r="B3313" s="116" t="str">
        <f t="shared" si="103"/>
        <v xml:space="preserve">PLASENCIA ALMA FUERTE ROBUSTUS I ROBUSTO 5 </v>
      </c>
      <c r="C3313" s="101">
        <v>107.5</v>
      </c>
      <c r="D3313" t="s">
        <v>2752</v>
      </c>
      <c r="E3313" t="s">
        <v>7238</v>
      </c>
      <c r="F3313" t="s">
        <v>7239</v>
      </c>
    </row>
    <row r="3314" spans="1:6" x14ac:dyDescent="0.25">
      <c r="A3314" t="str">
        <f t="shared" si="102"/>
        <v>AMMS21065</v>
      </c>
      <c r="B3314" s="116" t="str">
        <f t="shared" si="103"/>
        <v xml:space="preserve">PLASENCIA ALMA FUERTE ROBUSTUS II </v>
      </c>
      <c r="C3314" s="101">
        <v>240</v>
      </c>
      <c r="D3314" t="s">
        <v>2755</v>
      </c>
      <c r="E3314" t="s">
        <v>7240</v>
      </c>
      <c r="F3314" t="s">
        <v>7241</v>
      </c>
    </row>
    <row r="3315" spans="1:6" x14ac:dyDescent="0.25">
      <c r="A3315" t="str">
        <f t="shared" si="102"/>
        <v>AMMS21697</v>
      </c>
      <c r="B3315" s="116" t="str">
        <f t="shared" si="103"/>
        <v xml:space="preserve">PLASENCIA ALMA FUERTE ROBUSTUS II ROBUSTO 5 </v>
      </c>
      <c r="C3315" s="101">
        <v>120</v>
      </c>
      <c r="D3315" t="s">
        <v>2752</v>
      </c>
      <c r="E3315" t="s">
        <v>7242</v>
      </c>
      <c r="F3315" t="s">
        <v>7243</v>
      </c>
    </row>
    <row r="3316" spans="1:6" x14ac:dyDescent="0.25">
      <c r="A3316" t="str">
        <f t="shared" si="102"/>
        <v>AMMS21728</v>
      </c>
      <c r="B3316" s="116" t="str">
        <f t="shared" si="103"/>
        <v xml:space="preserve">PLASENCIA ALMA FUERTE SHORT ROBUSTO 20 </v>
      </c>
      <c r="C3316" s="101">
        <v>300</v>
      </c>
      <c r="D3316" t="s">
        <v>1900</v>
      </c>
      <c r="E3316" t="s">
        <v>7244</v>
      </c>
      <c r="F3316" t="s">
        <v>7245</v>
      </c>
    </row>
    <row r="3317" spans="1:6" x14ac:dyDescent="0.25">
      <c r="A3317" t="str">
        <f t="shared" si="102"/>
        <v>AMMS20360</v>
      </c>
      <c r="B3317" s="116" t="str">
        <f t="shared" si="103"/>
        <v xml:space="preserve">PLASENCIA ALMA FUERTE SIXTO I </v>
      </c>
      <c r="C3317" s="101">
        <v>245</v>
      </c>
      <c r="D3317" t="s">
        <v>2755</v>
      </c>
      <c r="E3317" t="s">
        <v>7246</v>
      </c>
      <c r="F3317" t="s">
        <v>7247</v>
      </c>
    </row>
    <row r="3318" spans="1:6" x14ac:dyDescent="0.25">
      <c r="A3318" t="str">
        <f t="shared" si="102"/>
        <v>AMMS21795</v>
      </c>
      <c r="B3318" s="116" t="str">
        <f t="shared" si="103"/>
        <v xml:space="preserve">PLASENCIA ALMA FUERTE SIXTO I TUBOS 10 </v>
      </c>
      <c r="C3318" s="101">
        <v>270</v>
      </c>
      <c r="D3318" t="s">
        <v>2755</v>
      </c>
      <c r="E3318" t="s">
        <v>7248</v>
      </c>
      <c r="F3318" t="s">
        <v>7249</v>
      </c>
    </row>
    <row r="3319" spans="1:6" x14ac:dyDescent="0.25">
      <c r="A3319" t="str">
        <f t="shared" si="102"/>
        <v>AMMS21794</v>
      </c>
      <c r="B3319" s="116" t="str">
        <f t="shared" si="103"/>
        <v xml:space="preserve">PLASENCIA ALMA FUERTE SIXTO I TUBOS 3 </v>
      </c>
      <c r="C3319" s="101">
        <v>81</v>
      </c>
      <c r="D3319" t="s">
        <v>2792</v>
      </c>
      <c r="E3319" t="s">
        <v>7250</v>
      </c>
      <c r="F3319" t="s">
        <v>7251</v>
      </c>
    </row>
    <row r="3320" spans="1:6" x14ac:dyDescent="0.25">
      <c r="A3320" t="str">
        <f t="shared" si="102"/>
        <v>AMMS19379</v>
      </c>
      <c r="B3320" s="116" t="str">
        <f t="shared" si="103"/>
        <v xml:space="preserve">PLASENCIA ALMA FUERTE SIXTO II </v>
      </c>
      <c r="C3320" s="101">
        <v>245</v>
      </c>
      <c r="D3320" t="s">
        <v>2755</v>
      </c>
      <c r="E3320" t="s">
        <v>7252</v>
      </c>
      <c r="F3320" t="s">
        <v>7253</v>
      </c>
    </row>
    <row r="3321" spans="1:6" x14ac:dyDescent="0.25">
      <c r="A3321" t="str">
        <f t="shared" si="102"/>
        <v>AMMS20324</v>
      </c>
      <c r="B3321" s="116" t="str">
        <f t="shared" si="103"/>
        <v xml:space="preserve">PLASENCIA COSECHA 149 AZACUALPA TORO </v>
      </c>
      <c r="C3321" s="101">
        <v>180</v>
      </c>
      <c r="D3321" t="s">
        <v>2755</v>
      </c>
      <c r="E3321" t="s">
        <v>7254</v>
      </c>
      <c r="F3321" t="s">
        <v>7255</v>
      </c>
    </row>
    <row r="3322" spans="1:6" x14ac:dyDescent="0.25">
      <c r="A3322" t="str">
        <f t="shared" si="102"/>
        <v>AMMS20325</v>
      </c>
      <c r="B3322" s="116" t="str">
        <f t="shared" si="103"/>
        <v xml:space="preserve">PLASENCIA COSECHA 149 LA VEGA ROBUSTO </v>
      </c>
      <c r="C3322" s="101">
        <v>169</v>
      </c>
      <c r="D3322" t="s">
        <v>2755</v>
      </c>
      <c r="E3322" t="s">
        <v>7256</v>
      </c>
      <c r="F3322" t="s">
        <v>7257</v>
      </c>
    </row>
    <row r="3323" spans="1:6" x14ac:dyDescent="0.25">
      <c r="A3323" t="str">
        <f t="shared" si="102"/>
        <v>AMMS20326</v>
      </c>
      <c r="B3323" s="116" t="str">
        <f t="shared" si="103"/>
        <v xml:space="preserve">PLASENCIA COSECHA 149 SANTA FE GORDO </v>
      </c>
      <c r="C3323" s="101">
        <v>165</v>
      </c>
      <c r="D3323" t="s">
        <v>2755</v>
      </c>
      <c r="E3323" t="s">
        <v>7258</v>
      </c>
      <c r="F3323" t="s">
        <v>7259</v>
      </c>
    </row>
    <row r="3324" spans="1:6" x14ac:dyDescent="0.25">
      <c r="A3324" t="str">
        <f t="shared" si="102"/>
        <v>AMMS21066</v>
      </c>
      <c r="B3324" s="116" t="str">
        <f t="shared" si="103"/>
        <v xml:space="preserve">PLASENCIA COSECHA 151 LA MUSICA </v>
      </c>
      <c r="C3324" s="101">
        <v>160</v>
      </c>
      <c r="D3324" t="s">
        <v>2755</v>
      </c>
      <c r="E3324" t="s">
        <v>7260</v>
      </c>
      <c r="F3324" t="s">
        <v>7261</v>
      </c>
    </row>
    <row r="3325" spans="1:6" x14ac:dyDescent="0.25">
      <c r="A3325" t="str">
        <f t="shared" si="102"/>
        <v>AMMS21694</v>
      </c>
      <c r="B3325" s="116" t="str">
        <f t="shared" si="103"/>
        <v xml:space="preserve">PLASENCIA COSECHA 151 LA MUSICA ROBUSTO 2 </v>
      </c>
      <c r="C3325" s="101">
        <v>32</v>
      </c>
      <c r="D3325" t="s">
        <v>2789</v>
      </c>
      <c r="E3325" t="s">
        <v>7262</v>
      </c>
      <c r="F3325" t="s">
        <v>7263</v>
      </c>
    </row>
    <row r="3326" spans="1:6" x14ac:dyDescent="0.25">
      <c r="A3326" t="str">
        <f t="shared" si="102"/>
        <v>AMMS21068</v>
      </c>
      <c r="B3326" s="116" t="str">
        <f t="shared" si="103"/>
        <v xml:space="preserve">PLASENCIA COSECHA 151 LA TRADICION </v>
      </c>
      <c r="C3326" s="101">
        <v>182</v>
      </c>
      <c r="D3326" t="s">
        <v>2755</v>
      </c>
      <c r="E3326" t="s">
        <v>7264</v>
      </c>
      <c r="F3326" t="s">
        <v>7265</v>
      </c>
    </row>
    <row r="3327" spans="1:6" x14ac:dyDescent="0.25">
      <c r="A3327" t="str">
        <f t="shared" si="102"/>
        <v>AMMS21067</v>
      </c>
      <c r="B3327" s="116" t="str">
        <f t="shared" si="103"/>
        <v xml:space="preserve">PLASENCIA COSECHA 151 SAN DIEGO </v>
      </c>
      <c r="C3327" s="101">
        <v>162</v>
      </c>
      <c r="D3327" t="s">
        <v>2755</v>
      </c>
      <c r="E3327" t="s">
        <v>7266</v>
      </c>
      <c r="F3327" t="s">
        <v>7267</v>
      </c>
    </row>
    <row r="3328" spans="1:6" x14ac:dyDescent="0.25">
      <c r="A3328" t="str">
        <f t="shared" si="102"/>
        <v>AMMS21770</v>
      </c>
      <c r="B3328" s="116" t="str">
        <f t="shared" si="103"/>
        <v xml:space="preserve">PLASENCIA EL ANO DEL CABALLO 10 </v>
      </c>
      <c r="C3328" s="101">
        <v>500</v>
      </c>
      <c r="D3328" t="s">
        <v>2755</v>
      </c>
      <c r="E3328" t="s">
        <v>7268</v>
      </c>
      <c r="F3328" t="s">
        <v>7269</v>
      </c>
    </row>
    <row r="3329" spans="1:6" x14ac:dyDescent="0.25">
      <c r="A3329" t="str">
        <f t="shared" si="102"/>
        <v>AMMS19434</v>
      </c>
      <c r="B3329" s="116" t="str">
        <f t="shared" si="103"/>
        <v xml:space="preserve">PLASENCIA NESTICOS </v>
      </c>
      <c r="C3329" s="101">
        <v>55</v>
      </c>
      <c r="D3329" t="s">
        <v>2755</v>
      </c>
      <c r="E3329" t="s">
        <v>7270</v>
      </c>
      <c r="F3329" t="s">
        <v>7271</v>
      </c>
    </row>
    <row r="3330" spans="1:6" x14ac:dyDescent="0.25">
      <c r="A3330" t="str">
        <f t="shared" ref="A3330:A3393" si="104">"AMMS" &amp; F3330</f>
        <v>AMMS19387</v>
      </c>
      <c r="B3330" s="116" t="str">
        <f t="shared" ref="B3330:B3393" si="105">E3330 &amp; " " &amp; IF(D3330="astuccio da 20 pezzi","*AST 20",IF(D3330="cartoccio da 20 pezzi","*CART 20",""))</f>
        <v xml:space="preserve">PLASENCIA RESERVA 1898 CORONA </v>
      </c>
      <c r="C3330" s="101">
        <v>130</v>
      </c>
      <c r="D3330" t="s">
        <v>1900</v>
      </c>
      <c r="E3330" t="s">
        <v>7272</v>
      </c>
      <c r="F3330" t="s">
        <v>7273</v>
      </c>
    </row>
    <row r="3331" spans="1:6" x14ac:dyDescent="0.25">
      <c r="A3331" t="str">
        <f t="shared" si="104"/>
        <v>AMMS19388</v>
      </c>
      <c r="B3331" s="116" t="str">
        <f t="shared" si="105"/>
        <v xml:space="preserve">PLASENCIA RESERVA 1898 ROBUSTO </v>
      </c>
      <c r="C3331" s="101">
        <v>140</v>
      </c>
      <c r="D3331" t="s">
        <v>1900</v>
      </c>
      <c r="E3331" t="s">
        <v>7274</v>
      </c>
      <c r="F3331" t="s">
        <v>7275</v>
      </c>
    </row>
    <row r="3332" spans="1:6" x14ac:dyDescent="0.25">
      <c r="A3332" t="str">
        <f t="shared" si="104"/>
        <v>AMMS19390</v>
      </c>
      <c r="B3332" s="116" t="str">
        <f t="shared" si="105"/>
        <v xml:space="preserve">PLASENCIA RESERVA 1898 SALOMONES </v>
      </c>
      <c r="C3332" s="101">
        <v>100</v>
      </c>
      <c r="D3332" t="s">
        <v>2755</v>
      </c>
      <c r="E3332" t="s">
        <v>7276</v>
      </c>
      <c r="F3332" t="s">
        <v>7277</v>
      </c>
    </row>
    <row r="3333" spans="1:6" x14ac:dyDescent="0.25">
      <c r="A3333" t="str">
        <f t="shared" si="104"/>
        <v>AMMS20070</v>
      </c>
      <c r="B3333" s="116" t="str">
        <f t="shared" si="105"/>
        <v xml:space="preserve">PLASENCIA RESERVA 1898 SAMPLER </v>
      </c>
      <c r="C3333" s="101">
        <v>48</v>
      </c>
      <c r="D3333" t="s">
        <v>2752</v>
      </c>
      <c r="E3333" t="s">
        <v>7278</v>
      </c>
      <c r="F3333" t="s">
        <v>7279</v>
      </c>
    </row>
    <row r="3334" spans="1:6" x14ac:dyDescent="0.25">
      <c r="A3334" t="str">
        <f t="shared" si="104"/>
        <v>AMMS19389</v>
      </c>
      <c r="B3334" s="116" t="str">
        <f t="shared" si="105"/>
        <v xml:space="preserve">PLASENCIA RESERVA 1898 TORO </v>
      </c>
      <c r="C3334" s="101">
        <v>160</v>
      </c>
      <c r="D3334" t="s">
        <v>1900</v>
      </c>
      <c r="E3334" t="s">
        <v>7280</v>
      </c>
      <c r="F3334" t="s">
        <v>7281</v>
      </c>
    </row>
    <row r="3335" spans="1:6" x14ac:dyDescent="0.25">
      <c r="A3335" t="str">
        <f t="shared" si="104"/>
        <v>AMMS19383</v>
      </c>
      <c r="B3335" s="116" t="str">
        <f t="shared" si="105"/>
        <v xml:space="preserve">PLASENCIA RESERVA ORIGINAL CORONA </v>
      </c>
      <c r="C3335" s="101">
        <v>120</v>
      </c>
      <c r="D3335" t="s">
        <v>2755</v>
      </c>
      <c r="E3335" t="s">
        <v>7282</v>
      </c>
      <c r="F3335" t="s">
        <v>7283</v>
      </c>
    </row>
    <row r="3336" spans="1:6" x14ac:dyDescent="0.25">
      <c r="A3336" t="str">
        <f t="shared" si="104"/>
        <v>AMMS21727</v>
      </c>
      <c r="B3336" s="116" t="str">
        <f t="shared" si="105"/>
        <v xml:space="preserve">PLASENCIA RESERVA ORIGINAL CORONA CORTA 20 </v>
      </c>
      <c r="C3336" s="101">
        <v>180</v>
      </c>
      <c r="D3336" t="s">
        <v>1900</v>
      </c>
      <c r="E3336" t="s">
        <v>7284</v>
      </c>
      <c r="F3336" t="s">
        <v>7285</v>
      </c>
    </row>
    <row r="3337" spans="1:6" x14ac:dyDescent="0.25">
      <c r="A3337" t="str">
        <f t="shared" si="104"/>
        <v>AMMS19386</v>
      </c>
      <c r="B3337" s="116" t="str">
        <f t="shared" si="105"/>
        <v xml:space="preserve">PLASENCIA RESERVA ORIGINAL CORTEZ </v>
      </c>
      <c r="C3337" s="101">
        <v>150</v>
      </c>
      <c r="D3337" t="s">
        <v>2755</v>
      </c>
      <c r="E3337" t="s">
        <v>7286</v>
      </c>
      <c r="F3337" t="s">
        <v>7287</v>
      </c>
    </row>
    <row r="3338" spans="1:6" x14ac:dyDescent="0.25">
      <c r="A3338" t="str">
        <f t="shared" si="104"/>
        <v>AMMS21060</v>
      </c>
      <c r="B3338" s="116" t="str">
        <f t="shared" si="105"/>
        <v xml:space="preserve">PLASENCIA RESERVA ORIGINAL NESTICOS </v>
      </c>
      <c r="C3338" s="101">
        <v>160</v>
      </c>
      <c r="D3338" t="s">
        <v>3483</v>
      </c>
      <c r="E3338" t="s">
        <v>7288</v>
      </c>
      <c r="F3338" t="s">
        <v>7289</v>
      </c>
    </row>
    <row r="3339" spans="1:6" x14ac:dyDescent="0.25">
      <c r="A3339" t="str">
        <f t="shared" si="104"/>
        <v>AMMS19385</v>
      </c>
      <c r="B3339" s="116" t="str">
        <f t="shared" si="105"/>
        <v xml:space="preserve">PLASENCIA RESERVA ORIGINAL PIRAMIDE </v>
      </c>
      <c r="C3339" s="101">
        <v>144</v>
      </c>
      <c r="D3339" t="s">
        <v>2755</v>
      </c>
      <c r="E3339" t="s">
        <v>7290</v>
      </c>
      <c r="F3339" t="s">
        <v>7291</v>
      </c>
    </row>
    <row r="3340" spans="1:6" x14ac:dyDescent="0.25">
      <c r="A3340" t="str">
        <f t="shared" si="104"/>
        <v>AMMS19384</v>
      </c>
      <c r="B3340" s="116" t="str">
        <f t="shared" si="105"/>
        <v xml:space="preserve">PLASENCIA RESERVA ORIGINAL ROBUSTO </v>
      </c>
      <c r="C3340" s="101">
        <v>122</v>
      </c>
      <c r="D3340" t="s">
        <v>2755</v>
      </c>
      <c r="E3340" t="s">
        <v>7292</v>
      </c>
      <c r="F3340" t="s">
        <v>7293</v>
      </c>
    </row>
    <row r="3341" spans="1:6" x14ac:dyDescent="0.25">
      <c r="A3341" t="str">
        <f t="shared" si="104"/>
        <v>AMMS21693</v>
      </c>
      <c r="B3341" s="116" t="str">
        <f t="shared" si="105"/>
        <v xml:space="preserve">PLASENCIA RESERVA ORIGINAL ROBUSTO 2 </v>
      </c>
      <c r="C3341" s="101">
        <v>24.4</v>
      </c>
      <c r="D3341" t="s">
        <v>2789</v>
      </c>
      <c r="E3341" t="s">
        <v>7294</v>
      </c>
      <c r="F3341" t="s">
        <v>7295</v>
      </c>
    </row>
    <row r="3342" spans="1:6" x14ac:dyDescent="0.25">
      <c r="A3342" t="str">
        <f t="shared" si="104"/>
        <v>AMMS20071</v>
      </c>
      <c r="B3342" s="116" t="str">
        <f t="shared" si="105"/>
        <v xml:space="preserve">PLASENCIA RESERVA ORIGINAL SAMPLER </v>
      </c>
      <c r="C3342" s="101">
        <v>85.2</v>
      </c>
      <c r="D3342" t="s">
        <v>2941</v>
      </c>
      <c r="E3342" t="s">
        <v>7296</v>
      </c>
      <c r="F3342" t="s">
        <v>7297</v>
      </c>
    </row>
    <row r="3343" spans="1:6" x14ac:dyDescent="0.25">
      <c r="A3343" t="str">
        <f t="shared" si="104"/>
        <v>AMMS21475</v>
      </c>
      <c r="B3343" s="116" t="str">
        <f t="shared" si="105"/>
        <v xml:space="preserve">PLASENCIA RESERVA ORIGINAL TORO </v>
      </c>
      <c r="C3343" s="101">
        <v>132</v>
      </c>
      <c r="D3343" t="s">
        <v>2755</v>
      </c>
      <c r="E3343" t="s">
        <v>7298</v>
      </c>
      <c r="F3343" t="s">
        <v>7299</v>
      </c>
    </row>
    <row r="3344" spans="1:6" x14ac:dyDescent="0.25">
      <c r="A3344" t="str">
        <f t="shared" si="104"/>
        <v>AMMS21692</v>
      </c>
      <c r="B3344" s="116" t="str">
        <f t="shared" si="105"/>
        <v xml:space="preserve">PLASENCIA RESERVA ORIGINAL TORO 2 </v>
      </c>
      <c r="C3344" s="101">
        <v>26.4</v>
      </c>
      <c r="D3344" t="s">
        <v>2789</v>
      </c>
      <c r="E3344" t="s">
        <v>7300</v>
      </c>
      <c r="F3344" t="s">
        <v>7301</v>
      </c>
    </row>
    <row r="3345" spans="1:6" x14ac:dyDescent="0.25">
      <c r="A3345" t="str">
        <f t="shared" si="104"/>
        <v>AMMS19979</v>
      </c>
      <c r="B3345" s="116" t="str">
        <f t="shared" si="105"/>
        <v xml:space="preserve">POR LARRANAGA GALANES </v>
      </c>
      <c r="C3345" s="101">
        <v>120</v>
      </c>
      <c r="D3345" t="s">
        <v>2755</v>
      </c>
      <c r="E3345" t="s">
        <v>7302</v>
      </c>
      <c r="F3345" t="s">
        <v>7303</v>
      </c>
    </row>
    <row r="3346" spans="1:6" x14ac:dyDescent="0.25">
      <c r="A3346" t="str">
        <f t="shared" si="104"/>
        <v>AMMS16835</v>
      </c>
      <c r="B3346" s="116" t="str">
        <f t="shared" si="105"/>
        <v xml:space="preserve">POR LARRAÑAGA MONTE-CARLO </v>
      </c>
      <c r="C3346" s="101">
        <v>200</v>
      </c>
      <c r="D3346" t="s">
        <v>3483</v>
      </c>
      <c r="E3346" t="s">
        <v>7304</v>
      </c>
      <c r="F3346" t="s">
        <v>7305</v>
      </c>
    </row>
    <row r="3347" spans="1:6" x14ac:dyDescent="0.25">
      <c r="A3347" t="str">
        <f t="shared" si="104"/>
        <v>AMMS17875</v>
      </c>
      <c r="B3347" s="116" t="str">
        <f t="shared" si="105"/>
        <v xml:space="preserve">POR LARRAÑAGA PETIT CORONAS </v>
      </c>
      <c r="C3347" s="101">
        <v>500</v>
      </c>
      <c r="D3347" t="s">
        <v>2964</v>
      </c>
      <c r="E3347" t="s">
        <v>7306</v>
      </c>
      <c r="F3347" t="s">
        <v>7307</v>
      </c>
    </row>
    <row r="3348" spans="1:6" x14ac:dyDescent="0.25">
      <c r="A3348" t="str">
        <f t="shared" si="104"/>
        <v>AMMS18898</v>
      </c>
      <c r="B3348" s="116" t="str">
        <f t="shared" si="105"/>
        <v xml:space="preserve">POR LARRAÑAGA PICADORES </v>
      </c>
      <c r="C3348" s="101">
        <v>325</v>
      </c>
      <c r="D3348" t="s">
        <v>3483</v>
      </c>
      <c r="E3348" t="s">
        <v>7308</v>
      </c>
      <c r="F3348" t="s">
        <v>7309</v>
      </c>
    </row>
    <row r="3349" spans="1:6" x14ac:dyDescent="0.25">
      <c r="A3349" t="str">
        <f t="shared" si="104"/>
        <v>AMMS19118</v>
      </c>
      <c r="B3349" s="116" t="str">
        <f t="shared" si="105"/>
        <v xml:space="preserve">PRIMEROS BY DAVIDOFF ESCURIO 6 </v>
      </c>
      <c r="C3349" s="101">
        <v>42.6</v>
      </c>
      <c r="D3349" t="s">
        <v>2941</v>
      </c>
      <c r="E3349" t="s">
        <v>7310</v>
      </c>
      <c r="F3349" t="s">
        <v>7311</v>
      </c>
    </row>
    <row r="3350" spans="1:6" x14ac:dyDescent="0.25">
      <c r="A3350" t="str">
        <f t="shared" si="104"/>
        <v>AMMS3080</v>
      </c>
      <c r="B3350" s="116" t="str">
        <f t="shared" si="105"/>
        <v xml:space="preserve">PRINCIPES BLOND </v>
      </c>
      <c r="C3350" s="101">
        <v>5.2</v>
      </c>
      <c r="D3350" t="s">
        <v>2752</v>
      </c>
      <c r="E3350" t="s">
        <v>7312</v>
      </c>
      <c r="F3350" t="s">
        <v>7313</v>
      </c>
    </row>
    <row r="3351" spans="1:6" x14ac:dyDescent="0.25">
      <c r="A3351" t="str">
        <f t="shared" si="104"/>
        <v>AMMS3079</v>
      </c>
      <c r="B3351" s="116" t="str">
        <f t="shared" si="105"/>
        <v xml:space="preserve">PRINCIPES CARIBBEAN </v>
      </c>
      <c r="C3351" s="101">
        <v>5.2</v>
      </c>
      <c r="D3351" t="s">
        <v>2752</v>
      </c>
      <c r="E3351" t="s">
        <v>7314</v>
      </c>
      <c r="F3351" t="s">
        <v>7315</v>
      </c>
    </row>
    <row r="3352" spans="1:6" x14ac:dyDescent="0.25">
      <c r="A3352" t="str">
        <f t="shared" si="104"/>
        <v>AMMS3083</v>
      </c>
      <c r="B3352" s="116" t="str">
        <f t="shared" si="105"/>
        <v xml:space="preserve">PRINCIPES CHICOS BLOND </v>
      </c>
      <c r="C3352" s="101">
        <v>3</v>
      </c>
      <c r="D3352" t="s">
        <v>2752</v>
      </c>
      <c r="E3352" t="s">
        <v>7316</v>
      </c>
      <c r="F3352" t="s">
        <v>7317</v>
      </c>
    </row>
    <row r="3353" spans="1:6" x14ac:dyDescent="0.25">
      <c r="A3353" t="str">
        <f t="shared" si="104"/>
        <v>AMMS3086</v>
      </c>
      <c r="B3353" s="116" t="str">
        <f t="shared" si="105"/>
        <v xml:space="preserve">PRINCIPES CHICOS ORIGINAL </v>
      </c>
      <c r="C3353" s="101">
        <v>3</v>
      </c>
      <c r="D3353" t="s">
        <v>2752</v>
      </c>
      <c r="E3353" t="s">
        <v>7318</v>
      </c>
      <c r="F3353" t="s">
        <v>7319</v>
      </c>
    </row>
    <row r="3354" spans="1:6" x14ac:dyDescent="0.25">
      <c r="A3354" t="str">
        <f t="shared" si="104"/>
        <v>AMMS3089</v>
      </c>
      <c r="B3354" s="116" t="str">
        <f t="shared" si="105"/>
        <v xml:space="preserve">PRINCIPES CLARO 25 CORONA </v>
      </c>
      <c r="C3354" s="101">
        <v>105</v>
      </c>
      <c r="D3354" t="s">
        <v>3483</v>
      </c>
      <c r="E3354" t="s">
        <v>7320</v>
      </c>
      <c r="F3354" t="s">
        <v>7321</v>
      </c>
    </row>
    <row r="3355" spans="1:6" x14ac:dyDescent="0.25">
      <c r="A3355" t="str">
        <f t="shared" si="104"/>
        <v>AMMS3090</v>
      </c>
      <c r="B3355" s="116" t="str">
        <f t="shared" si="105"/>
        <v xml:space="preserve">PRINCIPES CLARO 25 PETIT CORONA </v>
      </c>
      <c r="C3355" s="101">
        <v>100</v>
      </c>
      <c r="D3355" t="s">
        <v>3483</v>
      </c>
      <c r="E3355" t="s">
        <v>7322</v>
      </c>
      <c r="F3355" t="s">
        <v>7323</v>
      </c>
    </row>
    <row r="3356" spans="1:6" x14ac:dyDescent="0.25">
      <c r="A3356" t="str">
        <f t="shared" si="104"/>
        <v>AMMS3087</v>
      </c>
      <c r="B3356" s="116" t="str">
        <f t="shared" si="105"/>
        <v xml:space="preserve">PRINCIPES CLARO 25 ROBUSTO </v>
      </c>
      <c r="C3356" s="101">
        <v>105</v>
      </c>
      <c r="D3356" t="s">
        <v>3483</v>
      </c>
      <c r="E3356" t="s">
        <v>7324</v>
      </c>
      <c r="F3356" t="s">
        <v>7325</v>
      </c>
    </row>
    <row r="3357" spans="1:6" x14ac:dyDescent="0.25">
      <c r="A3357" t="str">
        <f t="shared" si="104"/>
        <v>AMMS3088</v>
      </c>
      <c r="B3357" s="116" t="str">
        <f t="shared" si="105"/>
        <v xml:space="preserve">PRINCIPES CLARO 25 SHORT ROBUSTO </v>
      </c>
      <c r="C3357" s="101">
        <v>100</v>
      </c>
      <c r="D3357" t="s">
        <v>3483</v>
      </c>
      <c r="E3357" t="s">
        <v>7326</v>
      </c>
      <c r="F3357" t="s">
        <v>7327</v>
      </c>
    </row>
    <row r="3358" spans="1:6" x14ac:dyDescent="0.25">
      <c r="A3358" t="str">
        <f t="shared" si="104"/>
        <v>AMMS20361</v>
      </c>
      <c r="B3358" s="116" t="str">
        <f t="shared" si="105"/>
        <v xml:space="preserve">PRINCIPES NICARAGUA BELICOSO 25 </v>
      </c>
      <c r="C3358" s="101">
        <v>137.5</v>
      </c>
      <c r="D3358" t="s">
        <v>3483</v>
      </c>
      <c r="E3358" t="s">
        <v>7328</v>
      </c>
      <c r="F3358" t="s">
        <v>7329</v>
      </c>
    </row>
    <row r="3359" spans="1:6" x14ac:dyDescent="0.25">
      <c r="A3359" t="str">
        <f t="shared" si="104"/>
        <v>AMMS20362</v>
      </c>
      <c r="B3359" s="116" t="str">
        <f t="shared" si="105"/>
        <v xml:space="preserve">PRINCIPES NICARAGUA ROBUSTO 25 </v>
      </c>
      <c r="C3359" s="101">
        <v>120</v>
      </c>
      <c r="D3359" t="s">
        <v>3483</v>
      </c>
      <c r="E3359" t="s">
        <v>7330</v>
      </c>
      <c r="F3359" t="s">
        <v>7331</v>
      </c>
    </row>
    <row r="3360" spans="1:6" x14ac:dyDescent="0.25">
      <c r="A3360" t="str">
        <f t="shared" si="104"/>
        <v>AMMS20363</v>
      </c>
      <c r="B3360" s="116" t="str">
        <f t="shared" si="105"/>
        <v xml:space="preserve">PRINCIPES NICARAGUA SHORT ROBUSTO 25 </v>
      </c>
      <c r="C3360" s="101">
        <v>115</v>
      </c>
      <c r="D3360" t="s">
        <v>3483</v>
      </c>
      <c r="E3360" t="s">
        <v>7332</v>
      </c>
      <c r="F3360" t="s">
        <v>7333</v>
      </c>
    </row>
    <row r="3361" spans="1:6" x14ac:dyDescent="0.25">
      <c r="A3361" t="str">
        <f t="shared" si="104"/>
        <v>AMMS20364</v>
      </c>
      <c r="B3361" s="116" t="str">
        <f t="shared" si="105"/>
        <v xml:space="preserve">PRINCIPES NICARAGUA TORO 25 </v>
      </c>
      <c r="C3361" s="101">
        <v>130</v>
      </c>
      <c r="D3361" t="s">
        <v>3483</v>
      </c>
      <c r="E3361" t="s">
        <v>7334</v>
      </c>
      <c r="F3361" t="s">
        <v>7335</v>
      </c>
    </row>
    <row r="3362" spans="1:6" x14ac:dyDescent="0.25">
      <c r="A3362" t="str">
        <f t="shared" si="104"/>
        <v>AMMS3128</v>
      </c>
      <c r="B3362" s="116" t="str">
        <f t="shared" si="105"/>
        <v xml:space="preserve">PRINCIPES ORIGINAL </v>
      </c>
      <c r="C3362" s="101">
        <v>5.2</v>
      </c>
      <c r="D3362" t="s">
        <v>2752</v>
      </c>
      <c r="E3362" t="s">
        <v>7336</v>
      </c>
      <c r="F3362" t="s">
        <v>7337</v>
      </c>
    </row>
    <row r="3363" spans="1:6" x14ac:dyDescent="0.25">
      <c r="A3363" t="str">
        <f t="shared" si="104"/>
        <v>AMMS3078</v>
      </c>
      <c r="B3363" s="116" t="str">
        <f t="shared" si="105"/>
        <v xml:space="preserve">PRINCIPES RED </v>
      </c>
      <c r="C3363" s="101">
        <v>5.2</v>
      </c>
      <c r="D3363" t="s">
        <v>2752</v>
      </c>
      <c r="E3363" t="s">
        <v>7338</v>
      </c>
      <c r="F3363" t="s">
        <v>7339</v>
      </c>
    </row>
    <row r="3364" spans="1:6" x14ac:dyDescent="0.25">
      <c r="A3364" t="str">
        <f t="shared" si="104"/>
        <v>AMMS21723</v>
      </c>
      <c r="B3364" s="116" t="str">
        <f t="shared" si="105"/>
        <v xml:space="preserve">PUNCH CORONATIONS </v>
      </c>
      <c r="C3364" s="101">
        <v>262.5</v>
      </c>
      <c r="D3364" t="s">
        <v>3483</v>
      </c>
      <c r="E3364" t="s">
        <v>7340</v>
      </c>
      <c r="F3364" t="s">
        <v>7341</v>
      </c>
    </row>
    <row r="3365" spans="1:6" x14ac:dyDescent="0.25">
      <c r="A3365" t="str">
        <f t="shared" si="104"/>
        <v>AMMS16937</v>
      </c>
      <c r="B3365" s="116" t="str">
        <f t="shared" si="105"/>
        <v xml:space="preserve">PUNCH PETIT CORONATIONS </v>
      </c>
      <c r="C3365" s="101">
        <v>8.6</v>
      </c>
      <c r="D3365" t="s">
        <v>3529</v>
      </c>
      <c r="E3365" t="s">
        <v>7342</v>
      </c>
      <c r="F3365" t="s">
        <v>7343</v>
      </c>
    </row>
    <row r="3366" spans="1:6" x14ac:dyDescent="0.25">
      <c r="A3366" t="str">
        <f t="shared" si="104"/>
        <v>AMMS21048</v>
      </c>
      <c r="B3366" s="116" t="str">
        <f t="shared" si="105"/>
        <v xml:space="preserve">PUNCH PETIT CORONATIONS </v>
      </c>
      <c r="C3366" s="101">
        <v>250</v>
      </c>
      <c r="D3366" t="s">
        <v>3483</v>
      </c>
      <c r="E3366" t="s">
        <v>7342</v>
      </c>
      <c r="F3366" t="s">
        <v>7344</v>
      </c>
    </row>
    <row r="3367" spans="1:6" x14ac:dyDescent="0.25">
      <c r="A3367" t="str">
        <f t="shared" si="104"/>
        <v>AMMS21817</v>
      </c>
      <c r="B3367" s="116" t="str">
        <f t="shared" si="105"/>
        <v xml:space="preserve">PUNCH PRINCESAS </v>
      </c>
      <c r="C3367" s="101">
        <v>1050</v>
      </c>
      <c r="D3367" t="s">
        <v>1900</v>
      </c>
      <c r="E3367" t="s">
        <v>7345</v>
      </c>
      <c r="F3367" t="s">
        <v>7346</v>
      </c>
    </row>
    <row r="3368" spans="1:6" x14ac:dyDescent="0.25">
      <c r="A3368" t="str">
        <f t="shared" si="104"/>
        <v>AMMS19188</v>
      </c>
      <c r="B3368" s="116" t="str">
        <f t="shared" si="105"/>
        <v xml:space="preserve">PUNCH PUNCH 48 LCDH </v>
      </c>
      <c r="C3368" s="101">
        <v>205</v>
      </c>
      <c r="D3368" t="s">
        <v>2755</v>
      </c>
      <c r="E3368" t="s">
        <v>7347</v>
      </c>
      <c r="F3368" t="s">
        <v>7348</v>
      </c>
    </row>
    <row r="3369" spans="1:6" x14ac:dyDescent="0.25">
      <c r="A3369" t="str">
        <f t="shared" si="104"/>
        <v>AMMS20124</v>
      </c>
      <c r="B3369" s="116" t="str">
        <f t="shared" si="105"/>
        <v xml:space="preserve">PUNCH PUNCH PUNCH </v>
      </c>
      <c r="C3369" s="101">
        <v>500</v>
      </c>
      <c r="D3369" t="s">
        <v>3483</v>
      </c>
      <c r="E3369" t="s">
        <v>7349</v>
      </c>
      <c r="F3369" t="s">
        <v>7350</v>
      </c>
    </row>
    <row r="3370" spans="1:6" x14ac:dyDescent="0.25">
      <c r="A3370" t="str">
        <f t="shared" si="104"/>
        <v>AMMS21070</v>
      </c>
      <c r="B3370" s="116" t="str">
        <f t="shared" si="105"/>
        <v xml:space="preserve">PUNCH PUNCH PUNCH TUBOS </v>
      </c>
      <c r="C3370" s="101">
        <v>230</v>
      </c>
      <c r="D3370" t="s">
        <v>2755</v>
      </c>
      <c r="E3370" t="s">
        <v>7351</v>
      </c>
      <c r="F3370" t="s">
        <v>7352</v>
      </c>
    </row>
    <row r="3371" spans="1:6" x14ac:dyDescent="0.25">
      <c r="A3371" t="str">
        <f t="shared" si="104"/>
        <v>AMMS19685</v>
      </c>
      <c r="B3371" s="116" t="str">
        <f t="shared" si="105"/>
        <v xml:space="preserve">PUNCH SHORT DE PUNCH </v>
      </c>
      <c r="C3371" s="101">
        <v>160</v>
      </c>
      <c r="D3371" t="s">
        <v>2755</v>
      </c>
      <c r="E3371" t="s">
        <v>7353</v>
      </c>
      <c r="F3371" t="s">
        <v>7354</v>
      </c>
    </row>
    <row r="3372" spans="1:6" x14ac:dyDescent="0.25">
      <c r="A3372" t="str">
        <f t="shared" si="104"/>
        <v>AMMS20962</v>
      </c>
      <c r="B3372" s="116" t="str">
        <f t="shared" si="105"/>
        <v xml:space="preserve">PUNCH TRIUNFOS </v>
      </c>
      <c r="C3372" s="101">
        <v>77.5</v>
      </c>
      <c r="D3372" t="s">
        <v>2752</v>
      </c>
      <c r="E3372" t="s">
        <v>7355</v>
      </c>
      <c r="F3372" t="s">
        <v>7356</v>
      </c>
    </row>
    <row r="3373" spans="1:6" x14ac:dyDescent="0.25">
      <c r="A3373" t="str">
        <f t="shared" si="104"/>
        <v>AMMS21107</v>
      </c>
      <c r="B3373" s="116" t="str">
        <f t="shared" si="105"/>
        <v xml:space="preserve">QUAI D'ORSAY CORONAS CLARO </v>
      </c>
      <c r="C3373" s="101">
        <v>387.5</v>
      </c>
      <c r="D3373" t="s">
        <v>3483</v>
      </c>
      <c r="E3373" t="s">
        <v>7357</v>
      </c>
      <c r="F3373" t="s">
        <v>7358</v>
      </c>
    </row>
    <row r="3374" spans="1:6" x14ac:dyDescent="0.25">
      <c r="A3374" t="str">
        <f t="shared" si="104"/>
        <v>AMMS21822</v>
      </c>
      <c r="B3374" s="116" t="str">
        <f t="shared" si="105"/>
        <v xml:space="preserve">QUAI D'ORSAY ESPECIAL D'ORSAY </v>
      </c>
      <c r="C3374" s="101">
        <v>1200</v>
      </c>
      <c r="D3374" t="s">
        <v>1900</v>
      </c>
      <c r="E3374" t="s">
        <v>7359</v>
      </c>
      <c r="F3374" t="s">
        <v>7360</v>
      </c>
    </row>
    <row r="3375" spans="1:6" x14ac:dyDescent="0.25">
      <c r="A3375" t="str">
        <f t="shared" si="104"/>
        <v>AMMS20964</v>
      </c>
      <c r="B3375" s="116" t="str">
        <f t="shared" si="105"/>
        <v xml:space="preserve">QUAI D'ORSAY IMPERIALES </v>
      </c>
      <c r="C3375" s="101">
        <v>1128</v>
      </c>
      <c r="D3375" t="s">
        <v>1900</v>
      </c>
      <c r="E3375" t="s">
        <v>7361</v>
      </c>
      <c r="F3375" t="s">
        <v>7362</v>
      </c>
    </row>
    <row r="3376" spans="1:6" x14ac:dyDescent="0.25">
      <c r="A3376" t="str">
        <f t="shared" si="104"/>
        <v>AMMS19352</v>
      </c>
      <c r="B3376" s="116" t="str">
        <f t="shared" si="105"/>
        <v xml:space="preserve">QUAI D'ORSAY NR 50 </v>
      </c>
      <c r="C3376" s="101">
        <v>135</v>
      </c>
      <c r="D3376" t="s">
        <v>2755</v>
      </c>
      <c r="E3376" t="s">
        <v>7363</v>
      </c>
      <c r="F3376" t="s">
        <v>7364</v>
      </c>
    </row>
    <row r="3377" spans="1:6" x14ac:dyDescent="0.25">
      <c r="A3377" t="str">
        <f t="shared" si="104"/>
        <v>AMMS19353</v>
      </c>
      <c r="B3377" s="116" t="str">
        <f t="shared" si="105"/>
        <v xml:space="preserve">QUAI D'ORSAY NR 54 </v>
      </c>
      <c r="C3377" s="101">
        <v>180</v>
      </c>
      <c r="D3377" t="s">
        <v>2755</v>
      </c>
      <c r="E3377" t="s">
        <v>7365</v>
      </c>
      <c r="F3377" t="s">
        <v>7366</v>
      </c>
    </row>
    <row r="3378" spans="1:6" x14ac:dyDescent="0.25">
      <c r="A3378" t="str">
        <f t="shared" si="104"/>
        <v>AMMS21764</v>
      </c>
      <c r="B3378" s="116" t="str">
        <f t="shared" si="105"/>
        <v xml:space="preserve">QUAI D'ORSAY N° 54 CELLO </v>
      </c>
      <c r="C3378" s="101">
        <v>95</v>
      </c>
      <c r="D3378" t="s">
        <v>2755</v>
      </c>
      <c r="E3378" t="s">
        <v>7367</v>
      </c>
      <c r="F3378" t="s">
        <v>7368</v>
      </c>
    </row>
    <row r="3379" spans="1:6" x14ac:dyDescent="0.25">
      <c r="A3379" t="str">
        <f t="shared" si="104"/>
        <v>AMMS19880</v>
      </c>
      <c r="B3379" s="116" t="str">
        <f t="shared" si="105"/>
        <v xml:space="preserve">QUAI D'ORSAY No 50 </v>
      </c>
      <c r="C3379" s="101">
        <v>337.5</v>
      </c>
      <c r="D3379" t="s">
        <v>3483</v>
      </c>
      <c r="E3379" t="s">
        <v>7369</v>
      </c>
      <c r="F3379" t="s">
        <v>7370</v>
      </c>
    </row>
    <row r="3380" spans="1:6" x14ac:dyDescent="0.25">
      <c r="A3380" t="str">
        <f t="shared" si="104"/>
        <v>AMMS20414</v>
      </c>
      <c r="B3380" s="116" t="str">
        <f t="shared" si="105"/>
        <v xml:space="preserve">QUAI D'ORSAY No 52 </v>
      </c>
      <c r="C3380" s="101">
        <v>185</v>
      </c>
      <c r="D3380" t="s">
        <v>2755</v>
      </c>
      <c r="E3380" t="s">
        <v>7371</v>
      </c>
      <c r="F3380" t="s">
        <v>7372</v>
      </c>
    </row>
    <row r="3381" spans="1:6" x14ac:dyDescent="0.25">
      <c r="A3381" t="str">
        <f t="shared" si="104"/>
        <v>AMMS20963</v>
      </c>
      <c r="B3381" s="116" t="str">
        <f t="shared" si="105"/>
        <v xml:space="preserve">QUAI D'ORSAY No 52 </v>
      </c>
      <c r="C3381" s="101">
        <v>462.5</v>
      </c>
      <c r="D3381" t="s">
        <v>3483</v>
      </c>
      <c r="E3381" t="s">
        <v>7371</v>
      </c>
      <c r="F3381" t="s">
        <v>7373</v>
      </c>
    </row>
    <row r="3382" spans="1:6" x14ac:dyDescent="0.25">
      <c r="A3382" t="str">
        <f t="shared" si="104"/>
        <v>AMMS19903</v>
      </c>
      <c r="B3382" s="116" t="str">
        <f t="shared" si="105"/>
        <v xml:space="preserve">QUAI D'ORSAY No 54 </v>
      </c>
      <c r="C3382" s="101">
        <v>450</v>
      </c>
      <c r="D3382" t="s">
        <v>3483</v>
      </c>
      <c r="E3382" t="s">
        <v>7374</v>
      </c>
      <c r="F3382" t="s">
        <v>7375</v>
      </c>
    </row>
    <row r="3383" spans="1:6" x14ac:dyDescent="0.25">
      <c r="A3383" t="str">
        <f t="shared" si="104"/>
        <v>AMMS19882</v>
      </c>
      <c r="B3383" s="116" t="str">
        <f t="shared" si="105"/>
        <v xml:space="preserve">QUAI D'ORSAY SENADORES </v>
      </c>
      <c r="C3383" s="101">
        <v>400</v>
      </c>
      <c r="D3383" t="s">
        <v>3483</v>
      </c>
      <c r="E3383" t="s">
        <v>7376</v>
      </c>
      <c r="F3383" t="s">
        <v>7377</v>
      </c>
    </row>
    <row r="3384" spans="1:6" x14ac:dyDescent="0.25">
      <c r="A3384" t="str">
        <f t="shared" si="104"/>
        <v>AMMS19758</v>
      </c>
      <c r="B3384" s="116" t="str">
        <f t="shared" si="105"/>
        <v xml:space="preserve">QUESADA 1974 CORONAS </v>
      </c>
      <c r="C3384" s="101">
        <v>224</v>
      </c>
      <c r="D3384" t="s">
        <v>7378</v>
      </c>
      <c r="E3384" t="s">
        <v>7379</v>
      </c>
      <c r="F3384" t="s">
        <v>7380</v>
      </c>
    </row>
    <row r="3385" spans="1:6" x14ac:dyDescent="0.25">
      <c r="A3385" t="str">
        <f t="shared" si="104"/>
        <v>AMMS19760</v>
      </c>
      <c r="B3385" s="116" t="str">
        <f t="shared" si="105"/>
        <v xml:space="preserve">QUESADA 1974 LANCEROS </v>
      </c>
      <c r="C3385" s="101">
        <v>252</v>
      </c>
      <c r="D3385" t="s">
        <v>7378</v>
      </c>
      <c r="E3385" t="s">
        <v>7381</v>
      </c>
      <c r="F3385" t="s">
        <v>7382</v>
      </c>
    </row>
    <row r="3386" spans="1:6" x14ac:dyDescent="0.25">
      <c r="A3386" t="str">
        <f t="shared" si="104"/>
        <v>AMMS19759</v>
      </c>
      <c r="B3386" s="116" t="str">
        <f t="shared" si="105"/>
        <v xml:space="preserve">QUESADA 1974 ROBUSTOS </v>
      </c>
      <c r="C3386" s="101">
        <v>212.5</v>
      </c>
      <c r="D3386" t="s">
        <v>3483</v>
      </c>
      <c r="E3386" t="s">
        <v>7383</v>
      </c>
      <c r="F3386" t="s">
        <v>7384</v>
      </c>
    </row>
    <row r="3387" spans="1:6" x14ac:dyDescent="0.25">
      <c r="A3387" t="str">
        <f t="shared" si="104"/>
        <v>AMMS19763</v>
      </c>
      <c r="B3387" s="116" t="str">
        <f t="shared" si="105"/>
        <v xml:space="preserve">QUESADA HOLIDAY KEG 6x50 </v>
      </c>
      <c r="C3387" s="101">
        <v>125</v>
      </c>
      <c r="D3387" t="s">
        <v>2755</v>
      </c>
      <c r="E3387" t="s">
        <v>7385</v>
      </c>
      <c r="F3387" t="s">
        <v>7386</v>
      </c>
    </row>
    <row r="3388" spans="1:6" x14ac:dyDescent="0.25">
      <c r="A3388" t="str">
        <f t="shared" si="104"/>
        <v>AMMS19762</v>
      </c>
      <c r="B3388" s="116" t="str">
        <f t="shared" si="105"/>
        <v xml:space="preserve">QUESADA KEG </v>
      </c>
      <c r="C3388" s="101">
        <v>390</v>
      </c>
      <c r="D3388" t="s">
        <v>3813</v>
      </c>
      <c r="E3388" t="s">
        <v>7387</v>
      </c>
      <c r="F3388" t="s">
        <v>7388</v>
      </c>
    </row>
    <row r="3389" spans="1:6" x14ac:dyDescent="0.25">
      <c r="A3389" t="str">
        <f t="shared" si="104"/>
        <v>AMMS19754</v>
      </c>
      <c r="B3389" s="116" t="str">
        <f t="shared" si="105"/>
        <v xml:space="preserve">QUESADA RESERVA PRIVADA 43/4x52 </v>
      </c>
      <c r="C3389" s="101">
        <v>140</v>
      </c>
      <c r="D3389" t="s">
        <v>2755</v>
      </c>
      <c r="E3389" t="s">
        <v>7389</v>
      </c>
      <c r="F3389" t="s">
        <v>7390</v>
      </c>
    </row>
    <row r="3390" spans="1:6" x14ac:dyDescent="0.25">
      <c r="A3390" t="str">
        <f t="shared" si="104"/>
        <v>AMMS19753</v>
      </c>
      <c r="B3390" s="116" t="str">
        <f t="shared" si="105"/>
        <v xml:space="preserve">QUESADA RESERVA PRIVADA 55/8x54 </v>
      </c>
      <c r="C3390" s="101">
        <v>125</v>
      </c>
      <c r="D3390" t="s">
        <v>2755</v>
      </c>
      <c r="E3390" t="s">
        <v>7391</v>
      </c>
      <c r="F3390" t="s">
        <v>7392</v>
      </c>
    </row>
    <row r="3391" spans="1:6" x14ac:dyDescent="0.25">
      <c r="A3391" t="str">
        <f t="shared" si="104"/>
        <v>AMMS19755</v>
      </c>
      <c r="B3391" s="116" t="str">
        <f t="shared" si="105"/>
        <v xml:space="preserve">QUESADA RESERVA PRIVADA BARBER-POLE 53/4x48 </v>
      </c>
      <c r="C3391" s="101">
        <v>168</v>
      </c>
      <c r="D3391" t="s">
        <v>3151</v>
      </c>
      <c r="E3391" t="s">
        <v>7393</v>
      </c>
      <c r="F3391" t="s">
        <v>7394</v>
      </c>
    </row>
    <row r="3392" spans="1:6" x14ac:dyDescent="0.25">
      <c r="A3392" t="str">
        <f t="shared" si="104"/>
        <v>AMMS19756</v>
      </c>
      <c r="B3392" s="116" t="str">
        <f t="shared" si="105"/>
        <v xml:space="preserve">QUESADA RESERVA PRIVADA OSCURO 55/8x54 </v>
      </c>
      <c r="C3392" s="101">
        <v>140</v>
      </c>
      <c r="D3392" t="s">
        <v>2755</v>
      </c>
      <c r="E3392" t="s">
        <v>7395</v>
      </c>
      <c r="F3392" t="s">
        <v>7396</v>
      </c>
    </row>
    <row r="3393" spans="1:6" x14ac:dyDescent="0.25">
      <c r="A3393" t="str">
        <f t="shared" si="104"/>
        <v>AMMS19757</v>
      </c>
      <c r="B3393" s="116" t="str">
        <f t="shared" si="105"/>
        <v xml:space="preserve">QUESADA RESERVA PRIVADA OSCURO 61/2x46 </v>
      </c>
      <c r="C3393" s="101">
        <v>135</v>
      </c>
      <c r="D3393" t="s">
        <v>2755</v>
      </c>
      <c r="E3393" t="s">
        <v>7397</v>
      </c>
      <c r="F3393" t="s">
        <v>7398</v>
      </c>
    </row>
    <row r="3394" spans="1:6" x14ac:dyDescent="0.25">
      <c r="A3394" t="str">
        <f t="shared" ref="A3394:A3457" si="106">"AMMS" &amp; F3394</f>
        <v>AMMS19042</v>
      </c>
      <c r="B3394" s="116" t="str">
        <f t="shared" ref="B3394:B3457" si="107">E3394 &amp; " " &amp; IF(D3394="astuccio da 20 pezzi","*AST 20",IF(D3394="cartoccio da 20 pezzi","*CART 20",""))</f>
        <v xml:space="preserve">QUESADA SELECCION ESPANA CORONA </v>
      </c>
      <c r="C3394" s="101">
        <v>108</v>
      </c>
      <c r="D3394" t="s">
        <v>1900</v>
      </c>
      <c r="E3394" t="s">
        <v>7399</v>
      </c>
      <c r="F3394" t="s">
        <v>7400</v>
      </c>
    </row>
    <row r="3395" spans="1:6" x14ac:dyDescent="0.25">
      <c r="A3395" t="str">
        <f t="shared" si="106"/>
        <v>AMMS19043</v>
      </c>
      <c r="B3395" s="116" t="str">
        <f t="shared" si="107"/>
        <v xml:space="preserve">QUESADA SELECCION ESPANA ROBUSTO </v>
      </c>
      <c r="C3395" s="101">
        <v>118</v>
      </c>
      <c r="D3395" t="s">
        <v>1900</v>
      </c>
      <c r="E3395" t="s">
        <v>7401</v>
      </c>
      <c r="F3395" t="s">
        <v>7402</v>
      </c>
    </row>
    <row r="3396" spans="1:6" x14ac:dyDescent="0.25">
      <c r="A3396" t="str">
        <f t="shared" si="106"/>
        <v>AMMS19761</v>
      </c>
      <c r="B3396" s="116" t="str">
        <f t="shared" si="107"/>
        <v xml:space="preserve">QUESADA SELECCION ITALIA ROBUSTO </v>
      </c>
      <c r="C3396" s="101">
        <v>150</v>
      </c>
      <c r="D3396" t="s">
        <v>2755</v>
      </c>
      <c r="E3396" t="s">
        <v>7403</v>
      </c>
      <c r="F3396" t="s">
        <v>7404</v>
      </c>
    </row>
    <row r="3397" spans="1:6" x14ac:dyDescent="0.25">
      <c r="A3397" t="str">
        <f t="shared" si="106"/>
        <v>AMMS20892</v>
      </c>
      <c r="B3397" s="116" t="str">
        <f t="shared" si="107"/>
        <v xml:space="preserve">QUINQUAGENARIO </v>
      </c>
      <c r="C3397" s="101">
        <v>600</v>
      </c>
      <c r="D3397" t="s">
        <v>3506</v>
      </c>
      <c r="E3397" t="s">
        <v>7405</v>
      </c>
      <c r="F3397" t="s">
        <v>7406</v>
      </c>
    </row>
    <row r="3398" spans="1:6" x14ac:dyDescent="0.25">
      <c r="A3398" t="str">
        <f t="shared" si="106"/>
        <v>AMMS15473</v>
      </c>
      <c r="B3398" s="116" t="str">
        <f t="shared" si="107"/>
        <v xml:space="preserve">QUINTERO BREVAS </v>
      </c>
      <c r="C3398" s="101">
        <v>112.5</v>
      </c>
      <c r="D3398" t="s">
        <v>3483</v>
      </c>
      <c r="E3398" t="s">
        <v>7407</v>
      </c>
      <c r="F3398" t="s">
        <v>7408</v>
      </c>
    </row>
    <row r="3399" spans="1:6" x14ac:dyDescent="0.25">
      <c r="A3399" t="str">
        <f t="shared" si="106"/>
        <v>AMMS18533</v>
      </c>
      <c r="B3399" s="116" t="str">
        <f t="shared" si="107"/>
        <v xml:space="preserve">QUINTERO FAVORITOS </v>
      </c>
      <c r="C3399" s="101">
        <v>125</v>
      </c>
      <c r="D3399" t="s">
        <v>3483</v>
      </c>
      <c r="E3399" t="s">
        <v>7409</v>
      </c>
      <c r="F3399" t="s">
        <v>7410</v>
      </c>
    </row>
    <row r="3400" spans="1:6" x14ac:dyDescent="0.25">
      <c r="A3400" t="str">
        <f t="shared" si="106"/>
        <v>AMMS18655</v>
      </c>
      <c r="B3400" s="116" t="str">
        <f t="shared" si="107"/>
        <v xml:space="preserve">QUINTERO FAVORITOS </v>
      </c>
      <c r="C3400" s="101">
        <v>25</v>
      </c>
      <c r="D3400" t="s">
        <v>2752</v>
      </c>
      <c r="E3400" t="s">
        <v>7409</v>
      </c>
      <c r="F3400" t="s">
        <v>7411</v>
      </c>
    </row>
    <row r="3401" spans="1:6" x14ac:dyDescent="0.25">
      <c r="A3401" t="str">
        <f t="shared" si="106"/>
        <v>AMMS21159</v>
      </c>
      <c r="B3401" s="116" t="str">
        <f t="shared" si="107"/>
        <v xml:space="preserve">QUINTERO FAVORITOS EN CELLO </v>
      </c>
      <c r="C3401" s="101">
        <v>12</v>
      </c>
      <c r="D3401" t="s">
        <v>2752</v>
      </c>
      <c r="E3401" t="s">
        <v>7412</v>
      </c>
      <c r="F3401" t="s">
        <v>7413</v>
      </c>
    </row>
    <row r="3402" spans="1:6" x14ac:dyDescent="0.25">
      <c r="A3402" t="str">
        <f t="shared" si="106"/>
        <v>AMMS19651</v>
      </c>
      <c r="B3402" s="116" t="str">
        <f t="shared" si="107"/>
        <v xml:space="preserve">QUINTERO FAVORITOS TUBOS </v>
      </c>
      <c r="C3402" s="101">
        <v>6</v>
      </c>
      <c r="D3402" t="s">
        <v>3529</v>
      </c>
      <c r="E3402" t="s">
        <v>7414</v>
      </c>
      <c r="F3402" t="s">
        <v>7415</v>
      </c>
    </row>
    <row r="3403" spans="1:6" x14ac:dyDescent="0.25">
      <c r="A3403" t="str">
        <f t="shared" si="106"/>
        <v>AMMS20519</v>
      </c>
      <c r="B3403" s="116" t="str">
        <f t="shared" si="107"/>
        <v xml:space="preserve">QUINTERO FAVORITOS TUBOS </v>
      </c>
      <c r="C3403" s="101">
        <v>18</v>
      </c>
      <c r="D3403" t="s">
        <v>2792</v>
      </c>
      <c r="E3403" t="s">
        <v>7414</v>
      </c>
      <c r="F3403" t="s">
        <v>7416</v>
      </c>
    </row>
    <row r="3404" spans="1:6" x14ac:dyDescent="0.25">
      <c r="A3404" t="str">
        <f t="shared" si="106"/>
        <v>AMMS21624</v>
      </c>
      <c r="B3404" s="116" t="str">
        <f t="shared" si="107"/>
        <v xml:space="preserve">QUINTERO LONDRES EXTRA </v>
      </c>
      <c r="C3404" s="101">
        <v>112.5</v>
      </c>
      <c r="D3404" t="s">
        <v>3483</v>
      </c>
      <c r="E3404" t="s">
        <v>7417</v>
      </c>
      <c r="F3404" t="s">
        <v>7418</v>
      </c>
    </row>
    <row r="3405" spans="1:6" x14ac:dyDescent="0.25">
      <c r="A3405" t="str">
        <f t="shared" si="106"/>
        <v>AMMS18889</v>
      </c>
      <c r="B3405" s="116" t="str">
        <f t="shared" si="107"/>
        <v xml:space="preserve">QUINTERO PETIT QUINTEROS </v>
      </c>
      <c r="C3405" s="101">
        <v>100</v>
      </c>
      <c r="D3405" t="s">
        <v>3483</v>
      </c>
      <c r="E3405" t="s">
        <v>7419</v>
      </c>
      <c r="F3405" t="s">
        <v>7420</v>
      </c>
    </row>
    <row r="3406" spans="1:6" x14ac:dyDescent="0.25">
      <c r="A3406" t="str">
        <f t="shared" si="106"/>
        <v>AMMS21820</v>
      </c>
      <c r="B3406" s="116" t="str">
        <f t="shared" si="107"/>
        <v xml:space="preserve">QUINTERO TUBULARES </v>
      </c>
      <c r="C3406" s="101">
        <v>15</v>
      </c>
      <c r="D3406" t="s">
        <v>2792</v>
      </c>
      <c r="E3406" t="s">
        <v>7421</v>
      </c>
      <c r="F3406" t="s">
        <v>7422</v>
      </c>
    </row>
    <row r="3407" spans="1:6" x14ac:dyDescent="0.25">
      <c r="A3407" t="str">
        <f t="shared" si="106"/>
        <v>AMMS19234</v>
      </c>
      <c r="B3407" s="116" t="str">
        <f t="shared" si="107"/>
        <v xml:space="preserve">QUORUM CORONA </v>
      </c>
      <c r="C3407" s="101">
        <v>75</v>
      </c>
      <c r="D3407" t="s">
        <v>1900</v>
      </c>
      <c r="E3407" t="s">
        <v>7423</v>
      </c>
      <c r="F3407" t="s">
        <v>7424</v>
      </c>
    </row>
    <row r="3408" spans="1:6" x14ac:dyDescent="0.25">
      <c r="A3408" t="str">
        <f t="shared" si="106"/>
        <v>AMMS21124</v>
      </c>
      <c r="B3408" s="116" t="str">
        <f t="shared" si="107"/>
        <v xml:space="preserve">QUORUM CORONA </v>
      </c>
      <c r="C3408" s="101">
        <v>37.5</v>
      </c>
      <c r="D3408" t="s">
        <v>2755</v>
      </c>
      <c r="E3408" t="s">
        <v>7423</v>
      </c>
      <c r="F3408" t="s">
        <v>7425</v>
      </c>
    </row>
    <row r="3409" spans="1:6" x14ac:dyDescent="0.25">
      <c r="A3409" t="str">
        <f t="shared" si="106"/>
        <v>AMMS20719</v>
      </c>
      <c r="B3409" s="116" t="str">
        <f t="shared" si="107"/>
        <v xml:space="preserve">QUORUM DOUBLE GORDO </v>
      </c>
      <c r="C3409" s="101">
        <v>114</v>
      </c>
      <c r="D3409" t="s">
        <v>1900</v>
      </c>
      <c r="E3409" t="s">
        <v>7426</v>
      </c>
      <c r="F3409" t="s">
        <v>7427</v>
      </c>
    </row>
    <row r="3410" spans="1:6" x14ac:dyDescent="0.25">
      <c r="A3410" t="str">
        <f t="shared" si="106"/>
        <v>AMMS21125</v>
      </c>
      <c r="B3410" s="116" t="str">
        <f t="shared" si="107"/>
        <v xml:space="preserve">QUORUM DOUBLE GORDO </v>
      </c>
      <c r="C3410" s="101">
        <v>57</v>
      </c>
      <c r="D3410" t="s">
        <v>2755</v>
      </c>
      <c r="E3410" t="s">
        <v>7426</v>
      </c>
      <c r="F3410" t="s">
        <v>7428</v>
      </c>
    </row>
    <row r="3411" spans="1:6" x14ac:dyDescent="0.25">
      <c r="A3411" t="str">
        <f t="shared" si="106"/>
        <v>AMMS19238</v>
      </c>
      <c r="B3411" s="116" t="str">
        <f t="shared" si="107"/>
        <v xml:space="preserve">QUORUM MADURO CHURCHILL </v>
      </c>
      <c r="C3411" s="101">
        <v>100</v>
      </c>
      <c r="D3411" t="s">
        <v>1900</v>
      </c>
      <c r="E3411" t="s">
        <v>7429</v>
      </c>
      <c r="F3411" t="s">
        <v>7430</v>
      </c>
    </row>
    <row r="3412" spans="1:6" x14ac:dyDescent="0.25">
      <c r="A3412" t="str">
        <f t="shared" si="106"/>
        <v>AMMS21126</v>
      </c>
      <c r="B3412" s="116" t="str">
        <f t="shared" si="107"/>
        <v xml:space="preserve">QUORUM MADURO CHURCHILL </v>
      </c>
      <c r="C3412" s="101">
        <v>50</v>
      </c>
      <c r="D3412" t="s">
        <v>2755</v>
      </c>
      <c r="E3412" t="s">
        <v>7429</v>
      </c>
      <c r="F3412" t="s">
        <v>7431</v>
      </c>
    </row>
    <row r="3413" spans="1:6" x14ac:dyDescent="0.25">
      <c r="A3413" t="str">
        <f t="shared" si="106"/>
        <v>AMMS19239</v>
      </c>
      <c r="B3413" s="116" t="str">
        <f t="shared" si="107"/>
        <v xml:space="preserve">QUORUM MADURO CORONA </v>
      </c>
      <c r="C3413" s="101">
        <v>75</v>
      </c>
      <c r="D3413" t="s">
        <v>1900</v>
      </c>
      <c r="E3413" t="s">
        <v>7432</v>
      </c>
      <c r="F3413" t="s">
        <v>7433</v>
      </c>
    </row>
    <row r="3414" spans="1:6" x14ac:dyDescent="0.25">
      <c r="A3414" t="str">
        <f t="shared" si="106"/>
        <v>AMMS21127</v>
      </c>
      <c r="B3414" s="116" t="str">
        <f t="shared" si="107"/>
        <v xml:space="preserve">QUORUM MADURO CORONA </v>
      </c>
      <c r="C3414" s="101">
        <v>37.5</v>
      </c>
      <c r="D3414" t="s">
        <v>2755</v>
      </c>
      <c r="E3414" t="s">
        <v>7432</v>
      </c>
      <c r="F3414" t="s">
        <v>7434</v>
      </c>
    </row>
    <row r="3415" spans="1:6" x14ac:dyDescent="0.25">
      <c r="A3415" t="str">
        <f t="shared" si="106"/>
        <v>AMMS20720</v>
      </c>
      <c r="B3415" s="116" t="str">
        <f t="shared" si="107"/>
        <v xml:space="preserve">QUORUM MADURO DOUBLE GORDO </v>
      </c>
      <c r="C3415" s="101">
        <v>114</v>
      </c>
      <c r="D3415" t="s">
        <v>1900</v>
      </c>
      <c r="E3415" t="s">
        <v>7435</v>
      </c>
      <c r="F3415" t="s">
        <v>7436</v>
      </c>
    </row>
    <row r="3416" spans="1:6" x14ac:dyDescent="0.25">
      <c r="A3416" t="str">
        <f t="shared" si="106"/>
        <v>AMMS21128</v>
      </c>
      <c r="B3416" s="116" t="str">
        <f t="shared" si="107"/>
        <v xml:space="preserve">QUORUM MADURO DOUBLE GORDO </v>
      </c>
      <c r="C3416" s="101">
        <v>57</v>
      </c>
      <c r="D3416" t="s">
        <v>2755</v>
      </c>
      <c r="E3416" t="s">
        <v>7435</v>
      </c>
      <c r="F3416" t="s">
        <v>7437</v>
      </c>
    </row>
    <row r="3417" spans="1:6" x14ac:dyDescent="0.25">
      <c r="A3417" t="str">
        <f t="shared" si="106"/>
        <v>AMMS19240</v>
      </c>
      <c r="B3417" s="116" t="str">
        <f t="shared" si="107"/>
        <v xml:space="preserve">QUORUM MADURO ROBUSTO </v>
      </c>
      <c r="C3417" s="101">
        <v>80</v>
      </c>
      <c r="D3417" t="s">
        <v>1900</v>
      </c>
      <c r="E3417" t="s">
        <v>7438</v>
      </c>
      <c r="F3417" t="s">
        <v>7439</v>
      </c>
    </row>
    <row r="3418" spans="1:6" x14ac:dyDescent="0.25">
      <c r="A3418" t="str">
        <f t="shared" si="106"/>
        <v>AMMS21129</v>
      </c>
      <c r="B3418" s="116" t="str">
        <f t="shared" si="107"/>
        <v xml:space="preserve">QUORUM MADURO ROBUSTO </v>
      </c>
      <c r="C3418" s="101">
        <v>40</v>
      </c>
      <c r="D3418" t="s">
        <v>2755</v>
      </c>
      <c r="E3418" t="s">
        <v>7438</v>
      </c>
      <c r="F3418" t="s">
        <v>7440</v>
      </c>
    </row>
    <row r="3419" spans="1:6" x14ac:dyDescent="0.25">
      <c r="A3419" t="str">
        <f t="shared" si="106"/>
        <v>AMMS21130</v>
      </c>
      <c r="B3419" s="116" t="str">
        <f t="shared" si="107"/>
        <v xml:space="preserve">QUORUM MADURO SHORT ROBUSTO </v>
      </c>
      <c r="C3419" s="101">
        <v>35</v>
      </c>
      <c r="D3419" t="s">
        <v>2755</v>
      </c>
      <c r="E3419" t="s">
        <v>7441</v>
      </c>
      <c r="F3419" t="s">
        <v>7442</v>
      </c>
    </row>
    <row r="3420" spans="1:6" x14ac:dyDescent="0.25">
      <c r="A3420" t="str">
        <f t="shared" si="106"/>
        <v>AMMS19241</v>
      </c>
      <c r="B3420" s="116" t="str">
        <f t="shared" si="107"/>
        <v xml:space="preserve">QUORUM MADURO TORO </v>
      </c>
      <c r="C3420" s="101">
        <v>88</v>
      </c>
      <c r="D3420" t="s">
        <v>1900</v>
      </c>
      <c r="E3420" t="s">
        <v>7443</v>
      </c>
      <c r="F3420" t="s">
        <v>7444</v>
      </c>
    </row>
    <row r="3421" spans="1:6" x14ac:dyDescent="0.25">
      <c r="A3421" t="str">
        <f t="shared" si="106"/>
        <v>AMMS21131</v>
      </c>
      <c r="B3421" s="116" t="str">
        <f t="shared" si="107"/>
        <v xml:space="preserve">QUORUM MADURO TORO </v>
      </c>
      <c r="C3421" s="101">
        <v>44</v>
      </c>
      <c r="D3421" t="s">
        <v>2755</v>
      </c>
      <c r="E3421" t="s">
        <v>7443</v>
      </c>
      <c r="F3421" t="s">
        <v>7445</v>
      </c>
    </row>
    <row r="3422" spans="1:6" x14ac:dyDescent="0.25">
      <c r="A3422" t="str">
        <f t="shared" si="106"/>
        <v>AMMS19235</v>
      </c>
      <c r="B3422" s="116" t="str">
        <f t="shared" si="107"/>
        <v xml:space="preserve">QUORUM ROBUSTO </v>
      </c>
      <c r="C3422" s="101">
        <v>80</v>
      </c>
      <c r="D3422" t="s">
        <v>1900</v>
      </c>
      <c r="E3422" t="s">
        <v>7446</v>
      </c>
      <c r="F3422" t="s">
        <v>7447</v>
      </c>
    </row>
    <row r="3423" spans="1:6" x14ac:dyDescent="0.25">
      <c r="A3423" t="str">
        <f t="shared" si="106"/>
        <v>AMMS21132</v>
      </c>
      <c r="B3423" s="116" t="str">
        <f t="shared" si="107"/>
        <v xml:space="preserve">QUORUM ROBUSTO </v>
      </c>
      <c r="C3423" s="101">
        <v>40</v>
      </c>
      <c r="D3423" t="s">
        <v>2755</v>
      </c>
      <c r="E3423" t="s">
        <v>7446</v>
      </c>
      <c r="F3423" t="s">
        <v>7448</v>
      </c>
    </row>
    <row r="3424" spans="1:6" x14ac:dyDescent="0.25">
      <c r="A3424" t="str">
        <f t="shared" si="106"/>
        <v>AMMS19242</v>
      </c>
      <c r="B3424" s="116" t="str">
        <f t="shared" si="107"/>
        <v xml:space="preserve">QUORUM SHADE CORONA </v>
      </c>
      <c r="C3424" s="101">
        <v>75</v>
      </c>
      <c r="D3424" t="s">
        <v>1900</v>
      </c>
      <c r="E3424" t="s">
        <v>7449</v>
      </c>
      <c r="F3424" t="s">
        <v>7450</v>
      </c>
    </row>
    <row r="3425" spans="1:6" x14ac:dyDescent="0.25">
      <c r="A3425" t="str">
        <f t="shared" si="106"/>
        <v>AMMS21133</v>
      </c>
      <c r="B3425" s="116" t="str">
        <f t="shared" si="107"/>
        <v xml:space="preserve">QUORUM SHADE CORONA </v>
      </c>
      <c r="C3425" s="101">
        <v>37.5</v>
      </c>
      <c r="D3425" t="s">
        <v>2755</v>
      </c>
      <c r="E3425" t="s">
        <v>7449</v>
      </c>
      <c r="F3425" t="s">
        <v>7451</v>
      </c>
    </row>
    <row r="3426" spans="1:6" x14ac:dyDescent="0.25">
      <c r="A3426" t="str">
        <f t="shared" si="106"/>
        <v>AMMS20721</v>
      </c>
      <c r="B3426" s="116" t="str">
        <f t="shared" si="107"/>
        <v xml:space="preserve">QUORUM SHADE DOUBLE GORDO </v>
      </c>
      <c r="C3426" s="101">
        <v>114</v>
      </c>
      <c r="D3426" t="s">
        <v>1900</v>
      </c>
      <c r="E3426" t="s">
        <v>7452</v>
      </c>
      <c r="F3426" t="s">
        <v>7453</v>
      </c>
    </row>
    <row r="3427" spans="1:6" x14ac:dyDescent="0.25">
      <c r="A3427" t="str">
        <f t="shared" si="106"/>
        <v>AMMS21134</v>
      </c>
      <c r="B3427" s="116" t="str">
        <f t="shared" si="107"/>
        <v xml:space="preserve">QUORUM SHADE DOUBLE GORDO </v>
      </c>
      <c r="C3427" s="101">
        <v>57</v>
      </c>
      <c r="D3427" t="s">
        <v>2755</v>
      </c>
      <c r="E3427" t="s">
        <v>7452</v>
      </c>
      <c r="F3427" t="s">
        <v>7454</v>
      </c>
    </row>
    <row r="3428" spans="1:6" x14ac:dyDescent="0.25">
      <c r="A3428" t="str">
        <f t="shared" si="106"/>
        <v>AMMS19243</v>
      </c>
      <c r="B3428" s="116" t="str">
        <f t="shared" si="107"/>
        <v xml:space="preserve">QUORUM SHADE ROBUSTO </v>
      </c>
      <c r="C3428" s="101">
        <v>80</v>
      </c>
      <c r="D3428" t="s">
        <v>1900</v>
      </c>
      <c r="E3428" t="s">
        <v>7455</v>
      </c>
      <c r="F3428" t="s">
        <v>7456</v>
      </c>
    </row>
    <row r="3429" spans="1:6" x14ac:dyDescent="0.25">
      <c r="A3429" t="str">
        <f t="shared" si="106"/>
        <v>AMMS21135</v>
      </c>
      <c r="B3429" s="116" t="str">
        <f t="shared" si="107"/>
        <v xml:space="preserve">QUORUM SHADE ROBUSTO </v>
      </c>
      <c r="C3429" s="101">
        <v>40</v>
      </c>
      <c r="D3429" t="s">
        <v>2755</v>
      </c>
      <c r="E3429" t="s">
        <v>7455</v>
      </c>
      <c r="F3429" t="s">
        <v>7457</v>
      </c>
    </row>
    <row r="3430" spans="1:6" x14ac:dyDescent="0.25">
      <c r="A3430" t="str">
        <f t="shared" si="106"/>
        <v>AMMS19244</v>
      </c>
      <c r="B3430" s="116" t="str">
        <f t="shared" si="107"/>
        <v xml:space="preserve">QUORUM SHADE SHORT ROBUSTO </v>
      </c>
      <c r="C3430" s="101">
        <v>70</v>
      </c>
      <c r="D3430" t="s">
        <v>1900</v>
      </c>
      <c r="E3430" t="s">
        <v>7458</v>
      </c>
      <c r="F3430" t="s">
        <v>7459</v>
      </c>
    </row>
    <row r="3431" spans="1:6" x14ac:dyDescent="0.25">
      <c r="A3431" t="str">
        <f t="shared" si="106"/>
        <v>AMMS21136</v>
      </c>
      <c r="B3431" s="116" t="str">
        <f t="shared" si="107"/>
        <v xml:space="preserve">QUORUM SHADE SHORT ROBUSTO </v>
      </c>
      <c r="C3431" s="101">
        <v>35</v>
      </c>
      <c r="D3431" t="s">
        <v>2755</v>
      </c>
      <c r="E3431" t="s">
        <v>7458</v>
      </c>
      <c r="F3431" t="s">
        <v>7460</v>
      </c>
    </row>
    <row r="3432" spans="1:6" x14ac:dyDescent="0.25">
      <c r="A3432" t="str">
        <f t="shared" si="106"/>
        <v>AMMS19245</v>
      </c>
      <c r="B3432" s="116" t="str">
        <f t="shared" si="107"/>
        <v xml:space="preserve">QUORUM SHADE TORO </v>
      </c>
      <c r="C3432" s="101">
        <v>88</v>
      </c>
      <c r="D3432" t="s">
        <v>1900</v>
      </c>
      <c r="E3432" t="s">
        <v>7461</v>
      </c>
      <c r="F3432" t="s">
        <v>7462</v>
      </c>
    </row>
    <row r="3433" spans="1:6" x14ac:dyDescent="0.25">
      <c r="A3433" t="str">
        <f t="shared" si="106"/>
        <v>AMMS21137</v>
      </c>
      <c r="B3433" s="116" t="str">
        <f t="shared" si="107"/>
        <v xml:space="preserve">QUORUM SHADE TORO </v>
      </c>
      <c r="C3433" s="101">
        <v>44</v>
      </c>
      <c r="D3433" t="s">
        <v>2755</v>
      </c>
      <c r="E3433" t="s">
        <v>7461</v>
      </c>
      <c r="F3433" t="s">
        <v>7463</v>
      </c>
    </row>
    <row r="3434" spans="1:6" x14ac:dyDescent="0.25">
      <c r="A3434" t="str">
        <f t="shared" si="106"/>
        <v>AMMS19236</v>
      </c>
      <c r="B3434" s="116" t="str">
        <f t="shared" si="107"/>
        <v xml:space="preserve">QUORUM SHORT ROBUSTO </v>
      </c>
      <c r="C3434" s="101">
        <v>70</v>
      </c>
      <c r="D3434" t="s">
        <v>1900</v>
      </c>
      <c r="E3434" t="s">
        <v>7464</v>
      </c>
      <c r="F3434" t="s">
        <v>7465</v>
      </c>
    </row>
    <row r="3435" spans="1:6" x14ac:dyDescent="0.25">
      <c r="A3435" t="str">
        <f t="shared" si="106"/>
        <v>AMMS21138</v>
      </c>
      <c r="B3435" s="116" t="str">
        <f t="shared" si="107"/>
        <v xml:space="preserve">QUORUM SHORT ROBUSTO </v>
      </c>
      <c r="C3435" s="101">
        <v>35</v>
      </c>
      <c r="D3435" t="s">
        <v>2755</v>
      </c>
      <c r="E3435" t="s">
        <v>7464</v>
      </c>
      <c r="F3435" t="s">
        <v>7466</v>
      </c>
    </row>
    <row r="3436" spans="1:6" x14ac:dyDescent="0.25">
      <c r="A3436" t="str">
        <f t="shared" si="106"/>
        <v>AMMS19237</v>
      </c>
      <c r="B3436" s="116" t="str">
        <f t="shared" si="107"/>
        <v xml:space="preserve">QUORUM TORO </v>
      </c>
      <c r="C3436" s="101">
        <v>88</v>
      </c>
      <c r="D3436" t="s">
        <v>1900</v>
      </c>
      <c r="E3436" t="s">
        <v>7467</v>
      </c>
      <c r="F3436" t="s">
        <v>7468</v>
      </c>
    </row>
    <row r="3437" spans="1:6" x14ac:dyDescent="0.25">
      <c r="A3437" t="str">
        <f t="shared" si="106"/>
        <v>AMMS21139</v>
      </c>
      <c r="B3437" s="116" t="str">
        <f t="shared" si="107"/>
        <v xml:space="preserve">QUORUM TORO </v>
      </c>
      <c r="C3437" s="101">
        <v>44</v>
      </c>
      <c r="D3437" t="s">
        <v>2755</v>
      </c>
      <c r="E3437" t="s">
        <v>7467</v>
      </c>
      <c r="F3437" t="s">
        <v>7469</v>
      </c>
    </row>
    <row r="3438" spans="1:6" x14ac:dyDescent="0.25">
      <c r="A3438" t="str">
        <f t="shared" si="106"/>
        <v>AMMS20520</v>
      </c>
      <c r="B3438" s="116" t="str">
        <f t="shared" si="107"/>
        <v xml:space="preserve">RAFAEL GONZALEZ CORONAS DE LONSDALES </v>
      </c>
      <c r="C3438" s="101">
        <v>125</v>
      </c>
      <c r="D3438" t="s">
        <v>2755</v>
      </c>
      <c r="E3438" t="s">
        <v>7470</v>
      </c>
      <c r="F3438" t="s">
        <v>7471</v>
      </c>
    </row>
    <row r="3439" spans="1:6" x14ac:dyDescent="0.25">
      <c r="A3439" t="str">
        <f t="shared" si="106"/>
        <v>AMMS17879</v>
      </c>
      <c r="B3439" s="116" t="str">
        <f t="shared" si="107"/>
        <v xml:space="preserve">RAFAEL GONZALEZ PANETELAS EXTRA </v>
      </c>
      <c r="C3439" s="101">
        <v>112.5</v>
      </c>
      <c r="D3439" t="s">
        <v>3483</v>
      </c>
      <c r="E3439" t="s">
        <v>7472</v>
      </c>
      <c r="F3439" t="s">
        <v>7473</v>
      </c>
    </row>
    <row r="3440" spans="1:6" x14ac:dyDescent="0.25">
      <c r="A3440" t="str">
        <f t="shared" si="106"/>
        <v>AMMS18523</v>
      </c>
      <c r="B3440" s="116" t="str">
        <f t="shared" si="107"/>
        <v xml:space="preserve">RAFAEL GONZALEZ PERLAS </v>
      </c>
      <c r="C3440" s="101">
        <v>175</v>
      </c>
      <c r="D3440" t="s">
        <v>3483</v>
      </c>
      <c r="E3440" t="s">
        <v>7474</v>
      </c>
      <c r="F3440" t="s">
        <v>7475</v>
      </c>
    </row>
    <row r="3441" spans="1:6" x14ac:dyDescent="0.25">
      <c r="A3441" t="str">
        <f t="shared" si="106"/>
        <v>AMMS18801</v>
      </c>
      <c r="B3441" s="116" t="str">
        <f t="shared" si="107"/>
        <v xml:space="preserve">RAFAEL GONZALEZ PERLAS EN CELLO </v>
      </c>
      <c r="C3441" s="101">
        <v>3.5</v>
      </c>
      <c r="D3441" t="s">
        <v>3529</v>
      </c>
      <c r="E3441" t="s">
        <v>7476</v>
      </c>
      <c r="F3441" t="s">
        <v>7477</v>
      </c>
    </row>
    <row r="3442" spans="1:6" x14ac:dyDescent="0.25">
      <c r="A3442" t="str">
        <f t="shared" si="106"/>
        <v>AMMS21160</v>
      </c>
      <c r="B3442" s="116" t="str">
        <f t="shared" si="107"/>
        <v xml:space="preserve">RAFAEL GONZALEZ PERLAS EN CELLO </v>
      </c>
      <c r="C3442" s="101">
        <v>92.5</v>
      </c>
      <c r="D3442" t="s">
        <v>3483</v>
      </c>
      <c r="E3442" t="s">
        <v>7476</v>
      </c>
      <c r="F3442" t="s">
        <v>7478</v>
      </c>
    </row>
    <row r="3443" spans="1:6" x14ac:dyDescent="0.25">
      <c r="A3443" t="str">
        <f t="shared" si="106"/>
        <v>AMMS17928</v>
      </c>
      <c r="B3443" s="116" t="str">
        <f t="shared" si="107"/>
        <v xml:space="preserve">RAFFAELLO </v>
      </c>
      <c r="C3443" s="101">
        <v>85</v>
      </c>
      <c r="D3443" t="s">
        <v>2755</v>
      </c>
      <c r="E3443" t="s">
        <v>7479</v>
      </c>
      <c r="F3443" t="s">
        <v>7480</v>
      </c>
    </row>
    <row r="3444" spans="1:6" x14ac:dyDescent="0.25">
      <c r="A3444" t="str">
        <f t="shared" si="106"/>
        <v>AMMS21705</v>
      </c>
      <c r="B3444" s="116" t="str">
        <f t="shared" si="107"/>
        <v xml:space="preserve">RAMON ALLONES ABSOLUTOS </v>
      </c>
      <c r="C3444" s="101">
        <v>920</v>
      </c>
      <c r="D3444" t="s">
        <v>1900</v>
      </c>
      <c r="E3444" t="s">
        <v>7481</v>
      </c>
      <c r="F3444" t="s">
        <v>7482</v>
      </c>
    </row>
    <row r="3445" spans="1:6" x14ac:dyDescent="0.25">
      <c r="A3445" t="str">
        <f t="shared" si="106"/>
        <v>AMMS20521</v>
      </c>
      <c r="B3445" s="116" t="str">
        <f t="shared" si="107"/>
        <v xml:space="preserve">RAMON ALLONES ALLONES No.3 </v>
      </c>
      <c r="C3445" s="101">
        <v>195</v>
      </c>
      <c r="D3445" t="s">
        <v>2755</v>
      </c>
      <c r="E3445" t="s">
        <v>7483</v>
      </c>
      <c r="F3445" t="s">
        <v>7484</v>
      </c>
    </row>
    <row r="3446" spans="1:6" x14ac:dyDescent="0.25">
      <c r="A3446" t="str">
        <f t="shared" si="106"/>
        <v>AMMS15506</v>
      </c>
      <c r="B3446" s="116" t="str">
        <f t="shared" si="107"/>
        <v xml:space="preserve">RAMON ALLONES ALLONES SPECIALLY SELECTED </v>
      </c>
      <c r="C3446" s="101">
        <v>450</v>
      </c>
      <c r="D3446" t="s">
        <v>3483</v>
      </c>
      <c r="E3446" t="s">
        <v>7485</v>
      </c>
      <c r="F3446" t="s">
        <v>7486</v>
      </c>
    </row>
    <row r="3447" spans="1:6" x14ac:dyDescent="0.25">
      <c r="A3447" t="str">
        <f t="shared" si="106"/>
        <v>AMMS18466</v>
      </c>
      <c r="B3447" s="116" t="str">
        <f t="shared" si="107"/>
        <v xml:space="preserve">RAMON ALLONES ALLONES SUPERIORES </v>
      </c>
      <c r="C3447" s="101">
        <v>174</v>
      </c>
      <c r="D3447" t="s">
        <v>2755</v>
      </c>
      <c r="E3447" t="s">
        <v>7487</v>
      </c>
      <c r="F3447" t="s">
        <v>7488</v>
      </c>
    </row>
    <row r="3448" spans="1:6" x14ac:dyDescent="0.25">
      <c r="A3448" t="str">
        <f t="shared" si="106"/>
        <v>AMMS17654</v>
      </c>
      <c r="B3448" s="116" t="str">
        <f t="shared" si="107"/>
        <v xml:space="preserve">RAMON ALLONES GIGANTES </v>
      </c>
      <c r="C3448" s="101">
        <v>775</v>
      </c>
      <c r="D3448" t="s">
        <v>3483</v>
      </c>
      <c r="E3448" t="s">
        <v>7489</v>
      </c>
      <c r="F3448" t="s">
        <v>7490</v>
      </c>
    </row>
    <row r="3449" spans="1:6" x14ac:dyDescent="0.25">
      <c r="A3449" t="str">
        <f t="shared" si="106"/>
        <v>AMMS19906</v>
      </c>
      <c r="B3449" s="116" t="str">
        <f t="shared" si="107"/>
        <v xml:space="preserve">RAMON ALLONES NOELLAS </v>
      </c>
      <c r="C3449" s="101">
        <v>625</v>
      </c>
      <c r="D3449" t="s">
        <v>3483</v>
      </c>
      <c r="E3449" t="s">
        <v>7491</v>
      </c>
      <c r="F3449" t="s">
        <v>7492</v>
      </c>
    </row>
    <row r="3450" spans="1:6" x14ac:dyDescent="0.25">
      <c r="A3450" t="str">
        <f t="shared" si="106"/>
        <v>AMMS19575</v>
      </c>
      <c r="B3450" s="116" t="str">
        <f t="shared" si="107"/>
        <v xml:space="preserve">RAMON ALLONES SELECTED CELLO </v>
      </c>
      <c r="C3450" s="101">
        <v>8.8000000000000007</v>
      </c>
      <c r="D3450" t="s">
        <v>3529</v>
      </c>
      <c r="E3450" t="s">
        <v>7493</v>
      </c>
      <c r="F3450" t="s">
        <v>7494</v>
      </c>
    </row>
    <row r="3451" spans="1:6" x14ac:dyDescent="0.25">
      <c r="A3451" t="str">
        <f t="shared" si="106"/>
        <v>AMMS21161</v>
      </c>
      <c r="B3451" s="116" t="str">
        <f t="shared" si="107"/>
        <v xml:space="preserve">RAMON ALLONES SELECTED CELLO </v>
      </c>
      <c r="C3451" s="101">
        <v>220</v>
      </c>
      <c r="D3451" t="s">
        <v>3483</v>
      </c>
      <c r="E3451" t="s">
        <v>7493</v>
      </c>
      <c r="F3451" t="s">
        <v>7495</v>
      </c>
    </row>
    <row r="3452" spans="1:6" x14ac:dyDescent="0.25">
      <c r="A3452" t="str">
        <f t="shared" si="106"/>
        <v>AMMS15495</v>
      </c>
      <c r="B3452" s="116" t="str">
        <f t="shared" si="107"/>
        <v xml:space="preserve">RAMON ALLONES SMALL CLUB CORONAS </v>
      </c>
      <c r="C3452" s="101">
        <v>250</v>
      </c>
      <c r="D3452" t="s">
        <v>3483</v>
      </c>
      <c r="E3452" t="s">
        <v>7496</v>
      </c>
      <c r="F3452" t="s">
        <v>7497</v>
      </c>
    </row>
    <row r="3453" spans="1:6" x14ac:dyDescent="0.25">
      <c r="A3453" t="str">
        <f t="shared" si="106"/>
        <v>AMMS20125</v>
      </c>
      <c r="B3453" s="116" t="str">
        <f t="shared" si="107"/>
        <v xml:space="preserve">RAMON ALLONES SPECIALLY SELECTED </v>
      </c>
      <c r="C3453" s="101">
        <v>900</v>
      </c>
      <c r="D3453" t="s">
        <v>2964</v>
      </c>
      <c r="E3453" t="s">
        <v>7498</v>
      </c>
      <c r="F3453" t="s">
        <v>7499</v>
      </c>
    </row>
    <row r="3454" spans="1:6" x14ac:dyDescent="0.25">
      <c r="A3454" t="str">
        <f t="shared" si="106"/>
        <v>AMMS18534</v>
      </c>
      <c r="B3454" s="116" t="str">
        <f t="shared" si="107"/>
        <v xml:space="preserve">REGINA </v>
      </c>
      <c r="C3454" s="101">
        <v>30</v>
      </c>
      <c r="D3454" t="s">
        <v>2755</v>
      </c>
      <c r="E3454" t="s">
        <v>7500</v>
      </c>
      <c r="F3454" t="s">
        <v>7501</v>
      </c>
    </row>
    <row r="3455" spans="1:6" x14ac:dyDescent="0.25">
      <c r="A3455" t="str">
        <f t="shared" si="106"/>
        <v>AMMS19669</v>
      </c>
      <c r="B3455" s="116" t="str">
        <f t="shared" si="107"/>
        <v xml:space="preserve">REGINA 12.04.73 </v>
      </c>
      <c r="C3455" s="101">
        <v>50</v>
      </c>
      <c r="D3455" t="s">
        <v>2755</v>
      </c>
      <c r="E3455" t="s">
        <v>7502</v>
      </c>
      <c r="F3455" t="s">
        <v>7503</v>
      </c>
    </row>
    <row r="3456" spans="1:6" x14ac:dyDescent="0.25">
      <c r="A3456" t="str">
        <f t="shared" si="106"/>
        <v>AMMS16875</v>
      </c>
      <c r="B3456" s="116" t="str">
        <f t="shared" si="107"/>
        <v xml:space="preserve">REMEDIOS 92 CORONA GORDA NATURAL </v>
      </c>
      <c r="C3456" s="101">
        <v>5.75</v>
      </c>
      <c r="D3456" t="s">
        <v>3529</v>
      </c>
      <c r="E3456" t="s">
        <v>7504</v>
      </c>
      <c r="F3456" t="s">
        <v>7505</v>
      </c>
    </row>
    <row r="3457" spans="1:6" x14ac:dyDescent="0.25">
      <c r="A3457" t="str">
        <f t="shared" si="106"/>
        <v>AMMS20959</v>
      </c>
      <c r="B3457" s="116" t="str">
        <f t="shared" si="107"/>
        <v xml:space="preserve">REY DEL MUNDO ROYAL SERIES </v>
      </c>
      <c r="C3457" s="101">
        <v>870</v>
      </c>
      <c r="D3457" t="s">
        <v>1900</v>
      </c>
      <c r="E3457" t="s">
        <v>7506</v>
      </c>
      <c r="F3457" t="s">
        <v>7507</v>
      </c>
    </row>
    <row r="3458" spans="1:6" x14ac:dyDescent="0.25">
      <c r="A3458" t="str">
        <f t="shared" ref="A3458:A3521" si="108">"AMMS" &amp; F3458</f>
        <v>AMMS19437</v>
      </c>
      <c r="B3458" s="116" t="str">
        <f t="shared" ref="B3458:B3521" si="109">E3458 &amp; " " &amp; IF(D3458="astuccio da 20 pezzi","*AST 20",IF(D3458="cartoccio da 20 pezzi","*CART 20",""))</f>
        <v xml:space="preserve">RITUAL ROBUSTO </v>
      </c>
      <c r="C3458" s="101">
        <v>75</v>
      </c>
      <c r="D3458" t="s">
        <v>2755</v>
      </c>
      <c r="E3458" t="s">
        <v>7508</v>
      </c>
      <c r="F3458" t="s">
        <v>7509</v>
      </c>
    </row>
    <row r="3459" spans="1:6" x14ac:dyDescent="0.25">
      <c r="A3459" t="str">
        <f t="shared" si="108"/>
        <v>AMMS19998</v>
      </c>
      <c r="B3459" s="116" t="str">
        <f t="shared" si="109"/>
        <v xml:space="preserve">ROCKY PATEL CIGAR SMOKING WORLD CHAMPIONSHIP MAREVA </v>
      </c>
      <c r="C3459" s="101">
        <v>99</v>
      </c>
      <c r="D3459" t="s">
        <v>2755</v>
      </c>
      <c r="E3459" t="s">
        <v>7510</v>
      </c>
      <c r="F3459" t="s">
        <v>7511</v>
      </c>
    </row>
    <row r="3460" spans="1:6" x14ac:dyDescent="0.25">
      <c r="A3460" t="str">
        <f t="shared" si="108"/>
        <v>AMMS20573</v>
      </c>
      <c r="B3460" s="116" t="str">
        <f t="shared" si="109"/>
        <v xml:space="preserve">ROCKY PATEL CIGAR SMOKING WORLD CHAMPIONSHIP ROBUSTO </v>
      </c>
      <c r="C3460" s="101">
        <v>250</v>
      </c>
      <c r="D3460" t="s">
        <v>1900</v>
      </c>
      <c r="E3460" t="s">
        <v>7512</v>
      </c>
      <c r="F3460" t="s">
        <v>7513</v>
      </c>
    </row>
    <row r="3461" spans="1:6" x14ac:dyDescent="0.25">
      <c r="A3461" t="str">
        <f t="shared" si="108"/>
        <v>AMMS20570</v>
      </c>
      <c r="B3461" s="116" t="str">
        <f t="shared" si="109"/>
        <v xml:space="preserve">ROCKY PATEL CIGAR SMOKING WORLD CHAMPIONSHIP TORO </v>
      </c>
      <c r="C3461" s="101">
        <v>270</v>
      </c>
      <c r="D3461" t="s">
        <v>1900</v>
      </c>
      <c r="E3461" t="s">
        <v>7514</v>
      </c>
      <c r="F3461" t="s">
        <v>7515</v>
      </c>
    </row>
    <row r="3462" spans="1:6" x14ac:dyDescent="0.25">
      <c r="A3462" t="str">
        <f t="shared" si="108"/>
        <v>AMMS20574</v>
      </c>
      <c r="B3462" s="116" t="str">
        <f t="shared" si="109"/>
        <v xml:space="preserve">ROCKY PATEL DISCIPLE BALA </v>
      </c>
      <c r="C3462" s="101">
        <v>400</v>
      </c>
      <c r="D3462" t="s">
        <v>1900</v>
      </c>
      <c r="E3462" t="s">
        <v>7516</v>
      </c>
      <c r="F3462" t="s">
        <v>7517</v>
      </c>
    </row>
    <row r="3463" spans="1:6" x14ac:dyDescent="0.25">
      <c r="A3463" t="str">
        <f t="shared" si="108"/>
        <v>AMMS20575</v>
      </c>
      <c r="B3463" s="116" t="str">
        <f t="shared" si="109"/>
        <v xml:space="preserve">ROCKY PATEL DISCIPLE ROBUSTO </v>
      </c>
      <c r="C3463" s="101">
        <v>340</v>
      </c>
      <c r="D3463" t="s">
        <v>1900</v>
      </c>
      <c r="E3463" t="s">
        <v>7518</v>
      </c>
      <c r="F3463" t="s">
        <v>7519</v>
      </c>
    </row>
    <row r="3464" spans="1:6" x14ac:dyDescent="0.25">
      <c r="A3464" t="str">
        <f t="shared" si="108"/>
        <v>AMMS20576</v>
      </c>
      <c r="B3464" s="116" t="str">
        <f t="shared" si="109"/>
        <v xml:space="preserve">ROCKY PATEL DISCIPLE SIXTY </v>
      </c>
      <c r="C3464" s="101">
        <v>420</v>
      </c>
      <c r="D3464" t="s">
        <v>1900</v>
      </c>
      <c r="E3464" t="s">
        <v>7520</v>
      </c>
      <c r="F3464" t="s">
        <v>7521</v>
      </c>
    </row>
    <row r="3465" spans="1:6" x14ac:dyDescent="0.25">
      <c r="A3465" t="str">
        <f t="shared" si="108"/>
        <v>AMMS21809</v>
      </c>
      <c r="B3465" s="116" t="str">
        <f t="shared" si="109"/>
        <v xml:space="preserve">ROCKY PATEL EMERALD ROBUSTO </v>
      </c>
      <c r="C3465" s="101">
        <v>300</v>
      </c>
      <c r="D3465" t="s">
        <v>1900</v>
      </c>
      <c r="E3465" t="s">
        <v>7522</v>
      </c>
      <c r="F3465" t="s">
        <v>7523</v>
      </c>
    </row>
    <row r="3466" spans="1:6" x14ac:dyDescent="0.25">
      <c r="A3466" t="str">
        <f t="shared" si="108"/>
        <v>AMMS21810</v>
      </c>
      <c r="B3466" s="116" t="str">
        <f t="shared" si="109"/>
        <v xml:space="preserve">ROCKY PATEL EMERALD SIXTY </v>
      </c>
      <c r="C3466" s="101">
        <v>360</v>
      </c>
      <c r="D3466" t="s">
        <v>1900</v>
      </c>
      <c r="E3466" t="s">
        <v>7524</v>
      </c>
      <c r="F3466" t="s">
        <v>7525</v>
      </c>
    </row>
    <row r="3467" spans="1:6" x14ac:dyDescent="0.25">
      <c r="A3467" t="str">
        <f t="shared" si="108"/>
        <v>AMMS19162</v>
      </c>
      <c r="B3467" s="116" t="str">
        <f t="shared" si="109"/>
        <v xml:space="preserve">ROCKY PATEL FIFTEENTH ANNIVERSARY ROBUSTO </v>
      </c>
      <c r="C3467" s="101">
        <v>250</v>
      </c>
      <c r="D3467" t="s">
        <v>1900</v>
      </c>
      <c r="E3467" t="s">
        <v>7526</v>
      </c>
      <c r="F3467" t="s">
        <v>7527</v>
      </c>
    </row>
    <row r="3468" spans="1:6" x14ac:dyDescent="0.25">
      <c r="A3468" t="str">
        <f t="shared" si="108"/>
        <v>AMMS19404</v>
      </c>
      <c r="B3468" s="116" t="str">
        <f t="shared" si="109"/>
        <v xml:space="preserve">ROCKY PATEL FIFTY-FIVE CORONA 55 </v>
      </c>
      <c r="C3468" s="101">
        <v>185</v>
      </c>
      <c r="D3468" t="s">
        <v>1900</v>
      </c>
      <c r="E3468" t="s">
        <v>7528</v>
      </c>
      <c r="F3468" t="s">
        <v>7529</v>
      </c>
    </row>
    <row r="3469" spans="1:6" x14ac:dyDescent="0.25">
      <c r="A3469" t="str">
        <f t="shared" si="108"/>
        <v>AMMS19405</v>
      </c>
      <c r="B3469" s="116" t="str">
        <f t="shared" si="109"/>
        <v xml:space="preserve">ROCKY PATEL FIFTY-FIVE ROBUSTO 55 </v>
      </c>
      <c r="C3469" s="101">
        <v>250</v>
      </c>
      <c r="D3469" t="s">
        <v>1900</v>
      </c>
      <c r="E3469" t="s">
        <v>7530</v>
      </c>
      <c r="F3469" t="s">
        <v>7531</v>
      </c>
    </row>
    <row r="3470" spans="1:6" x14ac:dyDescent="0.25">
      <c r="A3470" t="str">
        <f t="shared" si="108"/>
        <v>AMMS19406</v>
      </c>
      <c r="B3470" s="116" t="str">
        <f t="shared" si="109"/>
        <v xml:space="preserve">ROCKY PATEL FIFTY-FIVE TORO 55 </v>
      </c>
      <c r="C3470" s="101">
        <v>260</v>
      </c>
      <c r="D3470" t="s">
        <v>1900</v>
      </c>
      <c r="E3470" t="s">
        <v>7532</v>
      </c>
      <c r="F3470" t="s">
        <v>7533</v>
      </c>
    </row>
    <row r="3471" spans="1:6" x14ac:dyDescent="0.25">
      <c r="A3471" t="str">
        <f t="shared" si="108"/>
        <v>AMMS21811</v>
      </c>
      <c r="B3471" s="116" t="str">
        <f t="shared" si="109"/>
        <v xml:space="preserve">ROCKY PATEL GOLD LABEL ROBUSTO </v>
      </c>
      <c r="C3471" s="101">
        <v>370</v>
      </c>
      <c r="D3471" t="s">
        <v>1900</v>
      </c>
      <c r="E3471" t="s">
        <v>7534</v>
      </c>
      <c r="F3471" t="s">
        <v>7535</v>
      </c>
    </row>
    <row r="3472" spans="1:6" x14ac:dyDescent="0.25">
      <c r="A3472" t="str">
        <f t="shared" si="108"/>
        <v>AMMS21812</v>
      </c>
      <c r="B3472" s="116" t="str">
        <f t="shared" si="109"/>
        <v xml:space="preserve">ROCKY PATEL GOLD LABEL SIXTY </v>
      </c>
      <c r="C3472" s="101">
        <v>450</v>
      </c>
      <c r="D3472" t="s">
        <v>1900</v>
      </c>
      <c r="E3472" t="s">
        <v>7536</v>
      </c>
      <c r="F3472" t="s">
        <v>7537</v>
      </c>
    </row>
    <row r="3473" spans="1:6" x14ac:dyDescent="0.25">
      <c r="A3473" t="str">
        <f t="shared" si="108"/>
        <v>AMMS20571</v>
      </c>
      <c r="B3473" s="116" t="str">
        <f t="shared" si="109"/>
        <v xml:space="preserve">ROCKY PATEL GRAND RESERVE ROBUSTO </v>
      </c>
      <c r="C3473" s="101">
        <v>150</v>
      </c>
      <c r="D3473" t="s">
        <v>2755</v>
      </c>
      <c r="E3473" t="s">
        <v>7538</v>
      </c>
      <c r="F3473" t="s">
        <v>7539</v>
      </c>
    </row>
    <row r="3474" spans="1:6" x14ac:dyDescent="0.25">
      <c r="A3474" t="str">
        <f t="shared" si="108"/>
        <v>AMMS20572</v>
      </c>
      <c r="B3474" s="116" t="str">
        <f t="shared" si="109"/>
        <v xml:space="preserve">ROCKY PATEL GRAND RESERVE SIXTY </v>
      </c>
      <c r="C3474" s="101">
        <v>170</v>
      </c>
      <c r="D3474" t="s">
        <v>2755</v>
      </c>
      <c r="E3474" t="s">
        <v>7540</v>
      </c>
      <c r="F3474" t="s">
        <v>7541</v>
      </c>
    </row>
    <row r="3475" spans="1:6" x14ac:dyDescent="0.25">
      <c r="A3475" t="str">
        <f t="shared" si="108"/>
        <v>AMMS20185</v>
      </c>
      <c r="B3475" s="116" t="str">
        <f t="shared" si="109"/>
        <v xml:space="preserve">ROCKY PATEL NUMBER 6 ROBUSTO </v>
      </c>
      <c r="C3475" s="101">
        <v>250</v>
      </c>
      <c r="D3475" t="s">
        <v>1900</v>
      </c>
      <c r="E3475" t="s">
        <v>7542</v>
      </c>
      <c r="F3475" t="s">
        <v>7543</v>
      </c>
    </row>
    <row r="3476" spans="1:6" x14ac:dyDescent="0.25">
      <c r="A3476" t="str">
        <f t="shared" si="108"/>
        <v>AMMS20186</v>
      </c>
      <c r="B3476" s="116" t="str">
        <f t="shared" si="109"/>
        <v xml:space="preserve">ROCKY PATEL NUMBER 6 SIXTY </v>
      </c>
      <c r="C3476" s="101">
        <v>300</v>
      </c>
      <c r="D3476" t="s">
        <v>1900</v>
      </c>
      <c r="E3476" t="s">
        <v>7544</v>
      </c>
      <c r="F3476" t="s">
        <v>7545</v>
      </c>
    </row>
    <row r="3477" spans="1:6" x14ac:dyDescent="0.25">
      <c r="A3477" t="str">
        <f t="shared" si="108"/>
        <v>AMMS20192</v>
      </c>
      <c r="B3477" s="116" t="str">
        <f t="shared" si="109"/>
        <v xml:space="preserve">ROCKY PATEL QUARTER CENTURY ROBUSTO </v>
      </c>
      <c r="C3477" s="101">
        <v>275</v>
      </c>
      <c r="D3477" t="s">
        <v>1900</v>
      </c>
      <c r="E3477" t="s">
        <v>7546</v>
      </c>
      <c r="F3477" t="s">
        <v>7547</v>
      </c>
    </row>
    <row r="3478" spans="1:6" x14ac:dyDescent="0.25">
      <c r="A3478" t="str">
        <f t="shared" si="108"/>
        <v>AMMS20193</v>
      </c>
      <c r="B3478" s="116" t="str">
        <f t="shared" si="109"/>
        <v xml:space="preserve">ROCKY PATEL SPECIAL EDITION ROBUSTO </v>
      </c>
      <c r="C3478" s="101">
        <v>125</v>
      </c>
      <c r="D3478" t="s">
        <v>2755</v>
      </c>
      <c r="E3478" t="s">
        <v>7548</v>
      </c>
      <c r="F3478" t="s">
        <v>7549</v>
      </c>
    </row>
    <row r="3479" spans="1:6" x14ac:dyDescent="0.25">
      <c r="A3479" t="str">
        <f t="shared" si="108"/>
        <v>AMMS20194</v>
      </c>
      <c r="B3479" s="116" t="str">
        <f t="shared" si="109"/>
        <v xml:space="preserve">ROCKY PATEL SUN GROWN JUNIORS </v>
      </c>
      <c r="C3479" s="101">
        <v>24.5</v>
      </c>
      <c r="D3479" t="s">
        <v>2752</v>
      </c>
      <c r="E3479" t="s">
        <v>7550</v>
      </c>
      <c r="F3479" t="s">
        <v>7551</v>
      </c>
    </row>
    <row r="3480" spans="1:6" x14ac:dyDescent="0.25">
      <c r="A3480" t="str">
        <f t="shared" si="108"/>
        <v>AMMS20191</v>
      </c>
      <c r="B3480" s="116" t="str">
        <f t="shared" si="109"/>
        <v xml:space="preserve">ROCKY PATEL SUN GROWN MADURO ROBUSTO </v>
      </c>
      <c r="C3480" s="101">
        <v>265</v>
      </c>
      <c r="D3480" t="s">
        <v>1900</v>
      </c>
      <c r="E3480" t="s">
        <v>7552</v>
      </c>
      <c r="F3480" t="s">
        <v>7553</v>
      </c>
    </row>
    <row r="3481" spans="1:6" x14ac:dyDescent="0.25">
      <c r="A3481" t="str">
        <f t="shared" si="108"/>
        <v>AMMS20579</v>
      </c>
      <c r="B3481" s="116" t="str">
        <f t="shared" si="109"/>
        <v xml:space="preserve">ROCKY PATEL SUN GROWN MADURO TORO </v>
      </c>
      <c r="C3481" s="101">
        <v>300</v>
      </c>
      <c r="D3481" t="s">
        <v>1900</v>
      </c>
      <c r="E3481" t="s">
        <v>7554</v>
      </c>
      <c r="F3481" t="s">
        <v>7555</v>
      </c>
    </row>
    <row r="3482" spans="1:6" x14ac:dyDescent="0.25">
      <c r="A3482" t="str">
        <f t="shared" si="108"/>
        <v>AMMS20189</v>
      </c>
      <c r="B3482" s="116" t="str">
        <f t="shared" si="109"/>
        <v xml:space="preserve">ROCKY PATEL THE EDGE COROJO B52 </v>
      </c>
      <c r="C3482" s="101">
        <v>285</v>
      </c>
      <c r="D3482" t="s">
        <v>3813</v>
      </c>
      <c r="E3482" t="s">
        <v>7556</v>
      </c>
      <c r="F3482" t="s">
        <v>7557</v>
      </c>
    </row>
    <row r="3483" spans="1:6" x14ac:dyDescent="0.25">
      <c r="A3483" t="str">
        <f t="shared" si="108"/>
        <v>AMMS19155</v>
      </c>
      <c r="B3483" s="116" t="str">
        <f t="shared" si="109"/>
        <v xml:space="preserve">ROCKY PATEL THE EDGE COROJO ROBUSTO </v>
      </c>
      <c r="C3483" s="101">
        <v>154</v>
      </c>
      <c r="D3483" t="s">
        <v>1900</v>
      </c>
      <c r="E3483" t="s">
        <v>7558</v>
      </c>
      <c r="F3483" t="s">
        <v>7559</v>
      </c>
    </row>
    <row r="3484" spans="1:6" x14ac:dyDescent="0.25">
      <c r="A3484" t="str">
        <f t="shared" si="108"/>
        <v>AMMS20190</v>
      </c>
      <c r="B3484" s="116" t="str">
        <f t="shared" si="109"/>
        <v xml:space="preserve">ROCKY PATEL THE EDGE COROJO SHORT ROBUSTO </v>
      </c>
      <c r="C3484" s="101">
        <v>170</v>
      </c>
      <c r="D3484" t="s">
        <v>1900</v>
      </c>
      <c r="E3484" t="s">
        <v>7560</v>
      </c>
      <c r="F3484" t="s">
        <v>7561</v>
      </c>
    </row>
    <row r="3485" spans="1:6" x14ac:dyDescent="0.25">
      <c r="A3485" t="str">
        <f t="shared" si="108"/>
        <v>AMMS19156</v>
      </c>
      <c r="B3485" s="116" t="str">
        <f t="shared" si="109"/>
        <v xml:space="preserve">ROCKY PATEL THE EDGE COROJO TORO </v>
      </c>
      <c r="C3485" s="101">
        <v>175</v>
      </c>
      <c r="D3485" t="s">
        <v>1900</v>
      </c>
      <c r="E3485" t="s">
        <v>7562</v>
      </c>
      <c r="F3485" t="s">
        <v>7563</v>
      </c>
    </row>
    <row r="3486" spans="1:6" x14ac:dyDescent="0.25">
      <c r="A3486" t="str">
        <f t="shared" si="108"/>
        <v>AMMS20196</v>
      </c>
      <c r="B3486" s="116" t="str">
        <f t="shared" si="109"/>
        <v xml:space="preserve">ROCKY PATEL VINTAGE 1992 JUNIORS </v>
      </c>
      <c r="C3486" s="101">
        <v>24.5</v>
      </c>
      <c r="D3486" t="s">
        <v>2752</v>
      </c>
      <c r="E3486" t="s">
        <v>7564</v>
      </c>
      <c r="F3486" t="s">
        <v>7565</v>
      </c>
    </row>
    <row r="3487" spans="1:6" x14ac:dyDescent="0.25">
      <c r="A3487" t="str">
        <f t="shared" si="108"/>
        <v>AMMS20197</v>
      </c>
      <c r="B3487" s="116" t="str">
        <f t="shared" si="109"/>
        <v xml:space="preserve">ROCKY PATEL VINTAGE 1999 JUNIORS </v>
      </c>
      <c r="C3487" s="101">
        <v>24.5</v>
      </c>
      <c r="D3487" t="s">
        <v>2752</v>
      </c>
      <c r="E3487" t="s">
        <v>7566</v>
      </c>
      <c r="F3487" t="s">
        <v>7567</v>
      </c>
    </row>
    <row r="3488" spans="1:6" x14ac:dyDescent="0.25">
      <c r="A3488" t="str">
        <f t="shared" si="108"/>
        <v>AMMS20198</v>
      </c>
      <c r="B3488" s="116" t="str">
        <f t="shared" si="109"/>
        <v xml:space="preserve">ROCKY PATEL VINTAGE 2003 JUNIORS </v>
      </c>
      <c r="C3488" s="101">
        <v>24.5</v>
      </c>
      <c r="D3488" t="s">
        <v>2752</v>
      </c>
      <c r="E3488" t="s">
        <v>7568</v>
      </c>
      <c r="F3488" t="s">
        <v>7569</v>
      </c>
    </row>
    <row r="3489" spans="1:6" x14ac:dyDescent="0.25">
      <c r="A3489" t="str">
        <f t="shared" si="108"/>
        <v>AMMS19158</v>
      </c>
      <c r="B3489" s="116" t="str">
        <f t="shared" si="109"/>
        <v xml:space="preserve">ROCKY PATEL VINTAGE SERIES 1990 CORONA </v>
      </c>
      <c r="C3489" s="101">
        <v>160</v>
      </c>
      <c r="D3489" t="s">
        <v>1900</v>
      </c>
      <c r="E3489" t="s">
        <v>7570</v>
      </c>
      <c r="F3489" t="s">
        <v>7571</v>
      </c>
    </row>
    <row r="3490" spans="1:6" x14ac:dyDescent="0.25">
      <c r="A3490" t="str">
        <f t="shared" si="108"/>
        <v>AMMS19157</v>
      </c>
      <c r="B3490" s="116" t="str">
        <f t="shared" si="109"/>
        <v xml:space="preserve">ROCKY PATEL VINTAGE SERIES 1990 PETITE CORONA </v>
      </c>
      <c r="C3490" s="101">
        <v>145</v>
      </c>
      <c r="D3490" t="s">
        <v>1900</v>
      </c>
      <c r="E3490" t="s">
        <v>7572</v>
      </c>
      <c r="F3490" t="s">
        <v>7573</v>
      </c>
    </row>
    <row r="3491" spans="1:6" x14ac:dyDescent="0.25">
      <c r="A3491" t="str">
        <f t="shared" si="108"/>
        <v>AMMS19159</v>
      </c>
      <c r="B3491" s="116" t="str">
        <f t="shared" si="109"/>
        <v xml:space="preserve">ROCKY PATEL VINTAGE SERIES 1990 ROBUSTO </v>
      </c>
      <c r="C3491" s="101">
        <v>175</v>
      </c>
      <c r="D3491" t="s">
        <v>1900</v>
      </c>
      <c r="E3491" t="s">
        <v>7574</v>
      </c>
      <c r="F3491" t="s">
        <v>7575</v>
      </c>
    </row>
    <row r="3492" spans="1:6" x14ac:dyDescent="0.25">
      <c r="A3492" t="str">
        <f t="shared" si="108"/>
        <v>AMMS20187</v>
      </c>
      <c r="B3492" s="116" t="str">
        <f t="shared" si="109"/>
        <v xml:space="preserve">ROCKY PATEL VINTAGE SERIES 2003 ROBUSTO </v>
      </c>
      <c r="C3492" s="101">
        <v>198</v>
      </c>
      <c r="D3492" t="s">
        <v>1900</v>
      </c>
      <c r="E3492" t="s">
        <v>7576</v>
      </c>
      <c r="F3492" t="s">
        <v>7577</v>
      </c>
    </row>
    <row r="3493" spans="1:6" x14ac:dyDescent="0.25">
      <c r="A3493" t="str">
        <f t="shared" si="108"/>
        <v>AMMS20188</v>
      </c>
      <c r="B3493" s="116" t="str">
        <f t="shared" si="109"/>
        <v xml:space="preserve">ROCKY PATEL VINTAGE SERIES 2006 ROBUSTO </v>
      </c>
      <c r="C3493" s="101">
        <v>255</v>
      </c>
      <c r="D3493" t="s">
        <v>1900</v>
      </c>
      <c r="E3493" t="s">
        <v>7578</v>
      </c>
      <c r="F3493" t="s">
        <v>7579</v>
      </c>
    </row>
    <row r="3494" spans="1:6" x14ac:dyDescent="0.25">
      <c r="A3494" t="str">
        <f t="shared" si="108"/>
        <v>AMMS20195</v>
      </c>
      <c r="B3494" s="116" t="str">
        <f t="shared" si="109"/>
        <v xml:space="preserve">ROCKY PATEL VINTAGE1990 JUNIORS </v>
      </c>
      <c r="C3494" s="101">
        <v>24.5</v>
      </c>
      <c r="D3494" t="s">
        <v>2752</v>
      </c>
      <c r="E3494" t="s">
        <v>7580</v>
      </c>
      <c r="F3494" t="s">
        <v>7581</v>
      </c>
    </row>
    <row r="3495" spans="1:6" x14ac:dyDescent="0.25">
      <c r="A3495" t="str">
        <f t="shared" si="108"/>
        <v>AMMS21818</v>
      </c>
      <c r="B3495" s="116" t="str">
        <f t="shared" si="109"/>
        <v xml:space="preserve">ROMEO Y JULIETA AMANTES </v>
      </c>
      <c r="C3495" s="101">
        <v>397.5</v>
      </c>
      <c r="D3495" t="s">
        <v>2752</v>
      </c>
      <c r="E3495" t="s">
        <v>7582</v>
      </c>
      <c r="F3495" t="s">
        <v>7583</v>
      </c>
    </row>
    <row r="3496" spans="1:6" x14ac:dyDescent="0.25">
      <c r="A3496" t="str">
        <f t="shared" si="108"/>
        <v>AMMS16803</v>
      </c>
      <c r="B3496" s="116" t="str">
        <f t="shared" si="109"/>
        <v xml:space="preserve">ROMEO Y JULIETA BELICOSOS </v>
      </c>
      <c r="C3496" s="101">
        <v>537.5</v>
      </c>
      <c r="D3496" t="s">
        <v>3483</v>
      </c>
      <c r="E3496" t="s">
        <v>7584</v>
      </c>
      <c r="F3496" t="s">
        <v>7585</v>
      </c>
    </row>
    <row r="3497" spans="1:6" x14ac:dyDescent="0.25">
      <c r="A3497" t="str">
        <f t="shared" si="108"/>
        <v>AMMS20958</v>
      </c>
      <c r="B3497" s="116" t="str">
        <f t="shared" si="109"/>
        <v xml:space="preserve">ROMEO Y JULIETA BELVEDERES </v>
      </c>
      <c r="C3497" s="101">
        <v>200</v>
      </c>
      <c r="D3497" t="s">
        <v>3483</v>
      </c>
      <c r="E3497" t="s">
        <v>7586</v>
      </c>
      <c r="F3497" t="s">
        <v>7587</v>
      </c>
    </row>
    <row r="3498" spans="1:6" x14ac:dyDescent="0.25">
      <c r="A3498" t="str">
        <f t="shared" si="108"/>
        <v>AMMS19270</v>
      </c>
      <c r="B3498" s="116" t="str">
        <f t="shared" si="109"/>
        <v xml:space="preserve">ROMEO Y JULIETA CAZADORES </v>
      </c>
      <c r="C3498" s="101">
        <v>462.5</v>
      </c>
      <c r="D3498" t="s">
        <v>3483</v>
      </c>
      <c r="E3498" t="s">
        <v>7588</v>
      </c>
      <c r="F3498" t="s">
        <v>7589</v>
      </c>
    </row>
    <row r="3499" spans="1:6" x14ac:dyDescent="0.25">
      <c r="A3499" t="str">
        <f t="shared" si="108"/>
        <v>AMMS19005</v>
      </c>
      <c r="B3499" s="116" t="str">
        <f t="shared" si="109"/>
        <v xml:space="preserve">ROMEO Y JULIETA CEDROS DE LUXE CDH </v>
      </c>
      <c r="C3499" s="101">
        <v>225</v>
      </c>
      <c r="D3499" t="s">
        <v>2755</v>
      </c>
      <c r="E3499" t="s">
        <v>7590</v>
      </c>
      <c r="F3499" t="s">
        <v>7591</v>
      </c>
    </row>
    <row r="3500" spans="1:6" x14ac:dyDescent="0.25">
      <c r="A3500" t="str">
        <f t="shared" si="108"/>
        <v>AMMS19674</v>
      </c>
      <c r="B3500" s="116" t="str">
        <f t="shared" si="109"/>
        <v xml:space="preserve">ROMEO Y JULIETA CHURCHILL ANEJADOS </v>
      </c>
      <c r="C3500" s="101">
        <v>28</v>
      </c>
      <c r="D3500" t="s">
        <v>3529</v>
      </c>
      <c r="E3500" t="s">
        <v>7592</v>
      </c>
      <c r="F3500" t="s">
        <v>7593</v>
      </c>
    </row>
    <row r="3501" spans="1:6" x14ac:dyDescent="0.25">
      <c r="A3501" t="str">
        <f t="shared" si="108"/>
        <v>AMMS16588</v>
      </c>
      <c r="B3501" s="116" t="str">
        <f t="shared" si="109"/>
        <v xml:space="preserve">ROMEO Y JULIETA CHURCHILLS </v>
      </c>
      <c r="C3501" s="101">
        <v>35</v>
      </c>
      <c r="D3501" t="s">
        <v>3529</v>
      </c>
      <c r="E3501" t="s">
        <v>7594</v>
      </c>
      <c r="F3501" t="s">
        <v>7595</v>
      </c>
    </row>
    <row r="3502" spans="1:6" x14ac:dyDescent="0.25">
      <c r="A3502" t="str">
        <f t="shared" si="108"/>
        <v>AMMS20728</v>
      </c>
      <c r="B3502" s="116" t="str">
        <f t="shared" si="109"/>
        <v xml:space="preserve">ROMEO Y JULIETA CHURCHILLS </v>
      </c>
      <c r="C3502" s="101">
        <v>800</v>
      </c>
      <c r="D3502" t="s">
        <v>3483</v>
      </c>
      <c r="E3502" t="s">
        <v>7594</v>
      </c>
      <c r="F3502" t="s">
        <v>7596</v>
      </c>
    </row>
    <row r="3503" spans="1:6" x14ac:dyDescent="0.25">
      <c r="A3503" t="str">
        <f t="shared" si="108"/>
        <v>AMMS21049</v>
      </c>
      <c r="B3503" s="116" t="str">
        <f t="shared" si="109"/>
        <v xml:space="preserve">ROMEO Y JULIETA CHURCHILLS </v>
      </c>
      <c r="C3503" s="101">
        <v>350</v>
      </c>
      <c r="D3503" t="s">
        <v>2755</v>
      </c>
      <c r="E3503" t="s">
        <v>7594</v>
      </c>
      <c r="F3503" t="s">
        <v>7597</v>
      </c>
    </row>
    <row r="3504" spans="1:6" x14ac:dyDescent="0.25">
      <c r="A3504" t="str">
        <f t="shared" si="108"/>
        <v>AMMS19722</v>
      </c>
      <c r="B3504" s="116" t="str">
        <f t="shared" si="109"/>
        <v xml:space="preserve">ROMEO Y JULIETA CLUB KINGS </v>
      </c>
      <c r="C3504" s="101">
        <v>80</v>
      </c>
      <c r="D3504" t="s">
        <v>2752</v>
      </c>
      <c r="E3504" t="s">
        <v>7598</v>
      </c>
      <c r="F3504" t="s">
        <v>7599</v>
      </c>
    </row>
    <row r="3505" spans="1:6" x14ac:dyDescent="0.25">
      <c r="A3505" t="str">
        <f t="shared" si="108"/>
        <v>AMMS20836</v>
      </c>
      <c r="B3505" s="116" t="str">
        <f t="shared" si="109"/>
        <v xml:space="preserve">ROMEO Y JULIETA CUPIDOS </v>
      </c>
      <c r="C3505" s="101">
        <v>1578</v>
      </c>
      <c r="D3505" t="s">
        <v>1900</v>
      </c>
      <c r="E3505" t="s">
        <v>7600</v>
      </c>
      <c r="F3505" t="s">
        <v>7601</v>
      </c>
    </row>
    <row r="3506" spans="1:6" x14ac:dyDescent="0.25">
      <c r="A3506" t="str">
        <f t="shared" si="108"/>
        <v>AMMS20126</v>
      </c>
      <c r="B3506" s="116" t="str">
        <f t="shared" si="109"/>
        <v xml:space="preserve">ROMEO Y JULIETA DIANAS </v>
      </c>
      <c r="C3506" s="101">
        <v>1320</v>
      </c>
      <c r="D3506" t="s">
        <v>1900</v>
      </c>
      <c r="E3506" t="s">
        <v>7602</v>
      </c>
      <c r="F3506" t="s">
        <v>7603</v>
      </c>
    </row>
    <row r="3507" spans="1:6" x14ac:dyDescent="0.25">
      <c r="A3507" t="str">
        <f t="shared" si="108"/>
        <v>AMMS20156</v>
      </c>
      <c r="B3507" s="116" t="str">
        <f t="shared" si="109"/>
        <v xml:space="preserve">ROMEO Y JULIETA HIDALGOS </v>
      </c>
      <c r="C3507" s="101">
        <v>1380</v>
      </c>
      <c r="D3507" t="s">
        <v>1900</v>
      </c>
      <c r="E3507" t="s">
        <v>7604</v>
      </c>
      <c r="F3507" t="s">
        <v>7605</v>
      </c>
    </row>
    <row r="3508" spans="1:6" x14ac:dyDescent="0.25">
      <c r="A3508" t="str">
        <f t="shared" si="108"/>
        <v>AMMS18951</v>
      </c>
      <c r="B3508" s="116" t="str">
        <f t="shared" si="109"/>
        <v xml:space="preserve">ROMEO Y JULIETA MILLE FLEURS </v>
      </c>
      <c r="C3508" s="101">
        <v>90</v>
      </c>
      <c r="D3508" t="s">
        <v>2755</v>
      </c>
      <c r="E3508" t="s">
        <v>7606</v>
      </c>
      <c r="F3508" t="s">
        <v>7607</v>
      </c>
    </row>
    <row r="3509" spans="1:6" x14ac:dyDescent="0.25">
      <c r="A3509" t="str">
        <f t="shared" si="108"/>
        <v>AMMS18997</v>
      </c>
      <c r="B3509" s="116" t="str">
        <f t="shared" si="109"/>
        <v xml:space="preserve">ROMEO Y JULIETA MILLE FLEURS </v>
      </c>
      <c r="C3509" s="101">
        <v>225</v>
      </c>
      <c r="D3509" t="s">
        <v>3483</v>
      </c>
      <c r="E3509" t="s">
        <v>7606</v>
      </c>
      <c r="F3509" t="s">
        <v>7608</v>
      </c>
    </row>
    <row r="3510" spans="1:6" x14ac:dyDescent="0.25">
      <c r="A3510" t="str">
        <f t="shared" si="108"/>
        <v>AMMS20127</v>
      </c>
      <c r="B3510" s="116" t="str">
        <f t="shared" si="109"/>
        <v xml:space="preserve">ROMEO Y JULIETA NOBLES </v>
      </c>
      <c r="C3510" s="101">
        <v>1220</v>
      </c>
      <c r="D3510" t="s">
        <v>1900</v>
      </c>
      <c r="E3510" t="s">
        <v>7609</v>
      </c>
      <c r="F3510" t="s">
        <v>7610</v>
      </c>
    </row>
    <row r="3511" spans="1:6" x14ac:dyDescent="0.25">
      <c r="A3511" t="str">
        <f t="shared" si="108"/>
        <v>AMMS20522</v>
      </c>
      <c r="B3511" s="116" t="str">
        <f t="shared" si="109"/>
        <v xml:space="preserve">ROMEO Y JULIETA PETIT CHURCHILLS </v>
      </c>
      <c r="C3511" s="101">
        <v>66</v>
      </c>
      <c r="D3511" t="s">
        <v>2792</v>
      </c>
      <c r="E3511" t="s">
        <v>7611</v>
      </c>
      <c r="F3511" t="s">
        <v>7612</v>
      </c>
    </row>
    <row r="3512" spans="1:6" x14ac:dyDescent="0.25">
      <c r="A3512" t="str">
        <f t="shared" si="108"/>
        <v>AMMS18568</v>
      </c>
      <c r="B3512" s="116" t="str">
        <f t="shared" si="109"/>
        <v xml:space="preserve">ROMEO Y JULIETA PETIT CHURCHILLS </v>
      </c>
      <c r="C3512" s="101">
        <v>425</v>
      </c>
      <c r="D3512" t="s">
        <v>3483</v>
      </c>
      <c r="E3512" t="s">
        <v>7611</v>
      </c>
      <c r="F3512" t="s">
        <v>7613</v>
      </c>
    </row>
    <row r="3513" spans="1:6" x14ac:dyDescent="0.25">
      <c r="A3513" t="str">
        <f t="shared" si="108"/>
        <v>AMMS20855</v>
      </c>
      <c r="B3513" s="116" t="str">
        <f t="shared" si="109"/>
        <v xml:space="preserve">ROMEO Y JULIETA PETIT CHURCHILLS CELLO </v>
      </c>
      <c r="C3513" s="101">
        <v>9.6999999999999993</v>
      </c>
      <c r="D3513" t="s">
        <v>3529</v>
      </c>
      <c r="E3513" t="s">
        <v>7614</v>
      </c>
      <c r="F3513" t="s">
        <v>7615</v>
      </c>
    </row>
    <row r="3514" spans="1:6" x14ac:dyDescent="0.25">
      <c r="A3514" t="str">
        <f t="shared" si="108"/>
        <v>AMMS21162</v>
      </c>
      <c r="B3514" s="116" t="str">
        <f t="shared" si="109"/>
        <v xml:space="preserve">ROMEO Y JULIETA PETIT CHURCHILLS CELLO </v>
      </c>
      <c r="C3514" s="101">
        <v>242.5</v>
      </c>
      <c r="D3514" t="s">
        <v>3483</v>
      </c>
      <c r="E3514" t="s">
        <v>7614</v>
      </c>
      <c r="F3514" t="s">
        <v>7616</v>
      </c>
    </row>
    <row r="3515" spans="1:6" x14ac:dyDescent="0.25">
      <c r="A3515" t="str">
        <f t="shared" si="108"/>
        <v>AMMS18563</v>
      </c>
      <c r="B3515" s="116" t="str">
        <f t="shared" si="109"/>
        <v xml:space="preserve">ROMEO Y JULIETA PETIT CHURCHILLS TUBOS </v>
      </c>
      <c r="C3515" s="101">
        <v>17.600000000000001</v>
      </c>
      <c r="D3515" t="s">
        <v>3529</v>
      </c>
      <c r="E3515" t="s">
        <v>7617</v>
      </c>
      <c r="F3515" t="s">
        <v>7618</v>
      </c>
    </row>
    <row r="3516" spans="1:6" x14ac:dyDescent="0.25">
      <c r="A3516" t="str">
        <f t="shared" si="108"/>
        <v>AMMS19354</v>
      </c>
      <c r="B3516" s="116" t="str">
        <f t="shared" si="109"/>
        <v xml:space="preserve">ROMEO Y JULIETA PETIT ROYALES </v>
      </c>
      <c r="C3516" s="101">
        <v>300</v>
      </c>
      <c r="D3516" t="s">
        <v>3483</v>
      </c>
      <c r="E3516" t="s">
        <v>7619</v>
      </c>
      <c r="F3516" t="s">
        <v>7620</v>
      </c>
    </row>
    <row r="3517" spans="1:6" x14ac:dyDescent="0.25">
      <c r="A3517" t="str">
        <f t="shared" si="108"/>
        <v>AMMS20771</v>
      </c>
      <c r="B3517" s="116" t="str">
        <f t="shared" si="109"/>
        <v xml:space="preserve">ROMEO Y JULIETA PETIT ROYALES </v>
      </c>
      <c r="C3517" s="101">
        <v>48</v>
      </c>
      <c r="D3517" t="s">
        <v>2792</v>
      </c>
      <c r="E3517" t="s">
        <v>7619</v>
      </c>
      <c r="F3517" t="s">
        <v>7621</v>
      </c>
    </row>
    <row r="3518" spans="1:6" x14ac:dyDescent="0.25">
      <c r="A3518" t="str">
        <f t="shared" si="108"/>
        <v>AMMS19650</v>
      </c>
      <c r="B3518" s="116" t="str">
        <f t="shared" si="109"/>
        <v xml:space="preserve">ROMEO Y JULIETA PETIT ROYALES TUBOS </v>
      </c>
      <c r="C3518" s="101">
        <v>12.5</v>
      </c>
      <c r="D3518" t="s">
        <v>3529</v>
      </c>
      <c r="E3518" t="s">
        <v>7622</v>
      </c>
      <c r="F3518" t="s">
        <v>7623</v>
      </c>
    </row>
    <row r="3519" spans="1:6" x14ac:dyDescent="0.25">
      <c r="A3519" t="str">
        <f t="shared" si="108"/>
        <v>AMMS16809</v>
      </c>
      <c r="B3519" s="116" t="str">
        <f t="shared" si="109"/>
        <v xml:space="preserve">ROMEO Y JULIETA REGALIAS DE LONDRES </v>
      </c>
      <c r="C3519" s="101">
        <v>212.5</v>
      </c>
      <c r="D3519" t="s">
        <v>3483</v>
      </c>
      <c r="E3519" t="s">
        <v>7624</v>
      </c>
      <c r="F3519" t="s">
        <v>7625</v>
      </c>
    </row>
    <row r="3520" spans="1:6" x14ac:dyDescent="0.25">
      <c r="A3520" t="str">
        <f t="shared" si="108"/>
        <v>AMMS18427</v>
      </c>
      <c r="B3520" s="116" t="str">
        <f t="shared" si="109"/>
        <v xml:space="preserve">ROMEO Y JULIETA ROMEO CELLO </v>
      </c>
      <c r="C3520" s="101">
        <v>6.2</v>
      </c>
      <c r="D3520" t="s">
        <v>3529</v>
      </c>
      <c r="E3520" t="s">
        <v>7626</v>
      </c>
      <c r="F3520" t="s">
        <v>7627</v>
      </c>
    </row>
    <row r="3521" spans="1:6" x14ac:dyDescent="0.25">
      <c r="A3521" t="str">
        <f t="shared" si="108"/>
        <v>AMMS21163</v>
      </c>
      <c r="B3521" s="116" t="str">
        <f t="shared" si="109"/>
        <v xml:space="preserve">ROMEO Y JULIETA ROMEO CELLO </v>
      </c>
      <c r="C3521" s="101">
        <v>155</v>
      </c>
      <c r="D3521" t="s">
        <v>3483</v>
      </c>
      <c r="E3521" t="s">
        <v>7626</v>
      </c>
      <c r="F3521" t="s">
        <v>7628</v>
      </c>
    </row>
    <row r="3522" spans="1:6" x14ac:dyDescent="0.25">
      <c r="A3522" t="str">
        <f t="shared" ref="A3522:A3585" si="110">"AMMS" &amp; F3522</f>
        <v>AMMS17106</v>
      </c>
      <c r="B3522" s="116" t="str">
        <f t="shared" ref="B3522:B3585" si="111">E3522 &amp; " " &amp; IF(D3522="astuccio da 20 pezzi","*AST 20",IF(D3522="cartoccio da 20 pezzi","*CART 20",""))</f>
        <v xml:space="preserve">ROMEO Y JULIETA ROMEO NR 2 </v>
      </c>
      <c r="C3522" s="101">
        <v>11</v>
      </c>
      <c r="D3522" t="s">
        <v>3529</v>
      </c>
      <c r="E3522" t="s">
        <v>7629</v>
      </c>
      <c r="F3522" t="s">
        <v>7630</v>
      </c>
    </row>
    <row r="3523" spans="1:6" x14ac:dyDescent="0.25">
      <c r="A3523" t="str">
        <f t="shared" si="110"/>
        <v>AMMS20523</v>
      </c>
      <c r="B3523" s="116" t="str">
        <f t="shared" si="111"/>
        <v xml:space="preserve">ROMEO Y JULIETA ROMEO NR 2 </v>
      </c>
      <c r="C3523" s="101">
        <v>33</v>
      </c>
      <c r="D3523" t="s">
        <v>2792</v>
      </c>
      <c r="E3523" t="s">
        <v>7629</v>
      </c>
      <c r="F3523" t="s">
        <v>7631</v>
      </c>
    </row>
    <row r="3524" spans="1:6" x14ac:dyDescent="0.25">
      <c r="A3524" t="str">
        <f t="shared" si="110"/>
        <v>AMMS21050</v>
      </c>
      <c r="B3524" s="116" t="str">
        <f t="shared" si="111"/>
        <v xml:space="preserve">ROMEO Y JULIETA ROMEO NR 2 </v>
      </c>
      <c r="C3524" s="101">
        <v>275</v>
      </c>
      <c r="D3524" t="s">
        <v>3483</v>
      </c>
      <c r="E3524" t="s">
        <v>7629</v>
      </c>
      <c r="F3524" t="s">
        <v>7632</v>
      </c>
    </row>
    <row r="3525" spans="1:6" x14ac:dyDescent="0.25">
      <c r="A3525" t="str">
        <f t="shared" si="110"/>
        <v>AMMS21051</v>
      </c>
      <c r="B3525" s="116" t="str">
        <f t="shared" si="111"/>
        <v xml:space="preserve">ROMEO Y JULIETA ROMEO NR 2 </v>
      </c>
      <c r="C3525" s="101">
        <v>55</v>
      </c>
      <c r="D3525" t="s">
        <v>2752</v>
      </c>
      <c r="E3525" t="s">
        <v>7629</v>
      </c>
      <c r="F3525" t="s">
        <v>7633</v>
      </c>
    </row>
    <row r="3526" spans="1:6" x14ac:dyDescent="0.25">
      <c r="A3526" t="str">
        <f t="shared" si="110"/>
        <v>AMMS16811</v>
      </c>
      <c r="B3526" s="116" t="str">
        <f t="shared" si="111"/>
        <v xml:space="preserve">ROMEO Y JULIETA ROMEO No 1 </v>
      </c>
      <c r="C3526" s="101">
        <v>12</v>
      </c>
      <c r="D3526" t="s">
        <v>3529</v>
      </c>
      <c r="E3526" t="s">
        <v>7634</v>
      </c>
      <c r="F3526" t="s">
        <v>7635</v>
      </c>
    </row>
    <row r="3527" spans="1:6" x14ac:dyDescent="0.25">
      <c r="A3527" t="str">
        <f t="shared" si="110"/>
        <v>AMMS21071</v>
      </c>
      <c r="B3527" s="116" t="str">
        <f t="shared" si="111"/>
        <v xml:space="preserve">ROMEO Y JULIETA ROMEO NO 1 </v>
      </c>
      <c r="C3527" s="101">
        <v>300</v>
      </c>
      <c r="D3527" t="s">
        <v>3483</v>
      </c>
      <c r="E3527" t="s">
        <v>7636</v>
      </c>
      <c r="F3527" t="s">
        <v>7637</v>
      </c>
    </row>
    <row r="3528" spans="1:6" x14ac:dyDescent="0.25">
      <c r="A3528" t="str">
        <f t="shared" si="110"/>
        <v>AMMS20524</v>
      </c>
      <c r="B3528" s="116" t="str">
        <f t="shared" si="111"/>
        <v xml:space="preserve">ROMEO Y JULIETA ROMEO NO 1 </v>
      </c>
      <c r="C3528" s="101">
        <v>36</v>
      </c>
      <c r="D3528" t="s">
        <v>2792</v>
      </c>
      <c r="E3528" t="s">
        <v>7636</v>
      </c>
      <c r="F3528" t="s">
        <v>7638</v>
      </c>
    </row>
    <row r="3529" spans="1:6" x14ac:dyDescent="0.25">
      <c r="A3529" t="str">
        <f t="shared" si="110"/>
        <v>AMMS21597</v>
      </c>
      <c r="B3529" s="116" t="str">
        <f t="shared" si="111"/>
        <v xml:space="preserve">ROMEO Y JULIETA ROMEO NO 1 TUBOS </v>
      </c>
      <c r="C3529" s="101">
        <v>120</v>
      </c>
      <c r="D3529" t="s">
        <v>2755</v>
      </c>
      <c r="E3529" t="s">
        <v>7639</v>
      </c>
      <c r="F3529" t="s">
        <v>7640</v>
      </c>
    </row>
    <row r="3530" spans="1:6" x14ac:dyDescent="0.25">
      <c r="A3530" t="str">
        <f t="shared" si="110"/>
        <v>AMMS16813</v>
      </c>
      <c r="B3530" s="116" t="str">
        <f t="shared" si="111"/>
        <v xml:space="preserve">ROMEO Y JULIETA ROMEO No 3 </v>
      </c>
      <c r="C3530" s="101">
        <v>10.5</v>
      </c>
      <c r="D3530" t="s">
        <v>3529</v>
      </c>
      <c r="E3530" t="s">
        <v>7641</v>
      </c>
      <c r="F3530" t="s">
        <v>7642</v>
      </c>
    </row>
    <row r="3531" spans="1:6" x14ac:dyDescent="0.25">
      <c r="A3531" t="str">
        <f t="shared" si="110"/>
        <v>AMMS20525</v>
      </c>
      <c r="B3531" s="116" t="str">
        <f t="shared" si="111"/>
        <v xml:space="preserve">ROMEO Y JULIETA ROMEO NO 3 </v>
      </c>
      <c r="C3531" s="101">
        <v>31.5</v>
      </c>
      <c r="D3531" t="s">
        <v>2792</v>
      </c>
      <c r="E3531" t="s">
        <v>7643</v>
      </c>
      <c r="F3531" t="s">
        <v>7644</v>
      </c>
    </row>
    <row r="3532" spans="1:6" x14ac:dyDescent="0.25">
      <c r="A3532" t="str">
        <f t="shared" si="110"/>
        <v>AMMS21052</v>
      </c>
      <c r="B3532" s="116" t="str">
        <f t="shared" si="111"/>
        <v xml:space="preserve">ROMEO Y JULIETA ROMEO NO 3 </v>
      </c>
      <c r="C3532" s="101">
        <v>262.5</v>
      </c>
      <c r="D3532" t="s">
        <v>3483</v>
      </c>
      <c r="E3532" t="s">
        <v>7643</v>
      </c>
      <c r="F3532" t="s">
        <v>7645</v>
      </c>
    </row>
    <row r="3533" spans="1:6" x14ac:dyDescent="0.25">
      <c r="A3533" t="str">
        <f t="shared" si="110"/>
        <v>AMMS21596</v>
      </c>
      <c r="B3533" s="116" t="str">
        <f t="shared" si="111"/>
        <v xml:space="preserve">ROMEO Y JULIETA ROMEO NO 3 TUBOS </v>
      </c>
      <c r="C3533" s="101">
        <v>105</v>
      </c>
      <c r="D3533" t="s">
        <v>2755</v>
      </c>
      <c r="E3533" t="s">
        <v>7646</v>
      </c>
      <c r="F3533" t="s">
        <v>7647</v>
      </c>
    </row>
    <row r="3534" spans="1:6" x14ac:dyDescent="0.25">
      <c r="A3534" t="str">
        <f t="shared" si="110"/>
        <v>AMMS17906</v>
      </c>
      <c r="B3534" s="116" t="str">
        <f t="shared" si="111"/>
        <v xml:space="preserve">ROMEO Y JULIETA SHORT CHURCHILLS </v>
      </c>
      <c r="C3534" s="101">
        <v>210</v>
      </c>
      <c r="D3534" t="s">
        <v>2755</v>
      </c>
      <c r="E3534" t="s">
        <v>7648</v>
      </c>
      <c r="F3534" t="s">
        <v>7649</v>
      </c>
    </row>
    <row r="3535" spans="1:6" x14ac:dyDescent="0.25">
      <c r="A3535" t="str">
        <f t="shared" si="110"/>
        <v>AMMS20214</v>
      </c>
      <c r="B3535" s="116" t="str">
        <f t="shared" si="111"/>
        <v xml:space="preserve">ROMEO Y JULIETA SHORT CHURCHILLS </v>
      </c>
      <c r="C3535" s="101">
        <v>525</v>
      </c>
      <c r="D3535" t="s">
        <v>3483</v>
      </c>
      <c r="E3535" t="s">
        <v>7648</v>
      </c>
      <c r="F3535" t="s">
        <v>7650</v>
      </c>
    </row>
    <row r="3536" spans="1:6" x14ac:dyDescent="0.25">
      <c r="A3536" t="str">
        <f t="shared" si="110"/>
        <v>AMMS19844</v>
      </c>
      <c r="B3536" s="116" t="str">
        <f t="shared" si="111"/>
        <v xml:space="preserve">ROMEO Y JULIETA SHORT CHURCHILLS CELLO </v>
      </c>
      <c r="C3536" s="101">
        <v>11.7</v>
      </c>
      <c r="D3536" t="s">
        <v>3529</v>
      </c>
      <c r="E3536" t="s">
        <v>7651</v>
      </c>
      <c r="F3536" t="s">
        <v>7652</v>
      </c>
    </row>
    <row r="3537" spans="1:6" x14ac:dyDescent="0.25">
      <c r="A3537" t="str">
        <f t="shared" si="110"/>
        <v>AMMS21164</v>
      </c>
      <c r="B3537" s="116" t="str">
        <f t="shared" si="111"/>
        <v xml:space="preserve">ROMEO Y JULIETA SHORT CHURCHILLS CELLO </v>
      </c>
      <c r="C3537" s="101">
        <v>117</v>
      </c>
      <c r="D3537" t="s">
        <v>2755</v>
      </c>
      <c r="E3537" t="s">
        <v>7651</v>
      </c>
      <c r="F3537" t="s">
        <v>7653</v>
      </c>
    </row>
    <row r="3538" spans="1:6" x14ac:dyDescent="0.25">
      <c r="A3538" t="str">
        <f t="shared" si="110"/>
        <v>AMMS21823</v>
      </c>
      <c r="B3538" s="116" t="str">
        <f t="shared" si="111"/>
        <v xml:space="preserve">ROMEO Y JULIETA SHORT CHURCHILLS RESERVA COSECHA 2019 </v>
      </c>
      <c r="C3538" s="101">
        <v>363</v>
      </c>
      <c r="D3538" t="s">
        <v>2792</v>
      </c>
      <c r="E3538" t="s">
        <v>7654</v>
      </c>
      <c r="F3538" t="s">
        <v>7655</v>
      </c>
    </row>
    <row r="3539" spans="1:6" x14ac:dyDescent="0.25">
      <c r="A3539" t="str">
        <f t="shared" si="110"/>
        <v>AMMS17881</v>
      </c>
      <c r="B3539" s="116" t="str">
        <f t="shared" si="111"/>
        <v xml:space="preserve">ROMEO Y JULIETA SHORT CHURCHILLS TUBOS </v>
      </c>
      <c r="C3539" s="101">
        <v>20.9</v>
      </c>
      <c r="D3539" t="s">
        <v>3529</v>
      </c>
      <c r="E3539" t="s">
        <v>7656</v>
      </c>
      <c r="F3539" t="s">
        <v>7657</v>
      </c>
    </row>
    <row r="3540" spans="1:6" x14ac:dyDescent="0.25">
      <c r="A3540" t="str">
        <f t="shared" si="110"/>
        <v>AMMS21072</v>
      </c>
      <c r="B3540" s="116" t="str">
        <f t="shared" si="111"/>
        <v xml:space="preserve">ROMEO Y JULIETA SHORT CHURCHILLS TUBOS </v>
      </c>
      <c r="C3540" s="101">
        <v>75</v>
      </c>
      <c r="D3540" t="s">
        <v>2792</v>
      </c>
      <c r="E3540" t="s">
        <v>7656</v>
      </c>
      <c r="F3540" t="s">
        <v>7658</v>
      </c>
    </row>
    <row r="3541" spans="1:6" x14ac:dyDescent="0.25">
      <c r="A3541" t="str">
        <f t="shared" si="110"/>
        <v>AMMS16814</v>
      </c>
      <c r="B3541" s="116" t="str">
        <f t="shared" si="111"/>
        <v xml:space="preserve">ROMEO Y JULIETA SPORTS LARGO </v>
      </c>
      <c r="C3541" s="101">
        <v>175</v>
      </c>
      <c r="D3541" t="s">
        <v>3483</v>
      </c>
      <c r="E3541" t="s">
        <v>7659</v>
      </c>
      <c r="F3541" t="s">
        <v>7660</v>
      </c>
    </row>
    <row r="3542" spans="1:6" x14ac:dyDescent="0.25">
      <c r="A3542" t="str">
        <f t="shared" si="110"/>
        <v>AMMS18343</v>
      </c>
      <c r="B3542" s="116" t="str">
        <f t="shared" si="111"/>
        <v xml:space="preserve">ROMEO Y JULIETA WIDE CHURCHILLS </v>
      </c>
      <c r="C3542" s="101">
        <v>220</v>
      </c>
      <c r="D3542" t="s">
        <v>2755</v>
      </c>
      <c r="E3542" t="s">
        <v>7661</v>
      </c>
      <c r="F3542" t="s">
        <v>7662</v>
      </c>
    </row>
    <row r="3543" spans="1:6" x14ac:dyDescent="0.25">
      <c r="A3543" t="str">
        <f t="shared" si="110"/>
        <v>AMMS20128</v>
      </c>
      <c r="B3543" s="116" t="str">
        <f t="shared" si="111"/>
        <v xml:space="preserve">ROMEO Y JULIETA WIDE CHURCHILLS </v>
      </c>
      <c r="C3543" s="101">
        <v>550</v>
      </c>
      <c r="D3543" t="s">
        <v>3483</v>
      </c>
      <c r="E3543" t="s">
        <v>7661</v>
      </c>
      <c r="F3543" t="s">
        <v>7663</v>
      </c>
    </row>
    <row r="3544" spans="1:6" x14ac:dyDescent="0.25">
      <c r="A3544" t="str">
        <f t="shared" si="110"/>
        <v>AMMS20526</v>
      </c>
      <c r="B3544" s="116" t="str">
        <f t="shared" si="111"/>
        <v xml:space="preserve">ROMEO Y JULIETA WIDE CHURCHILLS </v>
      </c>
      <c r="C3544" s="101">
        <v>79.5</v>
      </c>
      <c r="D3544" t="s">
        <v>2792</v>
      </c>
      <c r="E3544" t="s">
        <v>7661</v>
      </c>
      <c r="F3544" t="s">
        <v>7664</v>
      </c>
    </row>
    <row r="3545" spans="1:6" x14ac:dyDescent="0.25">
      <c r="A3545" t="str">
        <f t="shared" si="110"/>
        <v>AMMS19355</v>
      </c>
      <c r="B3545" s="116" t="str">
        <f t="shared" si="111"/>
        <v xml:space="preserve">ROMEO Y JULIETA WIDE CHURCHILLS CELLO </v>
      </c>
      <c r="C3545" s="101">
        <v>12.7</v>
      </c>
      <c r="D3545" t="s">
        <v>3529</v>
      </c>
      <c r="E3545" t="s">
        <v>7665</v>
      </c>
      <c r="F3545" t="s">
        <v>7666</v>
      </c>
    </row>
    <row r="3546" spans="1:6" x14ac:dyDescent="0.25">
      <c r="A3546" t="str">
        <f t="shared" si="110"/>
        <v>AMMS21165</v>
      </c>
      <c r="B3546" s="116" t="str">
        <f t="shared" si="111"/>
        <v xml:space="preserve">ROMEO Y JULIETA WIDE CHURCHILLS CELLO </v>
      </c>
      <c r="C3546" s="101">
        <v>127</v>
      </c>
      <c r="D3546" t="s">
        <v>2755</v>
      </c>
      <c r="E3546" t="s">
        <v>7665</v>
      </c>
      <c r="F3546" t="s">
        <v>7667</v>
      </c>
    </row>
    <row r="3547" spans="1:6" x14ac:dyDescent="0.25">
      <c r="A3547" t="str">
        <f t="shared" si="110"/>
        <v>AMMS18443</v>
      </c>
      <c r="B3547" s="116" t="str">
        <f t="shared" si="111"/>
        <v xml:space="preserve">ROMEO Y JULIETA WIDE CHURCHILLS TUBOS </v>
      </c>
      <c r="C3547" s="101">
        <v>23</v>
      </c>
      <c r="D3547" t="s">
        <v>3529</v>
      </c>
      <c r="E3547" t="s">
        <v>7668</v>
      </c>
      <c r="F3547" t="s">
        <v>7669</v>
      </c>
    </row>
    <row r="3548" spans="1:6" x14ac:dyDescent="0.25">
      <c r="A3548" t="str">
        <f t="shared" si="110"/>
        <v>AMMS21686</v>
      </c>
      <c r="B3548" s="116" t="str">
        <f t="shared" si="111"/>
        <v xml:space="preserve">RONDONE </v>
      </c>
      <c r="C3548" s="101">
        <v>6.9</v>
      </c>
      <c r="D3548" t="s">
        <v>2752</v>
      </c>
      <c r="E3548" t="s">
        <v>7670</v>
      </c>
      <c r="F3548" t="s">
        <v>7671</v>
      </c>
    </row>
    <row r="3549" spans="1:6" x14ac:dyDescent="0.25">
      <c r="A3549" t="str">
        <f t="shared" si="110"/>
        <v>AMMS20527</v>
      </c>
      <c r="B3549" s="116" t="str">
        <f t="shared" si="111"/>
        <v xml:space="preserve">ROSALONES 342 </v>
      </c>
      <c r="C3549" s="101">
        <v>85</v>
      </c>
      <c r="D3549" t="s">
        <v>3483</v>
      </c>
      <c r="E3549" t="s">
        <v>7672</v>
      </c>
      <c r="F3549" t="s">
        <v>7673</v>
      </c>
    </row>
    <row r="3550" spans="1:6" x14ac:dyDescent="0.25">
      <c r="A3550" t="str">
        <f t="shared" si="110"/>
        <v>AMMS20528</v>
      </c>
      <c r="B3550" s="116" t="str">
        <f t="shared" si="111"/>
        <v xml:space="preserve">ROSALONES 446 </v>
      </c>
      <c r="C3550" s="101">
        <v>84</v>
      </c>
      <c r="D3550" t="s">
        <v>1900</v>
      </c>
      <c r="E3550" t="s">
        <v>7674</v>
      </c>
      <c r="F3550" t="s">
        <v>7675</v>
      </c>
    </row>
    <row r="3551" spans="1:6" x14ac:dyDescent="0.25">
      <c r="A3551" t="str">
        <f t="shared" si="110"/>
        <v>AMMS20529</v>
      </c>
      <c r="B3551" s="116" t="str">
        <f t="shared" si="111"/>
        <v xml:space="preserve">ROSALONES 448 </v>
      </c>
      <c r="C3551" s="101">
        <v>96</v>
      </c>
      <c r="D3551" t="s">
        <v>1900</v>
      </c>
      <c r="E3551" t="s">
        <v>7676</v>
      </c>
      <c r="F3551" t="s">
        <v>7677</v>
      </c>
    </row>
    <row r="3552" spans="1:6" x14ac:dyDescent="0.25">
      <c r="A3552" t="str">
        <f t="shared" si="110"/>
        <v>AMMS20530</v>
      </c>
      <c r="B3552" s="116" t="str">
        <f t="shared" si="111"/>
        <v xml:space="preserve">ROSALONES 552 </v>
      </c>
      <c r="C3552" s="101">
        <v>104</v>
      </c>
      <c r="D3552" t="s">
        <v>1900</v>
      </c>
      <c r="E3552" t="s">
        <v>7678</v>
      </c>
      <c r="F3552" t="s">
        <v>7679</v>
      </c>
    </row>
    <row r="3553" spans="1:6" x14ac:dyDescent="0.25">
      <c r="A3553" t="str">
        <f t="shared" si="110"/>
        <v>AMMS20531</v>
      </c>
      <c r="B3553" s="116" t="str">
        <f t="shared" si="111"/>
        <v xml:space="preserve">ROSALONES RESERVA R44 (4x44) </v>
      </c>
      <c r="C3553" s="101">
        <v>78</v>
      </c>
      <c r="D3553" t="s">
        <v>1900</v>
      </c>
      <c r="E3553" t="s">
        <v>7680</v>
      </c>
      <c r="F3553" t="s">
        <v>7681</v>
      </c>
    </row>
    <row r="3554" spans="1:6" x14ac:dyDescent="0.25">
      <c r="A3554" t="str">
        <f t="shared" si="110"/>
        <v>AMMS19373</v>
      </c>
      <c r="B3554" s="116" t="str">
        <f t="shared" si="111"/>
        <v xml:space="preserve">ROSALONES RESERVA R550 </v>
      </c>
      <c r="C3554" s="101">
        <v>5.3</v>
      </c>
      <c r="D3554" t="s">
        <v>3529</v>
      </c>
      <c r="E3554" t="s">
        <v>7682</v>
      </c>
      <c r="F3554" t="s">
        <v>7683</v>
      </c>
    </row>
    <row r="3555" spans="1:6" x14ac:dyDescent="0.25">
      <c r="A3555" t="str">
        <f t="shared" si="110"/>
        <v>AMMS20532</v>
      </c>
      <c r="B3555" s="116" t="str">
        <f t="shared" si="111"/>
        <v xml:space="preserve">ROSALONES RESERVA R550 </v>
      </c>
      <c r="C3555" s="101">
        <v>106</v>
      </c>
      <c r="D3555" t="s">
        <v>1900</v>
      </c>
      <c r="E3555" t="s">
        <v>7682</v>
      </c>
      <c r="F3555" t="s">
        <v>7684</v>
      </c>
    </row>
    <row r="3556" spans="1:6" x14ac:dyDescent="0.25">
      <c r="A3556" t="str">
        <f t="shared" si="110"/>
        <v>AMMS19374</v>
      </c>
      <c r="B3556" s="116" t="str">
        <f t="shared" si="111"/>
        <v xml:space="preserve">ROSALONES RESERVA R650 </v>
      </c>
      <c r="C3556" s="101">
        <v>6.2</v>
      </c>
      <c r="D3556" t="s">
        <v>3529</v>
      </c>
      <c r="E3556" t="s">
        <v>7685</v>
      </c>
      <c r="F3556" t="s">
        <v>7686</v>
      </c>
    </row>
    <row r="3557" spans="1:6" x14ac:dyDescent="0.25">
      <c r="A3557" t="str">
        <f t="shared" si="110"/>
        <v>AMMS19372</v>
      </c>
      <c r="B3557" s="116" t="str">
        <f t="shared" si="111"/>
        <v xml:space="preserve">ROSALONES RESERVA RR444 </v>
      </c>
      <c r="C3557" s="101">
        <v>3.9</v>
      </c>
      <c r="D3557" t="s">
        <v>3529</v>
      </c>
      <c r="E3557" t="s">
        <v>7687</v>
      </c>
      <c r="F3557" t="s">
        <v>7688</v>
      </c>
    </row>
    <row r="3558" spans="1:6" x14ac:dyDescent="0.25">
      <c r="A3558" t="str">
        <f t="shared" si="110"/>
        <v>AMMS20605</v>
      </c>
      <c r="B3558" s="116" t="str">
        <f t="shared" si="111"/>
        <v xml:space="preserve">ROYALTY CORONA </v>
      </c>
      <c r="C3558" s="101">
        <v>336</v>
      </c>
      <c r="D3558" t="s">
        <v>3506</v>
      </c>
      <c r="E3558" t="s">
        <v>7689</v>
      </c>
      <c r="F3558" t="s">
        <v>7690</v>
      </c>
    </row>
    <row r="3559" spans="1:6" x14ac:dyDescent="0.25">
      <c r="A3559" t="str">
        <f t="shared" si="110"/>
        <v>AMMS20606</v>
      </c>
      <c r="B3559" s="116" t="str">
        <f t="shared" si="111"/>
        <v xml:space="preserve">ROYALTY ROBUSTO </v>
      </c>
      <c r="C3559" s="101">
        <v>346</v>
      </c>
      <c r="D3559" t="s">
        <v>1900</v>
      </c>
      <c r="E3559" t="s">
        <v>7691</v>
      </c>
      <c r="F3559" t="s">
        <v>7692</v>
      </c>
    </row>
    <row r="3560" spans="1:6" x14ac:dyDescent="0.25">
      <c r="A3560" t="str">
        <f t="shared" si="110"/>
        <v>AMMS21813</v>
      </c>
      <c r="B3560" s="116" t="str">
        <f t="shared" si="111"/>
        <v xml:space="preserve">RP SEED TO SMOKE CLASSIC SIXTY </v>
      </c>
      <c r="C3560" s="101">
        <v>65</v>
      </c>
      <c r="D3560" t="s">
        <v>2755</v>
      </c>
      <c r="E3560" t="s">
        <v>7693</v>
      </c>
      <c r="F3560" t="s">
        <v>7694</v>
      </c>
    </row>
    <row r="3561" spans="1:6" x14ac:dyDescent="0.25">
      <c r="A3561" t="str">
        <f t="shared" si="110"/>
        <v>AMMS21814</v>
      </c>
      <c r="B3561" s="116" t="str">
        <f t="shared" si="111"/>
        <v xml:space="preserve">RP SEED TO SMOKE CLASSIC TORO </v>
      </c>
      <c r="C3561" s="101">
        <v>50</v>
      </c>
      <c r="D3561" t="s">
        <v>2755</v>
      </c>
      <c r="E3561" t="s">
        <v>7695</v>
      </c>
      <c r="F3561" t="s">
        <v>7696</v>
      </c>
    </row>
    <row r="3562" spans="1:6" x14ac:dyDescent="0.25">
      <c r="A3562" t="str">
        <f t="shared" si="110"/>
        <v>AMMS21815</v>
      </c>
      <c r="B3562" s="116" t="str">
        <f t="shared" si="111"/>
        <v xml:space="preserve">RP SEED TO SMOKE SHADE SIXTY </v>
      </c>
      <c r="C3562" s="101">
        <v>65</v>
      </c>
      <c r="D3562" t="s">
        <v>2755</v>
      </c>
      <c r="E3562" t="s">
        <v>7697</v>
      </c>
      <c r="F3562" t="s">
        <v>7698</v>
      </c>
    </row>
    <row r="3563" spans="1:6" x14ac:dyDescent="0.25">
      <c r="A3563" t="str">
        <f t="shared" si="110"/>
        <v>AMMS21816</v>
      </c>
      <c r="B3563" s="116" t="str">
        <f t="shared" si="111"/>
        <v xml:space="preserve">RP SEED TO SMOKE SHADE TORO </v>
      </c>
      <c r="C3563" s="101">
        <v>50</v>
      </c>
      <c r="D3563" t="s">
        <v>2755</v>
      </c>
      <c r="E3563" t="s">
        <v>7699</v>
      </c>
      <c r="F3563" t="s">
        <v>7700</v>
      </c>
    </row>
    <row r="3564" spans="1:6" x14ac:dyDescent="0.25">
      <c r="A3564" t="str">
        <f t="shared" si="110"/>
        <v>AMMS20577</v>
      </c>
      <c r="B3564" s="116" t="str">
        <f t="shared" si="111"/>
        <v xml:space="preserve">RP SIXTY ROBUSTO </v>
      </c>
      <c r="C3564" s="101">
        <v>520</v>
      </c>
      <c r="D3564" t="s">
        <v>1900</v>
      </c>
      <c r="E3564" t="s">
        <v>7701</v>
      </c>
      <c r="F3564" t="s">
        <v>7702</v>
      </c>
    </row>
    <row r="3565" spans="1:6" x14ac:dyDescent="0.25">
      <c r="A3565" t="str">
        <f t="shared" si="110"/>
        <v>AMMS20578</v>
      </c>
      <c r="B3565" s="116" t="str">
        <f t="shared" si="111"/>
        <v xml:space="preserve">RP SIXTY SIXTY </v>
      </c>
      <c r="C3565" s="101">
        <v>590</v>
      </c>
      <c r="D3565" t="s">
        <v>1900</v>
      </c>
      <c r="E3565" t="s">
        <v>7703</v>
      </c>
      <c r="F3565" t="s">
        <v>7704</v>
      </c>
    </row>
    <row r="3566" spans="1:6" x14ac:dyDescent="0.25">
      <c r="A3566" t="str">
        <f t="shared" si="110"/>
        <v>AMMS20772</v>
      </c>
      <c r="B3566" s="116" t="str">
        <f t="shared" si="111"/>
        <v xml:space="preserve">SAGA SHORT TALES L.I.V </v>
      </c>
      <c r="C3566" s="101">
        <v>40</v>
      </c>
      <c r="D3566" t="s">
        <v>2752</v>
      </c>
      <c r="E3566" t="s">
        <v>7705</v>
      </c>
      <c r="F3566" t="s">
        <v>7706</v>
      </c>
    </row>
    <row r="3567" spans="1:6" x14ac:dyDescent="0.25">
      <c r="A3567" t="str">
        <f t="shared" si="110"/>
        <v>AMMS20773</v>
      </c>
      <c r="B3567" s="116" t="str">
        <f t="shared" si="111"/>
        <v xml:space="preserve">SAGA SHORT TALES TOMO I </v>
      </c>
      <c r="C3567" s="101">
        <v>120</v>
      </c>
      <c r="D3567" t="s">
        <v>2755</v>
      </c>
      <c r="E3567" t="s">
        <v>7707</v>
      </c>
      <c r="F3567" t="s">
        <v>7708</v>
      </c>
    </row>
    <row r="3568" spans="1:6" x14ac:dyDescent="0.25">
      <c r="A3568" t="str">
        <f t="shared" si="110"/>
        <v>AMMS20774</v>
      </c>
      <c r="B3568" s="116" t="str">
        <f t="shared" si="111"/>
        <v xml:space="preserve">SAGA SHORT TALES TOMO II </v>
      </c>
      <c r="C3568" s="101">
        <v>120</v>
      </c>
      <c r="D3568" t="s">
        <v>2755</v>
      </c>
      <c r="E3568" t="s">
        <v>7709</v>
      </c>
      <c r="F3568" t="s">
        <v>7710</v>
      </c>
    </row>
    <row r="3569" spans="1:6" x14ac:dyDescent="0.25">
      <c r="A3569" t="str">
        <f t="shared" si="110"/>
        <v>AMMS20775</v>
      </c>
      <c r="B3569" s="116" t="str">
        <f t="shared" si="111"/>
        <v xml:space="preserve">SAGA SHORT TALES TOMO III </v>
      </c>
      <c r="C3569" s="101">
        <v>80</v>
      </c>
      <c r="D3569" t="s">
        <v>2755</v>
      </c>
      <c r="E3569" t="s">
        <v>7711</v>
      </c>
      <c r="F3569" t="s">
        <v>7712</v>
      </c>
    </row>
    <row r="3570" spans="1:6" x14ac:dyDescent="0.25">
      <c r="A3570" t="str">
        <f t="shared" si="110"/>
        <v>AMMS20776</v>
      </c>
      <c r="B3570" s="116" t="str">
        <f t="shared" si="111"/>
        <v xml:space="preserve">SAGA SHORT TALES TOMO IV </v>
      </c>
      <c r="C3570" s="101">
        <v>80</v>
      </c>
      <c r="D3570" t="s">
        <v>2755</v>
      </c>
      <c r="E3570" t="s">
        <v>7713</v>
      </c>
      <c r="F3570" t="s">
        <v>7714</v>
      </c>
    </row>
    <row r="3571" spans="1:6" x14ac:dyDescent="0.25">
      <c r="A3571" t="str">
        <f t="shared" si="110"/>
        <v>AMMS20777</v>
      </c>
      <c r="B3571" s="116" t="str">
        <f t="shared" si="111"/>
        <v xml:space="preserve">SAGA SHORT TALES TOMO V </v>
      </c>
      <c r="C3571" s="101">
        <v>112.5</v>
      </c>
      <c r="D3571" t="s">
        <v>3448</v>
      </c>
      <c r="E3571" t="s">
        <v>7715</v>
      </c>
      <c r="F3571" t="s">
        <v>7716</v>
      </c>
    </row>
    <row r="3572" spans="1:6" x14ac:dyDescent="0.25">
      <c r="A3572" t="str">
        <f t="shared" si="110"/>
        <v>AMMS20778</v>
      </c>
      <c r="B3572" s="116" t="str">
        <f t="shared" si="111"/>
        <v xml:space="preserve">SAGA SHORT TALES TOMO VI </v>
      </c>
      <c r="C3572" s="101">
        <v>125</v>
      </c>
      <c r="D3572" t="s">
        <v>2755</v>
      </c>
      <c r="E3572" t="s">
        <v>7717</v>
      </c>
      <c r="F3572" t="s">
        <v>7718</v>
      </c>
    </row>
    <row r="3573" spans="1:6" x14ac:dyDescent="0.25">
      <c r="A3573" t="str">
        <f t="shared" si="110"/>
        <v>AMMS20779</v>
      </c>
      <c r="B3573" s="116" t="str">
        <f t="shared" si="111"/>
        <v xml:space="preserve">SAGA SHORT TALES TOMO VII </v>
      </c>
      <c r="C3573" s="101">
        <v>120</v>
      </c>
      <c r="D3573" t="s">
        <v>2755</v>
      </c>
      <c r="E3573" t="s">
        <v>7719</v>
      </c>
      <c r="F3573" t="s">
        <v>7720</v>
      </c>
    </row>
    <row r="3574" spans="1:6" x14ac:dyDescent="0.25">
      <c r="A3574" t="str">
        <f t="shared" si="110"/>
        <v>AMMS21106</v>
      </c>
      <c r="B3574" s="116" t="str">
        <f t="shared" si="111"/>
        <v xml:space="preserve">SAINT LUIS REY LA CUNA </v>
      </c>
      <c r="C3574" s="101">
        <v>320</v>
      </c>
      <c r="D3574" t="s">
        <v>2755</v>
      </c>
      <c r="E3574" t="s">
        <v>7721</v>
      </c>
      <c r="F3574" t="s">
        <v>7722</v>
      </c>
    </row>
    <row r="3575" spans="1:6" x14ac:dyDescent="0.25">
      <c r="A3575" t="str">
        <f t="shared" si="110"/>
        <v>AMMS19433</v>
      </c>
      <c r="B3575" s="116" t="str">
        <f t="shared" si="111"/>
        <v xml:space="preserve">SAINT LUIS REY REGIOS </v>
      </c>
      <c r="C3575" s="101">
        <v>350</v>
      </c>
      <c r="D3575" t="s">
        <v>3483</v>
      </c>
      <c r="E3575" t="s">
        <v>7723</v>
      </c>
      <c r="F3575" t="s">
        <v>7724</v>
      </c>
    </row>
    <row r="3576" spans="1:6" x14ac:dyDescent="0.25">
      <c r="A3576" t="str">
        <f t="shared" si="110"/>
        <v>AMMS20841</v>
      </c>
      <c r="B3576" s="116" t="str">
        <f t="shared" si="111"/>
        <v xml:space="preserve">SAMPETRINA </v>
      </c>
      <c r="C3576" s="101">
        <v>147</v>
      </c>
      <c r="D3576" t="s">
        <v>2755</v>
      </c>
      <c r="E3576" t="s">
        <v>7725</v>
      </c>
      <c r="F3576" t="s">
        <v>7726</v>
      </c>
    </row>
    <row r="3577" spans="1:6" x14ac:dyDescent="0.25">
      <c r="A3577" t="str">
        <f t="shared" si="110"/>
        <v>AMMS19904</v>
      </c>
      <c r="B3577" s="116" t="str">
        <f t="shared" si="111"/>
        <v xml:space="preserve">SAN CRISTOBAL DE LA HABANA 20 ANIVERSARIO </v>
      </c>
      <c r="C3577" s="101">
        <v>1230</v>
      </c>
      <c r="D3577" t="s">
        <v>1900</v>
      </c>
      <c r="E3577" t="s">
        <v>7727</v>
      </c>
      <c r="F3577" t="s">
        <v>7728</v>
      </c>
    </row>
    <row r="3578" spans="1:6" x14ac:dyDescent="0.25">
      <c r="A3578" t="str">
        <f t="shared" si="110"/>
        <v>AMMS19974</v>
      </c>
      <c r="B3578" s="116" t="str">
        <f t="shared" si="111"/>
        <v xml:space="preserve">SAN CRISTOBAL DE LA HABANA 500° ANIVERSARIO </v>
      </c>
      <c r="C3578" s="101">
        <v>10760</v>
      </c>
      <c r="D3578" t="s">
        <v>7729</v>
      </c>
      <c r="E3578" t="s">
        <v>7730</v>
      </c>
      <c r="F3578" t="s">
        <v>7731</v>
      </c>
    </row>
    <row r="3579" spans="1:6" x14ac:dyDescent="0.25">
      <c r="A3579" t="str">
        <f t="shared" si="110"/>
        <v>AMMS15568</v>
      </c>
      <c r="B3579" s="116" t="str">
        <f t="shared" si="111"/>
        <v xml:space="preserve">SAN CRISTOBAL DE LA HABANA EL PRINCIPE </v>
      </c>
      <c r="C3579" s="101">
        <v>250</v>
      </c>
      <c r="D3579" t="s">
        <v>3483</v>
      </c>
      <c r="E3579" t="s">
        <v>7732</v>
      </c>
      <c r="F3579" t="s">
        <v>7733</v>
      </c>
    </row>
    <row r="3580" spans="1:6" x14ac:dyDescent="0.25">
      <c r="A3580" t="str">
        <f t="shared" si="110"/>
        <v>AMMS20239</v>
      </c>
      <c r="B3580" s="116" t="str">
        <f t="shared" si="111"/>
        <v xml:space="preserve">SAN CRISTOBAL DE LA HABANA LA PUNTA </v>
      </c>
      <c r="C3580" s="101">
        <v>475</v>
      </c>
      <c r="D3580" t="s">
        <v>3483</v>
      </c>
      <c r="E3580" t="s">
        <v>7734</v>
      </c>
      <c r="F3580" t="s">
        <v>7735</v>
      </c>
    </row>
    <row r="3581" spans="1:6" x14ac:dyDescent="0.25">
      <c r="A3581" t="str">
        <f t="shared" si="110"/>
        <v>AMMS19642</v>
      </c>
      <c r="B3581" s="116" t="str">
        <f t="shared" si="111"/>
        <v xml:space="preserve">SAN CRISTOBAL DE LA HABANA PRADO </v>
      </c>
      <c r="C3581" s="101">
        <v>185</v>
      </c>
      <c r="D3581" t="s">
        <v>2755</v>
      </c>
      <c r="E3581" t="s">
        <v>7736</v>
      </c>
      <c r="F3581" t="s">
        <v>7737</v>
      </c>
    </row>
    <row r="3582" spans="1:6" x14ac:dyDescent="0.25">
      <c r="A3582" t="str">
        <f t="shared" si="110"/>
        <v>AMMS19967</v>
      </c>
      <c r="B3582" s="116" t="str">
        <f t="shared" si="111"/>
        <v xml:space="preserve">SAN LOTANO BULL ROBUSTOS </v>
      </c>
      <c r="C3582" s="101">
        <v>270</v>
      </c>
      <c r="D3582" t="s">
        <v>1900</v>
      </c>
      <c r="E3582" t="s">
        <v>7738</v>
      </c>
      <c r="F3582" t="s">
        <v>7739</v>
      </c>
    </row>
    <row r="3583" spans="1:6" x14ac:dyDescent="0.25">
      <c r="A3583" t="str">
        <f t="shared" si="110"/>
        <v>AMMS19136</v>
      </c>
      <c r="B3583" s="116" t="str">
        <f t="shared" si="111"/>
        <v xml:space="preserve">SAN LOTANO HABANO ROBUSTOS </v>
      </c>
      <c r="C3583" s="101">
        <v>190</v>
      </c>
      <c r="D3583" t="s">
        <v>1900</v>
      </c>
      <c r="E3583" t="s">
        <v>7740</v>
      </c>
      <c r="F3583" t="s">
        <v>7741</v>
      </c>
    </row>
    <row r="3584" spans="1:6" x14ac:dyDescent="0.25">
      <c r="A3584" t="str">
        <f t="shared" si="110"/>
        <v>AMMS19137</v>
      </c>
      <c r="B3584" s="116" t="str">
        <f t="shared" si="111"/>
        <v xml:space="preserve">SAN LOTANO HABANO TOROS </v>
      </c>
      <c r="C3584" s="101">
        <v>200</v>
      </c>
      <c r="D3584" t="s">
        <v>1900</v>
      </c>
      <c r="E3584" t="s">
        <v>7742</v>
      </c>
      <c r="F3584" t="s">
        <v>7743</v>
      </c>
    </row>
    <row r="3585" spans="1:6" x14ac:dyDescent="0.25">
      <c r="A3585" t="str">
        <f t="shared" si="110"/>
        <v>AMMS19138</v>
      </c>
      <c r="B3585" s="116" t="str">
        <f t="shared" si="111"/>
        <v xml:space="preserve">SAN LOTANO OVAL PETITE ROBUSTOS </v>
      </c>
      <c r="C3585" s="101">
        <v>200</v>
      </c>
      <c r="D3585" t="s">
        <v>1900</v>
      </c>
      <c r="E3585" t="s">
        <v>7744</v>
      </c>
      <c r="F3585" t="s">
        <v>7745</v>
      </c>
    </row>
    <row r="3586" spans="1:6" x14ac:dyDescent="0.25">
      <c r="A3586" t="str">
        <f t="shared" ref="A3586:A3649" si="112">"AMMS" &amp; F3586</f>
        <v>AMMS19139</v>
      </c>
      <c r="B3586" s="116" t="str">
        <f t="shared" ref="B3586:B3649" si="113">E3586 &amp; " " &amp; IF(D3586="astuccio da 20 pezzi","*AST 20",IF(D3586="cartoccio da 20 pezzi","*CART 20",""))</f>
        <v xml:space="preserve">SAN LOTANO OVAL ROBUSTOS </v>
      </c>
      <c r="C3586" s="101">
        <v>220</v>
      </c>
      <c r="D3586" t="s">
        <v>1900</v>
      </c>
      <c r="E3586" t="s">
        <v>7746</v>
      </c>
      <c r="F3586" t="s">
        <v>7747</v>
      </c>
    </row>
    <row r="3587" spans="1:6" x14ac:dyDescent="0.25">
      <c r="A3587" t="str">
        <f t="shared" si="112"/>
        <v>AMMS19968</v>
      </c>
      <c r="B3587" s="116" t="str">
        <f t="shared" si="113"/>
        <v xml:space="preserve">SAN LOTANO REQUIEM MADURO ROBUSTOS </v>
      </c>
      <c r="C3587" s="101">
        <v>210</v>
      </c>
      <c r="D3587" t="s">
        <v>1900</v>
      </c>
      <c r="E3587" t="s">
        <v>7748</v>
      </c>
      <c r="F3587" t="s">
        <v>7749</v>
      </c>
    </row>
    <row r="3588" spans="1:6" x14ac:dyDescent="0.25">
      <c r="A3588" t="str">
        <f t="shared" si="112"/>
        <v>AMMS19969</v>
      </c>
      <c r="B3588" s="116" t="str">
        <f t="shared" si="113"/>
        <v xml:space="preserve">SAN LOTANO REQUIEM MADURO TOROS </v>
      </c>
      <c r="C3588" s="101">
        <v>220</v>
      </c>
      <c r="D3588" t="s">
        <v>1900</v>
      </c>
      <c r="E3588" t="s">
        <v>7750</v>
      </c>
      <c r="F3588" t="s">
        <v>7751</v>
      </c>
    </row>
    <row r="3589" spans="1:6" x14ac:dyDescent="0.25">
      <c r="A3589" t="str">
        <f t="shared" si="112"/>
        <v>AMMS3781</v>
      </c>
      <c r="B3589" s="116" t="str">
        <f t="shared" si="113"/>
        <v xml:space="preserve">SAN PEDRO DE MACORIS BRAZIL PERLA </v>
      </c>
      <c r="C3589" s="101">
        <v>98</v>
      </c>
      <c r="D3589" t="s">
        <v>1900</v>
      </c>
      <c r="E3589" t="s">
        <v>7752</v>
      </c>
      <c r="F3589" t="s">
        <v>7753</v>
      </c>
    </row>
    <row r="3590" spans="1:6" x14ac:dyDescent="0.25">
      <c r="A3590" t="str">
        <f t="shared" si="112"/>
        <v>AMMS3782</v>
      </c>
      <c r="B3590" s="116" t="str">
        <f t="shared" si="113"/>
        <v xml:space="preserve">SAN PEDRO DE MACORIS BRAZIL ROBUSTO </v>
      </c>
      <c r="C3590" s="101">
        <v>118</v>
      </c>
      <c r="D3590" t="s">
        <v>1900</v>
      </c>
      <c r="E3590" t="s">
        <v>7754</v>
      </c>
      <c r="F3590" t="s">
        <v>7755</v>
      </c>
    </row>
    <row r="3591" spans="1:6" x14ac:dyDescent="0.25">
      <c r="A3591" t="str">
        <f t="shared" si="112"/>
        <v>AMMS3861</v>
      </c>
      <c r="B3591" s="116" t="str">
        <f t="shared" si="113"/>
        <v xml:space="preserve">SAN PEDRO DE MACORIS NICARAGUA PERLA </v>
      </c>
      <c r="C3591" s="101">
        <v>74</v>
      </c>
      <c r="D3591" t="s">
        <v>1900</v>
      </c>
      <c r="E3591" t="s">
        <v>7756</v>
      </c>
      <c r="F3591" t="s">
        <v>7757</v>
      </c>
    </row>
    <row r="3592" spans="1:6" x14ac:dyDescent="0.25">
      <c r="A3592" t="str">
        <f t="shared" si="112"/>
        <v>AMMS3862</v>
      </c>
      <c r="B3592" s="116" t="str">
        <f t="shared" si="113"/>
        <v xml:space="preserve">SAN PEDRO DE MACORIS NICARAGUA ROBUSTO </v>
      </c>
      <c r="C3592" s="101">
        <v>94</v>
      </c>
      <c r="D3592" t="s">
        <v>1900</v>
      </c>
      <c r="E3592" t="s">
        <v>7758</v>
      </c>
      <c r="F3592" t="s">
        <v>7759</v>
      </c>
    </row>
    <row r="3593" spans="1:6" x14ac:dyDescent="0.25">
      <c r="A3593" t="str">
        <f t="shared" si="112"/>
        <v>AMMS16841</v>
      </c>
      <c r="B3593" s="116" t="str">
        <f t="shared" si="113"/>
        <v xml:space="preserve">SANCHO PANZA BELICOSOS </v>
      </c>
      <c r="C3593" s="101">
        <v>462.5</v>
      </c>
      <c r="D3593" t="s">
        <v>3483</v>
      </c>
      <c r="E3593" t="s">
        <v>7760</v>
      </c>
      <c r="F3593" t="s">
        <v>7761</v>
      </c>
    </row>
    <row r="3594" spans="1:6" x14ac:dyDescent="0.25">
      <c r="A3594" t="str">
        <f t="shared" si="112"/>
        <v>AMMS16843</v>
      </c>
      <c r="B3594" s="116" t="str">
        <f t="shared" si="113"/>
        <v xml:space="preserve">SANCHO PANZA NON-PLUS </v>
      </c>
      <c r="C3594" s="101">
        <v>262.5</v>
      </c>
      <c r="D3594" t="s">
        <v>3483</v>
      </c>
      <c r="E3594" t="s">
        <v>7762</v>
      </c>
      <c r="F3594" t="s">
        <v>7763</v>
      </c>
    </row>
    <row r="3595" spans="1:6" x14ac:dyDescent="0.25">
      <c r="A3595" t="str">
        <f t="shared" si="112"/>
        <v>AMMS16504</v>
      </c>
      <c r="B3595" s="116" t="str">
        <f t="shared" si="113"/>
        <v xml:space="preserve">SANTA CLARA 1830 BELICOSO MADURO </v>
      </c>
      <c r="C3595" s="101">
        <v>7.2</v>
      </c>
      <c r="D3595" t="s">
        <v>3529</v>
      </c>
      <c r="E3595" t="s">
        <v>7764</v>
      </c>
      <c r="F3595" t="s">
        <v>7765</v>
      </c>
    </row>
    <row r="3596" spans="1:6" x14ac:dyDescent="0.25">
      <c r="A3596" t="str">
        <f t="shared" si="112"/>
        <v>AMMS16481</v>
      </c>
      <c r="B3596" s="116" t="str">
        <f t="shared" si="113"/>
        <v xml:space="preserve">SANTA CLARA 1830 BELICOSO NATURAL </v>
      </c>
      <c r="C3596" s="101">
        <v>7.2</v>
      </c>
      <c r="D3596" t="s">
        <v>3529</v>
      </c>
      <c r="E3596" t="s">
        <v>7766</v>
      </c>
      <c r="F3596" t="s">
        <v>7767</v>
      </c>
    </row>
    <row r="3597" spans="1:6" x14ac:dyDescent="0.25">
      <c r="A3597" t="str">
        <f t="shared" si="112"/>
        <v>AMMS16477</v>
      </c>
      <c r="B3597" s="116" t="str">
        <f t="shared" si="113"/>
        <v xml:space="preserve">SANTA CLARA 1830 N.1 MADURO </v>
      </c>
      <c r="C3597" s="101">
        <v>6.7</v>
      </c>
      <c r="D3597" t="s">
        <v>3529</v>
      </c>
      <c r="E3597" t="s">
        <v>7768</v>
      </c>
      <c r="F3597" t="s">
        <v>7769</v>
      </c>
    </row>
    <row r="3598" spans="1:6" x14ac:dyDescent="0.25">
      <c r="A3598" t="str">
        <f t="shared" si="112"/>
        <v>AMMS16491</v>
      </c>
      <c r="B3598" s="116" t="str">
        <f t="shared" si="113"/>
        <v xml:space="preserve">SANTA CLARA 1830 N.4 MADURO </v>
      </c>
      <c r="C3598" s="101">
        <v>3.5</v>
      </c>
      <c r="D3598" t="s">
        <v>3529</v>
      </c>
      <c r="E3598" t="s">
        <v>7770</v>
      </c>
      <c r="F3598" t="s">
        <v>7771</v>
      </c>
    </row>
    <row r="3599" spans="1:6" x14ac:dyDescent="0.25">
      <c r="A3599" t="str">
        <f t="shared" si="112"/>
        <v>AMMS16488</v>
      </c>
      <c r="B3599" s="116" t="str">
        <f t="shared" si="113"/>
        <v xml:space="preserve">SANTA CLARA 1830 N.6 MADURO </v>
      </c>
      <c r="C3599" s="101">
        <v>5</v>
      </c>
      <c r="D3599" t="s">
        <v>3529</v>
      </c>
      <c r="E3599" t="s">
        <v>7772</v>
      </c>
      <c r="F3599" t="s">
        <v>7773</v>
      </c>
    </row>
    <row r="3600" spans="1:6" x14ac:dyDescent="0.25">
      <c r="A3600" t="str">
        <f t="shared" si="112"/>
        <v>AMMS16484</v>
      </c>
      <c r="B3600" s="116" t="str">
        <f t="shared" si="113"/>
        <v xml:space="preserve">SANTA CLARA 1830 N.6 NATURAL </v>
      </c>
      <c r="C3600" s="101">
        <v>5</v>
      </c>
      <c r="D3600" t="s">
        <v>3529</v>
      </c>
      <c r="E3600" t="s">
        <v>7774</v>
      </c>
      <c r="F3600" t="s">
        <v>7775</v>
      </c>
    </row>
    <row r="3601" spans="1:6" x14ac:dyDescent="0.25">
      <c r="A3601" t="str">
        <f t="shared" si="112"/>
        <v>AMMS16495</v>
      </c>
      <c r="B3601" s="116" t="str">
        <f t="shared" si="113"/>
        <v xml:space="preserve">SANTA CLARA 1830 N.9 NATURAL </v>
      </c>
      <c r="C3601" s="101">
        <v>2.8</v>
      </c>
      <c r="D3601" t="s">
        <v>3529</v>
      </c>
      <c r="E3601" t="s">
        <v>7776</v>
      </c>
      <c r="F3601" t="s">
        <v>7777</v>
      </c>
    </row>
    <row r="3602" spans="1:6" x14ac:dyDescent="0.25">
      <c r="A3602" t="str">
        <f t="shared" si="112"/>
        <v>AMMS16497</v>
      </c>
      <c r="B3602" s="116" t="str">
        <f t="shared" si="113"/>
        <v xml:space="preserve">SANTA CLARA 1830 ROBUSTO MADURO </v>
      </c>
      <c r="C3602" s="101">
        <v>4.2</v>
      </c>
      <c r="D3602" t="s">
        <v>3529</v>
      </c>
      <c r="E3602" t="s">
        <v>7778</v>
      </c>
      <c r="F3602" t="s">
        <v>7779</v>
      </c>
    </row>
    <row r="3603" spans="1:6" x14ac:dyDescent="0.25">
      <c r="A3603" t="str">
        <f t="shared" si="112"/>
        <v>AMMS16496</v>
      </c>
      <c r="B3603" s="116" t="str">
        <f t="shared" si="113"/>
        <v xml:space="preserve">SANTA CLARA 1830 ROBUSTO NATURAL </v>
      </c>
      <c r="C3603" s="101">
        <v>4.2</v>
      </c>
      <c r="D3603" t="s">
        <v>3529</v>
      </c>
      <c r="E3603" t="s">
        <v>7780</v>
      </c>
      <c r="F3603" t="s">
        <v>7781</v>
      </c>
    </row>
    <row r="3604" spans="1:6" x14ac:dyDescent="0.25">
      <c r="A3604" t="str">
        <f t="shared" si="112"/>
        <v>AMMS17240</v>
      </c>
      <c r="B3604" s="116" t="str">
        <f t="shared" si="113"/>
        <v xml:space="preserve">SANTA CLARA 1830 SPECIAL EDITION CORONA MADURO </v>
      </c>
      <c r="C3604" s="101">
        <v>6</v>
      </c>
      <c r="D3604" t="s">
        <v>3529</v>
      </c>
      <c r="E3604" t="s">
        <v>7782</v>
      </c>
      <c r="F3604" t="s">
        <v>7783</v>
      </c>
    </row>
    <row r="3605" spans="1:6" x14ac:dyDescent="0.25">
      <c r="A3605" t="str">
        <f t="shared" si="112"/>
        <v>AMMS21093</v>
      </c>
      <c r="B3605" s="116" t="str">
        <f t="shared" si="113"/>
        <v xml:space="preserve">SCHIZO MADURO 50x5 </v>
      </c>
      <c r="C3605" s="101">
        <v>100</v>
      </c>
      <c r="D3605" t="s">
        <v>1900</v>
      </c>
      <c r="E3605" t="s">
        <v>7784</v>
      </c>
      <c r="F3605" t="s">
        <v>7785</v>
      </c>
    </row>
    <row r="3606" spans="1:6" x14ac:dyDescent="0.25">
      <c r="A3606" t="str">
        <f t="shared" si="112"/>
        <v>AMMS21094</v>
      </c>
      <c r="B3606" s="116" t="str">
        <f t="shared" si="113"/>
        <v xml:space="preserve">SCHIZO MADURO 70x7 </v>
      </c>
      <c r="C3606" s="101">
        <v>160</v>
      </c>
      <c r="D3606" t="s">
        <v>1900</v>
      </c>
      <c r="E3606" t="s">
        <v>7786</v>
      </c>
      <c r="F3606" t="s">
        <v>7787</v>
      </c>
    </row>
    <row r="3607" spans="1:6" x14ac:dyDescent="0.25">
      <c r="A3607" t="str">
        <f t="shared" si="112"/>
        <v>AMMS18663</v>
      </c>
      <c r="B3607" s="116" t="str">
        <f t="shared" si="113"/>
        <v xml:space="preserve">SELECCION PETIT ROBUSTOS </v>
      </c>
      <c r="C3607" s="101">
        <v>300</v>
      </c>
      <c r="D3607" t="s">
        <v>2755</v>
      </c>
      <c r="E3607" t="s">
        <v>7788</v>
      </c>
      <c r="F3607" t="s">
        <v>7789</v>
      </c>
    </row>
    <row r="3608" spans="1:6" x14ac:dyDescent="0.25">
      <c r="A3608" t="str">
        <f t="shared" si="112"/>
        <v>AMMS19184</v>
      </c>
      <c r="B3608" s="116" t="str">
        <f t="shared" si="113"/>
        <v xml:space="preserve">SELECCION PIRAMIDES </v>
      </c>
      <c r="C3608" s="101">
        <v>276</v>
      </c>
      <c r="D3608" t="s">
        <v>2941</v>
      </c>
      <c r="E3608" t="s">
        <v>7790</v>
      </c>
      <c r="F3608" t="s">
        <v>7791</v>
      </c>
    </row>
    <row r="3609" spans="1:6" x14ac:dyDescent="0.25">
      <c r="A3609" t="str">
        <f t="shared" si="112"/>
        <v>AMMS19183</v>
      </c>
      <c r="B3609" s="116" t="str">
        <f t="shared" si="113"/>
        <v xml:space="preserve">SELECCION ROBUSTOS </v>
      </c>
      <c r="C3609" s="101">
        <v>240</v>
      </c>
      <c r="D3609" t="s">
        <v>2941</v>
      </c>
      <c r="E3609" t="s">
        <v>7792</v>
      </c>
      <c r="F3609" t="s">
        <v>7793</v>
      </c>
    </row>
    <row r="3610" spans="1:6" x14ac:dyDescent="0.25">
      <c r="A3610" t="str">
        <f t="shared" si="112"/>
        <v>AMMS20398</v>
      </c>
      <c r="B3610" s="116" t="str">
        <f t="shared" si="113"/>
        <v xml:space="preserve">SILENCIO BLACK GIGANTE </v>
      </c>
      <c r="C3610" s="101">
        <v>357.5</v>
      </c>
      <c r="D3610" t="s">
        <v>3483</v>
      </c>
      <c r="E3610" t="s">
        <v>7794</v>
      </c>
      <c r="F3610" t="s">
        <v>7795</v>
      </c>
    </row>
    <row r="3611" spans="1:6" x14ac:dyDescent="0.25">
      <c r="A3611" t="str">
        <f t="shared" si="112"/>
        <v>AMMS20399</v>
      </c>
      <c r="B3611" s="116" t="str">
        <f t="shared" si="113"/>
        <v xml:space="preserve">SILENCIO BLACK GIGANTE </v>
      </c>
      <c r="C3611" s="101">
        <v>14.3</v>
      </c>
      <c r="D3611" t="s">
        <v>3529</v>
      </c>
      <c r="E3611" t="s">
        <v>7794</v>
      </c>
      <c r="F3611" t="s">
        <v>7796</v>
      </c>
    </row>
    <row r="3612" spans="1:6" x14ac:dyDescent="0.25">
      <c r="A3612" t="str">
        <f t="shared" si="112"/>
        <v>AMMS20400</v>
      </c>
      <c r="B3612" s="116" t="str">
        <f t="shared" si="113"/>
        <v xml:space="preserve">SILENCIO BLACK SUPREMO </v>
      </c>
      <c r="C3612" s="101">
        <v>347.5</v>
      </c>
      <c r="D3612" t="s">
        <v>3483</v>
      </c>
      <c r="E3612" t="s">
        <v>7797</v>
      </c>
      <c r="F3612" t="s">
        <v>7798</v>
      </c>
    </row>
    <row r="3613" spans="1:6" x14ac:dyDescent="0.25">
      <c r="A3613" t="str">
        <f t="shared" si="112"/>
        <v>AMMS20401</v>
      </c>
      <c r="B3613" s="116" t="str">
        <f t="shared" si="113"/>
        <v xml:space="preserve">SILENCIO BLACK SUPREMO </v>
      </c>
      <c r="C3613" s="101">
        <v>13.9</v>
      </c>
      <c r="D3613" t="s">
        <v>3529</v>
      </c>
      <c r="E3613" t="s">
        <v>7797</v>
      </c>
      <c r="F3613" t="s">
        <v>7799</v>
      </c>
    </row>
    <row r="3614" spans="1:6" x14ac:dyDescent="0.25">
      <c r="A3614" t="str">
        <f t="shared" si="112"/>
        <v>AMMS21085</v>
      </c>
      <c r="B3614" s="116" t="str">
        <f t="shared" si="113"/>
        <v xml:space="preserve">SILENCIO BLUE ROBUSTO </v>
      </c>
      <c r="C3614" s="101">
        <v>268</v>
      </c>
      <c r="D3614" t="s">
        <v>1900</v>
      </c>
      <c r="E3614" t="s">
        <v>7800</v>
      </c>
      <c r="F3614" t="s">
        <v>7801</v>
      </c>
    </row>
    <row r="3615" spans="1:6" x14ac:dyDescent="0.25">
      <c r="A3615" t="str">
        <f t="shared" si="112"/>
        <v>AMMS21086</v>
      </c>
      <c r="B3615" s="116" t="str">
        <f t="shared" si="113"/>
        <v xml:space="preserve">SILENCIO BLUE ROBUSTO </v>
      </c>
      <c r="C3615" s="101">
        <v>13.4</v>
      </c>
      <c r="D3615" t="s">
        <v>3529</v>
      </c>
      <c r="E3615" t="s">
        <v>7800</v>
      </c>
      <c r="F3615" t="s">
        <v>7802</v>
      </c>
    </row>
    <row r="3616" spans="1:6" x14ac:dyDescent="0.25">
      <c r="A3616" t="str">
        <f t="shared" si="112"/>
        <v>AMMS21087</v>
      </c>
      <c r="B3616" s="116" t="str">
        <f t="shared" si="113"/>
        <v xml:space="preserve">SILENCIO BLUE TORO </v>
      </c>
      <c r="C3616" s="101">
        <v>288</v>
      </c>
      <c r="D3616" t="s">
        <v>1900</v>
      </c>
      <c r="E3616" t="s">
        <v>7803</v>
      </c>
      <c r="F3616" t="s">
        <v>7804</v>
      </c>
    </row>
    <row r="3617" spans="1:6" x14ac:dyDescent="0.25">
      <c r="A3617" t="str">
        <f t="shared" si="112"/>
        <v>AMMS21088</v>
      </c>
      <c r="B3617" s="116" t="str">
        <f t="shared" si="113"/>
        <v xml:space="preserve">SILENCIO BLUE TORO </v>
      </c>
      <c r="C3617" s="101">
        <v>14.4</v>
      </c>
      <c r="D3617" t="s">
        <v>3529</v>
      </c>
      <c r="E3617" t="s">
        <v>7803</v>
      </c>
      <c r="F3617" t="s">
        <v>7805</v>
      </c>
    </row>
    <row r="3618" spans="1:6" x14ac:dyDescent="0.25">
      <c r="A3618" t="str">
        <f t="shared" si="112"/>
        <v>AMMS21453</v>
      </c>
      <c r="B3618" s="116" t="str">
        <f t="shared" si="113"/>
        <v xml:space="preserve">SILENCIO D ORO CANONAZO </v>
      </c>
      <c r="C3618" s="101">
        <v>326</v>
      </c>
      <c r="D3618" t="s">
        <v>1900</v>
      </c>
      <c r="E3618" t="s">
        <v>7806</v>
      </c>
      <c r="F3618" t="s">
        <v>7807</v>
      </c>
    </row>
    <row r="3619" spans="1:6" x14ac:dyDescent="0.25">
      <c r="A3619" t="str">
        <f t="shared" si="112"/>
        <v>AMMS21454</v>
      </c>
      <c r="B3619" s="116" t="str">
        <f t="shared" si="113"/>
        <v xml:space="preserve">SILENCIO D ORO CANONAZO </v>
      </c>
      <c r="C3619" s="101">
        <v>16.3</v>
      </c>
      <c r="D3619" t="s">
        <v>3529</v>
      </c>
      <c r="E3619" t="s">
        <v>7806</v>
      </c>
      <c r="F3619" t="s">
        <v>7808</v>
      </c>
    </row>
    <row r="3620" spans="1:6" x14ac:dyDescent="0.25">
      <c r="A3620" t="str">
        <f t="shared" si="112"/>
        <v>AMMS21455</v>
      </c>
      <c r="B3620" s="116" t="str">
        <f t="shared" si="113"/>
        <v xml:space="preserve">SILENCIO D ORO ROBUSTO </v>
      </c>
      <c r="C3620" s="101">
        <v>306</v>
      </c>
      <c r="D3620" t="s">
        <v>1900</v>
      </c>
      <c r="E3620" t="s">
        <v>7809</v>
      </c>
      <c r="F3620" t="s">
        <v>7810</v>
      </c>
    </row>
    <row r="3621" spans="1:6" x14ac:dyDescent="0.25">
      <c r="A3621" t="str">
        <f t="shared" si="112"/>
        <v>AMMS21456</v>
      </c>
      <c r="B3621" s="116" t="str">
        <f t="shared" si="113"/>
        <v xml:space="preserve">SILENCIO D ORO ROBUSTO </v>
      </c>
      <c r="C3621" s="101">
        <v>15.3</v>
      </c>
      <c r="D3621" t="s">
        <v>3529</v>
      </c>
      <c r="E3621" t="s">
        <v>7809</v>
      </c>
      <c r="F3621" t="s">
        <v>7811</v>
      </c>
    </row>
    <row r="3622" spans="1:6" x14ac:dyDescent="0.25">
      <c r="A3622" t="str">
        <f t="shared" si="112"/>
        <v>AMMS20722</v>
      </c>
      <c r="B3622" s="116" t="str">
        <f t="shared" si="113"/>
        <v xml:space="preserve">SILENCIO LOS RIOS ROBUSTO </v>
      </c>
      <c r="C3622" s="101">
        <v>288</v>
      </c>
      <c r="D3622" t="s">
        <v>1900</v>
      </c>
      <c r="E3622" t="s">
        <v>7812</v>
      </c>
      <c r="F3622" t="s">
        <v>7813</v>
      </c>
    </row>
    <row r="3623" spans="1:6" x14ac:dyDescent="0.25">
      <c r="A3623" t="str">
        <f t="shared" si="112"/>
        <v>AMMS20723</v>
      </c>
      <c r="B3623" s="116" t="str">
        <f t="shared" si="113"/>
        <v xml:space="preserve">SILENCIO LOS RIOS ROBUSTO </v>
      </c>
      <c r="C3623" s="101">
        <v>14.4</v>
      </c>
      <c r="D3623" t="s">
        <v>3529</v>
      </c>
      <c r="E3623" t="s">
        <v>7812</v>
      </c>
      <c r="F3623" t="s">
        <v>7814</v>
      </c>
    </row>
    <row r="3624" spans="1:6" x14ac:dyDescent="0.25">
      <c r="A3624" t="str">
        <f t="shared" si="112"/>
        <v>AMMS20724</v>
      </c>
      <c r="B3624" s="116" t="str">
        <f t="shared" si="113"/>
        <v xml:space="preserve">SILENCIO LOS RIOS TORO </v>
      </c>
      <c r="C3624" s="101">
        <v>308</v>
      </c>
      <c r="D3624" t="s">
        <v>1900</v>
      </c>
      <c r="E3624" t="s">
        <v>7815</v>
      </c>
      <c r="F3624" t="s">
        <v>7816</v>
      </c>
    </row>
    <row r="3625" spans="1:6" x14ac:dyDescent="0.25">
      <c r="A3625" t="str">
        <f t="shared" si="112"/>
        <v>AMMS20725</v>
      </c>
      <c r="B3625" s="116" t="str">
        <f t="shared" si="113"/>
        <v xml:space="preserve">SILENCIO LOS RIOS TORO </v>
      </c>
      <c r="C3625" s="101">
        <v>15.4</v>
      </c>
      <c r="D3625" t="s">
        <v>3529</v>
      </c>
      <c r="E3625" t="s">
        <v>7815</v>
      </c>
      <c r="F3625" t="s">
        <v>7817</v>
      </c>
    </row>
    <row r="3626" spans="1:6" x14ac:dyDescent="0.25">
      <c r="A3626" t="str">
        <f t="shared" si="112"/>
        <v>AMMS21433</v>
      </c>
      <c r="B3626" s="116" t="str">
        <f t="shared" si="113"/>
        <v xml:space="preserve">SILENCIO SERIE M DOUBLE ROBUSTO </v>
      </c>
      <c r="C3626" s="101">
        <v>314</v>
      </c>
      <c r="D3626" t="s">
        <v>2755</v>
      </c>
      <c r="E3626" t="s">
        <v>7818</v>
      </c>
      <c r="F3626" t="s">
        <v>7819</v>
      </c>
    </row>
    <row r="3627" spans="1:6" x14ac:dyDescent="0.25">
      <c r="A3627" t="str">
        <f t="shared" si="112"/>
        <v>AMMS21434</v>
      </c>
      <c r="B3627" s="116" t="str">
        <f t="shared" si="113"/>
        <v xml:space="preserve">SILENCIO SERIE M DOUBLE ROBUSTO </v>
      </c>
      <c r="C3627" s="101">
        <v>31.4</v>
      </c>
      <c r="D3627" t="s">
        <v>3529</v>
      </c>
      <c r="E3627" t="s">
        <v>7818</v>
      </c>
      <c r="F3627" t="s">
        <v>7820</v>
      </c>
    </row>
    <row r="3628" spans="1:6" x14ac:dyDescent="0.25">
      <c r="A3628" t="str">
        <f t="shared" si="112"/>
        <v>AMMS21744</v>
      </c>
      <c r="B3628" s="116" t="str">
        <f t="shared" si="113"/>
        <v xml:space="preserve">SIN COMPROMISO SELECCION NO.5 </v>
      </c>
      <c r="C3628" s="101">
        <v>286</v>
      </c>
      <c r="D3628" t="s">
        <v>3617</v>
      </c>
      <c r="E3628" t="s">
        <v>7821</v>
      </c>
      <c r="F3628" t="s">
        <v>7822</v>
      </c>
    </row>
    <row r="3629" spans="1:6" x14ac:dyDescent="0.25">
      <c r="A3629" t="str">
        <f t="shared" si="112"/>
        <v>AMMS21745</v>
      </c>
      <c r="B3629" s="116" t="str">
        <f t="shared" si="113"/>
        <v xml:space="preserve">SIN COMPROMISO SELECCION NO.7 </v>
      </c>
      <c r="C3629" s="101">
        <v>312</v>
      </c>
      <c r="D3629" t="s">
        <v>3617</v>
      </c>
      <c r="E3629" t="s">
        <v>7823</v>
      </c>
      <c r="F3629" t="s">
        <v>7824</v>
      </c>
    </row>
    <row r="3630" spans="1:6" x14ac:dyDescent="0.25">
      <c r="A3630" t="str">
        <f t="shared" si="112"/>
        <v>AMMS20613</v>
      </c>
      <c r="B3630" s="116" t="str">
        <f t="shared" si="113"/>
        <v xml:space="preserve">SINFONIA </v>
      </c>
      <c r="C3630" s="101">
        <v>27</v>
      </c>
      <c r="D3630" t="s">
        <v>2792</v>
      </c>
      <c r="E3630" t="s">
        <v>7825</v>
      </c>
      <c r="F3630" t="s">
        <v>7826</v>
      </c>
    </row>
    <row r="3631" spans="1:6" x14ac:dyDescent="0.25">
      <c r="A3631" t="str">
        <f t="shared" si="112"/>
        <v>AMMS21427</v>
      </c>
      <c r="B3631" s="116" t="str">
        <f t="shared" si="113"/>
        <v xml:space="preserve">SKELTON LIVE YOUR DREAMS CORONA </v>
      </c>
      <c r="C3631" s="101">
        <v>222.5</v>
      </c>
      <c r="D3631" t="s">
        <v>3483</v>
      </c>
      <c r="E3631" t="s">
        <v>7827</v>
      </c>
      <c r="F3631" t="s">
        <v>7828</v>
      </c>
    </row>
    <row r="3632" spans="1:6" x14ac:dyDescent="0.25">
      <c r="A3632" t="str">
        <f t="shared" si="112"/>
        <v>AMMS21430</v>
      </c>
      <c r="B3632" s="116" t="str">
        <f t="shared" si="113"/>
        <v xml:space="preserve">SKELTON LIVE YOUR DREAMS GORDO </v>
      </c>
      <c r="C3632" s="101">
        <v>190.4</v>
      </c>
      <c r="D3632" t="s">
        <v>2809</v>
      </c>
      <c r="E3632" t="s">
        <v>7829</v>
      </c>
      <c r="F3632" t="s">
        <v>7830</v>
      </c>
    </row>
    <row r="3633" spans="1:6" x14ac:dyDescent="0.25">
      <c r="A3633" t="str">
        <f t="shared" si="112"/>
        <v>AMMS21428</v>
      </c>
      <c r="B3633" s="116" t="str">
        <f t="shared" si="113"/>
        <v xml:space="preserve">SKELTON LIVE YOUR DREAMS ROBUSTO </v>
      </c>
      <c r="C3633" s="101">
        <v>235</v>
      </c>
      <c r="D3633" t="s">
        <v>3483</v>
      </c>
      <c r="E3633" t="s">
        <v>7831</v>
      </c>
      <c r="F3633" t="s">
        <v>7832</v>
      </c>
    </row>
    <row r="3634" spans="1:6" x14ac:dyDescent="0.25">
      <c r="A3634" t="str">
        <f t="shared" si="112"/>
        <v>AMMS21429</v>
      </c>
      <c r="B3634" s="116" t="str">
        <f t="shared" si="113"/>
        <v xml:space="preserve">SKELTON LIVE YOUR DREAMS TORO </v>
      </c>
      <c r="C3634" s="101">
        <v>247.5</v>
      </c>
      <c r="D3634" t="s">
        <v>3483</v>
      </c>
      <c r="E3634" t="s">
        <v>7833</v>
      </c>
      <c r="F3634" t="s">
        <v>7834</v>
      </c>
    </row>
    <row r="3635" spans="1:6" x14ac:dyDescent="0.25">
      <c r="A3635" t="str">
        <f t="shared" si="112"/>
        <v>AMMS21465</v>
      </c>
      <c r="B3635" s="116" t="str">
        <f t="shared" si="113"/>
        <v xml:space="preserve">SKELTON XRELAXX ROBUSTO </v>
      </c>
      <c r="C3635" s="101">
        <v>325</v>
      </c>
      <c r="D3635" t="s">
        <v>3483</v>
      </c>
      <c r="E3635" t="s">
        <v>7835</v>
      </c>
      <c r="F3635" t="s">
        <v>7836</v>
      </c>
    </row>
    <row r="3636" spans="1:6" x14ac:dyDescent="0.25">
      <c r="A3636" t="str">
        <f t="shared" si="112"/>
        <v>AMMS21466</v>
      </c>
      <c r="B3636" s="116" t="str">
        <f t="shared" si="113"/>
        <v xml:space="preserve">SKELTON XRELAXX TORO </v>
      </c>
      <c r="C3636" s="101">
        <v>350</v>
      </c>
      <c r="D3636" t="s">
        <v>3483</v>
      </c>
      <c r="E3636" t="s">
        <v>7837</v>
      </c>
      <c r="F3636" t="s">
        <v>7838</v>
      </c>
    </row>
    <row r="3637" spans="1:6" x14ac:dyDescent="0.25">
      <c r="A3637" t="str">
        <f t="shared" si="112"/>
        <v>AMMS19375</v>
      </c>
      <c r="B3637" s="116" t="str">
        <f t="shared" si="113"/>
        <v xml:space="preserve">SOBREMESA CERVANTES FINO </v>
      </c>
      <c r="C3637" s="101">
        <v>9.5</v>
      </c>
      <c r="D3637" t="s">
        <v>3529</v>
      </c>
      <c r="E3637" t="s">
        <v>7839</v>
      </c>
      <c r="F3637" t="s">
        <v>7840</v>
      </c>
    </row>
    <row r="3638" spans="1:6" x14ac:dyDescent="0.25">
      <c r="A3638" t="str">
        <f t="shared" si="112"/>
        <v>AMMS20534</v>
      </c>
      <c r="B3638" s="116" t="str">
        <f t="shared" si="113"/>
        <v xml:space="preserve">SOBREMESA CERVANTES FINO </v>
      </c>
      <c r="C3638" s="101">
        <v>237.5</v>
      </c>
      <c r="D3638" t="s">
        <v>3483</v>
      </c>
      <c r="E3638" t="s">
        <v>7839</v>
      </c>
      <c r="F3638" t="s">
        <v>7841</v>
      </c>
    </row>
    <row r="3639" spans="1:6" x14ac:dyDescent="0.25">
      <c r="A3639" t="str">
        <f t="shared" si="112"/>
        <v>AMMS19377</v>
      </c>
      <c r="B3639" s="116" t="str">
        <f t="shared" si="113"/>
        <v xml:space="preserve">SOBREMESA EL AMERICANO </v>
      </c>
      <c r="C3639" s="101">
        <v>11</v>
      </c>
      <c r="D3639" t="s">
        <v>3529</v>
      </c>
      <c r="E3639" t="s">
        <v>7842</v>
      </c>
      <c r="F3639" t="s">
        <v>7843</v>
      </c>
    </row>
    <row r="3640" spans="1:6" x14ac:dyDescent="0.25">
      <c r="A3640" t="str">
        <f t="shared" si="112"/>
        <v>AMMS20535</v>
      </c>
      <c r="B3640" s="116" t="str">
        <f t="shared" si="113"/>
        <v xml:space="preserve">SOBREMESA EL AMERICANO </v>
      </c>
      <c r="C3640" s="101">
        <v>275</v>
      </c>
      <c r="D3640" t="s">
        <v>3483</v>
      </c>
      <c r="E3640" t="s">
        <v>7842</v>
      </c>
      <c r="F3640" t="s">
        <v>7844</v>
      </c>
    </row>
    <row r="3641" spans="1:6" x14ac:dyDescent="0.25">
      <c r="A3641" t="str">
        <f t="shared" si="112"/>
        <v>AMMS19376</v>
      </c>
      <c r="B3641" s="116" t="str">
        <f t="shared" si="113"/>
        <v xml:space="preserve">SOBREMESA ROBUSTO LARGO </v>
      </c>
      <c r="C3641" s="101">
        <v>10.5</v>
      </c>
      <c r="D3641" t="s">
        <v>3529</v>
      </c>
      <c r="E3641" t="s">
        <v>7845</v>
      </c>
      <c r="F3641" t="s">
        <v>7846</v>
      </c>
    </row>
    <row r="3642" spans="1:6" x14ac:dyDescent="0.25">
      <c r="A3642" t="str">
        <f t="shared" si="112"/>
        <v>AMMS20536</v>
      </c>
      <c r="B3642" s="116" t="str">
        <f t="shared" si="113"/>
        <v xml:space="preserve">SOBREMESA ROBUSTO LARGO </v>
      </c>
      <c r="C3642" s="101">
        <v>262.5</v>
      </c>
      <c r="D3642" t="s">
        <v>3483</v>
      </c>
      <c r="E3642" t="s">
        <v>7845</v>
      </c>
      <c r="F3642" t="s">
        <v>7847</v>
      </c>
    </row>
    <row r="3643" spans="1:6" x14ac:dyDescent="0.25">
      <c r="A3643" t="str">
        <f t="shared" si="112"/>
        <v>AMMS16059</v>
      </c>
      <c r="B3643" s="116" t="str">
        <f t="shared" si="113"/>
        <v xml:space="preserve">SOSA CIGARS CHURCHILLS </v>
      </c>
      <c r="C3643" s="101">
        <v>6.4</v>
      </c>
      <c r="D3643" t="s">
        <v>3529</v>
      </c>
      <c r="E3643" t="s">
        <v>7848</v>
      </c>
      <c r="F3643" t="s">
        <v>7849</v>
      </c>
    </row>
    <row r="3644" spans="1:6" x14ac:dyDescent="0.25">
      <c r="A3644" t="str">
        <f t="shared" si="112"/>
        <v>AMMS16055</v>
      </c>
      <c r="B3644" s="116" t="str">
        <f t="shared" si="113"/>
        <v xml:space="preserve">SOSA CIGARS GOVERNOR </v>
      </c>
      <c r="C3644" s="101">
        <v>6</v>
      </c>
      <c r="D3644" t="s">
        <v>3529</v>
      </c>
      <c r="E3644" t="s">
        <v>7850</v>
      </c>
      <c r="F3644" t="s">
        <v>7851</v>
      </c>
    </row>
    <row r="3645" spans="1:6" x14ac:dyDescent="0.25">
      <c r="A3645" t="str">
        <f t="shared" si="112"/>
        <v>AMMS16011</v>
      </c>
      <c r="B3645" s="116" t="str">
        <f t="shared" si="113"/>
        <v xml:space="preserve">SOSA CIGARS LONSDALES </v>
      </c>
      <c r="C3645" s="101">
        <v>5.7</v>
      </c>
      <c r="D3645" t="s">
        <v>3529</v>
      </c>
      <c r="E3645" t="s">
        <v>7852</v>
      </c>
      <c r="F3645" t="s">
        <v>7853</v>
      </c>
    </row>
    <row r="3646" spans="1:6" x14ac:dyDescent="0.25">
      <c r="A3646" t="str">
        <f t="shared" si="112"/>
        <v>AMMS16013</v>
      </c>
      <c r="B3646" s="116" t="str">
        <f t="shared" si="113"/>
        <v xml:space="preserve">SOSA CIGARS MAGNUM </v>
      </c>
      <c r="C3646" s="101">
        <v>6.9</v>
      </c>
      <c r="D3646" t="s">
        <v>3529</v>
      </c>
      <c r="E3646" t="s">
        <v>7854</v>
      </c>
      <c r="F3646" t="s">
        <v>7855</v>
      </c>
    </row>
    <row r="3647" spans="1:6" x14ac:dyDescent="0.25">
      <c r="A3647" t="str">
        <f t="shared" si="112"/>
        <v>AMMS16007</v>
      </c>
      <c r="B3647" s="116" t="str">
        <f t="shared" si="113"/>
        <v xml:space="preserve">SOSA CIGARS PIRAMIDES NR 2 </v>
      </c>
      <c r="C3647" s="101">
        <v>9.3000000000000007</v>
      </c>
      <c r="D3647" t="s">
        <v>3529</v>
      </c>
      <c r="E3647" t="s">
        <v>7856</v>
      </c>
      <c r="F3647" t="s">
        <v>7857</v>
      </c>
    </row>
    <row r="3648" spans="1:6" x14ac:dyDescent="0.25">
      <c r="A3648" t="str">
        <f t="shared" si="112"/>
        <v>AMMS21096</v>
      </c>
      <c r="B3648" s="116" t="str">
        <f t="shared" si="113"/>
        <v xml:space="preserve">SPADONE DI CHIARAVALLE AMMEZZATO </v>
      </c>
      <c r="C3648" s="101">
        <v>5.5</v>
      </c>
      <c r="D3648" t="s">
        <v>2999</v>
      </c>
      <c r="E3648" t="s">
        <v>7858</v>
      </c>
      <c r="F3648" t="s">
        <v>7859</v>
      </c>
    </row>
    <row r="3649" spans="1:6" x14ac:dyDescent="0.25">
      <c r="A3649" t="str">
        <f t="shared" si="112"/>
        <v>AMMS19126</v>
      </c>
      <c r="B3649" s="116" t="str">
        <f t="shared" si="113"/>
        <v xml:space="preserve">SPINGARDA D'ANGHIARI </v>
      </c>
      <c r="C3649" s="101">
        <v>30</v>
      </c>
      <c r="D3649" t="s">
        <v>2792</v>
      </c>
      <c r="E3649" t="s">
        <v>7860</v>
      </c>
      <c r="F3649" t="s">
        <v>7861</v>
      </c>
    </row>
    <row r="3650" spans="1:6" x14ac:dyDescent="0.25">
      <c r="A3650" t="str">
        <f t="shared" ref="A3650:A3713" si="114">"AMMS" &amp; F3650</f>
        <v>AMMS20402</v>
      </c>
      <c r="B3650" s="116" t="str">
        <f t="shared" ref="B3650:B3713" si="115">E3650 &amp; " " &amp; IF(D3650="astuccio da 20 pezzi","*AST 20",IF(D3650="cartoccio da 20 pezzi","*CART 20",""))</f>
        <v xml:space="preserve">SPINGARDA D'ANGHIARI XO </v>
      </c>
      <c r="C3650" s="101">
        <v>45</v>
      </c>
      <c r="D3650" t="s">
        <v>2792</v>
      </c>
      <c r="E3650" t="s">
        <v>7862</v>
      </c>
      <c r="F3650" t="s">
        <v>7863</v>
      </c>
    </row>
    <row r="3651" spans="1:6" x14ac:dyDescent="0.25">
      <c r="A3651" t="str">
        <f t="shared" si="114"/>
        <v>AMMS19068</v>
      </c>
      <c r="B3651" s="116" t="str">
        <f t="shared" si="115"/>
        <v xml:space="preserve">STORTIGNACCOLO </v>
      </c>
      <c r="C3651" s="101">
        <v>4</v>
      </c>
      <c r="D3651" t="s">
        <v>2789</v>
      </c>
      <c r="E3651" t="s">
        <v>7864</v>
      </c>
      <c r="F3651" t="s">
        <v>7865</v>
      </c>
    </row>
    <row r="3652" spans="1:6" x14ac:dyDescent="0.25">
      <c r="A3652" t="str">
        <f t="shared" si="114"/>
        <v>AMMS19316</v>
      </c>
      <c r="B3652" s="116" t="str">
        <f t="shared" si="115"/>
        <v xml:space="preserve">SUPER TUSCAN </v>
      </c>
      <c r="C3652" s="101">
        <v>22</v>
      </c>
      <c r="D3652" t="s">
        <v>3529</v>
      </c>
      <c r="E3652" t="s">
        <v>7866</v>
      </c>
      <c r="F3652" t="s">
        <v>7867</v>
      </c>
    </row>
    <row r="3653" spans="1:6" x14ac:dyDescent="0.25">
      <c r="A3653" t="str">
        <f t="shared" si="114"/>
        <v>AMMS21784</v>
      </c>
      <c r="B3653" s="116" t="str">
        <f t="shared" si="115"/>
        <v xml:space="preserve">TABACOS BAEZ SERIE SF ROBUSTOS </v>
      </c>
      <c r="C3653" s="101">
        <v>125</v>
      </c>
      <c r="D3653" t="s">
        <v>1900</v>
      </c>
      <c r="E3653" t="s">
        <v>7868</v>
      </c>
      <c r="F3653" t="s">
        <v>7869</v>
      </c>
    </row>
    <row r="3654" spans="1:6" x14ac:dyDescent="0.25">
      <c r="A3654" t="str">
        <f t="shared" si="114"/>
        <v>AMMS21785</v>
      </c>
      <c r="B3654" s="116" t="str">
        <f t="shared" si="115"/>
        <v xml:space="preserve">TABACOS BAEZ SERIE SF TOROS </v>
      </c>
      <c r="C3654" s="101">
        <v>135</v>
      </c>
      <c r="D3654" t="s">
        <v>1900</v>
      </c>
      <c r="E3654" t="s">
        <v>7870</v>
      </c>
      <c r="F3654" t="s">
        <v>7871</v>
      </c>
    </row>
    <row r="3655" spans="1:6" x14ac:dyDescent="0.25">
      <c r="A3655" t="str">
        <f t="shared" si="114"/>
        <v>AMMS19180</v>
      </c>
      <c r="B3655" s="116" t="str">
        <f t="shared" si="115"/>
        <v xml:space="preserve">TATUAJE BELLE ENCRE </v>
      </c>
      <c r="C3655" s="101">
        <v>270</v>
      </c>
      <c r="D3655" t="s">
        <v>1900</v>
      </c>
      <c r="E3655" t="s">
        <v>7872</v>
      </c>
      <c r="F3655" t="s">
        <v>7873</v>
      </c>
    </row>
    <row r="3656" spans="1:6" x14ac:dyDescent="0.25">
      <c r="A3656" t="str">
        <f t="shared" si="114"/>
        <v>AMMS19181</v>
      </c>
      <c r="B3656" s="116" t="str">
        <f t="shared" si="115"/>
        <v xml:space="preserve">TATUAJE BON CHASSEUR </v>
      </c>
      <c r="C3656" s="101">
        <v>270</v>
      </c>
      <c r="D3656" t="s">
        <v>1900</v>
      </c>
      <c r="E3656" t="s">
        <v>7874</v>
      </c>
      <c r="F3656" t="s">
        <v>7875</v>
      </c>
    </row>
    <row r="3657" spans="1:6" x14ac:dyDescent="0.25">
      <c r="A3657" t="str">
        <f t="shared" si="114"/>
        <v>AMMS19177</v>
      </c>
      <c r="B3657" s="116" t="str">
        <f t="shared" si="115"/>
        <v xml:space="preserve">TATUAJE CABINET 7th RESERVA </v>
      </c>
      <c r="C3657" s="101">
        <v>245</v>
      </c>
      <c r="D3657" t="s">
        <v>3483</v>
      </c>
      <c r="E3657" t="s">
        <v>7876</v>
      </c>
      <c r="F3657" t="s">
        <v>7877</v>
      </c>
    </row>
    <row r="3658" spans="1:6" x14ac:dyDescent="0.25">
      <c r="A3658" t="str">
        <f t="shared" si="114"/>
        <v>AMMS19179</v>
      </c>
      <c r="B3658" s="116" t="str">
        <f t="shared" si="115"/>
        <v xml:space="preserve">TATUAJE FAUSTO FT114 </v>
      </c>
      <c r="C3658" s="101">
        <v>247.5</v>
      </c>
      <c r="D3658" t="s">
        <v>3483</v>
      </c>
      <c r="E3658" t="s">
        <v>7878</v>
      </c>
      <c r="F3658" t="s">
        <v>7879</v>
      </c>
    </row>
    <row r="3659" spans="1:6" x14ac:dyDescent="0.25">
      <c r="A3659" t="str">
        <f t="shared" si="114"/>
        <v>AMMS18849</v>
      </c>
      <c r="B3659" s="116" t="str">
        <f t="shared" si="115"/>
        <v xml:space="preserve">TATUAJE FAUSTO FT127 </v>
      </c>
      <c r="C3659" s="101">
        <v>260</v>
      </c>
      <c r="D3659" t="s">
        <v>3483</v>
      </c>
      <c r="E3659" t="s">
        <v>7880</v>
      </c>
      <c r="F3659" t="s">
        <v>7881</v>
      </c>
    </row>
    <row r="3660" spans="1:6" x14ac:dyDescent="0.25">
      <c r="A3660" t="str">
        <f t="shared" si="114"/>
        <v>AMMS18850</v>
      </c>
      <c r="B3660" s="116" t="str">
        <f t="shared" si="115"/>
        <v xml:space="preserve">TATUAJE FAUSTO FT153 </v>
      </c>
      <c r="C3660" s="101">
        <v>270</v>
      </c>
      <c r="D3660" t="s">
        <v>3483</v>
      </c>
      <c r="E3660" t="s">
        <v>7882</v>
      </c>
      <c r="F3660" t="s">
        <v>7883</v>
      </c>
    </row>
    <row r="3661" spans="1:6" x14ac:dyDescent="0.25">
      <c r="A3661" t="str">
        <f t="shared" si="114"/>
        <v>AMMS18728</v>
      </c>
      <c r="B3661" s="116" t="str">
        <f t="shared" si="115"/>
        <v xml:space="preserve">TATUAJE H VI ANGELES </v>
      </c>
      <c r="C3661" s="101">
        <v>204</v>
      </c>
      <c r="D3661" t="s">
        <v>3506</v>
      </c>
      <c r="E3661" t="s">
        <v>7884</v>
      </c>
      <c r="F3661" t="s">
        <v>7885</v>
      </c>
    </row>
    <row r="3662" spans="1:6" x14ac:dyDescent="0.25">
      <c r="A3662" t="str">
        <f t="shared" si="114"/>
        <v>AMMS18729</v>
      </c>
      <c r="B3662" s="116" t="str">
        <f t="shared" si="115"/>
        <v xml:space="preserve">TATUAJE H VI NOBLES </v>
      </c>
      <c r="C3662" s="101">
        <v>192</v>
      </c>
      <c r="D3662" t="s">
        <v>3506</v>
      </c>
      <c r="E3662" t="s">
        <v>7886</v>
      </c>
      <c r="F3662" t="s">
        <v>7887</v>
      </c>
    </row>
    <row r="3663" spans="1:6" x14ac:dyDescent="0.25">
      <c r="A3663" t="str">
        <f t="shared" si="114"/>
        <v>AMMS20002</v>
      </c>
      <c r="B3663" s="116" t="str">
        <f t="shared" si="115"/>
        <v xml:space="preserve">TATUAJE ME II BELICOSO </v>
      </c>
      <c r="C3663" s="101">
        <v>172.5</v>
      </c>
      <c r="D3663" t="s">
        <v>3448</v>
      </c>
      <c r="E3663" t="s">
        <v>7888</v>
      </c>
      <c r="F3663" t="s">
        <v>7889</v>
      </c>
    </row>
    <row r="3664" spans="1:6" x14ac:dyDescent="0.25">
      <c r="A3664" t="str">
        <f t="shared" si="114"/>
        <v>AMMS20003</v>
      </c>
      <c r="B3664" s="116" t="str">
        <f t="shared" si="115"/>
        <v xml:space="preserve">TATUAJE ME II ROBUSTO </v>
      </c>
      <c r="C3664" s="101">
        <v>172.5</v>
      </c>
      <c r="D3664" t="s">
        <v>3448</v>
      </c>
      <c r="E3664" t="s">
        <v>7890</v>
      </c>
      <c r="F3664" t="s">
        <v>7891</v>
      </c>
    </row>
    <row r="3665" spans="1:6" x14ac:dyDescent="0.25">
      <c r="A3665" t="str">
        <f t="shared" si="114"/>
        <v>AMMS18724</v>
      </c>
      <c r="B3665" s="116" t="str">
        <f t="shared" si="115"/>
        <v xml:space="preserve">TATUAJE NOELLAS </v>
      </c>
      <c r="C3665" s="101">
        <v>262.5</v>
      </c>
      <c r="D3665" t="s">
        <v>3483</v>
      </c>
      <c r="E3665" t="s">
        <v>7892</v>
      </c>
      <c r="F3665" t="s">
        <v>7893</v>
      </c>
    </row>
    <row r="3666" spans="1:6" x14ac:dyDescent="0.25">
      <c r="A3666" t="str">
        <f t="shared" si="114"/>
        <v>AMMS20004</v>
      </c>
      <c r="B3666" s="116" t="str">
        <f t="shared" si="115"/>
        <v xml:space="preserve">TATUAJE NUEVITAS </v>
      </c>
      <c r="C3666" s="101">
        <v>100</v>
      </c>
      <c r="D3666" t="s">
        <v>2755</v>
      </c>
      <c r="E3666" t="s">
        <v>7894</v>
      </c>
      <c r="F3666" t="s">
        <v>7895</v>
      </c>
    </row>
    <row r="3667" spans="1:6" x14ac:dyDescent="0.25">
      <c r="A3667" t="str">
        <f t="shared" si="114"/>
        <v>AMMS18725</v>
      </c>
      <c r="B3667" s="116" t="str">
        <f t="shared" si="115"/>
        <v xml:space="preserve">TATUAJE PETITE CAZADORES RESERVA </v>
      </c>
      <c r="C3667" s="101">
        <v>300</v>
      </c>
      <c r="D3667" t="s">
        <v>2964</v>
      </c>
      <c r="E3667" t="s">
        <v>7896</v>
      </c>
      <c r="F3667" t="s">
        <v>7897</v>
      </c>
    </row>
    <row r="3668" spans="1:6" x14ac:dyDescent="0.25">
      <c r="A3668" t="str">
        <f t="shared" si="114"/>
        <v>AMMS18726</v>
      </c>
      <c r="B3668" s="116" t="str">
        <f t="shared" si="115"/>
        <v xml:space="preserve">TATUAJE REGIOS </v>
      </c>
      <c r="C3668" s="101">
        <v>350</v>
      </c>
      <c r="D3668" t="s">
        <v>3483</v>
      </c>
      <c r="E3668" t="s">
        <v>7898</v>
      </c>
      <c r="F3668" t="s">
        <v>7899</v>
      </c>
    </row>
    <row r="3669" spans="1:6" x14ac:dyDescent="0.25">
      <c r="A3669" t="str">
        <f t="shared" si="114"/>
        <v>AMMS19178</v>
      </c>
      <c r="B3669" s="116" t="str">
        <f t="shared" si="115"/>
        <v xml:space="preserve">TATUAJE RESERVA J21 </v>
      </c>
      <c r="C3669" s="101">
        <v>350</v>
      </c>
      <c r="D3669" t="s">
        <v>3483</v>
      </c>
      <c r="E3669" t="s">
        <v>7900</v>
      </c>
      <c r="F3669" t="s">
        <v>7901</v>
      </c>
    </row>
    <row r="3670" spans="1:6" x14ac:dyDescent="0.25">
      <c r="A3670" t="str">
        <f t="shared" si="114"/>
        <v>AMMS20780</v>
      </c>
      <c r="B3670" s="116" t="str">
        <f t="shared" si="115"/>
        <v xml:space="preserve">TATUAJE VEROCU' BLUE NO 1 </v>
      </c>
      <c r="C3670" s="101">
        <v>330</v>
      </c>
      <c r="D3670" t="s">
        <v>1900</v>
      </c>
      <c r="E3670" t="s">
        <v>7902</v>
      </c>
      <c r="F3670" t="s">
        <v>7903</v>
      </c>
    </row>
    <row r="3671" spans="1:6" x14ac:dyDescent="0.25">
      <c r="A3671" t="str">
        <f t="shared" si="114"/>
        <v>AMMS20781</v>
      </c>
      <c r="B3671" s="116" t="str">
        <f t="shared" si="115"/>
        <v xml:space="preserve">TATUAJE VEROCU' BLUE NO 2 </v>
      </c>
      <c r="C3671" s="101">
        <v>350</v>
      </c>
      <c r="D3671" t="s">
        <v>1900</v>
      </c>
      <c r="E3671" t="s">
        <v>7904</v>
      </c>
      <c r="F3671" t="s">
        <v>7905</v>
      </c>
    </row>
    <row r="3672" spans="1:6" x14ac:dyDescent="0.25">
      <c r="A3672" t="str">
        <f t="shared" si="114"/>
        <v>AMMS20837</v>
      </c>
      <c r="B3672" s="116" t="str">
        <f t="shared" si="115"/>
        <v xml:space="preserve">TENIENTE ANGELA </v>
      </c>
      <c r="C3672" s="101">
        <v>166</v>
      </c>
      <c r="D3672" t="s">
        <v>2755</v>
      </c>
      <c r="E3672" t="s">
        <v>7906</v>
      </c>
      <c r="F3672" t="s">
        <v>7907</v>
      </c>
    </row>
    <row r="3673" spans="1:6" x14ac:dyDescent="0.25">
      <c r="A3673" t="str">
        <f t="shared" si="114"/>
        <v>AMMS19662</v>
      </c>
      <c r="B3673" s="116" t="str">
        <f t="shared" si="115"/>
        <v xml:space="preserve">THE BOUNCER GORDO </v>
      </c>
      <c r="C3673" s="101">
        <v>199.5</v>
      </c>
      <c r="D3673" t="s">
        <v>3417</v>
      </c>
      <c r="E3673" t="s">
        <v>7908</v>
      </c>
      <c r="F3673" t="s">
        <v>7909</v>
      </c>
    </row>
    <row r="3674" spans="1:6" x14ac:dyDescent="0.25">
      <c r="A3674" t="str">
        <f t="shared" si="114"/>
        <v>AMMS21519</v>
      </c>
      <c r="B3674" s="116" t="str">
        <f t="shared" si="115"/>
        <v xml:space="preserve">THE BOUNCER HABANO CORONA BOX PRESSED 6x48 </v>
      </c>
      <c r="C3674" s="101">
        <v>168</v>
      </c>
      <c r="D3674" t="s">
        <v>3417</v>
      </c>
      <c r="E3674" t="s">
        <v>7910</v>
      </c>
      <c r="F3674" t="s">
        <v>7911</v>
      </c>
    </row>
    <row r="3675" spans="1:6" x14ac:dyDescent="0.25">
      <c r="A3675" t="str">
        <f t="shared" si="114"/>
        <v>AMMS21520</v>
      </c>
      <c r="B3675" s="116" t="str">
        <f t="shared" si="115"/>
        <v xml:space="preserve">THE BOUNCER HABANO TORO BOX PRESSED 5 1/2x56 </v>
      </c>
      <c r="C3675" s="101">
        <v>178.5</v>
      </c>
      <c r="D3675" t="s">
        <v>3417</v>
      </c>
      <c r="E3675" t="s">
        <v>7912</v>
      </c>
      <c r="F3675" t="s">
        <v>7913</v>
      </c>
    </row>
    <row r="3676" spans="1:6" x14ac:dyDescent="0.25">
      <c r="A3676" t="str">
        <f t="shared" si="114"/>
        <v>AMMS21521</v>
      </c>
      <c r="B3676" s="116" t="str">
        <f t="shared" si="115"/>
        <v xml:space="preserve">THE BOUNCER HABANO XO BOX PRESSED 6x60 </v>
      </c>
      <c r="C3676" s="101">
        <v>199.5</v>
      </c>
      <c r="D3676" t="s">
        <v>3417</v>
      </c>
      <c r="E3676" t="s">
        <v>7914</v>
      </c>
      <c r="F3676" t="s">
        <v>7915</v>
      </c>
    </row>
    <row r="3677" spans="1:6" x14ac:dyDescent="0.25">
      <c r="A3677" t="str">
        <f t="shared" si="114"/>
        <v>AMMS19661</v>
      </c>
      <c r="B3677" s="116" t="str">
        <f t="shared" si="115"/>
        <v xml:space="preserve">THE BOUNCER ROBUSTO </v>
      </c>
      <c r="C3677" s="101">
        <v>178.5</v>
      </c>
      <c r="D3677" t="s">
        <v>3417</v>
      </c>
      <c r="E3677" t="s">
        <v>7916</v>
      </c>
      <c r="F3677" t="s">
        <v>7917</v>
      </c>
    </row>
    <row r="3678" spans="1:6" x14ac:dyDescent="0.25">
      <c r="A3678" t="str">
        <f t="shared" si="114"/>
        <v>AMMS19667</v>
      </c>
      <c r="B3678" s="116" t="str">
        <f t="shared" si="115"/>
        <v xml:space="preserve">THE BOUNCER TORO </v>
      </c>
      <c r="C3678" s="101">
        <v>189</v>
      </c>
      <c r="D3678" t="s">
        <v>3417</v>
      </c>
      <c r="E3678" t="s">
        <v>7918</v>
      </c>
      <c r="F3678" t="s">
        <v>7919</v>
      </c>
    </row>
    <row r="3679" spans="1:6" x14ac:dyDescent="0.25">
      <c r="A3679" t="str">
        <f t="shared" si="114"/>
        <v>AMMS19921</v>
      </c>
      <c r="B3679" s="116" t="str">
        <f t="shared" si="115"/>
        <v xml:space="preserve">THE CIRCUS CANON </v>
      </c>
      <c r="C3679" s="101">
        <v>175</v>
      </c>
      <c r="D3679" t="s">
        <v>3483</v>
      </c>
      <c r="E3679" t="s">
        <v>7920</v>
      </c>
      <c r="F3679" t="s">
        <v>7921</v>
      </c>
    </row>
    <row r="3680" spans="1:6" x14ac:dyDescent="0.25">
      <c r="A3680" t="str">
        <f t="shared" si="114"/>
        <v>AMMS19924</v>
      </c>
      <c r="B3680" s="116" t="str">
        <f t="shared" si="115"/>
        <v xml:space="preserve">THE CIRCUS CULEBRA </v>
      </c>
      <c r="C3680" s="101">
        <v>127.5</v>
      </c>
      <c r="D3680" t="s">
        <v>3448</v>
      </c>
      <c r="E3680" t="s">
        <v>7922</v>
      </c>
      <c r="F3680" t="s">
        <v>7923</v>
      </c>
    </row>
    <row r="3681" spans="1:6" x14ac:dyDescent="0.25">
      <c r="A3681" t="str">
        <f t="shared" si="114"/>
        <v>AMMS19922</v>
      </c>
      <c r="B3681" s="116" t="str">
        <f t="shared" si="115"/>
        <v xml:space="preserve">THE CIRCUS HARLEQUIN </v>
      </c>
      <c r="C3681" s="101">
        <v>175</v>
      </c>
      <c r="D3681" t="s">
        <v>3483</v>
      </c>
      <c r="E3681" t="s">
        <v>7924</v>
      </c>
      <c r="F3681" t="s">
        <v>7925</v>
      </c>
    </row>
    <row r="3682" spans="1:6" x14ac:dyDescent="0.25">
      <c r="A3682" t="str">
        <f t="shared" si="114"/>
        <v>AMMS19923</v>
      </c>
      <c r="B3682" s="116" t="str">
        <f t="shared" si="115"/>
        <v xml:space="preserve">THE CIRCUS MAGICIAN </v>
      </c>
      <c r="C3682" s="101">
        <v>187.5</v>
      </c>
      <c r="D3682" t="s">
        <v>3483</v>
      </c>
      <c r="E3682" t="s">
        <v>7926</v>
      </c>
      <c r="F3682" t="s">
        <v>7927</v>
      </c>
    </row>
    <row r="3683" spans="1:6" x14ac:dyDescent="0.25">
      <c r="A3683" t="str">
        <f t="shared" si="114"/>
        <v>AMMS19920</v>
      </c>
      <c r="B3683" s="116" t="str">
        <f t="shared" si="115"/>
        <v xml:space="preserve">THE CIRCUS PETIT </v>
      </c>
      <c r="C3683" s="101">
        <v>250</v>
      </c>
      <c r="D3683" t="s">
        <v>2964</v>
      </c>
      <c r="E3683" t="s">
        <v>7928</v>
      </c>
      <c r="F3683" t="s">
        <v>7929</v>
      </c>
    </row>
    <row r="3684" spans="1:6" x14ac:dyDescent="0.25">
      <c r="A3684" t="str">
        <f t="shared" si="114"/>
        <v>AMMS19604</v>
      </c>
      <c r="B3684" s="116" t="str">
        <f t="shared" si="115"/>
        <v xml:space="preserve">THE CIRCUS TWISTER </v>
      </c>
      <c r="C3684" s="101">
        <v>200</v>
      </c>
      <c r="D3684" t="s">
        <v>3483</v>
      </c>
      <c r="E3684" t="s">
        <v>7930</v>
      </c>
      <c r="F3684" t="s">
        <v>7931</v>
      </c>
    </row>
    <row r="3685" spans="1:6" x14ac:dyDescent="0.25">
      <c r="A3685" t="str">
        <f t="shared" si="114"/>
        <v>AMMS20042</v>
      </c>
      <c r="B3685" s="116" t="str">
        <f t="shared" si="115"/>
        <v xml:space="preserve">THE CIRCUS VULCANO </v>
      </c>
      <c r="C3685" s="101">
        <v>220</v>
      </c>
      <c r="D3685" t="s">
        <v>1900</v>
      </c>
      <c r="E3685" t="s">
        <v>7932</v>
      </c>
      <c r="F3685" t="s">
        <v>7933</v>
      </c>
    </row>
    <row r="3686" spans="1:6" x14ac:dyDescent="0.25">
      <c r="A3686" t="str">
        <f t="shared" si="114"/>
        <v>AMMS20673</v>
      </c>
      <c r="B3686" s="116" t="str">
        <f t="shared" si="115"/>
        <v xml:space="preserve">THE OSCAR VALLADARES 6x52 </v>
      </c>
      <c r="C3686" s="101">
        <v>198</v>
      </c>
      <c r="D3686" t="s">
        <v>7934</v>
      </c>
      <c r="E3686" t="s">
        <v>7935</v>
      </c>
      <c r="F3686" t="s">
        <v>7936</v>
      </c>
    </row>
    <row r="3687" spans="1:6" x14ac:dyDescent="0.25">
      <c r="A3687" t="str">
        <f t="shared" si="114"/>
        <v>AMMS21522</v>
      </c>
      <c r="B3687" s="116" t="str">
        <f t="shared" si="115"/>
        <v xml:space="preserve">THE TRAVELER BEIRUT AIRPORT 4 1/2x58 </v>
      </c>
      <c r="C3687" s="101">
        <v>228</v>
      </c>
      <c r="D3687" t="s">
        <v>3506</v>
      </c>
      <c r="E3687" t="s">
        <v>7937</v>
      </c>
      <c r="F3687" t="s">
        <v>7938</v>
      </c>
    </row>
    <row r="3688" spans="1:6" x14ac:dyDescent="0.25">
      <c r="A3688" t="str">
        <f t="shared" si="114"/>
        <v>AMMS21523</v>
      </c>
      <c r="B3688" s="116" t="str">
        <f t="shared" si="115"/>
        <v xml:space="preserve">THE TRAVELER FIRST CLASS BELICOSO 6x52 </v>
      </c>
      <c r="C3688" s="101">
        <v>210</v>
      </c>
      <c r="D3688" t="s">
        <v>1900</v>
      </c>
      <c r="E3688" t="s">
        <v>7939</v>
      </c>
      <c r="F3688" t="s">
        <v>7940</v>
      </c>
    </row>
    <row r="3689" spans="1:6" x14ac:dyDescent="0.25">
      <c r="A3689" t="str">
        <f t="shared" si="114"/>
        <v>AMMS21524</v>
      </c>
      <c r="B3689" s="116" t="str">
        <f t="shared" si="115"/>
        <v xml:space="preserve">THE TRAVELER FIRST CLASS ROBUSTO 5x52 </v>
      </c>
      <c r="C3689" s="101">
        <v>200</v>
      </c>
      <c r="D3689" t="s">
        <v>1900</v>
      </c>
      <c r="E3689" t="s">
        <v>7941</v>
      </c>
      <c r="F3689" t="s">
        <v>7942</v>
      </c>
    </row>
    <row r="3690" spans="1:6" x14ac:dyDescent="0.25">
      <c r="A3690" t="str">
        <f t="shared" si="114"/>
        <v>AMMS21525</v>
      </c>
      <c r="B3690" s="116" t="str">
        <f t="shared" si="115"/>
        <v xml:space="preserve">THE TRAVELER FIRST CLASS TORO 6x54 </v>
      </c>
      <c r="C3690" s="101">
        <v>210</v>
      </c>
      <c r="D3690" t="s">
        <v>1900</v>
      </c>
      <c r="E3690" t="s">
        <v>7943</v>
      </c>
      <c r="F3690" t="s">
        <v>7944</v>
      </c>
    </row>
    <row r="3691" spans="1:6" x14ac:dyDescent="0.25">
      <c r="A3691" t="str">
        <f t="shared" si="114"/>
        <v>AMMS21526</v>
      </c>
      <c r="B3691" s="116" t="str">
        <f t="shared" si="115"/>
        <v xml:space="preserve">THE TRAVELER MADURO DUSSELDORF 6x60 </v>
      </c>
      <c r="C3691" s="101">
        <v>252</v>
      </c>
      <c r="D3691" t="s">
        <v>3506</v>
      </c>
      <c r="E3691" t="s">
        <v>7945</v>
      </c>
      <c r="F3691" t="s">
        <v>7946</v>
      </c>
    </row>
    <row r="3692" spans="1:6" x14ac:dyDescent="0.25">
      <c r="A3692" t="str">
        <f t="shared" si="114"/>
        <v>AMMS21527</v>
      </c>
      <c r="B3692" s="116" t="str">
        <f t="shared" si="115"/>
        <v xml:space="preserve">THE TRAVELER SECONDS 6x60 </v>
      </c>
      <c r="C3692" s="101">
        <v>120</v>
      </c>
      <c r="D3692" t="s">
        <v>1900</v>
      </c>
      <c r="E3692" t="s">
        <v>7947</v>
      </c>
      <c r="F3692" t="s">
        <v>7948</v>
      </c>
    </row>
    <row r="3693" spans="1:6" x14ac:dyDescent="0.25">
      <c r="A3693" t="str">
        <f t="shared" si="114"/>
        <v>AMMS21528</v>
      </c>
      <c r="B3693" s="116" t="str">
        <f t="shared" si="115"/>
        <v xml:space="preserve">THE TRAVELER SECONDS PIRAMIDE 6x52 </v>
      </c>
      <c r="C3693" s="101">
        <v>104</v>
      </c>
      <c r="D3693" t="s">
        <v>1900</v>
      </c>
      <c r="E3693" t="s">
        <v>7949</v>
      </c>
      <c r="F3693" t="s">
        <v>7950</v>
      </c>
    </row>
    <row r="3694" spans="1:6" x14ac:dyDescent="0.25">
      <c r="A3694" t="str">
        <f t="shared" si="114"/>
        <v>AMMS21529</v>
      </c>
      <c r="B3694" s="116" t="str">
        <f t="shared" si="115"/>
        <v xml:space="preserve">THE TRAVELER SECONDS ROBUSTO 5x50 </v>
      </c>
      <c r="C3694" s="101">
        <v>96</v>
      </c>
      <c r="D3694" t="s">
        <v>1900</v>
      </c>
      <c r="E3694" t="s">
        <v>7951</v>
      </c>
      <c r="F3694" t="s">
        <v>7952</v>
      </c>
    </row>
    <row r="3695" spans="1:6" x14ac:dyDescent="0.25">
      <c r="A3695" t="str">
        <f t="shared" si="114"/>
        <v>AMMS21530</v>
      </c>
      <c r="B3695" s="116" t="str">
        <f t="shared" si="115"/>
        <v xml:space="preserve">THE TRAVELER SECONDS TORO 6x52 </v>
      </c>
      <c r="C3695" s="101">
        <v>104</v>
      </c>
      <c r="D3695" t="s">
        <v>1900</v>
      </c>
      <c r="E3695" t="s">
        <v>7953</v>
      </c>
      <c r="F3695" t="s">
        <v>7954</v>
      </c>
    </row>
    <row r="3696" spans="1:6" x14ac:dyDescent="0.25">
      <c r="A3696" t="str">
        <f t="shared" si="114"/>
        <v>AMMS19665</v>
      </c>
      <c r="B3696" s="116" t="str">
        <f t="shared" si="115"/>
        <v xml:space="preserve">THE WORLD TRAVELER CHARLES DE GAULLE </v>
      </c>
      <c r="C3696" s="101">
        <v>228</v>
      </c>
      <c r="D3696" t="s">
        <v>3506</v>
      </c>
      <c r="E3696" t="s">
        <v>7955</v>
      </c>
      <c r="F3696" t="s">
        <v>7956</v>
      </c>
    </row>
    <row r="3697" spans="1:6" x14ac:dyDescent="0.25">
      <c r="A3697" t="str">
        <f t="shared" si="114"/>
        <v>AMMS19664</v>
      </c>
      <c r="B3697" s="116" t="str">
        <f t="shared" si="115"/>
        <v xml:space="preserve">THE WORLD TRAVELER JFK INTERNACIONAL </v>
      </c>
      <c r="C3697" s="101">
        <v>228</v>
      </c>
      <c r="D3697" t="s">
        <v>3506</v>
      </c>
      <c r="E3697" t="s">
        <v>7957</v>
      </c>
      <c r="F3697" t="s">
        <v>7958</v>
      </c>
    </row>
    <row r="3698" spans="1:6" x14ac:dyDescent="0.25">
      <c r="A3698" t="str">
        <f t="shared" si="114"/>
        <v>AMMS19666</v>
      </c>
      <c r="B3698" s="116" t="str">
        <f t="shared" si="115"/>
        <v xml:space="preserve">THE WORLD TRAVELER MADRID BARAJAS </v>
      </c>
      <c r="C3698" s="101">
        <v>240</v>
      </c>
      <c r="D3698" t="s">
        <v>3506</v>
      </c>
      <c r="E3698" t="s">
        <v>7959</v>
      </c>
      <c r="F3698" t="s">
        <v>7960</v>
      </c>
    </row>
    <row r="3699" spans="1:6" x14ac:dyDescent="0.25">
      <c r="A3699" t="str">
        <f t="shared" si="114"/>
        <v>AMMS19656</v>
      </c>
      <c r="B3699" s="116" t="str">
        <f t="shared" si="115"/>
        <v xml:space="preserve">THE WORLD TRAVELER MADURO DUBAI INTERNACIONAL </v>
      </c>
      <c r="C3699" s="101">
        <v>228</v>
      </c>
      <c r="D3699" t="s">
        <v>3506</v>
      </c>
      <c r="E3699" t="s">
        <v>7961</v>
      </c>
      <c r="F3699" t="s">
        <v>7962</v>
      </c>
    </row>
    <row r="3700" spans="1:6" x14ac:dyDescent="0.25">
      <c r="A3700" t="str">
        <f t="shared" si="114"/>
        <v>AMMS19657</v>
      </c>
      <c r="B3700" s="116" t="str">
        <f t="shared" si="115"/>
        <v xml:space="preserve">THE WORLD TRAVELER MADURO LONDON HEATHROW </v>
      </c>
      <c r="C3700" s="101">
        <v>240</v>
      </c>
      <c r="D3700" t="s">
        <v>3506</v>
      </c>
      <c r="E3700" t="s">
        <v>7963</v>
      </c>
      <c r="F3700" t="s">
        <v>7964</v>
      </c>
    </row>
    <row r="3701" spans="1:6" x14ac:dyDescent="0.25">
      <c r="A3701" t="str">
        <f t="shared" si="114"/>
        <v>AMMS19655</v>
      </c>
      <c r="B3701" s="116" t="str">
        <f t="shared" si="115"/>
        <v xml:space="preserve">THE WORLD TRAVELER MADURO MIAMI INTERNACIONAL </v>
      </c>
      <c r="C3701" s="101">
        <v>216</v>
      </c>
      <c r="D3701" t="s">
        <v>3506</v>
      </c>
      <c r="E3701" t="s">
        <v>7965</v>
      </c>
      <c r="F3701" t="s">
        <v>7966</v>
      </c>
    </row>
    <row r="3702" spans="1:6" x14ac:dyDescent="0.25">
      <c r="A3702" t="str">
        <f t="shared" si="114"/>
        <v>AMMS19663</v>
      </c>
      <c r="B3702" s="116" t="str">
        <f t="shared" si="115"/>
        <v xml:space="preserve">THE WORLD TRAVELER NARITA INTERNACIONAL </v>
      </c>
      <c r="C3702" s="101">
        <v>204</v>
      </c>
      <c r="D3702" t="s">
        <v>3506</v>
      </c>
      <c r="E3702" t="s">
        <v>7967</v>
      </c>
      <c r="F3702" t="s">
        <v>7968</v>
      </c>
    </row>
    <row r="3703" spans="1:6" x14ac:dyDescent="0.25">
      <c r="A3703" t="str">
        <f t="shared" si="114"/>
        <v>AMMS20840</v>
      </c>
      <c r="B3703" s="116" t="str">
        <f t="shared" si="115"/>
        <v xml:space="preserve">TIERRA BLANCA </v>
      </c>
      <c r="C3703" s="101">
        <v>152</v>
      </c>
      <c r="D3703" t="s">
        <v>2755</v>
      </c>
      <c r="E3703" t="s">
        <v>7969</v>
      </c>
      <c r="F3703" t="s">
        <v>7970</v>
      </c>
    </row>
    <row r="3704" spans="1:6" x14ac:dyDescent="0.25">
      <c r="A3704" t="str">
        <f t="shared" si="114"/>
        <v>AMMS21591</v>
      </c>
      <c r="B3704" s="116" t="str">
        <f t="shared" si="115"/>
        <v xml:space="preserve">TIMELESS PANAMERICANA EPICURE </v>
      </c>
      <c r="C3704" s="101">
        <v>225</v>
      </c>
      <c r="D3704" t="s">
        <v>2755</v>
      </c>
      <c r="E3704" t="s">
        <v>7971</v>
      </c>
      <c r="F3704" t="s">
        <v>7972</v>
      </c>
    </row>
    <row r="3705" spans="1:6" x14ac:dyDescent="0.25">
      <c r="A3705" t="str">
        <f t="shared" si="114"/>
        <v>AMMS21593</v>
      </c>
      <c r="B3705" s="116" t="str">
        <f t="shared" si="115"/>
        <v xml:space="preserve">TIMELESS PRESTIGE ROBUSTO </v>
      </c>
      <c r="C3705" s="101">
        <v>530</v>
      </c>
      <c r="D3705" t="s">
        <v>1900</v>
      </c>
      <c r="E3705" t="s">
        <v>7973</v>
      </c>
      <c r="F3705" t="s">
        <v>7974</v>
      </c>
    </row>
    <row r="3706" spans="1:6" x14ac:dyDescent="0.25">
      <c r="A3706" t="str">
        <f t="shared" si="114"/>
        <v>AMMS21594</v>
      </c>
      <c r="B3706" s="116" t="str">
        <f t="shared" si="115"/>
        <v xml:space="preserve">TIMELESS STERLING ROBUSTO </v>
      </c>
      <c r="C3706" s="101">
        <v>205</v>
      </c>
      <c r="D3706" t="s">
        <v>2755</v>
      </c>
      <c r="E3706" t="s">
        <v>7975</v>
      </c>
      <c r="F3706" t="s">
        <v>7976</v>
      </c>
    </row>
    <row r="3707" spans="1:6" x14ac:dyDescent="0.25">
      <c r="A3707" t="str">
        <f t="shared" si="114"/>
        <v>AMMS21592</v>
      </c>
      <c r="B3707" s="116" t="str">
        <f t="shared" si="115"/>
        <v xml:space="preserve">TIMELESS SUPREME 554 </v>
      </c>
      <c r="C3707" s="101">
        <v>630</v>
      </c>
      <c r="D3707" t="s">
        <v>3417</v>
      </c>
      <c r="E3707" t="s">
        <v>7977</v>
      </c>
      <c r="F3707" t="s">
        <v>7978</v>
      </c>
    </row>
    <row r="3708" spans="1:6" x14ac:dyDescent="0.25">
      <c r="A3708" t="str">
        <f t="shared" si="114"/>
        <v>AMMS19995</v>
      </c>
      <c r="B3708" s="116" t="str">
        <f t="shared" si="115"/>
        <v xml:space="preserve">TORNABUONI AMARCORD </v>
      </c>
      <c r="C3708" s="101">
        <v>35</v>
      </c>
      <c r="D3708" t="s">
        <v>1900</v>
      </c>
      <c r="E3708" t="s">
        <v>7979</v>
      </c>
      <c r="F3708" t="s">
        <v>7980</v>
      </c>
    </row>
    <row r="3709" spans="1:6" x14ac:dyDescent="0.25">
      <c r="A3709" t="str">
        <f t="shared" si="114"/>
        <v>AMMS21680</v>
      </c>
      <c r="B3709" s="116" t="str">
        <f t="shared" si="115"/>
        <v xml:space="preserve">TORNABUONI ANNIVERSARIO </v>
      </c>
      <c r="C3709" s="101">
        <v>39</v>
      </c>
      <c r="D3709" t="s">
        <v>2941</v>
      </c>
      <c r="E3709" t="s">
        <v>7981</v>
      </c>
      <c r="F3709" t="s">
        <v>7982</v>
      </c>
    </row>
    <row r="3710" spans="1:6" x14ac:dyDescent="0.25">
      <c r="A3710" t="str">
        <f t="shared" si="114"/>
        <v>AMMS20271</v>
      </c>
      <c r="B3710" s="116" t="str">
        <f t="shared" si="115"/>
        <v xml:space="preserve">TORNABUONI ARCANO </v>
      </c>
      <c r="C3710" s="101">
        <v>6.2</v>
      </c>
      <c r="D3710" t="s">
        <v>2789</v>
      </c>
      <c r="E3710" t="s">
        <v>7983</v>
      </c>
      <c r="F3710" t="s">
        <v>7984</v>
      </c>
    </row>
    <row r="3711" spans="1:6" x14ac:dyDescent="0.25">
      <c r="A3711" t="str">
        <f t="shared" si="114"/>
        <v>AMMS20139</v>
      </c>
      <c r="B3711" s="116" t="str">
        <f t="shared" si="115"/>
        <v xml:space="preserve">TORNABUONI ARCHIBUGIO </v>
      </c>
      <c r="C3711" s="101">
        <v>24</v>
      </c>
      <c r="D3711" t="s">
        <v>2999</v>
      </c>
      <c r="E3711" t="s">
        <v>7985</v>
      </c>
      <c r="F3711" t="s">
        <v>7986</v>
      </c>
    </row>
    <row r="3712" spans="1:6" x14ac:dyDescent="0.25">
      <c r="A3712" t="str">
        <f t="shared" si="114"/>
        <v>AMMS19994</v>
      </c>
      <c r="B3712" s="116" t="str">
        <f t="shared" si="115"/>
        <v xml:space="preserve">TORNABUONI BORBONICO </v>
      </c>
      <c r="C3712" s="101">
        <v>5.8</v>
      </c>
      <c r="D3712" t="s">
        <v>2789</v>
      </c>
      <c r="E3712" t="s">
        <v>7987</v>
      </c>
      <c r="F3712" t="s">
        <v>7988</v>
      </c>
    </row>
    <row r="3713" spans="1:6" x14ac:dyDescent="0.25">
      <c r="A3713" t="str">
        <f t="shared" si="114"/>
        <v>AMMS19569</v>
      </c>
      <c r="B3713" s="116" t="str">
        <f t="shared" si="115"/>
        <v xml:space="preserve">TORNABUONI CITTINO </v>
      </c>
      <c r="C3713" s="101">
        <v>60</v>
      </c>
      <c r="D3713" t="s">
        <v>1900</v>
      </c>
      <c r="E3713" t="s">
        <v>7989</v>
      </c>
      <c r="F3713" t="s">
        <v>7990</v>
      </c>
    </row>
    <row r="3714" spans="1:6" x14ac:dyDescent="0.25">
      <c r="A3714" t="str">
        <f t="shared" ref="A3714:A3777" si="116">"AMMS" &amp; F3714</f>
        <v>AMMS19360</v>
      </c>
      <c r="B3714" s="116" t="str">
        <f t="shared" ref="B3714:B3777" si="117">E3714 &amp; " " &amp; IF(D3714="astuccio da 20 pezzi","*AST 20",IF(D3714="cartoccio da 20 pezzi","*CART 20",""))</f>
        <v xml:space="preserve">TORNABUONI COSPAIA </v>
      </c>
      <c r="C3714" s="101">
        <v>12</v>
      </c>
      <c r="D3714" t="s">
        <v>2789</v>
      </c>
      <c r="E3714" t="s">
        <v>7991</v>
      </c>
      <c r="F3714" t="s">
        <v>7992</v>
      </c>
    </row>
    <row r="3715" spans="1:6" x14ac:dyDescent="0.25">
      <c r="A3715" t="str">
        <f t="shared" si="116"/>
        <v>AMMS20946</v>
      </c>
      <c r="B3715" s="116" t="str">
        <f t="shared" si="117"/>
        <v xml:space="preserve">TORNABUONI GALANTE </v>
      </c>
      <c r="C3715" s="101">
        <v>4.9000000000000004</v>
      </c>
      <c r="D3715" t="s">
        <v>2789</v>
      </c>
      <c r="E3715" t="s">
        <v>7993</v>
      </c>
      <c r="F3715" t="s">
        <v>7994</v>
      </c>
    </row>
    <row r="3716" spans="1:6" x14ac:dyDescent="0.25">
      <c r="A3716" t="str">
        <f t="shared" si="116"/>
        <v>AMMS21837</v>
      </c>
      <c r="B3716" s="116" t="str">
        <f t="shared" si="117"/>
        <v xml:space="preserve">TORNABUONI GARBINO </v>
      </c>
      <c r="C3716" s="101">
        <v>5.5</v>
      </c>
      <c r="D3716" t="s">
        <v>2999</v>
      </c>
      <c r="E3716" t="s">
        <v>7995</v>
      </c>
      <c r="F3716" t="s">
        <v>7996</v>
      </c>
    </row>
    <row r="3717" spans="1:6" x14ac:dyDescent="0.25">
      <c r="A3717" t="str">
        <f t="shared" si="116"/>
        <v>AMMS20757</v>
      </c>
      <c r="B3717" s="116" t="str">
        <f t="shared" si="117"/>
        <v xml:space="preserve">TORNABUONI GRADISCA </v>
      </c>
      <c r="C3717" s="101">
        <v>35</v>
      </c>
      <c r="D3717" t="s">
        <v>1900</v>
      </c>
      <c r="E3717" t="s">
        <v>7997</v>
      </c>
      <c r="F3717" t="s">
        <v>7998</v>
      </c>
    </row>
    <row r="3718" spans="1:6" x14ac:dyDescent="0.25">
      <c r="A3718" t="str">
        <f t="shared" si="116"/>
        <v>AMMS20583</v>
      </c>
      <c r="B3718" s="116" t="str">
        <f t="shared" si="117"/>
        <v xml:space="preserve">TORNABUONI IL CACCIATORE </v>
      </c>
      <c r="C3718" s="101">
        <v>5.5</v>
      </c>
      <c r="D3718" t="s">
        <v>2999</v>
      </c>
      <c r="E3718" t="s">
        <v>7999</v>
      </c>
      <c r="F3718" t="s">
        <v>8000</v>
      </c>
    </row>
    <row r="3719" spans="1:6" x14ac:dyDescent="0.25">
      <c r="A3719" t="str">
        <f t="shared" si="116"/>
        <v>AMMS21793</v>
      </c>
      <c r="B3719" s="116" t="str">
        <f t="shared" si="117"/>
        <v xml:space="preserve">TORNABUONI IL CACCIATORE ALLA MAREMMANA </v>
      </c>
      <c r="C3719" s="101">
        <v>9.8000000000000007</v>
      </c>
      <c r="D3719" t="s">
        <v>2999</v>
      </c>
      <c r="E3719" t="s">
        <v>8001</v>
      </c>
      <c r="F3719" t="s">
        <v>8002</v>
      </c>
    </row>
    <row r="3720" spans="1:6" x14ac:dyDescent="0.25">
      <c r="A3720" t="str">
        <f t="shared" si="116"/>
        <v>AMMS20158</v>
      </c>
      <c r="B3720" s="116" t="str">
        <f t="shared" si="117"/>
        <v xml:space="preserve">TORNABUONI LEVANTE </v>
      </c>
      <c r="C3720" s="101">
        <v>4.9000000000000004</v>
      </c>
      <c r="D3720" t="s">
        <v>2999</v>
      </c>
      <c r="E3720" t="s">
        <v>8003</v>
      </c>
      <c r="F3720" t="s">
        <v>8004</v>
      </c>
    </row>
    <row r="3721" spans="1:6" x14ac:dyDescent="0.25">
      <c r="A3721" t="str">
        <f t="shared" si="116"/>
        <v>AMMS19888</v>
      </c>
      <c r="B3721" s="116" t="str">
        <f t="shared" si="117"/>
        <v xml:space="preserve">TORNABUONI LUSTRO </v>
      </c>
      <c r="C3721" s="101">
        <v>6</v>
      </c>
      <c r="D3721" t="s">
        <v>2789</v>
      </c>
      <c r="E3721" t="s">
        <v>8005</v>
      </c>
      <c r="F3721" t="s">
        <v>8006</v>
      </c>
    </row>
    <row r="3722" spans="1:6" x14ac:dyDescent="0.25">
      <c r="A3722" t="str">
        <f t="shared" si="116"/>
        <v>AMMS21005</v>
      </c>
      <c r="B3722" s="116" t="str">
        <f t="shared" si="117"/>
        <v xml:space="preserve">TORNABUONI MAESTRALE </v>
      </c>
      <c r="C3722" s="101">
        <v>5.5</v>
      </c>
      <c r="D3722" t="s">
        <v>2999</v>
      </c>
      <c r="E3722" t="s">
        <v>8007</v>
      </c>
      <c r="F3722" t="s">
        <v>8008</v>
      </c>
    </row>
    <row r="3723" spans="1:6" x14ac:dyDescent="0.25">
      <c r="A3723" t="str">
        <f t="shared" si="116"/>
        <v>AMMS19622</v>
      </c>
      <c r="B3723" s="116" t="str">
        <f t="shared" si="117"/>
        <v xml:space="preserve">TORNABUONI MEZZO NAZIONALE </v>
      </c>
      <c r="C3723" s="101">
        <v>4.5</v>
      </c>
      <c r="D3723" t="s">
        <v>2999</v>
      </c>
      <c r="E3723" t="s">
        <v>8009</v>
      </c>
      <c r="F3723" t="s">
        <v>8010</v>
      </c>
    </row>
    <row r="3724" spans="1:6" x14ac:dyDescent="0.25">
      <c r="A3724" t="str">
        <f t="shared" si="116"/>
        <v>AMMS19621</v>
      </c>
      <c r="B3724" s="116" t="str">
        <f t="shared" si="117"/>
        <v xml:space="preserve">TORNABUONI MEZZO NOVECENTO </v>
      </c>
      <c r="C3724" s="101">
        <v>5.5</v>
      </c>
      <c r="D3724" t="s">
        <v>2999</v>
      </c>
      <c r="E3724" t="s">
        <v>8011</v>
      </c>
      <c r="F3724" t="s">
        <v>8012</v>
      </c>
    </row>
    <row r="3725" spans="1:6" x14ac:dyDescent="0.25">
      <c r="A3725" t="str">
        <f t="shared" si="116"/>
        <v>AMMS19624</v>
      </c>
      <c r="B3725" s="116" t="str">
        <f t="shared" si="117"/>
        <v xml:space="preserve">TORNABUONI NAZIONALE </v>
      </c>
      <c r="C3725" s="101">
        <v>4.2</v>
      </c>
      <c r="D3725" t="s">
        <v>2789</v>
      </c>
      <c r="E3725" t="s">
        <v>8013</v>
      </c>
      <c r="F3725" t="s">
        <v>8014</v>
      </c>
    </row>
    <row r="3726" spans="1:6" x14ac:dyDescent="0.25">
      <c r="A3726" t="str">
        <f t="shared" si="116"/>
        <v>AMMS19623</v>
      </c>
      <c r="B3726" s="116" t="str">
        <f t="shared" si="117"/>
        <v xml:space="preserve">TORNABUONI NAZIONALE AUREO </v>
      </c>
      <c r="C3726" s="101">
        <v>7.5</v>
      </c>
      <c r="D3726" t="s">
        <v>2999</v>
      </c>
      <c r="E3726" t="s">
        <v>8015</v>
      </c>
      <c r="F3726" t="s">
        <v>8016</v>
      </c>
    </row>
    <row r="3727" spans="1:6" x14ac:dyDescent="0.25">
      <c r="A3727" t="str">
        <f t="shared" si="116"/>
        <v>AMMS19625</v>
      </c>
      <c r="B3727" s="116" t="str">
        <f t="shared" si="117"/>
        <v xml:space="preserve">TORNABUONI NOVECENTO </v>
      </c>
      <c r="C3727" s="101">
        <v>5.2</v>
      </c>
      <c r="D3727" t="s">
        <v>2789</v>
      </c>
      <c r="E3727" t="s">
        <v>8017</v>
      </c>
      <c r="F3727" t="s">
        <v>8018</v>
      </c>
    </row>
    <row r="3728" spans="1:6" x14ac:dyDescent="0.25">
      <c r="A3728" t="str">
        <f t="shared" si="116"/>
        <v>AMMS20749</v>
      </c>
      <c r="B3728" s="116" t="str">
        <f t="shared" si="117"/>
        <v xml:space="preserve">TORNABUONI PERCORSO </v>
      </c>
      <c r="C3728" s="101">
        <v>40</v>
      </c>
      <c r="D3728" t="s">
        <v>2755</v>
      </c>
      <c r="E3728" t="s">
        <v>8019</v>
      </c>
      <c r="F3728" t="s">
        <v>8020</v>
      </c>
    </row>
    <row r="3729" spans="1:6" x14ac:dyDescent="0.25">
      <c r="A3729" t="str">
        <f t="shared" si="116"/>
        <v>AMMS19817</v>
      </c>
      <c r="B3729" s="116" t="str">
        <f t="shared" si="117"/>
        <v xml:space="preserve">TORNABUONI RINASCIMENTO </v>
      </c>
      <c r="C3729" s="101">
        <v>35</v>
      </c>
      <c r="D3729" t="s">
        <v>2752</v>
      </c>
      <c r="E3729" t="s">
        <v>8021</v>
      </c>
      <c r="F3729" t="s">
        <v>8022</v>
      </c>
    </row>
    <row r="3730" spans="1:6" x14ac:dyDescent="0.25">
      <c r="A3730" t="str">
        <f t="shared" si="116"/>
        <v>AMMS19570</v>
      </c>
      <c r="B3730" s="116" t="str">
        <f t="shared" si="117"/>
        <v xml:space="preserve">TORNABUONI SELEZIONE </v>
      </c>
      <c r="C3730" s="101">
        <v>95</v>
      </c>
      <c r="D3730" t="s">
        <v>2752</v>
      </c>
      <c r="E3730" t="s">
        <v>8023</v>
      </c>
      <c r="F3730" t="s">
        <v>8024</v>
      </c>
    </row>
    <row r="3731" spans="1:6" x14ac:dyDescent="0.25">
      <c r="A3731" t="str">
        <f t="shared" si="116"/>
        <v>AMMS19440</v>
      </c>
      <c r="B3731" s="116" t="str">
        <f t="shared" si="117"/>
        <v xml:space="preserve">TORNABUONI STORTIGNACCOLO </v>
      </c>
      <c r="C3731" s="101">
        <v>38</v>
      </c>
      <c r="D3731" t="s">
        <v>1900</v>
      </c>
      <c r="E3731" t="s">
        <v>8025</v>
      </c>
      <c r="F3731" t="s">
        <v>8026</v>
      </c>
    </row>
    <row r="3732" spans="1:6" x14ac:dyDescent="0.25">
      <c r="A3732" t="str">
        <f t="shared" si="116"/>
        <v>AMMS19425</v>
      </c>
      <c r="B3732" s="116" t="str">
        <f t="shared" si="117"/>
        <v xml:space="preserve">TORNABUONI STORTIGNACCOLO AUREO </v>
      </c>
      <c r="C3732" s="101">
        <v>7.5</v>
      </c>
      <c r="D3732" t="s">
        <v>2999</v>
      </c>
      <c r="E3732" t="s">
        <v>8027</v>
      </c>
      <c r="F3732" t="s">
        <v>8028</v>
      </c>
    </row>
    <row r="3733" spans="1:6" x14ac:dyDescent="0.25">
      <c r="A3733" t="str">
        <f t="shared" si="116"/>
        <v>AMMS21471</v>
      </c>
      <c r="B3733" s="116" t="str">
        <f t="shared" si="117"/>
        <v xml:space="preserve">TORNABUONI ZEFIRO </v>
      </c>
      <c r="C3733" s="101">
        <v>5.5</v>
      </c>
      <c r="D3733" t="s">
        <v>2999</v>
      </c>
      <c r="E3733" t="s">
        <v>8029</v>
      </c>
      <c r="F3733" t="s">
        <v>8030</v>
      </c>
    </row>
    <row r="3734" spans="1:6" x14ac:dyDescent="0.25">
      <c r="A3734" t="str">
        <f t="shared" si="116"/>
        <v>AMMS410</v>
      </c>
      <c r="B3734" s="116" t="str">
        <f t="shared" si="117"/>
        <v xml:space="preserve">TOSCANELLO </v>
      </c>
      <c r="C3734" s="101">
        <v>4</v>
      </c>
      <c r="D3734" t="s">
        <v>2752</v>
      </c>
      <c r="E3734" t="s">
        <v>8031</v>
      </c>
      <c r="F3734" t="s">
        <v>8032</v>
      </c>
    </row>
    <row r="3735" spans="1:6" x14ac:dyDescent="0.25">
      <c r="A3735" t="str">
        <f t="shared" si="116"/>
        <v>AMMS3817</v>
      </c>
      <c r="B3735" s="116" t="str">
        <f t="shared" si="117"/>
        <v xml:space="preserve">TOSCANELLO BARRIQUE </v>
      </c>
      <c r="C3735" s="101">
        <v>4.7</v>
      </c>
      <c r="D3735" t="s">
        <v>2752</v>
      </c>
      <c r="E3735" t="s">
        <v>465</v>
      </c>
      <c r="F3735" t="s">
        <v>8033</v>
      </c>
    </row>
    <row r="3736" spans="1:6" x14ac:dyDescent="0.25">
      <c r="A3736" t="str">
        <f t="shared" si="116"/>
        <v>AMMS1701</v>
      </c>
      <c r="B3736" s="116" t="str">
        <f t="shared" si="117"/>
        <v xml:space="preserve">TOSCANELLO BIANCO </v>
      </c>
      <c r="C3736" s="101">
        <v>5.5</v>
      </c>
      <c r="D3736" t="s">
        <v>2752</v>
      </c>
      <c r="E3736" t="s">
        <v>8034</v>
      </c>
      <c r="F3736" t="s">
        <v>8035</v>
      </c>
    </row>
    <row r="3737" spans="1:6" x14ac:dyDescent="0.25">
      <c r="A3737" t="str">
        <f t="shared" si="116"/>
        <v>AMMS3342</v>
      </c>
      <c r="B3737" s="116" t="str">
        <f t="shared" si="117"/>
        <v xml:space="preserve">TOSCANELLO BIANCO RAFFINATO </v>
      </c>
      <c r="C3737" s="101">
        <v>5.9</v>
      </c>
      <c r="D3737" t="s">
        <v>2752</v>
      </c>
      <c r="E3737" t="s">
        <v>8036</v>
      </c>
      <c r="F3737" t="s">
        <v>8037</v>
      </c>
    </row>
    <row r="3738" spans="1:6" x14ac:dyDescent="0.25">
      <c r="A3738" t="str">
        <f t="shared" si="116"/>
        <v>AMMS3191</v>
      </c>
      <c r="B3738" s="116" t="str">
        <f t="shared" si="117"/>
        <v xml:space="preserve">TOSCANELLO CASTANO </v>
      </c>
      <c r="C3738" s="101">
        <v>4.5</v>
      </c>
      <c r="D3738" t="s">
        <v>2752</v>
      </c>
      <c r="E3738" t="s">
        <v>8038</v>
      </c>
      <c r="F3738" t="s">
        <v>8039</v>
      </c>
    </row>
    <row r="3739" spans="1:6" x14ac:dyDescent="0.25">
      <c r="A3739" t="str">
        <f t="shared" si="116"/>
        <v>AMMS3375</v>
      </c>
      <c r="B3739" s="116" t="str">
        <f t="shared" si="117"/>
        <v xml:space="preserve">TOSCANELLO CASTANO RAFFINATO </v>
      </c>
      <c r="C3739" s="101">
        <v>5.9</v>
      </c>
      <c r="D3739" t="s">
        <v>2752</v>
      </c>
      <c r="E3739" t="s">
        <v>8040</v>
      </c>
      <c r="F3739" t="s">
        <v>8041</v>
      </c>
    </row>
    <row r="3740" spans="1:6" x14ac:dyDescent="0.25">
      <c r="A3740" t="str">
        <f t="shared" si="116"/>
        <v>AMMS3887</v>
      </c>
      <c r="B3740" s="116" t="str">
        <f t="shared" si="117"/>
        <v xml:space="preserve">TOSCANELLO COLOR COLLECTION </v>
      </c>
      <c r="C3740" s="101">
        <v>28</v>
      </c>
      <c r="D3740" t="s">
        <v>3813</v>
      </c>
      <c r="E3740" t="s">
        <v>468</v>
      </c>
      <c r="F3740" t="s">
        <v>8042</v>
      </c>
    </row>
    <row r="3741" spans="1:6" x14ac:dyDescent="0.25">
      <c r="A3741" t="str">
        <f t="shared" si="116"/>
        <v>AMMS3189</v>
      </c>
      <c r="B3741" s="116" t="str">
        <f t="shared" si="117"/>
        <v xml:space="preserve">TOSCANELLO COSTIERA </v>
      </c>
      <c r="C3741" s="101">
        <v>5.5</v>
      </c>
      <c r="D3741" t="s">
        <v>2752</v>
      </c>
      <c r="E3741" t="s">
        <v>8043</v>
      </c>
      <c r="F3741" t="s">
        <v>8044</v>
      </c>
    </row>
    <row r="3742" spans="1:6" x14ac:dyDescent="0.25">
      <c r="A3742" t="str">
        <f t="shared" si="116"/>
        <v>AMMS2223</v>
      </c>
      <c r="B3742" s="116" t="str">
        <f t="shared" si="117"/>
        <v xml:space="preserve">TOSCANELLO GIALLO </v>
      </c>
      <c r="C3742" s="101">
        <v>5.5</v>
      </c>
      <c r="D3742" t="s">
        <v>2752</v>
      </c>
      <c r="E3742" t="s">
        <v>8045</v>
      </c>
      <c r="F3742" t="s">
        <v>8046</v>
      </c>
    </row>
    <row r="3743" spans="1:6" x14ac:dyDescent="0.25">
      <c r="A3743" t="str">
        <f t="shared" si="116"/>
        <v>AMMS3886</v>
      </c>
      <c r="B3743" s="116" t="str">
        <f t="shared" si="117"/>
        <v xml:space="preserve">TOSCANELLO MARRONE </v>
      </c>
      <c r="C3743" s="101">
        <v>5.4</v>
      </c>
      <c r="D3743" t="s">
        <v>2752</v>
      </c>
      <c r="E3743" t="s">
        <v>8047</v>
      </c>
      <c r="F3743" t="s">
        <v>8048</v>
      </c>
    </row>
    <row r="3744" spans="1:6" x14ac:dyDescent="0.25">
      <c r="A3744" t="str">
        <f t="shared" si="116"/>
        <v>AMMS2022</v>
      </c>
      <c r="B3744" s="116" t="str">
        <f t="shared" si="117"/>
        <v xml:space="preserve">TOSCANELLO NERO </v>
      </c>
      <c r="C3744" s="101">
        <v>5.5</v>
      </c>
      <c r="D3744" t="s">
        <v>2752</v>
      </c>
      <c r="E3744" t="s">
        <v>8049</v>
      </c>
      <c r="F3744" t="s">
        <v>8050</v>
      </c>
    </row>
    <row r="3745" spans="1:6" x14ac:dyDescent="0.25">
      <c r="A3745" t="str">
        <f t="shared" si="116"/>
        <v>AMMS3841</v>
      </c>
      <c r="B3745" s="116" t="str">
        <f t="shared" si="117"/>
        <v xml:space="preserve">TOSCANELLO RISERVA </v>
      </c>
      <c r="C3745" s="101">
        <v>4.5999999999999996</v>
      </c>
      <c r="D3745" t="s">
        <v>2752</v>
      </c>
      <c r="E3745" t="s">
        <v>467</v>
      </c>
      <c r="F3745" t="s">
        <v>8051</v>
      </c>
    </row>
    <row r="3746" spans="1:6" x14ac:dyDescent="0.25">
      <c r="A3746" t="str">
        <f t="shared" si="116"/>
        <v>AMMS1267</v>
      </c>
      <c r="B3746" s="116" t="str">
        <f t="shared" si="117"/>
        <v xml:space="preserve">TOSCANELLO ROSSO </v>
      </c>
      <c r="C3746" s="101">
        <v>5.5</v>
      </c>
      <c r="D3746" t="s">
        <v>2752</v>
      </c>
      <c r="E3746" t="s">
        <v>8052</v>
      </c>
      <c r="F3746" t="s">
        <v>8053</v>
      </c>
    </row>
    <row r="3747" spans="1:6" x14ac:dyDescent="0.25">
      <c r="A3747" t="str">
        <f t="shared" si="116"/>
        <v>AMMS2896</v>
      </c>
      <c r="B3747" s="116" t="str">
        <f t="shared" si="117"/>
        <v xml:space="preserve">TOSCANELLO ROSSO ARABICA </v>
      </c>
      <c r="C3747" s="101">
        <v>5.2</v>
      </c>
      <c r="D3747" t="s">
        <v>2752</v>
      </c>
      <c r="E3747" t="s">
        <v>8054</v>
      </c>
      <c r="F3747" t="s">
        <v>8055</v>
      </c>
    </row>
    <row r="3748" spans="1:6" x14ac:dyDescent="0.25">
      <c r="A3748" t="str">
        <f t="shared" si="116"/>
        <v>AMMS2546</v>
      </c>
      <c r="B3748" s="116" t="str">
        <f t="shared" si="117"/>
        <v xml:space="preserve">TOSCANELLO ROSSO MOKHÂ </v>
      </c>
      <c r="C3748" s="101">
        <v>5.8</v>
      </c>
      <c r="D3748" t="s">
        <v>2752</v>
      </c>
      <c r="E3748" t="s">
        <v>8056</v>
      </c>
      <c r="F3748" t="s">
        <v>8057</v>
      </c>
    </row>
    <row r="3749" spans="1:6" x14ac:dyDescent="0.25">
      <c r="A3749" t="str">
        <f t="shared" si="116"/>
        <v>AMMS2803</v>
      </c>
      <c r="B3749" s="116" t="str">
        <f t="shared" si="117"/>
        <v xml:space="preserve">TOSCANELLO ROSSO RAFFINATO </v>
      </c>
      <c r="C3749" s="101">
        <v>5.9</v>
      </c>
      <c r="D3749" t="s">
        <v>2752</v>
      </c>
      <c r="E3749" t="s">
        <v>8058</v>
      </c>
      <c r="F3749" t="s">
        <v>8059</v>
      </c>
    </row>
    <row r="3750" spans="1:6" x14ac:dyDescent="0.25">
      <c r="A3750" t="str">
        <f t="shared" si="116"/>
        <v>AMMS2304</v>
      </c>
      <c r="B3750" s="116" t="str">
        <f t="shared" si="117"/>
        <v xml:space="preserve">TOSCANELLO SCELTO </v>
      </c>
      <c r="C3750" s="101">
        <v>5.5</v>
      </c>
      <c r="D3750" t="s">
        <v>2752</v>
      </c>
      <c r="E3750" t="s">
        <v>8060</v>
      </c>
      <c r="F3750" t="s">
        <v>8061</v>
      </c>
    </row>
    <row r="3751" spans="1:6" x14ac:dyDescent="0.25">
      <c r="A3751" t="str">
        <f t="shared" si="116"/>
        <v>AMMS471</v>
      </c>
      <c r="B3751" s="116" t="str">
        <f t="shared" si="117"/>
        <v xml:space="preserve">TOSCANELLO SPECIALE </v>
      </c>
      <c r="C3751" s="101">
        <v>5.9</v>
      </c>
      <c r="D3751" t="s">
        <v>2752</v>
      </c>
      <c r="E3751" t="s">
        <v>8062</v>
      </c>
      <c r="F3751" t="s">
        <v>8063</v>
      </c>
    </row>
    <row r="3752" spans="1:6" x14ac:dyDescent="0.25">
      <c r="A3752" t="str">
        <f t="shared" si="116"/>
        <v>AMMS3343</v>
      </c>
      <c r="B3752" s="116" t="str">
        <f t="shared" si="117"/>
        <v xml:space="preserve">TOSCANELLO VELLUTO </v>
      </c>
      <c r="C3752" s="101">
        <v>2</v>
      </c>
      <c r="D3752" t="s">
        <v>2792</v>
      </c>
      <c r="E3752" t="s">
        <v>8064</v>
      </c>
      <c r="F3752" t="s">
        <v>8065</v>
      </c>
    </row>
    <row r="3753" spans="1:6" x14ac:dyDescent="0.25">
      <c r="A3753" t="str">
        <f t="shared" si="116"/>
        <v>AMMS3890</v>
      </c>
      <c r="B3753" s="116" t="str">
        <f t="shared" si="117"/>
        <v xml:space="preserve">TOSCANELLO XXL BLEND 1 4 SIGARI </v>
      </c>
      <c r="C3753" s="101">
        <v>5.3</v>
      </c>
      <c r="D3753" t="s">
        <v>2999</v>
      </c>
      <c r="E3753" t="s">
        <v>8066</v>
      </c>
      <c r="F3753" t="s">
        <v>8067</v>
      </c>
    </row>
    <row r="3754" spans="1:6" x14ac:dyDescent="0.25">
      <c r="A3754" t="str">
        <f t="shared" si="116"/>
        <v>AMMS3891</v>
      </c>
      <c r="B3754" s="116" t="str">
        <f t="shared" si="117"/>
        <v xml:space="preserve">TOSCANELLO XXL BLEND 2 4 SIGARI </v>
      </c>
      <c r="C3754" s="101">
        <v>5.3</v>
      </c>
      <c r="D3754" t="s">
        <v>2999</v>
      </c>
      <c r="E3754" t="s">
        <v>8068</v>
      </c>
      <c r="F3754" t="s">
        <v>8069</v>
      </c>
    </row>
    <row r="3755" spans="1:6" x14ac:dyDescent="0.25">
      <c r="A3755" t="str">
        <f t="shared" si="116"/>
        <v>AMMS3892</v>
      </c>
      <c r="B3755" s="116" t="str">
        <f t="shared" si="117"/>
        <v xml:space="preserve">TOSCANELLO XXL BLEND 3 4 SIGARI </v>
      </c>
      <c r="C3755" s="101">
        <v>5.4</v>
      </c>
      <c r="D3755" t="s">
        <v>2999</v>
      </c>
      <c r="E3755" t="s">
        <v>8070</v>
      </c>
      <c r="F3755" t="s">
        <v>8071</v>
      </c>
    </row>
    <row r="3756" spans="1:6" x14ac:dyDescent="0.25">
      <c r="A3756" t="str">
        <f t="shared" si="116"/>
        <v>AMMS20882</v>
      </c>
      <c r="B3756" s="116" t="str">
        <f t="shared" si="117"/>
        <v xml:space="preserve">TOSCANELLO XXL BLU RAFFINATO </v>
      </c>
      <c r="C3756" s="101">
        <v>5.3</v>
      </c>
      <c r="D3756" t="s">
        <v>2999</v>
      </c>
      <c r="E3756" t="s">
        <v>8072</v>
      </c>
      <c r="F3756" t="s">
        <v>8073</v>
      </c>
    </row>
    <row r="3757" spans="1:6" x14ac:dyDescent="0.25">
      <c r="A3757" t="str">
        <f t="shared" si="116"/>
        <v>AMMS21004</v>
      </c>
      <c r="B3757" s="116" t="str">
        <f t="shared" si="117"/>
        <v xml:space="preserve">TOSCANELLO XXL CASTANO RAFFINATO </v>
      </c>
      <c r="C3757" s="101">
        <v>5.3</v>
      </c>
      <c r="D3757" t="s">
        <v>2999</v>
      </c>
      <c r="E3757" t="s">
        <v>8074</v>
      </c>
      <c r="F3757" t="s">
        <v>8075</v>
      </c>
    </row>
    <row r="3758" spans="1:6" x14ac:dyDescent="0.25">
      <c r="A3758" t="str">
        <f t="shared" si="116"/>
        <v>AMMS21687</v>
      </c>
      <c r="B3758" s="116" t="str">
        <f t="shared" si="117"/>
        <v xml:space="preserve">TOSCANELLO XXL CONNUBIO NERO RISERVA </v>
      </c>
      <c r="C3758" s="101">
        <v>5.3</v>
      </c>
      <c r="D3758" t="s">
        <v>2999</v>
      </c>
      <c r="E3758" t="s">
        <v>727</v>
      </c>
      <c r="F3758" t="s">
        <v>8076</v>
      </c>
    </row>
    <row r="3759" spans="1:6" x14ac:dyDescent="0.25">
      <c r="A3759" t="str">
        <f t="shared" si="116"/>
        <v>AMMS21100</v>
      </c>
      <c r="B3759" s="116" t="str">
        <f t="shared" si="117"/>
        <v xml:space="preserve">TOSCANELLO XXL FASCIA ITALIANA </v>
      </c>
      <c r="C3759" s="101">
        <v>5.2</v>
      </c>
      <c r="D3759" t="s">
        <v>2752</v>
      </c>
      <c r="E3759" t="s">
        <v>8077</v>
      </c>
      <c r="F3759" t="s">
        <v>8078</v>
      </c>
    </row>
    <row r="3760" spans="1:6" x14ac:dyDescent="0.25">
      <c r="A3760" t="str">
        <f t="shared" si="116"/>
        <v>AMMS21101</v>
      </c>
      <c r="B3760" s="116" t="str">
        <f t="shared" si="117"/>
        <v xml:space="preserve">TOSCANELLO XXL FASCIA NORDAMERICANA </v>
      </c>
      <c r="C3760" s="101">
        <v>5.5</v>
      </c>
      <c r="D3760" t="s">
        <v>2752</v>
      </c>
      <c r="E3760" t="s">
        <v>8079</v>
      </c>
      <c r="F3760" t="s">
        <v>8080</v>
      </c>
    </row>
    <row r="3761" spans="1:6" x14ac:dyDescent="0.25">
      <c r="A3761" t="str">
        <f t="shared" si="116"/>
        <v>AMMS20365</v>
      </c>
      <c r="B3761" s="116" t="str">
        <f t="shared" si="117"/>
        <v xml:space="preserve">TOSCANELLO XXL GIALLO RAFFINATO </v>
      </c>
      <c r="C3761" s="101">
        <v>5.3</v>
      </c>
      <c r="D3761" t="s">
        <v>2999</v>
      </c>
      <c r="E3761" t="s">
        <v>8081</v>
      </c>
      <c r="F3761" t="s">
        <v>8082</v>
      </c>
    </row>
    <row r="3762" spans="1:6" x14ac:dyDescent="0.25">
      <c r="A3762" t="str">
        <f t="shared" si="116"/>
        <v>AMMS20366</v>
      </c>
      <c r="B3762" s="116" t="str">
        <f t="shared" si="117"/>
        <v xml:space="preserve">TOSCANELLO XXL ROSSO RAFFINATO </v>
      </c>
      <c r="C3762" s="101">
        <v>5.3</v>
      </c>
      <c r="D3762" t="s">
        <v>2999</v>
      </c>
      <c r="E3762" t="s">
        <v>8083</v>
      </c>
      <c r="F3762" t="s">
        <v>8084</v>
      </c>
    </row>
    <row r="3763" spans="1:6" x14ac:dyDescent="0.25">
      <c r="A3763" t="str">
        <f t="shared" si="116"/>
        <v>AMMS20883</v>
      </c>
      <c r="B3763" s="116" t="str">
        <f t="shared" si="117"/>
        <v xml:space="preserve">TOSCANINI </v>
      </c>
      <c r="C3763" s="101">
        <v>6.3</v>
      </c>
      <c r="D3763" t="s">
        <v>2752</v>
      </c>
      <c r="E3763" t="s">
        <v>8085</v>
      </c>
      <c r="F3763" t="s">
        <v>8086</v>
      </c>
    </row>
    <row r="3764" spans="1:6" x14ac:dyDescent="0.25">
      <c r="A3764" t="str">
        <f t="shared" si="116"/>
        <v>AMMS2021</v>
      </c>
      <c r="B3764" s="116" t="str">
        <f t="shared" si="117"/>
        <v xml:space="preserve">TOSCANO 1492 ANNO DOMINI </v>
      </c>
      <c r="C3764" s="101">
        <v>5.2</v>
      </c>
      <c r="D3764" t="s">
        <v>2789</v>
      </c>
      <c r="E3764" t="s">
        <v>8087</v>
      </c>
      <c r="F3764" t="s">
        <v>8088</v>
      </c>
    </row>
    <row r="3765" spans="1:6" x14ac:dyDescent="0.25">
      <c r="A3765" t="str">
        <f t="shared" si="116"/>
        <v>AMMS409</v>
      </c>
      <c r="B3765" s="116" t="str">
        <f t="shared" si="117"/>
        <v xml:space="preserve">TOSCANO ANTICA RISERVA </v>
      </c>
      <c r="C3765" s="101">
        <v>5.7</v>
      </c>
      <c r="D3765" t="s">
        <v>2789</v>
      </c>
      <c r="E3765" t="s">
        <v>8089</v>
      </c>
      <c r="F3765" t="s">
        <v>8090</v>
      </c>
    </row>
    <row r="3766" spans="1:6" x14ac:dyDescent="0.25">
      <c r="A3766" t="str">
        <f t="shared" si="116"/>
        <v>AMMS2253</v>
      </c>
      <c r="B3766" s="116" t="str">
        <f t="shared" si="117"/>
        <v xml:space="preserve">TOSCANO ANTICA TRADIZIONE </v>
      </c>
      <c r="C3766" s="101">
        <v>4.5</v>
      </c>
      <c r="D3766" t="s">
        <v>2789</v>
      </c>
      <c r="E3766" t="s">
        <v>8091</v>
      </c>
      <c r="F3766" t="s">
        <v>8092</v>
      </c>
    </row>
    <row r="3767" spans="1:6" x14ac:dyDescent="0.25">
      <c r="A3767" t="str">
        <f t="shared" si="116"/>
        <v>AMMS21113</v>
      </c>
      <c r="B3767" s="116" t="str">
        <f t="shared" si="117"/>
        <v xml:space="preserve">TOSCANO AQUILA - FORMATO ASSOLO </v>
      </c>
      <c r="C3767" s="101">
        <v>9</v>
      </c>
      <c r="D3767" t="s">
        <v>2999</v>
      </c>
      <c r="E3767" t="s">
        <v>8093</v>
      </c>
      <c r="F3767" t="s">
        <v>8094</v>
      </c>
    </row>
    <row r="3768" spans="1:6" x14ac:dyDescent="0.25">
      <c r="A3768" t="str">
        <f t="shared" si="116"/>
        <v>AMMS21114</v>
      </c>
      <c r="B3768" s="116" t="str">
        <f t="shared" si="117"/>
        <v xml:space="preserve">TOSCANO AQUILA - FORMATO ROBUSTO </v>
      </c>
      <c r="C3768" s="101">
        <v>9</v>
      </c>
      <c r="D3768" t="s">
        <v>2999</v>
      </c>
      <c r="E3768" t="s">
        <v>8095</v>
      </c>
      <c r="F3768" t="s">
        <v>8096</v>
      </c>
    </row>
    <row r="3769" spans="1:6" x14ac:dyDescent="0.25">
      <c r="A3769" t="str">
        <f t="shared" si="116"/>
        <v>AMMS3759</v>
      </c>
      <c r="B3769" s="116" t="str">
        <f t="shared" si="117"/>
        <v xml:space="preserve">TOSCANO ASSOLO </v>
      </c>
      <c r="C3769" s="101">
        <v>30</v>
      </c>
      <c r="D3769" t="s">
        <v>2752</v>
      </c>
      <c r="E3769" t="s">
        <v>8097</v>
      </c>
      <c r="F3769" t="s">
        <v>8098</v>
      </c>
    </row>
    <row r="3770" spans="1:6" x14ac:dyDescent="0.25">
      <c r="A3770" t="str">
        <f t="shared" si="116"/>
        <v>AMMS3951</v>
      </c>
      <c r="B3770" s="116" t="str">
        <f t="shared" si="117"/>
        <v xml:space="preserve">TOSCANO ASSOLO TRILOGIA </v>
      </c>
      <c r="C3770" s="101">
        <v>42</v>
      </c>
      <c r="D3770" t="s">
        <v>2941</v>
      </c>
      <c r="E3770" t="s">
        <v>8099</v>
      </c>
      <c r="F3770" t="s">
        <v>8100</v>
      </c>
    </row>
    <row r="3771" spans="1:6" x14ac:dyDescent="0.25">
      <c r="A3771" t="str">
        <f t="shared" si="116"/>
        <v>AMMS20376</v>
      </c>
      <c r="B3771" s="116" t="str">
        <f t="shared" si="117"/>
        <v xml:space="preserve">TOSCANO BRACCO - FORMATO ASSOLO </v>
      </c>
      <c r="C3771" s="101">
        <v>8.5</v>
      </c>
      <c r="D3771" t="s">
        <v>2999</v>
      </c>
      <c r="E3771" t="s">
        <v>8101</v>
      </c>
      <c r="F3771" t="s">
        <v>8102</v>
      </c>
    </row>
    <row r="3772" spans="1:6" x14ac:dyDescent="0.25">
      <c r="A3772" t="str">
        <f t="shared" si="116"/>
        <v>AMMS20377</v>
      </c>
      <c r="B3772" s="116" t="str">
        <f t="shared" si="117"/>
        <v xml:space="preserve">TOSCANO BRACCO - FORMATO ORIGINALE </v>
      </c>
      <c r="C3772" s="101">
        <v>8.5</v>
      </c>
      <c r="D3772" t="s">
        <v>2999</v>
      </c>
      <c r="E3772" t="s">
        <v>8103</v>
      </c>
      <c r="F3772" t="s">
        <v>8104</v>
      </c>
    </row>
    <row r="3773" spans="1:6" x14ac:dyDescent="0.25">
      <c r="A3773" t="str">
        <f t="shared" si="116"/>
        <v>AMMS20378</v>
      </c>
      <c r="B3773" s="116" t="str">
        <f t="shared" si="117"/>
        <v xml:space="preserve">TOSCANO BRACCO - FORMATO ROBUSTO </v>
      </c>
      <c r="C3773" s="101">
        <v>8.5</v>
      </c>
      <c r="D3773" t="s">
        <v>2999</v>
      </c>
      <c r="E3773" t="s">
        <v>8105</v>
      </c>
      <c r="F3773" t="s">
        <v>8106</v>
      </c>
    </row>
    <row r="3774" spans="1:6" x14ac:dyDescent="0.25">
      <c r="A3774" t="str">
        <f t="shared" si="116"/>
        <v>AMMS416</v>
      </c>
      <c r="B3774" s="116" t="str">
        <f t="shared" si="117"/>
        <v xml:space="preserve">TOSCANO CLASSICO </v>
      </c>
      <c r="C3774" s="101">
        <v>6.8</v>
      </c>
      <c r="D3774" t="s">
        <v>2752</v>
      </c>
      <c r="E3774" t="s">
        <v>8107</v>
      </c>
      <c r="F3774" t="s">
        <v>8108</v>
      </c>
    </row>
    <row r="3775" spans="1:6" x14ac:dyDescent="0.25">
      <c r="A3775" t="str">
        <f t="shared" si="116"/>
        <v>AMMS3850</v>
      </c>
      <c r="B3775" s="116" t="str">
        <f t="shared" si="117"/>
        <v xml:space="preserve">TOSCANO CLASSICO 5 MEZZI SIGARI </v>
      </c>
      <c r="C3775" s="101">
        <v>4.2</v>
      </c>
      <c r="D3775" t="s">
        <v>2752</v>
      </c>
      <c r="E3775" t="s">
        <v>8109</v>
      </c>
      <c r="F3775" t="s">
        <v>8110</v>
      </c>
    </row>
    <row r="3776" spans="1:6" x14ac:dyDescent="0.25">
      <c r="A3776" t="str">
        <f t="shared" si="116"/>
        <v>AMMS2497</v>
      </c>
      <c r="B3776" s="116" t="str">
        <f t="shared" si="117"/>
        <v xml:space="preserve">TOSCANO CLASSICO N.10 SIGARI </v>
      </c>
      <c r="C3776" s="101">
        <v>13.8</v>
      </c>
      <c r="D3776" t="s">
        <v>2755</v>
      </c>
      <c r="E3776" t="s">
        <v>8111</v>
      </c>
      <c r="F3776" t="s">
        <v>8112</v>
      </c>
    </row>
    <row r="3777" spans="1:6" x14ac:dyDescent="0.25">
      <c r="A3777" t="str">
        <f t="shared" si="116"/>
        <v>AMMS20367</v>
      </c>
      <c r="B3777" s="116" t="str">
        <f t="shared" si="117"/>
        <v xml:space="preserve">TOSCANO COLLEZIONE </v>
      </c>
      <c r="C3777" s="101">
        <v>29</v>
      </c>
      <c r="D3777" t="s">
        <v>2755</v>
      </c>
      <c r="E3777" t="s">
        <v>8113</v>
      </c>
      <c r="F3777" t="s">
        <v>8114</v>
      </c>
    </row>
    <row r="3778" spans="1:6" x14ac:dyDescent="0.25">
      <c r="A3778" t="str">
        <f t="shared" ref="A3778:A3841" si="118">"AMMS" &amp; F3778</f>
        <v>AMMS3732</v>
      </c>
      <c r="B3778" s="116" t="str">
        <f t="shared" ref="B3778:B3841" si="119">E3778 &amp; " " &amp; IF(D3778="astuccio da 20 pezzi","*AST 20",IF(D3778="cartoccio da 20 pezzi","*CART 20",""))</f>
        <v xml:space="preserve">TOSCANO DEL PRESIDENTE 16 SIGARI </v>
      </c>
      <c r="C3778" s="101">
        <v>76</v>
      </c>
      <c r="D3778" t="s">
        <v>2809</v>
      </c>
      <c r="E3778" t="s">
        <v>8115</v>
      </c>
      <c r="F3778" t="s">
        <v>8116</v>
      </c>
    </row>
    <row r="3779" spans="1:6" x14ac:dyDescent="0.25">
      <c r="A3779" t="str">
        <f t="shared" si="118"/>
        <v>AMMS21769</v>
      </c>
      <c r="B3779" s="116" t="str">
        <f t="shared" si="119"/>
        <v xml:space="preserve">TOSCANO DEL PRESIDENTE 20° ANNIVERSARIO </v>
      </c>
      <c r="C3779" s="101">
        <v>95</v>
      </c>
      <c r="D3779" t="s">
        <v>1900</v>
      </c>
      <c r="E3779" t="s">
        <v>8117</v>
      </c>
      <c r="F3779" t="s">
        <v>8118</v>
      </c>
    </row>
    <row r="3780" spans="1:6" x14ac:dyDescent="0.25">
      <c r="A3780" t="str">
        <f t="shared" si="118"/>
        <v>AMMS1839</v>
      </c>
      <c r="B3780" s="116" t="str">
        <f t="shared" si="119"/>
        <v xml:space="preserve">TOSCANO DEL PRESIDENTE 32 SIGARI </v>
      </c>
      <c r="C3780" s="101">
        <v>150</v>
      </c>
      <c r="D3780" t="s">
        <v>5323</v>
      </c>
      <c r="E3780" t="s">
        <v>8119</v>
      </c>
      <c r="F3780" t="s">
        <v>8120</v>
      </c>
    </row>
    <row r="3781" spans="1:6" x14ac:dyDescent="0.25">
      <c r="A3781" t="str">
        <f t="shared" si="118"/>
        <v>AMMS21361</v>
      </c>
      <c r="B3781" s="116" t="str">
        <f t="shared" si="119"/>
        <v xml:space="preserve">TOSCANO DEL PRESIDENTE ED MASTER BLENDER </v>
      </c>
      <c r="C3781" s="101">
        <v>55</v>
      </c>
      <c r="D3781" t="s">
        <v>2755</v>
      </c>
      <c r="E3781" t="s">
        <v>8121</v>
      </c>
      <c r="F3781" t="s">
        <v>8122</v>
      </c>
    </row>
    <row r="3782" spans="1:6" x14ac:dyDescent="0.25">
      <c r="A3782" t="str">
        <f t="shared" si="118"/>
        <v>AMMS20088</v>
      </c>
      <c r="B3782" s="116" t="str">
        <f t="shared" si="119"/>
        <v xml:space="preserve">TOSCANO DEL PRESIDENTE FORMATO MAGNUM ED SPEC AMERIGO VESPUCCI </v>
      </c>
      <c r="C3782" s="101">
        <v>45</v>
      </c>
      <c r="D3782" t="s">
        <v>2867</v>
      </c>
      <c r="E3782" t="s">
        <v>8123</v>
      </c>
      <c r="F3782" t="s">
        <v>8124</v>
      </c>
    </row>
    <row r="3783" spans="1:6" x14ac:dyDescent="0.25">
      <c r="A3783" t="str">
        <f t="shared" si="118"/>
        <v>AMMS3681</v>
      </c>
      <c r="B3783" s="116" t="str">
        <f t="shared" si="119"/>
        <v xml:space="preserve">TOSCANO DUECENTO </v>
      </c>
      <c r="C3783" s="101">
        <v>30</v>
      </c>
      <c r="D3783" t="s">
        <v>2792</v>
      </c>
      <c r="E3783" t="s">
        <v>8125</v>
      </c>
      <c r="F3783" t="s">
        <v>8126</v>
      </c>
    </row>
    <row r="3784" spans="1:6" x14ac:dyDescent="0.25">
      <c r="A3784" t="str">
        <f t="shared" si="118"/>
        <v>AMMS404</v>
      </c>
      <c r="B3784" s="116" t="str">
        <f t="shared" si="119"/>
        <v xml:space="preserve">TOSCANO EXTRAVECCHIO </v>
      </c>
      <c r="C3784" s="101">
        <v>7</v>
      </c>
      <c r="D3784" t="s">
        <v>2752</v>
      </c>
      <c r="E3784" t="s">
        <v>8127</v>
      </c>
      <c r="F3784" t="s">
        <v>8128</v>
      </c>
    </row>
    <row r="3785" spans="1:6" x14ac:dyDescent="0.25">
      <c r="A3785" t="str">
        <f t="shared" si="118"/>
        <v>AMMS3849</v>
      </c>
      <c r="B3785" s="116" t="str">
        <f t="shared" si="119"/>
        <v xml:space="preserve">TOSCANO EXTRAVECCHIO 5 MEZZI SIGARI </v>
      </c>
      <c r="C3785" s="101">
        <v>4.2</v>
      </c>
      <c r="D3785" t="s">
        <v>2752</v>
      </c>
      <c r="E3785" t="s">
        <v>8129</v>
      </c>
      <c r="F3785" t="s">
        <v>8130</v>
      </c>
    </row>
    <row r="3786" spans="1:6" x14ac:dyDescent="0.25">
      <c r="A3786" t="str">
        <f t="shared" si="118"/>
        <v>AMMS3914</v>
      </c>
      <c r="B3786" s="116" t="str">
        <f t="shared" si="119"/>
        <v xml:space="preserve">TOSCANO EXTRAVECCHIO NR 10 SIGARI </v>
      </c>
      <c r="C3786" s="101">
        <v>14.8</v>
      </c>
      <c r="D3786" t="s">
        <v>2755</v>
      </c>
      <c r="E3786" t="s">
        <v>8131</v>
      </c>
      <c r="F3786" t="s">
        <v>8132</v>
      </c>
    </row>
    <row r="3787" spans="1:6" x14ac:dyDescent="0.25">
      <c r="A3787" t="str">
        <f t="shared" si="118"/>
        <v>AMMS20407</v>
      </c>
      <c r="B3787" s="116" t="str">
        <f t="shared" si="119"/>
        <v xml:space="preserve">TOSCANO FERVENTE </v>
      </c>
      <c r="C3787" s="101">
        <v>4</v>
      </c>
      <c r="D3787" t="s">
        <v>2789</v>
      </c>
      <c r="E3787" t="s">
        <v>8133</v>
      </c>
      <c r="F3787" t="s">
        <v>8134</v>
      </c>
    </row>
    <row r="3788" spans="1:6" x14ac:dyDescent="0.25">
      <c r="A3788" t="str">
        <f t="shared" si="118"/>
        <v>AMMS400</v>
      </c>
      <c r="B3788" s="116" t="str">
        <f t="shared" si="119"/>
        <v xml:space="preserve">TOSCANO GARIBALDI </v>
      </c>
      <c r="C3788" s="101">
        <v>5.8</v>
      </c>
      <c r="D3788" t="s">
        <v>2752</v>
      </c>
      <c r="E3788" t="s">
        <v>8135</v>
      </c>
      <c r="F3788" t="s">
        <v>8136</v>
      </c>
    </row>
    <row r="3789" spans="1:6" x14ac:dyDescent="0.25">
      <c r="A3789" t="str">
        <f t="shared" si="118"/>
        <v>AMMS3736</v>
      </c>
      <c r="B3789" s="116" t="str">
        <f t="shared" si="119"/>
        <v xml:space="preserve">TOSCANO GARIBALDI IL GRANDE </v>
      </c>
      <c r="C3789" s="101">
        <v>2.9</v>
      </c>
      <c r="D3789" t="s">
        <v>2789</v>
      </c>
      <c r="E3789" t="s">
        <v>8137</v>
      </c>
      <c r="F3789" t="s">
        <v>8138</v>
      </c>
    </row>
    <row r="3790" spans="1:6" x14ac:dyDescent="0.25">
      <c r="A3790" t="str">
        <f t="shared" si="118"/>
        <v>AMMS20830</v>
      </c>
      <c r="B3790" s="116" t="str">
        <f t="shared" si="119"/>
        <v xml:space="preserve">TOSCANO GARIBALDI IL GRANDE 5 SIGARI </v>
      </c>
      <c r="C3790" s="101">
        <v>6.2</v>
      </c>
      <c r="D3790" t="s">
        <v>2752</v>
      </c>
      <c r="E3790" t="s">
        <v>8139</v>
      </c>
      <c r="F3790" t="s">
        <v>8140</v>
      </c>
    </row>
    <row r="3791" spans="1:6" x14ac:dyDescent="0.25">
      <c r="A3791" t="str">
        <f t="shared" si="118"/>
        <v>AMMS3537</v>
      </c>
      <c r="B3791" s="116" t="str">
        <f t="shared" si="119"/>
        <v xml:space="preserve">TOSCANO GRANDUCA DI TOSCANA COSIMO I </v>
      </c>
      <c r="C3791" s="101">
        <v>7</v>
      </c>
      <c r="D3791" t="s">
        <v>2752</v>
      </c>
      <c r="E3791" t="s">
        <v>8141</v>
      </c>
      <c r="F3791" t="s">
        <v>8142</v>
      </c>
    </row>
    <row r="3792" spans="1:6" x14ac:dyDescent="0.25">
      <c r="A3792" t="str">
        <f t="shared" si="118"/>
        <v>AMMS3568</v>
      </c>
      <c r="B3792" s="116" t="str">
        <f t="shared" si="119"/>
        <v xml:space="preserve">TOSCANO GRANDUCA DI TOSCANA FERDINANDO II </v>
      </c>
      <c r="C3792" s="101">
        <v>5</v>
      </c>
      <c r="D3792" t="s">
        <v>2752</v>
      </c>
      <c r="E3792" t="s">
        <v>8143</v>
      </c>
      <c r="F3792" t="s">
        <v>8144</v>
      </c>
    </row>
    <row r="3793" spans="1:6" x14ac:dyDescent="0.25">
      <c r="A3793" t="str">
        <f t="shared" si="118"/>
        <v>AMMS3569</v>
      </c>
      <c r="B3793" s="116" t="str">
        <f t="shared" si="119"/>
        <v xml:space="preserve">TOSCANO GRANDUCA DI TOSCANA LEOPOLDO I </v>
      </c>
      <c r="C3793" s="101">
        <v>4.8</v>
      </c>
      <c r="D3793" t="s">
        <v>2752</v>
      </c>
      <c r="E3793" t="s">
        <v>8145</v>
      </c>
      <c r="F3793" t="s">
        <v>8146</v>
      </c>
    </row>
    <row r="3794" spans="1:6" x14ac:dyDescent="0.25">
      <c r="A3794" t="str">
        <f t="shared" si="118"/>
        <v>AMMS21706</v>
      </c>
      <c r="B3794" s="116" t="str">
        <f t="shared" si="119"/>
        <v xml:space="preserve">TOSCANO IL LEGGENDARIO </v>
      </c>
      <c r="C3794" s="101">
        <v>9.5</v>
      </c>
      <c r="D3794" t="s">
        <v>2752</v>
      </c>
      <c r="E3794" t="s">
        <v>8147</v>
      </c>
      <c r="F3794" t="s">
        <v>8148</v>
      </c>
    </row>
    <row r="3795" spans="1:6" x14ac:dyDescent="0.25">
      <c r="A3795" t="str">
        <f t="shared" si="118"/>
        <v>AMMS20408</v>
      </c>
      <c r="B3795" s="116" t="str">
        <f t="shared" si="119"/>
        <v xml:space="preserve">TOSCANO MAESTRO </v>
      </c>
      <c r="C3795" s="101">
        <v>4</v>
      </c>
      <c r="D3795" t="s">
        <v>2789</v>
      </c>
      <c r="E3795" t="s">
        <v>8149</v>
      </c>
      <c r="F3795" t="s">
        <v>8150</v>
      </c>
    </row>
    <row r="3796" spans="1:6" x14ac:dyDescent="0.25">
      <c r="A3796" t="str">
        <f t="shared" si="118"/>
        <v>AMMS3618</v>
      </c>
      <c r="B3796" s="116" t="str">
        <f t="shared" si="119"/>
        <v xml:space="preserve">TOSCANO MAREMMANO </v>
      </c>
      <c r="C3796" s="101">
        <v>6.2</v>
      </c>
      <c r="D3796" t="s">
        <v>2752</v>
      </c>
      <c r="E3796" t="s">
        <v>8151</v>
      </c>
      <c r="F3796" t="s">
        <v>8152</v>
      </c>
    </row>
    <row r="3797" spans="1:6" x14ac:dyDescent="0.25">
      <c r="A3797" t="str">
        <f t="shared" si="118"/>
        <v>AMMS3709</v>
      </c>
      <c r="B3797" s="116" t="str">
        <f t="shared" si="119"/>
        <v xml:space="preserve">TOSCANO MAZZINI </v>
      </c>
      <c r="C3797" s="101">
        <v>7.5</v>
      </c>
      <c r="D3797" t="s">
        <v>2752</v>
      </c>
      <c r="E3797" t="s">
        <v>8153</v>
      </c>
      <c r="F3797" t="s">
        <v>8154</v>
      </c>
    </row>
    <row r="3798" spans="1:6" x14ac:dyDescent="0.25">
      <c r="A3798" t="str">
        <f t="shared" si="118"/>
        <v>AMMS2300</v>
      </c>
      <c r="B3798" s="116" t="str">
        <f t="shared" si="119"/>
        <v xml:space="preserve">TOSCANO MODIGLIANI </v>
      </c>
      <c r="C3798" s="101">
        <v>7.9</v>
      </c>
      <c r="D3798" t="s">
        <v>2752</v>
      </c>
      <c r="E3798" t="s">
        <v>8155</v>
      </c>
      <c r="F3798" t="s">
        <v>8156</v>
      </c>
    </row>
    <row r="3799" spans="1:6" x14ac:dyDescent="0.25">
      <c r="A3799" t="str">
        <f t="shared" si="118"/>
        <v>AMMS20409</v>
      </c>
      <c r="B3799" s="116" t="str">
        <f t="shared" si="119"/>
        <v xml:space="preserve">TOSCANO MOMENTUM </v>
      </c>
      <c r="C3799" s="101">
        <v>4</v>
      </c>
      <c r="D3799" t="s">
        <v>2789</v>
      </c>
      <c r="E3799" t="s">
        <v>8157</v>
      </c>
      <c r="F3799" t="s">
        <v>8158</v>
      </c>
    </row>
    <row r="3800" spans="1:6" x14ac:dyDescent="0.25">
      <c r="A3800" t="str">
        <f t="shared" si="118"/>
        <v>AMMS21415</v>
      </c>
      <c r="B3800" s="116" t="str">
        <f t="shared" si="119"/>
        <v xml:space="preserve">TOSCANO MOSAICO </v>
      </c>
      <c r="C3800" s="101">
        <v>4</v>
      </c>
      <c r="D3800" t="s">
        <v>2789</v>
      </c>
      <c r="E3800" t="s">
        <v>8159</v>
      </c>
      <c r="F3800" t="s">
        <v>8160</v>
      </c>
    </row>
    <row r="3801" spans="1:6" x14ac:dyDescent="0.25">
      <c r="A3801" t="str">
        <f t="shared" si="118"/>
        <v>AMMS20078</v>
      </c>
      <c r="B3801" s="116" t="str">
        <f t="shared" si="119"/>
        <v xml:space="preserve">TOSCANO OLTRARNO </v>
      </c>
      <c r="C3801" s="101">
        <v>7.3</v>
      </c>
      <c r="D3801" t="s">
        <v>2752</v>
      </c>
      <c r="E3801" t="s">
        <v>8161</v>
      </c>
      <c r="F3801" t="s">
        <v>8162</v>
      </c>
    </row>
    <row r="3802" spans="1:6" x14ac:dyDescent="0.25">
      <c r="A3802" t="str">
        <f t="shared" si="118"/>
        <v>AMMS846</v>
      </c>
      <c r="B3802" s="116" t="str">
        <f t="shared" si="119"/>
        <v xml:space="preserve">TOSCANO ORIGINALE </v>
      </c>
      <c r="C3802" s="101">
        <v>7.4</v>
      </c>
      <c r="D3802" t="s">
        <v>2789</v>
      </c>
      <c r="E3802" t="s">
        <v>8163</v>
      </c>
      <c r="F3802" t="s">
        <v>8164</v>
      </c>
    </row>
    <row r="3803" spans="1:6" x14ac:dyDescent="0.25">
      <c r="A3803" t="str">
        <f t="shared" si="118"/>
        <v>AMMS20200</v>
      </c>
      <c r="B3803" s="116" t="str">
        <f t="shared" si="119"/>
        <v xml:space="preserve">TOSCANO ORIGINALE IL FERMENTATO </v>
      </c>
      <c r="C3803" s="101">
        <v>6.9</v>
      </c>
      <c r="D3803" t="s">
        <v>2789</v>
      </c>
      <c r="E3803" t="s">
        <v>8165</v>
      </c>
      <c r="F3803" t="s">
        <v>8166</v>
      </c>
    </row>
    <row r="3804" spans="1:6" x14ac:dyDescent="0.25">
      <c r="A3804" t="str">
        <f t="shared" si="118"/>
        <v>AMMS3752</v>
      </c>
      <c r="B3804" s="116" t="str">
        <f t="shared" si="119"/>
        <v xml:space="preserve">TOSCANO ORIGINALE ITALIA 1891 </v>
      </c>
      <c r="C3804" s="101">
        <v>6.5</v>
      </c>
      <c r="D3804" t="s">
        <v>2789</v>
      </c>
      <c r="E3804" t="s">
        <v>8167</v>
      </c>
      <c r="F3804" t="s">
        <v>8168</v>
      </c>
    </row>
    <row r="3805" spans="1:6" x14ac:dyDescent="0.25">
      <c r="A3805" t="str">
        <f t="shared" si="118"/>
        <v>AMMS20242</v>
      </c>
      <c r="B3805" s="116" t="str">
        <f t="shared" si="119"/>
        <v xml:space="preserve">TOSCANO ORIGINALE MILLENNIUM 2022 18 SIGARI </v>
      </c>
      <c r="C3805" s="101">
        <v>195</v>
      </c>
      <c r="D3805" t="s">
        <v>2786</v>
      </c>
      <c r="E3805" t="s">
        <v>8169</v>
      </c>
      <c r="F3805" t="s">
        <v>8170</v>
      </c>
    </row>
    <row r="3806" spans="1:6" x14ac:dyDescent="0.25">
      <c r="A3806" t="str">
        <f t="shared" si="118"/>
        <v>AMMS20241</v>
      </c>
      <c r="B3806" s="116" t="str">
        <f t="shared" si="119"/>
        <v xml:space="preserve">TOSCANO ORIGINALE MILLENNIUM 2022 3 SIGARI </v>
      </c>
      <c r="C3806" s="101">
        <v>35</v>
      </c>
      <c r="D3806" t="s">
        <v>2792</v>
      </c>
      <c r="E3806" t="s">
        <v>8171</v>
      </c>
      <c r="F3806" t="s">
        <v>8172</v>
      </c>
    </row>
    <row r="3807" spans="1:6" x14ac:dyDescent="0.25">
      <c r="A3807" t="str">
        <f t="shared" si="118"/>
        <v>AMMS20593</v>
      </c>
      <c r="B3807" s="116" t="str">
        <f t="shared" si="119"/>
        <v xml:space="preserve">TOSCANO ORIGINALE MILLENNIUM 2023 18 SIGARI </v>
      </c>
      <c r="C3807" s="101">
        <v>195</v>
      </c>
      <c r="D3807" t="s">
        <v>2786</v>
      </c>
      <c r="E3807" t="s">
        <v>8173</v>
      </c>
      <c r="F3807" t="s">
        <v>8174</v>
      </c>
    </row>
    <row r="3808" spans="1:6" x14ac:dyDescent="0.25">
      <c r="A3808" t="str">
        <f t="shared" si="118"/>
        <v>AMMS20592</v>
      </c>
      <c r="B3808" s="116" t="str">
        <f t="shared" si="119"/>
        <v xml:space="preserve">TOSCANO ORIGINALE MILLENNIUM 2023 3 SIGARI </v>
      </c>
      <c r="C3808" s="101">
        <v>35</v>
      </c>
      <c r="D3808" t="s">
        <v>2792</v>
      </c>
      <c r="E3808" t="s">
        <v>8175</v>
      </c>
      <c r="F3808" t="s">
        <v>8176</v>
      </c>
    </row>
    <row r="3809" spans="1:6" x14ac:dyDescent="0.25">
      <c r="A3809" t="str">
        <f t="shared" si="118"/>
        <v>AMMS21116</v>
      </c>
      <c r="B3809" s="116" t="str">
        <f t="shared" si="119"/>
        <v xml:space="preserve">TOSCANO ORIGINALE MILLENNIUM 2024 18 SIGARI </v>
      </c>
      <c r="C3809" s="101">
        <v>195</v>
      </c>
      <c r="D3809" t="s">
        <v>2786</v>
      </c>
      <c r="E3809" t="s">
        <v>8177</v>
      </c>
      <c r="F3809" t="s">
        <v>8178</v>
      </c>
    </row>
    <row r="3810" spans="1:6" x14ac:dyDescent="0.25">
      <c r="A3810" t="str">
        <f t="shared" si="118"/>
        <v>AMMS21115</v>
      </c>
      <c r="B3810" s="116" t="str">
        <f t="shared" si="119"/>
        <v xml:space="preserve">TOSCANO ORIGINALE MILLENNIUM 2024 3 SIGARI </v>
      </c>
      <c r="C3810" s="101">
        <v>35</v>
      </c>
      <c r="D3810" t="s">
        <v>2792</v>
      </c>
      <c r="E3810" t="s">
        <v>8179</v>
      </c>
      <c r="F3810" t="s">
        <v>8180</v>
      </c>
    </row>
    <row r="3811" spans="1:6" x14ac:dyDescent="0.25">
      <c r="A3811" t="str">
        <f t="shared" si="118"/>
        <v>AMMS21623</v>
      </c>
      <c r="B3811" s="116" t="str">
        <f t="shared" si="119"/>
        <v xml:space="preserve">TOSCANO ORIGINALE MILLENNIUM 2025 18 SIGARI </v>
      </c>
      <c r="C3811" s="101">
        <v>198</v>
      </c>
      <c r="D3811" t="s">
        <v>2786</v>
      </c>
      <c r="E3811" t="s">
        <v>8181</v>
      </c>
      <c r="F3811" t="s">
        <v>8182</v>
      </c>
    </row>
    <row r="3812" spans="1:6" x14ac:dyDescent="0.25">
      <c r="A3812" t="str">
        <f t="shared" si="118"/>
        <v>AMMS21622</v>
      </c>
      <c r="B3812" s="116" t="str">
        <f t="shared" si="119"/>
        <v xml:space="preserve">TOSCANO ORIGINALE MILLENNIUM 2025 3 SIGARI </v>
      </c>
      <c r="C3812" s="101">
        <v>36</v>
      </c>
      <c r="D3812" t="s">
        <v>2792</v>
      </c>
      <c r="E3812" t="s">
        <v>8183</v>
      </c>
      <c r="F3812" t="s">
        <v>8184</v>
      </c>
    </row>
    <row r="3813" spans="1:6" x14ac:dyDescent="0.25">
      <c r="A3813" t="str">
        <f t="shared" si="118"/>
        <v>AMMS671</v>
      </c>
      <c r="B3813" s="116" t="str">
        <f t="shared" si="119"/>
        <v xml:space="preserve">TOSCANO ORIGINALE SELECTED DA 30 SIGARI </v>
      </c>
      <c r="C3813" s="101">
        <v>195</v>
      </c>
      <c r="D3813" t="s">
        <v>3813</v>
      </c>
      <c r="E3813" t="s">
        <v>8185</v>
      </c>
      <c r="F3813" t="s">
        <v>8186</v>
      </c>
    </row>
    <row r="3814" spans="1:6" x14ac:dyDescent="0.25">
      <c r="A3814" t="str">
        <f t="shared" si="118"/>
        <v>AMMS3875</v>
      </c>
      <c r="B3814" s="116" t="str">
        <f t="shared" si="119"/>
        <v xml:space="preserve">TOSCANO PICCOLO FERMENTATO </v>
      </c>
      <c r="C3814" s="101">
        <v>5</v>
      </c>
      <c r="D3814" t="s">
        <v>2752</v>
      </c>
      <c r="E3814" t="s">
        <v>8187</v>
      </c>
      <c r="F3814" t="s">
        <v>8188</v>
      </c>
    </row>
    <row r="3815" spans="1:6" x14ac:dyDescent="0.25">
      <c r="A3815" t="str">
        <f t="shared" si="118"/>
        <v>AMMS3874</v>
      </c>
      <c r="B3815" s="116" t="str">
        <f t="shared" si="119"/>
        <v xml:space="preserve">TOSCANO PICCOLO RUSTICO </v>
      </c>
      <c r="C3815" s="101">
        <v>5</v>
      </c>
      <c r="D3815" t="s">
        <v>2752</v>
      </c>
      <c r="E3815" t="s">
        <v>8189</v>
      </c>
      <c r="F3815" t="s">
        <v>8190</v>
      </c>
    </row>
    <row r="3816" spans="1:6" x14ac:dyDescent="0.25">
      <c r="A3816" t="str">
        <f t="shared" si="118"/>
        <v>AMMS3818</v>
      </c>
      <c r="B3816" s="116" t="str">
        <f t="shared" si="119"/>
        <v xml:space="preserve">TOSCANO PUCCINI </v>
      </c>
      <c r="C3816" s="101">
        <v>7.9</v>
      </c>
      <c r="D3816" t="s">
        <v>2752</v>
      </c>
      <c r="E3816" t="s">
        <v>8191</v>
      </c>
      <c r="F3816" t="s">
        <v>8192</v>
      </c>
    </row>
    <row r="3817" spans="1:6" x14ac:dyDescent="0.25">
      <c r="A3817" t="str">
        <f t="shared" si="118"/>
        <v>AMMS20912</v>
      </c>
      <c r="B3817" s="116" t="str">
        <f t="shared" si="119"/>
        <v xml:space="preserve">TOSCANO QUADRILOGIA </v>
      </c>
      <c r="C3817" s="101">
        <v>55</v>
      </c>
      <c r="D3817" t="s">
        <v>2867</v>
      </c>
      <c r="E3817" t="s">
        <v>8193</v>
      </c>
      <c r="F3817" t="s">
        <v>8194</v>
      </c>
    </row>
    <row r="3818" spans="1:6" x14ac:dyDescent="0.25">
      <c r="A3818" t="str">
        <f t="shared" si="118"/>
        <v>AMMS3873</v>
      </c>
      <c r="B3818" s="116" t="str">
        <f t="shared" si="119"/>
        <v xml:space="preserve">TOSCANO ROBUSTO </v>
      </c>
      <c r="C3818" s="101">
        <v>30</v>
      </c>
      <c r="D3818" t="s">
        <v>2752</v>
      </c>
      <c r="E3818" t="s">
        <v>8195</v>
      </c>
      <c r="F3818" t="s">
        <v>8196</v>
      </c>
    </row>
    <row r="3819" spans="1:6" x14ac:dyDescent="0.25">
      <c r="A3819" t="str">
        <f t="shared" si="118"/>
        <v>AMMS20199</v>
      </c>
      <c r="B3819" s="116" t="str">
        <f t="shared" si="119"/>
        <v xml:space="preserve">TOSCANO ROBUSTO TRILOGIA </v>
      </c>
      <c r="C3819" s="101">
        <v>42</v>
      </c>
      <c r="D3819" t="s">
        <v>2941</v>
      </c>
      <c r="E3819" t="s">
        <v>8197</v>
      </c>
      <c r="F3819" t="s">
        <v>8198</v>
      </c>
    </row>
    <row r="3820" spans="1:6" x14ac:dyDescent="0.25">
      <c r="A3820" t="str">
        <f t="shared" si="118"/>
        <v>AMMS20410</v>
      </c>
      <c r="B3820" s="116" t="str">
        <f t="shared" si="119"/>
        <v xml:space="preserve">TOSCANO SANTA MARIA </v>
      </c>
      <c r="C3820" s="101">
        <v>4</v>
      </c>
      <c r="D3820" t="s">
        <v>2789</v>
      </c>
      <c r="E3820" t="s">
        <v>8199</v>
      </c>
      <c r="F3820" t="s">
        <v>8200</v>
      </c>
    </row>
    <row r="3821" spans="1:6" x14ac:dyDescent="0.25">
      <c r="A3821" t="str">
        <f t="shared" si="118"/>
        <v>AMMS3246</v>
      </c>
      <c r="B3821" s="116" t="str">
        <f t="shared" si="119"/>
        <v xml:space="preserve">TOSCANO SCRIGNO </v>
      </c>
      <c r="C3821" s="101">
        <v>48</v>
      </c>
      <c r="D3821" t="s">
        <v>3448</v>
      </c>
      <c r="E3821" t="s">
        <v>8201</v>
      </c>
      <c r="F3821" t="s">
        <v>8202</v>
      </c>
    </row>
    <row r="3822" spans="1:6" x14ac:dyDescent="0.25">
      <c r="A3822" t="str">
        <f t="shared" si="118"/>
        <v>AMMS3644</v>
      </c>
      <c r="B3822" s="116" t="str">
        <f t="shared" si="119"/>
        <v xml:space="preserve">TOSCANO SEMENTA </v>
      </c>
      <c r="C3822" s="101">
        <v>7.5</v>
      </c>
      <c r="D3822" t="s">
        <v>2752</v>
      </c>
      <c r="E3822" t="s">
        <v>8203</v>
      </c>
      <c r="F3822" t="s">
        <v>8204</v>
      </c>
    </row>
    <row r="3823" spans="1:6" x14ac:dyDescent="0.25">
      <c r="A3823" t="str">
        <f t="shared" si="118"/>
        <v>AMMS1925</v>
      </c>
      <c r="B3823" s="116" t="str">
        <f t="shared" si="119"/>
        <v xml:space="preserve">TOSCANO SOLDATI </v>
      </c>
      <c r="C3823" s="101">
        <v>9.9</v>
      </c>
      <c r="D3823" t="s">
        <v>2752</v>
      </c>
      <c r="E3823" t="s">
        <v>8205</v>
      </c>
      <c r="F3823" t="s">
        <v>8206</v>
      </c>
    </row>
    <row r="3824" spans="1:6" x14ac:dyDescent="0.25">
      <c r="A3824" t="str">
        <f t="shared" si="118"/>
        <v>AMMS3442</v>
      </c>
      <c r="B3824" s="116" t="str">
        <f t="shared" si="119"/>
        <v xml:space="preserve">TOSCANO STILNOVO </v>
      </c>
      <c r="C3824" s="101">
        <v>18</v>
      </c>
      <c r="D3824" t="s">
        <v>2792</v>
      </c>
      <c r="E3824" t="s">
        <v>8207</v>
      </c>
      <c r="F3824" t="s">
        <v>8208</v>
      </c>
    </row>
    <row r="3825" spans="1:6" x14ac:dyDescent="0.25">
      <c r="A3825" t="str">
        <f t="shared" si="118"/>
        <v>AMMS20831</v>
      </c>
      <c r="B3825" s="116" t="str">
        <f t="shared" si="119"/>
        <v xml:space="preserve">TOSCANO TERRE </v>
      </c>
      <c r="C3825" s="101">
        <v>7.4</v>
      </c>
      <c r="D3825" t="s">
        <v>2752</v>
      </c>
      <c r="E3825" t="s">
        <v>8209</v>
      </c>
      <c r="F3825" t="s">
        <v>8210</v>
      </c>
    </row>
    <row r="3826" spans="1:6" x14ac:dyDescent="0.25">
      <c r="A3826" t="str">
        <f t="shared" si="118"/>
        <v>AMMS21562</v>
      </c>
      <c r="B3826" s="116" t="str">
        <f t="shared" si="119"/>
        <v xml:space="preserve">TOSCANO TORO </v>
      </c>
      <c r="C3826" s="101">
        <v>45</v>
      </c>
      <c r="D3826" t="s">
        <v>2752</v>
      </c>
      <c r="E3826" t="s">
        <v>8211</v>
      </c>
      <c r="F3826" t="s">
        <v>8212</v>
      </c>
    </row>
    <row r="3827" spans="1:6" x14ac:dyDescent="0.25">
      <c r="A3827" t="str">
        <f t="shared" si="118"/>
        <v>AMMS21417</v>
      </c>
      <c r="B3827" s="116" t="str">
        <f t="shared" si="119"/>
        <v xml:space="preserve">TOSCANO TUO </v>
      </c>
      <c r="C3827" s="101">
        <v>4</v>
      </c>
      <c r="D3827" t="s">
        <v>2789</v>
      </c>
      <c r="E3827" t="s">
        <v>8213</v>
      </c>
      <c r="F3827" t="s">
        <v>8214</v>
      </c>
    </row>
    <row r="3828" spans="1:6" x14ac:dyDescent="0.25">
      <c r="A3828" t="str">
        <f t="shared" si="118"/>
        <v>AMMS21073</v>
      </c>
      <c r="B3828" s="116" t="str">
        <f t="shared" si="119"/>
        <v xml:space="preserve">TOSCANO VADEMECUM </v>
      </c>
      <c r="C3828" s="101">
        <v>40</v>
      </c>
      <c r="D3828" t="s">
        <v>1900</v>
      </c>
      <c r="E3828" t="s">
        <v>8215</v>
      </c>
      <c r="F3828" t="s">
        <v>8216</v>
      </c>
    </row>
    <row r="3829" spans="1:6" x14ac:dyDescent="0.25">
      <c r="A3829" t="str">
        <f t="shared" si="118"/>
        <v>AMMS21556</v>
      </c>
      <c r="B3829" s="116" t="str">
        <f t="shared" si="119"/>
        <v xml:space="preserve">TOSCANO VADEMECUM VOLUME 2 </v>
      </c>
      <c r="C3829" s="101">
        <v>40</v>
      </c>
      <c r="D3829" t="s">
        <v>1900</v>
      </c>
      <c r="E3829" t="s">
        <v>8217</v>
      </c>
      <c r="F3829" t="s">
        <v>8218</v>
      </c>
    </row>
    <row r="3830" spans="1:6" x14ac:dyDescent="0.25">
      <c r="A3830" t="str">
        <f t="shared" si="118"/>
        <v>AMMS21504</v>
      </c>
      <c r="B3830" s="116" t="str">
        <f t="shared" si="119"/>
        <v xml:space="preserve">TRINIDAD CABILDOS </v>
      </c>
      <c r="C3830" s="101">
        <v>1320</v>
      </c>
      <c r="D3830" t="s">
        <v>3151</v>
      </c>
      <c r="E3830" t="s">
        <v>8219</v>
      </c>
      <c r="F3830" t="s">
        <v>8220</v>
      </c>
    </row>
    <row r="3831" spans="1:6" x14ac:dyDescent="0.25">
      <c r="A3831" t="str">
        <f t="shared" si="118"/>
        <v>AMMS19905</v>
      </c>
      <c r="B3831" s="116" t="str">
        <f t="shared" si="119"/>
        <v xml:space="preserve">TRINIDAD COLECCION HABANOS EDICION 2019 </v>
      </c>
      <c r="C3831" s="101">
        <v>8364</v>
      </c>
      <c r="D3831" t="s">
        <v>3506</v>
      </c>
      <c r="E3831" t="s">
        <v>8221</v>
      </c>
      <c r="F3831" t="s">
        <v>8222</v>
      </c>
    </row>
    <row r="3832" spans="1:6" x14ac:dyDescent="0.25">
      <c r="A3832" t="str">
        <f t="shared" si="118"/>
        <v>AMMS17519</v>
      </c>
      <c r="B3832" s="116" t="str">
        <f t="shared" si="119"/>
        <v xml:space="preserve">TRINIDAD COLONIALES </v>
      </c>
      <c r="C3832" s="101">
        <v>1176</v>
      </c>
      <c r="D3832" t="s">
        <v>3506</v>
      </c>
      <c r="E3832" t="s">
        <v>8223</v>
      </c>
      <c r="F3832" t="s">
        <v>8224</v>
      </c>
    </row>
    <row r="3833" spans="1:6" x14ac:dyDescent="0.25">
      <c r="A3833" t="str">
        <f t="shared" si="118"/>
        <v>AMMS19815</v>
      </c>
      <c r="B3833" s="116" t="str">
        <f t="shared" si="119"/>
        <v xml:space="preserve">TRINIDAD ESMERALDA </v>
      </c>
      <c r="C3833" s="101">
        <v>792</v>
      </c>
      <c r="D3833" t="s">
        <v>3151</v>
      </c>
      <c r="E3833" t="s">
        <v>8225</v>
      </c>
      <c r="F3833" t="s">
        <v>8226</v>
      </c>
    </row>
    <row r="3834" spans="1:6" x14ac:dyDescent="0.25">
      <c r="A3834" t="str">
        <f t="shared" si="118"/>
        <v>AMMS19343</v>
      </c>
      <c r="B3834" s="116" t="str">
        <f t="shared" si="119"/>
        <v xml:space="preserve">TRINIDAD FUNDADORES </v>
      </c>
      <c r="C3834" s="101">
        <v>1680</v>
      </c>
      <c r="D3834" t="s">
        <v>3506</v>
      </c>
      <c r="E3834" t="s">
        <v>8227</v>
      </c>
      <c r="F3834" t="s">
        <v>8228</v>
      </c>
    </row>
    <row r="3835" spans="1:6" x14ac:dyDescent="0.25">
      <c r="A3835" t="str">
        <f t="shared" si="118"/>
        <v>AMMS21502</v>
      </c>
      <c r="B3835" s="116" t="str">
        <f t="shared" si="119"/>
        <v xml:space="preserve">TRINIDAD FUNDADORES 55° ANIVERSARIO </v>
      </c>
      <c r="C3835" s="101">
        <v>55000</v>
      </c>
      <c r="D3835" t="s">
        <v>4252</v>
      </c>
      <c r="E3835" t="s">
        <v>8229</v>
      </c>
      <c r="F3835" t="s">
        <v>8230</v>
      </c>
    </row>
    <row r="3836" spans="1:6" x14ac:dyDescent="0.25">
      <c r="A3836" t="str">
        <f t="shared" si="118"/>
        <v>AMMS19401</v>
      </c>
      <c r="B3836" s="116" t="str">
        <f t="shared" si="119"/>
        <v xml:space="preserve">TRINIDAD LA TROVA </v>
      </c>
      <c r="C3836" s="101">
        <v>996</v>
      </c>
      <c r="D3836" t="s">
        <v>3151</v>
      </c>
      <c r="E3836" t="s">
        <v>8231</v>
      </c>
      <c r="F3836" t="s">
        <v>8232</v>
      </c>
    </row>
    <row r="3837" spans="1:6" x14ac:dyDescent="0.25">
      <c r="A3837" t="str">
        <f t="shared" si="118"/>
        <v>AMMS19770</v>
      </c>
      <c r="B3837" s="116" t="str">
        <f t="shared" si="119"/>
        <v xml:space="preserve">TRINIDAD MEDIA LUNA </v>
      </c>
      <c r="C3837" s="101">
        <v>564</v>
      </c>
      <c r="D3837" t="s">
        <v>3151</v>
      </c>
      <c r="E3837" t="s">
        <v>8233</v>
      </c>
      <c r="F3837" t="s">
        <v>8234</v>
      </c>
    </row>
    <row r="3838" spans="1:6" x14ac:dyDescent="0.25">
      <c r="A3838" t="str">
        <f t="shared" si="118"/>
        <v>AMMS17520</v>
      </c>
      <c r="B3838" s="116" t="str">
        <f t="shared" si="119"/>
        <v xml:space="preserve">TRINIDAD REYES </v>
      </c>
      <c r="C3838" s="101">
        <v>816</v>
      </c>
      <c r="D3838" t="s">
        <v>3506</v>
      </c>
      <c r="E3838" t="s">
        <v>8235</v>
      </c>
      <c r="F3838" t="s">
        <v>8236</v>
      </c>
    </row>
    <row r="3839" spans="1:6" x14ac:dyDescent="0.25">
      <c r="A3839" t="str">
        <f t="shared" si="118"/>
        <v>AMMS19088</v>
      </c>
      <c r="B3839" s="116" t="str">
        <f t="shared" si="119"/>
        <v xml:space="preserve">TRINIDAD REYES </v>
      </c>
      <c r="C3839" s="101">
        <v>408</v>
      </c>
      <c r="D3839" t="s">
        <v>3151</v>
      </c>
      <c r="E3839" t="s">
        <v>8235</v>
      </c>
      <c r="F3839" t="s">
        <v>8237</v>
      </c>
    </row>
    <row r="3840" spans="1:6" x14ac:dyDescent="0.25">
      <c r="A3840" t="str">
        <f t="shared" si="118"/>
        <v>AMMS21501</v>
      </c>
      <c r="B3840" s="116" t="str">
        <f t="shared" si="119"/>
        <v xml:space="preserve">TRINIDAD ROBUSTOS EXTRA </v>
      </c>
      <c r="C3840" s="101">
        <v>360</v>
      </c>
      <c r="D3840" t="s">
        <v>2792</v>
      </c>
      <c r="E3840" t="s">
        <v>8238</v>
      </c>
      <c r="F3840" t="s">
        <v>8239</v>
      </c>
    </row>
    <row r="3841" spans="1:6" x14ac:dyDescent="0.25">
      <c r="A3841" t="str">
        <f t="shared" si="118"/>
        <v>AMMS21598</v>
      </c>
      <c r="B3841" s="116" t="str">
        <f t="shared" si="119"/>
        <v xml:space="preserve">TRINIDAD ROBUSTOS EXTRA </v>
      </c>
      <c r="C3841" s="101">
        <v>960</v>
      </c>
      <c r="D3841" t="s">
        <v>3151</v>
      </c>
      <c r="E3841" t="s">
        <v>8238</v>
      </c>
      <c r="F3841" t="s">
        <v>8240</v>
      </c>
    </row>
    <row r="3842" spans="1:6" x14ac:dyDescent="0.25">
      <c r="A3842" t="str">
        <f t="shared" ref="A3842:A3905" si="120">"AMMS" &amp; F3842</f>
        <v>AMMS19141</v>
      </c>
      <c r="B3842" s="116" t="str">
        <f t="shared" ref="B3842:B3905" si="121">E3842 &amp; " " &amp; IF(D3842="astuccio da 20 pezzi","*AST 20",IF(D3842="cartoccio da 20 pezzi","*CART 20",""))</f>
        <v xml:space="preserve">TRINIDAD TOPES </v>
      </c>
      <c r="C3842" s="101">
        <v>276</v>
      </c>
      <c r="D3842" t="s">
        <v>3151</v>
      </c>
      <c r="E3842" t="s">
        <v>8241</v>
      </c>
      <c r="F3842" t="s">
        <v>8242</v>
      </c>
    </row>
    <row r="3843" spans="1:6" x14ac:dyDescent="0.25">
      <c r="A3843" t="str">
        <f t="shared" si="120"/>
        <v>AMMS19771</v>
      </c>
      <c r="B3843" s="116" t="str">
        <f t="shared" si="121"/>
        <v xml:space="preserve">TRINIDAD TOPES 12 </v>
      </c>
      <c r="C3843" s="101">
        <v>768</v>
      </c>
      <c r="D3843" t="s">
        <v>3151</v>
      </c>
      <c r="E3843" t="s">
        <v>8243</v>
      </c>
      <c r="F3843" t="s">
        <v>8244</v>
      </c>
    </row>
    <row r="3844" spans="1:6" x14ac:dyDescent="0.25">
      <c r="A3844" t="str">
        <f t="shared" si="120"/>
        <v>AMMS18937</v>
      </c>
      <c r="B3844" s="116" t="str">
        <f t="shared" si="121"/>
        <v xml:space="preserve">TRINIDAD VIGIA </v>
      </c>
      <c r="C3844" s="101">
        <v>636</v>
      </c>
      <c r="D3844" t="s">
        <v>3151</v>
      </c>
      <c r="E3844" t="s">
        <v>8245</v>
      </c>
      <c r="F3844" t="s">
        <v>8246</v>
      </c>
    </row>
    <row r="3845" spans="1:6" x14ac:dyDescent="0.25">
      <c r="A3845" t="str">
        <f t="shared" si="120"/>
        <v>AMMS20537</v>
      </c>
      <c r="B3845" s="116" t="str">
        <f t="shared" si="121"/>
        <v xml:space="preserve">TRINIDAD VIGIA </v>
      </c>
      <c r="C3845" s="101">
        <v>168</v>
      </c>
      <c r="D3845" t="s">
        <v>2792</v>
      </c>
      <c r="E3845" t="s">
        <v>8245</v>
      </c>
      <c r="F3845" t="s">
        <v>8247</v>
      </c>
    </row>
    <row r="3846" spans="1:6" x14ac:dyDescent="0.25">
      <c r="A3846" t="str">
        <f t="shared" si="120"/>
        <v>AMMS18926</v>
      </c>
      <c r="B3846" s="116" t="str">
        <f t="shared" si="121"/>
        <v xml:space="preserve">TRINIDAD VIGIA TUBOS </v>
      </c>
      <c r="C3846" s="101">
        <v>56</v>
      </c>
      <c r="D3846" t="s">
        <v>3529</v>
      </c>
      <c r="E3846" t="s">
        <v>8248</v>
      </c>
      <c r="F3846" t="s">
        <v>8249</v>
      </c>
    </row>
    <row r="3847" spans="1:6" x14ac:dyDescent="0.25">
      <c r="A3847" t="str">
        <f t="shared" si="120"/>
        <v>AMMS21032</v>
      </c>
      <c r="B3847" s="116" t="str">
        <f t="shared" si="121"/>
        <v xml:space="preserve">TRIPLE A CONNECTICUT ROBUSTO 5x50 </v>
      </c>
      <c r="C3847" s="101">
        <v>24</v>
      </c>
      <c r="D3847" t="s">
        <v>2999</v>
      </c>
      <c r="E3847" t="s">
        <v>8250</v>
      </c>
      <c r="F3847" t="s">
        <v>8251</v>
      </c>
    </row>
    <row r="3848" spans="1:6" x14ac:dyDescent="0.25">
      <c r="A3848" t="str">
        <f t="shared" si="120"/>
        <v>AMMS21030</v>
      </c>
      <c r="B3848" s="116" t="str">
        <f t="shared" si="121"/>
        <v xml:space="preserve">TRIPLE A HABANO ROBUSTO 5x50 </v>
      </c>
      <c r="C3848" s="101">
        <v>24</v>
      </c>
      <c r="D3848" t="s">
        <v>2999</v>
      </c>
      <c r="E3848" t="s">
        <v>8252</v>
      </c>
      <c r="F3848" t="s">
        <v>8253</v>
      </c>
    </row>
    <row r="3849" spans="1:6" x14ac:dyDescent="0.25">
      <c r="A3849" t="str">
        <f t="shared" si="120"/>
        <v>AMMS21031</v>
      </c>
      <c r="B3849" s="116" t="str">
        <f t="shared" si="121"/>
        <v xml:space="preserve">TRIPLE A MADURO ROBUSTO 5x50 </v>
      </c>
      <c r="C3849" s="101">
        <v>24</v>
      </c>
      <c r="D3849" t="s">
        <v>2999</v>
      </c>
      <c r="E3849" t="s">
        <v>8254</v>
      </c>
      <c r="F3849" t="s">
        <v>8255</v>
      </c>
    </row>
    <row r="3850" spans="1:6" x14ac:dyDescent="0.25">
      <c r="A3850" t="str">
        <f t="shared" si="120"/>
        <v>AMMS21441</v>
      </c>
      <c r="B3850" s="116" t="str">
        <f t="shared" si="121"/>
        <v xml:space="preserve">UNDERCROWN 10 ROBUSTO </v>
      </c>
      <c r="C3850" s="101">
        <v>280</v>
      </c>
      <c r="D3850" t="s">
        <v>1900</v>
      </c>
      <c r="E3850" t="s">
        <v>8256</v>
      </c>
      <c r="F3850" t="s">
        <v>8257</v>
      </c>
    </row>
    <row r="3851" spans="1:6" x14ac:dyDescent="0.25">
      <c r="A3851" t="str">
        <f t="shared" si="120"/>
        <v>AMMS21442</v>
      </c>
      <c r="B3851" s="116" t="str">
        <f t="shared" si="121"/>
        <v xml:space="preserve">UNDERCROWN 10 ROBUSTO </v>
      </c>
      <c r="C3851" s="101">
        <v>14</v>
      </c>
      <c r="D3851" t="s">
        <v>3529</v>
      </c>
      <c r="E3851" t="s">
        <v>8256</v>
      </c>
      <c r="F3851" t="s">
        <v>8258</v>
      </c>
    </row>
    <row r="3852" spans="1:6" x14ac:dyDescent="0.25">
      <c r="A3852" t="str">
        <f t="shared" si="120"/>
        <v>AMMS21443</v>
      </c>
      <c r="B3852" s="116" t="str">
        <f t="shared" si="121"/>
        <v xml:space="preserve">UNDERCROWN 10 TORO </v>
      </c>
      <c r="C3852" s="101">
        <v>300</v>
      </c>
      <c r="D3852" t="s">
        <v>1900</v>
      </c>
      <c r="E3852" t="s">
        <v>8259</v>
      </c>
      <c r="F3852" t="s">
        <v>8260</v>
      </c>
    </row>
    <row r="3853" spans="1:6" x14ac:dyDescent="0.25">
      <c r="A3853" t="str">
        <f t="shared" si="120"/>
        <v>AMMS21444</v>
      </c>
      <c r="B3853" s="116" t="str">
        <f t="shared" si="121"/>
        <v xml:space="preserve">UNDERCROWN 10 TORO </v>
      </c>
      <c r="C3853" s="101">
        <v>15</v>
      </c>
      <c r="D3853" t="s">
        <v>3529</v>
      </c>
      <c r="E3853" t="s">
        <v>8259</v>
      </c>
      <c r="F3853" t="s">
        <v>8261</v>
      </c>
    </row>
    <row r="3854" spans="1:6" x14ac:dyDescent="0.25">
      <c r="A3854" t="str">
        <f t="shared" si="120"/>
        <v>AMMS3795</v>
      </c>
      <c r="B3854" s="116" t="str">
        <f t="shared" si="121"/>
        <v xml:space="preserve">UNDERCROWN MADURO FLYING PIG </v>
      </c>
      <c r="C3854" s="101">
        <v>168</v>
      </c>
      <c r="D3854" t="s">
        <v>3151</v>
      </c>
      <c r="E3854" t="s">
        <v>8262</v>
      </c>
      <c r="F3854" t="s">
        <v>8263</v>
      </c>
    </row>
    <row r="3855" spans="1:6" x14ac:dyDescent="0.25">
      <c r="A3855" t="str">
        <f t="shared" si="120"/>
        <v>AMMS3794</v>
      </c>
      <c r="B3855" s="116" t="str">
        <f t="shared" si="121"/>
        <v xml:space="preserve">UNDERCROWN MADURO GRAN TORO </v>
      </c>
      <c r="C3855" s="101">
        <v>275</v>
      </c>
      <c r="D3855" t="s">
        <v>3483</v>
      </c>
      <c r="E3855" t="s">
        <v>8264</v>
      </c>
      <c r="F3855" t="s">
        <v>8265</v>
      </c>
    </row>
    <row r="3856" spans="1:6" x14ac:dyDescent="0.25">
      <c r="A3856" t="str">
        <f t="shared" si="120"/>
        <v>AMMS3793</v>
      </c>
      <c r="B3856" s="116" t="str">
        <f t="shared" si="121"/>
        <v xml:space="preserve">UNDERCROWN MADURO ROBUSTO </v>
      </c>
      <c r="C3856" s="101">
        <v>265</v>
      </c>
      <c r="D3856" t="s">
        <v>3483</v>
      </c>
      <c r="E3856" t="s">
        <v>8266</v>
      </c>
      <c r="F3856" t="s">
        <v>8267</v>
      </c>
    </row>
    <row r="3857" spans="1:6" x14ac:dyDescent="0.25">
      <c r="A3857" t="str">
        <f t="shared" si="120"/>
        <v>AMMS20614</v>
      </c>
      <c r="B3857" s="116" t="str">
        <f t="shared" si="121"/>
        <v xml:space="preserve">V° DECIMO </v>
      </c>
      <c r="C3857" s="101">
        <v>77</v>
      </c>
      <c r="D3857" t="s">
        <v>7934</v>
      </c>
      <c r="E3857" t="s">
        <v>8268</v>
      </c>
      <c r="F3857" t="s">
        <v>8269</v>
      </c>
    </row>
    <row r="3858" spans="1:6" x14ac:dyDescent="0.25">
      <c r="A3858" t="str">
        <f t="shared" si="120"/>
        <v>AMMS20997</v>
      </c>
      <c r="B3858" s="116" t="str">
        <f t="shared" si="121"/>
        <v xml:space="preserve">VALENTINO SIESTO (SUN GROWN) ROBUSTO REAL #5 - 50x5 1/2 </v>
      </c>
      <c r="C3858" s="101">
        <v>135</v>
      </c>
      <c r="D3858" t="s">
        <v>2752</v>
      </c>
      <c r="E3858" t="s">
        <v>8270</v>
      </c>
      <c r="F3858" t="s">
        <v>8271</v>
      </c>
    </row>
    <row r="3859" spans="1:6" x14ac:dyDescent="0.25">
      <c r="A3859" t="str">
        <f t="shared" si="120"/>
        <v>AMMS20976</v>
      </c>
      <c r="B3859" s="116" t="str">
        <f t="shared" si="121"/>
        <v xml:space="preserve">VALENTINO SIESTO 1971 PICO PATO 54x6 </v>
      </c>
      <c r="C3859" s="101">
        <v>420</v>
      </c>
      <c r="D3859" t="s">
        <v>1900</v>
      </c>
      <c r="E3859" t="s">
        <v>8272</v>
      </c>
      <c r="F3859" t="s">
        <v>8273</v>
      </c>
    </row>
    <row r="3860" spans="1:6" x14ac:dyDescent="0.25">
      <c r="A3860" t="str">
        <f t="shared" si="120"/>
        <v>AMMS20977</v>
      </c>
      <c r="B3860" s="116" t="str">
        <f t="shared" si="121"/>
        <v xml:space="preserve">VALENTINO SIESTO 1971 ROBUSTO 52x5 </v>
      </c>
      <c r="C3860" s="101">
        <v>350</v>
      </c>
      <c r="D3860" t="s">
        <v>1900</v>
      </c>
      <c r="E3860" t="s">
        <v>8274</v>
      </c>
      <c r="F3860" t="s">
        <v>8275</v>
      </c>
    </row>
    <row r="3861" spans="1:6" x14ac:dyDescent="0.25">
      <c r="A3861" t="str">
        <f t="shared" si="120"/>
        <v>AMMS20979</v>
      </c>
      <c r="B3861" s="116" t="str">
        <f t="shared" si="121"/>
        <v xml:space="preserve">VALENTINO SIESTO 1971 ROBUSTO 52x5 </v>
      </c>
      <c r="C3861" s="101">
        <v>85</v>
      </c>
      <c r="D3861" t="s">
        <v>2752</v>
      </c>
      <c r="E3861" t="s">
        <v>8274</v>
      </c>
      <c r="F3861" t="s">
        <v>8276</v>
      </c>
    </row>
    <row r="3862" spans="1:6" x14ac:dyDescent="0.25">
      <c r="A3862" t="str">
        <f t="shared" si="120"/>
        <v>AMMS20978</v>
      </c>
      <c r="B3862" s="116" t="str">
        <f t="shared" si="121"/>
        <v xml:space="preserve">VALENTINO SIESTO 1971 TORO 52x6 </v>
      </c>
      <c r="C3862" s="101">
        <v>400</v>
      </c>
      <c r="D3862" t="s">
        <v>1900</v>
      </c>
      <c r="E3862" t="s">
        <v>8277</v>
      </c>
      <c r="F3862" t="s">
        <v>8278</v>
      </c>
    </row>
    <row r="3863" spans="1:6" x14ac:dyDescent="0.25">
      <c r="A3863" t="str">
        <f t="shared" si="120"/>
        <v>AMMS20980</v>
      </c>
      <c r="B3863" s="116" t="str">
        <f t="shared" si="121"/>
        <v xml:space="preserve">VALENTINO SIESTO 1971 TORO 52x6 </v>
      </c>
      <c r="C3863" s="101">
        <v>90</v>
      </c>
      <c r="D3863" t="s">
        <v>2752</v>
      </c>
      <c r="E3863" t="s">
        <v>8277</v>
      </c>
      <c r="F3863" t="s">
        <v>8279</v>
      </c>
    </row>
    <row r="3864" spans="1:6" x14ac:dyDescent="0.25">
      <c r="A3864" t="str">
        <f t="shared" si="120"/>
        <v>AMMS20992</v>
      </c>
      <c r="B3864" s="116" t="str">
        <f t="shared" si="121"/>
        <v xml:space="preserve">VALENTINO SIESTO ANNIVERSARY SUN GROWN ROBUSTO REAL #5 - 50x5 1/2 </v>
      </c>
      <c r="C3864" s="101">
        <v>600</v>
      </c>
      <c r="D3864" t="s">
        <v>3506</v>
      </c>
      <c r="E3864" t="s">
        <v>8280</v>
      </c>
      <c r="F3864" t="s">
        <v>8281</v>
      </c>
    </row>
    <row r="3865" spans="1:6" x14ac:dyDescent="0.25">
      <c r="A3865" t="str">
        <f t="shared" si="120"/>
        <v>AMMS20996</v>
      </c>
      <c r="B3865" s="116" t="str">
        <f t="shared" si="121"/>
        <v xml:space="preserve">VALENTINO SIESTO ANNIVERSARY MADURO SHORT ROYAL 57x4 </v>
      </c>
      <c r="C3865" s="101">
        <v>696</v>
      </c>
      <c r="D3865" t="s">
        <v>3506</v>
      </c>
      <c r="E3865" t="s">
        <v>8282</v>
      </c>
      <c r="F3865" t="s">
        <v>8283</v>
      </c>
    </row>
    <row r="3866" spans="1:6" x14ac:dyDescent="0.25">
      <c r="A3866" t="str">
        <f t="shared" si="120"/>
        <v>AMMS20991</v>
      </c>
      <c r="B3866" s="116" t="str">
        <f t="shared" si="121"/>
        <v xml:space="preserve">VALENTINO SIESTO ANNIVERSARY SUN GROWN CHURCHILL REAL 50x7 3/4 </v>
      </c>
      <c r="C3866" s="101">
        <v>1080</v>
      </c>
      <c r="D3866" t="s">
        <v>3506</v>
      </c>
      <c r="E3866" t="s">
        <v>8284</v>
      </c>
      <c r="F3866" t="s">
        <v>8285</v>
      </c>
    </row>
    <row r="3867" spans="1:6" x14ac:dyDescent="0.25">
      <c r="A3867" t="str">
        <f t="shared" si="120"/>
        <v>AMMS20993</v>
      </c>
      <c r="B3867" s="116" t="str">
        <f t="shared" si="121"/>
        <v xml:space="preserve">VALENTINO SIESTO ANNIVERSARY SUN GROWN SHORT ROYAL 57x4 </v>
      </c>
      <c r="C3867" s="101">
        <v>696</v>
      </c>
      <c r="D3867" t="s">
        <v>3506</v>
      </c>
      <c r="E3867" t="s">
        <v>8286</v>
      </c>
      <c r="F3867" t="s">
        <v>8287</v>
      </c>
    </row>
    <row r="3868" spans="1:6" x14ac:dyDescent="0.25">
      <c r="A3868" t="str">
        <f t="shared" si="120"/>
        <v>AMMS20994</v>
      </c>
      <c r="B3868" s="116" t="str">
        <f t="shared" si="121"/>
        <v xml:space="preserve">VALENTINO SIESTO ANNIVERSARY SUN GROWN TORO 54x6 </v>
      </c>
      <c r="C3868" s="101">
        <v>576</v>
      </c>
      <c r="D3868" t="s">
        <v>3506</v>
      </c>
      <c r="E3868" t="s">
        <v>8288</v>
      </c>
      <c r="F3868" t="s">
        <v>8289</v>
      </c>
    </row>
    <row r="3869" spans="1:6" x14ac:dyDescent="0.25">
      <c r="A3869" t="str">
        <f t="shared" si="120"/>
        <v>AMMS20995</v>
      </c>
      <c r="B3869" s="116" t="str">
        <f t="shared" si="121"/>
        <v xml:space="preserve">VALENTINO SIESTO ANNIVERSARY SUN GROWN TORPEDO 54x6 </v>
      </c>
      <c r="C3869" s="101">
        <v>696</v>
      </c>
      <c r="D3869" t="s">
        <v>3506</v>
      </c>
      <c r="E3869" t="s">
        <v>8290</v>
      </c>
      <c r="F3869" t="s">
        <v>8291</v>
      </c>
    </row>
    <row r="3870" spans="1:6" x14ac:dyDescent="0.25">
      <c r="A3870" t="str">
        <f t="shared" si="120"/>
        <v>AMMS20974</v>
      </c>
      <c r="B3870" s="116" t="str">
        <f t="shared" si="121"/>
        <v xml:space="preserve">VALENTINO SIESTO DOBLE CAPA CORONA GORDA 60x6 </v>
      </c>
      <c r="C3870" s="101">
        <v>460</v>
      </c>
      <c r="D3870" t="s">
        <v>1900</v>
      </c>
      <c r="E3870" t="s">
        <v>8292</v>
      </c>
      <c r="F3870" t="s">
        <v>8293</v>
      </c>
    </row>
    <row r="3871" spans="1:6" x14ac:dyDescent="0.25">
      <c r="A3871" t="str">
        <f t="shared" si="120"/>
        <v>AMMS20975</v>
      </c>
      <c r="B3871" s="116" t="str">
        <f t="shared" si="121"/>
        <v xml:space="preserve">VALENTINO SIESTO DOBLE CAPA LANCERO 38x7 </v>
      </c>
      <c r="C3871" s="101">
        <v>420</v>
      </c>
      <c r="D3871" t="s">
        <v>1900</v>
      </c>
      <c r="E3871" t="s">
        <v>8294</v>
      </c>
      <c r="F3871" t="s">
        <v>8295</v>
      </c>
    </row>
    <row r="3872" spans="1:6" x14ac:dyDescent="0.25">
      <c r="A3872" t="str">
        <f t="shared" si="120"/>
        <v>AMMS20968</v>
      </c>
      <c r="B3872" s="116" t="str">
        <f t="shared" si="121"/>
        <v xml:space="preserve">VALENTINO SIESTO MADURO GRAN TORO 54x6 </v>
      </c>
      <c r="C3872" s="101">
        <v>400</v>
      </c>
      <c r="D3872" t="s">
        <v>1900</v>
      </c>
      <c r="E3872" t="s">
        <v>8296</v>
      </c>
      <c r="F3872" t="s">
        <v>8297</v>
      </c>
    </row>
    <row r="3873" spans="1:6" x14ac:dyDescent="0.25">
      <c r="A3873" t="str">
        <f t="shared" si="120"/>
        <v>AMMS20969</v>
      </c>
      <c r="B3873" s="116" t="str">
        <f t="shared" si="121"/>
        <v xml:space="preserve">VALENTINO SIESTO MADURO PICO PATO 54x6 </v>
      </c>
      <c r="C3873" s="101">
        <v>420</v>
      </c>
      <c r="D3873" t="s">
        <v>1900</v>
      </c>
      <c r="E3873" t="s">
        <v>8298</v>
      </c>
      <c r="F3873" t="s">
        <v>8299</v>
      </c>
    </row>
    <row r="3874" spans="1:6" x14ac:dyDescent="0.25">
      <c r="A3874" t="str">
        <f t="shared" si="120"/>
        <v>AMMS20970</v>
      </c>
      <c r="B3874" s="116" t="str">
        <f t="shared" si="121"/>
        <v xml:space="preserve">VALENTINO SIESTO MADURO PREFERIDO 54x5 1/2 </v>
      </c>
      <c r="C3874" s="101">
        <v>420</v>
      </c>
      <c r="D3874" t="s">
        <v>1900</v>
      </c>
      <c r="E3874" t="s">
        <v>8300</v>
      </c>
      <c r="F3874" t="s">
        <v>8301</v>
      </c>
    </row>
    <row r="3875" spans="1:6" x14ac:dyDescent="0.25">
      <c r="A3875" t="str">
        <f t="shared" si="120"/>
        <v>AMMS20971</v>
      </c>
      <c r="B3875" s="116" t="str">
        <f t="shared" si="121"/>
        <v xml:space="preserve">VALENTINO SIESTO MADURO ROBUSTO 52x5 </v>
      </c>
      <c r="C3875" s="101">
        <v>350</v>
      </c>
      <c r="D3875" t="s">
        <v>1900</v>
      </c>
      <c r="E3875" t="s">
        <v>8302</v>
      </c>
      <c r="F3875" t="s">
        <v>8303</v>
      </c>
    </row>
    <row r="3876" spans="1:6" x14ac:dyDescent="0.25">
      <c r="A3876" t="str">
        <f t="shared" si="120"/>
        <v>AMMS20972</v>
      </c>
      <c r="B3876" s="116" t="str">
        <f t="shared" si="121"/>
        <v xml:space="preserve">VALENTINO SIESTO MADURO TORO 52x6 </v>
      </c>
      <c r="C3876" s="101">
        <v>370</v>
      </c>
      <c r="D3876" t="s">
        <v>1900</v>
      </c>
      <c r="E3876" t="s">
        <v>8304</v>
      </c>
      <c r="F3876" t="s">
        <v>8305</v>
      </c>
    </row>
    <row r="3877" spans="1:6" x14ac:dyDescent="0.25">
      <c r="A3877" t="str">
        <f t="shared" si="120"/>
        <v>AMMS20973</v>
      </c>
      <c r="B3877" s="116" t="str">
        <f t="shared" si="121"/>
        <v xml:space="preserve">VALENTINO SIESTO MADURO TORPEDO 54x6 </v>
      </c>
      <c r="C3877" s="101">
        <v>420</v>
      </c>
      <c r="D3877" t="s">
        <v>1900</v>
      </c>
      <c r="E3877" t="s">
        <v>8306</v>
      </c>
      <c r="F3877" t="s">
        <v>8307</v>
      </c>
    </row>
    <row r="3878" spans="1:6" x14ac:dyDescent="0.25">
      <c r="A3878" t="str">
        <f t="shared" si="120"/>
        <v>AMMS21704</v>
      </c>
      <c r="B3878" s="116" t="str">
        <f t="shared" si="121"/>
        <v xml:space="preserve">VALENTINO SIESTO NERO BLACK 50x5 </v>
      </c>
      <c r="C3878" s="101">
        <v>170</v>
      </c>
      <c r="D3878" t="s">
        <v>2755</v>
      </c>
      <c r="E3878" t="s">
        <v>8308</v>
      </c>
      <c r="F3878" t="s">
        <v>8309</v>
      </c>
    </row>
    <row r="3879" spans="1:6" x14ac:dyDescent="0.25">
      <c r="A3879" t="str">
        <f t="shared" si="120"/>
        <v>AMMS20998</v>
      </c>
      <c r="B3879" s="116" t="str">
        <f t="shared" si="121"/>
        <v xml:space="preserve">VALENTINO SIESTO NERO BLACK ROBUSTO 54x5 </v>
      </c>
      <c r="C3879" s="101">
        <v>190</v>
      </c>
      <c r="D3879" t="s">
        <v>2755</v>
      </c>
      <c r="E3879" t="s">
        <v>8310</v>
      </c>
      <c r="F3879" t="s">
        <v>8311</v>
      </c>
    </row>
    <row r="3880" spans="1:6" x14ac:dyDescent="0.25">
      <c r="A3880" t="str">
        <f t="shared" si="120"/>
        <v>AMMS20981</v>
      </c>
      <c r="B3880" s="116" t="str">
        <f t="shared" si="121"/>
        <v xml:space="preserve">VALENTINO SIESTO SUN GROWN GRAN TORO 54x6 </v>
      </c>
      <c r="C3880" s="101">
        <v>400</v>
      </c>
      <c r="D3880" t="s">
        <v>1900</v>
      </c>
      <c r="E3880" t="s">
        <v>8312</v>
      </c>
      <c r="F3880" t="s">
        <v>8313</v>
      </c>
    </row>
    <row r="3881" spans="1:6" x14ac:dyDescent="0.25">
      <c r="A3881" t="str">
        <f t="shared" si="120"/>
        <v>AMMS20982</v>
      </c>
      <c r="B3881" s="116" t="str">
        <f t="shared" si="121"/>
        <v xml:space="preserve">VALENTINO SIESTO SUN GROWN LANCERO 38x7 </v>
      </c>
      <c r="C3881" s="101">
        <v>390</v>
      </c>
      <c r="D3881" t="s">
        <v>1900</v>
      </c>
      <c r="E3881" t="s">
        <v>8314</v>
      </c>
      <c r="F3881" t="s">
        <v>8315</v>
      </c>
    </row>
    <row r="3882" spans="1:6" x14ac:dyDescent="0.25">
      <c r="A3882" t="str">
        <f t="shared" si="120"/>
        <v>AMMS20983</v>
      </c>
      <c r="B3882" s="116" t="str">
        <f t="shared" si="121"/>
        <v xml:space="preserve">VALENTINO SIESTO SUN GROWN PICO PATO 54x6 </v>
      </c>
      <c r="C3882" s="101">
        <v>420</v>
      </c>
      <c r="D3882" t="s">
        <v>1900</v>
      </c>
      <c r="E3882" t="s">
        <v>8316</v>
      </c>
      <c r="F3882" t="s">
        <v>8317</v>
      </c>
    </row>
    <row r="3883" spans="1:6" x14ac:dyDescent="0.25">
      <c r="A3883" t="str">
        <f t="shared" si="120"/>
        <v>AMMS20984</v>
      </c>
      <c r="B3883" s="116" t="str">
        <f t="shared" si="121"/>
        <v xml:space="preserve">VALENTINO SIESTO SUN GROWN PREFERIDO 54x5 1/2 </v>
      </c>
      <c r="C3883" s="101">
        <v>420</v>
      </c>
      <c r="D3883" t="s">
        <v>1900</v>
      </c>
      <c r="E3883" t="s">
        <v>8318</v>
      </c>
      <c r="F3883" t="s">
        <v>8319</v>
      </c>
    </row>
    <row r="3884" spans="1:6" x14ac:dyDescent="0.25">
      <c r="A3884" t="str">
        <f t="shared" si="120"/>
        <v>AMMS20985</v>
      </c>
      <c r="B3884" s="116" t="str">
        <f t="shared" si="121"/>
        <v xml:space="preserve">VALENTINO SIESTO SUN GROWN ROBUSTO 52x5 </v>
      </c>
      <c r="C3884" s="101">
        <v>350</v>
      </c>
      <c r="D3884" t="s">
        <v>1900</v>
      </c>
      <c r="E3884" t="s">
        <v>8320</v>
      </c>
      <c r="F3884" t="s">
        <v>8321</v>
      </c>
    </row>
    <row r="3885" spans="1:6" x14ac:dyDescent="0.25">
      <c r="A3885" t="str">
        <f t="shared" si="120"/>
        <v>AMMS20989</v>
      </c>
      <c r="B3885" s="116" t="str">
        <f t="shared" si="121"/>
        <v xml:space="preserve">VALENTINO SIESTO SUN GROWN ROBUSTO 52x5 </v>
      </c>
      <c r="C3885" s="101">
        <v>85</v>
      </c>
      <c r="D3885" t="s">
        <v>2752</v>
      </c>
      <c r="E3885" t="s">
        <v>8320</v>
      </c>
      <c r="F3885" t="s">
        <v>8322</v>
      </c>
    </row>
    <row r="3886" spans="1:6" x14ac:dyDescent="0.25">
      <c r="A3886" t="str">
        <f t="shared" si="120"/>
        <v>AMMS20986</v>
      </c>
      <c r="B3886" s="116" t="str">
        <f t="shared" si="121"/>
        <v xml:space="preserve">VALENTINO SIESTO SUN GROWN SEMI LANCERO 38x4 1/2 </v>
      </c>
      <c r="C3886" s="101">
        <v>290</v>
      </c>
      <c r="D3886" t="s">
        <v>1900</v>
      </c>
      <c r="E3886" t="s">
        <v>8323</v>
      </c>
      <c r="F3886" t="s">
        <v>8324</v>
      </c>
    </row>
    <row r="3887" spans="1:6" x14ac:dyDescent="0.25">
      <c r="A3887" t="str">
        <f t="shared" si="120"/>
        <v>AMMS20990</v>
      </c>
      <c r="B3887" s="116" t="str">
        <f t="shared" si="121"/>
        <v xml:space="preserve">VALENTINO SIESTO SUN GROWN TORO 52x6 </v>
      </c>
      <c r="C3887" s="101">
        <v>90</v>
      </c>
      <c r="D3887" t="s">
        <v>2752</v>
      </c>
      <c r="E3887" t="s">
        <v>8325</v>
      </c>
      <c r="F3887" t="s">
        <v>8326</v>
      </c>
    </row>
    <row r="3888" spans="1:6" x14ac:dyDescent="0.25">
      <c r="A3888" t="str">
        <f t="shared" si="120"/>
        <v>AMMS20987</v>
      </c>
      <c r="B3888" s="116" t="str">
        <f t="shared" si="121"/>
        <v xml:space="preserve">VALENTINO SIESTO SUN GROWN TORO 54x6 </v>
      </c>
      <c r="C3888" s="101">
        <v>390</v>
      </c>
      <c r="D3888" t="s">
        <v>1900</v>
      </c>
      <c r="E3888" t="s">
        <v>8327</v>
      </c>
      <c r="F3888" t="s">
        <v>8328</v>
      </c>
    </row>
    <row r="3889" spans="1:6" x14ac:dyDescent="0.25">
      <c r="A3889" t="str">
        <f t="shared" si="120"/>
        <v>AMMS20988</v>
      </c>
      <c r="B3889" s="116" t="str">
        <f t="shared" si="121"/>
        <v xml:space="preserve">VALENTINO SIESTO SUN GROWN TORPEDO 54x6 </v>
      </c>
      <c r="C3889" s="101">
        <v>410</v>
      </c>
      <c r="D3889" t="s">
        <v>1900</v>
      </c>
      <c r="E3889" t="s">
        <v>8329</v>
      </c>
      <c r="F3889" t="s">
        <v>8330</v>
      </c>
    </row>
    <row r="3890" spans="1:6" x14ac:dyDescent="0.25">
      <c r="A3890" t="str">
        <f t="shared" si="120"/>
        <v>AMMS1986</v>
      </c>
      <c r="B3890" s="116" t="str">
        <f t="shared" si="121"/>
        <v xml:space="preserve">VASCO DA GAMA CAPA DE ORO N° 2 INDIVIDUALES </v>
      </c>
      <c r="C3890" s="101">
        <v>1.2</v>
      </c>
      <c r="D3890" t="s">
        <v>3529</v>
      </c>
      <c r="E3890" t="s">
        <v>8331</v>
      </c>
      <c r="F3890" t="s">
        <v>8332</v>
      </c>
    </row>
    <row r="3891" spans="1:6" x14ac:dyDescent="0.25">
      <c r="A3891" t="str">
        <f t="shared" si="120"/>
        <v>AMMS21168</v>
      </c>
      <c r="B3891" s="116" t="str">
        <f t="shared" si="121"/>
        <v xml:space="preserve">VASCO DA GAMA CAPA DE ORO N°2 </v>
      </c>
      <c r="C3891" s="101">
        <v>31</v>
      </c>
      <c r="D3891" t="s">
        <v>3483</v>
      </c>
      <c r="E3891" t="s">
        <v>8333</v>
      </c>
      <c r="F3891" t="s">
        <v>8334</v>
      </c>
    </row>
    <row r="3892" spans="1:6" x14ac:dyDescent="0.25">
      <c r="A3892" t="str">
        <f t="shared" si="120"/>
        <v>AMMS3735</v>
      </c>
      <c r="B3892" s="116" t="str">
        <f t="shared" si="121"/>
        <v xml:space="preserve">VASCO DA GAMA N° 3 ROBUSTOS SUMATRA </v>
      </c>
      <c r="C3892" s="101">
        <v>5</v>
      </c>
      <c r="D3892" t="s">
        <v>2752</v>
      </c>
      <c r="E3892" t="s">
        <v>8335</v>
      </c>
      <c r="F3892" t="s">
        <v>8336</v>
      </c>
    </row>
    <row r="3893" spans="1:6" x14ac:dyDescent="0.25">
      <c r="A3893" t="str">
        <f t="shared" si="120"/>
        <v>AMMS2191</v>
      </c>
      <c r="B3893" s="116" t="str">
        <f t="shared" si="121"/>
        <v xml:space="preserve">VASCO DA GAMA N°2 CARRIBBEAN CORONAS CAPA DE ORO </v>
      </c>
      <c r="C3893" s="101">
        <v>1.2</v>
      </c>
      <c r="D3893" t="s">
        <v>3529</v>
      </c>
      <c r="E3893" t="s">
        <v>8337</v>
      </c>
      <c r="F3893" t="s">
        <v>8338</v>
      </c>
    </row>
    <row r="3894" spans="1:6" x14ac:dyDescent="0.25">
      <c r="A3894" t="str">
        <f t="shared" si="120"/>
        <v>AMMS1263</v>
      </c>
      <c r="B3894" s="116" t="str">
        <f t="shared" si="121"/>
        <v xml:space="preserve">VASCO DA GAMA N°2 CORONAS CAPA DE ORO </v>
      </c>
      <c r="C3894" s="101">
        <v>6.2</v>
      </c>
      <c r="D3894" t="s">
        <v>2752</v>
      </c>
      <c r="E3894" t="s">
        <v>8339</v>
      </c>
      <c r="F3894" t="s">
        <v>8340</v>
      </c>
    </row>
    <row r="3895" spans="1:6" x14ac:dyDescent="0.25">
      <c r="A3895" t="str">
        <f t="shared" si="120"/>
        <v>AMMS20861</v>
      </c>
      <c r="B3895" s="116" t="str">
        <f t="shared" si="121"/>
        <v xml:space="preserve">VASCO DA GAMA N°2 CORONAS CLARO </v>
      </c>
      <c r="C3895" s="101">
        <v>6.2</v>
      </c>
      <c r="D3895" t="s">
        <v>2752</v>
      </c>
      <c r="E3895" t="s">
        <v>8341</v>
      </c>
      <c r="F3895" t="s">
        <v>8342</v>
      </c>
    </row>
    <row r="3896" spans="1:6" x14ac:dyDescent="0.25">
      <c r="A3896" t="str">
        <f t="shared" si="120"/>
        <v>AMMS20860</v>
      </c>
      <c r="B3896" s="116" t="str">
        <f t="shared" si="121"/>
        <v xml:space="preserve">VASCO DA GAMA N°2 CORONAS MADURO </v>
      </c>
      <c r="C3896" s="101">
        <v>6.2</v>
      </c>
      <c r="D3896" t="s">
        <v>2752</v>
      </c>
      <c r="E3896" t="s">
        <v>8343</v>
      </c>
      <c r="F3896" t="s">
        <v>8344</v>
      </c>
    </row>
    <row r="3897" spans="1:6" x14ac:dyDescent="0.25">
      <c r="A3897" t="str">
        <f t="shared" si="120"/>
        <v>AMMS20010</v>
      </c>
      <c r="B3897" s="116" t="str">
        <f t="shared" si="121"/>
        <v xml:space="preserve">VEGAFINA 1998 VINTAGE 1 </v>
      </c>
      <c r="C3897" s="101">
        <v>160</v>
      </c>
      <c r="D3897" t="s">
        <v>2809</v>
      </c>
      <c r="E3897" t="s">
        <v>8345</v>
      </c>
      <c r="F3897" t="s">
        <v>8346</v>
      </c>
    </row>
    <row r="3898" spans="1:6" x14ac:dyDescent="0.25">
      <c r="A3898" t="str">
        <f t="shared" si="120"/>
        <v>AMMS21214</v>
      </c>
      <c r="B3898" s="116" t="str">
        <f t="shared" si="121"/>
        <v xml:space="preserve">VEGAFINA CLASSIC SUPREMO </v>
      </c>
      <c r="C3898" s="101">
        <v>108</v>
      </c>
      <c r="D3898" t="s">
        <v>3151</v>
      </c>
      <c r="E3898" t="s">
        <v>8347</v>
      </c>
      <c r="F3898" t="s">
        <v>8348</v>
      </c>
    </row>
    <row r="3899" spans="1:6" x14ac:dyDescent="0.25">
      <c r="A3899" t="str">
        <f t="shared" si="120"/>
        <v>AMMS18452</v>
      </c>
      <c r="B3899" s="116" t="str">
        <f t="shared" si="121"/>
        <v xml:space="preserve">VEGAFINA CORONAS TUBOS </v>
      </c>
      <c r="C3899" s="101">
        <v>6.7</v>
      </c>
      <c r="D3899" t="s">
        <v>3529</v>
      </c>
      <c r="E3899" t="s">
        <v>8349</v>
      </c>
      <c r="F3899" t="s">
        <v>8350</v>
      </c>
    </row>
    <row r="3900" spans="1:6" x14ac:dyDescent="0.25">
      <c r="A3900" t="str">
        <f t="shared" si="120"/>
        <v>AMMS21053</v>
      </c>
      <c r="B3900" s="116" t="str">
        <f t="shared" si="121"/>
        <v xml:space="preserve">VEGAFINA CORONAS TUBOS </v>
      </c>
      <c r="C3900" s="101">
        <v>67</v>
      </c>
      <c r="D3900" t="s">
        <v>2755</v>
      </c>
      <c r="E3900" t="s">
        <v>8349</v>
      </c>
      <c r="F3900" t="s">
        <v>8351</v>
      </c>
    </row>
    <row r="3901" spans="1:6" x14ac:dyDescent="0.25">
      <c r="A3901" t="str">
        <f t="shared" si="120"/>
        <v>AMMS21283</v>
      </c>
      <c r="B3901" s="116" t="str">
        <f t="shared" si="121"/>
        <v xml:space="preserve">VEGAFINA COUPAGE SERIE 2 </v>
      </c>
      <c r="C3901" s="101">
        <v>132</v>
      </c>
      <c r="D3901" t="s">
        <v>3151</v>
      </c>
      <c r="E3901" t="s">
        <v>8352</v>
      </c>
      <c r="F3901" t="s">
        <v>8353</v>
      </c>
    </row>
    <row r="3902" spans="1:6" x14ac:dyDescent="0.25">
      <c r="A3902" t="str">
        <f t="shared" si="120"/>
        <v>AMMS20727</v>
      </c>
      <c r="B3902" s="116" t="str">
        <f t="shared" si="121"/>
        <v xml:space="preserve">VEGAFINA CUM LAUDE ANIVERSARIO </v>
      </c>
      <c r="C3902" s="101">
        <v>325</v>
      </c>
      <c r="D3902" t="s">
        <v>3483</v>
      </c>
      <c r="E3902" t="s">
        <v>8354</v>
      </c>
      <c r="F3902" t="s">
        <v>8355</v>
      </c>
    </row>
    <row r="3903" spans="1:6" x14ac:dyDescent="0.25">
      <c r="A3903" t="str">
        <f t="shared" si="120"/>
        <v>AMMS21284</v>
      </c>
      <c r="B3903" s="116" t="str">
        <f t="shared" si="121"/>
        <v xml:space="preserve">VEGAFINA ESPERIA </v>
      </c>
      <c r="C3903" s="101">
        <v>230</v>
      </c>
      <c r="D3903" t="s">
        <v>1900</v>
      </c>
      <c r="E3903" t="s">
        <v>8356</v>
      </c>
      <c r="F3903" t="s">
        <v>8357</v>
      </c>
    </row>
    <row r="3904" spans="1:6" x14ac:dyDescent="0.25">
      <c r="A3904" t="str">
        <f t="shared" si="120"/>
        <v>AMMS20008</v>
      </c>
      <c r="B3904" s="116" t="str">
        <f t="shared" si="121"/>
        <v xml:space="preserve">VEGAFINA FORTALEZA 2 CAPA 20 GRAN ROBUSTO </v>
      </c>
      <c r="C3904" s="101">
        <v>114</v>
      </c>
      <c r="D3904" t="s">
        <v>3151</v>
      </c>
      <c r="E3904" t="s">
        <v>8358</v>
      </c>
      <c r="F3904" t="s">
        <v>8359</v>
      </c>
    </row>
    <row r="3905" spans="1:6" x14ac:dyDescent="0.25">
      <c r="A3905" t="str">
        <f t="shared" si="120"/>
        <v>AMMS20422</v>
      </c>
      <c r="B3905" s="116" t="str">
        <f t="shared" si="121"/>
        <v xml:space="preserve">VEGAFINA FORTALEZA 2 DOBLE CAPOTE </v>
      </c>
      <c r="C3905" s="101">
        <v>132</v>
      </c>
      <c r="D3905" t="s">
        <v>3151</v>
      </c>
      <c r="E3905" t="s">
        <v>8360</v>
      </c>
      <c r="F3905" t="s">
        <v>8361</v>
      </c>
    </row>
    <row r="3906" spans="1:6" x14ac:dyDescent="0.25">
      <c r="A3906" t="str">
        <f t="shared" ref="A3906:A3969" si="122">"AMMS" &amp; F3906</f>
        <v>AMMS20637</v>
      </c>
      <c r="B3906" s="116" t="str">
        <f t="shared" ref="B3906:B3969" si="123">E3906 &amp; " " &amp; IF(D3906="astuccio da 20 pezzi","*AST 20",IF(D3906="cartoccio da 20 pezzi","*CART 20",""))</f>
        <v xml:space="preserve">VEGAFINA FORTALEZA 2 REPOSADO 10 ANOS </v>
      </c>
      <c r="C3906" s="101">
        <v>110</v>
      </c>
      <c r="D3906" t="s">
        <v>2755</v>
      </c>
      <c r="E3906" t="s">
        <v>8362</v>
      </c>
      <c r="F3906" t="s">
        <v>8363</v>
      </c>
    </row>
    <row r="3907" spans="1:6" x14ac:dyDescent="0.25">
      <c r="A3907" t="str">
        <f t="shared" si="122"/>
        <v>AMMS18419</v>
      </c>
      <c r="B3907" s="116" t="str">
        <f t="shared" si="123"/>
        <v xml:space="preserve">VEGAFINA MINUTOS </v>
      </c>
      <c r="C3907" s="101">
        <v>38.4</v>
      </c>
      <c r="D3907" t="s">
        <v>2809</v>
      </c>
      <c r="E3907" t="s">
        <v>8364</v>
      </c>
      <c r="F3907" t="s">
        <v>8365</v>
      </c>
    </row>
    <row r="3908" spans="1:6" x14ac:dyDescent="0.25">
      <c r="A3908" t="str">
        <f t="shared" si="122"/>
        <v>AMMS20857</v>
      </c>
      <c r="B3908" s="116" t="str">
        <f t="shared" si="123"/>
        <v xml:space="preserve">VEGAFINA NICARAGUA ESTELI' </v>
      </c>
      <c r="C3908" s="101">
        <v>132</v>
      </c>
      <c r="D3908" t="s">
        <v>3151</v>
      </c>
      <c r="E3908" t="s">
        <v>8366</v>
      </c>
      <c r="F3908" t="s">
        <v>8367</v>
      </c>
    </row>
    <row r="3909" spans="1:6" x14ac:dyDescent="0.25">
      <c r="A3909" t="str">
        <f t="shared" si="122"/>
        <v>AMMS20538</v>
      </c>
      <c r="B3909" s="116" t="str">
        <f t="shared" si="123"/>
        <v xml:space="preserve">VEGAFINA NICARAGUA RESERVA 12 MAESTROS </v>
      </c>
      <c r="C3909" s="101">
        <v>120</v>
      </c>
      <c r="D3909" t="s">
        <v>3151</v>
      </c>
      <c r="E3909" t="s">
        <v>8368</v>
      </c>
      <c r="F3909" t="s">
        <v>8369</v>
      </c>
    </row>
    <row r="3910" spans="1:6" x14ac:dyDescent="0.25">
      <c r="A3910" t="str">
        <f t="shared" si="122"/>
        <v>AMMS18841</v>
      </c>
      <c r="B3910" s="116" t="str">
        <f t="shared" si="123"/>
        <v xml:space="preserve">VEGAFINA NICARAGUA ROBUSTO </v>
      </c>
      <c r="C3910" s="101">
        <v>7.1</v>
      </c>
      <c r="D3910" t="s">
        <v>3529</v>
      </c>
      <c r="E3910" t="s">
        <v>8370</v>
      </c>
      <c r="F3910" t="s">
        <v>8371</v>
      </c>
    </row>
    <row r="3911" spans="1:6" x14ac:dyDescent="0.25">
      <c r="A3911" t="str">
        <f t="shared" si="122"/>
        <v>AMMS20423</v>
      </c>
      <c r="B3911" s="116" t="str">
        <f t="shared" si="123"/>
        <v xml:space="preserve">VEGAFINA NICARAGUA ROBUSTOS </v>
      </c>
      <c r="C3911" s="101">
        <v>177.5</v>
      </c>
      <c r="D3911" t="s">
        <v>3483</v>
      </c>
      <c r="E3911" t="s">
        <v>8372</v>
      </c>
      <c r="F3911" t="s">
        <v>8373</v>
      </c>
    </row>
    <row r="3912" spans="1:6" x14ac:dyDescent="0.25">
      <c r="A3912" t="str">
        <f t="shared" si="122"/>
        <v>AMMS19955</v>
      </c>
      <c r="B3912" s="116" t="str">
        <f t="shared" si="123"/>
        <v xml:space="preserve">VEGAFINA NICARAGUA VULCANO </v>
      </c>
      <c r="C3912" s="101">
        <v>200</v>
      </c>
      <c r="D3912" t="s">
        <v>3483</v>
      </c>
      <c r="E3912" t="s">
        <v>8374</v>
      </c>
      <c r="F3912" t="s">
        <v>8375</v>
      </c>
    </row>
    <row r="3913" spans="1:6" x14ac:dyDescent="0.25">
      <c r="A3913" t="str">
        <f t="shared" si="122"/>
        <v>AMMS20118</v>
      </c>
      <c r="B3913" s="116" t="str">
        <f t="shared" si="123"/>
        <v xml:space="preserve">VEGAFINA NICARAGUA VULCANOS </v>
      </c>
      <c r="C3913" s="101">
        <v>80</v>
      </c>
      <c r="D3913" t="s">
        <v>2755</v>
      </c>
      <c r="E3913" t="s">
        <v>8376</v>
      </c>
      <c r="F3913" t="s">
        <v>8377</v>
      </c>
    </row>
    <row r="3914" spans="1:6" x14ac:dyDescent="0.25">
      <c r="A3914" t="str">
        <f t="shared" si="122"/>
        <v>AMMS21215</v>
      </c>
      <c r="B3914" s="116" t="str">
        <f t="shared" si="123"/>
        <v xml:space="preserve">VEGAFINA NICARAGUA VULCANOS TUBOS </v>
      </c>
      <c r="C3914" s="101">
        <v>27</v>
      </c>
      <c r="D3914" t="s">
        <v>2792</v>
      </c>
      <c r="E3914" t="s">
        <v>8378</v>
      </c>
      <c r="F3914" t="s">
        <v>8379</v>
      </c>
    </row>
    <row r="3915" spans="1:6" x14ac:dyDescent="0.25">
      <c r="A3915" t="str">
        <f t="shared" si="122"/>
        <v>AMMS21627</v>
      </c>
      <c r="B3915" s="116" t="str">
        <f t="shared" si="123"/>
        <v xml:space="preserve">VEGAFINA NIGARAGUA X ANIVERSARIO GRAN RESERVA </v>
      </c>
      <c r="C3915" s="101">
        <v>250</v>
      </c>
      <c r="D3915" t="s">
        <v>1900</v>
      </c>
      <c r="E3915" t="s">
        <v>8380</v>
      </c>
      <c r="F3915" t="s">
        <v>8381</v>
      </c>
    </row>
    <row r="3916" spans="1:6" x14ac:dyDescent="0.25">
      <c r="A3916" t="str">
        <f t="shared" si="122"/>
        <v>AMMS19255</v>
      </c>
      <c r="B3916" s="116" t="str">
        <f t="shared" si="123"/>
        <v xml:space="preserve">VEGAFINA PERLAS </v>
      </c>
      <c r="C3916" s="101">
        <v>39</v>
      </c>
      <c r="D3916" t="s">
        <v>2755</v>
      </c>
      <c r="E3916" t="s">
        <v>8382</v>
      </c>
      <c r="F3916" t="s">
        <v>8383</v>
      </c>
    </row>
    <row r="3917" spans="1:6" x14ac:dyDescent="0.25">
      <c r="A3917" t="str">
        <f t="shared" si="122"/>
        <v>AMMS18453</v>
      </c>
      <c r="B3917" s="116" t="str">
        <f t="shared" si="123"/>
        <v xml:space="preserve">VEGAFINA PERLAS TUBOS </v>
      </c>
      <c r="C3917" s="101">
        <v>5.2</v>
      </c>
      <c r="D3917" t="s">
        <v>3529</v>
      </c>
      <c r="E3917" t="s">
        <v>8384</v>
      </c>
      <c r="F3917" t="s">
        <v>8385</v>
      </c>
    </row>
    <row r="3918" spans="1:6" x14ac:dyDescent="0.25">
      <c r="A3918" t="str">
        <f t="shared" si="122"/>
        <v>AMMS21054</v>
      </c>
      <c r="B3918" s="116" t="str">
        <f t="shared" si="123"/>
        <v xml:space="preserve">VEGAFINA PERLAS TUBOS </v>
      </c>
      <c r="C3918" s="101">
        <v>52</v>
      </c>
      <c r="D3918" t="s">
        <v>2755</v>
      </c>
      <c r="E3918" t="s">
        <v>8384</v>
      </c>
      <c r="F3918" t="s">
        <v>8386</v>
      </c>
    </row>
    <row r="3919" spans="1:6" x14ac:dyDescent="0.25">
      <c r="A3919" t="str">
        <f t="shared" si="122"/>
        <v>AMMS18565</v>
      </c>
      <c r="B3919" s="116" t="str">
        <f t="shared" si="123"/>
        <v xml:space="preserve">VEGAFINA ROBUSTO F2 TUBOS </v>
      </c>
      <c r="C3919" s="101">
        <v>8.1999999999999993</v>
      </c>
      <c r="D3919" t="s">
        <v>3529</v>
      </c>
      <c r="E3919" t="s">
        <v>8387</v>
      </c>
      <c r="F3919" t="s">
        <v>8388</v>
      </c>
    </row>
    <row r="3920" spans="1:6" x14ac:dyDescent="0.25">
      <c r="A3920" t="str">
        <f t="shared" si="122"/>
        <v>AMMS21055</v>
      </c>
      <c r="B3920" s="116" t="str">
        <f t="shared" si="123"/>
        <v xml:space="preserve">VEGAFINA ROBUSTO F2 TUBOS </v>
      </c>
      <c r="C3920" s="101">
        <v>164</v>
      </c>
      <c r="D3920" t="s">
        <v>1900</v>
      </c>
      <c r="E3920" t="s">
        <v>8387</v>
      </c>
      <c r="F3920" t="s">
        <v>8389</v>
      </c>
    </row>
    <row r="3921" spans="1:6" x14ac:dyDescent="0.25">
      <c r="A3921" t="str">
        <f t="shared" si="122"/>
        <v>AMMS20636</v>
      </c>
      <c r="B3921" s="116" t="str">
        <f t="shared" si="123"/>
        <v xml:space="preserve">VEGAFINA ROBUSTO TUBO </v>
      </c>
      <c r="C3921" s="101">
        <v>24.3</v>
      </c>
      <c r="D3921" t="s">
        <v>2792</v>
      </c>
      <c r="E3921" t="s">
        <v>8390</v>
      </c>
      <c r="F3921" t="s">
        <v>8391</v>
      </c>
    </row>
    <row r="3922" spans="1:6" x14ac:dyDescent="0.25">
      <c r="A3922" t="str">
        <f t="shared" si="122"/>
        <v>AMMS21821</v>
      </c>
      <c r="B3922" s="116" t="str">
        <f t="shared" si="123"/>
        <v xml:space="preserve">VEGAFINA SANJUANEROS </v>
      </c>
      <c r="C3922" s="101">
        <v>144</v>
      </c>
      <c r="D3922" t="s">
        <v>3151</v>
      </c>
      <c r="E3922" t="s">
        <v>8392</v>
      </c>
      <c r="F3922" t="s">
        <v>8393</v>
      </c>
    </row>
    <row r="3923" spans="1:6" x14ac:dyDescent="0.25">
      <c r="A3923" t="str">
        <f t="shared" si="122"/>
        <v>AMMS18564</v>
      </c>
      <c r="B3923" s="116" t="str">
        <f t="shared" si="123"/>
        <v xml:space="preserve">VEGAFINA SHORT BELICOSOS SERIE 2 </v>
      </c>
      <c r="C3923" s="101">
        <v>64</v>
      </c>
      <c r="D3923" t="s">
        <v>2755</v>
      </c>
      <c r="E3923" t="s">
        <v>8394</v>
      </c>
      <c r="F3923" t="s">
        <v>8395</v>
      </c>
    </row>
    <row r="3924" spans="1:6" x14ac:dyDescent="0.25">
      <c r="A3924" t="str">
        <f t="shared" si="122"/>
        <v>AMMS21376</v>
      </c>
      <c r="B3924" s="116" t="str">
        <f t="shared" si="123"/>
        <v xml:space="preserve">VEGAFINA SHORT MAGNUM SERIE 2 </v>
      </c>
      <c r="C3924" s="101">
        <v>200</v>
      </c>
      <c r="D3924" t="s">
        <v>3483</v>
      </c>
      <c r="E3924" t="s">
        <v>8396</v>
      </c>
      <c r="F3924" t="s">
        <v>8397</v>
      </c>
    </row>
    <row r="3925" spans="1:6" x14ac:dyDescent="0.25">
      <c r="A3925" t="str">
        <f t="shared" si="122"/>
        <v>AMMS18415</v>
      </c>
      <c r="B3925" s="116" t="str">
        <f t="shared" si="123"/>
        <v xml:space="preserve">VEGAFINA SHORT ROBUSTOS </v>
      </c>
      <c r="C3925" s="101">
        <v>60</v>
      </c>
      <c r="D3925" t="s">
        <v>2755</v>
      </c>
      <c r="E3925" t="s">
        <v>8398</v>
      </c>
      <c r="F3925" t="s">
        <v>8399</v>
      </c>
    </row>
    <row r="3926" spans="1:6" x14ac:dyDescent="0.25">
      <c r="A3926" t="str">
        <f t="shared" si="122"/>
        <v>AMMS20368</v>
      </c>
      <c r="B3926" s="116" t="str">
        <f t="shared" si="123"/>
        <v xml:space="preserve">VEGAFINA TRIBUTO </v>
      </c>
      <c r="C3926" s="101">
        <v>80</v>
      </c>
      <c r="D3926" t="s">
        <v>2755</v>
      </c>
      <c r="E3926" t="s">
        <v>8400</v>
      </c>
      <c r="F3926" t="s">
        <v>8401</v>
      </c>
    </row>
    <row r="3927" spans="1:6" x14ac:dyDescent="0.25">
      <c r="A3927" t="str">
        <f t="shared" si="122"/>
        <v>AMMS20726</v>
      </c>
      <c r="B3927" s="116" t="str">
        <f t="shared" si="123"/>
        <v xml:space="preserve">VEGAFINA VF 42 L 1998 </v>
      </c>
      <c r="C3927" s="101">
        <v>82</v>
      </c>
      <c r="D3927" t="s">
        <v>2755</v>
      </c>
      <c r="E3927" t="s">
        <v>8402</v>
      </c>
      <c r="F3927" t="s">
        <v>8403</v>
      </c>
    </row>
    <row r="3928" spans="1:6" x14ac:dyDescent="0.25">
      <c r="A3928" t="str">
        <f t="shared" si="122"/>
        <v>AMMS21216</v>
      </c>
      <c r="B3928" s="116" t="str">
        <f t="shared" si="123"/>
        <v xml:space="preserve">VEGAFINA VF 46 TUBOS </v>
      </c>
      <c r="C3928" s="101">
        <v>27.6</v>
      </c>
      <c r="D3928" t="s">
        <v>2792</v>
      </c>
      <c r="E3928" t="s">
        <v>8404</v>
      </c>
      <c r="F3928" t="s">
        <v>8405</v>
      </c>
    </row>
    <row r="3929" spans="1:6" x14ac:dyDescent="0.25">
      <c r="A3929" t="str">
        <f t="shared" si="122"/>
        <v>AMMS19765</v>
      </c>
      <c r="B3929" s="116" t="str">
        <f t="shared" si="123"/>
        <v xml:space="preserve">VEGAFINA VF 50 1998 </v>
      </c>
      <c r="C3929" s="101">
        <v>80</v>
      </c>
      <c r="D3929" t="s">
        <v>2755</v>
      </c>
      <c r="E3929" t="s">
        <v>8406</v>
      </c>
      <c r="F3929" t="s">
        <v>8407</v>
      </c>
    </row>
    <row r="3930" spans="1:6" x14ac:dyDescent="0.25">
      <c r="A3930" t="str">
        <f t="shared" si="122"/>
        <v>AMMS21217</v>
      </c>
      <c r="B3930" s="116" t="str">
        <f t="shared" si="123"/>
        <v xml:space="preserve">VEGAFINA VF 50 TUBOS </v>
      </c>
      <c r="C3930" s="101">
        <v>26.4</v>
      </c>
      <c r="D3930" t="s">
        <v>2792</v>
      </c>
      <c r="E3930" t="s">
        <v>8408</v>
      </c>
      <c r="F3930" t="s">
        <v>8409</v>
      </c>
    </row>
    <row r="3931" spans="1:6" x14ac:dyDescent="0.25">
      <c r="A3931" t="str">
        <f t="shared" si="122"/>
        <v>AMMS19766</v>
      </c>
      <c r="B3931" s="116" t="str">
        <f t="shared" si="123"/>
        <v xml:space="preserve">VEGAFINA VF 52 1998 </v>
      </c>
      <c r="C3931" s="101">
        <v>88</v>
      </c>
      <c r="D3931" t="s">
        <v>2755</v>
      </c>
      <c r="E3931" t="s">
        <v>8410</v>
      </c>
      <c r="F3931" t="s">
        <v>8411</v>
      </c>
    </row>
    <row r="3932" spans="1:6" x14ac:dyDescent="0.25">
      <c r="A3932" t="str">
        <f t="shared" si="122"/>
        <v>AMMS19953</v>
      </c>
      <c r="B3932" s="116" t="str">
        <f t="shared" si="123"/>
        <v xml:space="preserve">VEGAFINA VF 52 1998 </v>
      </c>
      <c r="C3932" s="101">
        <v>44</v>
      </c>
      <c r="D3932" t="s">
        <v>2752</v>
      </c>
      <c r="E3932" t="s">
        <v>8410</v>
      </c>
      <c r="F3932" t="s">
        <v>8412</v>
      </c>
    </row>
    <row r="3933" spans="1:6" x14ac:dyDescent="0.25">
      <c r="A3933" t="str">
        <f t="shared" si="122"/>
        <v>AMMS21218</v>
      </c>
      <c r="B3933" s="116" t="str">
        <f t="shared" si="123"/>
        <v xml:space="preserve">VEGAFINA VF 52 TUBOS </v>
      </c>
      <c r="C3933" s="101">
        <v>28.8</v>
      </c>
      <c r="D3933" t="s">
        <v>2792</v>
      </c>
      <c r="E3933" t="s">
        <v>8413</v>
      </c>
      <c r="F3933" t="s">
        <v>8414</v>
      </c>
    </row>
    <row r="3934" spans="1:6" x14ac:dyDescent="0.25">
      <c r="A3934" t="str">
        <f t="shared" si="122"/>
        <v>AMMS19767</v>
      </c>
      <c r="B3934" s="116" t="str">
        <f t="shared" si="123"/>
        <v xml:space="preserve">VEGAFINA VF 54 1998 </v>
      </c>
      <c r="C3934" s="101">
        <v>94</v>
      </c>
      <c r="D3934" t="s">
        <v>2755</v>
      </c>
      <c r="E3934" t="s">
        <v>8415</v>
      </c>
      <c r="F3934" t="s">
        <v>8416</v>
      </c>
    </row>
    <row r="3935" spans="1:6" x14ac:dyDescent="0.25">
      <c r="A3935" t="str">
        <f t="shared" si="122"/>
        <v>AMMS19954</v>
      </c>
      <c r="B3935" s="116" t="str">
        <f t="shared" si="123"/>
        <v xml:space="preserve">VEGAFINA VF 54 1998 </v>
      </c>
      <c r="C3935" s="101">
        <v>47</v>
      </c>
      <c r="D3935" t="s">
        <v>2752</v>
      </c>
      <c r="E3935" t="s">
        <v>8415</v>
      </c>
      <c r="F3935" t="s">
        <v>8417</v>
      </c>
    </row>
    <row r="3936" spans="1:6" x14ac:dyDescent="0.25">
      <c r="A3936" t="str">
        <f t="shared" si="122"/>
        <v>AMMS21219</v>
      </c>
      <c r="B3936" s="116" t="str">
        <f t="shared" si="123"/>
        <v xml:space="preserve">VEGAFINA VF 54 TUBOS </v>
      </c>
      <c r="C3936" s="101">
        <v>30.6</v>
      </c>
      <c r="D3936" t="s">
        <v>2792</v>
      </c>
      <c r="E3936" t="s">
        <v>8418</v>
      </c>
      <c r="F3936" t="s">
        <v>8419</v>
      </c>
    </row>
    <row r="3937" spans="1:6" x14ac:dyDescent="0.25">
      <c r="A3937" t="str">
        <f t="shared" si="122"/>
        <v>AMMS20685</v>
      </c>
      <c r="B3937" s="116" t="str">
        <f t="shared" si="123"/>
        <v xml:space="preserve">VEGAFINA VF 56 1998 </v>
      </c>
      <c r="C3937" s="101">
        <v>93</v>
      </c>
      <c r="D3937" t="s">
        <v>2755</v>
      </c>
      <c r="E3937" t="s">
        <v>8420</v>
      </c>
      <c r="F3937" t="s">
        <v>8421</v>
      </c>
    </row>
    <row r="3938" spans="1:6" x14ac:dyDescent="0.25">
      <c r="A3938" t="str">
        <f t="shared" si="122"/>
        <v>AMMS21746</v>
      </c>
      <c r="B3938" s="116" t="str">
        <f t="shared" si="123"/>
        <v xml:space="preserve">VEGAFINA WIDE ROBUSTOS </v>
      </c>
      <c r="C3938" s="101">
        <v>212.5</v>
      </c>
      <c r="D3938" t="s">
        <v>3483</v>
      </c>
      <c r="E3938" t="s">
        <v>8422</v>
      </c>
      <c r="F3938" t="s">
        <v>8423</v>
      </c>
    </row>
    <row r="3939" spans="1:6" x14ac:dyDescent="0.25">
      <c r="A3939" t="str">
        <f t="shared" si="122"/>
        <v>AMMS21712</v>
      </c>
      <c r="B3939" s="116" t="str">
        <f t="shared" si="123"/>
        <v xml:space="preserve">VEGAFINA WONDERS COLLECTION NABATEOS </v>
      </c>
      <c r="C3939" s="101">
        <v>154</v>
      </c>
      <c r="D3939" t="s">
        <v>3218</v>
      </c>
      <c r="E3939" t="s">
        <v>8424</v>
      </c>
      <c r="F3939" t="s">
        <v>8425</v>
      </c>
    </row>
    <row r="3940" spans="1:6" x14ac:dyDescent="0.25">
      <c r="A3940" t="str">
        <f t="shared" si="122"/>
        <v>AMMS21220</v>
      </c>
      <c r="B3940" s="116" t="str">
        <f t="shared" si="123"/>
        <v xml:space="preserve">VEGAFINA YEAR OF THE DRAGON </v>
      </c>
      <c r="C3940" s="101">
        <v>200</v>
      </c>
      <c r="D3940" t="s">
        <v>2809</v>
      </c>
      <c r="E3940" t="s">
        <v>8426</v>
      </c>
      <c r="F3940" t="s">
        <v>8427</v>
      </c>
    </row>
    <row r="3941" spans="1:6" x14ac:dyDescent="0.25">
      <c r="A3941" t="str">
        <f t="shared" si="122"/>
        <v>AMMS20539</v>
      </c>
      <c r="B3941" s="116" t="str">
        <f t="shared" si="123"/>
        <v xml:space="preserve">VEGAFINA YEAR OF THE RABBIT 2023 </v>
      </c>
      <c r="C3941" s="101">
        <v>192</v>
      </c>
      <c r="D3941" t="s">
        <v>2809</v>
      </c>
      <c r="E3941" t="s">
        <v>8428</v>
      </c>
      <c r="F3941" t="s">
        <v>8429</v>
      </c>
    </row>
    <row r="3942" spans="1:6" x14ac:dyDescent="0.25">
      <c r="A3942" t="str">
        <f t="shared" si="122"/>
        <v>AMMS19710</v>
      </c>
      <c r="B3942" s="116" t="str">
        <f t="shared" si="123"/>
        <v xml:space="preserve">VEGAS DEL PURIAL GRAN RESERVA BELICOSO </v>
      </c>
      <c r="C3942" s="101">
        <v>300</v>
      </c>
      <c r="D3942" t="s">
        <v>1900</v>
      </c>
      <c r="E3942" t="s">
        <v>8430</v>
      </c>
      <c r="F3942" t="s">
        <v>8431</v>
      </c>
    </row>
    <row r="3943" spans="1:6" x14ac:dyDescent="0.25">
      <c r="A3943" t="str">
        <f t="shared" si="122"/>
        <v>AMMS19708</v>
      </c>
      <c r="B3943" s="116" t="str">
        <f t="shared" si="123"/>
        <v xml:space="preserve">VEGAS DEL PURIAL GRAN RESERVA LANCERO </v>
      </c>
      <c r="C3943" s="101">
        <v>320</v>
      </c>
      <c r="D3943" t="s">
        <v>1900</v>
      </c>
      <c r="E3943" t="s">
        <v>8432</v>
      </c>
      <c r="F3943" t="s">
        <v>8433</v>
      </c>
    </row>
    <row r="3944" spans="1:6" x14ac:dyDescent="0.25">
      <c r="A3944" t="str">
        <f t="shared" si="122"/>
        <v>AMMS19711</v>
      </c>
      <c r="B3944" s="116" t="str">
        <f t="shared" si="123"/>
        <v xml:space="preserve">VEGAS DEL PURIAL GRAN RESERVA ROBUSTO </v>
      </c>
      <c r="C3944" s="101">
        <v>290</v>
      </c>
      <c r="D3944" t="s">
        <v>1900</v>
      </c>
      <c r="E3944" t="s">
        <v>8434</v>
      </c>
      <c r="F3944" t="s">
        <v>8435</v>
      </c>
    </row>
    <row r="3945" spans="1:6" x14ac:dyDescent="0.25">
      <c r="A3945" t="str">
        <f t="shared" si="122"/>
        <v>AMMS19709</v>
      </c>
      <c r="B3945" s="116" t="str">
        <f t="shared" si="123"/>
        <v xml:space="preserve">VEGAS DEL PURIAL GRAN RESERVA SUPER TORO </v>
      </c>
      <c r="C3945" s="101">
        <v>330</v>
      </c>
      <c r="D3945" t="s">
        <v>1900</v>
      </c>
      <c r="E3945" t="s">
        <v>8436</v>
      </c>
      <c r="F3945" t="s">
        <v>8437</v>
      </c>
    </row>
    <row r="3946" spans="1:6" x14ac:dyDescent="0.25">
      <c r="A3946" t="str">
        <f t="shared" si="122"/>
        <v>AMMS15483</v>
      </c>
      <c r="B3946" s="116" t="str">
        <f t="shared" si="123"/>
        <v xml:space="preserve">VEGAS ROBAINA FAMOSOS </v>
      </c>
      <c r="C3946" s="101">
        <v>400</v>
      </c>
      <c r="D3946" t="s">
        <v>3483</v>
      </c>
      <c r="E3946" t="s">
        <v>8438</v>
      </c>
      <c r="F3946" t="s">
        <v>8439</v>
      </c>
    </row>
    <row r="3947" spans="1:6" x14ac:dyDescent="0.25">
      <c r="A3947" t="str">
        <f t="shared" si="122"/>
        <v>AMMS19574</v>
      </c>
      <c r="B3947" s="116" t="str">
        <f t="shared" si="123"/>
        <v xml:space="preserve">VEGAS ROBAINA FAMOSOS CELLO </v>
      </c>
      <c r="C3947" s="101">
        <v>9.3000000000000007</v>
      </c>
      <c r="D3947" t="s">
        <v>3529</v>
      </c>
      <c r="E3947" t="s">
        <v>8440</v>
      </c>
      <c r="F3947" t="s">
        <v>8441</v>
      </c>
    </row>
    <row r="3948" spans="1:6" x14ac:dyDescent="0.25">
      <c r="A3948" t="str">
        <f t="shared" si="122"/>
        <v>AMMS21166</v>
      </c>
      <c r="B3948" s="116" t="str">
        <f t="shared" si="123"/>
        <v xml:space="preserve">VEGAS ROBAINA FAMOSOS CELLO </v>
      </c>
      <c r="C3948" s="101">
        <v>232.5</v>
      </c>
      <c r="D3948" t="s">
        <v>3483</v>
      </c>
      <c r="E3948" t="s">
        <v>8440</v>
      </c>
      <c r="F3948" t="s">
        <v>8442</v>
      </c>
    </row>
    <row r="3949" spans="1:6" x14ac:dyDescent="0.25">
      <c r="A3949" t="str">
        <f t="shared" si="122"/>
        <v>AMMS19644</v>
      </c>
      <c r="B3949" s="116" t="str">
        <f t="shared" si="123"/>
        <v xml:space="preserve">VEGUEROS CENTROFINOS </v>
      </c>
      <c r="C3949" s="101">
        <v>176</v>
      </c>
      <c r="D3949" t="s">
        <v>2809</v>
      </c>
      <c r="E3949" t="s">
        <v>8443</v>
      </c>
      <c r="F3949" t="s">
        <v>8444</v>
      </c>
    </row>
    <row r="3950" spans="1:6" x14ac:dyDescent="0.25">
      <c r="A3950" t="str">
        <f t="shared" si="122"/>
        <v>AMMS19814</v>
      </c>
      <c r="B3950" s="116" t="str">
        <f t="shared" si="123"/>
        <v xml:space="preserve">VEGUEROS CENTROFINOS </v>
      </c>
      <c r="C3950" s="101">
        <v>44</v>
      </c>
      <c r="D3950" t="s">
        <v>2999</v>
      </c>
      <c r="E3950" t="s">
        <v>8443</v>
      </c>
      <c r="F3950" t="s">
        <v>8445</v>
      </c>
    </row>
    <row r="3951" spans="1:6" x14ac:dyDescent="0.25">
      <c r="A3951" t="str">
        <f t="shared" si="122"/>
        <v>AMMS20782</v>
      </c>
      <c r="B3951" s="116" t="str">
        <f t="shared" si="123"/>
        <v xml:space="preserve">VEGUEROS CENTROGORDOS </v>
      </c>
      <c r="C3951" s="101">
        <v>160</v>
      </c>
      <c r="D3951" t="s">
        <v>2809</v>
      </c>
      <c r="E3951" t="s">
        <v>8446</v>
      </c>
      <c r="F3951" t="s">
        <v>8447</v>
      </c>
    </row>
    <row r="3952" spans="1:6" x14ac:dyDescent="0.25">
      <c r="A3952" t="str">
        <f t="shared" si="122"/>
        <v>AMMS21295</v>
      </c>
      <c r="B3952" s="116" t="str">
        <f t="shared" si="123"/>
        <v xml:space="preserve">VEGUEROS CENTROGORDOS </v>
      </c>
      <c r="C3952" s="101">
        <v>40</v>
      </c>
      <c r="D3952" t="s">
        <v>2999</v>
      </c>
      <c r="E3952" t="s">
        <v>8446</v>
      </c>
      <c r="F3952" t="s">
        <v>8448</v>
      </c>
    </row>
    <row r="3953" spans="1:6" x14ac:dyDescent="0.25">
      <c r="A3953" t="str">
        <f t="shared" si="122"/>
        <v>AMMS18834</v>
      </c>
      <c r="B3953" s="116" t="str">
        <f t="shared" si="123"/>
        <v xml:space="preserve">VEGUEROS ENTRETIEMPOS </v>
      </c>
      <c r="C3953" s="101">
        <v>160</v>
      </c>
      <c r="D3953" t="s">
        <v>2809</v>
      </c>
      <c r="E3953" t="s">
        <v>8449</v>
      </c>
      <c r="F3953" t="s">
        <v>8450</v>
      </c>
    </row>
    <row r="3954" spans="1:6" x14ac:dyDescent="0.25">
      <c r="A3954" t="str">
        <f t="shared" si="122"/>
        <v>AMMS18886</v>
      </c>
      <c r="B3954" s="116" t="str">
        <f t="shared" si="123"/>
        <v xml:space="preserve">VEGUEROS ENTRETIEMPOS </v>
      </c>
      <c r="C3954" s="101">
        <v>40</v>
      </c>
      <c r="D3954" t="s">
        <v>2999</v>
      </c>
      <c r="E3954" t="s">
        <v>8449</v>
      </c>
      <c r="F3954" t="s">
        <v>8451</v>
      </c>
    </row>
    <row r="3955" spans="1:6" x14ac:dyDescent="0.25">
      <c r="A3955" t="str">
        <f t="shared" si="122"/>
        <v>AMMS18836</v>
      </c>
      <c r="B3955" s="116" t="str">
        <f t="shared" si="123"/>
        <v xml:space="preserve">VEGUEROS MANANITAS </v>
      </c>
      <c r="C3955" s="101">
        <v>112</v>
      </c>
      <c r="D3955" t="s">
        <v>2809</v>
      </c>
      <c r="E3955" t="s">
        <v>8452</v>
      </c>
      <c r="F3955" t="s">
        <v>8453</v>
      </c>
    </row>
    <row r="3956" spans="1:6" x14ac:dyDescent="0.25">
      <c r="A3956" t="str">
        <f t="shared" si="122"/>
        <v>AMMS18888</v>
      </c>
      <c r="B3956" s="116" t="str">
        <f t="shared" si="123"/>
        <v xml:space="preserve">VEGUEROS MANANITAS </v>
      </c>
      <c r="C3956" s="101">
        <v>28</v>
      </c>
      <c r="D3956" t="s">
        <v>2999</v>
      </c>
      <c r="E3956" t="s">
        <v>8452</v>
      </c>
      <c r="F3956" t="s">
        <v>8454</v>
      </c>
    </row>
    <row r="3957" spans="1:6" x14ac:dyDescent="0.25">
      <c r="A3957" t="str">
        <f t="shared" si="122"/>
        <v>AMMS21167</v>
      </c>
      <c r="B3957" s="116" t="str">
        <f t="shared" si="123"/>
        <v xml:space="preserve">VEGUEROS P DEL RIO CELLO </v>
      </c>
      <c r="C3957" s="101">
        <v>14.8</v>
      </c>
      <c r="D3957" t="s">
        <v>2999</v>
      </c>
      <c r="E3957" t="s">
        <v>8455</v>
      </c>
      <c r="F3957" t="s">
        <v>8456</v>
      </c>
    </row>
    <row r="3958" spans="1:6" x14ac:dyDescent="0.25">
      <c r="A3958" t="str">
        <f t="shared" si="122"/>
        <v>AMMS18835</v>
      </c>
      <c r="B3958" s="116" t="str">
        <f t="shared" si="123"/>
        <v xml:space="preserve">VEGUEROS TAPADOS </v>
      </c>
      <c r="C3958" s="101">
        <v>144</v>
      </c>
      <c r="D3958" t="s">
        <v>2809</v>
      </c>
      <c r="E3958" t="s">
        <v>8457</v>
      </c>
      <c r="F3958" t="s">
        <v>8458</v>
      </c>
    </row>
    <row r="3959" spans="1:6" x14ac:dyDescent="0.25">
      <c r="A3959" t="str">
        <f t="shared" si="122"/>
        <v>AMMS18887</v>
      </c>
      <c r="B3959" s="116" t="str">
        <f t="shared" si="123"/>
        <v xml:space="preserve">VEGUEROS TAPADOS </v>
      </c>
      <c r="C3959" s="101">
        <v>36</v>
      </c>
      <c r="D3959" t="s">
        <v>2999</v>
      </c>
      <c r="E3959" t="s">
        <v>8457</v>
      </c>
      <c r="F3959" t="s">
        <v>8459</v>
      </c>
    </row>
    <row r="3960" spans="1:6" x14ac:dyDescent="0.25">
      <c r="A3960" t="str">
        <f t="shared" si="122"/>
        <v>AMMS3952</v>
      </c>
      <c r="B3960" s="116" t="str">
        <f t="shared" si="123"/>
        <v xml:space="preserve">VERTICALE ANTICO TOSCANO </v>
      </c>
      <c r="C3960" s="101">
        <v>18</v>
      </c>
      <c r="D3960" t="s">
        <v>4760</v>
      </c>
      <c r="E3960" t="s">
        <v>8460</v>
      </c>
      <c r="F3960" t="s">
        <v>8461</v>
      </c>
    </row>
    <row r="3961" spans="1:6" x14ac:dyDescent="0.25">
      <c r="A3961" t="str">
        <f t="shared" si="122"/>
        <v>AMMS21554</v>
      </c>
      <c r="B3961" s="116" t="str">
        <f t="shared" si="123"/>
        <v xml:space="preserve">VERTICALE TOSCANO EXTRAVECCHIO </v>
      </c>
      <c r="C3961" s="101">
        <v>17</v>
      </c>
      <c r="D3961" t="s">
        <v>4760</v>
      </c>
      <c r="E3961" t="s">
        <v>8462</v>
      </c>
      <c r="F3961" t="s">
        <v>8463</v>
      </c>
    </row>
    <row r="3962" spans="1:6" x14ac:dyDescent="0.25">
      <c r="A3962" t="str">
        <f t="shared" si="122"/>
        <v>AMMS19948</v>
      </c>
      <c r="B3962" s="116" t="str">
        <f t="shared" si="123"/>
        <v xml:space="preserve">VIKING NORDIC WARRIOR PYRAMID </v>
      </c>
      <c r="C3962" s="101">
        <v>337.5</v>
      </c>
      <c r="D3962" t="s">
        <v>3483</v>
      </c>
      <c r="E3962" t="s">
        <v>8464</v>
      </c>
      <c r="F3962" t="s">
        <v>8465</v>
      </c>
    </row>
    <row r="3963" spans="1:6" x14ac:dyDescent="0.25">
      <c r="A3963" t="str">
        <f t="shared" si="122"/>
        <v>AMMS19946</v>
      </c>
      <c r="B3963" s="116" t="str">
        <f t="shared" si="123"/>
        <v xml:space="preserve">VIKING NORDIC WARRIOR ROBUSTO </v>
      </c>
      <c r="C3963" s="101">
        <v>322.5</v>
      </c>
      <c r="D3963" t="s">
        <v>3483</v>
      </c>
      <c r="E3963" t="s">
        <v>8466</v>
      </c>
      <c r="F3963" t="s">
        <v>8467</v>
      </c>
    </row>
    <row r="3964" spans="1:6" x14ac:dyDescent="0.25">
      <c r="A3964" t="str">
        <f t="shared" si="122"/>
        <v>AMMS19947</v>
      </c>
      <c r="B3964" s="116" t="str">
        <f t="shared" si="123"/>
        <v xml:space="preserve">VIKING NORDIC WARRIOR TORO </v>
      </c>
      <c r="C3964" s="101">
        <v>337.5</v>
      </c>
      <c r="D3964" t="s">
        <v>3483</v>
      </c>
      <c r="E3964" t="s">
        <v>8468</v>
      </c>
      <c r="F3964" t="s">
        <v>8469</v>
      </c>
    </row>
    <row r="3965" spans="1:6" x14ac:dyDescent="0.25">
      <c r="A3965" t="str">
        <f t="shared" si="122"/>
        <v>AMMS19944</v>
      </c>
      <c r="B3965" s="116" t="str">
        <f t="shared" si="123"/>
        <v xml:space="preserve">VIKING NORSEMAN PYRAMID </v>
      </c>
      <c r="C3965" s="101">
        <v>337.5</v>
      </c>
      <c r="D3965" t="s">
        <v>3483</v>
      </c>
      <c r="E3965" t="s">
        <v>8470</v>
      </c>
      <c r="F3965" t="s">
        <v>8471</v>
      </c>
    </row>
    <row r="3966" spans="1:6" x14ac:dyDescent="0.25">
      <c r="A3966" t="str">
        <f t="shared" si="122"/>
        <v>AMMS19942</v>
      </c>
      <c r="B3966" s="116" t="str">
        <f t="shared" si="123"/>
        <v xml:space="preserve">VIKING NORSEMAN ROBUSTO </v>
      </c>
      <c r="C3966" s="101">
        <v>322.5</v>
      </c>
      <c r="D3966" t="s">
        <v>3483</v>
      </c>
      <c r="E3966" t="s">
        <v>8472</v>
      </c>
      <c r="F3966" t="s">
        <v>8473</v>
      </c>
    </row>
    <row r="3967" spans="1:6" x14ac:dyDescent="0.25">
      <c r="A3967" t="str">
        <f t="shared" si="122"/>
        <v>AMMS19943</v>
      </c>
      <c r="B3967" s="116" t="str">
        <f t="shared" si="123"/>
        <v xml:space="preserve">VIKING NORSEMAN TORO </v>
      </c>
      <c r="C3967" s="101">
        <v>337.5</v>
      </c>
      <c r="D3967" t="s">
        <v>3483</v>
      </c>
      <c r="E3967" t="s">
        <v>8474</v>
      </c>
      <c r="F3967" t="s">
        <v>8475</v>
      </c>
    </row>
    <row r="3968" spans="1:6" x14ac:dyDescent="0.25">
      <c r="A3968" t="str">
        <f t="shared" si="122"/>
        <v>AMMS19945</v>
      </c>
      <c r="B3968" s="116" t="str">
        <f t="shared" si="123"/>
        <v xml:space="preserve">VIKING ROBUSTO </v>
      </c>
      <c r="C3968" s="101">
        <v>330</v>
      </c>
      <c r="D3968" t="s">
        <v>3483</v>
      </c>
      <c r="E3968" t="s">
        <v>8476</v>
      </c>
      <c r="F3968" t="s">
        <v>8477</v>
      </c>
    </row>
    <row r="3969" spans="1:6" x14ac:dyDescent="0.25">
      <c r="A3969" t="str">
        <f t="shared" si="122"/>
        <v>AMMS19951</v>
      </c>
      <c r="B3969" s="116" t="str">
        <f t="shared" si="123"/>
        <v xml:space="preserve">VIKING VALHALLA HEIDRUN TORPIDO </v>
      </c>
      <c r="C3969" s="101">
        <v>325</v>
      </c>
      <c r="D3969" t="s">
        <v>3483</v>
      </c>
      <c r="E3969" t="s">
        <v>8478</v>
      </c>
      <c r="F3969" t="s">
        <v>8479</v>
      </c>
    </row>
    <row r="3970" spans="1:6" x14ac:dyDescent="0.25">
      <c r="A3970" t="str">
        <f t="shared" ref="A3970:A4033" si="124">"AMMS" &amp; F3970</f>
        <v>AMMS19949</v>
      </c>
      <c r="B3970" s="116" t="str">
        <f t="shared" ref="B3970:B4033" si="125">E3970 &amp; " " &amp; IF(D3970="astuccio da 20 pezzi","*AST 20",IF(D3970="cartoccio da 20 pezzi","*CART 20",""))</f>
        <v xml:space="preserve">VIKING VALHALLA RAGNAROK I </v>
      </c>
      <c r="C3970" s="101">
        <v>312.5</v>
      </c>
      <c r="D3970" t="s">
        <v>3483</v>
      </c>
      <c r="E3970" t="s">
        <v>8480</v>
      </c>
      <c r="F3970" t="s">
        <v>8481</v>
      </c>
    </row>
    <row r="3971" spans="1:6" x14ac:dyDescent="0.25">
      <c r="A3971" t="str">
        <f t="shared" si="124"/>
        <v>AMMS19950</v>
      </c>
      <c r="B3971" s="116" t="str">
        <f t="shared" si="125"/>
        <v xml:space="preserve">VIKING VALHALLA RAGNAROK II </v>
      </c>
      <c r="C3971" s="101">
        <v>325</v>
      </c>
      <c r="D3971" t="s">
        <v>3483</v>
      </c>
      <c r="E3971" t="s">
        <v>8482</v>
      </c>
      <c r="F3971" t="s">
        <v>8483</v>
      </c>
    </row>
    <row r="3972" spans="1:6" x14ac:dyDescent="0.25">
      <c r="A3972" t="str">
        <f t="shared" si="124"/>
        <v>AMMS21539</v>
      </c>
      <c r="B3972" s="116" t="str">
        <f t="shared" si="125"/>
        <v xml:space="preserve">VILLA DOMINICANA CORONA </v>
      </c>
      <c r="C3972" s="101">
        <v>35</v>
      </c>
      <c r="D3972" t="s">
        <v>2755</v>
      </c>
      <c r="E3972" t="s">
        <v>8484</v>
      </c>
      <c r="F3972" t="s">
        <v>8485</v>
      </c>
    </row>
    <row r="3973" spans="1:6" x14ac:dyDescent="0.25">
      <c r="A3973" t="str">
        <f t="shared" si="124"/>
        <v>AMMS21540</v>
      </c>
      <c r="B3973" s="116" t="str">
        <f t="shared" si="125"/>
        <v xml:space="preserve">VILLA DOMINICANA ROBUSTO </v>
      </c>
      <c r="C3973" s="101">
        <v>37</v>
      </c>
      <c r="D3973" t="s">
        <v>2755</v>
      </c>
      <c r="E3973" t="s">
        <v>8486</v>
      </c>
      <c r="F3973" t="s">
        <v>8487</v>
      </c>
    </row>
    <row r="3974" spans="1:6" x14ac:dyDescent="0.25">
      <c r="A3974" t="str">
        <f t="shared" si="124"/>
        <v>AMMS21541</v>
      </c>
      <c r="B3974" s="116" t="str">
        <f t="shared" si="125"/>
        <v xml:space="preserve">VILLA DOMINICANA SHORT ROBUSTO </v>
      </c>
      <c r="C3974" s="101">
        <v>35</v>
      </c>
      <c r="D3974" t="s">
        <v>2755</v>
      </c>
      <c r="E3974" t="s">
        <v>8488</v>
      </c>
      <c r="F3974" t="s">
        <v>8489</v>
      </c>
    </row>
    <row r="3975" spans="1:6" x14ac:dyDescent="0.25">
      <c r="A3975" t="str">
        <f t="shared" si="124"/>
        <v>AMMS21425</v>
      </c>
      <c r="B3975" s="116" t="str">
        <f t="shared" si="125"/>
        <v xml:space="preserve">VILLA ZAMORANO DANLÌ ROBUSTOS </v>
      </c>
      <c r="C3975" s="101">
        <v>197.5</v>
      </c>
      <c r="D3975" t="s">
        <v>3483</v>
      </c>
      <c r="E3975" t="s">
        <v>8490</v>
      </c>
      <c r="F3975" t="s">
        <v>8491</v>
      </c>
    </row>
    <row r="3976" spans="1:6" x14ac:dyDescent="0.25">
      <c r="A3976" t="str">
        <f t="shared" si="124"/>
        <v>AMMS21426</v>
      </c>
      <c r="B3976" s="116" t="str">
        <f t="shared" si="125"/>
        <v xml:space="preserve">VILLA ZAMORANO DANLÌ TOROS </v>
      </c>
      <c r="C3976" s="101">
        <v>222.5</v>
      </c>
      <c r="D3976" t="s">
        <v>3483</v>
      </c>
      <c r="E3976" t="s">
        <v>8492</v>
      </c>
      <c r="F3976" t="s">
        <v>8493</v>
      </c>
    </row>
    <row r="3977" spans="1:6" x14ac:dyDescent="0.25">
      <c r="A3977" t="str">
        <f t="shared" si="124"/>
        <v>AMMS18239</v>
      </c>
      <c r="B3977" s="116" t="str">
        <f t="shared" si="125"/>
        <v xml:space="preserve">VILLA ZAMORANO EL GORDO </v>
      </c>
      <c r="C3977" s="101">
        <v>150</v>
      </c>
      <c r="D3977" t="s">
        <v>3483</v>
      </c>
      <c r="E3977" t="s">
        <v>8494</v>
      </c>
      <c r="F3977" t="s">
        <v>8495</v>
      </c>
    </row>
    <row r="3978" spans="1:6" x14ac:dyDescent="0.25">
      <c r="A3978" t="str">
        <f t="shared" si="124"/>
        <v>AMMS18737</v>
      </c>
      <c r="B3978" s="116" t="str">
        <f t="shared" si="125"/>
        <v xml:space="preserve">VILLA ZAMORANO EXPRESO </v>
      </c>
      <c r="C3978" s="101">
        <v>107.5</v>
      </c>
      <c r="D3978" t="s">
        <v>3483</v>
      </c>
      <c r="E3978" t="s">
        <v>8496</v>
      </c>
      <c r="F3978" t="s">
        <v>8497</v>
      </c>
    </row>
    <row r="3979" spans="1:6" x14ac:dyDescent="0.25">
      <c r="A3979" t="str">
        <f t="shared" si="124"/>
        <v>AMMS18237</v>
      </c>
      <c r="B3979" s="116" t="str">
        <f t="shared" si="125"/>
        <v xml:space="preserve">VILLA ZAMORANO INTENSO </v>
      </c>
      <c r="C3979" s="101">
        <v>110</v>
      </c>
      <c r="D3979" t="s">
        <v>3483</v>
      </c>
      <c r="E3979" t="s">
        <v>8498</v>
      </c>
      <c r="F3979" t="s">
        <v>8499</v>
      </c>
    </row>
    <row r="3980" spans="1:6" x14ac:dyDescent="0.25">
      <c r="A3980" t="str">
        <f t="shared" si="124"/>
        <v>AMMS19856</v>
      </c>
      <c r="B3980" s="116" t="str">
        <f t="shared" si="125"/>
        <v xml:space="preserve">VILLA ZAMORANO RESERVA </v>
      </c>
      <c r="C3980" s="101">
        <v>42.5</v>
      </c>
      <c r="D3980" t="s">
        <v>2752</v>
      </c>
      <c r="E3980" t="s">
        <v>8500</v>
      </c>
      <c r="F3980" t="s">
        <v>8501</v>
      </c>
    </row>
    <row r="3981" spans="1:6" x14ac:dyDescent="0.25">
      <c r="A3981" t="str">
        <f t="shared" si="124"/>
        <v>AMMS18228</v>
      </c>
      <c r="B3981" s="116" t="str">
        <f t="shared" si="125"/>
        <v xml:space="preserve">VILLA ZAMORANO ROBUSTO </v>
      </c>
      <c r="C3981" s="101">
        <v>125</v>
      </c>
      <c r="D3981" t="s">
        <v>3483</v>
      </c>
      <c r="E3981" t="s">
        <v>8502</v>
      </c>
      <c r="F3981" t="s">
        <v>8503</v>
      </c>
    </row>
    <row r="3982" spans="1:6" x14ac:dyDescent="0.25">
      <c r="A3982" t="str">
        <f t="shared" si="124"/>
        <v>AMMS20540</v>
      </c>
      <c r="B3982" s="116" t="str">
        <f t="shared" si="125"/>
        <v xml:space="preserve">VILLA ZAMORANO SOBERANO </v>
      </c>
      <c r="C3982" s="101">
        <v>175</v>
      </c>
      <c r="D3982" t="s">
        <v>3483</v>
      </c>
      <c r="E3982" t="s">
        <v>8504</v>
      </c>
      <c r="F3982" t="s">
        <v>8505</v>
      </c>
    </row>
    <row r="3983" spans="1:6" x14ac:dyDescent="0.25">
      <c r="A3983" t="str">
        <f t="shared" si="124"/>
        <v>AMMS21538</v>
      </c>
      <c r="B3983" s="116" t="str">
        <f t="shared" si="125"/>
        <v xml:space="preserve">VILLIGER 1492 ROBUSTO </v>
      </c>
      <c r="C3983" s="101">
        <v>35</v>
      </c>
      <c r="D3983" t="s">
        <v>2792</v>
      </c>
      <c r="E3983" t="s">
        <v>8506</v>
      </c>
      <c r="F3983" t="s">
        <v>8507</v>
      </c>
    </row>
    <row r="3984" spans="1:6" x14ac:dyDescent="0.25">
      <c r="A3984" t="str">
        <f t="shared" si="124"/>
        <v>AMMS21535</v>
      </c>
      <c r="B3984" s="116" t="str">
        <f t="shared" si="125"/>
        <v xml:space="preserve">VILLIGER 1888 NICARAGUA CORONITA </v>
      </c>
      <c r="C3984" s="101">
        <v>180</v>
      </c>
      <c r="D3984" t="s">
        <v>1900</v>
      </c>
      <c r="E3984" t="s">
        <v>8508</v>
      </c>
      <c r="F3984" t="s">
        <v>8509</v>
      </c>
    </row>
    <row r="3985" spans="1:6" x14ac:dyDescent="0.25">
      <c r="A3985" t="str">
        <f t="shared" si="124"/>
        <v>AMMS21536</v>
      </c>
      <c r="B3985" s="116" t="str">
        <f t="shared" si="125"/>
        <v xml:space="preserve">VILLIGER 1888 NICARAGUA ROBUSTO </v>
      </c>
      <c r="C3985" s="101">
        <v>190</v>
      </c>
      <c r="D3985" t="s">
        <v>1900</v>
      </c>
      <c r="E3985" t="s">
        <v>8510</v>
      </c>
      <c r="F3985" t="s">
        <v>8511</v>
      </c>
    </row>
    <row r="3986" spans="1:6" x14ac:dyDescent="0.25">
      <c r="A3986" t="str">
        <f t="shared" si="124"/>
        <v>AMMS21537</v>
      </c>
      <c r="B3986" s="116" t="str">
        <f t="shared" si="125"/>
        <v xml:space="preserve">VILLIGER 1888 NICARAGUA TORO </v>
      </c>
      <c r="C3986" s="101">
        <v>200</v>
      </c>
      <c r="D3986" t="s">
        <v>1900</v>
      </c>
      <c r="E3986" t="s">
        <v>8512</v>
      </c>
      <c r="F3986" t="s">
        <v>8513</v>
      </c>
    </row>
    <row r="3987" spans="1:6" x14ac:dyDescent="0.25">
      <c r="A3987" t="str">
        <f t="shared" si="124"/>
        <v>AMMS21446</v>
      </c>
      <c r="B3987" s="116" t="str">
        <f t="shared" si="125"/>
        <v xml:space="preserve">VILLIGER EXPORT PRESSED </v>
      </c>
      <c r="C3987" s="101">
        <v>6</v>
      </c>
      <c r="D3987" t="s">
        <v>2752</v>
      </c>
      <c r="E3987" t="s">
        <v>8514</v>
      </c>
      <c r="F3987" t="s">
        <v>8515</v>
      </c>
    </row>
    <row r="3988" spans="1:6" x14ac:dyDescent="0.25">
      <c r="A3988" t="str">
        <f t="shared" si="124"/>
        <v>AMMS3737</v>
      </c>
      <c r="B3988" s="116" t="str">
        <f t="shared" si="125"/>
        <v xml:space="preserve">VILLIGER PREMIUM No 1 </v>
      </c>
      <c r="C3988" s="101">
        <v>7.9</v>
      </c>
      <c r="D3988" t="s">
        <v>2752</v>
      </c>
      <c r="E3988" t="s">
        <v>8516</v>
      </c>
      <c r="F3988" t="s">
        <v>8517</v>
      </c>
    </row>
    <row r="3989" spans="1:6" x14ac:dyDescent="0.25">
      <c r="A3989" t="str">
        <f t="shared" si="124"/>
        <v>AMMS3738</v>
      </c>
      <c r="B3989" s="116" t="str">
        <f t="shared" si="125"/>
        <v xml:space="preserve">VILLIGER PREMIUM No 7 </v>
      </c>
      <c r="C3989" s="101">
        <v>6.9</v>
      </c>
      <c r="D3989" t="s">
        <v>2752</v>
      </c>
      <c r="E3989" t="s">
        <v>8518</v>
      </c>
      <c r="F3989" t="s">
        <v>8519</v>
      </c>
    </row>
    <row r="3990" spans="1:6" x14ac:dyDescent="0.25">
      <c r="A3990" t="str">
        <f t="shared" si="124"/>
        <v>AMMS3739</v>
      </c>
      <c r="B3990" s="116" t="str">
        <f t="shared" si="125"/>
        <v xml:space="preserve">VILLIGER PREMIUM No 9 </v>
      </c>
      <c r="C3990" s="101">
        <v>7.9</v>
      </c>
      <c r="D3990" t="s">
        <v>2755</v>
      </c>
      <c r="E3990" t="s">
        <v>8520</v>
      </c>
      <c r="F3990" t="s">
        <v>8521</v>
      </c>
    </row>
    <row r="3991" spans="1:6" x14ac:dyDescent="0.25">
      <c r="A3991" t="str">
        <f t="shared" si="124"/>
        <v>AMMS21404</v>
      </c>
      <c r="B3991" s="116" t="str">
        <f t="shared" si="125"/>
        <v xml:space="preserve">WEASELITOS AFRICA CAMEROON </v>
      </c>
      <c r="C3991" s="101">
        <v>690</v>
      </c>
      <c r="D3991" t="s">
        <v>7729</v>
      </c>
      <c r="E3991" t="s">
        <v>8522</v>
      </c>
      <c r="F3991" t="s">
        <v>8523</v>
      </c>
    </row>
    <row r="3992" spans="1:6" x14ac:dyDescent="0.25">
      <c r="A3992" t="str">
        <f t="shared" si="124"/>
        <v>AMMS20220</v>
      </c>
      <c r="B3992" s="116" t="str">
        <f t="shared" si="125"/>
        <v xml:space="preserve">WEASELITOS CONNECTICUT BROADLEAF </v>
      </c>
      <c r="C3992" s="101">
        <v>690</v>
      </c>
      <c r="D3992" t="s">
        <v>7729</v>
      </c>
      <c r="E3992" t="s">
        <v>8524</v>
      </c>
      <c r="F3992" t="s">
        <v>8525</v>
      </c>
    </row>
    <row r="3993" spans="1:6" x14ac:dyDescent="0.25">
      <c r="A3993" t="str">
        <f t="shared" si="124"/>
        <v>AMMS21829</v>
      </c>
      <c r="B3993" s="116" t="str">
        <f t="shared" si="125"/>
        <v xml:space="preserve">WEASELITOS ECUADOR LIGERO </v>
      </c>
      <c r="C3993" s="101">
        <v>690</v>
      </c>
      <c r="D3993" t="s">
        <v>7729</v>
      </c>
      <c r="E3993" t="s">
        <v>8526</v>
      </c>
      <c r="F3993" t="s">
        <v>8527</v>
      </c>
    </row>
    <row r="3994" spans="1:6" x14ac:dyDescent="0.25">
      <c r="A3994" t="str">
        <f t="shared" si="124"/>
        <v>AMMS20460</v>
      </c>
      <c r="B3994" s="116" t="str">
        <f t="shared" si="125"/>
        <v xml:space="preserve">WEASELITOS MEXICAN SAN ANDRES </v>
      </c>
      <c r="C3994" s="101">
        <v>690</v>
      </c>
      <c r="D3994" t="s">
        <v>7729</v>
      </c>
      <c r="E3994" t="s">
        <v>8528</v>
      </c>
      <c r="F3994" t="s">
        <v>8529</v>
      </c>
    </row>
    <row r="3995" spans="1:6" x14ac:dyDescent="0.25">
      <c r="A3995" t="str">
        <f t="shared" si="124"/>
        <v>AMMS21366</v>
      </c>
      <c r="B3995" s="116" t="str">
        <f t="shared" si="125"/>
        <v xml:space="preserve">WILD HUNTER OSCAR VALLADARES TORO NATURAL </v>
      </c>
      <c r="C3995" s="101">
        <v>350</v>
      </c>
      <c r="D3995" t="s">
        <v>1900</v>
      </c>
      <c r="E3995" t="s">
        <v>8530</v>
      </c>
      <c r="F3995" t="s">
        <v>8531</v>
      </c>
    </row>
    <row r="3996" spans="1:6" x14ac:dyDescent="0.25">
      <c r="A3996" t="str">
        <f t="shared" si="124"/>
        <v>AMMS21367</v>
      </c>
      <c r="B3996" s="116" t="str">
        <f t="shared" si="125"/>
        <v xml:space="preserve">WILD HUNTER OSCAR VALLADARES TORO OSCURO </v>
      </c>
      <c r="C3996" s="101">
        <v>350</v>
      </c>
      <c r="D3996" t="s">
        <v>1900</v>
      </c>
      <c r="E3996" t="s">
        <v>8532</v>
      </c>
      <c r="F3996" t="s">
        <v>8533</v>
      </c>
    </row>
    <row r="3997" spans="1:6" x14ac:dyDescent="0.25">
      <c r="A3997" t="str">
        <f t="shared" si="124"/>
        <v>AMMS20753</v>
      </c>
      <c r="B3997" s="116" t="str">
        <f t="shared" si="125"/>
        <v xml:space="preserve">WUNDER/LUST GRAN CORONA </v>
      </c>
      <c r="C3997" s="101">
        <v>680</v>
      </c>
      <c r="D3997" t="s">
        <v>6176</v>
      </c>
      <c r="E3997" t="s">
        <v>8534</v>
      </c>
      <c r="F3997" t="s">
        <v>8535</v>
      </c>
    </row>
    <row r="3998" spans="1:6" x14ac:dyDescent="0.25">
      <c r="A3998" t="str">
        <f t="shared" si="124"/>
        <v>AMMS20461</v>
      </c>
      <c r="B3998" s="116" t="str">
        <f t="shared" si="125"/>
        <v xml:space="preserve">WUNDER/LUST GRAN PERFECTO </v>
      </c>
      <c r="C3998" s="101">
        <v>380</v>
      </c>
      <c r="D3998" t="s">
        <v>1900</v>
      </c>
      <c r="E3998" t="s">
        <v>8536</v>
      </c>
      <c r="F3998" t="s">
        <v>8537</v>
      </c>
    </row>
    <row r="3999" spans="1:6" x14ac:dyDescent="0.25">
      <c r="A3999" t="str">
        <f t="shared" si="124"/>
        <v>AMMS20081</v>
      </c>
      <c r="B3999" s="116" t="str">
        <f t="shared" si="125"/>
        <v xml:space="preserve">WUNDER/LUST PETIT BELICOSO </v>
      </c>
      <c r="C3999" s="101">
        <v>700</v>
      </c>
      <c r="D3999" t="s">
        <v>6176</v>
      </c>
      <c r="E3999" t="s">
        <v>8538</v>
      </c>
      <c r="F3999" t="s">
        <v>8539</v>
      </c>
    </row>
    <row r="4000" spans="1:6" x14ac:dyDescent="0.25">
      <c r="A4000" t="str">
        <f t="shared" si="124"/>
        <v>AMMS20243</v>
      </c>
      <c r="B4000" s="116" t="str">
        <f t="shared" si="125"/>
        <v xml:space="preserve">ZINO NICARAGUA GORDO 25 </v>
      </c>
      <c r="C4000" s="101">
        <v>245</v>
      </c>
      <c r="D4000" t="s">
        <v>3483</v>
      </c>
      <c r="E4000" t="s">
        <v>8540</v>
      </c>
      <c r="F4000" t="s">
        <v>8541</v>
      </c>
    </row>
    <row r="4001" spans="1:6" x14ac:dyDescent="0.25">
      <c r="A4001" t="str">
        <f t="shared" si="124"/>
        <v>AMMS20244</v>
      </c>
      <c r="B4001" s="116" t="str">
        <f t="shared" si="125"/>
        <v xml:space="preserve">ZINO NICARAGUA GORDO 4 </v>
      </c>
      <c r="C4001" s="101">
        <v>39.200000000000003</v>
      </c>
      <c r="D4001" t="s">
        <v>2999</v>
      </c>
      <c r="E4001" t="s">
        <v>8542</v>
      </c>
      <c r="F4001" t="s">
        <v>8543</v>
      </c>
    </row>
    <row r="4002" spans="1:6" x14ac:dyDescent="0.25">
      <c r="A4002" t="str">
        <f t="shared" si="124"/>
        <v>AMMS21470</v>
      </c>
      <c r="B4002" s="116" t="str">
        <f t="shared" si="125"/>
        <v xml:space="preserve">ZINO NICARAGUA HALF CORONA 25 </v>
      </c>
      <c r="C4002" s="101">
        <v>170</v>
      </c>
      <c r="D4002" t="s">
        <v>3483</v>
      </c>
      <c r="E4002" t="s">
        <v>8544</v>
      </c>
      <c r="F4002" t="s">
        <v>8545</v>
      </c>
    </row>
    <row r="4003" spans="1:6" x14ac:dyDescent="0.25">
      <c r="A4003" t="str">
        <f t="shared" si="124"/>
        <v>AMMS20679</v>
      </c>
      <c r="B4003" s="116" t="str">
        <f t="shared" si="125"/>
        <v xml:space="preserve">ZINO NICARAGUA HALF CORONA 5 </v>
      </c>
      <c r="C4003" s="101">
        <v>34</v>
      </c>
      <c r="D4003" t="s">
        <v>2752</v>
      </c>
      <c r="E4003" t="s">
        <v>8546</v>
      </c>
      <c r="F4003" t="s">
        <v>8547</v>
      </c>
    </row>
    <row r="4004" spans="1:6" x14ac:dyDescent="0.25">
      <c r="A4004" t="str">
        <f t="shared" si="124"/>
        <v>AMMS19982</v>
      </c>
      <c r="B4004" s="116" t="str">
        <f t="shared" si="125"/>
        <v xml:space="preserve">ZINO NICARAGUA ROBUSTO 25 </v>
      </c>
      <c r="C4004" s="101">
        <v>220</v>
      </c>
      <c r="D4004" t="s">
        <v>3483</v>
      </c>
      <c r="E4004" t="s">
        <v>8548</v>
      </c>
      <c r="F4004" t="s">
        <v>8549</v>
      </c>
    </row>
    <row r="4005" spans="1:6" x14ac:dyDescent="0.25">
      <c r="A4005" t="str">
        <f t="shared" si="124"/>
        <v>AMMS21847</v>
      </c>
      <c r="B4005" s="116" t="str">
        <f t="shared" si="125"/>
        <v xml:space="preserve">ZINO NICARAGUA ROBUSTO 25 </v>
      </c>
      <c r="C4005" s="101">
        <v>145</v>
      </c>
      <c r="D4005" t="s">
        <v>3483</v>
      </c>
      <c r="E4005" t="s">
        <v>8548</v>
      </c>
      <c r="F4005" t="s">
        <v>8550</v>
      </c>
    </row>
    <row r="4006" spans="1:6" x14ac:dyDescent="0.25">
      <c r="A4006" t="str">
        <f t="shared" si="124"/>
        <v>AMMS19983</v>
      </c>
      <c r="B4006" s="116" t="str">
        <f t="shared" si="125"/>
        <v xml:space="preserve">ZINO NICARAGUA ROBUSTO 4 </v>
      </c>
      <c r="C4006" s="101">
        <v>35.200000000000003</v>
      </c>
      <c r="D4006" t="s">
        <v>2999</v>
      </c>
      <c r="E4006" t="s">
        <v>8551</v>
      </c>
      <c r="F4006" t="s">
        <v>8552</v>
      </c>
    </row>
    <row r="4007" spans="1:6" x14ac:dyDescent="0.25">
      <c r="A4007" t="str">
        <f t="shared" si="124"/>
        <v>AMMS21468</v>
      </c>
      <c r="B4007" s="116" t="str">
        <f t="shared" si="125"/>
        <v xml:space="preserve">ZINO NICARAGUA ROBUSTO 5 </v>
      </c>
      <c r="C4007" s="101">
        <v>44</v>
      </c>
      <c r="D4007" t="s">
        <v>2752</v>
      </c>
      <c r="E4007" t="s">
        <v>8553</v>
      </c>
      <c r="F4007" t="s">
        <v>8554</v>
      </c>
    </row>
    <row r="4008" spans="1:6" x14ac:dyDescent="0.25">
      <c r="A4008" t="str">
        <f t="shared" si="124"/>
        <v>AMMS19980</v>
      </c>
      <c r="B4008" s="116" t="str">
        <f t="shared" si="125"/>
        <v xml:space="preserve">ZINO NICARAGUA SHORT TORPEDO 25 </v>
      </c>
      <c r="C4008" s="101">
        <v>195</v>
      </c>
      <c r="D4008" t="s">
        <v>3483</v>
      </c>
      <c r="E4008" t="s">
        <v>8555</v>
      </c>
      <c r="F4008" t="s">
        <v>8556</v>
      </c>
    </row>
    <row r="4009" spans="1:6" x14ac:dyDescent="0.25">
      <c r="A4009" t="str">
        <f t="shared" si="124"/>
        <v>AMMS19981</v>
      </c>
      <c r="B4009" s="116" t="str">
        <f t="shared" si="125"/>
        <v xml:space="preserve">ZINO NICARAGUA SHORT TORPEDO 4 </v>
      </c>
      <c r="C4009" s="101">
        <v>31.2</v>
      </c>
      <c r="D4009" t="s">
        <v>2999</v>
      </c>
      <c r="E4009" t="s">
        <v>8557</v>
      </c>
      <c r="F4009" t="s">
        <v>8558</v>
      </c>
    </row>
    <row r="4010" spans="1:6" x14ac:dyDescent="0.25">
      <c r="A4010" t="str">
        <f t="shared" si="124"/>
        <v>AMMS19984</v>
      </c>
      <c r="B4010" s="116" t="str">
        <f t="shared" si="125"/>
        <v xml:space="preserve">ZINO NICARAGUA TORO 25 </v>
      </c>
      <c r="C4010" s="101">
        <v>235</v>
      </c>
      <c r="D4010" t="s">
        <v>3483</v>
      </c>
      <c r="E4010" t="s">
        <v>8559</v>
      </c>
      <c r="F4010" t="s">
        <v>8560</v>
      </c>
    </row>
    <row r="4011" spans="1:6" x14ac:dyDescent="0.25">
      <c r="A4011" t="str">
        <f t="shared" si="124"/>
        <v>AMMS19985</v>
      </c>
      <c r="B4011" s="116" t="str">
        <f t="shared" si="125"/>
        <v xml:space="preserve">ZINO NICARAGUA TORO 4 </v>
      </c>
      <c r="C4011" s="101">
        <v>37.6</v>
      </c>
      <c r="D4011" t="s">
        <v>2999</v>
      </c>
      <c r="E4011" t="s">
        <v>8561</v>
      </c>
      <c r="F4011" t="s">
        <v>8562</v>
      </c>
    </row>
    <row r="4012" spans="1:6" x14ac:dyDescent="0.25">
      <c r="A4012" t="str">
        <f t="shared" si="124"/>
        <v>AMMS21469</v>
      </c>
      <c r="B4012" s="116" t="str">
        <f t="shared" si="125"/>
        <v xml:space="preserve">ZINO NICARAGUA TORO 5 </v>
      </c>
      <c r="C4012" s="101">
        <v>47</v>
      </c>
      <c r="D4012" t="s">
        <v>2752</v>
      </c>
      <c r="E4012" t="s">
        <v>8563</v>
      </c>
      <c r="F4012" t="s">
        <v>8564</v>
      </c>
    </row>
    <row r="4013" spans="1:6" x14ac:dyDescent="0.25">
      <c r="A4013" t="str">
        <f t="shared" si="124"/>
        <v>AMMS17666</v>
      </c>
      <c r="B4013" s="116" t="str">
        <f t="shared" si="125"/>
        <v xml:space="preserve">ZINO PLATINUM 10 </v>
      </c>
      <c r="C4013" s="101">
        <v>44</v>
      </c>
      <c r="D4013" t="s">
        <v>2755</v>
      </c>
      <c r="E4013" t="s">
        <v>8565</v>
      </c>
      <c r="F4013" t="s">
        <v>8566</v>
      </c>
    </row>
    <row r="4014" spans="1:6" x14ac:dyDescent="0.25">
      <c r="A4014" t="str">
        <f t="shared" si="124"/>
        <v>AMMS3622</v>
      </c>
      <c r="B4014" s="116" t="str">
        <f t="shared" si="125"/>
        <v xml:space="preserve">#NO NAME AUTHENTIC </v>
      </c>
      <c r="C4014" s="101">
        <v>8</v>
      </c>
      <c r="D4014" t="s">
        <v>8567</v>
      </c>
      <c r="E4014" t="s">
        <v>8568</v>
      </c>
      <c r="F4014" t="s">
        <v>8569</v>
      </c>
    </row>
    <row r="4015" spans="1:6" x14ac:dyDescent="0.25">
      <c r="A4015" t="str">
        <f t="shared" si="124"/>
        <v>AMMS2553</v>
      </c>
      <c r="B4015" s="116" t="str">
        <f t="shared" si="125"/>
        <v xml:space="preserve">#NO NAME BLACK </v>
      </c>
      <c r="C4015" s="101">
        <v>8</v>
      </c>
      <c r="D4015" t="s">
        <v>8567</v>
      </c>
      <c r="E4015" t="s">
        <v>8570</v>
      </c>
      <c r="F4015" t="s">
        <v>8571</v>
      </c>
    </row>
    <row r="4016" spans="1:6" x14ac:dyDescent="0.25">
      <c r="A4016" t="str">
        <f t="shared" si="124"/>
        <v>AMMS3585</v>
      </c>
      <c r="B4016" s="116" t="str">
        <f t="shared" si="125"/>
        <v xml:space="preserve">#NO NAME PINK </v>
      </c>
      <c r="C4016" s="101">
        <v>8</v>
      </c>
      <c r="D4016" t="s">
        <v>8567</v>
      </c>
      <c r="E4016" t="s">
        <v>8572</v>
      </c>
      <c r="F4016" t="s">
        <v>8573</v>
      </c>
    </row>
    <row r="4017" spans="1:6" x14ac:dyDescent="0.25">
      <c r="A4017" t="str">
        <f t="shared" si="124"/>
        <v>AMMS20467</v>
      </c>
      <c r="B4017" s="116" t="str">
        <f t="shared" si="125"/>
        <v xml:space="preserve">#NO NAME RED </v>
      </c>
      <c r="C4017" s="101">
        <v>8</v>
      </c>
      <c r="D4017" t="s">
        <v>8567</v>
      </c>
      <c r="E4017" t="s">
        <v>8574</v>
      </c>
      <c r="F4017" t="s">
        <v>8575</v>
      </c>
    </row>
    <row r="4018" spans="1:6" x14ac:dyDescent="0.25">
      <c r="A4018" t="str">
        <f t="shared" si="124"/>
        <v>AMMS3708</v>
      </c>
      <c r="B4018" s="116" t="str">
        <f t="shared" si="125"/>
        <v xml:space="preserve">#NO NAME RISERVA No 1 </v>
      </c>
      <c r="C4018" s="101">
        <v>6.5</v>
      </c>
      <c r="D4018" t="s">
        <v>8567</v>
      </c>
      <c r="E4018" t="s">
        <v>8576</v>
      </c>
      <c r="F4018" t="s">
        <v>8577</v>
      </c>
    </row>
    <row r="4019" spans="1:6" x14ac:dyDescent="0.25">
      <c r="A4019" t="str">
        <f t="shared" si="124"/>
        <v>AMMS2554</v>
      </c>
      <c r="B4019" s="116" t="str">
        <f t="shared" si="125"/>
        <v xml:space="preserve">#NO NAME VIRGINIA </v>
      </c>
      <c r="C4019" s="101">
        <v>8</v>
      </c>
      <c r="D4019" t="s">
        <v>8567</v>
      </c>
      <c r="E4019" t="s">
        <v>8578</v>
      </c>
      <c r="F4019" t="s">
        <v>8579</v>
      </c>
    </row>
    <row r="4020" spans="1:6" x14ac:dyDescent="0.25">
      <c r="A4020" t="str">
        <f t="shared" si="124"/>
        <v>AMMS2552</v>
      </c>
      <c r="B4020" s="116" t="str">
        <f t="shared" si="125"/>
        <v xml:space="preserve">#NO NAME WHITE </v>
      </c>
      <c r="C4020" s="101">
        <v>8</v>
      </c>
      <c r="D4020" t="s">
        <v>8567</v>
      </c>
      <c r="E4020" t="s">
        <v>8580</v>
      </c>
      <c r="F4020" t="s">
        <v>8581</v>
      </c>
    </row>
    <row r="4021" spans="1:6" x14ac:dyDescent="0.25">
      <c r="A4021" t="str">
        <f t="shared" si="124"/>
        <v>AMMS2754</v>
      </c>
      <c r="B4021" s="116" t="str">
        <f t="shared" si="125"/>
        <v xml:space="preserve">#NO NAME WHITE 50 G </v>
      </c>
      <c r="C4021" s="101">
        <v>11.5</v>
      </c>
      <c r="D4021" t="s">
        <v>946</v>
      </c>
      <c r="E4021" t="s">
        <v>8582</v>
      </c>
      <c r="F4021" t="s">
        <v>8583</v>
      </c>
    </row>
    <row r="4022" spans="1:6" x14ac:dyDescent="0.25">
      <c r="A4022" t="str">
        <f t="shared" si="124"/>
        <v>AMMS3582</v>
      </c>
      <c r="B4022" s="116" t="str">
        <f t="shared" si="125"/>
        <v xml:space="preserve">AMERICAN SPIRIT ORIGINAL BLUE </v>
      </c>
      <c r="C4022" s="101">
        <v>15</v>
      </c>
      <c r="D4022" t="s">
        <v>8584</v>
      </c>
      <c r="E4022" t="s">
        <v>2215</v>
      </c>
      <c r="F4022" t="s">
        <v>8585</v>
      </c>
    </row>
    <row r="4023" spans="1:6" x14ac:dyDescent="0.25">
      <c r="A4023" t="str">
        <f t="shared" si="124"/>
        <v>AMMS1963</v>
      </c>
      <c r="B4023" s="116" t="str">
        <f t="shared" si="125"/>
        <v xml:space="preserve">AMERICAN SPIRIT ORIGINAL BLUE 30 G </v>
      </c>
      <c r="C4023" s="101">
        <v>8.6</v>
      </c>
      <c r="D4023" t="s">
        <v>8567</v>
      </c>
      <c r="E4023" t="s">
        <v>8586</v>
      </c>
      <c r="F4023" t="s">
        <v>8587</v>
      </c>
    </row>
    <row r="4024" spans="1:6" x14ac:dyDescent="0.25">
      <c r="A4024" t="str">
        <f t="shared" si="124"/>
        <v>AMMS3299</v>
      </c>
      <c r="B4024" s="116" t="str">
        <f t="shared" si="125"/>
        <v xml:space="preserve">AMERICAN SPIRIT ORIGINAL YELLOW 30 G </v>
      </c>
      <c r="C4024" s="101">
        <v>8.6</v>
      </c>
      <c r="D4024" t="s">
        <v>8567</v>
      </c>
      <c r="E4024" t="s">
        <v>8588</v>
      </c>
      <c r="F4024" t="s">
        <v>8589</v>
      </c>
    </row>
    <row r="4025" spans="1:6" x14ac:dyDescent="0.25">
      <c r="A4025" t="str">
        <f t="shared" si="124"/>
        <v>AMMS3824</v>
      </c>
      <c r="B4025" s="116" t="str">
        <f t="shared" si="125"/>
        <v xml:space="preserve">AMSTERDAMER ORIGINAL </v>
      </c>
      <c r="C4025" s="101">
        <v>7.8</v>
      </c>
      <c r="D4025" t="s">
        <v>8567</v>
      </c>
      <c r="E4025" t="s">
        <v>8590</v>
      </c>
      <c r="F4025" t="s">
        <v>8591</v>
      </c>
    </row>
    <row r="4026" spans="1:6" x14ac:dyDescent="0.25">
      <c r="A4026" t="str">
        <f t="shared" si="124"/>
        <v>AMMS21118</v>
      </c>
      <c r="B4026" s="116" t="str">
        <f t="shared" si="125"/>
        <v xml:space="preserve">AMSTERDAMER XXX HIMALAYA </v>
      </c>
      <c r="C4026" s="101">
        <v>8</v>
      </c>
      <c r="D4026" t="s">
        <v>8567</v>
      </c>
      <c r="E4026" t="s">
        <v>8592</v>
      </c>
      <c r="F4026" t="s">
        <v>8593</v>
      </c>
    </row>
    <row r="4027" spans="1:6" x14ac:dyDescent="0.25">
      <c r="A4027" t="str">
        <f t="shared" si="124"/>
        <v>AMMS21117</v>
      </c>
      <c r="B4027" s="116" t="str">
        <f t="shared" si="125"/>
        <v xml:space="preserve">AMSTERDAMER XXX NEPAL </v>
      </c>
      <c r="C4027" s="101">
        <v>8</v>
      </c>
      <c r="D4027" t="s">
        <v>8567</v>
      </c>
      <c r="E4027" t="s">
        <v>8594</v>
      </c>
      <c r="F4027" t="s">
        <v>8595</v>
      </c>
    </row>
    <row r="4028" spans="1:6" x14ac:dyDescent="0.25">
      <c r="A4028" t="str">
        <f t="shared" si="124"/>
        <v>AMMS3814</v>
      </c>
      <c r="B4028" s="116" t="str">
        <f t="shared" si="125"/>
        <v xml:space="preserve">BENSON &amp; HEDGES BLUE </v>
      </c>
      <c r="C4028" s="101">
        <v>6.5</v>
      </c>
      <c r="D4028" t="s">
        <v>8567</v>
      </c>
      <c r="E4028" t="s">
        <v>8596</v>
      </c>
      <c r="F4028" t="s">
        <v>8597</v>
      </c>
    </row>
    <row r="4029" spans="1:6" x14ac:dyDescent="0.25">
      <c r="A4029" t="str">
        <f t="shared" si="124"/>
        <v>AMMS2255</v>
      </c>
      <c r="B4029" s="116" t="str">
        <f t="shared" si="125"/>
        <v xml:space="preserve">BLACK DEVIL YELLOW 40 G </v>
      </c>
      <c r="C4029" s="101">
        <v>7.7</v>
      </c>
      <c r="D4029" t="s">
        <v>1125</v>
      </c>
      <c r="E4029" t="s">
        <v>8598</v>
      </c>
      <c r="F4029" t="s">
        <v>8599</v>
      </c>
    </row>
    <row r="4030" spans="1:6" x14ac:dyDescent="0.25">
      <c r="A4030" t="str">
        <f t="shared" si="124"/>
        <v>AMMS3605</v>
      </c>
      <c r="B4030" s="116" t="str">
        <f t="shared" si="125"/>
        <v xml:space="preserve">CAMEL BLONDE </v>
      </c>
      <c r="C4030" s="101">
        <v>8</v>
      </c>
      <c r="D4030" t="s">
        <v>8567</v>
      </c>
      <c r="E4030" t="s">
        <v>8600</v>
      </c>
      <c r="F4030" t="s">
        <v>8601</v>
      </c>
    </row>
    <row r="4031" spans="1:6" x14ac:dyDescent="0.25">
      <c r="A4031" t="str">
        <f t="shared" si="124"/>
        <v>AMMS3458</v>
      </c>
      <c r="B4031" s="116" t="str">
        <f t="shared" si="125"/>
        <v xml:space="preserve">CAMEL BLUE </v>
      </c>
      <c r="C4031" s="101">
        <v>8.3000000000000007</v>
      </c>
      <c r="D4031" t="s">
        <v>8567</v>
      </c>
      <c r="E4031" t="s">
        <v>674</v>
      </c>
      <c r="F4031" t="s">
        <v>8602</v>
      </c>
    </row>
    <row r="4032" spans="1:6" x14ac:dyDescent="0.25">
      <c r="A4032" t="str">
        <f t="shared" si="124"/>
        <v>AMMS3658</v>
      </c>
      <c r="B4032" s="116" t="str">
        <f t="shared" si="125"/>
        <v xml:space="preserve">CAMEL BLUE VOLUME </v>
      </c>
      <c r="C4032" s="101">
        <v>8.1999999999999993</v>
      </c>
      <c r="D4032" t="s">
        <v>8567</v>
      </c>
      <c r="E4032" t="s">
        <v>8603</v>
      </c>
      <c r="F4032" t="s">
        <v>8604</v>
      </c>
    </row>
    <row r="4033" spans="1:6" x14ac:dyDescent="0.25">
      <c r="A4033" t="str">
        <f t="shared" si="124"/>
        <v>AMMS3459</v>
      </c>
      <c r="B4033" s="116" t="str">
        <f t="shared" si="125"/>
        <v xml:space="preserve">CAMEL ESSENTIAL </v>
      </c>
      <c r="C4033" s="101">
        <v>8.3000000000000007</v>
      </c>
      <c r="D4033" t="s">
        <v>8567</v>
      </c>
      <c r="E4033" t="s">
        <v>8605</v>
      </c>
      <c r="F4033" t="s">
        <v>8606</v>
      </c>
    </row>
    <row r="4034" spans="1:6" x14ac:dyDescent="0.25">
      <c r="A4034" t="str">
        <f t="shared" ref="A4034:A4097" si="126">"AMMS" &amp; F4034</f>
        <v>AMMS3457</v>
      </c>
      <c r="B4034" s="116" t="str">
        <f t="shared" ref="B4034:B4097" si="127">E4034 &amp; " " &amp; IF(D4034="astuccio da 20 pezzi","*AST 20",IF(D4034="cartoccio da 20 pezzi","*CART 20",""))</f>
        <v xml:space="preserve">CAMEL YELLOW </v>
      </c>
      <c r="C4034" s="101">
        <v>8.3000000000000007</v>
      </c>
      <c r="D4034" t="s">
        <v>8567</v>
      </c>
      <c r="E4034" t="s">
        <v>833</v>
      </c>
      <c r="F4034" t="s">
        <v>8607</v>
      </c>
    </row>
    <row r="4035" spans="1:6" x14ac:dyDescent="0.25">
      <c r="A4035" t="str">
        <f t="shared" si="126"/>
        <v>AMMS3498</v>
      </c>
      <c r="B4035" s="116" t="str">
        <f t="shared" si="127"/>
        <v xml:space="preserve">CHESTERFIELD BLUE </v>
      </c>
      <c r="C4035" s="101">
        <v>7.8</v>
      </c>
      <c r="D4035" t="s">
        <v>8567</v>
      </c>
      <c r="E4035" t="s">
        <v>8608</v>
      </c>
      <c r="F4035" t="s">
        <v>8609</v>
      </c>
    </row>
    <row r="4036" spans="1:6" x14ac:dyDescent="0.25">
      <c r="A4036" t="str">
        <f t="shared" si="126"/>
        <v>AMMS3482</v>
      </c>
      <c r="B4036" s="116" t="str">
        <f t="shared" si="127"/>
        <v xml:space="preserve">CHESTERFIELD BLUE VOLUME TOBACCO </v>
      </c>
      <c r="C4036" s="101">
        <v>7.8</v>
      </c>
      <c r="D4036" t="s">
        <v>8567</v>
      </c>
      <c r="E4036" t="s">
        <v>8610</v>
      </c>
      <c r="F4036" t="s">
        <v>8611</v>
      </c>
    </row>
    <row r="4037" spans="1:6" x14ac:dyDescent="0.25">
      <c r="A4037" t="str">
        <f t="shared" si="126"/>
        <v>AMMS3497</v>
      </c>
      <c r="B4037" s="116" t="str">
        <f t="shared" si="127"/>
        <v xml:space="preserve">CHESTERFIELD ORIGINAL FINE CUT TOBACCO </v>
      </c>
      <c r="C4037" s="101">
        <v>7.8</v>
      </c>
      <c r="D4037" t="s">
        <v>8567</v>
      </c>
      <c r="E4037" t="s">
        <v>8612</v>
      </c>
      <c r="F4037" t="s">
        <v>8613</v>
      </c>
    </row>
    <row r="4038" spans="1:6" x14ac:dyDescent="0.25">
      <c r="A4038" t="str">
        <f t="shared" si="126"/>
        <v>AMMS3491</v>
      </c>
      <c r="B4038" s="116" t="str">
        <f t="shared" si="127"/>
        <v xml:space="preserve">CHESTERFIELD ORIGINAL VOLUME TOBACCO </v>
      </c>
      <c r="C4038" s="101">
        <v>7.8</v>
      </c>
      <c r="D4038" t="s">
        <v>8567</v>
      </c>
      <c r="E4038" t="s">
        <v>8614</v>
      </c>
      <c r="F4038" t="s">
        <v>8615</v>
      </c>
    </row>
    <row r="4039" spans="1:6" x14ac:dyDescent="0.25">
      <c r="A4039" t="str">
        <f t="shared" si="126"/>
        <v>AMMS3815</v>
      </c>
      <c r="B4039" s="116" t="str">
        <f t="shared" si="127"/>
        <v xml:space="preserve">CHESTERFIELD PREMIUM VIRGINIA </v>
      </c>
      <c r="C4039" s="101">
        <v>7.9</v>
      </c>
      <c r="D4039" t="s">
        <v>8567</v>
      </c>
      <c r="E4039" t="s">
        <v>8616</v>
      </c>
      <c r="F4039" t="s">
        <v>8617</v>
      </c>
    </row>
    <row r="4040" spans="1:6" x14ac:dyDescent="0.25">
      <c r="A4040" t="str">
        <f t="shared" si="126"/>
        <v>AMMS2555</v>
      </c>
      <c r="B4040" s="116" t="str">
        <f t="shared" si="127"/>
        <v xml:space="preserve">CHESTERFIELD ROLL YOUR OWN </v>
      </c>
      <c r="C4040" s="101">
        <v>20.6</v>
      </c>
      <c r="D4040" t="s">
        <v>8618</v>
      </c>
      <c r="E4040" t="s">
        <v>8619</v>
      </c>
      <c r="F4040" t="s">
        <v>8620</v>
      </c>
    </row>
    <row r="4041" spans="1:6" x14ac:dyDescent="0.25">
      <c r="A4041" t="str">
        <f t="shared" si="126"/>
        <v>AMMS3499</v>
      </c>
      <c r="B4041" s="116" t="str">
        <f t="shared" si="127"/>
        <v xml:space="preserve">CHESTERFIELD ROLL YOUR OWN </v>
      </c>
      <c r="C4041" s="101">
        <v>8</v>
      </c>
      <c r="D4041" t="s">
        <v>8567</v>
      </c>
      <c r="E4041" t="s">
        <v>8619</v>
      </c>
      <c r="F4041" t="s">
        <v>8621</v>
      </c>
    </row>
    <row r="4042" spans="1:6" x14ac:dyDescent="0.25">
      <c r="A4042" t="str">
        <f t="shared" si="126"/>
        <v>AMMS3483</v>
      </c>
      <c r="B4042" s="116" t="str">
        <f t="shared" si="127"/>
        <v xml:space="preserve">CHIARAVALLE BURLEY &amp; VIRGINIA </v>
      </c>
      <c r="C4042" s="101">
        <v>7.2</v>
      </c>
      <c r="D4042" t="s">
        <v>8567</v>
      </c>
      <c r="E4042" t="s">
        <v>2315</v>
      </c>
      <c r="F4042" t="s">
        <v>8622</v>
      </c>
    </row>
    <row r="4043" spans="1:6" x14ac:dyDescent="0.25">
      <c r="A4043" t="str">
        <f t="shared" si="126"/>
        <v>AMMS3484</v>
      </c>
      <c r="B4043" s="116" t="str">
        <f t="shared" si="127"/>
        <v xml:space="preserve">CHIARAVALLE VIRGINIA </v>
      </c>
      <c r="C4043" s="101">
        <v>7.2</v>
      </c>
      <c r="D4043" t="s">
        <v>8567</v>
      </c>
      <c r="E4043" t="s">
        <v>2321</v>
      </c>
      <c r="F4043" t="s">
        <v>8623</v>
      </c>
    </row>
    <row r="4044" spans="1:6" x14ac:dyDescent="0.25">
      <c r="A4044" t="str">
        <f t="shared" si="126"/>
        <v>AMMS706</v>
      </c>
      <c r="B4044" s="116" t="str">
        <f t="shared" si="127"/>
        <v xml:space="preserve">DRUM BRIGHT BLUE </v>
      </c>
      <c r="C4044" s="101">
        <v>10.5</v>
      </c>
      <c r="D4044" t="s">
        <v>1125</v>
      </c>
      <c r="E4044" t="s">
        <v>8624</v>
      </c>
      <c r="F4044" t="s">
        <v>8625</v>
      </c>
    </row>
    <row r="4045" spans="1:6" x14ac:dyDescent="0.25">
      <c r="A4045" t="str">
        <f t="shared" si="126"/>
        <v>AMMS336</v>
      </c>
      <c r="B4045" s="116" t="str">
        <f t="shared" si="127"/>
        <v xml:space="preserve">DRUM ORIGINAL </v>
      </c>
      <c r="C4045" s="101">
        <v>10.5</v>
      </c>
      <c r="D4045" t="s">
        <v>1125</v>
      </c>
      <c r="E4045" t="s">
        <v>8626</v>
      </c>
      <c r="F4045" t="s">
        <v>8627</v>
      </c>
    </row>
    <row r="4046" spans="1:6" x14ac:dyDescent="0.25">
      <c r="A4046" t="str">
        <f t="shared" si="126"/>
        <v>AMMS361</v>
      </c>
      <c r="B4046" s="116" t="str">
        <f t="shared" si="127"/>
        <v xml:space="preserve">DRUM WHITE </v>
      </c>
      <c r="C4046" s="101">
        <v>10.5</v>
      </c>
      <c r="D4046" t="s">
        <v>1125</v>
      </c>
      <c r="E4046" t="s">
        <v>8628</v>
      </c>
      <c r="F4046" t="s">
        <v>8629</v>
      </c>
    </row>
    <row r="4047" spans="1:6" x14ac:dyDescent="0.25">
      <c r="A4047" t="str">
        <f t="shared" si="126"/>
        <v>AMMS21760</v>
      </c>
      <c r="B4047" s="116" t="str">
        <f t="shared" si="127"/>
        <v xml:space="preserve">GOLDEN BLEND'S BLACK 30 </v>
      </c>
      <c r="C4047" s="101">
        <v>7.9</v>
      </c>
      <c r="D4047" t="s">
        <v>8567</v>
      </c>
      <c r="E4047" t="s">
        <v>8630</v>
      </c>
      <c r="F4047" t="s">
        <v>8631</v>
      </c>
    </row>
    <row r="4048" spans="1:6" x14ac:dyDescent="0.25">
      <c r="A4048" t="str">
        <f t="shared" si="126"/>
        <v>AMMS21761</v>
      </c>
      <c r="B4048" s="116" t="str">
        <f t="shared" si="127"/>
        <v xml:space="preserve">GOLDEN BLEND'S PINK 30 </v>
      </c>
      <c r="C4048" s="101">
        <v>7.9</v>
      </c>
      <c r="D4048" t="s">
        <v>8567</v>
      </c>
      <c r="E4048" t="s">
        <v>8632</v>
      </c>
      <c r="F4048" t="s">
        <v>8633</v>
      </c>
    </row>
    <row r="4049" spans="1:6" x14ac:dyDescent="0.25">
      <c r="A4049" t="str">
        <f t="shared" si="126"/>
        <v>AMMS1538</v>
      </c>
      <c r="B4049" s="116" t="str">
        <f t="shared" si="127"/>
        <v xml:space="preserve">GOLDEN BLEND'S VIRGINIA </v>
      </c>
      <c r="C4049" s="101">
        <v>10.7</v>
      </c>
      <c r="D4049" t="s">
        <v>1125</v>
      </c>
      <c r="E4049" t="s">
        <v>681</v>
      </c>
      <c r="F4049" t="s">
        <v>8634</v>
      </c>
    </row>
    <row r="4050" spans="1:6" x14ac:dyDescent="0.25">
      <c r="A4050" t="str">
        <f t="shared" si="126"/>
        <v>AMMS3372</v>
      </c>
      <c r="B4050" s="116" t="str">
        <f t="shared" si="127"/>
        <v xml:space="preserve">GOLDEN BLEND'S VIRGINIA 30 </v>
      </c>
      <c r="C4050" s="101">
        <v>8</v>
      </c>
      <c r="D4050" t="s">
        <v>8567</v>
      </c>
      <c r="E4050" t="s">
        <v>8635</v>
      </c>
      <c r="F4050" t="s">
        <v>8636</v>
      </c>
    </row>
    <row r="4051" spans="1:6" x14ac:dyDescent="0.25">
      <c r="A4051" t="str">
        <f t="shared" si="126"/>
        <v>AMMS3432</v>
      </c>
      <c r="B4051" s="116" t="str">
        <f t="shared" si="127"/>
        <v xml:space="preserve">GOLDEN BLEND'S VIRGINIA GT 30 </v>
      </c>
      <c r="C4051" s="101">
        <v>8</v>
      </c>
      <c r="D4051" t="s">
        <v>8567</v>
      </c>
      <c r="E4051" t="s">
        <v>8637</v>
      </c>
      <c r="F4051" t="s">
        <v>8638</v>
      </c>
    </row>
    <row r="4052" spans="1:6" x14ac:dyDescent="0.25">
      <c r="A4052" t="str">
        <f t="shared" si="126"/>
        <v>AMMS21759</v>
      </c>
      <c r="B4052" s="116" t="str">
        <f t="shared" si="127"/>
        <v xml:space="preserve">GOLDEN BLEND'S WHITE 30 </v>
      </c>
      <c r="C4052" s="101">
        <v>7.9</v>
      </c>
      <c r="D4052" t="s">
        <v>8567</v>
      </c>
      <c r="E4052" t="s">
        <v>8639</v>
      </c>
      <c r="F4052" t="s">
        <v>8640</v>
      </c>
    </row>
    <row r="4053" spans="1:6" x14ac:dyDescent="0.25">
      <c r="A4053" t="str">
        <f t="shared" si="126"/>
        <v>AMMS3486</v>
      </c>
      <c r="B4053" s="116" t="str">
        <f t="shared" si="127"/>
        <v xml:space="preserve">GOLDEN VIRGINIA THE ORIGINAL </v>
      </c>
      <c r="C4053" s="101">
        <v>8.3000000000000007</v>
      </c>
      <c r="D4053" t="s">
        <v>8567</v>
      </c>
      <c r="E4053" t="s">
        <v>699</v>
      </c>
      <c r="F4053" t="s">
        <v>8641</v>
      </c>
    </row>
    <row r="4054" spans="1:6" x14ac:dyDescent="0.25">
      <c r="A4054" t="str">
        <f t="shared" si="126"/>
        <v>AMMS801</v>
      </c>
      <c r="B4054" s="116" t="str">
        <f t="shared" si="127"/>
        <v xml:space="preserve">GOLDEN VIRGINIA THE ORIGINAL 40 G </v>
      </c>
      <c r="C4054" s="101">
        <v>11</v>
      </c>
      <c r="D4054" t="s">
        <v>1125</v>
      </c>
      <c r="E4054" t="s">
        <v>8642</v>
      </c>
      <c r="F4054" t="s">
        <v>8643</v>
      </c>
    </row>
    <row r="4055" spans="1:6" x14ac:dyDescent="0.25">
      <c r="A4055" t="str">
        <f t="shared" si="126"/>
        <v>AMMS3487</v>
      </c>
      <c r="B4055" s="116" t="str">
        <f t="shared" si="127"/>
        <v xml:space="preserve">GOLDEN VIRGINIA THE ORIGINAL YELLOW </v>
      </c>
      <c r="C4055" s="101">
        <v>8.3000000000000007</v>
      </c>
      <c r="D4055" t="s">
        <v>8567</v>
      </c>
      <c r="E4055" t="s">
        <v>8644</v>
      </c>
      <c r="F4055" t="s">
        <v>8645</v>
      </c>
    </row>
    <row r="4056" spans="1:6" x14ac:dyDescent="0.25">
      <c r="A4056" t="str">
        <f t="shared" si="126"/>
        <v>AMMS1915</v>
      </c>
      <c r="B4056" s="116" t="str">
        <f t="shared" si="127"/>
        <v xml:space="preserve">GOLDEN VIRGINIA THE ORIGINAL YELLOW 40 G </v>
      </c>
      <c r="C4056" s="101">
        <v>11</v>
      </c>
      <c r="D4056" t="s">
        <v>1125</v>
      </c>
      <c r="E4056" t="s">
        <v>8646</v>
      </c>
      <c r="F4056" t="s">
        <v>8647</v>
      </c>
    </row>
    <row r="4057" spans="1:6" x14ac:dyDescent="0.25">
      <c r="A4057" t="str">
        <f t="shared" si="126"/>
        <v>AMMS3802</v>
      </c>
      <c r="B4057" s="116" t="str">
        <f t="shared" si="127"/>
        <v xml:space="preserve">HORIZON </v>
      </c>
      <c r="C4057" s="101">
        <v>7.8</v>
      </c>
      <c r="D4057" t="s">
        <v>8567</v>
      </c>
      <c r="E4057" t="s">
        <v>8648</v>
      </c>
      <c r="F4057" t="s">
        <v>8649</v>
      </c>
    </row>
    <row r="4058" spans="1:6" x14ac:dyDescent="0.25">
      <c r="A4058" t="str">
        <f t="shared" si="126"/>
        <v>AMMS3942</v>
      </c>
      <c r="B4058" s="116" t="str">
        <f t="shared" si="127"/>
        <v xml:space="preserve">HORIZON BLUE </v>
      </c>
      <c r="C4058" s="101">
        <v>7.8</v>
      </c>
      <c r="D4058" t="s">
        <v>8567</v>
      </c>
      <c r="E4058" t="s">
        <v>8650</v>
      </c>
      <c r="F4058" t="s">
        <v>8651</v>
      </c>
    </row>
    <row r="4059" spans="1:6" x14ac:dyDescent="0.25">
      <c r="A4059" t="str">
        <f t="shared" si="126"/>
        <v>AMMS3846</v>
      </c>
      <c r="B4059" s="116" t="str">
        <f t="shared" si="127"/>
        <v xml:space="preserve">IGN IL GUSTO NOSTRANO </v>
      </c>
      <c r="C4059" s="101">
        <v>7.9</v>
      </c>
      <c r="D4059" t="s">
        <v>8567</v>
      </c>
      <c r="E4059" t="s">
        <v>8652</v>
      </c>
      <c r="F4059" t="s">
        <v>8653</v>
      </c>
    </row>
    <row r="4060" spans="1:6" x14ac:dyDescent="0.25">
      <c r="A4060" t="str">
        <f t="shared" si="126"/>
        <v>AMMS3519</v>
      </c>
      <c r="B4060" s="116" t="str">
        <f t="shared" si="127"/>
        <v xml:space="preserve">JPS BLUE 30 G </v>
      </c>
      <c r="C4060" s="101">
        <v>7.8</v>
      </c>
      <c r="D4060" t="s">
        <v>8567</v>
      </c>
      <c r="E4060" t="s">
        <v>8654</v>
      </c>
      <c r="F4060" t="s">
        <v>8655</v>
      </c>
    </row>
    <row r="4061" spans="1:6" x14ac:dyDescent="0.25">
      <c r="A4061" t="str">
        <f t="shared" si="126"/>
        <v>AMMS20201</v>
      </c>
      <c r="B4061" s="116" t="str">
        <f t="shared" si="127"/>
        <v xml:space="preserve">JPS BLUE VOLUME </v>
      </c>
      <c r="C4061" s="101">
        <v>7.8</v>
      </c>
      <c r="D4061" t="s">
        <v>8567</v>
      </c>
      <c r="E4061" t="s">
        <v>8656</v>
      </c>
      <c r="F4061" t="s">
        <v>8657</v>
      </c>
    </row>
    <row r="4062" spans="1:6" x14ac:dyDescent="0.25">
      <c r="A4062" t="str">
        <f t="shared" si="126"/>
        <v>AMMS3520</v>
      </c>
      <c r="B4062" s="116" t="str">
        <f t="shared" si="127"/>
        <v xml:space="preserve">JPS RED 30 G </v>
      </c>
      <c r="C4062" s="101">
        <v>7.8</v>
      </c>
      <c r="D4062" t="s">
        <v>8567</v>
      </c>
      <c r="E4062" t="s">
        <v>8658</v>
      </c>
      <c r="F4062" t="s">
        <v>8659</v>
      </c>
    </row>
    <row r="4063" spans="1:6" x14ac:dyDescent="0.25">
      <c r="A4063" t="str">
        <f t="shared" si="126"/>
        <v>AMMS3449</v>
      </c>
      <c r="B4063" s="116" t="str">
        <f t="shared" si="127"/>
        <v xml:space="preserve">LUCKY STRIKE BLUE 30 </v>
      </c>
      <c r="C4063" s="101">
        <v>8</v>
      </c>
      <c r="D4063" t="s">
        <v>8567</v>
      </c>
      <c r="E4063" t="s">
        <v>684</v>
      </c>
      <c r="F4063" t="s">
        <v>8660</v>
      </c>
    </row>
    <row r="4064" spans="1:6" x14ac:dyDescent="0.25">
      <c r="A4064" t="str">
        <f t="shared" si="126"/>
        <v>AMMS3451</v>
      </c>
      <c r="B4064" s="116" t="str">
        <f t="shared" si="127"/>
        <v xml:space="preserve">LUCKY STRIKE ORIGINAL BLUE 30 </v>
      </c>
      <c r="C4064" s="101">
        <v>8</v>
      </c>
      <c r="D4064" t="s">
        <v>8567</v>
      </c>
      <c r="E4064" t="s">
        <v>8661</v>
      </c>
      <c r="F4064" t="s">
        <v>8662</v>
      </c>
    </row>
    <row r="4065" spans="1:6" x14ac:dyDescent="0.25">
      <c r="A4065" t="str">
        <f t="shared" si="126"/>
        <v>AMMS3450</v>
      </c>
      <c r="B4065" s="116" t="str">
        <f t="shared" si="127"/>
        <v xml:space="preserve">LUCKY STRIKE ORIGINAL RED 30 </v>
      </c>
      <c r="C4065" s="101">
        <v>8</v>
      </c>
      <c r="D4065" t="s">
        <v>8567</v>
      </c>
      <c r="E4065" t="s">
        <v>686</v>
      </c>
      <c r="F4065" t="s">
        <v>8663</v>
      </c>
    </row>
    <row r="4066" spans="1:6" x14ac:dyDescent="0.25">
      <c r="A4066" t="str">
        <f t="shared" si="126"/>
        <v>AMMS3448</v>
      </c>
      <c r="B4066" s="116" t="str">
        <f t="shared" si="127"/>
        <v xml:space="preserve">LUCKY STRIKE RED 30 </v>
      </c>
      <c r="C4066" s="101">
        <v>8</v>
      </c>
      <c r="D4066" t="s">
        <v>8567</v>
      </c>
      <c r="E4066" t="s">
        <v>8664</v>
      </c>
      <c r="F4066" t="s">
        <v>8665</v>
      </c>
    </row>
    <row r="4067" spans="1:6" x14ac:dyDescent="0.25">
      <c r="A4067" t="str">
        <f t="shared" si="126"/>
        <v>AMMS126</v>
      </c>
      <c r="B4067" s="116" t="str">
        <f t="shared" si="127"/>
        <v xml:space="preserve">MANILA </v>
      </c>
      <c r="C4067" s="101">
        <v>10.7</v>
      </c>
      <c r="D4067" t="s">
        <v>1125</v>
      </c>
      <c r="E4067" t="s">
        <v>8666</v>
      </c>
      <c r="F4067" t="s">
        <v>8667</v>
      </c>
    </row>
    <row r="4068" spans="1:6" x14ac:dyDescent="0.25">
      <c r="A4068" t="str">
        <f t="shared" si="126"/>
        <v>AMMS2487</v>
      </c>
      <c r="B4068" s="116" t="str">
        <f t="shared" si="127"/>
        <v xml:space="preserve">MANITOU VIRGINIA GOLD </v>
      </c>
      <c r="C4068" s="101">
        <v>6.6</v>
      </c>
      <c r="D4068" t="s">
        <v>8567</v>
      </c>
      <c r="E4068" t="s">
        <v>8668</v>
      </c>
      <c r="F4068" t="s">
        <v>8669</v>
      </c>
    </row>
    <row r="4069" spans="1:6" x14ac:dyDescent="0.25">
      <c r="A4069" t="str">
        <f t="shared" si="126"/>
        <v>AMMS3518</v>
      </c>
      <c r="B4069" s="116" t="str">
        <f t="shared" si="127"/>
        <v xml:space="preserve">MANITOU VIRGINIA ORIGINAL </v>
      </c>
      <c r="C4069" s="101">
        <v>6.9</v>
      </c>
      <c r="D4069" t="s">
        <v>8567</v>
      </c>
      <c r="E4069" t="s">
        <v>8670</v>
      </c>
      <c r="F4069" t="s">
        <v>8671</v>
      </c>
    </row>
    <row r="4070" spans="1:6" x14ac:dyDescent="0.25">
      <c r="A4070" t="str">
        <f t="shared" si="126"/>
        <v>AMMS2488</v>
      </c>
      <c r="B4070" s="116" t="str">
        <f t="shared" si="127"/>
        <v xml:space="preserve">MANITOU VIRGINIA PINK </v>
      </c>
      <c r="C4070" s="101">
        <v>6.6</v>
      </c>
      <c r="D4070" t="s">
        <v>8567</v>
      </c>
      <c r="E4070" t="s">
        <v>8672</v>
      </c>
      <c r="F4070" t="s">
        <v>8673</v>
      </c>
    </row>
    <row r="4071" spans="1:6" x14ac:dyDescent="0.25">
      <c r="A4071" t="str">
        <f t="shared" si="126"/>
        <v>AMMS2767</v>
      </c>
      <c r="B4071" s="116" t="str">
        <f t="shared" si="127"/>
        <v xml:space="preserve">MARLBORO </v>
      </c>
      <c r="C4071" s="101">
        <v>18.899999999999999</v>
      </c>
      <c r="D4071" t="s">
        <v>8584</v>
      </c>
      <c r="E4071" t="s">
        <v>694</v>
      </c>
      <c r="F4071" t="s">
        <v>8674</v>
      </c>
    </row>
    <row r="4072" spans="1:6" x14ac:dyDescent="0.25">
      <c r="A4072" t="str">
        <f t="shared" si="126"/>
        <v>AMMS3494</v>
      </c>
      <c r="B4072" s="116" t="str">
        <f t="shared" si="127"/>
        <v xml:space="preserve">MARLBORO </v>
      </c>
      <c r="C4072" s="101">
        <v>8.3000000000000007</v>
      </c>
      <c r="D4072" t="s">
        <v>8567</v>
      </c>
      <c r="E4072" t="s">
        <v>694</v>
      </c>
      <c r="F4072" t="s">
        <v>8675</v>
      </c>
    </row>
    <row r="4073" spans="1:6" x14ac:dyDescent="0.25">
      <c r="A4073" t="str">
        <f t="shared" si="126"/>
        <v>AMMS3495</v>
      </c>
      <c r="B4073" s="116" t="str">
        <f t="shared" si="127"/>
        <v xml:space="preserve">MARLBORO GOLD </v>
      </c>
      <c r="C4073" s="101">
        <v>8.3000000000000007</v>
      </c>
      <c r="D4073" t="s">
        <v>8567</v>
      </c>
      <c r="E4073" t="s">
        <v>668</v>
      </c>
      <c r="F4073" t="s">
        <v>8676</v>
      </c>
    </row>
    <row r="4074" spans="1:6" x14ac:dyDescent="0.25">
      <c r="A4074" t="str">
        <f t="shared" si="126"/>
        <v>AMMS2769</v>
      </c>
      <c r="B4074" s="116" t="str">
        <f t="shared" si="127"/>
        <v xml:space="preserve">MARLBORO GOLD </v>
      </c>
      <c r="C4074" s="101">
        <v>18.899999999999999</v>
      </c>
      <c r="D4074" t="s">
        <v>8584</v>
      </c>
      <c r="E4074" t="s">
        <v>668</v>
      </c>
      <c r="F4074" t="s">
        <v>8677</v>
      </c>
    </row>
    <row r="4075" spans="1:6" x14ac:dyDescent="0.25">
      <c r="A4075" t="str">
        <f t="shared" si="126"/>
        <v>AMMS3704</v>
      </c>
      <c r="B4075" s="116" t="str">
        <f t="shared" si="127"/>
        <v xml:space="preserve">MARLBORO GOLD TOUCH ROLLING TOBACCO </v>
      </c>
      <c r="C4075" s="101">
        <v>7.8</v>
      </c>
      <c r="D4075" t="s">
        <v>8567</v>
      </c>
      <c r="E4075" t="s">
        <v>8678</v>
      </c>
      <c r="F4075" t="s">
        <v>8679</v>
      </c>
    </row>
    <row r="4076" spans="1:6" x14ac:dyDescent="0.25">
      <c r="A4076" t="str">
        <f t="shared" si="126"/>
        <v>AMMS3490</v>
      </c>
      <c r="B4076" s="116" t="str">
        <f t="shared" si="127"/>
        <v xml:space="preserve">MAYA 30 G </v>
      </c>
      <c r="C4076" s="101">
        <v>7.3</v>
      </c>
      <c r="D4076" t="s">
        <v>8567</v>
      </c>
      <c r="E4076" t="s">
        <v>8680</v>
      </c>
      <c r="F4076" t="s">
        <v>8681</v>
      </c>
    </row>
    <row r="4077" spans="1:6" x14ac:dyDescent="0.25">
      <c r="A4077" t="str">
        <f t="shared" si="126"/>
        <v>AMMS20142</v>
      </c>
      <c r="B4077" s="122" t="str">
        <f t="shared" si="127"/>
        <v xml:space="preserve">MON TERROIR BLOND </v>
      </c>
      <c r="C4077" s="101">
        <v>7.3</v>
      </c>
      <c r="D4077" t="s">
        <v>8567</v>
      </c>
      <c r="E4077" t="s">
        <v>8682</v>
      </c>
      <c r="F4077" t="s">
        <v>8683</v>
      </c>
    </row>
    <row r="4078" spans="1:6" x14ac:dyDescent="0.25">
      <c r="A4078" t="str">
        <f t="shared" si="126"/>
        <v>AMMS3453</v>
      </c>
      <c r="B4078" s="122" t="str">
        <f t="shared" si="127"/>
        <v xml:space="preserve">MS TABACCO TRINCIATO 30 </v>
      </c>
      <c r="C4078" s="101">
        <v>7.8</v>
      </c>
      <c r="D4078" t="s">
        <v>8567</v>
      </c>
      <c r="E4078" t="s">
        <v>8684</v>
      </c>
      <c r="F4078" t="s">
        <v>8685</v>
      </c>
    </row>
    <row r="4079" spans="1:6" x14ac:dyDescent="0.25">
      <c r="A4079" t="str">
        <f t="shared" si="126"/>
        <v>AMMS3454</v>
      </c>
      <c r="B4079" s="122" t="str">
        <f t="shared" si="127"/>
        <v xml:space="preserve">OLD HOLBORN </v>
      </c>
      <c r="C4079" s="101">
        <v>8.3000000000000007</v>
      </c>
      <c r="D4079" t="s">
        <v>8567</v>
      </c>
      <c r="E4079" t="s">
        <v>8686</v>
      </c>
      <c r="F4079" t="s">
        <v>8687</v>
      </c>
    </row>
    <row r="4080" spans="1:6" x14ac:dyDescent="0.25">
      <c r="A4080" t="str">
        <f t="shared" si="126"/>
        <v>AMMS3456</v>
      </c>
      <c r="B4080" s="122" t="str">
        <f t="shared" si="127"/>
        <v xml:space="preserve">OLD HOLBORN BLONDE </v>
      </c>
      <c r="C4080" s="101">
        <v>8.3000000000000007</v>
      </c>
      <c r="D4080" t="s">
        <v>8567</v>
      </c>
      <c r="E4080" t="s">
        <v>8688</v>
      </c>
      <c r="F4080" t="s">
        <v>8689</v>
      </c>
    </row>
    <row r="4081" spans="1:6" x14ac:dyDescent="0.25">
      <c r="A4081" t="str">
        <f t="shared" si="126"/>
        <v>AMMS3455</v>
      </c>
      <c r="B4081" s="122" t="str">
        <f t="shared" si="127"/>
        <v xml:space="preserve">OLD HOLBORN YELLOW </v>
      </c>
      <c r="C4081" s="101">
        <v>8.3000000000000007</v>
      </c>
      <c r="D4081" t="s">
        <v>8567</v>
      </c>
      <c r="E4081" t="s">
        <v>8690</v>
      </c>
      <c r="F4081" t="s">
        <v>8691</v>
      </c>
    </row>
    <row r="4082" spans="1:6" x14ac:dyDescent="0.25">
      <c r="A4082" t="str">
        <f t="shared" si="126"/>
        <v>AMMS3493</v>
      </c>
      <c r="B4082" s="122" t="str">
        <f t="shared" si="127"/>
        <v xml:space="preserve">PHILIP MORRIS BLUE </v>
      </c>
      <c r="C4082" s="101">
        <v>7.9</v>
      </c>
      <c r="D4082" t="s">
        <v>8567</v>
      </c>
      <c r="E4082" t="s">
        <v>2605</v>
      </c>
      <c r="F4082" t="s">
        <v>8692</v>
      </c>
    </row>
    <row r="4083" spans="1:6" x14ac:dyDescent="0.25">
      <c r="A4083" t="str">
        <f t="shared" si="126"/>
        <v>AMMS3492</v>
      </c>
      <c r="B4083" s="122" t="str">
        <f t="shared" si="127"/>
        <v xml:space="preserve">PHILIP MORRIS VOLUME TOBACCO </v>
      </c>
      <c r="C4083" s="101">
        <v>7.9</v>
      </c>
      <c r="D4083" t="s">
        <v>8567</v>
      </c>
      <c r="E4083" t="s">
        <v>8693</v>
      </c>
      <c r="F4083" t="s">
        <v>8694</v>
      </c>
    </row>
    <row r="4084" spans="1:6" x14ac:dyDescent="0.25">
      <c r="A4084" t="str">
        <f t="shared" si="126"/>
        <v>AMMS2824</v>
      </c>
      <c r="B4084" s="122" t="str">
        <f t="shared" si="127"/>
        <v xml:space="preserve">PUEBLO BLUE </v>
      </c>
      <c r="C4084" s="101">
        <v>8</v>
      </c>
      <c r="D4084" t="s">
        <v>8567</v>
      </c>
      <c r="E4084" t="s">
        <v>2623</v>
      </c>
      <c r="F4084" t="s">
        <v>8695</v>
      </c>
    </row>
    <row r="4085" spans="1:6" x14ac:dyDescent="0.25">
      <c r="A4085" t="str">
        <f t="shared" si="126"/>
        <v>AMMS3650</v>
      </c>
      <c r="B4085" s="122" t="str">
        <f t="shared" si="127"/>
        <v xml:space="preserve">PUEBLO BLUE 70 </v>
      </c>
      <c r="C4085" s="101">
        <v>18.600000000000001</v>
      </c>
      <c r="D4085" t="s">
        <v>8584</v>
      </c>
      <c r="E4085" t="s">
        <v>8696</v>
      </c>
      <c r="F4085" t="s">
        <v>8697</v>
      </c>
    </row>
    <row r="4086" spans="1:6" x14ac:dyDescent="0.25">
      <c r="A4086" t="str">
        <f t="shared" si="126"/>
        <v>AMMS2281</v>
      </c>
      <c r="B4086" s="122" t="str">
        <f t="shared" si="127"/>
        <v xml:space="preserve">PUEBLO BURLEY BLEND </v>
      </c>
      <c r="C4086" s="101">
        <v>8</v>
      </c>
      <c r="D4086" t="s">
        <v>8567</v>
      </c>
      <c r="E4086" t="s">
        <v>8698</v>
      </c>
      <c r="F4086" t="s">
        <v>8699</v>
      </c>
    </row>
    <row r="4087" spans="1:6" x14ac:dyDescent="0.25">
      <c r="A4087" t="str">
        <f t="shared" si="126"/>
        <v>AMMS1927</v>
      </c>
      <c r="B4087" s="122" t="str">
        <f t="shared" si="127"/>
        <v xml:space="preserve">PUEBLO CLASSIC </v>
      </c>
      <c r="C4087" s="101">
        <v>8</v>
      </c>
      <c r="D4087" t="s">
        <v>8567</v>
      </c>
      <c r="E4087" t="s">
        <v>645</v>
      </c>
      <c r="F4087" t="s">
        <v>8700</v>
      </c>
    </row>
    <row r="4088" spans="1:6" x14ac:dyDescent="0.25">
      <c r="A4088" t="str">
        <f t="shared" si="126"/>
        <v>AMMS2774</v>
      </c>
      <c r="B4088" s="122" t="str">
        <f t="shared" si="127"/>
        <v xml:space="preserve">PUEBLO CLASSIC 70 </v>
      </c>
      <c r="C4088" s="101">
        <v>18.600000000000001</v>
      </c>
      <c r="D4088" t="s">
        <v>8584</v>
      </c>
      <c r="E4088" t="s">
        <v>8701</v>
      </c>
      <c r="F4088" t="s">
        <v>8702</v>
      </c>
    </row>
    <row r="4089" spans="1:6" x14ac:dyDescent="0.25">
      <c r="A4089" t="str">
        <f t="shared" si="126"/>
        <v>AMMS20215</v>
      </c>
      <c r="B4089" s="122" t="str">
        <f t="shared" si="127"/>
        <v xml:space="preserve">PUEBLO PINK </v>
      </c>
      <c r="C4089" s="101">
        <v>8</v>
      </c>
      <c r="D4089" t="s">
        <v>8567</v>
      </c>
      <c r="E4089" t="s">
        <v>8703</v>
      </c>
      <c r="F4089" t="s">
        <v>8704</v>
      </c>
    </row>
    <row r="4090" spans="1:6" x14ac:dyDescent="0.25">
      <c r="A4090" t="str">
        <f t="shared" si="126"/>
        <v>AMMS3481</v>
      </c>
      <c r="B4090" s="122" t="str">
        <f t="shared" si="127"/>
        <v xml:space="preserve">R&amp;W 30 G </v>
      </c>
      <c r="C4090" s="101">
        <v>7.8</v>
      </c>
      <c r="D4090" t="s">
        <v>8567</v>
      </c>
      <c r="E4090" t="s">
        <v>8705</v>
      </c>
      <c r="F4090" t="s">
        <v>8706</v>
      </c>
    </row>
    <row r="4091" spans="1:6" x14ac:dyDescent="0.25">
      <c r="A4091" t="str">
        <f t="shared" si="126"/>
        <v>AMMS3690</v>
      </c>
      <c r="B4091" s="122" t="str">
        <f t="shared" si="127"/>
        <v xml:space="preserve">RED HOUSE </v>
      </c>
      <c r="C4091" s="101">
        <v>6</v>
      </c>
      <c r="D4091" t="s">
        <v>8567</v>
      </c>
      <c r="E4091" t="s">
        <v>8707</v>
      </c>
      <c r="F4091" t="s">
        <v>8708</v>
      </c>
    </row>
    <row r="4092" spans="1:6" x14ac:dyDescent="0.25">
      <c r="A4092" t="str">
        <f t="shared" si="126"/>
        <v>AMMS3586</v>
      </c>
      <c r="B4092" s="122" t="str">
        <f t="shared" si="127"/>
        <v xml:space="preserve">ROLL YOUR OWN AMERICAN BLEND BLOND </v>
      </c>
      <c r="C4092" s="101">
        <v>6.4</v>
      </c>
      <c r="D4092" t="s">
        <v>8567</v>
      </c>
      <c r="E4092" t="s">
        <v>8709</v>
      </c>
      <c r="F4092" t="s">
        <v>8710</v>
      </c>
    </row>
    <row r="4093" spans="1:6" x14ac:dyDescent="0.25">
      <c r="A4093" t="str">
        <f t="shared" si="126"/>
        <v>AMMS3584</v>
      </c>
      <c r="B4093" s="122" t="str">
        <f t="shared" si="127"/>
        <v xml:space="preserve">ROLL YOUR OWN HALFZWARE SHAG BLUE </v>
      </c>
      <c r="C4093" s="101">
        <v>6.4</v>
      </c>
      <c r="D4093" t="s">
        <v>8567</v>
      </c>
      <c r="E4093" t="s">
        <v>8711</v>
      </c>
      <c r="F4093" t="s">
        <v>8712</v>
      </c>
    </row>
    <row r="4094" spans="1:6" x14ac:dyDescent="0.25">
      <c r="A4094" t="str">
        <f t="shared" si="126"/>
        <v>AMMS3452</v>
      </c>
      <c r="B4094" s="122" t="str">
        <f t="shared" si="127"/>
        <v xml:space="preserve">ROTHMANS OF LONDON VOLUME TOBACCO </v>
      </c>
      <c r="C4094" s="101">
        <v>7.8</v>
      </c>
      <c r="D4094" t="s">
        <v>8567</v>
      </c>
      <c r="E4094" t="s">
        <v>8713</v>
      </c>
      <c r="F4094" t="s">
        <v>8714</v>
      </c>
    </row>
    <row r="4095" spans="1:6" x14ac:dyDescent="0.25">
      <c r="A4095" t="str">
        <f t="shared" si="126"/>
        <v>AMMS345</v>
      </c>
      <c r="B4095" s="122" t="str">
        <f t="shared" si="127"/>
        <v xml:space="preserve">SAMSON ORIGINAL BLEND </v>
      </c>
      <c r="C4095" s="101">
        <v>9.1999999999999993</v>
      </c>
      <c r="D4095" t="s">
        <v>1125</v>
      </c>
      <c r="E4095" t="s">
        <v>8715</v>
      </c>
      <c r="F4095" t="s">
        <v>8716</v>
      </c>
    </row>
    <row r="4096" spans="1:6" x14ac:dyDescent="0.25">
      <c r="A4096" t="str">
        <f t="shared" si="126"/>
        <v>AMMS3659</v>
      </c>
      <c r="B4096" s="122" t="str">
        <f t="shared" si="127"/>
        <v xml:space="preserve">SAUVAGE BLOND 30 G </v>
      </c>
      <c r="C4096" s="101">
        <v>7.9</v>
      </c>
      <c r="D4096" t="s">
        <v>8567</v>
      </c>
      <c r="E4096" t="s">
        <v>8717</v>
      </c>
      <c r="F4096" t="s">
        <v>8718</v>
      </c>
    </row>
    <row r="4097" spans="1:6" x14ac:dyDescent="0.25">
      <c r="A4097" t="str">
        <f t="shared" si="126"/>
        <v>AMMS3813</v>
      </c>
      <c r="B4097" s="122" t="str">
        <f t="shared" si="127"/>
        <v xml:space="preserve">STANLEY MASTER BLEND </v>
      </c>
      <c r="C4097" s="101">
        <v>6.5</v>
      </c>
      <c r="D4097" t="s">
        <v>8567</v>
      </c>
      <c r="E4097" t="s">
        <v>8719</v>
      </c>
      <c r="F4097" t="s">
        <v>8720</v>
      </c>
    </row>
    <row r="4098" spans="1:6" x14ac:dyDescent="0.25">
      <c r="A4098" t="str">
        <f t="shared" ref="A4098:A4105" si="128">"AMMS" &amp; F4098</f>
        <v>AMMS3673</v>
      </c>
      <c r="B4098" s="122" t="str">
        <f t="shared" ref="B4098:B4161" si="129">E4098 &amp; " " &amp; IF(D4098="astuccio da 20 pezzi","*AST 20",IF(D4098="cartoccio da 20 pezzi","*CART 20",""))</f>
        <v xml:space="preserve">THE KING RED 30 G </v>
      </c>
      <c r="C4098" s="101">
        <v>5.8</v>
      </c>
      <c r="D4098" t="s">
        <v>8567</v>
      </c>
      <c r="E4098" t="s">
        <v>8721</v>
      </c>
      <c r="F4098" t="s">
        <v>8722</v>
      </c>
    </row>
    <row r="4099" spans="1:6" x14ac:dyDescent="0.25">
      <c r="A4099" t="str">
        <f t="shared" si="128"/>
        <v>AMMS930</v>
      </c>
      <c r="B4099" s="122" t="str">
        <f t="shared" si="129"/>
        <v xml:space="preserve">TILBURY AMERICAN BLEND </v>
      </c>
      <c r="C4099" s="101">
        <v>9.8000000000000007</v>
      </c>
      <c r="D4099" t="s">
        <v>1125</v>
      </c>
      <c r="E4099" t="s">
        <v>8723</v>
      </c>
      <c r="F4099" t="s">
        <v>8724</v>
      </c>
    </row>
    <row r="4100" spans="1:6" x14ac:dyDescent="0.25">
      <c r="A4100" t="str">
        <f t="shared" si="128"/>
        <v>AMMS3461</v>
      </c>
      <c r="B4100" s="122" t="str">
        <f t="shared" si="129"/>
        <v xml:space="preserve">WINSTON BLUE </v>
      </c>
      <c r="C4100" s="101">
        <v>8</v>
      </c>
      <c r="D4100" t="s">
        <v>8567</v>
      </c>
      <c r="E4100" t="s">
        <v>646</v>
      </c>
      <c r="F4100" t="s">
        <v>8725</v>
      </c>
    </row>
    <row r="4101" spans="1:6" x14ac:dyDescent="0.25">
      <c r="A4101" t="str">
        <f t="shared" si="128"/>
        <v>AMMS3758</v>
      </c>
      <c r="B4101" s="122" t="str">
        <f t="shared" si="129"/>
        <v xml:space="preserve">WINSTON BLUE </v>
      </c>
      <c r="C4101" s="101">
        <v>12.4</v>
      </c>
      <c r="D4101" t="s">
        <v>8726</v>
      </c>
      <c r="E4101" t="s">
        <v>646</v>
      </c>
      <c r="F4101" t="s">
        <v>8727</v>
      </c>
    </row>
    <row r="4102" spans="1:6" x14ac:dyDescent="0.25">
      <c r="A4102" t="str">
        <f t="shared" si="128"/>
        <v>AMMS3460</v>
      </c>
      <c r="B4102" s="122" t="str">
        <f t="shared" si="129"/>
        <v xml:space="preserve">WINSTON RED </v>
      </c>
      <c r="C4102" s="101">
        <v>8</v>
      </c>
      <c r="D4102" t="s">
        <v>8567</v>
      </c>
      <c r="E4102" t="s">
        <v>892</v>
      </c>
      <c r="F4102" t="s">
        <v>8728</v>
      </c>
    </row>
    <row r="4103" spans="1:6" x14ac:dyDescent="0.25">
      <c r="A4103" t="str">
        <f t="shared" si="128"/>
        <v>AMMS3040</v>
      </c>
      <c r="B4103" s="122" t="str">
        <f t="shared" si="129"/>
        <v xml:space="preserve">WINSTON RED VOLUME TOBACCO </v>
      </c>
      <c r="C4103" s="101">
        <v>14</v>
      </c>
      <c r="D4103" t="s">
        <v>946</v>
      </c>
      <c r="E4103" t="s">
        <v>8729</v>
      </c>
      <c r="F4103" t="s">
        <v>8730</v>
      </c>
    </row>
    <row r="4104" spans="1:6" x14ac:dyDescent="0.25">
      <c r="A4104" t="str">
        <f t="shared" si="128"/>
        <v>AMMS3803</v>
      </c>
      <c r="B4104" s="122" t="str">
        <f t="shared" si="129"/>
        <v xml:space="preserve">YESMOKE AMERICAN BLEND </v>
      </c>
      <c r="C4104" s="101">
        <v>7.2</v>
      </c>
      <c r="D4104" t="s">
        <v>8567</v>
      </c>
      <c r="E4104" t="s">
        <v>8731</v>
      </c>
      <c r="F4104" t="s">
        <v>8732</v>
      </c>
    </row>
    <row r="4105" spans="1:6" x14ac:dyDescent="0.25">
      <c r="A4105" t="str">
        <f t="shared" si="128"/>
        <v>AMMS3804</v>
      </c>
      <c r="B4105" s="122" t="str">
        <f t="shared" si="129"/>
        <v xml:space="preserve">YESMOKE VIRGINIA &amp; BURLEY </v>
      </c>
      <c r="C4105" s="101">
        <v>7.2</v>
      </c>
      <c r="D4105" t="s">
        <v>8567</v>
      </c>
      <c r="E4105" t="s">
        <v>8733</v>
      </c>
      <c r="F4105" t="s">
        <v>8734</v>
      </c>
    </row>
    <row r="4106" spans="1:6" x14ac:dyDescent="0.25">
      <c r="B4106" s="122" t="str">
        <f t="shared" si="129"/>
        <v xml:space="preserve"> </v>
      </c>
    </row>
    <row r="4107" spans="1:6" x14ac:dyDescent="0.25">
      <c r="B4107" s="122" t="str">
        <f t="shared" si="129"/>
        <v xml:space="preserve"> </v>
      </c>
    </row>
    <row r="4108" spans="1:6" x14ac:dyDescent="0.25">
      <c r="B4108" s="122" t="str">
        <f t="shared" si="129"/>
        <v xml:space="preserve"> </v>
      </c>
    </row>
    <row r="4109" spans="1:6" x14ac:dyDescent="0.25">
      <c r="B4109" s="122" t="str">
        <f t="shared" si="129"/>
        <v xml:space="preserve"> </v>
      </c>
    </row>
    <row r="4110" spans="1:6" x14ac:dyDescent="0.25">
      <c r="B4110" s="122" t="str">
        <f t="shared" si="129"/>
        <v xml:space="preserve"> </v>
      </c>
    </row>
    <row r="4111" spans="1:6" x14ac:dyDescent="0.25">
      <c r="B4111" s="122" t="str">
        <f t="shared" si="129"/>
        <v xml:space="preserve"> </v>
      </c>
    </row>
    <row r="4112" spans="1:6" x14ac:dyDescent="0.25">
      <c r="B4112" s="122" t="str">
        <f t="shared" si="129"/>
        <v xml:space="preserve"> </v>
      </c>
    </row>
    <row r="4113" spans="2:2" x14ac:dyDescent="0.25">
      <c r="B4113" s="122" t="str">
        <f t="shared" si="129"/>
        <v xml:space="preserve"> </v>
      </c>
    </row>
    <row r="4114" spans="2:2" x14ac:dyDescent="0.25">
      <c r="B4114" s="122" t="str">
        <f t="shared" si="129"/>
        <v xml:space="preserve"> </v>
      </c>
    </row>
    <row r="4115" spans="2:2" x14ac:dyDescent="0.25">
      <c r="B4115" s="122" t="str">
        <f t="shared" si="129"/>
        <v xml:space="preserve"> </v>
      </c>
    </row>
    <row r="4116" spans="2:2" x14ac:dyDescent="0.25">
      <c r="B4116" s="122" t="str">
        <f t="shared" si="129"/>
        <v xml:space="preserve"> </v>
      </c>
    </row>
    <row r="4117" spans="2:2" x14ac:dyDescent="0.25">
      <c r="B4117" s="122" t="str">
        <f t="shared" si="129"/>
        <v xml:space="preserve"> </v>
      </c>
    </row>
    <row r="4118" spans="2:2" x14ac:dyDescent="0.25">
      <c r="B4118" s="122" t="str">
        <f t="shared" si="129"/>
        <v xml:space="preserve"> </v>
      </c>
    </row>
    <row r="4119" spans="2:2" x14ac:dyDescent="0.25">
      <c r="B4119" s="122" t="str">
        <f t="shared" si="129"/>
        <v xml:space="preserve"> </v>
      </c>
    </row>
    <row r="4120" spans="2:2" x14ac:dyDescent="0.25">
      <c r="B4120" s="122" t="str">
        <f t="shared" si="129"/>
        <v xml:space="preserve"> </v>
      </c>
    </row>
    <row r="4121" spans="2:2" x14ac:dyDescent="0.25">
      <c r="B4121" s="122" t="str">
        <f t="shared" si="129"/>
        <v xml:space="preserve"> </v>
      </c>
    </row>
    <row r="4122" spans="2:2" x14ac:dyDescent="0.25">
      <c r="B4122" s="122" t="str">
        <f t="shared" si="129"/>
        <v xml:space="preserve"> </v>
      </c>
    </row>
    <row r="4123" spans="2:2" x14ac:dyDescent="0.25">
      <c r="B4123" s="122" t="str">
        <f t="shared" si="129"/>
        <v xml:space="preserve"> </v>
      </c>
    </row>
    <row r="4124" spans="2:2" x14ac:dyDescent="0.25">
      <c r="B4124" s="122" t="str">
        <f t="shared" si="129"/>
        <v xml:space="preserve"> </v>
      </c>
    </row>
    <row r="4125" spans="2:2" x14ac:dyDescent="0.25">
      <c r="B4125" s="122" t="str">
        <f t="shared" si="129"/>
        <v xml:space="preserve"> </v>
      </c>
    </row>
    <row r="4126" spans="2:2" x14ac:dyDescent="0.25">
      <c r="B4126" s="122" t="str">
        <f t="shared" si="129"/>
        <v xml:space="preserve"> </v>
      </c>
    </row>
    <row r="4127" spans="2:2" x14ac:dyDescent="0.25">
      <c r="B4127" s="122" t="str">
        <f t="shared" si="129"/>
        <v xml:space="preserve"> </v>
      </c>
    </row>
    <row r="4128" spans="2:2" x14ac:dyDescent="0.25">
      <c r="B4128" s="122" t="str">
        <f t="shared" si="129"/>
        <v xml:space="preserve"> </v>
      </c>
    </row>
    <row r="4129" spans="2:2" x14ac:dyDescent="0.25">
      <c r="B4129" s="122" t="str">
        <f t="shared" si="129"/>
        <v xml:space="preserve"> </v>
      </c>
    </row>
    <row r="4130" spans="2:2" x14ac:dyDescent="0.25">
      <c r="B4130" s="122" t="str">
        <f t="shared" si="129"/>
        <v xml:space="preserve"> </v>
      </c>
    </row>
    <row r="4131" spans="2:2" x14ac:dyDescent="0.25">
      <c r="B4131" s="122" t="str">
        <f t="shared" si="129"/>
        <v xml:space="preserve"> </v>
      </c>
    </row>
    <row r="4132" spans="2:2" x14ac:dyDescent="0.25">
      <c r="B4132" s="122" t="str">
        <f t="shared" si="129"/>
        <v xml:space="preserve"> </v>
      </c>
    </row>
    <row r="4133" spans="2:2" x14ac:dyDescent="0.25">
      <c r="B4133" s="122" t="str">
        <f t="shared" si="129"/>
        <v xml:space="preserve"> </v>
      </c>
    </row>
    <row r="4134" spans="2:2" x14ac:dyDescent="0.25">
      <c r="B4134" s="122" t="str">
        <f t="shared" si="129"/>
        <v xml:space="preserve"> </v>
      </c>
    </row>
    <row r="4135" spans="2:2" x14ac:dyDescent="0.25">
      <c r="B4135" s="122" t="str">
        <f t="shared" si="129"/>
        <v xml:space="preserve"> </v>
      </c>
    </row>
    <row r="4136" spans="2:2" x14ac:dyDescent="0.25">
      <c r="B4136" s="122" t="str">
        <f t="shared" si="129"/>
        <v xml:space="preserve"> </v>
      </c>
    </row>
    <row r="4137" spans="2:2" x14ac:dyDescent="0.25">
      <c r="B4137" s="122" t="str">
        <f t="shared" si="129"/>
        <v xml:space="preserve"> </v>
      </c>
    </row>
    <row r="4138" spans="2:2" x14ac:dyDescent="0.25">
      <c r="B4138" s="122" t="str">
        <f t="shared" si="129"/>
        <v xml:space="preserve"> </v>
      </c>
    </row>
    <row r="4139" spans="2:2" x14ac:dyDescent="0.25">
      <c r="B4139" s="122" t="str">
        <f t="shared" si="129"/>
        <v xml:space="preserve"> </v>
      </c>
    </row>
    <row r="4140" spans="2:2" x14ac:dyDescent="0.25">
      <c r="B4140" s="122" t="str">
        <f t="shared" si="129"/>
        <v xml:space="preserve"> </v>
      </c>
    </row>
    <row r="4141" spans="2:2" x14ac:dyDescent="0.25">
      <c r="B4141" s="122" t="str">
        <f t="shared" si="129"/>
        <v xml:space="preserve"> </v>
      </c>
    </row>
    <row r="4142" spans="2:2" x14ac:dyDescent="0.25">
      <c r="B4142" s="122" t="str">
        <f t="shared" si="129"/>
        <v xml:space="preserve"> </v>
      </c>
    </row>
    <row r="4143" spans="2:2" x14ac:dyDescent="0.25">
      <c r="B4143" s="122" t="str">
        <f t="shared" si="129"/>
        <v xml:space="preserve"> </v>
      </c>
    </row>
    <row r="4144" spans="2:2" x14ac:dyDescent="0.25">
      <c r="B4144" s="122" t="str">
        <f t="shared" si="129"/>
        <v xml:space="preserve"> </v>
      </c>
    </row>
    <row r="4145" spans="2:2" x14ac:dyDescent="0.25">
      <c r="B4145" s="122" t="str">
        <f t="shared" si="129"/>
        <v xml:space="preserve"> </v>
      </c>
    </row>
    <row r="4146" spans="2:2" x14ac:dyDescent="0.25">
      <c r="B4146" s="122" t="str">
        <f t="shared" si="129"/>
        <v xml:space="preserve"> </v>
      </c>
    </row>
    <row r="4147" spans="2:2" x14ac:dyDescent="0.25">
      <c r="B4147" s="122" t="str">
        <f t="shared" si="129"/>
        <v xml:space="preserve"> </v>
      </c>
    </row>
    <row r="4148" spans="2:2" x14ac:dyDescent="0.25">
      <c r="B4148" s="122" t="str">
        <f t="shared" si="129"/>
        <v xml:space="preserve"> </v>
      </c>
    </row>
    <row r="4149" spans="2:2" x14ac:dyDescent="0.25">
      <c r="B4149" s="122" t="str">
        <f t="shared" si="129"/>
        <v xml:space="preserve"> </v>
      </c>
    </row>
    <row r="4150" spans="2:2" x14ac:dyDescent="0.25">
      <c r="B4150" s="122" t="str">
        <f t="shared" si="129"/>
        <v xml:space="preserve"> </v>
      </c>
    </row>
    <row r="4151" spans="2:2" x14ac:dyDescent="0.25">
      <c r="B4151" s="122" t="str">
        <f t="shared" si="129"/>
        <v xml:space="preserve"> </v>
      </c>
    </row>
    <row r="4152" spans="2:2" x14ac:dyDescent="0.25">
      <c r="B4152" s="122" t="str">
        <f t="shared" si="129"/>
        <v xml:space="preserve"> </v>
      </c>
    </row>
    <row r="4153" spans="2:2" x14ac:dyDescent="0.25">
      <c r="B4153" s="122" t="str">
        <f t="shared" si="129"/>
        <v xml:space="preserve"> </v>
      </c>
    </row>
    <row r="4154" spans="2:2" x14ac:dyDescent="0.25">
      <c r="B4154" s="122" t="str">
        <f t="shared" si="129"/>
        <v xml:space="preserve"> </v>
      </c>
    </row>
    <row r="4155" spans="2:2" x14ac:dyDescent="0.25">
      <c r="B4155" s="122" t="str">
        <f t="shared" si="129"/>
        <v xml:space="preserve"> </v>
      </c>
    </row>
    <row r="4156" spans="2:2" x14ac:dyDescent="0.25">
      <c r="B4156" s="122" t="str">
        <f t="shared" si="129"/>
        <v xml:space="preserve"> </v>
      </c>
    </row>
    <row r="4157" spans="2:2" x14ac:dyDescent="0.25">
      <c r="B4157" s="122" t="str">
        <f t="shared" si="129"/>
        <v xml:space="preserve"> </v>
      </c>
    </row>
    <row r="4158" spans="2:2" x14ac:dyDescent="0.25">
      <c r="B4158" s="122" t="str">
        <f t="shared" si="129"/>
        <v xml:space="preserve"> </v>
      </c>
    </row>
    <row r="4159" spans="2:2" x14ac:dyDescent="0.25">
      <c r="B4159" s="122" t="str">
        <f t="shared" si="129"/>
        <v xml:space="preserve"> </v>
      </c>
    </row>
    <row r="4160" spans="2:2" x14ac:dyDescent="0.25">
      <c r="B4160" s="122" t="str">
        <f t="shared" si="129"/>
        <v xml:space="preserve"> </v>
      </c>
    </row>
    <row r="4161" spans="2:2" x14ac:dyDescent="0.25">
      <c r="B4161" s="122" t="str">
        <f t="shared" si="129"/>
        <v xml:space="preserve"> </v>
      </c>
    </row>
    <row r="4162" spans="2:2" x14ac:dyDescent="0.25">
      <c r="B4162" s="122" t="str">
        <f t="shared" ref="B4162:B4200" si="130">E4162 &amp; " " &amp; IF(D4162="astuccio da 20 pezzi","*AST 20",IF(D4162="cartoccio da 20 pezzi","*CART 20",""))</f>
        <v xml:space="preserve"> </v>
      </c>
    </row>
    <row r="4163" spans="2:2" x14ac:dyDescent="0.25">
      <c r="B4163" s="122" t="str">
        <f t="shared" si="130"/>
        <v xml:space="preserve"> </v>
      </c>
    </row>
    <row r="4164" spans="2:2" x14ac:dyDescent="0.25">
      <c r="B4164" s="122" t="str">
        <f t="shared" si="130"/>
        <v xml:space="preserve"> </v>
      </c>
    </row>
    <row r="4165" spans="2:2" x14ac:dyDescent="0.25">
      <c r="B4165" s="122" t="str">
        <f t="shared" si="130"/>
        <v xml:space="preserve"> </v>
      </c>
    </row>
    <row r="4166" spans="2:2" x14ac:dyDescent="0.25">
      <c r="B4166" s="122" t="str">
        <f t="shared" si="130"/>
        <v xml:space="preserve"> </v>
      </c>
    </row>
    <row r="4167" spans="2:2" x14ac:dyDescent="0.25">
      <c r="B4167" s="122" t="str">
        <f t="shared" si="130"/>
        <v xml:space="preserve"> </v>
      </c>
    </row>
    <row r="4168" spans="2:2" x14ac:dyDescent="0.25">
      <c r="B4168" s="122" t="str">
        <f t="shared" si="130"/>
        <v xml:space="preserve"> </v>
      </c>
    </row>
    <row r="4169" spans="2:2" x14ac:dyDescent="0.25">
      <c r="B4169" s="122" t="str">
        <f t="shared" si="130"/>
        <v xml:space="preserve"> </v>
      </c>
    </row>
    <row r="4170" spans="2:2" x14ac:dyDescent="0.25">
      <c r="B4170" s="122" t="str">
        <f t="shared" si="130"/>
        <v xml:space="preserve"> </v>
      </c>
    </row>
    <row r="4171" spans="2:2" x14ac:dyDescent="0.25">
      <c r="B4171" s="122" t="str">
        <f t="shared" si="130"/>
        <v xml:space="preserve"> </v>
      </c>
    </row>
    <row r="4172" spans="2:2" x14ac:dyDescent="0.25">
      <c r="B4172" s="122" t="str">
        <f t="shared" si="130"/>
        <v xml:space="preserve"> </v>
      </c>
    </row>
    <row r="4173" spans="2:2" x14ac:dyDescent="0.25">
      <c r="B4173" s="122" t="str">
        <f t="shared" si="130"/>
        <v xml:space="preserve"> </v>
      </c>
    </row>
    <row r="4174" spans="2:2" x14ac:dyDescent="0.25">
      <c r="B4174" s="122" t="str">
        <f t="shared" si="130"/>
        <v xml:space="preserve"> </v>
      </c>
    </row>
    <row r="4175" spans="2:2" x14ac:dyDescent="0.25">
      <c r="B4175" s="122" t="str">
        <f t="shared" si="130"/>
        <v xml:space="preserve"> </v>
      </c>
    </row>
    <row r="4176" spans="2:2" x14ac:dyDescent="0.25">
      <c r="B4176" s="122" t="str">
        <f t="shared" si="130"/>
        <v xml:space="preserve"> </v>
      </c>
    </row>
    <row r="4177" spans="2:2" x14ac:dyDescent="0.25">
      <c r="B4177" s="122" t="str">
        <f t="shared" si="130"/>
        <v xml:space="preserve"> </v>
      </c>
    </row>
    <row r="4178" spans="2:2" x14ac:dyDescent="0.25">
      <c r="B4178" s="122" t="str">
        <f t="shared" si="130"/>
        <v xml:space="preserve"> </v>
      </c>
    </row>
    <row r="4179" spans="2:2" x14ac:dyDescent="0.25">
      <c r="B4179" s="122" t="str">
        <f t="shared" si="130"/>
        <v xml:space="preserve"> </v>
      </c>
    </row>
    <row r="4180" spans="2:2" x14ac:dyDescent="0.25">
      <c r="B4180" s="122" t="str">
        <f t="shared" si="130"/>
        <v xml:space="preserve"> </v>
      </c>
    </row>
    <row r="4181" spans="2:2" x14ac:dyDescent="0.25">
      <c r="B4181" s="122" t="str">
        <f t="shared" si="130"/>
        <v xml:space="preserve"> </v>
      </c>
    </row>
    <row r="4182" spans="2:2" x14ac:dyDescent="0.25">
      <c r="B4182" s="122" t="str">
        <f t="shared" si="130"/>
        <v xml:space="preserve"> </v>
      </c>
    </row>
    <row r="4183" spans="2:2" x14ac:dyDescent="0.25">
      <c r="B4183" s="122" t="str">
        <f t="shared" si="130"/>
        <v xml:space="preserve"> </v>
      </c>
    </row>
    <row r="4184" spans="2:2" x14ac:dyDescent="0.25">
      <c r="B4184" s="122" t="str">
        <f t="shared" si="130"/>
        <v xml:space="preserve"> </v>
      </c>
    </row>
    <row r="4185" spans="2:2" x14ac:dyDescent="0.25">
      <c r="B4185" s="122" t="str">
        <f t="shared" si="130"/>
        <v xml:space="preserve"> </v>
      </c>
    </row>
    <row r="4186" spans="2:2" x14ac:dyDescent="0.25">
      <c r="B4186" s="122" t="str">
        <f t="shared" si="130"/>
        <v xml:space="preserve"> </v>
      </c>
    </row>
    <row r="4187" spans="2:2" x14ac:dyDescent="0.25">
      <c r="B4187" s="122" t="str">
        <f t="shared" si="130"/>
        <v xml:space="preserve"> </v>
      </c>
    </row>
    <row r="4188" spans="2:2" x14ac:dyDescent="0.25">
      <c r="B4188" s="122" t="str">
        <f t="shared" si="130"/>
        <v xml:space="preserve"> </v>
      </c>
    </row>
    <row r="4189" spans="2:2" x14ac:dyDescent="0.25">
      <c r="B4189" s="122" t="str">
        <f t="shared" si="130"/>
        <v xml:space="preserve"> </v>
      </c>
    </row>
    <row r="4190" spans="2:2" x14ac:dyDescent="0.25">
      <c r="B4190" s="122" t="str">
        <f t="shared" si="130"/>
        <v xml:space="preserve"> </v>
      </c>
    </row>
    <row r="4191" spans="2:2" x14ac:dyDescent="0.25">
      <c r="B4191" s="122" t="str">
        <f t="shared" si="130"/>
        <v xml:space="preserve"> </v>
      </c>
    </row>
    <row r="4192" spans="2:2" x14ac:dyDescent="0.25">
      <c r="B4192" s="122" t="str">
        <f t="shared" si="130"/>
        <v xml:space="preserve"> </v>
      </c>
    </row>
    <row r="4193" spans="2:2" x14ac:dyDescent="0.25">
      <c r="B4193" s="122" t="str">
        <f t="shared" si="130"/>
        <v xml:space="preserve"> </v>
      </c>
    </row>
    <row r="4194" spans="2:2" x14ac:dyDescent="0.25">
      <c r="B4194" s="122" t="str">
        <f t="shared" si="130"/>
        <v xml:space="preserve"> </v>
      </c>
    </row>
    <row r="4195" spans="2:2" x14ac:dyDescent="0.25">
      <c r="B4195" s="122" t="str">
        <f t="shared" si="130"/>
        <v xml:space="preserve"> </v>
      </c>
    </row>
    <row r="4196" spans="2:2" x14ac:dyDescent="0.25">
      <c r="B4196" s="122" t="str">
        <f t="shared" si="130"/>
        <v xml:space="preserve"> </v>
      </c>
    </row>
    <row r="4197" spans="2:2" x14ac:dyDescent="0.25">
      <c r="B4197" s="122" t="str">
        <f t="shared" si="130"/>
        <v xml:space="preserve"> </v>
      </c>
    </row>
    <row r="4198" spans="2:2" x14ac:dyDescent="0.25">
      <c r="B4198" s="122" t="str">
        <f t="shared" si="130"/>
        <v xml:space="preserve"> </v>
      </c>
    </row>
    <row r="4199" spans="2:2" x14ac:dyDescent="0.25">
      <c r="B4199" s="122" t="str">
        <f t="shared" si="130"/>
        <v xml:space="preserve"> </v>
      </c>
    </row>
    <row r="4200" spans="2:2" x14ac:dyDescent="0.25">
      <c r="B4200" s="122" t="str">
        <f t="shared" si="130"/>
        <v xml:space="preserve"> 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3"/>
  <dimension ref="A1:E100"/>
  <sheetViews>
    <sheetView workbookViewId="0">
      <selection activeCell="E24" sqref="E24"/>
    </sheetView>
  </sheetViews>
  <sheetFormatPr defaultColWidth="11.42578125" defaultRowHeight="15" x14ac:dyDescent="0.25"/>
  <cols>
    <col min="1" max="1" width="27.28515625" bestFit="1" customWidth="1"/>
    <col min="2" max="2" width="64" bestFit="1" customWidth="1"/>
    <col min="3" max="3" width="10.85546875" bestFit="1" customWidth="1"/>
    <col min="4" max="4" width="11.28515625" bestFit="1" customWidth="1"/>
    <col min="5" max="5" width="5.85546875" bestFit="1" customWidth="1"/>
  </cols>
  <sheetData>
    <row r="1" spans="1:5" x14ac:dyDescent="0.25">
      <c r="A1" t="s">
        <v>8735</v>
      </c>
      <c r="B1" t="s">
        <v>8736</v>
      </c>
    </row>
    <row r="2" spans="1:5" x14ac:dyDescent="0.25">
      <c r="A2" t="s">
        <v>8737</v>
      </c>
      <c r="B2" s="117">
        <v>46254.397094907406</v>
      </c>
    </row>
    <row r="3" spans="1:5" x14ac:dyDescent="0.25">
      <c r="A3" t="s">
        <v>8738</v>
      </c>
      <c r="B3">
        <v>4</v>
      </c>
    </row>
    <row r="4" spans="1:5" x14ac:dyDescent="0.25">
      <c r="A4" t="s">
        <v>8739</v>
      </c>
      <c r="B4">
        <v>86</v>
      </c>
    </row>
    <row r="6" spans="1:5" x14ac:dyDescent="0.25">
      <c r="A6" t="s">
        <v>8740</v>
      </c>
    </row>
    <row r="7" spans="1:5" x14ac:dyDescent="0.25">
      <c r="A7" t="s">
        <v>771</v>
      </c>
      <c r="B7" t="s">
        <v>787</v>
      </c>
      <c r="C7" t="s">
        <v>8741</v>
      </c>
      <c r="D7" t="s">
        <v>8742</v>
      </c>
      <c r="E7" t="s">
        <v>8743</v>
      </c>
    </row>
    <row r="8" spans="1:5" x14ac:dyDescent="0.25">
      <c r="A8">
        <v>920</v>
      </c>
      <c r="B8" t="s">
        <v>8772</v>
      </c>
      <c r="C8">
        <v>12.9</v>
      </c>
      <c r="D8">
        <v>10.7</v>
      </c>
      <c r="E8">
        <v>-2.2000000000000011</v>
      </c>
    </row>
    <row r="9" spans="1:5" x14ac:dyDescent="0.25">
      <c r="A9">
        <v>917</v>
      </c>
      <c r="B9" t="s">
        <v>8779</v>
      </c>
      <c r="C9">
        <v>6.9</v>
      </c>
      <c r="D9">
        <v>8.9</v>
      </c>
      <c r="E9">
        <v>2</v>
      </c>
    </row>
    <row r="10" spans="1:5" x14ac:dyDescent="0.25">
      <c r="A10">
        <v>3947</v>
      </c>
      <c r="B10" t="s">
        <v>9248</v>
      </c>
      <c r="C10">
        <v>0</v>
      </c>
      <c r="D10">
        <v>5.5</v>
      </c>
      <c r="E10">
        <v>5.5</v>
      </c>
    </row>
    <row r="11" spans="1:5" x14ac:dyDescent="0.25">
      <c r="A11">
        <v>913</v>
      </c>
      <c r="B11" t="s">
        <v>8768</v>
      </c>
      <c r="C11">
        <v>1.5</v>
      </c>
      <c r="D11">
        <v>5.5</v>
      </c>
      <c r="E11">
        <v>4</v>
      </c>
    </row>
    <row r="13" spans="1:5" x14ac:dyDescent="0.25">
      <c r="A13" t="s">
        <v>8744</v>
      </c>
    </row>
    <row r="14" spans="1:5" x14ac:dyDescent="0.25">
      <c r="A14" t="s">
        <v>771</v>
      </c>
      <c r="B14" t="s">
        <v>787</v>
      </c>
    </row>
    <row r="15" spans="1:5" x14ac:dyDescent="0.25">
      <c r="A15" t="s">
        <v>771</v>
      </c>
      <c r="B15" t="s">
        <v>17</v>
      </c>
    </row>
    <row r="16" spans="1:5" x14ac:dyDescent="0.25">
      <c r="A16">
        <v>10</v>
      </c>
      <c r="B16" t="s">
        <v>255</v>
      </c>
    </row>
    <row r="17" spans="1:2" x14ac:dyDescent="0.25">
      <c r="A17">
        <v>10008</v>
      </c>
      <c r="B17" t="s">
        <v>256</v>
      </c>
    </row>
    <row r="18" spans="1:2" x14ac:dyDescent="0.25">
      <c r="A18">
        <v>10009</v>
      </c>
      <c r="B18" t="s">
        <v>257</v>
      </c>
    </row>
    <row r="19" spans="1:2" x14ac:dyDescent="0.25">
      <c r="A19">
        <v>10010</v>
      </c>
      <c r="B19" t="s">
        <v>259</v>
      </c>
    </row>
    <row r="20" spans="1:2" x14ac:dyDescent="0.25">
      <c r="A20">
        <v>10011</v>
      </c>
      <c r="B20" t="s">
        <v>261</v>
      </c>
    </row>
    <row r="21" spans="1:2" x14ac:dyDescent="0.25">
      <c r="A21">
        <v>10013</v>
      </c>
      <c r="B21" t="s">
        <v>263</v>
      </c>
    </row>
    <row r="22" spans="1:2" x14ac:dyDescent="0.25">
      <c r="A22">
        <v>10014</v>
      </c>
      <c r="B22" t="s">
        <v>265</v>
      </c>
    </row>
    <row r="23" spans="1:2" x14ac:dyDescent="0.25">
      <c r="A23">
        <v>10015</v>
      </c>
      <c r="B23" t="s">
        <v>267</v>
      </c>
    </row>
    <row r="24" spans="1:2" x14ac:dyDescent="0.25">
      <c r="A24">
        <v>10016</v>
      </c>
      <c r="B24" t="s">
        <v>269</v>
      </c>
    </row>
    <row r="25" spans="1:2" x14ac:dyDescent="0.25">
      <c r="A25">
        <v>10017</v>
      </c>
      <c r="B25" t="s">
        <v>271</v>
      </c>
    </row>
    <row r="26" spans="1:2" x14ac:dyDescent="0.25">
      <c r="A26">
        <v>10018</v>
      </c>
      <c r="B26" t="s">
        <v>273</v>
      </c>
    </row>
    <row r="27" spans="1:2" x14ac:dyDescent="0.25">
      <c r="A27">
        <v>10019</v>
      </c>
      <c r="B27" t="s">
        <v>8745</v>
      </c>
    </row>
    <row r="28" spans="1:2" x14ac:dyDescent="0.25">
      <c r="A28">
        <v>10020</v>
      </c>
      <c r="B28" t="s">
        <v>8746</v>
      </c>
    </row>
    <row r="29" spans="1:2" x14ac:dyDescent="0.25">
      <c r="A29">
        <v>10021</v>
      </c>
      <c r="B29" t="s">
        <v>8747</v>
      </c>
    </row>
    <row r="30" spans="1:2" x14ac:dyDescent="0.25">
      <c r="A30">
        <v>10022</v>
      </c>
      <c r="B30" t="s">
        <v>8748</v>
      </c>
    </row>
    <row r="31" spans="1:2" x14ac:dyDescent="0.25">
      <c r="A31">
        <v>10023</v>
      </c>
      <c r="B31" t="s">
        <v>8749</v>
      </c>
    </row>
    <row r="32" spans="1:2" x14ac:dyDescent="0.25">
      <c r="A32">
        <v>10024</v>
      </c>
      <c r="B32" t="s">
        <v>285</v>
      </c>
    </row>
    <row r="33" spans="1:2" x14ac:dyDescent="0.25">
      <c r="A33">
        <v>10025</v>
      </c>
      <c r="B33" t="s">
        <v>287</v>
      </c>
    </row>
    <row r="34" spans="1:2" x14ac:dyDescent="0.25">
      <c r="A34">
        <v>10026</v>
      </c>
      <c r="B34" t="s">
        <v>289</v>
      </c>
    </row>
    <row r="35" spans="1:2" x14ac:dyDescent="0.25">
      <c r="A35">
        <v>10027</v>
      </c>
      <c r="B35" t="s">
        <v>291</v>
      </c>
    </row>
    <row r="36" spans="1:2" x14ac:dyDescent="0.25">
      <c r="A36">
        <v>10028</v>
      </c>
      <c r="B36" t="s">
        <v>293</v>
      </c>
    </row>
    <row r="37" spans="1:2" x14ac:dyDescent="0.25">
      <c r="A37">
        <v>10029</v>
      </c>
      <c r="B37" t="s">
        <v>295</v>
      </c>
    </row>
    <row r="38" spans="1:2" x14ac:dyDescent="0.25">
      <c r="A38">
        <v>10030</v>
      </c>
      <c r="B38" t="s">
        <v>297</v>
      </c>
    </row>
    <row r="39" spans="1:2" x14ac:dyDescent="0.25">
      <c r="A39">
        <v>10031</v>
      </c>
      <c r="B39" t="s">
        <v>299</v>
      </c>
    </row>
    <row r="40" spans="1:2" x14ac:dyDescent="0.25">
      <c r="A40">
        <v>10032</v>
      </c>
      <c r="B40" t="s">
        <v>301</v>
      </c>
    </row>
    <row r="41" spans="1:2" x14ac:dyDescent="0.25">
      <c r="A41">
        <v>10033</v>
      </c>
      <c r="B41" t="s">
        <v>302</v>
      </c>
    </row>
    <row r="42" spans="1:2" x14ac:dyDescent="0.25">
      <c r="A42">
        <v>10034</v>
      </c>
      <c r="B42" t="s">
        <v>304</v>
      </c>
    </row>
    <row r="43" spans="1:2" x14ac:dyDescent="0.25">
      <c r="A43">
        <v>10035</v>
      </c>
      <c r="B43" t="s">
        <v>306</v>
      </c>
    </row>
    <row r="44" spans="1:2" x14ac:dyDescent="0.25">
      <c r="A44">
        <v>10036</v>
      </c>
      <c r="B44" t="s">
        <v>308</v>
      </c>
    </row>
    <row r="45" spans="1:2" x14ac:dyDescent="0.25">
      <c r="A45">
        <v>10037</v>
      </c>
      <c r="B45" t="s">
        <v>310</v>
      </c>
    </row>
    <row r="46" spans="1:2" x14ac:dyDescent="0.25">
      <c r="A46">
        <v>10038</v>
      </c>
      <c r="B46" t="s">
        <v>312</v>
      </c>
    </row>
    <row r="47" spans="1:2" x14ac:dyDescent="0.25">
      <c r="A47">
        <v>10039</v>
      </c>
      <c r="B47" t="s">
        <v>313</v>
      </c>
    </row>
    <row r="48" spans="1:2" x14ac:dyDescent="0.25">
      <c r="A48">
        <v>10041</v>
      </c>
      <c r="B48" t="s">
        <v>314</v>
      </c>
    </row>
    <row r="49" spans="1:2" x14ac:dyDescent="0.25">
      <c r="A49">
        <v>10042</v>
      </c>
      <c r="B49" t="s">
        <v>315</v>
      </c>
    </row>
    <row r="50" spans="1:2" x14ac:dyDescent="0.25">
      <c r="A50">
        <v>10043</v>
      </c>
      <c r="B50" t="s">
        <v>316</v>
      </c>
    </row>
    <row r="51" spans="1:2" x14ac:dyDescent="0.25">
      <c r="A51">
        <v>10044</v>
      </c>
      <c r="B51" t="s">
        <v>317</v>
      </c>
    </row>
    <row r="52" spans="1:2" x14ac:dyDescent="0.25">
      <c r="A52">
        <v>10045</v>
      </c>
      <c r="B52" t="s">
        <v>318</v>
      </c>
    </row>
    <row r="53" spans="1:2" x14ac:dyDescent="0.25">
      <c r="A53">
        <v>10046</v>
      </c>
      <c r="B53" t="s">
        <v>319</v>
      </c>
    </row>
    <row r="54" spans="1:2" x14ac:dyDescent="0.25">
      <c r="A54">
        <v>10047</v>
      </c>
      <c r="B54" t="s">
        <v>320</v>
      </c>
    </row>
    <row r="55" spans="1:2" x14ac:dyDescent="0.25">
      <c r="A55">
        <v>10155</v>
      </c>
      <c r="B55" t="s">
        <v>321</v>
      </c>
    </row>
    <row r="56" spans="1:2" x14ac:dyDescent="0.25">
      <c r="A56">
        <v>10193</v>
      </c>
      <c r="B56" t="s">
        <v>322</v>
      </c>
    </row>
    <row r="57" spans="1:2" x14ac:dyDescent="0.25">
      <c r="A57">
        <v>10194</v>
      </c>
      <c r="B57" t="s">
        <v>323</v>
      </c>
    </row>
    <row r="58" spans="1:2" x14ac:dyDescent="0.25">
      <c r="A58">
        <v>10197</v>
      </c>
      <c r="B58" t="s">
        <v>324</v>
      </c>
    </row>
    <row r="59" spans="1:2" x14ac:dyDescent="0.25">
      <c r="A59">
        <v>10198</v>
      </c>
      <c r="B59" t="s">
        <v>325</v>
      </c>
    </row>
    <row r="60" spans="1:2" x14ac:dyDescent="0.25">
      <c r="A60">
        <v>10199</v>
      </c>
      <c r="B60" t="s">
        <v>326</v>
      </c>
    </row>
    <row r="61" spans="1:2" x14ac:dyDescent="0.25">
      <c r="A61">
        <v>10200</v>
      </c>
      <c r="B61" t="s">
        <v>327</v>
      </c>
    </row>
    <row r="62" spans="1:2" x14ac:dyDescent="0.25">
      <c r="A62">
        <v>10201</v>
      </c>
      <c r="B62" t="s">
        <v>328</v>
      </c>
    </row>
    <row r="63" spans="1:2" x14ac:dyDescent="0.25">
      <c r="A63">
        <v>10202</v>
      </c>
      <c r="B63" t="s">
        <v>329</v>
      </c>
    </row>
    <row r="64" spans="1:2" x14ac:dyDescent="0.25">
      <c r="A64">
        <v>10203</v>
      </c>
      <c r="B64" t="s">
        <v>330</v>
      </c>
    </row>
    <row r="65" spans="1:2" x14ac:dyDescent="0.25">
      <c r="A65">
        <v>10204</v>
      </c>
      <c r="B65" t="s">
        <v>331</v>
      </c>
    </row>
    <row r="66" spans="1:2" x14ac:dyDescent="0.25">
      <c r="A66">
        <v>10205</v>
      </c>
      <c r="B66" t="s">
        <v>332</v>
      </c>
    </row>
    <row r="67" spans="1:2" x14ac:dyDescent="0.25">
      <c r="A67">
        <v>10206</v>
      </c>
      <c r="B67" t="s">
        <v>333</v>
      </c>
    </row>
    <row r="68" spans="1:2" x14ac:dyDescent="0.25">
      <c r="A68">
        <v>10207</v>
      </c>
      <c r="B68" t="s">
        <v>334</v>
      </c>
    </row>
    <row r="69" spans="1:2" x14ac:dyDescent="0.25">
      <c r="A69">
        <v>10208</v>
      </c>
      <c r="B69" t="s">
        <v>335</v>
      </c>
    </row>
    <row r="70" spans="1:2" x14ac:dyDescent="0.25">
      <c r="A70">
        <v>10209</v>
      </c>
      <c r="B70" t="s">
        <v>336</v>
      </c>
    </row>
    <row r="71" spans="1:2" x14ac:dyDescent="0.25">
      <c r="A71">
        <v>10210</v>
      </c>
      <c r="B71" t="s">
        <v>337</v>
      </c>
    </row>
    <row r="72" spans="1:2" x14ac:dyDescent="0.25">
      <c r="A72">
        <v>10211</v>
      </c>
      <c r="B72" t="s">
        <v>338</v>
      </c>
    </row>
    <row r="73" spans="1:2" x14ac:dyDescent="0.25">
      <c r="A73">
        <v>10212</v>
      </c>
      <c r="B73" t="s">
        <v>339</v>
      </c>
    </row>
    <row r="74" spans="1:2" x14ac:dyDescent="0.25">
      <c r="A74">
        <v>10213</v>
      </c>
      <c r="B74" t="s">
        <v>340</v>
      </c>
    </row>
    <row r="75" spans="1:2" x14ac:dyDescent="0.25">
      <c r="A75">
        <v>10214</v>
      </c>
      <c r="B75" t="s">
        <v>341</v>
      </c>
    </row>
    <row r="76" spans="1:2" x14ac:dyDescent="0.25">
      <c r="A76">
        <v>10224</v>
      </c>
      <c r="B76" t="s">
        <v>342</v>
      </c>
    </row>
    <row r="77" spans="1:2" x14ac:dyDescent="0.25">
      <c r="A77">
        <v>10225</v>
      </c>
      <c r="B77" t="s">
        <v>343</v>
      </c>
    </row>
    <row r="78" spans="1:2" x14ac:dyDescent="0.25">
      <c r="A78">
        <v>10226</v>
      </c>
      <c r="B78" t="s">
        <v>344</v>
      </c>
    </row>
    <row r="79" spans="1:2" x14ac:dyDescent="0.25">
      <c r="A79">
        <v>10227</v>
      </c>
      <c r="B79" t="s">
        <v>345</v>
      </c>
    </row>
    <row r="80" spans="1:2" x14ac:dyDescent="0.25">
      <c r="A80">
        <v>10228</v>
      </c>
      <c r="B80" t="s">
        <v>346</v>
      </c>
    </row>
    <row r="81" spans="1:2" x14ac:dyDescent="0.25">
      <c r="A81">
        <v>10229</v>
      </c>
      <c r="B81" t="s">
        <v>347</v>
      </c>
    </row>
    <row r="82" spans="1:2" x14ac:dyDescent="0.25">
      <c r="A82">
        <v>10230</v>
      </c>
      <c r="B82" t="s">
        <v>348</v>
      </c>
    </row>
    <row r="83" spans="1:2" x14ac:dyDescent="0.25">
      <c r="A83">
        <v>10231</v>
      </c>
      <c r="B83" t="s">
        <v>349</v>
      </c>
    </row>
    <row r="84" spans="1:2" x14ac:dyDescent="0.25">
      <c r="A84">
        <v>10232</v>
      </c>
      <c r="B84" t="s">
        <v>350</v>
      </c>
    </row>
    <row r="85" spans="1:2" x14ac:dyDescent="0.25">
      <c r="A85">
        <v>10233</v>
      </c>
      <c r="B85" t="s">
        <v>351</v>
      </c>
    </row>
    <row r="86" spans="1:2" x14ac:dyDescent="0.25">
      <c r="A86">
        <v>10234</v>
      </c>
      <c r="B86" t="s">
        <v>352</v>
      </c>
    </row>
    <row r="87" spans="1:2" x14ac:dyDescent="0.25">
      <c r="A87">
        <v>10235</v>
      </c>
      <c r="B87" t="s">
        <v>353</v>
      </c>
    </row>
    <row r="88" spans="1:2" x14ac:dyDescent="0.25">
      <c r="A88">
        <v>10236</v>
      </c>
      <c r="B88" t="s">
        <v>354</v>
      </c>
    </row>
    <row r="89" spans="1:2" x14ac:dyDescent="0.25">
      <c r="A89">
        <v>10237</v>
      </c>
      <c r="B89" t="s">
        <v>355</v>
      </c>
    </row>
    <row r="90" spans="1:2" x14ac:dyDescent="0.25">
      <c r="A90">
        <v>10238</v>
      </c>
      <c r="B90" t="s">
        <v>356</v>
      </c>
    </row>
    <row r="91" spans="1:2" x14ac:dyDescent="0.25">
      <c r="A91">
        <v>10239</v>
      </c>
      <c r="B91" t="s">
        <v>357</v>
      </c>
    </row>
    <row r="92" spans="1:2" x14ac:dyDescent="0.25">
      <c r="A92">
        <v>10240</v>
      </c>
      <c r="B92" t="s">
        <v>358</v>
      </c>
    </row>
    <row r="93" spans="1:2" x14ac:dyDescent="0.25">
      <c r="A93">
        <v>919</v>
      </c>
      <c r="B93" t="s">
        <v>8773</v>
      </c>
    </row>
    <row r="94" spans="1:2" x14ac:dyDescent="0.25">
      <c r="A94">
        <v>916</v>
      </c>
      <c r="B94" t="s">
        <v>8775</v>
      </c>
    </row>
    <row r="95" spans="1:2" x14ac:dyDescent="0.25">
      <c r="A95">
        <v>918</v>
      </c>
      <c r="B95" t="s">
        <v>8778</v>
      </c>
    </row>
    <row r="96" spans="1:2" x14ac:dyDescent="0.25">
      <c r="A96">
        <v>915</v>
      </c>
      <c r="B96" t="s">
        <v>8781</v>
      </c>
    </row>
    <row r="97" spans="1:2" x14ac:dyDescent="0.25">
      <c r="A97">
        <v>914</v>
      </c>
      <c r="B97" t="s">
        <v>8783</v>
      </c>
    </row>
    <row r="98" spans="1:2" x14ac:dyDescent="0.25">
      <c r="A98">
        <v>921</v>
      </c>
      <c r="B98" t="s">
        <v>8785</v>
      </c>
    </row>
    <row r="99" spans="1:2" x14ac:dyDescent="0.25">
      <c r="A99">
        <v>922</v>
      </c>
      <c r="B99" t="s">
        <v>8789</v>
      </c>
    </row>
    <row r="100" spans="1:2" x14ac:dyDescent="0.25">
      <c r="A100">
        <v>923</v>
      </c>
      <c r="B100" t="s">
        <v>8790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4"/>
  <dimension ref="A1:C8"/>
  <sheetViews>
    <sheetView workbookViewId="0"/>
  </sheetViews>
  <sheetFormatPr defaultColWidth="8.85546875" defaultRowHeight="15" x14ac:dyDescent="0.25"/>
  <cols>
    <col min="1" max="1" width="23.42578125" bestFit="1" customWidth="1"/>
  </cols>
  <sheetData>
    <row r="1" spans="1:3" x14ac:dyDescent="0.25">
      <c r="A1" t="s">
        <v>8750</v>
      </c>
      <c r="B1" t="s">
        <v>8751</v>
      </c>
      <c r="C1" t="s">
        <v>17</v>
      </c>
    </row>
    <row r="2" spans="1:3" x14ac:dyDescent="0.25">
      <c r="A2" t="s">
        <v>8752</v>
      </c>
      <c r="B2">
        <v>10</v>
      </c>
      <c r="C2" t="s">
        <v>8753</v>
      </c>
    </row>
    <row r="3" spans="1:3" x14ac:dyDescent="0.25">
      <c r="A3" t="s">
        <v>8754</v>
      </c>
      <c r="B3">
        <v>5</v>
      </c>
      <c r="C3" t="s">
        <v>8755</v>
      </c>
    </row>
    <row r="4" spans="1:3" x14ac:dyDescent="0.25">
      <c r="A4" t="s">
        <v>8756</v>
      </c>
      <c r="B4">
        <v>1</v>
      </c>
      <c r="C4" t="s">
        <v>8757</v>
      </c>
    </row>
    <row r="5" spans="1:3" x14ac:dyDescent="0.25">
      <c r="A5" t="s">
        <v>8758</v>
      </c>
      <c r="B5">
        <v>30</v>
      </c>
      <c r="C5" t="s">
        <v>8759</v>
      </c>
    </row>
    <row r="6" spans="1:3" x14ac:dyDescent="0.25">
      <c r="A6" t="s">
        <v>8760</v>
      </c>
      <c r="B6">
        <v>7</v>
      </c>
      <c r="C6" t="s">
        <v>8761</v>
      </c>
    </row>
    <row r="7" spans="1:3" x14ac:dyDescent="0.25">
      <c r="A7" t="s">
        <v>8762</v>
      </c>
      <c r="B7">
        <v>6.5</v>
      </c>
      <c r="C7" t="s">
        <v>8763</v>
      </c>
    </row>
    <row r="8" spans="1:3" x14ac:dyDescent="0.25">
      <c r="A8" t="s">
        <v>8801</v>
      </c>
      <c r="B8">
        <v>45894</v>
      </c>
      <c r="C8" t="s">
        <v>8802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882BA-5B4E-4B09-9B85-32BC5F8F8A41}">
  <sheetPr codeName="Foglio16">
    <pageSetUpPr fitToPage="1"/>
  </sheetPr>
  <dimension ref="A1:D212"/>
  <sheetViews>
    <sheetView workbookViewId="0">
      <selection sqref="A1:XFD1"/>
    </sheetView>
  </sheetViews>
  <sheetFormatPr defaultColWidth="9.140625" defaultRowHeight="28.5" x14ac:dyDescent="0.45"/>
  <cols>
    <col min="1" max="1" width="17.7109375" style="151" bestFit="1" customWidth="1"/>
    <col min="2" max="2" width="75.28515625" style="160" bestFit="1" customWidth="1"/>
    <col min="3" max="3" width="38.28515625" style="164" bestFit="1" customWidth="1"/>
    <col min="4" max="4" width="31.42578125" style="157" bestFit="1" customWidth="1"/>
    <col min="5" max="16384" width="9.140625" style="157"/>
  </cols>
  <sheetData>
    <row r="1" spans="1:4" s="154" customFormat="1" ht="29.25" thickBot="1" x14ac:dyDescent="0.5">
      <c r="A1" s="148" t="s">
        <v>16</v>
      </c>
      <c r="B1" s="152" t="s">
        <v>17</v>
      </c>
      <c r="C1" s="161" t="s">
        <v>8765</v>
      </c>
      <c r="D1" s="153" t="s">
        <v>8766</v>
      </c>
    </row>
    <row r="2" spans="1:4" x14ac:dyDescent="0.45">
      <c r="A2" s="149" t="s">
        <v>28</v>
      </c>
      <c r="B2" s="155" t="s">
        <v>255</v>
      </c>
      <c r="C2" s="162">
        <v>77</v>
      </c>
      <c r="D2" s="156"/>
    </row>
    <row r="3" spans="1:4" x14ac:dyDescent="0.45">
      <c r="A3" s="150" t="s">
        <v>29</v>
      </c>
      <c r="B3" s="158" t="s">
        <v>256</v>
      </c>
      <c r="C3" s="163">
        <v>11</v>
      </c>
      <c r="D3" s="159"/>
    </row>
    <row r="4" spans="1:4" x14ac:dyDescent="0.45">
      <c r="A4" s="150" t="s">
        <v>30</v>
      </c>
      <c r="B4" s="158" t="s">
        <v>257</v>
      </c>
      <c r="C4" s="163">
        <v>450</v>
      </c>
      <c r="D4" s="159"/>
    </row>
    <row r="5" spans="1:4" x14ac:dyDescent="0.45">
      <c r="A5" s="150" t="s">
        <v>31</v>
      </c>
      <c r="B5" s="158" t="s">
        <v>259</v>
      </c>
      <c r="C5" s="163">
        <v>4</v>
      </c>
      <c r="D5" s="159"/>
    </row>
    <row r="6" spans="1:4" x14ac:dyDescent="0.45">
      <c r="A6" s="150" t="s">
        <v>32</v>
      </c>
      <c r="B6" s="158" t="s">
        <v>261</v>
      </c>
      <c r="C6" s="163">
        <v>3</v>
      </c>
      <c r="D6" s="159"/>
    </row>
    <row r="7" spans="1:4" x14ac:dyDescent="0.45">
      <c r="A7" s="150" t="s">
        <v>33</v>
      </c>
      <c r="B7" s="158" t="s">
        <v>263</v>
      </c>
      <c r="C7" s="163">
        <v>0</v>
      </c>
      <c r="D7" s="159"/>
    </row>
    <row r="8" spans="1:4" x14ac:dyDescent="0.45">
      <c r="A8" s="150" t="s">
        <v>34</v>
      </c>
      <c r="B8" s="158" t="s">
        <v>265</v>
      </c>
      <c r="C8" s="163">
        <v>0</v>
      </c>
      <c r="D8" s="159"/>
    </row>
    <row r="9" spans="1:4" x14ac:dyDescent="0.45">
      <c r="A9" s="150" t="s">
        <v>35</v>
      </c>
      <c r="B9" s="158" t="s">
        <v>267</v>
      </c>
      <c r="C9" s="163">
        <v>4</v>
      </c>
      <c r="D9" s="159"/>
    </row>
    <row r="10" spans="1:4" x14ac:dyDescent="0.45">
      <c r="A10" s="150" t="s">
        <v>36</v>
      </c>
      <c r="B10" s="158" t="s">
        <v>269</v>
      </c>
      <c r="C10" s="163">
        <v>0</v>
      </c>
      <c r="D10" s="159"/>
    </row>
    <row r="11" spans="1:4" x14ac:dyDescent="0.45">
      <c r="A11" s="150" t="s">
        <v>37</v>
      </c>
      <c r="B11" s="158" t="s">
        <v>271</v>
      </c>
      <c r="C11" s="163">
        <v>5</v>
      </c>
      <c r="D11" s="159"/>
    </row>
    <row r="12" spans="1:4" x14ac:dyDescent="0.45">
      <c r="A12" s="150" t="s">
        <v>38</v>
      </c>
      <c r="B12" s="158" t="s">
        <v>273</v>
      </c>
      <c r="C12" s="163">
        <v>7</v>
      </c>
      <c r="D12" s="159"/>
    </row>
    <row r="13" spans="1:4" x14ac:dyDescent="0.45">
      <c r="A13" s="150" t="s">
        <v>39</v>
      </c>
      <c r="B13" s="158" t="s">
        <v>275</v>
      </c>
      <c r="C13" s="163">
        <v>0</v>
      </c>
      <c r="D13" s="159"/>
    </row>
    <row r="14" spans="1:4" x14ac:dyDescent="0.45">
      <c r="A14" s="150" t="s">
        <v>40</v>
      </c>
      <c r="B14" s="158" t="s">
        <v>277</v>
      </c>
      <c r="C14" s="163">
        <v>5</v>
      </c>
      <c r="D14" s="159"/>
    </row>
    <row r="15" spans="1:4" x14ac:dyDescent="0.45">
      <c r="A15" s="150" t="s">
        <v>41</v>
      </c>
      <c r="B15" s="158" t="s">
        <v>279</v>
      </c>
      <c r="C15" s="163">
        <v>2</v>
      </c>
      <c r="D15" s="159"/>
    </row>
    <row r="16" spans="1:4" x14ac:dyDescent="0.45">
      <c r="A16" s="150" t="s">
        <v>42</v>
      </c>
      <c r="B16" s="158" t="s">
        <v>281</v>
      </c>
      <c r="C16" s="163">
        <v>6</v>
      </c>
      <c r="D16" s="159"/>
    </row>
    <row r="17" spans="1:4" x14ac:dyDescent="0.45">
      <c r="A17" s="150" t="s">
        <v>43</v>
      </c>
      <c r="B17" s="158" t="s">
        <v>283</v>
      </c>
      <c r="C17" s="163">
        <v>0</v>
      </c>
      <c r="D17" s="159"/>
    </row>
    <row r="18" spans="1:4" x14ac:dyDescent="0.45">
      <c r="A18" s="150" t="s">
        <v>44</v>
      </c>
      <c r="B18" s="158" t="s">
        <v>285</v>
      </c>
      <c r="C18" s="163">
        <v>5</v>
      </c>
      <c r="D18" s="159"/>
    </row>
    <row r="19" spans="1:4" x14ac:dyDescent="0.45">
      <c r="A19" s="150" t="s">
        <v>45</v>
      </c>
      <c r="B19" s="158" t="s">
        <v>287</v>
      </c>
      <c r="C19" s="163">
        <v>6</v>
      </c>
      <c r="D19" s="159"/>
    </row>
    <row r="20" spans="1:4" x14ac:dyDescent="0.45">
      <c r="A20" s="150" t="s">
        <v>46</v>
      </c>
      <c r="B20" s="158" t="s">
        <v>289</v>
      </c>
      <c r="C20" s="163">
        <v>4</v>
      </c>
      <c r="D20" s="159"/>
    </row>
    <row r="21" spans="1:4" x14ac:dyDescent="0.45">
      <c r="A21" s="150" t="s">
        <v>47</v>
      </c>
      <c r="B21" s="158" t="s">
        <v>291</v>
      </c>
      <c r="C21" s="163">
        <v>0</v>
      </c>
      <c r="D21" s="159"/>
    </row>
    <row r="22" spans="1:4" x14ac:dyDescent="0.45">
      <c r="A22" s="150" t="s">
        <v>48</v>
      </c>
      <c r="B22" s="158" t="s">
        <v>293</v>
      </c>
      <c r="C22" s="163">
        <v>2</v>
      </c>
      <c r="D22" s="159"/>
    </row>
    <row r="23" spans="1:4" x14ac:dyDescent="0.45">
      <c r="A23" s="150" t="s">
        <v>49</v>
      </c>
      <c r="B23" s="158" t="s">
        <v>295</v>
      </c>
      <c r="C23" s="163">
        <v>0</v>
      </c>
      <c r="D23" s="159"/>
    </row>
    <row r="24" spans="1:4" x14ac:dyDescent="0.45">
      <c r="A24" s="150" t="s">
        <v>50</v>
      </c>
      <c r="B24" s="158" t="s">
        <v>297</v>
      </c>
      <c r="C24" s="163">
        <v>1</v>
      </c>
      <c r="D24" s="159"/>
    </row>
    <row r="25" spans="1:4" x14ac:dyDescent="0.45">
      <c r="A25" s="150" t="s">
        <v>51</v>
      </c>
      <c r="B25" s="158" t="s">
        <v>299</v>
      </c>
      <c r="C25" s="163">
        <v>0</v>
      </c>
      <c r="D25" s="159"/>
    </row>
    <row r="26" spans="1:4" x14ac:dyDescent="0.45">
      <c r="A26" s="150" t="s">
        <v>52</v>
      </c>
      <c r="B26" s="158" t="s">
        <v>301</v>
      </c>
      <c r="C26" s="163">
        <v>2</v>
      </c>
      <c r="D26" s="159"/>
    </row>
    <row r="27" spans="1:4" x14ac:dyDescent="0.45">
      <c r="A27" s="150" t="s">
        <v>53</v>
      </c>
      <c r="B27" s="158" t="s">
        <v>302</v>
      </c>
      <c r="C27" s="163">
        <v>0</v>
      </c>
      <c r="D27" s="159"/>
    </row>
    <row r="28" spans="1:4" x14ac:dyDescent="0.45">
      <c r="A28" s="150" t="s">
        <v>54</v>
      </c>
      <c r="B28" s="158" t="s">
        <v>304</v>
      </c>
      <c r="C28" s="163">
        <v>6</v>
      </c>
      <c r="D28" s="159"/>
    </row>
    <row r="29" spans="1:4" x14ac:dyDescent="0.45">
      <c r="A29" s="150" t="s">
        <v>55</v>
      </c>
      <c r="B29" s="158" t="s">
        <v>306</v>
      </c>
      <c r="C29" s="163">
        <v>1</v>
      </c>
      <c r="D29" s="159"/>
    </row>
    <row r="30" spans="1:4" x14ac:dyDescent="0.45">
      <c r="A30" s="150" t="s">
        <v>56</v>
      </c>
      <c r="B30" s="158" t="s">
        <v>308</v>
      </c>
      <c r="C30" s="163">
        <v>9</v>
      </c>
      <c r="D30" s="159"/>
    </row>
    <row r="31" spans="1:4" x14ac:dyDescent="0.45">
      <c r="A31" s="150" t="s">
        <v>57</v>
      </c>
      <c r="B31" s="158" t="s">
        <v>310</v>
      </c>
      <c r="C31" s="163">
        <v>4</v>
      </c>
      <c r="D31" s="159"/>
    </row>
    <row r="32" spans="1:4" x14ac:dyDescent="0.45">
      <c r="A32" s="150" t="s">
        <v>58</v>
      </c>
      <c r="B32" s="158" t="s">
        <v>312</v>
      </c>
      <c r="C32" s="163">
        <v>5</v>
      </c>
      <c r="D32" s="159"/>
    </row>
    <row r="33" spans="1:4" x14ac:dyDescent="0.45">
      <c r="A33" s="150" t="s">
        <v>59</v>
      </c>
      <c r="B33" s="158" t="s">
        <v>313</v>
      </c>
      <c r="C33" s="163">
        <v>1</v>
      </c>
      <c r="D33" s="159"/>
    </row>
    <row r="34" spans="1:4" x14ac:dyDescent="0.45">
      <c r="A34" s="150" t="s">
        <v>60</v>
      </c>
      <c r="B34" s="158" t="s">
        <v>314</v>
      </c>
      <c r="C34" s="163">
        <v>4</v>
      </c>
      <c r="D34" s="159"/>
    </row>
    <row r="35" spans="1:4" x14ac:dyDescent="0.45">
      <c r="A35" s="150" t="s">
        <v>61</v>
      </c>
      <c r="B35" s="158" t="s">
        <v>315</v>
      </c>
      <c r="C35" s="163">
        <v>4</v>
      </c>
      <c r="D35" s="159"/>
    </row>
    <row r="36" spans="1:4" x14ac:dyDescent="0.45">
      <c r="A36" s="150" t="s">
        <v>62</v>
      </c>
      <c r="B36" s="158" t="s">
        <v>316</v>
      </c>
      <c r="C36" s="163">
        <v>4</v>
      </c>
      <c r="D36" s="159"/>
    </row>
    <row r="37" spans="1:4" x14ac:dyDescent="0.45">
      <c r="A37" s="150" t="s">
        <v>63</v>
      </c>
      <c r="B37" s="158" t="s">
        <v>317</v>
      </c>
      <c r="C37" s="163">
        <v>4</v>
      </c>
      <c r="D37" s="159"/>
    </row>
    <row r="38" spans="1:4" x14ac:dyDescent="0.45">
      <c r="A38" s="150" t="s">
        <v>64</v>
      </c>
      <c r="B38" s="158" t="s">
        <v>318</v>
      </c>
      <c r="C38" s="163">
        <v>0</v>
      </c>
      <c r="D38" s="159"/>
    </row>
    <row r="39" spans="1:4" x14ac:dyDescent="0.45">
      <c r="A39" s="150" t="s">
        <v>65</v>
      </c>
      <c r="B39" s="158" t="s">
        <v>319</v>
      </c>
      <c r="C39" s="163">
        <v>4</v>
      </c>
      <c r="D39" s="159"/>
    </row>
    <row r="40" spans="1:4" x14ac:dyDescent="0.45">
      <c r="A40" s="150" t="s">
        <v>66</v>
      </c>
      <c r="B40" s="158" t="s">
        <v>320</v>
      </c>
      <c r="C40" s="163">
        <v>3</v>
      </c>
      <c r="D40" s="159"/>
    </row>
    <row r="41" spans="1:4" x14ac:dyDescent="0.45">
      <c r="A41" s="150" t="s">
        <v>67</v>
      </c>
      <c r="B41" s="158" t="s">
        <v>321</v>
      </c>
      <c r="C41" s="163">
        <v>4</v>
      </c>
      <c r="D41" s="159"/>
    </row>
    <row r="42" spans="1:4" x14ac:dyDescent="0.45">
      <c r="A42" s="150">
        <v>10193</v>
      </c>
      <c r="B42" s="158" t="s">
        <v>322</v>
      </c>
      <c r="C42" s="163">
        <v>25</v>
      </c>
      <c r="D42" s="159"/>
    </row>
    <row r="43" spans="1:4" x14ac:dyDescent="0.45">
      <c r="A43" s="150">
        <v>10194</v>
      </c>
      <c r="B43" s="158" t="s">
        <v>323</v>
      </c>
      <c r="C43" s="163">
        <v>108</v>
      </c>
      <c r="D43" s="159"/>
    </row>
    <row r="44" spans="1:4" x14ac:dyDescent="0.45">
      <c r="A44" s="150" t="s">
        <v>68</v>
      </c>
      <c r="B44" s="158" t="s">
        <v>324</v>
      </c>
      <c r="C44" s="163">
        <v>0</v>
      </c>
      <c r="D44" s="159"/>
    </row>
    <row r="45" spans="1:4" x14ac:dyDescent="0.45">
      <c r="A45" s="150" t="s">
        <v>69</v>
      </c>
      <c r="B45" s="158" t="s">
        <v>325</v>
      </c>
      <c r="C45" s="163">
        <v>0</v>
      </c>
      <c r="D45" s="159"/>
    </row>
    <row r="46" spans="1:4" x14ac:dyDescent="0.45">
      <c r="A46" s="150" t="s">
        <v>70</v>
      </c>
      <c r="B46" s="158" t="s">
        <v>326</v>
      </c>
      <c r="C46" s="163">
        <v>2</v>
      </c>
      <c r="D46" s="159"/>
    </row>
    <row r="47" spans="1:4" x14ac:dyDescent="0.45">
      <c r="A47" s="150" t="s">
        <v>71</v>
      </c>
      <c r="B47" s="158" t="s">
        <v>327</v>
      </c>
      <c r="C47" s="163">
        <v>1</v>
      </c>
      <c r="D47" s="159"/>
    </row>
    <row r="48" spans="1:4" x14ac:dyDescent="0.45">
      <c r="A48" s="150" t="s">
        <v>72</v>
      </c>
      <c r="B48" s="158" t="s">
        <v>328</v>
      </c>
      <c r="C48" s="163">
        <v>0</v>
      </c>
      <c r="D48" s="159"/>
    </row>
    <row r="49" spans="1:4" x14ac:dyDescent="0.45">
      <c r="A49" s="150" t="s">
        <v>73</v>
      </c>
      <c r="B49" s="158" t="s">
        <v>329</v>
      </c>
      <c r="C49" s="163">
        <v>0</v>
      </c>
      <c r="D49" s="159"/>
    </row>
    <row r="50" spans="1:4" x14ac:dyDescent="0.45">
      <c r="A50" s="150" t="s">
        <v>74</v>
      </c>
      <c r="B50" s="158" t="s">
        <v>330</v>
      </c>
      <c r="C50" s="163">
        <v>4</v>
      </c>
      <c r="D50" s="159"/>
    </row>
    <row r="51" spans="1:4" x14ac:dyDescent="0.45">
      <c r="A51" s="150" t="s">
        <v>75</v>
      </c>
      <c r="B51" s="158" t="s">
        <v>331</v>
      </c>
      <c r="C51" s="163">
        <v>4</v>
      </c>
      <c r="D51" s="159"/>
    </row>
    <row r="52" spans="1:4" x14ac:dyDescent="0.45">
      <c r="A52" s="150" t="s">
        <v>76</v>
      </c>
      <c r="B52" s="158" t="s">
        <v>332</v>
      </c>
      <c r="C52" s="163">
        <v>4</v>
      </c>
      <c r="D52" s="159"/>
    </row>
    <row r="53" spans="1:4" x14ac:dyDescent="0.45">
      <c r="A53" s="150" t="s">
        <v>77</v>
      </c>
      <c r="B53" s="158" t="s">
        <v>333</v>
      </c>
      <c r="C53" s="163">
        <v>4</v>
      </c>
      <c r="D53" s="159"/>
    </row>
    <row r="54" spans="1:4" x14ac:dyDescent="0.45">
      <c r="A54" s="150" t="s">
        <v>78</v>
      </c>
      <c r="B54" s="158" t="s">
        <v>334</v>
      </c>
      <c r="C54" s="163">
        <v>1</v>
      </c>
      <c r="D54" s="159"/>
    </row>
    <row r="55" spans="1:4" x14ac:dyDescent="0.45">
      <c r="A55" s="150" t="s">
        <v>79</v>
      </c>
      <c r="B55" s="158" t="s">
        <v>335</v>
      </c>
      <c r="C55" s="163">
        <v>2</v>
      </c>
      <c r="D55" s="159"/>
    </row>
    <row r="56" spans="1:4" x14ac:dyDescent="0.45">
      <c r="A56" s="150" t="s">
        <v>80</v>
      </c>
      <c r="B56" s="158" t="s">
        <v>336</v>
      </c>
      <c r="C56" s="163">
        <v>3</v>
      </c>
      <c r="D56" s="159"/>
    </row>
    <row r="57" spans="1:4" x14ac:dyDescent="0.45">
      <c r="A57" s="150" t="s">
        <v>81</v>
      </c>
      <c r="B57" s="158" t="s">
        <v>337</v>
      </c>
      <c r="C57" s="163">
        <v>3</v>
      </c>
      <c r="D57" s="159"/>
    </row>
    <row r="58" spans="1:4" x14ac:dyDescent="0.45">
      <c r="A58" s="150" t="s">
        <v>82</v>
      </c>
      <c r="B58" s="158" t="s">
        <v>338</v>
      </c>
      <c r="C58" s="163">
        <v>3</v>
      </c>
      <c r="D58" s="159"/>
    </row>
    <row r="59" spans="1:4" x14ac:dyDescent="0.45">
      <c r="A59" s="150" t="s">
        <v>83</v>
      </c>
      <c r="B59" s="158" t="s">
        <v>339</v>
      </c>
      <c r="C59" s="163">
        <v>5</v>
      </c>
      <c r="D59" s="159"/>
    </row>
    <row r="60" spans="1:4" x14ac:dyDescent="0.45">
      <c r="A60" s="150" t="s">
        <v>84</v>
      </c>
      <c r="B60" s="158" t="s">
        <v>340</v>
      </c>
      <c r="C60" s="163">
        <v>4</v>
      </c>
      <c r="D60" s="159"/>
    </row>
    <row r="61" spans="1:4" x14ac:dyDescent="0.45">
      <c r="A61" s="150" t="s">
        <v>85</v>
      </c>
      <c r="B61" s="158" t="s">
        <v>341</v>
      </c>
      <c r="C61" s="163">
        <v>5</v>
      </c>
      <c r="D61" s="159"/>
    </row>
    <row r="62" spans="1:4" x14ac:dyDescent="0.45">
      <c r="A62" s="150" t="s">
        <v>86</v>
      </c>
      <c r="B62" s="158" t="s">
        <v>342</v>
      </c>
      <c r="C62" s="163">
        <v>26</v>
      </c>
      <c r="D62" s="159"/>
    </row>
    <row r="63" spans="1:4" x14ac:dyDescent="0.45">
      <c r="A63" s="150" t="s">
        <v>87</v>
      </c>
      <c r="B63" s="158" t="s">
        <v>343</v>
      </c>
      <c r="C63" s="163">
        <v>10</v>
      </c>
      <c r="D63" s="159"/>
    </row>
    <row r="64" spans="1:4" x14ac:dyDescent="0.45">
      <c r="A64" s="150" t="s">
        <v>88</v>
      </c>
      <c r="B64" s="158" t="s">
        <v>344</v>
      </c>
      <c r="C64" s="163">
        <v>10</v>
      </c>
      <c r="D64" s="159"/>
    </row>
    <row r="65" spans="1:4" x14ac:dyDescent="0.45">
      <c r="A65" s="150" t="s">
        <v>89</v>
      </c>
      <c r="B65" s="158" t="s">
        <v>345</v>
      </c>
      <c r="C65" s="163">
        <v>0</v>
      </c>
      <c r="D65" s="159"/>
    </row>
    <row r="66" spans="1:4" x14ac:dyDescent="0.45">
      <c r="A66" s="150" t="s">
        <v>90</v>
      </c>
      <c r="B66" s="158" t="s">
        <v>346</v>
      </c>
      <c r="C66" s="163">
        <v>0</v>
      </c>
      <c r="D66" s="159"/>
    </row>
    <row r="67" spans="1:4" x14ac:dyDescent="0.45">
      <c r="A67" s="150" t="s">
        <v>91</v>
      </c>
      <c r="B67" s="158" t="s">
        <v>347</v>
      </c>
      <c r="C67" s="163">
        <v>6</v>
      </c>
      <c r="D67" s="159"/>
    </row>
    <row r="68" spans="1:4" x14ac:dyDescent="0.45">
      <c r="A68" s="150" t="s">
        <v>92</v>
      </c>
      <c r="B68" s="158" t="s">
        <v>348</v>
      </c>
      <c r="C68" s="163">
        <v>0</v>
      </c>
      <c r="D68" s="159"/>
    </row>
    <row r="69" spans="1:4" x14ac:dyDescent="0.45">
      <c r="A69" s="150" t="s">
        <v>93</v>
      </c>
      <c r="B69" s="158" t="s">
        <v>349</v>
      </c>
      <c r="C69" s="163">
        <v>0</v>
      </c>
      <c r="D69" s="159"/>
    </row>
    <row r="70" spans="1:4" x14ac:dyDescent="0.45">
      <c r="A70" s="150" t="s">
        <v>94</v>
      </c>
      <c r="B70" s="158" t="s">
        <v>350</v>
      </c>
      <c r="C70" s="163">
        <v>3</v>
      </c>
      <c r="D70" s="159"/>
    </row>
    <row r="71" spans="1:4" x14ac:dyDescent="0.45">
      <c r="A71" s="150" t="s">
        <v>95</v>
      </c>
      <c r="B71" s="158" t="s">
        <v>351</v>
      </c>
      <c r="C71" s="163">
        <v>9</v>
      </c>
      <c r="D71" s="159"/>
    </row>
    <row r="72" spans="1:4" x14ac:dyDescent="0.45">
      <c r="A72" s="150" t="s">
        <v>96</v>
      </c>
      <c r="B72" s="158" t="s">
        <v>352</v>
      </c>
      <c r="C72" s="163">
        <v>6</v>
      </c>
      <c r="D72" s="159"/>
    </row>
    <row r="73" spans="1:4" x14ac:dyDescent="0.45">
      <c r="A73" s="150" t="s">
        <v>97</v>
      </c>
      <c r="B73" s="158" t="s">
        <v>353</v>
      </c>
      <c r="C73" s="163">
        <v>10</v>
      </c>
      <c r="D73" s="159"/>
    </row>
    <row r="74" spans="1:4" x14ac:dyDescent="0.45">
      <c r="A74" s="150" t="s">
        <v>98</v>
      </c>
      <c r="B74" s="158" t="s">
        <v>354</v>
      </c>
      <c r="C74" s="163">
        <v>10</v>
      </c>
      <c r="D74" s="159"/>
    </row>
    <row r="75" spans="1:4" x14ac:dyDescent="0.45">
      <c r="A75" s="150" t="s">
        <v>99</v>
      </c>
      <c r="B75" s="158" t="s">
        <v>355</v>
      </c>
      <c r="C75" s="163">
        <v>8</v>
      </c>
      <c r="D75" s="159"/>
    </row>
    <row r="76" spans="1:4" x14ac:dyDescent="0.45">
      <c r="A76" s="150" t="s">
        <v>100</v>
      </c>
      <c r="B76" s="158" t="s">
        <v>356</v>
      </c>
      <c r="C76" s="163">
        <v>5</v>
      </c>
      <c r="D76" s="159"/>
    </row>
    <row r="77" spans="1:4" x14ac:dyDescent="0.45">
      <c r="A77" s="150" t="s">
        <v>101</v>
      </c>
      <c r="B77" s="158" t="s">
        <v>357</v>
      </c>
      <c r="C77" s="163">
        <v>4</v>
      </c>
      <c r="D77" s="159"/>
    </row>
    <row r="78" spans="1:4" x14ac:dyDescent="0.45">
      <c r="A78" s="150" t="s">
        <v>102</v>
      </c>
      <c r="B78" s="158" t="s">
        <v>358</v>
      </c>
      <c r="C78" s="163">
        <v>8</v>
      </c>
      <c r="D78" s="159"/>
    </row>
    <row r="79" spans="1:4" x14ac:dyDescent="0.45">
      <c r="A79" s="150" t="s">
        <v>103</v>
      </c>
      <c r="B79" s="158" t="s">
        <v>359</v>
      </c>
      <c r="C79" s="163">
        <v>46</v>
      </c>
      <c r="D79" s="159"/>
    </row>
    <row r="80" spans="1:4" x14ac:dyDescent="0.45">
      <c r="A80" s="150" t="s">
        <v>104</v>
      </c>
      <c r="B80" s="158" t="s">
        <v>360</v>
      </c>
      <c r="C80" s="163">
        <v>0</v>
      </c>
      <c r="D80" s="159"/>
    </row>
    <row r="81" spans="1:4" x14ac:dyDescent="0.45">
      <c r="A81" s="150" t="s">
        <v>105</v>
      </c>
      <c r="B81" s="158" t="s">
        <v>361</v>
      </c>
      <c r="C81" s="163">
        <v>6</v>
      </c>
      <c r="D81" s="159"/>
    </row>
    <row r="82" spans="1:4" x14ac:dyDescent="0.45">
      <c r="A82" s="150" t="s">
        <v>106</v>
      </c>
      <c r="B82" s="158" t="s">
        <v>362</v>
      </c>
      <c r="C82" s="163">
        <v>1</v>
      </c>
      <c r="D82" s="159"/>
    </row>
    <row r="83" spans="1:4" x14ac:dyDescent="0.45">
      <c r="A83" s="150" t="s">
        <v>107</v>
      </c>
      <c r="B83" s="158" t="s">
        <v>363</v>
      </c>
      <c r="C83" s="163">
        <v>0</v>
      </c>
      <c r="D83" s="159"/>
    </row>
    <row r="84" spans="1:4" x14ac:dyDescent="0.45">
      <c r="A84" s="150" t="s">
        <v>108</v>
      </c>
      <c r="B84" s="158" t="s">
        <v>364</v>
      </c>
      <c r="C84" s="163">
        <v>75</v>
      </c>
      <c r="D84" s="159"/>
    </row>
    <row r="85" spans="1:4" x14ac:dyDescent="0.45">
      <c r="A85" s="150" t="s">
        <v>109</v>
      </c>
      <c r="B85" s="158" t="s">
        <v>365</v>
      </c>
      <c r="C85" s="163">
        <v>50</v>
      </c>
      <c r="D85" s="159"/>
    </row>
    <row r="86" spans="1:4" x14ac:dyDescent="0.45">
      <c r="A86" s="150" t="s">
        <v>110</v>
      </c>
      <c r="B86" s="158" t="s">
        <v>366</v>
      </c>
      <c r="C86" s="163">
        <v>0</v>
      </c>
      <c r="D86" s="159"/>
    </row>
    <row r="87" spans="1:4" x14ac:dyDescent="0.45">
      <c r="A87" s="150" t="s">
        <v>111</v>
      </c>
      <c r="B87" s="158" t="s">
        <v>367</v>
      </c>
      <c r="C87" s="163">
        <v>0</v>
      </c>
      <c r="D87" s="159"/>
    </row>
    <row r="88" spans="1:4" x14ac:dyDescent="0.45">
      <c r="A88" s="150" t="s">
        <v>112</v>
      </c>
      <c r="B88" s="158" t="s">
        <v>368</v>
      </c>
      <c r="C88" s="163">
        <v>11</v>
      </c>
      <c r="D88" s="159"/>
    </row>
    <row r="89" spans="1:4" x14ac:dyDescent="0.45">
      <c r="A89" s="150" t="s">
        <v>113</v>
      </c>
      <c r="B89" s="158" t="s">
        <v>369</v>
      </c>
      <c r="C89" s="163">
        <v>0</v>
      </c>
      <c r="D89" s="159"/>
    </row>
    <row r="90" spans="1:4" x14ac:dyDescent="0.45">
      <c r="A90" s="150" t="s">
        <v>114</v>
      </c>
      <c r="B90" s="158" t="s">
        <v>370</v>
      </c>
      <c r="C90" s="163">
        <v>57</v>
      </c>
      <c r="D90" s="159"/>
    </row>
    <row r="91" spans="1:4" x14ac:dyDescent="0.45">
      <c r="A91" s="150" t="s">
        <v>115</v>
      </c>
      <c r="B91" s="158" t="s">
        <v>371</v>
      </c>
      <c r="C91" s="163">
        <v>0</v>
      </c>
      <c r="D91" s="159"/>
    </row>
    <row r="92" spans="1:4" x14ac:dyDescent="0.45">
      <c r="A92" s="150" t="s">
        <v>116</v>
      </c>
      <c r="B92" s="158" t="s">
        <v>372</v>
      </c>
      <c r="C92" s="163">
        <v>83</v>
      </c>
      <c r="D92" s="159"/>
    </row>
    <row r="93" spans="1:4" x14ac:dyDescent="0.45">
      <c r="A93" s="150" t="s">
        <v>117</v>
      </c>
      <c r="B93" s="158" t="s">
        <v>373</v>
      </c>
      <c r="C93" s="163">
        <v>124</v>
      </c>
      <c r="D93" s="159"/>
    </row>
    <row r="94" spans="1:4" x14ac:dyDescent="0.45">
      <c r="A94" s="150" t="s">
        <v>118</v>
      </c>
      <c r="B94" s="158" t="s">
        <v>374</v>
      </c>
      <c r="C94" s="163">
        <v>0</v>
      </c>
      <c r="D94" s="159"/>
    </row>
    <row r="95" spans="1:4" x14ac:dyDescent="0.45">
      <c r="A95" s="150" t="s">
        <v>119</v>
      </c>
      <c r="B95" s="158" t="s">
        <v>375</v>
      </c>
      <c r="C95" s="163">
        <v>90</v>
      </c>
      <c r="D95" s="159"/>
    </row>
    <row r="96" spans="1:4" x14ac:dyDescent="0.45">
      <c r="A96" s="150" t="s">
        <v>120</v>
      </c>
      <c r="B96" s="158" t="s">
        <v>376</v>
      </c>
      <c r="C96" s="163">
        <v>93</v>
      </c>
      <c r="D96" s="159"/>
    </row>
    <row r="97" spans="1:4" x14ac:dyDescent="0.45">
      <c r="A97" s="150" t="s">
        <v>121</v>
      </c>
      <c r="B97" s="158" t="s">
        <v>377</v>
      </c>
      <c r="C97" s="163">
        <v>91</v>
      </c>
      <c r="D97" s="159"/>
    </row>
    <row r="98" spans="1:4" x14ac:dyDescent="0.45">
      <c r="A98" s="150" t="s">
        <v>122</v>
      </c>
      <c r="B98" s="158" t="s">
        <v>378</v>
      </c>
      <c r="C98" s="163">
        <v>0</v>
      </c>
      <c r="D98" s="159"/>
    </row>
    <row r="99" spans="1:4" x14ac:dyDescent="0.45">
      <c r="A99" s="150" t="s">
        <v>123</v>
      </c>
      <c r="B99" s="158" t="s">
        <v>379</v>
      </c>
      <c r="C99" s="163">
        <v>0</v>
      </c>
      <c r="D99" s="159"/>
    </row>
    <row r="100" spans="1:4" x14ac:dyDescent="0.45">
      <c r="A100" s="150" t="s">
        <v>124</v>
      </c>
      <c r="B100" s="158" t="s">
        <v>380</v>
      </c>
      <c r="C100" s="163">
        <v>13</v>
      </c>
      <c r="D100" s="159"/>
    </row>
    <row r="101" spans="1:4" x14ac:dyDescent="0.45">
      <c r="A101" s="150" t="s">
        <v>125</v>
      </c>
      <c r="B101" s="158" t="s">
        <v>381</v>
      </c>
      <c r="C101" s="163">
        <v>9</v>
      </c>
      <c r="D101" s="159"/>
    </row>
    <row r="102" spans="1:4" x14ac:dyDescent="0.45">
      <c r="A102" s="150" t="s">
        <v>126</v>
      </c>
      <c r="B102" s="158" t="s">
        <v>382</v>
      </c>
      <c r="C102" s="163">
        <v>0</v>
      </c>
      <c r="D102" s="159"/>
    </row>
    <row r="103" spans="1:4" x14ac:dyDescent="0.45">
      <c r="A103" s="150" t="s">
        <v>127</v>
      </c>
      <c r="B103" s="158" t="s">
        <v>383</v>
      </c>
      <c r="C103" s="163">
        <v>42</v>
      </c>
      <c r="D103" s="159"/>
    </row>
    <row r="104" spans="1:4" x14ac:dyDescent="0.45">
      <c r="A104" s="150" t="s">
        <v>128</v>
      </c>
      <c r="B104" s="158" t="s">
        <v>384</v>
      </c>
      <c r="C104" s="163">
        <v>7</v>
      </c>
      <c r="D104" s="159"/>
    </row>
    <row r="105" spans="1:4" x14ac:dyDescent="0.45">
      <c r="A105" s="150" t="s">
        <v>129</v>
      </c>
      <c r="B105" s="158" t="s">
        <v>385</v>
      </c>
      <c r="C105" s="163">
        <v>0</v>
      </c>
      <c r="D105" s="159"/>
    </row>
    <row r="106" spans="1:4" x14ac:dyDescent="0.45">
      <c r="A106" s="150" t="s">
        <v>130</v>
      </c>
      <c r="B106" s="158" t="s">
        <v>386</v>
      </c>
      <c r="C106" s="163">
        <v>0</v>
      </c>
      <c r="D106" s="159"/>
    </row>
    <row r="107" spans="1:4" x14ac:dyDescent="0.45">
      <c r="A107" s="150" t="s">
        <v>131</v>
      </c>
      <c r="B107" s="158" t="s">
        <v>387</v>
      </c>
      <c r="C107" s="163">
        <v>14</v>
      </c>
      <c r="D107" s="159"/>
    </row>
    <row r="108" spans="1:4" x14ac:dyDescent="0.45">
      <c r="A108" s="150" t="s">
        <v>132</v>
      </c>
      <c r="B108" s="158" t="s">
        <v>388</v>
      </c>
      <c r="C108" s="163">
        <v>0</v>
      </c>
      <c r="D108" s="159"/>
    </row>
    <row r="109" spans="1:4" x14ac:dyDescent="0.45">
      <c r="A109" s="150" t="s">
        <v>133</v>
      </c>
      <c r="B109" s="158" t="s">
        <v>389</v>
      </c>
      <c r="C109" s="163">
        <v>8</v>
      </c>
      <c r="D109" s="159"/>
    </row>
    <row r="110" spans="1:4" x14ac:dyDescent="0.45">
      <c r="A110" s="150" t="s">
        <v>134</v>
      </c>
      <c r="B110" s="158" t="s">
        <v>390</v>
      </c>
      <c r="C110" s="163">
        <v>20</v>
      </c>
      <c r="D110" s="159"/>
    </row>
    <row r="111" spans="1:4" x14ac:dyDescent="0.45">
      <c r="A111" s="150" t="s">
        <v>135</v>
      </c>
      <c r="B111" s="158" t="s">
        <v>391</v>
      </c>
      <c r="C111" s="163">
        <v>8</v>
      </c>
      <c r="D111" s="159"/>
    </row>
    <row r="112" spans="1:4" x14ac:dyDescent="0.45">
      <c r="A112" s="150" t="s">
        <v>136</v>
      </c>
      <c r="B112" s="158" t="s">
        <v>392</v>
      </c>
      <c r="C112" s="163">
        <v>10</v>
      </c>
      <c r="D112" s="159"/>
    </row>
    <row r="113" spans="1:4" x14ac:dyDescent="0.45">
      <c r="A113" s="150" t="s">
        <v>137</v>
      </c>
      <c r="B113" s="158" t="s">
        <v>393</v>
      </c>
      <c r="C113" s="163">
        <v>9</v>
      </c>
      <c r="D113" s="159"/>
    </row>
    <row r="114" spans="1:4" x14ac:dyDescent="0.45">
      <c r="A114" s="150" t="s">
        <v>138</v>
      </c>
      <c r="B114" s="158" t="s">
        <v>394</v>
      </c>
      <c r="C114" s="163">
        <v>0</v>
      </c>
      <c r="D114" s="159"/>
    </row>
    <row r="115" spans="1:4" x14ac:dyDescent="0.45">
      <c r="A115" s="150" t="s">
        <v>139</v>
      </c>
      <c r="B115" s="158" t="s">
        <v>395</v>
      </c>
      <c r="C115" s="163">
        <v>22</v>
      </c>
      <c r="D115" s="159"/>
    </row>
    <row r="116" spans="1:4" x14ac:dyDescent="0.45">
      <c r="A116" s="150" t="s">
        <v>140</v>
      </c>
      <c r="B116" s="158" t="s">
        <v>396</v>
      </c>
      <c r="C116" s="163">
        <v>88</v>
      </c>
      <c r="D116" s="159"/>
    </row>
    <row r="117" spans="1:4" x14ac:dyDescent="0.45">
      <c r="A117" s="150" t="s">
        <v>141</v>
      </c>
      <c r="B117" s="158" t="s">
        <v>397</v>
      </c>
      <c r="C117" s="163">
        <v>18</v>
      </c>
      <c r="D117" s="159"/>
    </row>
    <row r="118" spans="1:4" x14ac:dyDescent="0.45">
      <c r="A118" s="150" t="s">
        <v>142</v>
      </c>
      <c r="B118" s="158" t="s">
        <v>398</v>
      </c>
      <c r="C118" s="163">
        <v>0</v>
      </c>
      <c r="D118" s="159"/>
    </row>
    <row r="119" spans="1:4" x14ac:dyDescent="0.45">
      <c r="A119" s="150" t="s">
        <v>143</v>
      </c>
      <c r="B119" s="158" t="s">
        <v>399</v>
      </c>
      <c r="C119" s="163">
        <v>27</v>
      </c>
      <c r="D119" s="159"/>
    </row>
    <row r="120" spans="1:4" x14ac:dyDescent="0.45">
      <c r="A120" s="150" t="s">
        <v>144</v>
      </c>
      <c r="B120" s="158" t="s">
        <v>400</v>
      </c>
      <c r="C120" s="163">
        <v>36</v>
      </c>
      <c r="D120" s="159"/>
    </row>
    <row r="121" spans="1:4" x14ac:dyDescent="0.45">
      <c r="A121" s="150" t="s">
        <v>145</v>
      </c>
      <c r="B121" s="158" t="s">
        <v>401</v>
      </c>
      <c r="C121" s="163">
        <v>0</v>
      </c>
      <c r="D121" s="159"/>
    </row>
    <row r="122" spans="1:4" x14ac:dyDescent="0.45">
      <c r="A122" s="150" t="s">
        <v>146</v>
      </c>
      <c r="B122" s="158" t="s">
        <v>402</v>
      </c>
      <c r="C122" s="163">
        <v>4</v>
      </c>
      <c r="D122" s="159"/>
    </row>
    <row r="123" spans="1:4" x14ac:dyDescent="0.45">
      <c r="A123" s="150" t="s">
        <v>147</v>
      </c>
      <c r="B123" s="158" t="s">
        <v>403</v>
      </c>
      <c r="C123" s="163">
        <v>0</v>
      </c>
      <c r="D123" s="159"/>
    </row>
    <row r="124" spans="1:4" x14ac:dyDescent="0.45">
      <c r="A124" s="150" t="s">
        <v>148</v>
      </c>
      <c r="B124" s="158" t="s">
        <v>404</v>
      </c>
      <c r="C124" s="163">
        <v>36</v>
      </c>
      <c r="D124" s="159"/>
    </row>
    <row r="125" spans="1:4" x14ac:dyDescent="0.45">
      <c r="A125" s="150" t="s">
        <v>149</v>
      </c>
      <c r="B125" s="158" t="s">
        <v>405</v>
      </c>
      <c r="C125" s="163">
        <v>55</v>
      </c>
      <c r="D125" s="159"/>
    </row>
    <row r="126" spans="1:4" x14ac:dyDescent="0.45">
      <c r="A126" s="150" t="s">
        <v>150</v>
      </c>
      <c r="B126" s="158" t="s">
        <v>406</v>
      </c>
      <c r="C126" s="163">
        <v>71</v>
      </c>
      <c r="D126" s="159"/>
    </row>
    <row r="127" spans="1:4" x14ac:dyDescent="0.45">
      <c r="A127" s="150" t="s">
        <v>151</v>
      </c>
      <c r="B127" s="158" t="s">
        <v>407</v>
      </c>
      <c r="C127" s="163">
        <v>0</v>
      </c>
      <c r="D127" s="159"/>
    </row>
    <row r="128" spans="1:4" x14ac:dyDescent="0.45">
      <c r="A128" s="150" t="s">
        <v>152</v>
      </c>
      <c r="B128" s="158" t="s">
        <v>408</v>
      </c>
      <c r="C128" s="163">
        <v>33</v>
      </c>
      <c r="D128" s="159"/>
    </row>
    <row r="129" spans="1:4" x14ac:dyDescent="0.45">
      <c r="A129" s="150" t="s">
        <v>153</v>
      </c>
      <c r="B129" s="158" t="s">
        <v>409</v>
      </c>
      <c r="C129" s="163">
        <v>35</v>
      </c>
      <c r="D129" s="159"/>
    </row>
    <row r="130" spans="1:4" x14ac:dyDescent="0.45">
      <c r="A130" s="150" t="s">
        <v>154</v>
      </c>
      <c r="B130" s="158" t="s">
        <v>410</v>
      </c>
      <c r="C130" s="163">
        <v>11</v>
      </c>
      <c r="D130" s="159"/>
    </row>
    <row r="131" spans="1:4" x14ac:dyDescent="0.45">
      <c r="A131" s="150" t="s">
        <v>155</v>
      </c>
      <c r="B131" s="158" t="s">
        <v>411</v>
      </c>
      <c r="C131" s="163">
        <v>14</v>
      </c>
      <c r="D131" s="159"/>
    </row>
    <row r="132" spans="1:4" x14ac:dyDescent="0.45">
      <c r="A132" s="150" t="s">
        <v>156</v>
      </c>
      <c r="B132" s="158" t="s">
        <v>412</v>
      </c>
      <c r="C132" s="163">
        <v>0</v>
      </c>
      <c r="D132" s="159"/>
    </row>
    <row r="133" spans="1:4" x14ac:dyDescent="0.45">
      <c r="A133" s="150" t="s">
        <v>157</v>
      </c>
      <c r="B133" s="158" t="s">
        <v>413</v>
      </c>
      <c r="C133" s="163">
        <v>0</v>
      </c>
      <c r="D133" s="159"/>
    </row>
    <row r="134" spans="1:4" x14ac:dyDescent="0.45">
      <c r="A134" s="150" t="s">
        <v>158</v>
      </c>
      <c r="B134" s="158" t="s">
        <v>414</v>
      </c>
      <c r="C134" s="163">
        <v>11</v>
      </c>
      <c r="D134" s="159"/>
    </row>
    <row r="135" spans="1:4" x14ac:dyDescent="0.45">
      <c r="A135" s="150" t="s">
        <v>159</v>
      </c>
      <c r="B135" s="158" t="s">
        <v>415</v>
      </c>
      <c r="C135" s="163">
        <v>0</v>
      </c>
      <c r="D135" s="159"/>
    </row>
    <row r="136" spans="1:4" x14ac:dyDescent="0.45">
      <c r="A136" s="150" t="s">
        <v>160</v>
      </c>
      <c r="B136" s="158" t="s">
        <v>416</v>
      </c>
      <c r="C136" s="163">
        <v>52</v>
      </c>
      <c r="D136" s="159"/>
    </row>
    <row r="137" spans="1:4" x14ac:dyDescent="0.45">
      <c r="A137" s="150" t="s">
        <v>161</v>
      </c>
      <c r="B137" s="158" t="s">
        <v>417</v>
      </c>
      <c r="C137" s="163">
        <v>92</v>
      </c>
      <c r="D137" s="159"/>
    </row>
    <row r="138" spans="1:4" x14ac:dyDescent="0.45">
      <c r="A138" s="150" t="s">
        <v>162</v>
      </c>
      <c r="B138" s="158" t="s">
        <v>418</v>
      </c>
      <c r="C138" s="163">
        <v>23</v>
      </c>
      <c r="D138" s="159"/>
    </row>
    <row r="139" spans="1:4" x14ac:dyDescent="0.45">
      <c r="A139" s="150" t="s">
        <v>163</v>
      </c>
      <c r="B139" s="158" t="s">
        <v>419</v>
      </c>
      <c r="C139" s="163">
        <v>21</v>
      </c>
      <c r="D139" s="159"/>
    </row>
    <row r="140" spans="1:4" x14ac:dyDescent="0.45">
      <c r="A140" s="150" t="s">
        <v>164</v>
      </c>
      <c r="B140" s="158" t="s">
        <v>420</v>
      </c>
      <c r="C140" s="163">
        <v>34</v>
      </c>
      <c r="D140" s="159"/>
    </row>
    <row r="141" spans="1:4" x14ac:dyDescent="0.45">
      <c r="A141" s="150" t="s">
        <v>165</v>
      </c>
      <c r="B141" s="158" t="s">
        <v>421</v>
      </c>
      <c r="C141" s="163">
        <v>52</v>
      </c>
      <c r="D141" s="159"/>
    </row>
    <row r="142" spans="1:4" x14ac:dyDescent="0.45">
      <c r="A142" s="150" t="s">
        <v>166</v>
      </c>
      <c r="B142" s="158" t="s">
        <v>422</v>
      </c>
      <c r="C142" s="163">
        <v>72</v>
      </c>
      <c r="D142" s="159"/>
    </row>
    <row r="143" spans="1:4" x14ac:dyDescent="0.45">
      <c r="A143" s="150" t="s">
        <v>167</v>
      </c>
      <c r="B143" s="158" t="s">
        <v>423</v>
      </c>
      <c r="C143" s="163">
        <v>52</v>
      </c>
      <c r="D143" s="159"/>
    </row>
    <row r="144" spans="1:4" x14ac:dyDescent="0.45">
      <c r="A144" s="150" t="s">
        <v>168</v>
      </c>
      <c r="B144" s="158" t="s">
        <v>424</v>
      </c>
      <c r="C144" s="163">
        <v>18</v>
      </c>
      <c r="D144" s="159"/>
    </row>
    <row r="145" spans="1:4" x14ac:dyDescent="0.45">
      <c r="A145" s="150" t="s">
        <v>169</v>
      </c>
      <c r="B145" s="158" t="s">
        <v>425</v>
      </c>
      <c r="C145" s="163">
        <v>64</v>
      </c>
      <c r="D145" s="159"/>
    </row>
    <row r="146" spans="1:4" x14ac:dyDescent="0.45">
      <c r="A146" s="150" t="s">
        <v>170</v>
      </c>
      <c r="B146" s="158" t="s">
        <v>426</v>
      </c>
      <c r="C146" s="163">
        <v>47</v>
      </c>
      <c r="D146" s="159"/>
    </row>
    <row r="147" spans="1:4" x14ac:dyDescent="0.45">
      <c r="A147" s="150" t="s">
        <v>171</v>
      </c>
      <c r="B147" s="158" t="s">
        <v>427</v>
      </c>
      <c r="C147" s="163">
        <v>43</v>
      </c>
      <c r="D147" s="159"/>
    </row>
    <row r="148" spans="1:4" x14ac:dyDescent="0.45">
      <c r="A148" s="150" t="s">
        <v>172</v>
      </c>
      <c r="B148" s="158" t="s">
        <v>428</v>
      </c>
      <c r="C148" s="163">
        <v>0</v>
      </c>
      <c r="D148" s="159"/>
    </row>
    <row r="149" spans="1:4" x14ac:dyDescent="0.45">
      <c r="A149" s="150" t="s">
        <v>173</v>
      </c>
      <c r="B149" s="158" t="s">
        <v>429</v>
      </c>
      <c r="C149" s="163">
        <v>55</v>
      </c>
      <c r="D149" s="159"/>
    </row>
    <row r="150" spans="1:4" x14ac:dyDescent="0.45">
      <c r="A150" s="150" t="s">
        <v>174</v>
      </c>
      <c r="B150" s="158" t="s">
        <v>430</v>
      </c>
      <c r="C150" s="163">
        <v>44</v>
      </c>
      <c r="D150" s="159"/>
    </row>
    <row r="151" spans="1:4" x14ac:dyDescent="0.45">
      <c r="A151" s="150" t="s">
        <v>175</v>
      </c>
      <c r="B151" s="158" t="s">
        <v>431</v>
      </c>
      <c r="C151" s="163">
        <v>40</v>
      </c>
      <c r="D151" s="159"/>
    </row>
    <row r="152" spans="1:4" x14ac:dyDescent="0.45">
      <c r="A152" s="150" t="s">
        <v>176</v>
      </c>
      <c r="B152" s="158" t="s">
        <v>432</v>
      </c>
      <c r="C152" s="163">
        <v>25</v>
      </c>
      <c r="D152" s="159"/>
    </row>
    <row r="153" spans="1:4" x14ac:dyDescent="0.45">
      <c r="A153" s="150" t="s">
        <v>177</v>
      </c>
      <c r="B153" s="158" t="s">
        <v>433</v>
      </c>
      <c r="C153" s="163">
        <v>31</v>
      </c>
      <c r="D153" s="159"/>
    </row>
    <row r="154" spans="1:4" x14ac:dyDescent="0.45">
      <c r="A154" s="150" t="s">
        <v>178</v>
      </c>
      <c r="B154" s="158" t="s">
        <v>434</v>
      </c>
      <c r="C154" s="163">
        <v>39</v>
      </c>
      <c r="D154" s="159"/>
    </row>
    <row r="155" spans="1:4" x14ac:dyDescent="0.45">
      <c r="A155" s="150" t="s">
        <v>179</v>
      </c>
      <c r="B155" s="158" t="s">
        <v>435</v>
      </c>
      <c r="C155" s="163">
        <v>75</v>
      </c>
      <c r="D155" s="159"/>
    </row>
    <row r="156" spans="1:4" x14ac:dyDescent="0.45">
      <c r="A156" s="150" t="s">
        <v>180</v>
      </c>
      <c r="B156" s="158" t="s">
        <v>436</v>
      </c>
      <c r="C156" s="163">
        <v>5</v>
      </c>
      <c r="D156" s="159"/>
    </row>
    <row r="157" spans="1:4" x14ac:dyDescent="0.45">
      <c r="A157" s="150" t="s">
        <v>181</v>
      </c>
      <c r="B157" s="158" t="s">
        <v>437</v>
      </c>
      <c r="C157" s="163">
        <v>20</v>
      </c>
      <c r="D157" s="159"/>
    </row>
    <row r="158" spans="1:4" x14ac:dyDescent="0.45">
      <c r="A158" s="150" t="s">
        <v>182</v>
      </c>
      <c r="B158" s="158" t="s">
        <v>438</v>
      </c>
      <c r="C158" s="163">
        <v>6</v>
      </c>
      <c r="D158" s="159"/>
    </row>
    <row r="159" spans="1:4" x14ac:dyDescent="0.45">
      <c r="A159" s="150" t="s">
        <v>183</v>
      </c>
      <c r="B159" s="158" t="s">
        <v>439</v>
      </c>
      <c r="C159" s="163">
        <v>1</v>
      </c>
      <c r="D159" s="159"/>
    </row>
    <row r="160" spans="1:4" x14ac:dyDescent="0.45">
      <c r="A160" s="150" t="s">
        <v>184</v>
      </c>
      <c r="B160" s="158" t="s">
        <v>440</v>
      </c>
      <c r="C160" s="163">
        <v>58</v>
      </c>
      <c r="D160" s="159"/>
    </row>
    <row r="161" spans="1:4" x14ac:dyDescent="0.45">
      <c r="A161" s="150" t="s">
        <v>185</v>
      </c>
      <c r="B161" s="158" t="s">
        <v>441</v>
      </c>
      <c r="C161" s="163">
        <v>4</v>
      </c>
      <c r="D161" s="159"/>
    </row>
    <row r="162" spans="1:4" x14ac:dyDescent="0.45">
      <c r="A162" s="150" t="s">
        <v>186</v>
      </c>
      <c r="B162" s="158" t="s">
        <v>442</v>
      </c>
      <c r="C162" s="163">
        <v>28</v>
      </c>
      <c r="D162" s="159"/>
    </row>
    <row r="163" spans="1:4" x14ac:dyDescent="0.45">
      <c r="A163" s="150" t="s">
        <v>187</v>
      </c>
      <c r="B163" s="158" t="s">
        <v>443</v>
      </c>
      <c r="C163" s="163">
        <v>69</v>
      </c>
      <c r="D163" s="159"/>
    </row>
    <row r="164" spans="1:4" x14ac:dyDescent="0.45">
      <c r="A164" s="150" t="s">
        <v>188</v>
      </c>
      <c r="B164" s="158" t="s">
        <v>444</v>
      </c>
      <c r="C164" s="163">
        <v>68</v>
      </c>
      <c r="D164" s="159"/>
    </row>
    <row r="165" spans="1:4" x14ac:dyDescent="0.45">
      <c r="A165" s="150" t="s">
        <v>189</v>
      </c>
      <c r="B165" s="158" t="s">
        <v>445</v>
      </c>
      <c r="C165" s="163">
        <v>14</v>
      </c>
      <c r="D165" s="159"/>
    </row>
    <row r="166" spans="1:4" x14ac:dyDescent="0.45">
      <c r="A166" s="150" t="s">
        <v>190</v>
      </c>
      <c r="B166" s="158" t="s">
        <v>446</v>
      </c>
      <c r="C166" s="163">
        <v>59</v>
      </c>
      <c r="D166" s="159"/>
    </row>
    <row r="167" spans="1:4" x14ac:dyDescent="0.45">
      <c r="A167" s="150" t="s">
        <v>191</v>
      </c>
      <c r="B167" s="158" t="s">
        <v>447</v>
      </c>
      <c r="C167" s="163">
        <v>9</v>
      </c>
      <c r="D167" s="159"/>
    </row>
    <row r="168" spans="1:4" x14ac:dyDescent="0.45">
      <c r="A168" s="150" t="s">
        <v>192</v>
      </c>
      <c r="B168" s="158" t="s">
        <v>448</v>
      </c>
      <c r="C168" s="163">
        <v>38</v>
      </c>
      <c r="D168" s="159"/>
    </row>
    <row r="169" spans="1:4" x14ac:dyDescent="0.45">
      <c r="A169" s="150" t="s">
        <v>193</v>
      </c>
      <c r="B169" s="158" t="s">
        <v>449</v>
      </c>
      <c r="C169" s="163">
        <v>46</v>
      </c>
      <c r="D169" s="159"/>
    </row>
    <row r="170" spans="1:4" x14ac:dyDescent="0.45">
      <c r="A170" s="150" t="s">
        <v>194</v>
      </c>
      <c r="B170" s="158" t="s">
        <v>450</v>
      </c>
      <c r="C170" s="163">
        <v>59</v>
      </c>
      <c r="D170" s="159"/>
    </row>
    <row r="171" spans="1:4" x14ac:dyDescent="0.45">
      <c r="A171" s="150" t="s">
        <v>195</v>
      </c>
      <c r="B171" s="158" t="s">
        <v>451</v>
      </c>
      <c r="C171" s="163">
        <v>0</v>
      </c>
      <c r="D171" s="159"/>
    </row>
    <row r="172" spans="1:4" x14ac:dyDescent="0.45">
      <c r="A172" s="150" t="s">
        <v>196</v>
      </c>
      <c r="B172" s="158" t="s">
        <v>452</v>
      </c>
      <c r="C172" s="163">
        <v>20</v>
      </c>
      <c r="D172" s="159"/>
    </row>
    <row r="173" spans="1:4" x14ac:dyDescent="0.45">
      <c r="A173" s="150" t="s">
        <v>197</v>
      </c>
      <c r="B173" s="158" t="s">
        <v>453</v>
      </c>
      <c r="C173" s="163">
        <v>38</v>
      </c>
      <c r="D173" s="159"/>
    </row>
    <row r="174" spans="1:4" x14ac:dyDescent="0.45">
      <c r="A174" s="150" t="s">
        <v>198</v>
      </c>
      <c r="B174" s="158" t="s">
        <v>454</v>
      </c>
      <c r="C174" s="163">
        <v>25</v>
      </c>
      <c r="D174" s="159"/>
    </row>
    <row r="175" spans="1:4" x14ac:dyDescent="0.45">
      <c r="A175" s="150" t="s">
        <v>199</v>
      </c>
      <c r="B175" s="158" t="s">
        <v>455</v>
      </c>
      <c r="C175" s="163">
        <v>13</v>
      </c>
      <c r="D175" s="159"/>
    </row>
    <row r="176" spans="1:4" x14ac:dyDescent="0.45">
      <c r="A176" s="150" t="s">
        <v>200</v>
      </c>
      <c r="B176" s="158" t="s">
        <v>456</v>
      </c>
      <c r="C176" s="163">
        <v>0</v>
      </c>
      <c r="D176" s="159"/>
    </row>
    <row r="177" spans="1:4" x14ac:dyDescent="0.45">
      <c r="A177" s="150" t="s">
        <v>201</v>
      </c>
      <c r="B177" s="158" t="s">
        <v>457</v>
      </c>
      <c r="C177" s="163">
        <v>10</v>
      </c>
      <c r="D177" s="159"/>
    </row>
    <row r="178" spans="1:4" x14ac:dyDescent="0.45">
      <c r="A178" s="150" t="s">
        <v>202</v>
      </c>
      <c r="B178" s="158" t="s">
        <v>458</v>
      </c>
      <c r="C178" s="163">
        <v>7</v>
      </c>
      <c r="D178" s="159"/>
    </row>
    <row r="179" spans="1:4" x14ac:dyDescent="0.45">
      <c r="A179" s="150" t="s">
        <v>203</v>
      </c>
      <c r="B179" s="158" t="s">
        <v>459</v>
      </c>
      <c r="C179" s="163">
        <v>23</v>
      </c>
      <c r="D179" s="159"/>
    </row>
    <row r="180" spans="1:4" x14ac:dyDescent="0.45">
      <c r="A180" s="150" t="s">
        <v>204</v>
      </c>
      <c r="B180" s="158" t="s">
        <v>460</v>
      </c>
      <c r="C180" s="163">
        <v>6</v>
      </c>
      <c r="D180" s="159"/>
    </row>
    <row r="181" spans="1:4" x14ac:dyDescent="0.45">
      <c r="A181" s="150" t="s">
        <v>205</v>
      </c>
      <c r="B181" s="158" t="s">
        <v>461</v>
      </c>
      <c r="C181" s="163">
        <v>61</v>
      </c>
      <c r="D181" s="159"/>
    </row>
    <row r="182" spans="1:4" x14ac:dyDescent="0.45">
      <c r="A182" s="150" t="s">
        <v>206</v>
      </c>
      <c r="B182" s="158" t="s">
        <v>462</v>
      </c>
      <c r="C182" s="163">
        <v>21</v>
      </c>
      <c r="D182" s="159"/>
    </row>
    <row r="183" spans="1:4" x14ac:dyDescent="0.45">
      <c r="A183" s="150" t="s">
        <v>207</v>
      </c>
      <c r="B183" s="158" t="s">
        <v>463</v>
      </c>
      <c r="C183" s="163">
        <v>0</v>
      </c>
      <c r="D183" s="159"/>
    </row>
    <row r="184" spans="1:4" x14ac:dyDescent="0.45">
      <c r="A184" s="150" t="s">
        <v>208</v>
      </c>
      <c r="B184" s="158" t="s">
        <v>464</v>
      </c>
      <c r="C184" s="163">
        <v>0</v>
      </c>
      <c r="D184" s="159"/>
    </row>
    <row r="185" spans="1:4" x14ac:dyDescent="0.45">
      <c r="A185" s="150" t="s">
        <v>209</v>
      </c>
      <c r="B185" s="158" t="s">
        <v>465</v>
      </c>
      <c r="C185" s="163">
        <v>0</v>
      </c>
      <c r="D185" s="159"/>
    </row>
    <row r="186" spans="1:4" x14ac:dyDescent="0.45">
      <c r="A186" s="150" t="s">
        <v>210</v>
      </c>
      <c r="B186" s="158" t="s">
        <v>466</v>
      </c>
      <c r="C186" s="163">
        <v>0</v>
      </c>
      <c r="D186" s="159"/>
    </row>
    <row r="187" spans="1:4" x14ac:dyDescent="0.45">
      <c r="A187" s="150" t="s">
        <v>211</v>
      </c>
      <c r="B187" s="158" t="s">
        <v>467</v>
      </c>
      <c r="C187" s="163">
        <v>30</v>
      </c>
      <c r="D187" s="159"/>
    </row>
    <row r="188" spans="1:4" x14ac:dyDescent="0.45">
      <c r="A188" s="150" t="s">
        <v>212</v>
      </c>
      <c r="B188" s="158" t="s">
        <v>468</v>
      </c>
      <c r="C188" s="163">
        <v>0</v>
      </c>
      <c r="D188" s="159"/>
    </row>
    <row r="189" spans="1:4" x14ac:dyDescent="0.45">
      <c r="A189" s="150" t="s">
        <v>213</v>
      </c>
      <c r="B189" s="158" t="s">
        <v>469</v>
      </c>
      <c r="C189" s="163">
        <v>74</v>
      </c>
      <c r="D189" s="159"/>
    </row>
    <row r="190" spans="1:4" x14ac:dyDescent="0.45">
      <c r="A190" s="150" t="s">
        <v>214</v>
      </c>
      <c r="B190" s="158" t="s">
        <v>470</v>
      </c>
      <c r="C190" s="163">
        <v>83</v>
      </c>
      <c r="D190" s="159"/>
    </row>
    <row r="191" spans="1:4" x14ac:dyDescent="0.45">
      <c r="A191" s="150" t="s">
        <v>215</v>
      </c>
      <c r="B191" s="158" t="s">
        <v>471</v>
      </c>
      <c r="C191" s="163">
        <v>0</v>
      </c>
      <c r="D191" s="159"/>
    </row>
    <row r="192" spans="1:4" x14ac:dyDescent="0.45">
      <c r="A192" s="150" t="s">
        <v>216</v>
      </c>
      <c r="B192" s="158" t="s">
        <v>472</v>
      </c>
      <c r="C192" s="163">
        <v>39</v>
      </c>
      <c r="D192" s="159"/>
    </row>
    <row r="193" spans="1:4" x14ac:dyDescent="0.45">
      <c r="A193" s="150" t="s">
        <v>217</v>
      </c>
      <c r="B193" s="158" t="s">
        <v>473</v>
      </c>
      <c r="C193" s="163">
        <v>56</v>
      </c>
      <c r="D193" s="159"/>
    </row>
    <row r="194" spans="1:4" x14ac:dyDescent="0.45">
      <c r="A194" s="150" t="s">
        <v>218</v>
      </c>
      <c r="B194" s="158" t="s">
        <v>474</v>
      </c>
      <c r="C194" s="163">
        <v>25</v>
      </c>
      <c r="D194" s="159"/>
    </row>
    <row r="195" spans="1:4" x14ac:dyDescent="0.45">
      <c r="A195" s="150" t="s">
        <v>219</v>
      </c>
      <c r="B195" s="158" t="s">
        <v>475</v>
      </c>
      <c r="C195" s="163">
        <v>0</v>
      </c>
      <c r="D195" s="159"/>
    </row>
    <row r="196" spans="1:4" x14ac:dyDescent="0.45">
      <c r="A196" s="150" t="s">
        <v>220</v>
      </c>
      <c r="B196" s="158" t="s">
        <v>476</v>
      </c>
      <c r="C196" s="163">
        <v>24</v>
      </c>
      <c r="D196" s="159"/>
    </row>
    <row r="197" spans="1:4" x14ac:dyDescent="0.45">
      <c r="A197" s="150" t="s">
        <v>221</v>
      </c>
      <c r="B197" s="158" t="s">
        <v>477</v>
      </c>
      <c r="C197" s="163">
        <v>0</v>
      </c>
      <c r="D197" s="159"/>
    </row>
    <row r="198" spans="1:4" x14ac:dyDescent="0.45">
      <c r="A198" s="150" t="s">
        <v>222</v>
      </c>
      <c r="B198" s="158" t="s">
        <v>478</v>
      </c>
      <c r="C198" s="163">
        <v>10</v>
      </c>
      <c r="D198" s="159"/>
    </row>
    <row r="199" spans="1:4" x14ac:dyDescent="0.45">
      <c r="A199" s="150" t="s">
        <v>223</v>
      </c>
      <c r="B199" s="158" t="s">
        <v>479</v>
      </c>
      <c r="C199" s="163">
        <v>33</v>
      </c>
      <c r="D199" s="159"/>
    </row>
    <row r="200" spans="1:4" x14ac:dyDescent="0.45">
      <c r="A200" s="150" t="s">
        <v>224</v>
      </c>
      <c r="B200" s="158" t="s">
        <v>480</v>
      </c>
      <c r="C200" s="163">
        <v>8</v>
      </c>
      <c r="D200" s="159"/>
    </row>
    <row r="201" spans="1:4" x14ac:dyDescent="0.45">
      <c r="A201" s="150" t="s">
        <v>225</v>
      </c>
      <c r="B201" s="158" t="s">
        <v>481</v>
      </c>
      <c r="C201" s="163">
        <v>0</v>
      </c>
      <c r="D201" s="159"/>
    </row>
    <row r="202" spans="1:4" x14ac:dyDescent="0.45">
      <c r="A202" s="150" t="s">
        <v>226</v>
      </c>
      <c r="B202" s="158" t="s">
        <v>482</v>
      </c>
      <c r="C202" s="163">
        <v>36</v>
      </c>
      <c r="D202" s="159"/>
    </row>
    <row r="203" spans="1:4" x14ac:dyDescent="0.45">
      <c r="A203" s="150" t="s">
        <v>227</v>
      </c>
      <c r="B203" s="158" t="s">
        <v>483</v>
      </c>
      <c r="C203" s="163">
        <v>78</v>
      </c>
      <c r="D203" s="159"/>
    </row>
    <row r="204" spans="1:4" x14ac:dyDescent="0.45">
      <c r="A204" s="150" t="s">
        <v>228</v>
      </c>
      <c r="B204" s="158" t="s">
        <v>484</v>
      </c>
      <c r="C204" s="163">
        <v>38</v>
      </c>
      <c r="D204" s="159"/>
    </row>
    <row r="205" spans="1:4" x14ac:dyDescent="0.45">
      <c r="A205" s="150" t="s">
        <v>229</v>
      </c>
      <c r="B205" s="158" t="s">
        <v>485</v>
      </c>
      <c r="C205" s="163">
        <v>26</v>
      </c>
      <c r="D205" s="159"/>
    </row>
    <row r="206" spans="1:4" x14ac:dyDescent="0.45">
      <c r="A206" s="150" t="s">
        <v>230</v>
      </c>
      <c r="B206" s="158" t="s">
        <v>486</v>
      </c>
      <c r="C206" s="163">
        <v>36</v>
      </c>
      <c r="D206" s="159"/>
    </row>
    <row r="207" spans="1:4" x14ac:dyDescent="0.45">
      <c r="A207" s="150" t="s">
        <v>231</v>
      </c>
      <c r="B207" s="158" t="s">
        <v>487</v>
      </c>
      <c r="C207" s="163">
        <v>0</v>
      </c>
      <c r="D207" s="159"/>
    </row>
    <row r="208" spans="1:4" x14ac:dyDescent="0.45">
      <c r="A208" s="150" t="s">
        <v>232</v>
      </c>
      <c r="B208" s="158" t="s">
        <v>488</v>
      </c>
      <c r="C208" s="163">
        <v>0</v>
      </c>
      <c r="D208" s="159"/>
    </row>
    <row r="209" spans="1:4" x14ac:dyDescent="0.45">
      <c r="A209" s="150" t="s">
        <v>233</v>
      </c>
      <c r="B209" s="158" t="s">
        <v>489</v>
      </c>
      <c r="C209" s="163">
        <v>61</v>
      </c>
      <c r="D209" s="159"/>
    </row>
    <row r="210" spans="1:4" x14ac:dyDescent="0.45">
      <c r="A210" s="150" t="s">
        <v>234</v>
      </c>
      <c r="B210" s="158" t="s">
        <v>490</v>
      </c>
      <c r="C210" s="163">
        <v>29</v>
      </c>
      <c r="D210" s="159"/>
    </row>
    <row r="211" spans="1:4" x14ac:dyDescent="0.45">
      <c r="A211" s="150" t="s">
        <v>235</v>
      </c>
      <c r="B211" s="158" t="s">
        <v>491</v>
      </c>
      <c r="C211" s="163">
        <v>35</v>
      </c>
      <c r="D211" s="159"/>
    </row>
    <row r="212" spans="1:4" x14ac:dyDescent="0.45">
      <c r="A212" s="150" t="s">
        <v>236</v>
      </c>
      <c r="B212" s="158" t="s">
        <v>492</v>
      </c>
      <c r="C212" s="163">
        <v>70</v>
      </c>
      <c r="D212" s="159"/>
    </row>
  </sheetData>
  <pageMargins left="0.7" right="0.7" top="0.75" bottom="0.75" header="0.3" footer="0.3"/>
  <pageSetup paperSize="9" scale="80" fitToHeight="0" orientation="landscape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17"/>
  <dimension ref="A1:D15"/>
  <sheetViews>
    <sheetView workbookViewId="0"/>
  </sheetViews>
  <sheetFormatPr defaultColWidth="8.85546875" defaultRowHeight="15" x14ac:dyDescent="0.25"/>
  <sheetData>
    <row r="1" spans="1:4" x14ac:dyDescent="0.25">
      <c r="A1" t="s">
        <v>8803</v>
      </c>
      <c r="B1" t="s">
        <v>8804</v>
      </c>
      <c r="C1" t="s">
        <v>8805</v>
      </c>
      <c r="D1" t="s">
        <v>8806</v>
      </c>
    </row>
    <row r="2" spans="1:4" x14ac:dyDescent="0.25">
      <c r="A2" t="s">
        <v>8807</v>
      </c>
      <c r="B2" t="s">
        <v>8808</v>
      </c>
      <c r="C2">
        <v>1</v>
      </c>
      <c r="D2" t="s">
        <v>8809</v>
      </c>
    </row>
    <row r="3" spans="1:4" x14ac:dyDescent="0.25">
      <c r="A3" t="s">
        <v>8810</v>
      </c>
      <c r="B3" t="s">
        <v>8808</v>
      </c>
      <c r="C3">
        <v>1</v>
      </c>
      <c r="D3" t="s">
        <v>8809</v>
      </c>
    </row>
    <row r="4" spans="1:4" x14ac:dyDescent="0.25">
      <c r="A4" t="s">
        <v>8811</v>
      </c>
      <c r="B4" t="s">
        <v>8808</v>
      </c>
      <c r="C4">
        <v>1</v>
      </c>
      <c r="D4" t="s">
        <v>8809</v>
      </c>
    </row>
    <row r="5" spans="1:4" x14ac:dyDescent="0.25">
      <c r="A5" t="s">
        <v>8812</v>
      </c>
      <c r="B5" t="s">
        <v>8808</v>
      </c>
      <c r="C5">
        <v>2</v>
      </c>
      <c r="D5" t="s">
        <v>8809</v>
      </c>
    </row>
    <row r="6" spans="1:4" x14ac:dyDescent="0.25">
      <c r="A6" t="s">
        <v>8813</v>
      </c>
      <c r="B6" t="s">
        <v>8808</v>
      </c>
      <c r="C6">
        <v>2</v>
      </c>
      <c r="D6" t="s">
        <v>8809</v>
      </c>
    </row>
    <row r="7" spans="1:4" x14ac:dyDescent="0.25">
      <c r="A7" t="s">
        <v>8814</v>
      </c>
      <c r="B7" t="s">
        <v>8808</v>
      </c>
      <c r="C7">
        <v>2</v>
      </c>
      <c r="D7" t="s">
        <v>8809</v>
      </c>
    </row>
    <row r="8" spans="1:4" x14ac:dyDescent="0.25">
      <c r="A8" t="s">
        <v>8815</v>
      </c>
      <c r="B8" t="s">
        <v>8808</v>
      </c>
      <c r="C8">
        <v>3</v>
      </c>
      <c r="D8" t="s">
        <v>8809</v>
      </c>
    </row>
    <row r="10" spans="1:4" x14ac:dyDescent="0.25">
      <c r="A10" t="s">
        <v>8816</v>
      </c>
    </row>
    <row r="12" spans="1:4" x14ac:dyDescent="0.25">
      <c r="A12" t="s">
        <v>8817</v>
      </c>
    </row>
    <row r="13" spans="1:4" x14ac:dyDescent="0.25">
      <c r="A13" t="s">
        <v>8818</v>
      </c>
    </row>
    <row r="14" spans="1:4" x14ac:dyDescent="0.25">
      <c r="A14" t="s">
        <v>8819</v>
      </c>
    </row>
    <row r="15" spans="1:4" x14ac:dyDescent="0.25">
      <c r="A15" t="s">
        <v>8820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0AE81-2469-EE47-AC44-261062AEE34F}">
  <sheetPr codeName="Foglio20"/>
  <dimension ref="A1:J264"/>
  <sheetViews>
    <sheetView workbookViewId="0"/>
  </sheetViews>
  <sheetFormatPr defaultColWidth="11.42578125" defaultRowHeight="15" x14ac:dyDescent="0.25"/>
  <cols>
    <col min="1" max="1" width="13.28515625" customWidth="1"/>
    <col min="2" max="2" width="11.140625" customWidth="1"/>
    <col min="3" max="3" width="12" customWidth="1"/>
    <col min="4" max="4" width="11.140625" customWidth="1"/>
    <col min="6" max="6" width="13.28515625" customWidth="1"/>
    <col min="7" max="7" width="11.7109375" customWidth="1"/>
    <col min="8" max="8" width="12.42578125" customWidth="1"/>
    <col min="9" max="9" width="18" customWidth="1"/>
  </cols>
  <sheetData>
    <row r="1" spans="1:10" x14ac:dyDescent="0.25">
      <c r="A1" t="s">
        <v>8948</v>
      </c>
      <c r="B1" t="s">
        <v>8942</v>
      </c>
      <c r="C1" s="180" t="s">
        <v>8737</v>
      </c>
      <c r="D1" t="s">
        <v>8837</v>
      </c>
      <c r="E1" t="s">
        <v>771</v>
      </c>
      <c r="F1" t="s">
        <v>772</v>
      </c>
      <c r="G1" t="s">
        <v>8949</v>
      </c>
      <c r="H1" t="s">
        <v>8950</v>
      </c>
      <c r="I1" t="s">
        <v>8951</v>
      </c>
      <c r="J1" t="s">
        <v>794</v>
      </c>
    </row>
    <row r="2" spans="1:10" x14ac:dyDescent="0.25">
      <c r="A2" t="s">
        <v>8968</v>
      </c>
      <c r="B2" t="s">
        <v>8969</v>
      </c>
      <c r="C2" s="180">
        <v>46230.629432870373</v>
      </c>
      <c r="D2" t="s">
        <v>8903</v>
      </c>
      <c r="E2" t="s">
        <v>103</v>
      </c>
      <c r="F2" t="s">
        <v>359</v>
      </c>
      <c r="G2">
        <v>3</v>
      </c>
      <c r="H2" t="s">
        <v>8970</v>
      </c>
      <c r="I2" t="s">
        <v>8971</v>
      </c>
      <c r="J2" t="s">
        <v>8972</v>
      </c>
    </row>
    <row r="3" spans="1:10" x14ac:dyDescent="0.25">
      <c r="A3" t="s">
        <v>8973</v>
      </c>
      <c r="B3" t="s">
        <v>8969</v>
      </c>
      <c r="C3" s="180">
        <v>46230.629432870373</v>
      </c>
      <c r="D3" t="s">
        <v>8838</v>
      </c>
      <c r="E3" t="s">
        <v>104</v>
      </c>
      <c r="F3" t="s">
        <v>360</v>
      </c>
      <c r="G3">
        <v>7</v>
      </c>
      <c r="H3" t="s">
        <v>8970</v>
      </c>
      <c r="I3" t="s">
        <v>8971</v>
      </c>
      <c r="J3" t="s">
        <v>8972</v>
      </c>
    </row>
    <row r="4" spans="1:10" x14ac:dyDescent="0.25">
      <c r="A4" t="s">
        <v>8974</v>
      </c>
      <c r="B4" t="s">
        <v>8969</v>
      </c>
      <c r="C4" s="180">
        <v>46230.629444444443</v>
      </c>
      <c r="D4" t="s">
        <v>8839</v>
      </c>
      <c r="E4" t="s">
        <v>106</v>
      </c>
      <c r="F4" t="s">
        <v>362</v>
      </c>
      <c r="G4">
        <v>2</v>
      </c>
      <c r="H4" t="s">
        <v>8970</v>
      </c>
      <c r="I4" t="s">
        <v>8971</v>
      </c>
      <c r="J4" t="s">
        <v>8972</v>
      </c>
    </row>
    <row r="5" spans="1:10" x14ac:dyDescent="0.25">
      <c r="A5" t="s">
        <v>8975</v>
      </c>
      <c r="B5" t="s">
        <v>8969</v>
      </c>
      <c r="C5" s="180">
        <v>46230.629444444443</v>
      </c>
      <c r="D5" t="s">
        <v>8840</v>
      </c>
      <c r="E5" t="s">
        <v>107</v>
      </c>
      <c r="F5" t="s">
        <v>363</v>
      </c>
      <c r="G5">
        <v>4</v>
      </c>
      <c r="H5" t="s">
        <v>8970</v>
      </c>
      <c r="I5" t="s">
        <v>8971</v>
      </c>
      <c r="J5" t="s">
        <v>8972</v>
      </c>
    </row>
    <row r="6" spans="1:10" x14ac:dyDescent="0.25">
      <c r="A6" t="s">
        <v>8976</v>
      </c>
      <c r="B6" t="s">
        <v>8969</v>
      </c>
      <c r="C6" s="180">
        <v>46230.629444444443</v>
      </c>
      <c r="D6" t="s">
        <v>8841</v>
      </c>
      <c r="E6" t="s">
        <v>108</v>
      </c>
      <c r="F6" t="s">
        <v>364</v>
      </c>
      <c r="G6">
        <v>7</v>
      </c>
      <c r="H6" t="s">
        <v>8970</v>
      </c>
      <c r="I6" t="s">
        <v>8971</v>
      </c>
      <c r="J6" t="s">
        <v>8972</v>
      </c>
    </row>
    <row r="7" spans="1:10" x14ac:dyDescent="0.25">
      <c r="A7" t="s">
        <v>8977</v>
      </c>
      <c r="B7" t="s">
        <v>8969</v>
      </c>
      <c r="C7" s="180">
        <v>46230.62945601852</v>
      </c>
      <c r="D7" t="s">
        <v>8842</v>
      </c>
      <c r="E7" t="s">
        <v>109</v>
      </c>
      <c r="F7" t="s">
        <v>365</v>
      </c>
      <c r="G7">
        <v>4</v>
      </c>
      <c r="H7" t="s">
        <v>8970</v>
      </c>
      <c r="I7" t="s">
        <v>8971</v>
      </c>
      <c r="J7" t="s">
        <v>8972</v>
      </c>
    </row>
    <row r="8" spans="1:10" x14ac:dyDescent="0.25">
      <c r="A8" t="s">
        <v>8978</v>
      </c>
      <c r="B8" t="s">
        <v>8969</v>
      </c>
      <c r="C8" s="180">
        <v>46230.62945601852</v>
      </c>
      <c r="D8" t="s">
        <v>8843</v>
      </c>
      <c r="E8" t="s">
        <v>110</v>
      </c>
      <c r="F8" t="s">
        <v>366</v>
      </c>
      <c r="G8">
        <v>4</v>
      </c>
      <c r="H8" t="s">
        <v>8970</v>
      </c>
      <c r="I8" t="s">
        <v>8971</v>
      </c>
      <c r="J8" t="s">
        <v>8972</v>
      </c>
    </row>
    <row r="9" spans="1:10" x14ac:dyDescent="0.25">
      <c r="A9" t="s">
        <v>8979</v>
      </c>
      <c r="B9" t="s">
        <v>8969</v>
      </c>
      <c r="C9" s="180">
        <v>46230.629467592589</v>
      </c>
      <c r="D9" t="s">
        <v>8844</v>
      </c>
      <c r="E9" t="s">
        <v>111</v>
      </c>
      <c r="F9" t="s">
        <v>367</v>
      </c>
      <c r="G9">
        <v>7</v>
      </c>
      <c r="H9" t="s">
        <v>8970</v>
      </c>
      <c r="I9" t="s">
        <v>8971</v>
      </c>
      <c r="J9" t="s">
        <v>8972</v>
      </c>
    </row>
    <row r="10" spans="1:10" x14ac:dyDescent="0.25">
      <c r="A10" t="s">
        <v>8980</v>
      </c>
      <c r="B10" t="s">
        <v>8969</v>
      </c>
      <c r="C10" s="180">
        <v>46230.629467592589</v>
      </c>
      <c r="D10" t="s">
        <v>8845</v>
      </c>
      <c r="E10" t="s">
        <v>112</v>
      </c>
      <c r="F10" t="s">
        <v>368</v>
      </c>
      <c r="G10">
        <v>4</v>
      </c>
      <c r="H10" t="s">
        <v>8970</v>
      </c>
      <c r="I10" t="s">
        <v>8971</v>
      </c>
      <c r="J10" t="s">
        <v>8972</v>
      </c>
    </row>
    <row r="11" spans="1:10" x14ac:dyDescent="0.25">
      <c r="A11" t="s">
        <v>8981</v>
      </c>
      <c r="B11" t="s">
        <v>8969</v>
      </c>
      <c r="C11" s="180">
        <v>46230.629467592589</v>
      </c>
      <c r="D11" t="s">
        <v>8846</v>
      </c>
      <c r="E11" t="s">
        <v>114</v>
      </c>
      <c r="F11" t="s">
        <v>370</v>
      </c>
      <c r="G11">
        <v>10</v>
      </c>
      <c r="H11" t="s">
        <v>8970</v>
      </c>
      <c r="I11" t="s">
        <v>8971</v>
      </c>
      <c r="J11" t="s">
        <v>8972</v>
      </c>
    </row>
    <row r="12" spans="1:10" x14ac:dyDescent="0.25">
      <c r="A12" t="s">
        <v>8982</v>
      </c>
      <c r="B12" t="s">
        <v>8969</v>
      </c>
      <c r="C12" s="180">
        <v>46230.629479166666</v>
      </c>
      <c r="D12" t="s">
        <v>8847</v>
      </c>
      <c r="E12" t="s">
        <v>115</v>
      </c>
      <c r="F12" t="s">
        <v>371</v>
      </c>
      <c r="G12">
        <v>7</v>
      </c>
      <c r="H12" t="s">
        <v>8970</v>
      </c>
      <c r="I12" t="s">
        <v>8971</v>
      </c>
      <c r="J12" t="s">
        <v>8972</v>
      </c>
    </row>
    <row r="13" spans="1:10" x14ac:dyDescent="0.25">
      <c r="A13" t="s">
        <v>8983</v>
      </c>
      <c r="B13" t="s">
        <v>8969</v>
      </c>
      <c r="C13" s="180">
        <v>46230.629479166666</v>
      </c>
      <c r="D13" t="s">
        <v>8848</v>
      </c>
      <c r="E13" t="s">
        <v>116</v>
      </c>
      <c r="F13" t="s">
        <v>372</v>
      </c>
      <c r="G13">
        <v>6</v>
      </c>
      <c r="H13" t="s">
        <v>8970</v>
      </c>
      <c r="I13" t="s">
        <v>8971</v>
      </c>
      <c r="J13" t="s">
        <v>8972</v>
      </c>
    </row>
    <row r="14" spans="1:10" x14ac:dyDescent="0.25">
      <c r="A14" t="s">
        <v>8984</v>
      </c>
      <c r="B14" t="s">
        <v>8969</v>
      </c>
      <c r="C14" s="180">
        <v>46230.629490740743</v>
      </c>
      <c r="D14" t="s">
        <v>8849</v>
      </c>
      <c r="E14" t="s">
        <v>117</v>
      </c>
      <c r="F14" t="s">
        <v>373</v>
      </c>
      <c r="G14">
        <v>4</v>
      </c>
      <c r="H14" t="s">
        <v>8970</v>
      </c>
      <c r="I14" t="s">
        <v>8971</v>
      </c>
      <c r="J14" t="s">
        <v>8972</v>
      </c>
    </row>
    <row r="15" spans="1:10" x14ac:dyDescent="0.25">
      <c r="A15" t="s">
        <v>8985</v>
      </c>
      <c r="B15" t="s">
        <v>8969</v>
      </c>
      <c r="C15" s="180">
        <v>46230.629490740743</v>
      </c>
      <c r="D15" t="s">
        <v>8850</v>
      </c>
      <c r="E15" t="s">
        <v>118</v>
      </c>
      <c r="F15" t="s">
        <v>374</v>
      </c>
      <c r="G15">
        <v>2</v>
      </c>
      <c r="H15" t="s">
        <v>8970</v>
      </c>
      <c r="I15" t="s">
        <v>8971</v>
      </c>
      <c r="J15" t="s">
        <v>8972</v>
      </c>
    </row>
    <row r="16" spans="1:10" x14ac:dyDescent="0.25">
      <c r="A16" t="s">
        <v>8986</v>
      </c>
      <c r="B16" t="s">
        <v>8969</v>
      </c>
      <c r="C16" s="180">
        <v>46230.629490740743</v>
      </c>
      <c r="D16" t="s">
        <v>8851</v>
      </c>
      <c r="E16" t="s">
        <v>119</v>
      </c>
      <c r="F16" t="s">
        <v>375</v>
      </c>
      <c r="G16">
        <v>4</v>
      </c>
      <c r="H16" t="s">
        <v>8970</v>
      </c>
      <c r="I16" t="s">
        <v>8971</v>
      </c>
      <c r="J16" t="s">
        <v>8972</v>
      </c>
    </row>
    <row r="17" spans="1:10" x14ac:dyDescent="0.25">
      <c r="A17" t="s">
        <v>8987</v>
      </c>
      <c r="B17" t="s">
        <v>8969</v>
      </c>
      <c r="C17" s="180">
        <v>46230.629502314812</v>
      </c>
      <c r="D17" t="s">
        <v>8852</v>
      </c>
      <c r="E17" t="s">
        <v>120</v>
      </c>
      <c r="F17" t="s">
        <v>869</v>
      </c>
      <c r="G17">
        <v>4</v>
      </c>
      <c r="H17" t="s">
        <v>8970</v>
      </c>
      <c r="I17" t="s">
        <v>8971</v>
      </c>
      <c r="J17" t="s">
        <v>8972</v>
      </c>
    </row>
    <row r="18" spans="1:10" x14ac:dyDescent="0.25">
      <c r="A18" t="s">
        <v>8988</v>
      </c>
      <c r="B18" t="s">
        <v>8969</v>
      </c>
      <c r="C18" s="180">
        <v>46230.629502314812</v>
      </c>
      <c r="D18" t="s">
        <v>8853</v>
      </c>
      <c r="E18" t="s">
        <v>121</v>
      </c>
      <c r="F18" t="s">
        <v>377</v>
      </c>
      <c r="G18">
        <v>8</v>
      </c>
      <c r="H18" t="s">
        <v>8970</v>
      </c>
      <c r="I18" t="s">
        <v>8971</v>
      </c>
      <c r="J18" t="s">
        <v>8972</v>
      </c>
    </row>
    <row r="19" spans="1:10" x14ac:dyDescent="0.25">
      <c r="A19" t="s">
        <v>8989</v>
      </c>
      <c r="B19" t="s">
        <v>8969</v>
      </c>
      <c r="C19" s="180">
        <v>46230.629502314812</v>
      </c>
      <c r="D19" t="s">
        <v>8854</v>
      </c>
      <c r="E19" t="s">
        <v>122</v>
      </c>
      <c r="F19" t="s">
        <v>378</v>
      </c>
      <c r="G19">
        <v>5</v>
      </c>
      <c r="H19" t="s">
        <v>8970</v>
      </c>
      <c r="I19" t="s">
        <v>8971</v>
      </c>
      <c r="J19" t="s">
        <v>8972</v>
      </c>
    </row>
    <row r="20" spans="1:10" x14ac:dyDescent="0.25">
      <c r="A20" t="s">
        <v>8990</v>
      </c>
      <c r="B20" t="s">
        <v>8969</v>
      </c>
      <c r="C20" s="180">
        <v>46230.629513888889</v>
      </c>
      <c r="D20" t="s">
        <v>8855</v>
      </c>
      <c r="E20" t="s">
        <v>123</v>
      </c>
      <c r="F20" t="s">
        <v>379</v>
      </c>
      <c r="G20">
        <v>7</v>
      </c>
      <c r="H20" t="s">
        <v>8970</v>
      </c>
      <c r="I20" t="s">
        <v>8971</v>
      </c>
      <c r="J20" t="s">
        <v>8972</v>
      </c>
    </row>
    <row r="21" spans="1:10" x14ac:dyDescent="0.25">
      <c r="A21" t="s">
        <v>8991</v>
      </c>
      <c r="B21" t="s">
        <v>8969</v>
      </c>
      <c r="C21" s="180">
        <v>46230.629513888889</v>
      </c>
      <c r="D21" t="s">
        <v>8856</v>
      </c>
      <c r="E21" t="s">
        <v>124</v>
      </c>
      <c r="F21" t="s">
        <v>380</v>
      </c>
      <c r="G21">
        <v>1</v>
      </c>
      <c r="H21" t="s">
        <v>8970</v>
      </c>
      <c r="I21" t="s">
        <v>8971</v>
      </c>
      <c r="J21" t="s">
        <v>8972</v>
      </c>
    </row>
    <row r="22" spans="1:10" x14ac:dyDescent="0.25">
      <c r="A22" t="s">
        <v>8992</v>
      </c>
      <c r="B22" t="s">
        <v>8969</v>
      </c>
      <c r="C22" s="180">
        <v>46230.629525462966</v>
      </c>
      <c r="D22" t="s">
        <v>8857</v>
      </c>
      <c r="E22" t="s">
        <v>125</v>
      </c>
      <c r="F22" t="s">
        <v>381</v>
      </c>
      <c r="G22">
        <v>1</v>
      </c>
      <c r="H22" t="s">
        <v>8970</v>
      </c>
      <c r="I22" t="s">
        <v>8971</v>
      </c>
      <c r="J22" t="s">
        <v>8972</v>
      </c>
    </row>
    <row r="23" spans="1:10" x14ac:dyDescent="0.25">
      <c r="A23" t="s">
        <v>8993</v>
      </c>
      <c r="B23" t="s">
        <v>8969</v>
      </c>
      <c r="C23" s="180">
        <v>46230.629525462966</v>
      </c>
      <c r="D23" t="s">
        <v>8858</v>
      </c>
      <c r="E23" t="s">
        <v>127</v>
      </c>
      <c r="F23" t="s">
        <v>641</v>
      </c>
      <c r="G23">
        <v>4</v>
      </c>
      <c r="H23" t="s">
        <v>8970</v>
      </c>
      <c r="I23" t="s">
        <v>8971</v>
      </c>
      <c r="J23" t="s">
        <v>8972</v>
      </c>
    </row>
    <row r="24" spans="1:10" x14ac:dyDescent="0.25">
      <c r="A24" t="s">
        <v>8994</v>
      </c>
      <c r="B24" t="s">
        <v>8969</v>
      </c>
      <c r="C24" s="180">
        <v>46230.629525462966</v>
      </c>
      <c r="D24" t="s">
        <v>8859</v>
      </c>
      <c r="E24" t="s">
        <v>129</v>
      </c>
      <c r="F24" t="s">
        <v>385</v>
      </c>
      <c r="G24">
        <v>2</v>
      </c>
      <c r="H24" t="s">
        <v>8970</v>
      </c>
      <c r="I24" t="s">
        <v>8971</v>
      </c>
      <c r="J24" t="s">
        <v>8972</v>
      </c>
    </row>
    <row r="25" spans="1:10" x14ac:dyDescent="0.25">
      <c r="A25" t="s">
        <v>8995</v>
      </c>
      <c r="B25" t="s">
        <v>8969</v>
      </c>
      <c r="C25" s="180">
        <v>46230.629537037035</v>
      </c>
      <c r="D25" t="s">
        <v>8860</v>
      </c>
      <c r="E25" t="s">
        <v>130</v>
      </c>
      <c r="F25" t="s">
        <v>386</v>
      </c>
      <c r="G25">
        <v>1</v>
      </c>
      <c r="H25" t="s">
        <v>8970</v>
      </c>
      <c r="I25" t="s">
        <v>8971</v>
      </c>
      <c r="J25" t="s">
        <v>8972</v>
      </c>
    </row>
    <row r="26" spans="1:10" x14ac:dyDescent="0.25">
      <c r="A26" t="s">
        <v>8996</v>
      </c>
      <c r="B26" t="s">
        <v>8969</v>
      </c>
      <c r="C26" s="180">
        <v>46230.629537037035</v>
      </c>
      <c r="D26" t="s">
        <v>8861</v>
      </c>
      <c r="E26" t="s">
        <v>131</v>
      </c>
      <c r="F26" t="s">
        <v>387</v>
      </c>
      <c r="G26">
        <v>6</v>
      </c>
      <c r="H26" t="s">
        <v>8970</v>
      </c>
      <c r="I26" t="s">
        <v>8971</v>
      </c>
      <c r="J26" t="s">
        <v>8972</v>
      </c>
    </row>
    <row r="27" spans="1:10" x14ac:dyDescent="0.25">
      <c r="A27" t="s">
        <v>8997</v>
      </c>
      <c r="B27" t="s">
        <v>8969</v>
      </c>
      <c r="C27" s="180">
        <v>46230.629548611112</v>
      </c>
      <c r="D27" t="s">
        <v>8904</v>
      </c>
      <c r="E27" t="s">
        <v>132</v>
      </c>
      <c r="F27" t="s">
        <v>388</v>
      </c>
      <c r="G27">
        <v>3</v>
      </c>
      <c r="H27" t="s">
        <v>8970</v>
      </c>
      <c r="I27" t="s">
        <v>8971</v>
      </c>
      <c r="J27" t="s">
        <v>8972</v>
      </c>
    </row>
    <row r="28" spans="1:10" x14ac:dyDescent="0.25">
      <c r="A28" t="s">
        <v>8998</v>
      </c>
      <c r="B28" t="s">
        <v>8969</v>
      </c>
      <c r="C28" s="180">
        <v>46230.629548611112</v>
      </c>
      <c r="D28" t="s">
        <v>8862</v>
      </c>
      <c r="E28" t="s">
        <v>136</v>
      </c>
      <c r="F28" t="s">
        <v>392</v>
      </c>
      <c r="G28">
        <v>4</v>
      </c>
      <c r="H28" t="s">
        <v>8970</v>
      </c>
      <c r="I28" t="s">
        <v>8971</v>
      </c>
      <c r="J28" t="s">
        <v>8972</v>
      </c>
    </row>
    <row r="29" spans="1:10" x14ac:dyDescent="0.25">
      <c r="A29" t="s">
        <v>8999</v>
      </c>
      <c r="B29" t="s">
        <v>8969</v>
      </c>
      <c r="C29" s="180">
        <v>46230.629548611112</v>
      </c>
      <c r="D29" t="s">
        <v>8905</v>
      </c>
      <c r="E29" t="s">
        <v>138</v>
      </c>
      <c r="F29" t="s">
        <v>394</v>
      </c>
      <c r="G29">
        <v>3</v>
      </c>
      <c r="H29" t="s">
        <v>8970</v>
      </c>
      <c r="I29" t="s">
        <v>8971</v>
      </c>
      <c r="J29" t="s">
        <v>8972</v>
      </c>
    </row>
    <row r="30" spans="1:10" x14ac:dyDescent="0.25">
      <c r="A30" t="s">
        <v>9000</v>
      </c>
      <c r="B30" t="s">
        <v>8969</v>
      </c>
      <c r="C30" s="180">
        <v>46230.629560185182</v>
      </c>
      <c r="D30" t="s">
        <v>8906</v>
      </c>
      <c r="E30" t="s">
        <v>139</v>
      </c>
      <c r="F30" t="s">
        <v>395</v>
      </c>
      <c r="G30">
        <v>3</v>
      </c>
      <c r="H30" t="s">
        <v>8970</v>
      </c>
      <c r="I30" t="s">
        <v>8971</v>
      </c>
      <c r="J30" t="s">
        <v>8972</v>
      </c>
    </row>
    <row r="31" spans="1:10" x14ac:dyDescent="0.25">
      <c r="A31" t="s">
        <v>9001</v>
      </c>
      <c r="B31" t="s">
        <v>8969</v>
      </c>
      <c r="C31" s="180">
        <v>46230.629560185182</v>
      </c>
      <c r="D31" t="s">
        <v>8863</v>
      </c>
      <c r="E31" t="s">
        <v>140</v>
      </c>
      <c r="F31" t="s">
        <v>396</v>
      </c>
      <c r="G31">
        <v>9</v>
      </c>
      <c r="H31" t="s">
        <v>8970</v>
      </c>
      <c r="I31" t="s">
        <v>8971</v>
      </c>
      <c r="J31" t="s">
        <v>8972</v>
      </c>
    </row>
    <row r="32" spans="1:10" x14ac:dyDescent="0.25">
      <c r="A32" t="s">
        <v>9002</v>
      </c>
      <c r="B32" t="s">
        <v>8969</v>
      </c>
      <c r="C32" s="180">
        <v>46230.629560185182</v>
      </c>
      <c r="D32" t="s">
        <v>8864</v>
      </c>
      <c r="E32" t="s">
        <v>141</v>
      </c>
      <c r="F32" t="s">
        <v>397</v>
      </c>
      <c r="G32">
        <v>4</v>
      </c>
      <c r="H32" t="s">
        <v>8970</v>
      </c>
      <c r="I32" t="s">
        <v>8971</v>
      </c>
      <c r="J32" t="s">
        <v>8972</v>
      </c>
    </row>
    <row r="33" spans="1:10" x14ac:dyDescent="0.25">
      <c r="A33" t="s">
        <v>9003</v>
      </c>
      <c r="B33" t="s">
        <v>8969</v>
      </c>
      <c r="C33" s="180">
        <v>46230.629571759258</v>
      </c>
      <c r="D33" t="s">
        <v>8865</v>
      </c>
      <c r="E33" t="s">
        <v>144</v>
      </c>
      <c r="F33" t="s">
        <v>400</v>
      </c>
      <c r="G33">
        <v>6</v>
      </c>
      <c r="H33" t="s">
        <v>8970</v>
      </c>
      <c r="I33" t="s">
        <v>8971</v>
      </c>
      <c r="J33" t="s">
        <v>8972</v>
      </c>
    </row>
    <row r="34" spans="1:10" x14ac:dyDescent="0.25">
      <c r="A34" t="s">
        <v>9004</v>
      </c>
      <c r="B34" t="s">
        <v>8969</v>
      </c>
      <c r="C34" s="180">
        <v>46230.629571759258</v>
      </c>
      <c r="D34" t="s">
        <v>8867</v>
      </c>
      <c r="E34" t="s">
        <v>148</v>
      </c>
      <c r="F34" t="s">
        <v>404</v>
      </c>
      <c r="G34">
        <v>2</v>
      </c>
      <c r="H34" t="s">
        <v>8970</v>
      </c>
      <c r="I34" t="s">
        <v>8971</v>
      </c>
      <c r="J34" t="s">
        <v>8972</v>
      </c>
    </row>
    <row r="35" spans="1:10" x14ac:dyDescent="0.25">
      <c r="A35" t="s">
        <v>9005</v>
      </c>
      <c r="B35" t="s">
        <v>8969</v>
      </c>
      <c r="C35" s="180">
        <v>46230.629583333335</v>
      </c>
      <c r="D35" t="s">
        <v>8907</v>
      </c>
      <c r="E35" t="s">
        <v>149</v>
      </c>
      <c r="F35" t="s">
        <v>405</v>
      </c>
      <c r="G35">
        <v>3</v>
      </c>
      <c r="H35" t="s">
        <v>8970</v>
      </c>
      <c r="I35" t="s">
        <v>8971</v>
      </c>
      <c r="J35" t="s">
        <v>8972</v>
      </c>
    </row>
    <row r="36" spans="1:10" x14ac:dyDescent="0.25">
      <c r="A36" t="s">
        <v>9006</v>
      </c>
      <c r="B36" t="s">
        <v>8969</v>
      </c>
      <c r="C36" s="180">
        <v>46230.629583333335</v>
      </c>
      <c r="D36" t="s">
        <v>8908</v>
      </c>
      <c r="E36" t="s">
        <v>150</v>
      </c>
      <c r="F36" t="s">
        <v>406</v>
      </c>
      <c r="G36">
        <v>3</v>
      </c>
      <c r="H36" t="s">
        <v>8970</v>
      </c>
      <c r="I36" t="s">
        <v>8971</v>
      </c>
      <c r="J36" t="s">
        <v>8972</v>
      </c>
    </row>
    <row r="37" spans="1:10" x14ac:dyDescent="0.25">
      <c r="A37" t="s">
        <v>9007</v>
      </c>
      <c r="B37" t="s">
        <v>8969</v>
      </c>
      <c r="C37" s="180">
        <v>46230.629583333335</v>
      </c>
      <c r="D37" t="s">
        <v>8868</v>
      </c>
      <c r="E37" t="s">
        <v>151</v>
      </c>
      <c r="F37" t="s">
        <v>407</v>
      </c>
      <c r="G37">
        <v>4</v>
      </c>
      <c r="H37" t="s">
        <v>8970</v>
      </c>
      <c r="I37" t="s">
        <v>8971</v>
      </c>
      <c r="J37" t="s">
        <v>8972</v>
      </c>
    </row>
    <row r="38" spans="1:10" x14ac:dyDescent="0.25">
      <c r="A38" t="s">
        <v>9008</v>
      </c>
      <c r="B38" t="s">
        <v>8969</v>
      </c>
      <c r="C38" s="180">
        <v>46230.629594907405</v>
      </c>
      <c r="D38" t="s">
        <v>8869</v>
      </c>
      <c r="E38" t="s">
        <v>152</v>
      </c>
      <c r="F38" t="s">
        <v>408</v>
      </c>
      <c r="G38">
        <v>4</v>
      </c>
      <c r="H38" t="s">
        <v>8970</v>
      </c>
      <c r="I38" t="s">
        <v>8971</v>
      </c>
      <c r="J38" t="s">
        <v>8972</v>
      </c>
    </row>
    <row r="39" spans="1:10" x14ac:dyDescent="0.25">
      <c r="A39" t="s">
        <v>9009</v>
      </c>
      <c r="B39" t="s">
        <v>8969</v>
      </c>
      <c r="C39" s="180">
        <v>46230.629594907405</v>
      </c>
      <c r="D39" t="s">
        <v>8870</v>
      </c>
      <c r="E39" t="s">
        <v>154</v>
      </c>
      <c r="F39" t="s">
        <v>410</v>
      </c>
      <c r="G39">
        <v>4</v>
      </c>
      <c r="H39" t="s">
        <v>8970</v>
      </c>
      <c r="I39" t="s">
        <v>8971</v>
      </c>
      <c r="J39" t="s">
        <v>8972</v>
      </c>
    </row>
    <row r="40" spans="1:10" x14ac:dyDescent="0.25">
      <c r="A40" t="s">
        <v>9010</v>
      </c>
      <c r="B40" t="s">
        <v>8969</v>
      </c>
      <c r="C40" s="180">
        <v>46230.629606481481</v>
      </c>
      <c r="D40" t="s">
        <v>8871</v>
      </c>
      <c r="E40" t="s">
        <v>158</v>
      </c>
      <c r="F40" t="s">
        <v>414</v>
      </c>
      <c r="G40">
        <v>4</v>
      </c>
      <c r="H40" t="s">
        <v>8970</v>
      </c>
      <c r="I40" t="s">
        <v>8971</v>
      </c>
      <c r="J40" t="s">
        <v>8972</v>
      </c>
    </row>
    <row r="41" spans="1:10" x14ac:dyDescent="0.25">
      <c r="A41" t="s">
        <v>9011</v>
      </c>
      <c r="B41" t="s">
        <v>8969</v>
      </c>
      <c r="C41" s="180">
        <v>46230.629606481481</v>
      </c>
      <c r="D41" t="s">
        <v>8872</v>
      </c>
      <c r="E41" t="s">
        <v>159</v>
      </c>
      <c r="F41" t="s">
        <v>415</v>
      </c>
      <c r="G41">
        <v>4</v>
      </c>
      <c r="H41" t="s">
        <v>8970</v>
      </c>
      <c r="I41" t="s">
        <v>8971</v>
      </c>
      <c r="J41" t="s">
        <v>8972</v>
      </c>
    </row>
    <row r="42" spans="1:10" x14ac:dyDescent="0.25">
      <c r="A42" t="s">
        <v>9012</v>
      </c>
      <c r="B42" t="s">
        <v>8969</v>
      </c>
      <c r="C42" s="180">
        <v>46230.629606481481</v>
      </c>
      <c r="D42" t="s">
        <v>8873</v>
      </c>
      <c r="E42" t="s">
        <v>160</v>
      </c>
      <c r="F42" t="s">
        <v>416</v>
      </c>
      <c r="G42">
        <v>2</v>
      </c>
      <c r="H42" t="s">
        <v>8970</v>
      </c>
      <c r="I42" t="s">
        <v>8971</v>
      </c>
      <c r="J42" t="s">
        <v>8972</v>
      </c>
    </row>
    <row r="43" spans="1:10" x14ac:dyDescent="0.25">
      <c r="A43" t="s">
        <v>9013</v>
      </c>
      <c r="B43" t="s">
        <v>8969</v>
      </c>
      <c r="C43" s="180">
        <v>46230.629618055558</v>
      </c>
      <c r="D43" t="s">
        <v>8874</v>
      </c>
      <c r="E43" t="s">
        <v>161</v>
      </c>
      <c r="F43" t="s">
        <v>417</v>
      </c>
      <c r="G43">
        <v>4</v>
      </c>
      <c r="H43" t="s">
        <v>8970</v>
      </c>
      <c r="I43" t="s">
        <v>8971</v>
      </c>
      <c r="J43" t="s">
        <v>8972</v>
      </c>
    </row>
    <row r="44" spans="1:10" x14ac:dyDescent="0.25">
      <c r="A44" t="s">
        <v>9014</v>
      </c>
      <c r="B44" t="s">
        <v>8969</v>
      </c>
      <c r="C44" s="180">
        <v>46230.629618055558</v>
      </c>
      <c r="D44" t="s">
        <v>8909</v>
      </c>
      <c r="E44" t="s">
        <v>162</v>
      </c>
      <c r="F44" t="s">
        <v>719</v>
      </c>
      <c r="G44">
        <v>3</v>
      </c>
      <c r="H44" t="s">
        <v>8970</v>
      </c>
      <c r="I44" t="s">
        <v>8971</v>
      </c>
      <c r="J44" t="s">
        <v>8972</v>
      </c>
    </row>
    <row r="45" spans="1:10" x14ac:dyDescent="0.25">
      <c r="A45" t="s">
        <v>9015</v>
      </c>
      <c r="B45" t="s">
        <v>8969</v>
      </c>
      <c r="C45" s="180">
        <v>46230.629629629628</v>
      </c>
      <c r="D45" t="s">
        <v>8875</v>
      </c>
      <c r="E45" t="s">
        <v>163</v>
      </c>
      <c r="F45" t="s">
        <v>419</v>
      </c>
      <c r="G45">
        <v>4</v>
      </c>
      <c r="H45" t="s">
        <v>8970</v>
      </c>
      <c r="I45" t="s">
        <v>8971</v>
      </c>
      <c r="J45" t="s">
        <v>8972</v>
      </c>
    </row>
    <row r="46" spans="1:10" x14ac:dyDescent="0.25">
      <c r="A46" t="s">
        <v>9016</v>
      </c>
      <c r="B46" t="s">
        <v>8969</v>
      </c>
      <c r="C46" s="180">
        <v>46230.629629629628</v>
      </c>
      <c r="D46" t="s">
        <v>8910</v>
      </c>
      <c r="E46" t="s">
        <v>164</v>
      </c>
      <c r="F46" t="s">
        <v>420</v>
      </c>
      <c r="G46">
        <v>3</v>
      </c>
      <c r="H46" t="s">
        <v>8970</v>
      </c>
      <c r="I46" t="s">
        <v>8971</v>
      </c>
      <c r="J46" t="s">
        <v>8972</v>
      </c>
    </row>
    <row r="47" spans="1:10" x14ac:dyDescent="0.25">
      <c r="A47" t="s">
        <v>9017</v>
      </c>
      <c r="B47" t="s">
        <v>8969</v>
      </c>
      <c r="C47" s="180">
        <v>46230.629629629628</v>
      </c>
      <c r="D47" t="s">
        <v>8911</v>
      </c>
      <c r="E47" t="s">
        <v>165</v>
      </c>
      <c r="F47" t="s">
        <v>421</v>
      </c>
      <c r="G47">
        <v>3</v>
      </c>
      <c r="H47" t="s">
        <v>8970</v>
      </c>
      <c r="I47" t="s">
        <v>8971</v>
      </c>
      <c r="J47" t="s">
        <v>8972</v>
      </c>
    </row>
    <row r="48" spans="1:10" x14ac:dyDescent="0.25">
      <c r="A48" t="s">
        <v>9018</v>
      </c>
      <c r="B48" t="s">
        <v>8969</v>
      </c>
      <c r="C48" s="180">
        <v>46230.629641203705</v>
      </c>
      <c r="D48" t="s">
        <v>8876</v>
      </c>
      <c r="E48" t="s">
        <v>166</v>
      </c>
      <c r="F48" t="s">
        <v>642</v>
      </c>
      <c r="G48">
        <v>4</v>
      </c>
      <c r="H48" t="s">
        <v>8970</v>
      </c>
      <c r="I48" t="s">
        <v>8971</v>
      </c>
      <c r="J48" t="s">
        <v>8972</v>
      </c>
    </row>
    <row r="49" spans="1:10" x14ac:dyDescent="0.25">
      <c r="A49" t="s">
        <v>9019</v>
      </c>
      <c r="B49" t="s">
        <v>8969</v>
      </c>
      <c r="C49" s="180">
        <v>46230.629641203705</v>
      </c>
      <c r="D49" t="s">
        <v>8877</v>
      </c>
      <c r="E49" t="s">
        <v>167</v>
      </c>
      <c r="F49" t="s">
        <v>678</v>
      </c>
      <c r="G49">
        <v>4</v>
      </c>
      <c r="H49" t="s">
        <v>8970</v>
      </c>
      <c r="I49" t="s">
        <v>8971</v>
      </c>
      <c r="J49" t="s">
        <v>8972</v>
      </c>
    </row>
    <row r="50" spans="1:10" x14ac:dyDescent="0.25">
      <c r="A50" t="s">
        <v>9020</v>
      </c>
      <c r="B50" t="s">
        <v>8969</v>
      </c>
      <c r="C50" s="180">
        <v>46230.629652777781</v>
      </c>
      <c r="D50" t="s">
        <v>8878</v>
      </c>
      <c r="E50" t="s">
        <v>168</v>
      </c>
      <c r="F50" t="s">
        <v>708</v>
      </c>
      <c r="G50">
        <v>4</v>
      </c>
      <c r="H50" t="s">
        <v>8970</v>
      </c>
      <c r="I50" t="s">
        <v>8971</v>
      </c>
      <c r="J50" t="s">
        <v>8972</v>
      </c>
    </row>
    <row r="51" spans="1:10" x14ac:dyDescent="0.25">
      <c r="A51" t="s">
        <v>9021</v>
      </c>
      <c r="B51" t="s">
        <v>8969</v>
      </c>
      <c r="C51" s="180">
        <v>46230.629652777781</v>
      </c>
      <c r="D51" t="s">
        <v>8879</v>
      </c>
      <c r="E51" t="s">
        <v>169</v>
      </c>
      <c r="F51" t="s">
        <v>425</v>
      </c>
      <c r="G51">
        <v>2</v>
      </c>
      <c r="H51" t="s">
        <v>8970</v>
      </c>
      <c r="I51" t="s">
        <v>8971</v>
      </c>
      <c r="J51" t="s">
        <v>8972</v>
      </c>
    </row>
    <row r="52" spans="1:10" x14ac:dyDescent="0.25">
      <c r="A52" t="s">
        <v>9022</v>
      </c>
      <c r="B52" t="s">
        <v>8969</v>
      </c>
      <c r="C52" s="180">
        <v>46230.629652777781</v>
      </c>
      <c r="D52" t="s">
        <v>8912</v>
      </c>
      <c r="E52" t="s">
        <v>170</v>
      </c>
      <c r="F52" t="s">
        <v>426</v>
      </c>
      <c r="G52">
        <v>3</v>
      </c>
      <c r="H52" t="s">
        <v>8970</v>
      </c>
      <c r="I52" t="s">
        <v>8971</v>
      </c>
      <c r="J52" t="s">
        <v>8972</v>
      </c>
    </row>
    <row r="53" spans="1:10" x14ac:dyDescent="0.25">
      <c r="A53" t="s">
        <v>9023</v>
      </c>
      <c r="B53" t="s">
        <v>8969</v>
      </c>
      <c r="C53" s="180">
        <v>46230.629664351851</v>
      </c>
      <c r="D53" t="s">
        <v>8880</v>
      </c>
      <c r="E53" t="s">
        <v>171</v>
      </c>
      <c r="F53" t="s">
        <v>427</v>
      </c>
      <c r="G53">
        <v>4</v>
      </c>
      <c r="H53" t="s">
        <v>8970</v>
      </c>
      <c r="I53" t="s">
        <v>8971</v>
      </c>
      <c r="J53" t="s">
        <v>8972</v>
      </c>
    </row>
    <row r="54" spans="1:10" x14ac:dyDescent="0.25">
      <c r="A54" t="s">
        <v>9024</v>
      </c>
      <c r="B54" t="s">
        <v>8969</v>
      </c>
      <c r="C54" s="180">
        <v>46230.629664351851</v>
      </c>
      <c r="D54" t="s">
        <v>8913</v>
      </c>
      <c r="E54" t="s">
        <v>172</v>
      </c>
      <c r="F54" t="s">
        <v>643</v>
      </c>
      <c r="G54">
        <v>3</v>
      </c>
      <c r="H54" t="s">
        <v>8970</v>
      </c>
      <c r="I54" t="s">
        <v>8971</v>
      </c>
      <c r="J54" t="s">
        <v>8972</v>
      </c>
    </row>
    <row r="55" spans="1:10" x14ac:dyDescent="0.25">
      <c r="A55" t="s">
        <v>9025</v>
      </c>
      <c r="B55" t="s">
        <v>8969</v>
      </c>
      <c r="C55" s="180">
        <v>46230.629664351851</v>
      </c>
      <c r="D55" t="s">
        <v>8881</v>
      </c>
      <c r="E55" t="s">
        <v>174</v>
      </c>
      <c r="F55" t="s">
        <v>661</v>
      </c>
      <c r="G55">
        <v>2</v>
      </c>
      <c r="H55" t="s">
        <v>8970</v>
      </c>
      <c r="I55" t="s">
        <v>8971</v>
      </c>
      <c r="J55" t="s">
        <v>8972</v>
      </c>
    </row>
    <row r="56" spans="1:10" x14ac:dyDescent="0.25">
      <c r="A56" t="s">
        <v>9026</v>
      </c>
      <c r="B56" t="s">
        <v>8969</v>
      </c>
      <c r="C56" s="180">
        <v>46230.629675925928</v>
      </c>
      <c r="D56" t="s">
        <v>8882</v>
      </c>
      <c r="E56" t="s">
        <v>179</v>
      </c>
      <c r="F56" t="s">
        <v>435</v>
      </c>
      <c r="G56">
        <v>2</v>
      </c>
      <c r="H56" t="s">
        <v>8970</v>
      </c>
      <c r="I56" t="s">
        <v>8971</v>
      </c>
      <c r="J56" t="s">
        <v>8972</v>
      </c>
    </row>
    <row r="57" spans="1:10" x14ac:dyDescent="0.25">
      <c r="A57" t="s">
        <v>9027</v>
      </c>
      <c r="B57" t="s">
        <v>8969</v>
      </c>
      <c r="C57" s="180">
        <v>46230.629675925928</v>
      </c>
      <c r="D57" t="s">
        <v>8883</v>
      </c>
      <c r="E57" t="s">
        <v>183</v>
      </c>
      <c r="F57" t="s">
        <v>439</v>
      </c>
      <c r="G57">
        <v>2</v>
      </c>
      <c r="H57" t="s">
        <v>8970</v>
      </c>
      <c r="I57" t="s">
        <v>8971</v>
      </c>
      <c r="J57" t="s">
        <v>8972</v>
      </c>
    </row>
    <row r="58" spans="1:10" x14ac:dyDescent="0.25">
      <c r="A58" t="s">
        <v>9028</v>
      </c>
      <c r="B58" t="s">
        <v>8969</v>
      </c>
      <c r="C58" s="180">
        <v>46230.629687499997</v>
      </c>
      <c r="D58" t="s">
        <v>8884</v>
      </c>
      <c r="E58" t="s">
        <v>184</v>
      </c>
      <c r="F58" t="s">
        <v>440</v>
      </c>
      <c r="G58">
        <v>2</v>
      </c>
      <c r="H58" t="s">
        <v>8970</v>
      </c>
      <c r="I58" t="s">
        <v>8971</v>
      </c>
      <c r="J58" t="s">
        <v>8972</v>
      </c>
    </row>
    <row r="59" spans="1:10" x14ac:dyDescent="0.25">
      <c r="A59" t="s">
        <v>9029</v>
      </c>
      <c r="B59" t="s">
        <v>8969</v>
      </c>
      <c r="C59" s="180">
        <v>46230.629687499997</v>
      </c>
      <c r="D59" t="s">
        <v>8885</v>
      </c>
      <c r="E59" t="s">
        <v>195</v>
      </c>
      <c r="F59" t="s">
        <v>451</v>
      </c>
      <c r="G59">
        <v>10</v>
      </c>
      <c r="H59" t="s">
        <v>8970</v>
      </c>
      <c r="I59" t="s">
        <v>8971</v>
      </c>
      <c r="J59" t="s">
        <v>8972</v>
      </c>
    </row>
    <row r="60" spans="1:10" x14ac:dyDescent="0.25">
      <c r="A60" t="s">
        <v>9030</v>
      </c>
      <c r="B60" t="s">
        <v>8969</v>
      </c>
      <c r="C60" s="180">
        <v>46230.629687499997</v>
      </c>
      <c r="D60" t="s">
        <v>8886</v>
      </c>
      <c r="E60" t="s">
        <v>196</v>
      </c>
      <c r="F60" t="s">
        <v>867</v>
      </c>
      <c r="G60">
        <v>2</v>
      </c>
      <c r="H60" t="s">
        <v>8970</v>
      </c>
      <c r="I60" t="s">
        <v>8971</v>
      </c>
      <c r="J60" t="s">
        <v>8972</v>
      </c>
    </row>
    <row r="61" spans="1:10" x14ac:dyDescent="0.25">
      <c r="A61" t="s">
        <v>9031</v>
      </c>
      <c r="B61" t="s">
        <v>8969</v>
      </c>
      <c r="C61" s="180">
        <v>46230.629699074074</v>
      </c>
      <c r="D61" t="s">
        <v>8887</v>
      </c>
      <c r="E61" t="s">
        <v>198</v>
      </c>
      <c r="F61" t="s">
        <v>454</v>
      </c>
      <c r="G61">
        <v>2</v>
      </c>
      <c r="H61" t="s">
        <v>8970</v>
      </c>
      <c r="I61" t="s">
        <v>8971</v>
      </c>
      <c r="J61" t="s">
        <v>8972</v>
      </c>
    </row>
    <row r="62" spans="1:10" x14ac:dyDescent="0.25">
      <c r="A62" t="s">
        <v>9032</v>
      </c>
      <c r="B62" t="s">
        <v>8969</v>
      </c>
      <c r="C62" s="180">
        <v>46230.629699074074</v>
      </c>
      <c r="D62" t="s">
        <v>8888</v>
      </c>
      <c r="E62" t="s">
        <v>199</v>
      </c>
      <c r="F62" t="s">
        <v>455</v>
      </c>
      <c r="G62">
        <v>2</v>
      </c>
      <c r="H62" t="s">
        <v>8970</v>
      </c>
      <c r="I62" t="s">
        <v>8971</v>
      </c>
      <c r="J62" t="s">
        <v>8972</v>
      </c>
    </row>
    <row r="63" spans="1:10" x14ac:dyDescent="0.25">
      <c r="A63" t="s">
        <v>9033</v>
      </c>
      <c r="B63" t="s">
        <v>8969</v>
      </c>
      <c r="C63" s="180">
        <v>46230.629710648151</v>
      </c>
      <c r="D63" t="s">
        <v>8889</v>
      </c>
      <c r="E63" t="s">
        <v>200</v>
      </c>
      <c r="F63" t="s">
        <v>456</v>
      </c>
      <c r="G63">
        <v>2</v>
      </c>
      <c r="H63" t="s">
        <v>8970</v>
      </c>
      <c r="I63" t="s">
        <v>8971</v>
      </c>
      <c r="J63" t="s">
        <v>8972</v>
      </c>
    </row>
    <row r="64" spans="1:10" x14ac:dyDescent="0.25">
      <c r="A64" t="s">
        <v>9034</v>
      </c>
      <c r="B64" t="s">
        <v>8969</v>
      </c>
      <c r="C64" s="180">
        <v>46230.629710648151</v>
      </c>
      <c r="D64" t="s">
        <v>8890</v>
      </c>
      <c r="E64" t="s">
        <v>203</v>
      </c>
      <c r="F64" t="s">
        <v>459</v>
      </c>
      <c r="G64">
        <v>2</v>
      </c>
      <c r="H64" t="s">
        <v>8970</v>
      </c>
      <c r="I64" t="s">
        <v>8971</v>
      </c>
      <c r="J64" t="s">
        <v>8972</v>
      </c>
    </row>
    <row r="65" spans="1:10" x14ac:dyDescent="0.25">
      <c r="A65" t="s">
        <v>9035</v>
      </c>
      <c r="B65" t="s">
        <v>8969</v>
      </c>
      <c r="C65" s="180">
        <v>46230.629710648151</v>
      </c>
      <c r="D65" t="s">
        <v>8891</v>
      </c>
      <c r="E65" t="s">
        <v>204</v>
      </c>
      <c r="F65" t="s">
        <v>460</v>
      </c>
      <c r="G65">
        <v>2</v>
      </c>
      <c r="H65" t="s">
        <v>8970</v>
      </c>
      <c r="I65" t="s">
        <v>8971</v>
      </c>
      <c r="J65" t="s">
        <v>8972</v>
      </c>
    </row>
    <row r="66" spans="1:10" x14ac:dyDescent="0.25">
      <c r="A66" t="s">
        <v>9036</v>
      </c>
      <c r="B66" t="s">
        <v>8969</v>
      </c>
      <c r="C66" s="180">
        <v>46230.62972222222</v>
      </c>
      <c r="D66" t="s">
        <v>8892</v>
      </c>
      <c r="E66" t="s">
        <v>205</v>
      </c>
      <c r="F66" t="s">
        <v>461</v>
      </c>
      <c r="G66">
        <v>5</v>
      </c>
      <c r="H66" t="s">
        <v>8970</v>
      </c>
      <c r="I66" t="s">
        <v>8971</v>
      </c>
      <c r="J66" t="s">
        <v>8972</v>
      </c>
    </row>
    <row r="67" spans="1:10" x14ac:dyDescent="0.25">
      <c r="A67" t="s">
        <v>9037</v>
      </c>
      <c r="B67" t="s">
        <v>8969</v>
      </c>
      <c r="C67" s="180">
        <v>46230.62972222222</v>
      </c>
      <c r="D67" t="s">
        <v>8931</v>
      </c>
      <c r="E67" t="s">
        <v>210</v>
      </c>
      <c r="F67" t="s">
        <v>466</v>
      </c>
      <c r="G67">
        <v>3</v>
      </c>
      <c r="H67" t="s">
        <v>8970</v>
      </c>
      <c r="I67" t="s">
        <v>8971</v>
      </c>
      <c r="J67" t="s">
        <v>8972</v>
      </c>
    </row>
    <row r="68" spans="1:10" x14ac:dyDescent="0.25">
      <c r="A68" t="s">
        <v>9038</v>
      </c>
      <c r="B68" t="s">
        <v>8969</v>
      </c>
      <c r="C68" s="180">
        <v>46230.62972222222</v>
      </c>
      <c r="D68" t="s">
        <v>8893</v>
      </c>
      <c r="E68" t="s">
        <v>214</v>
      </c>
      <c r="F68" t="s">
        <v>872</v>
      </c>
      <c r="G68">
        <v>4</v>
      </c>
      <c r="H68" t="s">
        <v>8970</v>
      </c>
      <c r="I68" t="s">
        <v>8971</v>
      </c>
      <c r="J68" t="s">
        <v>8972</v>
      </c>
    </row>
    <row r="69" spans="1:10" x14ac:dyDescent="0.25">
      <c r="A69" t="s">
        <v>9039</v>
      </c>
      <c r="B69" t="s">
        <v>8969</v>
      </c>
      <c r="C69" s="180">
        <v>46230.629733796297</v>
      </c>
      <c r="D69" t="s">
        <v>8894</v>
      </c>
      <c r="E69" t="s">
        <v>215</v>
      </c>
      <c r="F69" t="s">
        <v>471</v>
      </c>
      <c r="G69">
        <v>2</v>
      </c>
      <c r="H69" t="s">
        <v>8970</v>
      </c>
      <c r="I69" t="s">
        <v>8971</v>
      </c>
      <c r="J69" t="s">
        <v>8972</v>
      </c>
    </row>
    <row r="70" spans="1:10" x14ac:dyDescent="0.25">
      <c r="A70" t="s">
        <v>9040</v>
      </c>
      <c r="B70" t="s">
        <v>8969</v>
      </c>
      <c r="C70" s="180">
        <v>46230.629733796297</v>
      </c>
      <c r="D70" t="s">
        <v>8895</v>
      </c>
      <c r="E70" t="s">
        <v>216</v>
      </c>
      <c r="F70" t="s">
        <v>472</v>
      </c>
      <c r="G70">
        <v>5</v>
      </c>
      <c r="H70" t="s">
        <v>8970</v>
      </c>
      <c r="I70" t="s">
        <v>8971</v>
      </c>
      <c r="J70" t="s">
        <v>8972</v>
      </c>
    </row>
    <row r="71" spans="1:10" x14ac:dyDescent="0.25">
      <c r="A71" t="s">
        <v>9041</v>
      </c>
      <c r="B71" t="s">
        <v>8969</v>
      </c>
      <c r="C71" s="180">
        <v>46230.629745370374</v>
      </c>
      <c r="D71" t="s">
        <v>8896</v>
      </c>
      <c r="E71" t="s">
        <v>219</v>
      </c>
      <c r="F71" t="s">
        <v>475</v>
      </c>
      <c r="G71">
        <v>5</v>
      </c>
      <c r="H71" t="s">
        <v>8970</v>
      </c>
      <c r="I71" t="s">
        <v>8971</v>
      </c>
      <c r="J71" t="s">
        <v>8972</v>
      </c>
    </row>
    <row r="72" spans="1:10" x14ac:dyDescent="0.25">
      <c r="A72" t="s">
        <v>9042</v>
      </c>
      <c r="B72" t="s">
        <v>8969</v>
      </c>
      <c r="C72" s="180">
        <v>46230.629745370374</v>
      </c>
      <c r="D72" t="s">
        <v>8930</v>
      </c>
      <c r="E72" t="s">
        <v>220</v>
      </c>
      <c r="F72" t="s">
        <v>476</v>
      </c>
      <c r="G72">
        <v>3</v>
      </c>
      <c r="H72" t="s">
        <v>8970</v>
      </c>
      <c r="I72" t="s">
        <v>8971</v>
      </c>
      <c r="J72" t="s">
        <v>8972</v>
      </c>
    </row>
    <row r="73" spans="1:10" x14ac:dyDescent="0.25">
      <c r="A73" t="s">
        <v>9043</v>
      </c>
      <c r="B73" t="s">
        <v>8969</v>
      </c>
      <c r="C73" s="180">
        <v>46230.629745370374</v>
      </c>
      <c r="D73" t="s">
        <v>8929</v>
      </c>
      <c r="E73" t="s">
        <v>223</v>
      </c>
      <c r="F73" t="s">
        <v>479</v>
      </c>
      <c r="G73">
        <v>3</v>
      </c>
      <c r="H73" t="s">
        <v>8970</v>
      </c>
      <c r="I73" t="s">
        <v>8971</v>
      </c>
      <c r="J73" t="s">
        <v>8972</v>
      </c>
    </row>
    <row r="74" spans="1:10" x14ac:dyDescent="0.25">
      <c r="A74" t="s">
        <v>9044</v>
      </c>
      <c r="B74" t="s">
        <v>8969</v>
      </c>
      <c r="C74" s="180">
        <v>46230.629756944443</v>
      </c>
      <c r="D74" t="s">
        <v>8897</v>
      </c>
      <c r="E74" t="s">
        <v>225</v>
      </c>
      <c r="F74" t="s">
        <v>481</v>
      </c>
      <c r="G74">
        <v>7</v>
      </c>
      <c r="H74" t="s">
        <v>8970</v>
      </c>
      <c r="I74" t="s">
        <v>8971</v>
      </c>
      <c r="J74" t="s">
        <v>8972</v>
      </c>
    </row>
    <row r="75" spans="1:10" x14ac:dyDescent="0.25">
      <c r="A75" t="s">
        <v>9045</v>
      </c>
      <c r="B75" t="s">
        <v>8969</v>
      </c>
      <c r="C75" s="180">
        <v>46230.629756944443</v>
      </c>
      <c r="D75" t="s">
        <v>8928</v>
      </c>
      <c r="E75" t="s">
        <v>226</v>
      </c>
      <c r="F75" t="s">
        <v>482</v>
      </c>
      <c r="G75">
        <v>3</v>
      </c>
      <c r="H75" t="s">
        <v>8970</v>
      </c>
      <c r="I75" t="s">
        <v>8971</v>
      </c>
      <c r="J75" t="s">
        <v>8972</v>
      </c>
    </row>
    <row r="76" spans="1:10" x14ac:dyDescent="0.25">
      <c r="A76" t="s">
        <v>9046</v>
      </c>
      <c r="B76" t="s">
        <v>8969</v>
      </c>
      <c r="C76" s="180">
        <v>46230.62976851852</v>
      </c>
      <c r="D76" t="s">
        <v>8927</v>
      </c>
      <c r="E76" t="s">
        <v>227</v>
      </c>
      <c r="F76" t="s">
        <v>483</v>
      </c>
      <c r="G76">
        <v>3</v>
      </c>
      <c r="H76" t="s">
        <v>8970</v>
      </c>
      <c r="I76" t="s">
        <v>8971</v>
      </c>
      <c r="J76" t="s">
        <v>8972</v>
      </c>
    </row>
    <row r="77" spans="1:10" x14ac:dyDescent="0.25">
      <c r="A77" t="s">
        <v>9047</v>
      </c>
      <c r="B77" t="s">
        <v>8969</v>
      </c>
      <c r="C77" s="180">
        <v>46230.62976851852</v>
      </c>
      <c r="D77" t="s">
        <v>8898</v>
      </c>
      <c r="E77" t="s">
        <v>228</v>
      </c>
      <c r="F77" t="s">
        <v>484</v>
      </c>
      <c r="G77">
        <v>4</v>
      </c>
      <c r="H77" t="s">
        <v>8970</v>
      </c>
      <c r="I77" t="s">
        <v>8971</v>
      </c>
      <c r="J77" t="s">
        <v>8972</v>
      </c>
    </row>
    <row r="78" spans="1:10" x14ac:dyDescent="0.25">
      <c r="A78" t="s">
        <v>9048</v>
      </c>
      <c r="B78" t="s">
        <v>8969</v>
      </c>
      <c r="C78" s="180">
        <v>46230.62976851852</v>
      </c>
      <c r="D78" t="s">
        <v>8926</v>
      </c>
      <c r="E78" t="s">
        <v>230</v>
      </c>
      <c r="F78" t="s">
        <v>486</v>
      </c>
      <c r="G78">
        <v>3</v>
      </c>
      <c r="H78" t="s">
        <v>8970</v>
      </c>
      <c r="I78" t="s">
        <v>8971</v>
      </c>
      <c r="J78" t="s">
        <v>8972</v>
      </c>
    </row>
    <row r="79" spans="1:10" x14ac:dyDescent="0.25">
      <c r="A79" t="s">
        <v>9049</v>
      </c>
      <c r="B79" t="s">
        <v>8969</v>
      </c>
      <c r="C79" s="180">
        <v>46230.629780092589</v>
      </c>
      <c r="D79" t="s">
        <v>8899</v>
      </c>
      <c r="E79" t="s">
        <v>231</v>
      </c>
      <c r="F79" t="s">
        <v>487</v>
      </c>
      <c r="G79">
        <v>5</v>
      </c>
      <c r="H79" t="s">
        <v>8970</v>
      </c>
      <c r="I79" t="s">
        <v>8971</v>
      </c>
      <c r="J79" t="s">
        <v>8972</v>
      </c>
    </row>
    <row r="80" spans="1:10" x14ac:dyDescent="0.25">
      <c r="A80" t="s">
        <v>9050</v>
      </c>
      <c r="B80" t="s">
        <v>8969</v>
      </c>
      <c r="C80" s="180">
        <v>46230.629780092589</v>
      </c>
      <c r="D80" t="s">
        <v>8925</v>
      </c>
      <c r="E80" t="s">
        <v>232</v>
      </c>
      <c r="F80" t="s">
        <v>488</v>
      </c>
      <c r="G80">
        <v>3</v>
      </c>
      <c r="H80" t="s">
        <v>8970</v>
      </c>
      <c r="I80" t="s">
        <v>8971</v>
      </c>
      <c r="J80" t="s">
        <v>8972</v>
      </c>
    </row>
    <row r="81" spans="1:10" x14ac:dyDescent="0.25">
      <c r="A81" t="s">
        <v>9051</v>
      </c>
      <c r="B81" t="s">
        <v>8969</v>
      </c>
      <c r="C81" s="180">
        <v>46230.629780092589</v>
      </c>
      <c r="D81" t="s">
        <v>8924</v>
      </c>
      <c r="E81" t="s">
        <v>234</v>
      </c>
      <c r="F81" t="s">
        <v>490</v>
      </c>
      <c r="G81">
        <v>3</v>
      </c>
      <c r="H81" t="s">
        <v>8970</v>
      </c>
      <c r="I81" t="s">
        <v>8971</v>
      </c>
      <c r="J81" t="s">
        <v>8972</v>
      </c>
    </row>
    <row r="82" spans="1:10" x14ac:dyDescent="0.25">
      <c r="A82" t="s">
        <v>9052</v>
      </c>
      <c r="B82" t="s">
        <v>8969</v>
      </c>
      <c r="C82" s="180">
        <v>46230.629791666666</v>
      </c>
      <c r="D82" t="s">
        <v>8900</v>
      </c>
      <c r="E82" t="s">
        <v>235</v>
      </c>
      <c r="F82" t="s">
        <v>491</v>
      </c>
      <c r="G82">
        <v>5</v>
      </c>
      <c r="H82" t="s">
        <v>8970</v>
      </c>
      <c r="I82" t="s">
        <v>8971</v>
      </c>
      <c r="J82" t="s">
        <v>8972</v>
      </c>
    </row>
    <row r="83" spans="1:10" x14ac:dyDescent="0.25">
      <c r="A83" t="s">
        <v>9053</v>
      </c>
      <c r="B83" t="s">
        <v>8969</v>
      </c>
      <c r="C83" s="180">
        <v>46230.629791666666</v>
      </c>
      <c r="D83" t="s">
        <v>8901</v>
      </c>
      <c r="E83" t="s">
        <v>236</v>
      </c>
      <c r="F83" t="s">
        <v>492</v>
      </c>
      <c r="G83">
        <v>2</v>
      </c>
      <c r="H83" t="s">
        <v>8970</v>
      </c>
      <c r="I83" t="s">
        <v>8971</v>
      </c>
      <c r="J83" t="s">
        <v>8972</v>
      </c>
    </row>
    <row r="84" spans="1:10" x14ac:dyDescent="0.25">
      <c r="A84" t="s">
        <v>9189</v>
      </c>
      <c r="B84" t="s">
        <v>9190</v>
      </c>
      <c r="C84" s="180">
        <v>46233.541921296295</v>
      </c>
      <c r="D84" t="s">
        <v>8903</v>
      </c>
      <c r="E84" t="s">
        <v>103</v>
      </c>
      <c r="F84" t="s">
        <v>359</v>
      </c>
      <c r="G84">
        <v>4</v>
      </c>
      <c r="H84" t="s">
        <v>9187</v>
      </c>
      <c r="I84" t="s">
        <v>9191</v>
      </c>
      <c r="J84" t="s">
        <v>9192</v>
      </c>
    </row>
    <row r="85" spans="1:10" x14ac:dyDescent="0.25">
      <c r="A85" t="s">
        <v>9193</v>
      </c>
      <c r="B85" t="s">
        <v>9190</v>
      </c>
      <c r="C85" s="180">
        <v>46233.541944444441</v>
      </c>
      <c r="D85" t="s">
        <v>8839</v>
      </c>
      <c r="E85" t="s">
        <v>106</v>
      </c>
      <c r="F85" t="s">
        <v>362</v>
      </c>
      <c r="G85">
        <v>4</v>
      </c>
      <c r="H85" t="s">
        <v>9187</v>
      </c>
      <c r="I85" t="s">
        <v>9191</v>
      </c>
      <c r="J85" t="s">
        <v>9192</v>
      </c>
    </row>
    <row r="86" spans="1:10" x14ac:dyDescent="0.25">
      <c r="A86" t="s">
        <v>9194</v>
      </c>
      <c r="B86" t="s">
        <v>9190</v>
      </c>
      <c r="C86" s="180">
        <v>46233.541967592595</v>
      </c>
      <c r="D86" t="s">
        <v>8841</v>
      </c>
      <c r="E86" t="s">
        <v>108</v>
      </c>
      <c r="F86" t="s">
        <v>364</v>
      </c>
      <c r="G86">
        <v>1</v>
      </c>
      <c r="H86" t="s">
        <v>9187</v>
      </c>
      <c r="I86" t="s">
        <v>9191</v>
      </c>
      <c r="J86" t="s">
        <v>9192</v>
      </c>
    </row>
    <row r="87" spans="1:10" x14ac:dyDescent="0.25">
      <c r="A87" t="s">
        <v>9195</v>
      </c>
      <c r="B87" t="s">
        <v>9190</v>
      </c>
      <c r="C87" s="180">
        <v>46233.542002314818</v>
      </c>
      <c r="D87" t="s">
        <v>8843</v>
      </c>
      <c r="E87" t="s">
        <v>110</v>
      </c>
      <c r="F87" t="s">
        <v>366</v>
      </c>
      <c r="G87">
        <v>4</v>
      </c>
      <c r="H87" t="s">
        <v>9187</v>
      </c>
      <c r="I87" t="s">
        <v>9191</v>
      </c>
      <c r="J87" t="s">
        <v>9192</v>
      </c>
    </row>
    <row r="88" spans="1:10" x14ac:dyDescent="0.25">
      <c r="A88" t="s">
        <v>9196</v>
      </c>
      <c r="B88" t="s">
        <v>9190</v>
      </c>
      <c r="C88" s="180">
        <v>46233.542025462964</v>
      </c>
      <c r="D88" t="s">
        <v>8850</v>
      </c>
      <c r="E88" t="s">
        <v>118</v>
      </c>
      <c r="F88" t="s">
        <v>374</v>
      </c>
      <c r="G88">
        <v>4</v>
      </c>
      <c r="H88" t="s">
        <v>9187</v>
      </c>
      <c r="I88" t="s">
        <v>9191</v>
      </c>
      <c r="J88" t="s">
        <v>9192</v>
      </c>
    </row>
    <row r="89" spans="1:10" x14ac:dyDescent="0.25">
      <c r="A89" t="s">
        <v>9197</v>
      </c>
      <c r="B89" t="s">
        <v>9190</v>
      </c>
      <c r="C89" s="180">
        <v>46233.542060185187</v>
      </c>
      <c r="D89" t="s">
        <v>8859</v>
      </c>
      <c r="E89" t="s">
        <v>129</v>
      </c>
      <c r="F89" t="s">
        <v>385</v>
      </c>
      <c r="G89">
        <v>3</v>
      </c>
      <c r="H89" t="s">
        <v>9187</v>
      </c>
      <c r="I89" t="s">
        <v>9191</v>
      </c>
      <c r="J89" t="s">
        <v>9192</v>
      </c>
    </row>
    <row r="90" spans="1:10" x14ac:dyDescent="0.25">
      <c r="A90" t="s">
        <v>9198</v>
      </c>
      <c r="B90" t="s">
        <v>9190</v>
      </c>
      <c r="C90" s="180">
        <v>46233.542083333334</v>
      </c>
      <c r="D90" t="s">
        <v>8867</v>
      </c>
      <c r="E90" t="s">
        <v>148</v>
      </c>
      <c r="F90" t="s">
        <v>404</v>
      </c>
      <c r="G90">
        <v>3</v>
      </c>
      <c r="H90" t="s">
        <v>9187</v>
      </c>
      <c r="I90" t="s">
        <v>9191</v>
      </c>
      <c r="J90" t="s">
        <v>9192</v>
      </c>
    </row>
    <row r="91" spans="1:10" x14ac:dyDescent="0.25">
      <c r="A91" t="s">
        <v>9199</v>
      </c>
      <c r="B91" t="s">
        <v>9190</v>
      </c>
      <c r="C91" s="180">
        <v>46233.542118055557</v>
      </c>
      <c r="D91" t="s">
        <v>8873</v>
      </c>
      <c r="E91" t="s">
        <v>160</v>
      </c>
      <c r="F91" t="s">
        <v>416</v>
      </c>
      <c r="G91">
        <v>3</v>
      </c>
      <c r="H91" t="s">
        <v>9187</v>
      </c>
      <c r="I91" t="s">
        <v>9191</v>
      </c>
      <c r="J91" t="s">
        <v>9192</v>
      </c>
    </row>
    <row r="92" spans="1:10" x14ac:dyDescent="0.25">
      <c r="A92" t="s">
        <v>9200</v>
      </c>
      <c r="B92" t="s">
        <v>9190</v>
      </c>
      <c r="C92" s="180">
        <v>46233.54215277778</v>
      </c>
      <c r="D92" t="s">
        <v>8879</v>
      </c>
      <c r="E92" t="s">
        <v>169</v>
      </c>
      <c r="F92" t="s">
        <v>425</v>
      </c>
      <c r="G92">
        <v>3</v>
      </c>
      <c r="H92" t="s">
        <v>9187</v>
      </c>
      <c r="I92" t="s">
        <v>9191</v>
      </c>
      <c r="J92" t="s">
        <v>9192</v>
      </c>
    </row>
    <row r="93" spans="1:10" x14ac:dyDescent="0.25">
      <c r="A93" t="s">
        <v>9201</v>
      </c>
      <c r="B93" t="s">
        <v>9190</v>
      </c>
      <c r="C93" s="180">
        <v>46233.542175925926</v>
      </c>
      <c r="D93" t="s">
        <v>8881</v>
      </c>
      <c r="E93" t="s">
        <v>174</v>
      </c>
      <c r="F93" t="s">
        <v>661</v>
      </c>
      <c r="G93">
        <v>3</v>
      </c>
      <c r="H93" t="s">
        <v>9187</v>
      </c>
      <c r="I93" t="s">
        <v>9191</v>
      </c>
      <c r="J93" t="s">
        <v>9192</v>
      </c>
    </row>
    <row r="94" spans="1:10" x14ac:dyDescent="0.25">
      <c r="A94" t="s">
        <v>9202</v>
      </c>
      <c r="B94" t="s">
        <v>9190</v>
      </c>
      <c r="C94" s="180">
        <v>46233.542210648149</v>
      </c>
      <c r="D94" t="s">
        <v>8882</v>
      </c>
      <c r="E94" t="s">
        <v>179</v>
      </c>
      <c r="F94" t="s">
        <v>435</v>
      </c>
      <c r="G94">
        <v>3</v>
      </c>
      <c r="H94" t="s">
        <v>9187</v>
      </c>
      <c r="I94" t="s">
        <v>9191</v>
      </c>
      <c r="J94" t="s">
        <v>9192</v>
      </c>
    </row>
    <row r="95" spans="1:10" x14ac:dyDescent="0.25">
      <c r="A95" t="s">
        <v>9203</v>
      </c>
      <c r="B95" t="s">
        <v>9190</v>
      </c>
      <c r="C95" s="180">
        <v>46233.542233796295</v>
      </c>
      <c r="D95" t="s">
        <v>8883</v>
      </c>
      <c r="E95" t="s">
        <v>183</v>
      </c>
      <c r="F95" t="s">
        <v>439</v>
      </c>
      <c r="G95">
        <v>3</v>
      </c>
      <c r="H95" t="s">
        <v>9187</v>
      </c>
      <c r="I95" t="s">
        <v>9191</v>
      </c>
      <c r="J95" t="s">
        <v>9192</v>
      </c>
    </row>
    <row r="96" spans="1:10" x14ac:dyDescent="0.25">
      <c r="A96" t="s">
        <v>9204</v>
      </c>
      <c r="B96" t="s">
        <v>9190</v>
      </c>
      <c r="C96" s="180">
        <v>46233.542268518519</v>
      </c>
      <c r="D96" t="s">
        <v>8884</v>
      </c>
      <c r="E96" t="s">
        <v>184</v>
      </c>
      <c r="F96" t="s">
        <v>440</v>
      </c>
      <c r="G96">
        <v>3</v>
      </c>
      <c r="H96" t="s">
        <v>9187</v>
      </c>
      <c r="I96" t="s">
        <v>9191</v>
      </c>
      <c r="J96" t="s">
        <v>9192</v>
      </c>
    </row>
    <row r="97" spans="1:10" x14ac:dyDescent="0.25">
      <c r="A97" t="s">
        <v>9205</v>
      </c>
      <c r="B97" t="s">
        <v>9190</v>
      </c>
      <c r="C97" s="180">
        <v>46233.542291666665</v>
      </c>
      <c r="D97" t="s">
        <v>8886</v>
      </c>
      <c r="E97" t="s">
        <v>196</v>
      </c>
      <c r="F97" t="s">
        <v>867</v>
      </c>
      <c r="G97">
        <v>3</v>
      </c>
      <c r="H97" t="s">
        <v>9187</v>
      </c>
      <c r="I97" t="s">
        <v>9191</v>
      </c>
      <c r="J97" t="s">
        <v>9192</v>
      </c>
    </row>
    <row r="98" spans="1:10" x14ac:dyDescent="0.25">
      <c r="A98" t="s">
        <v>9206</v>
      </c>
      <c r="B98" t="s">
        <v>9190</v>
      </c>
      <c r="C98" s="180">
        <v>46233.542314814818</v>
      </c>
      <c r="D98" t="s">
        <v>8931</v>
      </c>
      <c r="E98" t="s">
        <v>210</v>
      </c>
      <c r="F98" t="s">
        <v>466</v>
      </c>
      <c r="G98">
        <v>3</v>
      </c>
      <c r="H98" t="s">
        <v>9187</v>
      </c>
      <c r="I98" t="s">
        <v>9191</v>
      </c>
      <c r="J98" t="s">
        <v>9192</v>
      </c>
    </row>
    <row r="99" spans="1:10" x14ac:dyDescent="0.25">
      <c r="A99" t="s">
        <v>9207</v>
      </c>
      <c r="B99" t="s">
        <v>9190</v>
      </c>
      <c r="C99" s="180">
        <v>46233.542349537034</v>
      </c>
      <c r="D99" t="s">
        <v>8901</v>
      </c>
      <c r="E99" t="s">
        <v>236</v>
      </c>
      <c r="F99" t="s">
        <v>492</v>
      </c>
      <c r="G99">
        <v>3</v>
      </c>
      <c r="H99" t="s">
        <v>9187</v>
      </c>
      <c r="I99" t="s">
        <v>9191</v>
      </c>
      <c r="J99" t="s">
        <v>9192</v>
      </c>
    </row>
    <row r="100" spans="1:10" x14ac:dyDescent="0.25">
      <c r="A100" t="s">
        <v>9208</v>
      </c>
      <c r="B100" t="s">
        <v>9209</v>
      </c>
      <c r="C100" s="180">
        <v>46233.559155092589</v>
      </c>
      <c r="D100" t="s">
        <v>8856</v>
      </c>
      <c r="E100" t="s">
        <v>124</v>
      </c>
      <c r="F100" t="s">
        <v>380</v>
      </c>
      <c r="G100">
        <v>2</v>
      </c>
      <c r="H100" t="s">
        <v>9187</v>
      </c>
      <c r="I100" t="s">
        <v>9191</v>
      </c>
      <c r="J100" t="s">
        <v>9192</v>
      </c>
    </row>
    <row r="101" spans="1:10" x14ac:dyDescent="0.25">
      <c r="A101" t="s">
        <v>9210</v>
      </c>
      <c r="B101" t="s">
        <v>9211</v>
      </c>
      <c r="C101" s="180">
        <v>46233.56</v>
      </c>
      <c r="D101" t="s">
        <v>8856</v>
      </c>
      <c r="E101" t="s">
        <v>124</v>
      </c>
      <c r="F101" t="s">
        <v>380</v>
      </c>
      <c r="G101">
        <v>2</v>
      </c>
      <c r="H101" t="s">
        <v>9187</v>
      </c>
      <c r="I101" t="s">
        <v>9212</v>
      </c>
      <c r="J101" t="s">
        <v>9213</v>
      </c>
    </row>
    <row r="102" spans="1:10" x14ac:dyDescent="0.25">
      <c r="A102" t="s">
        <v>9549</v>
      </c>
      <c r="B102" t="s">
        <v>9550</v>
      </c>
      <c r="C102" s="180">
        <v>46253.618750000001</v>
      </c>
      <c r="D102" t="s">
        <v>8841</v>
      </c>
      <c r="E102" t="s">
        <v>108</v>
      </c>
      <c r="F102" t="s">
        <v>364</v>
      </c>
      <c r="G102">
        <v>4</v>
      </c>
      <c r="H102" t="s">
        <v>9551</v>
      </c>
      <c r="I102" t="s">
        <v>9552</v>
      </c>
      <c r="J102" t="s">
        <v>9553</v>
      </c>
    </row>
    <row r="103" spans="1:10" x14ac:dyDescent="0.25">
      <c r="A103" t="s">
        <v>9554</v>
      </c>
      <c r="B103" t="s">
        <v>9550</v>
      </c>
      <c r="C103" s="180">
        <v>46253.618750000001</v>
      </c>
      <c r="D103" t="s">
        <v>8882</v>
      </c>
      <c r="E103" t="s">
        <v>179</v>
      </c>
      <c r="F103" t="s">
        <v>435</v>
      </c>
      <c r="G103">
        <v>3</v>
      </c>
      <c r="H103" t="s">
        <v>9551</v>
      </c>
      <c r="I103" t="s">
        <v>9552</v>
      </c>
      <c r="J103" t="s">
        <v>9555</v>
      </c>
    </row>
    <row r="104" spans="1:10" x14ac:dyDescent="0.25">
      <c r="A104" t="s">
        <v>9556</v>
      </c>
      <c r="B104" t="s">
        <v>9550</v>
      </c>
      <c r="C104" s="180">
        <v>46253.618750000001</v>
      </c>
      <c r="D104" t="s">
        <v>8884</v>
      </c>
      <c r="E104" t="s">
        <v>184</v>
      </c>
      <c r="F104" t="s">
        <v>440</v>
      </c>
      <c r="G104">
        <v>4</v>
      </c>
      <c r="H104" t="s">
        <v>9551</v>
      </c>
      <c r="I104" t="s">
        <v>9552</v>
      </c>
      <c r="J104" t="s">
        <v>9557</v>
      </c>
    </row>
    <row r="105" spans="1:10" x14ac:dyDescent="0.25">
      <c r="A105" t="s">
        <v>9558</v>
      </c>
      <c r="B105" t="s">
        <v>9550</v>
      </c>
      <c r="C105" s="180">
        <v>46253.618750000001</v>
      </c>
      <c r="D105" t="s">
        <v>8881</v>
      </c>
      <c r="E105" t="s">
        <v>174</v>
      </c>
      <c r="F105" t="s">
        <v>661</v>
      </c>
      <c r="G105">
        <v>3</v>
      </c>
      <c r="H105" t="s">
        <v>9551</v>
      </c>
      <c r="I105" t="s">
        <v>9552</v>
      </c>
      <c r="J105" t="s">
        <v>9555</v>
      </c>
    </row>
    <row r="106" spans="1:10" x14ac:dyDescent="0.25">
      <c r="A106" t="s">
        <v>9559</v>
      </c>
      <c r="B106" t="s">
        <v>9550</v>
      </c>
      <c r="C106" s="180">
        <v>46253.618750000001</v>
      </c>
      <c r="D106" t="s">
        <v>8879</v>
      </c>
      <c r="E106" t="s">
        <v>169</v>
      </c>
      <c r="F106" t="s">
        <v>425</v>
      </c>
      <c r="G106">
        <v>3</v>
      </c>
      <c r="H106" t="s">
        <v>9551</v>
      </c>
      <c r="I106" t="s">
        <v>9552</v>
      </c>
      <c r="J106" t="s">
        <v>9555</v>
      </c>
    </row>
    <row r="107" spans="1:10" x14ac:dyDescent="0.25">
      <c r="A107" t="s">
        <v>9560</v>
      </c>
      <c r="B107" t="s">
        <v>9550</v>
      </c>
      <c r="C107" s="180">
        <v>46253.618750000001</v>
      </c>
      <c r="D107" t="s">
        <v>8885</v>
      </c>
      <c r="E107" t="s">
        <v>195</v>
      </c>
      <c r="F107" t="s">
        <v>451</v>
      </c>
      <c r="G107">
        <v>1</v>
      </c>
      <c r="H107" t="s">
        <v>9551</v>
      </c>
      <c r="I107" t="s">
        <v>9552</v>
      </c>
      <c r="J107" t="s">
        <v>9561</v>
      </c>
    </row>
    <row r="108" spans="1:10" x14ac:dyDescent="0.25">
      <c r="A108" t="s">
        <v>9562</v>
      </c>
      <c r="B108" t="s">
        <v>9550</v>
      </c>
      <c r="C108" s="180">
        <v>46253.618750000001</v>
      </c>
      <c r="D108" t="s">
        <v>8896</v>
      </c>
      <c r="E108" t="s">
        <v>219</v>
      </c>
      <c r="F108" t="s">
        <v>475</v>
      </c>
      <c r="G108">
        <v>2</v>
      </c>
      <c r="H108" t="s">
        <v>9551</v>
      </c>
      <c r="I108" t="s">
        <v>9552</v>
      </c>
      <c r="J108" t="s">
        <v>9563</v>
      </c>
    </row>
    <row r="109" spans="1:10" x14ac:dyDescent="0.25">
      <c r="A109" t="s">
        <v>9564</v>
      </c>
      <c r="B109" t="s">
        <v>9550</v>
      </c>
      <c r="C109" s="180">
        <v>46253.618750000001</v>
      </c>
      <c r="D109" t="s">
        <v>8840</v>
      </c>
      <c r="E109" t="s">
        <v>107</v>
      </c>
      <c r="F109" t="s">
        <v>363</v>
      </c>
      <c r="G109">
        <v>1</v>
      </c>
      <c r="H109" t="s">
        <v>9551</v>
      </c>
      <c r="I109" t="s">
        <v>9552</v>
      </c>
      <c r="J109" t="s">
        <v>9565</v>
      </c>
    </row>
    <row r="110" spans="1:10" x14ac:dyDescent="0.25">
      <c r="A110" t="s">
        <v>9566</v>
      </c>
      <c r="B110" t="s">
        <v>9550</v>
      </c>
      <c r="C110" s="180">
        <v>46253.618750000001</v>
      </c>
      <c r="D110" t="s">
        <v>8873</v>
      </c>
      <c r="E110" t="s">
        <v>160</v>
      </c>
      <c r="F110" t="s">
        <v>416</v>
      </c>
      <c r="G110">
        <v>3</v>
      </c>
      <c r="H110" t="s">
        <v>9551</v>
      </c>
      <c r="I110" t="s">
        <v>9552</v>
      </c>
      <c r="J110" t="s">
        <v>9555</v>
      </c>
    </row>
    <row r="111" spans="1:10" x14ac:dyDescent="0.25">
      <c r="A111" t="s">
        <v>9567</v>
      </c>
      <c r="B111" t="s">
        <v>9550</v>
      </c>
      <c r="C111" s="180">
        <v>46253.618750000001</v>
      </c>
      <c r="D111" t="s">
        <v>8903</v>
      </c>
      <c r="E111" t="s">
        <v>103</v>
      </c>
      <c r="F111" t="s">
        <v>359</v>
      </c>
      <c r="G111">
        <v>4</v>
      </c>
      <c r="H111" t="s">
        <v>9551</v>
      </c>
      <c r="I111" t="s">
        <v>9552</v>
      </c>
      <c r="J111" t="s">
        <v>9568</v>
      </c>
    </row>
    <row r="112" spans="1:10" x14ac:dyDescent="0.25">
      <c r="A112" t="s">
        <v>9569</v>
      </c>
      <c r="B112" t="s">
        <v>9550</v>
      </c>
      <c r="C112" s="180">
        <v>46253.618750000001</v>
      </c>
      <c r="D112" t="s">
        <v>8862</v>
      </c>
      <c r="E112" t="s">
        <v>136</v>
      </c>
      <c r="F112" t="s">
        <v>392</v>
      </c>
      <c r="G112">
        <v>1</v>
      </c>
      <c r="H112" t="s">
        <v>9551</v>
      </c>
      <c r="I112" t="s">
        <v>9552</v>
      </c>
      <c r="J112" t="s">
        <v>9565</v>
      </c>
    </row>
    <row r="113" spans="1:10" x14ac:dyDescent="0.25">
      <c r="A113" t="s">
        <v>9570</v>
      </c>
      <c r="B113" t="s">
        <v>9550</v>
      </c>
      <c r="C113" s="180">
        <v>46253.618750000001</v>
      </c>
      <c r="D113" t="s">
        <v>8842</v>
      </c>
      <c r="E113" t="s">
        <v>109</v>
      </c>
      <c r="F113" t="s">
        <v>365</v>
      </c>
      <c r="G113">
        <v>1</v>
      </c>
      <c r="H113" t="s">
        <v>9551</v>
      </c>
      <c r="I113" t="s">
        <v>9552</v>
      </c>
      <c r="J113" t="s">
        <v>9565</v>
      </c>
    </row>
    <row r="114" spans="1:10" x14ac:dyDescent="0.25">
      <c r="A114" t="s">
        <v>9571</v>
      </c>
      <c r="B114" t="s">
        <v>9550</v>
      </c>
      <c r="C114" s="180">
        <v>46253.618750000001</v>
      </c>
      <c r="D114" t="s">
        <v>8845</v>
      </c>
      <c r="E114" t="s">
        <v>112</v>
      </c>
      <c r="F114" t="s">
        <v>368</v>
      </c>
      <c r="G114">
        <v>1</v>
      </c>
      <c r="H114" t="s">
        <v>9551</v>
      </c>
      <c r="I114" t="s">
        <v>9552</v>
      </c>
      <c r="J114" t="s">
        <v>9565</v>
      </c>
    </row>
    <row r="115" spans="1:10" x14ac:dyDescent="0.25">
      <c r="A115" t="s">
        <v>9572</v>
      </c>
      <c r="B115" t="s">
        <v>9550</v>
      </c>
      <c r="C115" s="180">
        <v>46253.618750000001</v>
      </c>
      <c r="D115" t="s">
        <v>8856</v>
      </c>
      <c r="E115" t="s">
        <v>124</v>
      </c>
      <c r="F115" t="s">
        <v>380</v>
      </c>
      <c r="G115">
        <v>4</v>
      </c>
      <c r="H115" t="s">
        <v>9551</v>
      </c>
      <c r="I115" t="s">
        <v>9552</v>
      </c>
      <c r="J115" t="s">
        <v>9573</v>
      </c>
    </row>
    <row r="116" spans="1:10" x14ac:dyDescent="0.25">
      <c r="A116" t="s">
        <v>9574</v>
      </c>
      <c r="B116" t="s">
        <v>9550</v>
      </c>
      <c r="C116" s="180">
        <v>46253.618750000001</v>
      </c>
      <c r="D116" t="s">
        <v>8843</v>
      </c>
      <c r="E116" t="s">
        <v>110</v>
      </c>
      <c r="F116" t="s">
        <v>366</v>
      </c>
      <c r="G116">
        <v>3</v>
      </c>
      <c r="H116" t="s">
        <v>9551</v>
      </c>
      <c r="I116" t="s">
        <v>9552</v>
      </c>
      <c r="J116" t="s">
        <v>9575</v>
      </c>
    </row>
    <row r="117" spans="1:10" x14ac:dyDescent="0.25">
      <c r="A117" t="s">
        <v>9576</v>
      </c>
      <c r="B117" t="s">
        <v>9550</v>
      </c>
      <c r="C117" s="180">
        <v>46253.618750000001</v>
      </c>
      <c r="D117" t="s">
        <v>8857</v>
      </c>
      <c r="E117" t="s">
        <v>125</v>
      </c>
      <c r="F117" t="s">
        <v>381</v>
      </c>
      <c r="G117">
        <v>4</v>
      </c>
      <c r="H117" t="s">
        <v>9551</v>
      </c>
      <c r="I117" t="s">
        <v>9552</v>
      </c>
      <c r="J117" t="s">
        <v>9573</v>
      </c>
    </row>
    <row r="118" spans="1:10" x14ac:dyDescent="0.25">
      <c r="A118" t="s">
        <v>9577</v>
      </c>
      <c r="B118" t="s">
        <v>9550</v>
      </c>
      <c r="C118" s="180">
        <v>46253.618750000001</v>
      </c>
      <c r="D118" t="s">
        <v>8858</v>
      </c>
      <c r="E118" t="s">
        <v>127</v>
      </c>
      <c r="F118" t="s">
        <v>641</v>
      </c>
      <c r="G118">
        <v>1</v>
      </c>
      <c r="H118" t="s">
        <v>9551</v>
      </c>
      <c r="I118" t="s">
        <v>9552</v>
      </c>
      <c r="J118" t="s">
        <v>9565</v>
      </c>
    </row>
    <row r="119" spans="1:10" x14ac:dyDescent="0.25">
      <c r="A119" t="s">
        <v>9578</v>
      </c>
      <c r="B119" t="s">
        <v>9550</v>
      </c>
      <c r="C119" s="180">
        <v>46253.618750000001</v>
      </c>
      <c r="D119" t="s">
        <v>8866</v>
      </c>
      <c r="E119" t="s">
        <v>157</v>
      </c>
      <c r="F119" t="s">
        <v>413</v>
      </c>
      <c r="G119">
        <v>5</v>
      </c>
      <c r="H119" t="s">
        <v>9551</v>
      </c>
      <c r="I119" t="s">
        <v>9552</v>
      </c>
      <c r="J119" t="s">
        <v>9579</v>
      </c>
    </row>
    <row r="120" spans="1:10" x14ac:dyDescent="0.25">
      <c r="A120" t="s">
        <v>9580</v>
      </c>
      <c r="B120" t="s">
        <v>9550</v>
      </c>
      <c r="C120" s="180">
        <v>46253.618750000001</v>
      </c>
      <c r="D120" t="s">
        <v>8904</v>
      </c>
      <c r="E120" t="s">
        <v>132</v>
      </c>
      <c r="F120" t="s">
        <v>388</v>
      </c>
      <c r="G120">
        <v>2</v>
      </c>
      <c r="H120" t="s">
        <v>9551</v>
      </c>
      <c r="I120" t="s">
        <v>9552</v>
      </c>
      <c r="J120" t="s">
        <v>9581</v>
      </c>
    </row>
    <row r="121" spans="1:10" x14ac:dyDescent="0.25">
      <c r="A121" t="s">
        <v>9582</v>
      </c>
      <c r="B121" t="s">
        <v>9550</v>
      </c>
      <c r="C121" s="180">
        <v>46253.618750000001</v>
      </c>
      <c r="D121" t="s">
        <v>8905</v>
      </c>
      <c r="E121" t="s">
        <v>138</v>
      </c>
      <c r="F121" t="s">
        <v>394</v>
      </c>
      <c r="G121">
        <v>2</v>
      </c>
      <c r="H121" t="s">
        <v>9551</v>
      </c>
      <c r="I121" t="s">
        <v>9552</v>
      </c>
      <c r="J121" t="s">
        <v>9581</v>
      </c>
    </row>
    <row r="122" spans="1:10" x14ac:dyDescent="0.25">
      <c r="A122" t="s">
        <v>9583</v>
      </c>
      <c r="B122" t="s">
        <v>9550</v>
      </c>
      <c r="C122" s="180">
        <v>46253.618750000001</v>
      </c>
      <c r="D122" t="s">
        <v>8860</v>
      </c>
      <c r="E122" t="s">
        <v>130</v>
      </c>
      <c r="F122" t="s">
        <v>386</v>
      </c>
      <c r="G122">
        <v>4</v>
      </c>
      <c r="H122" t="s">
        <v>9551</v>
      </c>
      <c r="I122" t="s">
        <v>9552</v>
      </c>
      <c r="J122" t="s">
        <v>9573</v>
      </c>
    </row>
    <row r="123" spans="1:10" x14ac:dyDescent="0.25">
      <c r="A123" t="s">
        <v>9584</v>
      </c>
      <c r="B123" t="s">
        <v>9550</v>
      </c>
      <c r="C123" s="180">
        <v>46253.618750000001</v>
      </c>
      <c r="D123" t="s">
        <v>8906</v>
      </c>
      <c r="E123" t="s">
        <v>139</v>
      </c>
      <c r="F123" t="s">
        <v>395</v>
      </c>
      <c r="G123">
        <v>2</v>
      </c>
      <c r="H123" t="s">
        <v>9551</v>
      </c>
      <c r="I123" t="s">
        <v>9552</v>
      </c>
      <c r="J123" t="s">
        <v>9581</v>
      </c>
    </row>
    <row r="124" spans="1:10" x14ac:dyDescent="0.25">
      <c r="A124" t="s">
        <v>9585</v>
      </c>
      <c r="B124" t="s">
        <v>9550</v>
      </c>
      <c r="C124" s="180">
        <v>46253.618750000001</v>
      </c>
      <c r="D124" t="s">
        <v>8907</v>
      </c>
      <c r="E124" t="s">
        <v>149</v>
      </c>
      <c r="F124" t="s">
        <v>405</v>
      </c>
      <c r="G124">
        <v>2</v>
      </c>
      <c r="H124" t="s">
        <v>9551</v>
      </c>
      <c r="I124" t="s">
        <v>9552</v>
      </c>
      <c r="J124" t="s">
        <v>9581</v>
      </c>
    </row>
    <row r="125" spans="1:10" x14ac:dyDescent="0.25">
      <c r="A125" t="s">
        <v>9586</v>
      </c>
      <c r="B125" t="s">
        <v>9550</v>
      </c>
      <c r="C125" s="180">
        <v>46253.618750000001</v>
      </c>
      <c r="D125" t="s">
        <v>8909</v>
      </c>
      <c r="E125" t="s">
        <v>162</v>
      </c>
      <c r="F125" t="s">
        <v>719</v>
      </c>
      <c r="G125">
        <v>2</v>
      </c>
      <c r="H125" t="s">
        <v>9551</v>
      </c>
      <c r="I125" t="s">
        <v>9552</v>
      </c>
      <c r="J125" t="s">
        <v>9581</v>
      </c>
    </row>
    <row r="126" spans="1:10" x14ac:dyDescent="0.25">
      <c r="A126" t="s">
        <v>9587</v>
      </c>
      <c r="B126" t="s">
        <v>9550</v>
      </c>
      <c r="C126" s="180">
        <v>46253.618750000001</v>
      </c>
      <c r="D126" t="s">
        <v>8910</v>
      </c>
      <c r="E126" t="s">
        <v>164</v>
      </c>
      <c r="F126" t="s">
        <v>420</v>
      </c>
      <c r="G126">
        <v>2</v>
      </c>
      <c r="H126" t="s">
        <v>9551</v>
      </c>
      <c r="I126" t="s">
        <v>9552</v>
      </c>
      <c r="J126" t="s">
        <v>9581</v>
      </c>
    </row>
    <row r="127" spans="1:10" x14ac:dyDescent="0.25">
      <c r="A127" t="s">
        <v>9588</v>
      </c>
      <c r="B127" t="s">
        <v>9550</v>
      </c>
      <c r="C127" s="180">
        <v>46253.618750000001</v>
      </c>
      <c r="D127" t="s">
        <v>8908</v>
      </c>
      <c r="E127" t="s">
        <v>150</v>
      </c>
      <c r="F127" t="s">
        <v>406</v>
      </c>
      <c r="G127">
        <v>2</v>
      </c>
      <c r="H127" t="s">
        <v>9551</v>
      </c>
      <c r="I127" t="s">
        <v>9552</v>
      </c>
      <c r="J127" t="s">
        <v>9581</v>
      </c>
    </row>
    <row r="128" spans="1:10" x14ac:dyDescent="0.25">
      <c r="A128" t="s">
        <v>9589</v>
      </c>
      <c r="B128" t="s">
        <v>9550</v>
      </c>
      <c r="C128" s="180">
        <v>46253.618750000001</v>
      </c>
      <c r="D128" t="s">
        <v>8911</v>
      </c>
      <c r="E128" t="s">
        <v>165</v>
      </c>
      <c r="F128" t="s">
        <v>421</v>
      </c>
      <c r="G128">
        <v>2</v>
      </c>
      <c r="H128" t="s">
        <v>9551</v>
      </c>
      <c r="I128" t="s">
        <v>9552</v>
      </c>
      <c r="J128" t="s">
        <v>9581</v>
      </c>
    </row>
    <row r="129" spans="1:10" x14ac:dyDescent="0.25">
      <c r="A129" t="s">
        <v>9590</v>
      </c>
      <c r="B129" t="s">
        <v>9550</v>
      </c>
      <c r="C129" s="180">
        <v>46253.618750000001</v>
      </c>
      <c r="D129" t="s">
        <v>8912</v>
      </c>
      <c r="E129" t="s">
        <v>170</v>
      </c>
      <c r="F129" t="s">
        <v>426</v>
      </c>
      <c r="G129">
        <v>2</v>
      </c>
      <c r="H129" t="s">
        <v>9551</v>
      </c>
      <c r="I129" t="s">
        <v>9552</v>
      </c>
      <c r="J129" t="s">
        <v>9581</v>
      </c>
    </row>
    <row r="130" spans="1:10" x14ac:dyDescent="0.25">
      <c r="A130" t="s">
        <v>9591</v>
      </c>
      <c r="B130" t="s">
        <v>9550</v>
      </c>
      <c r="C130" s="180">
        <v>46253.618750000001</v>
      </c>
      <c r="D130" t="s">
        <v>8913</v>
      </c>
      <c r="E130" t="s">
        <v>172</v>
      </c>
      <c r="F130" t="s">
        <v>643</v>
      </c>
      <c r="G130">
        <v>2</v>
      </c>
      <c r="H130" t="s">
        <v>9551</v>
      </c>
      <c r="I130" t="s">
        <v>9552</v>
      </c>
      <c r="J130" t="s">
        <v>9581</v>
      </c>
    </row>
    <row r="131" spans="1:10" x14ac:dyDescent="0.25">
      <c r="A131" t="s">
        <v>9592</v>
      </c>
      <c r="B131" t="s">
        <v>9550</v>
      </c>
      <c r="C131" s="180">
        <v>46253.618750000001</v>
      </c>
      <c r="D131" t="s">
        <v>8924</v>
      </c>
      <c r="E131" t="s">
        <v>234</v>
      </c>
      <c r="F131" t="s">
        <v>490</v>
      </c>
      <c r="G131">
        <v>2</v>
      </c>
      <c r="H131" t="s">
        <v>9551</v>
      </c>
      <c r="I131" t="s">
        <v>9552</v>
      </c>
      <c r="J131" t="s">
        <v>9581</v>
      </c>
    </row>
    <row r="132" spans="1:10" x14ac:dyDescent="0.25">
      <c r="A132" t="s">
        <v>9593</v>
      </c>
      <c r="B132" t="s">
        <v>9550</v>
      </c>
      <c r="C132" s="180">
        <v>46253.618750000001</v>
      </c>
      <c r="D132" t="s">
        <v>8925</v>
      </c>
      <c r="E132" t="s">
        <v>232</v>
      </c>
      <c r="F132" t="s">
        <v>488</v>
      </c>
      <c r="G132">
        <v>2</v>
      </c>
      <c r="H132" t="s">
        <v>9551</v>
      </c>
      <c r="I132" t="s">
        <v>9552</v>
      </c>
      <c r="J132" t="s">
        <v>9581</v>
      </c>
    </row>
    <row r="133" spans="1:10" x14ac:dyDescent="0.25">
      <c r="A133" t="s">
        <v>9594</v>
      </c>
      <c r="B133" t="s">
        <v>9550</v>
      </c>
      <c r="C133" s="180">
        <v>46253.618750000001</v>
      </c>
      <c r="D133" t="s">
        <v>8926</v>
      </c>
      <c r="E133" t="s">
        <v>230</v>
      </c>
      <c r="F133" t="s">
        <v>486</v>
      </c>
      <c r="G133">
        <v>2</v>
      </c>
      <c r="H133" t="s">
        <v>9551</v>
      </c>
      <c r="I133" t="s">
        <v>9552</v>
      </c>
      <c r="J133" t="s">
        <v>9581</v>
      </c>
    </row>
    <row r="134" spans="1:10" x14ac:dyDescent="0.25">
      <c r="A134" t="s">
        <v>9595</v>
      </c>
      <c r="B134" t="s">
        <v>9550</v>
      </c>
      <c r="C134" s="180">
        <v>46253.618750000001</v>
      </c>
      <c r="D134" t="s">
        <v>8927</v>
      </c>
      <c r="E134" t="s">
        <v>227</v>
      </c>
      <c r="F134" t="s">
        <v>483</v>
      </c>
      <c r="G134">
        <v>2</v>
      </c>
      <c r="H134" t="s">
        <v>9551</v>
      </c>
      <c r="I134" t="s">
        <v>9552</v>
      </c>
      <c r="J134" t="s">
        <v>9581</v>
      </c>
    </row>
    <row r="135" spans="1:10" x14ac:dyDescent="0.25">
      <c r="A135" t="s">
        <v>9596</v>
      </c>
      <c r="B135" t="s">
        <v>9550</v>
      </c>
      <c r="C135" s="180">
        <v>46253.618750000001</v>
      </c>
      <c r="D135" t="s">
        <v>8928</v>
      </c>
      <c r="E135" t="s">
        <v>226</v>
      </c>
      <c r="F135" t="s">
        <v>482</v>
      </c>
      <c r="G135">
        <v>2</v>
      </c>
      <c r="H135" t="s">
        <v>9551</v>
      </c>
      <c r="I135" t="s">
        <v>9552</v>
      </c>
      <c r="J135" t="s">
        <v>9581</v>
      </c>
    </row>
    <row r="136" spans="1:10" x14ac:dyDescent="0.25">
      <c r="A136" t="s">
        <v>9597</v>
      </c>
      <c r="B136" t="s">
        <v>9550</v>
      </c>
      <c r="C136" s="180">
        <v>46253.618750000001</v>
      </c>
      <c r="D136" t="s">
        <v>8929</v>
      </c>
      <c r="E136" t="s">
        <v>223</v>
      </c>
      <c r="F136" t="s">
        <v>479</v>
      </c>
      <c r="G136">
        <v>2</v>
      </c>
      <c r="H136" t="s">
        <v>9551</v>
      </c>
      <c r="I136" t="s">
        <v>9552</v>
      </c>
      <c r="J136" t="s">
        <v>9581</v>
      </c>
    </row>
    <row r="137" spans="1:10" x14ac:dyDescent="0.25">
      <c r="A137" t="s">
        <v>9598</v>
      </c>
      <c r="B137" t="s">
        <v>9550</v>
      </c>
      <c r="C137" s="180">
        <v>46253.618750000001</v>
      </c>
      <c r="D137" t="s">
        <v>8930</v>
      </c>
      <c r="E137" t="s">
        <v>220</v>
      </c>
      <c r="F137" t="s">
        <v>476</v>
      </c>
      <c r="G137">
        <v>2</v>
      </c>
      <c r="H137" t="s">
        <v>9551</v>
      </c>
      <c r="I137" t="s">
        <v>9552</v>
      </c>
      <c r="J137" t="s">
        <v>9581</v>
      </c>
    </row>
    <row r="138" spans="1:10" x14ac:dyDescent="0.25">
      <c r="A138" t="s">
        <v>9599</v>
      </c>
      <c r="B138" t="s">
        <v>9550</v>
      </c>
      <c r="C138" s="180">
        <v>46253.618750000001</v>
      </c>
      <c r="D138" t="s">
        <v>8931</v>
      </c>
      <c r="E138" t="s">
        <v>210</v>
      </c>
      <c r="F138" t="s">
        <v>466</v>
      </c>
      <c r="G138">
        <v>2</v>
      </c>
      <c r="H138" t="s">
        <v>9551</v>
      </c>
      <c r="I138" t="s">
        <v>9552</v>
      </c>
      <c r="J138" t="s">
        <v>9581</v>
      </c>
    </row>
    <row r="139" spans="1:10" x14ac:dyDescent="0.25">
      <c r="A139" t="s">
        <v>9600</v>
      </c>
      <c r="B139" t="s">
        <v>9550</v>
      </c>
      <c r="C139" s="180">
        <v>46253.618750000001</v>
      </c>
      <c r="D139" t="s">
        <v>8868</v>
      </c>
      <c r="E139" t="s">
        <v>151</v>
      </c>
      <c r="F139" t="s">
        <v>407</v>
      </c>
      <c r="G139">
        <v>1</v>
      </c>
      <c r="H139" t="s">
        <v>9551</v>
      </c>
      <c r="I139" t="s">
        <v>9552</v>
      </c>
      <c r="J139" t="s">
        <v>9565</v>
      </c>
    </row>
    <row r="140" spans="1:10" x14ac:dyDescent="0.25">
      <c r="A140" t="s">
        <v>9601</v>
      </c>
      <c r="B140" t="s">
        <v>9550</v>
      </c>
      <c r="C140" s="180">
        <v>46253.618750000001</v>
      </c>
      <c r="D140" t="s">
        <v>8869</v>
      </c>
      <c r="E140" t="s">
        <v>152</v>
      </c>
      <c r="F140" t="s">
        <v>408</v>
      </c>
      <c r="G140">
        <v>1</v>
      </c>
      <c r="H140" t="s">
        <v>9551</v>
      </c>
      <c r="I140" t="s">
        <v>9552</v>
      </c>
      <c r="J140" t="s">
        <v>9565</v>
      </c>
    </row>
    <row r="141" spans="1:10" x14ac:dyDescent="0.25">
      <c r="A141" t="s">
        <v>9602</v>
      </c>
      <c r="B141" t="s">
        <v>9550</v>
      </c>
      <c r="C141" s="180">
        <v>46253.618750000001</v>
      </c>
      <c r="D141" t="s">
        <v>8870</v>
      </c>
      <c r="E141" t="s">
        <v>154</v>
      </c>
      <c r="F141" t="s">
        <v>410</v>
      </c>
      <c r="G141">
        <v>1</v>
      </c>
      <c r="H141" t="s">
        <v>9551</v>
      </c>
      <c r="I141" t="s">
        <v>9552</v>
      </c>
      <c r="J141" t="s">
        <v>9565</v>
      </c>
    </row>
    <row r="142" spans="1:10" x14ac:dyDescent="0.25">
      <c r="A142" t="s">
        <v>9603</v>
      </c>
      <c r="B142" t="s">
        <v>9550</v>
      </c>
      <c r="C142" s="180">
        <v>46253.618750000001</v>
      </c>
      <c r="D142" t="s">
        <v>8875</v>
      </c>
      <c r="E142" t="s">
        <v>163</v>
      </c>
      <c r="F142" t="s">
        <v>419</v>
      </c>
      <c r="G142">
        <v>1</v>
      </c>
      <c r="H142" t="s">
        <v>9551</v>
      </c>
      <c r="I142" t="s">
        <v>9552</v>
      </c>
      <c r="J142" t="s">
        <v>9565</v>
      </c>
    </row>
    <row r="143" spans="1:10" x14ac:dyDescent="0.25">
      <c r="A143" t="s">
        <v>9604</v>
      </c>
      <c r="B143" t="s">
        <v>9550</v>
      </c>
      <c r="C143" s="180">
        <v>46253.618750000001</v>
      </c>
      <c r="D143" t="s">
        <v>8880</v>
      </c>
      <c r="E143" t="s">
        <v>171</v>
      </c>
      <c r="F143" t="s">
        <v>427</v>
      </c>
      <c r="G143">
        <v>1</v>
      </c>
      <c r="H143" t="s">
        <v>9551</v>
      </c>
      <c r="I143" t="s">
        <v>9552</v>
      </c>
      <c r="J143" t="s">
        <v>9565</v>
      </c>
    </row>
    <row r="144" spans="1:10" x14ac:dyDescent="0.25">
      <c r="A144" t="s">
        <v>9605</v>
      </c>
      <c r="B144" t="s">
        <v>9550</v>
      </c>
      <c r="C144" s="180">
        <v>46253.618750000001</v>
      </c>
      <c r="D144" t="s">
        <v>8898</v>
      </c>
      <c r="E144" t="s">
        <v>228</v>
      </c>
      <c r="F144" t="s">
        <v>484</v>
      </c>
      <c r="G144">
        <v>1</v>
      </c>
      <c r="H144" t="s">
        <v>9551</v>
      </c>
      <c r="I144" t="s">
        <v>9552</v>
      </c>
      <c r="J144" t="s">
        <v>9565</v>
      </c>
    </row>
    <row r="145" spans="1:10" x14ac:dyDescent="0.25">
      <c r="A145" t="s">
        <v>9606</v>
      </c>
      <c r="B145" t="s">
        <v>9550</v>
      </c>
      <c r="C145" s="180">
        <v>46253.618750000001</v>
      </c>
      <c r="D145" t="s">
        <v>8872</v>
      </c>
      <c r="E145" t="s">
        <v>159</v>
      </c>
      <c r="F145" t="s">
        <v>415</v>
      </c>
      <c r="G145">
        <v>1</v>
      </c>
      <c r="H145" t="s">
        <v>9551</v>
      </c>
      <c r="I145" t="s">
        <v>9552</v>
      </c>
      <c r="J145" t="s">
        <v>9565</v>
      </c>
    </row>
    <row r="146" spans="1:10" x14ac:dyDescent="0.25">
      <c r="A146" t="s">
        <v>9607</v>
      </c>
      <c r="B146" t="s">
        <v>9550</v>
      </c>
      <c r="C146" s="180">
        <v>46253.618750000001</v>
      </c>
      <c r="D146" t="s">
        <v>9498</v>
      </c>
      <c r="E146" t="s">
        <v>9247</v>
      </c>
      <c r="F146" t="s">
        <v>9248</v>
      </c>
      <c r="G146">
        <v>5</v>
      </c>
      <c r="H146" t="s">
        <v>9551</v>
      </c>
      <c r="I146" t="s">
        <v>9552</v>
      </c>
      <c r="J146" t="s">
        <v>9579</v>
      </c>
    </row>
    <row r="147" spans="1:10" x14ac:dyDescent="0.25">
      <c r="A147" t="s">
        <v>9608</v>
      </c>
      <c r="B147" t="s">
        <v>9550</v>
      </c>
      <c r="C147" s="180">
        <v>46253.618750000001</v>
      </c>
      <c r="D147" t="s">
        <v>8894</v>
      </c>
      <c r="E147" t="s">
        <v>215</v>
      </c>
      <c r="F147" t="s">
        <v>471</v>
      </c>
      <c r="G147">
        <v>4</v>
      </c>
      <c r="H147" t="s">
        <v>9551</v>
      </c>
      <c r="I147" t="s">
        <v>9552</v>
      </c>
      <c r="J147" t="s">
        <v>9557</v>
      </c>
    </row>
    <row r="148" spans="1:10" x14ac:dyDescent="0.25">
      <c r="A148" t="s">
        <v>9609</v>
      </c>
      <c r="B148" t="s">
        <v>9550</v>
      </c>
      <c r="C148" s="180">
        <v>46253.618750000001</v>
      </c>
      <c r="D148" t="s">
        <v>8900</v>
      </c>
      <c r="E148" t="s">
        <v>235</v>
      </c>
      <c r="F148" t="s">
        <v>491</v>
      </c>
      <c r="G148">
        <v>1</v>
      </c>
      <c r="H148" t="s">
        <v>9551</v>
      </c>
      <c r="I148" t="s">
        <v>9552</v>
      </c>
      <c r="J148" t="s">
        <v>9610</v>
      </c>
    </row>
    <row r="149" spans="1:10" x14ac:dyDescent="0.25">
      <c r="A149" t="s">
        <v>9611</v>
      </c>
      <c r="B149" t="s">
        <v>9550</v>
      </c>
      <c r="C149" s="180">
        <v>46253.618750000001</v>
      </c>
      <c r="D149" t="s">
        <v>8899</v>
      </c>
      <c r="E149" t="s">
        <v>231</v>
      </c>
      <c r="F149" t="s">
        <v>487</v>
      </c>
      <c r="G149">
        <v>3</v>
      </c>
      <c r="H149" t="s">
        <v>9551</v>
      </c>
      <c r="I149" t="s">
        <v>9552</v>
      </c>
      <c r="J149" t="s">
        <v>9612</v>
      </c>
    </row>
    <row r="150" spans="1:10" x14ac:dyDescent="0.25">
      <c r="A150" t="s">
        <v>9613</v>
      </c>
      <c r="B150" t="s">
        <v>9550</v>
      </c>
      <c r="C150" s="180">
        <v>46253.618750000001</v>
      </c>
      <c r="D150" t="s">
        <v>8854</v>
      </c>
      <c r="E150" t="s">
        <v>122</v>
      </c>
      <c r="F150" t="s">
        <v>378</v>
      </c>
      <c r="G150">
        <v>5</v>
      </c>
      <c r="H150" t="s">
        <v>9551</v>
      </c>
      <c r="I150" t="s">
        <v>9552</v>
      </c>
      <c r="J150" t="s">
        <v>9614</v>
      </c>
    </row>
    <row r="151" spans="1:10" x14ac:dyDescent="0.25">
      <c r="A151" t="s">
        <v>9615</v>
      </c>
      <c r="B151" t="s">
        <v>9550</v>
      </c>
      <c r="C151" s="180">
        <v>46253.618750000001</v>
      </c>
      <c r="D151" t="s">
        <v>8850</v>
      </c>
      <c r="E151" t="s">
        <v>118</v>
      </c>
      <c r="F151" t="s">
        <v>374</v>
      </c>
      <c r="G151">
        <v>4</v>
      </c>
      <c r="H151" t="s">
        <v>9551</v>
      </c>
      <c r="I151" t="s">
        <v>9552</v>
      </c>
      <c r="J151" t="s">
        <v>9557</v>
      </c>
    </row>
    <row r="152" spans="1:10" x14ac:dyDescent="0.25">
      <c r="A152" t="s">
        <v>9616</v>
      </c>
      <c r="B152" t="s">
        <v>9550</v>
      </c>
      <c r="C152" s="180">
        <v>46253.618750000001</v>
      </c>
      <c r="D152" t="s">
        <v>8861</v>
      </c>
      <c r="E152" t="s">
        <v>131</v>
      </c>
      <c r="F152" t="s">
        <v>387</v>
      </c>
      <c r="G152">
        <v>4</v>
      </c>
      <c r="H152" t="s">
        <v>9551</v>
      </c>
      <c r="I152" t="s">
        <v>9552</v>
      </c>
      <c r="J152" t="s">
        <v>9617</v>
      </c>
    </row>
    <row r="153" spans="1:10" x14ac:dyDescent="0.25">
      <c r="A153" t="s">
        <v>9618</v>
      </c>
      <c r="B153" t="s">
        <v>9550</v>
      </c>
      <c r="C153" s="180">
        <v>46253.618750000001</v>
      </c>
      <c r="D153" t="s">
        <v>8848</v>
      </c>
      <c r="E153" t="s">
        <v>116</v>
      </c>
      <c r="F153" t="s">
        <v>372</v>
      </c>
      <c r="G153">
        <v>1</v>
      </c>
      <c r="H153" t="s">
        <v>9551</v>
      </c>
      <c r="I153" t="s">
        <v>9552</v>
      </c>
      <c r="J153" t="s">
        <v>9619</v>
      </c>
    </row>
    <row r="154" spans="1:10" x14ac:dyDescent="0.25">
      <c r="A154" t="s">
        <v>9620</v>
      </c>
      <c r="B154" t="s">
        <v>9550</v>
      </c>
      <c r="C154" s="180">
        <v>46253.618750000001</v>
      </c>
      <c r="D154" t="s">
        <v>8849</v>
      </c>
      <c r="E154" t="s">
        <v>117</v>
      </c>
      <c r="F154" t="s">
        <v>373</v>
      </c>
      <c r="G154">
        <v>1</v>
      </c>
      <c r="H154" t="s">
        <v>9551</v>
      </c>
      <c r="I154" t="s">
        <v>9552</v>
      </c>
      <c r="J154" t="s">
        <v>9565</v>
      </c>
    </row>
    <row r="155" spans="1:10" x14ac:dyDescent="0.25">
      <c r="A155" t="s">
        <v>9621</v>
      </c>
      <c r="B155" t="s">
        <v>9550</v>
      </c>
      <c r="C155" s="180">
        <v>46253.618750000001</v>
      </c>
      <c r="D155" t="s">
        <v>8851</v>
      </c>
      <c r="E155" t="s">
        <v>119</v>
      </c>
      <c r="F155" t="s">
        <v>375</v>
      </c>
      <c r="G155">
        <v>1</v>
      </c>
      <c r="H155" t="s">
        <v>9551</v>
      </c>
      <c r="I155" t="s">
        <v>9552</v>
      </c>
      <c r="J155" t="s">
        <v>9565</v>
      </c>
    </row>
    <row r="156" spans="1:10" x14ac:dyDescent="0.25">
      <c r="A156" t="s">
        <v>9622</v>
      </c>
      <c r="B156" t="s">
        <v>9550</v>
      </c>
      <c r="C156" s="180">
        <v>46253.618750000001</v>
      </c>
      <c r="D156" t="s">
        <v>8852</v>
      </c>
      <c r="E156" t="s">
        <v>120</v>
      </c>
      <c r="F156" t="s">
        <v>869</v>
      </c>
      <c r="G156">
        <v>1</v>
      </c>
      <c r="H156" t="s">
        <v>9551</v>
      </c>
      <c r="I156" t="s">
        <v>9552</v>
      </c>
      <c r="J156" t="s">
        <v>9565</v>
      </c>
    </row>
    <row r="157" spans="1:10" x14ac:dyDescent="0.25">
      <c r="A157" t="s">
        <v>9623</v>
      </c>
      <c r="B157" t="s">
        <v>9550</v>
      </c>
      <c r="C157" s="180">
        <v>46253.618750000001</v>
      </c>
      <c r="D157" t="s">
        <v>8853</v>
      </c>
      <c r="E157" t="s">
        <v>121</v>
      </c>
      <c r="F157" t="s">
        <v>377</v>
      </c>
      <c r="G157">
        <v>2</v>
      </c>
      <c r="H157" t="s">
        <v>9551</v>
      </c>
      <c r="I157" t="s">
        <v>9624</v>
      </c>
      <c r="J157" t="s">
        <v>9625</v>
      </c>
    </row>
    <row r="158" spans="1:10" x14ac:dyDescent="0.25">
      <c r="A158" t="s">
        <v>9626</v>
      </c>
      <c r="B158" t="s">
        <v>9550</v>
      </c>
      <c r="C158" s="180">
        <v>46253.618750000001</v>
      </c>
      <c r="D158" t="s">
        <v>8863</v>
      </c>
      <c r="E158" t="s">
        <v>140</v>
      </c>
      <c r="F158" t="s">
        <v>396</v>
      </c>
      <c r="G158">
        <v>1</v>
      </c>
      <c r="H158" t="s">
        <v>9551</v>
      </c>
      <c r="I158" t="s">
        <v>9624</v>
      </c>
      <c r="J158" t="s">
        <v>9627</v>
      </c>
    </row>
    <row r="159" spans="1:10" x14ac:dyDescent="0.25">
      <c r="A159" t="s">
        <v>9628</v>
      </c>
      <c r="B159" t="s">
        <v>9550</v>
      </c>
      <c r="C159" s="180">
        <v>46253.618750000001</v>
      </c>
      <c r="D159" t="s">
        <v>8846</v>
      </c>
      <c r="E159" t="s">
        <v>114</v>
      </c>
      <c r="F159" t="s">
        <v>370</v>
      </c>
      <c r="G159">
        <v>4</v>
      </c>
      <c r="H159" t="s">
        <v>9551</v>
      </c>
      <c r="I159" t="s">
        <v>9624</v>
      </c>
      <c r="J159" t="s">
        <v>9629</v>
      </c>
    </row>
    <row r="160" spans="1:10" x14ac:dyDescent="0.25">
      <c r="A160" t="s">
        <v>9630</v>
      </c>
      <c r="B160" t="s">
        <v>9550</v>
      </c>
      <c r="C160" s="180">
        <v>46253.618750000001</v>
      </c>
      <c r="D160" t="s">
        <v>8883</v>
      </c>
      <c r="E160" t="s">
        <v>183</v>
      </c>
      <c r="F160" t="s">
        <v>439</v>
      </c>
      <c r="G160">
        <v>3</v>
      </c>
      <c r="H160" t="s">
        <v>9551</v>
      </c>
      <c r="I160" t="s">
        <v>9552</v>
      </c>
      <c r="J160" t="s">
        <v>9555</v>
      </c>
    </row>
    <row r="161" spans="1:10" x14ac:dyDescent="0.25">
      <c r="A161" t="s">
        <v>9631</v>
      </c>
      <c r="B161" t="s">
        <v>9550</v>
      </c>
      <c r="C161" s="180">
        <v>46253.618750000001</v>
      </c>
      <c r="D161" t="s">
        <v>8901</v>
      </c>
      <c r="E161" t="s">
        <v>236</v>
      </c>
      <c r="F161" t="s">
        <v>492</v>
      </c>
      <c r="G161">
        <v>3</v>
      </c>
      <c r="H161" t="s">
        <v>9551</v>
      </c>
      <c r="I161" t="s">
        <v>9552</v>
      </c>
      <c r="J161" t="s">
        <v>9555</v>
      </c>
    </row>
    <row r="162" spans="1:10" x14ac:dyDescent="0.25">
      <c r="A162" t="s">
        <v>9632</v>
      </c>
      <c r="B162" t="s">
        <v>9550</v>
      </c>
      <c r="C162" s="180">
        <v>46253.618750000001</v>
      </c>
      <c r="D162" t="s">
        <v>8839</v>
      </c>
      <c r="E162" t="s">
        <v>106</v>
      </c>
      <c r="F162" t="s">
        <v>362</v>
      </c>
      <c r="G162">
        <v>3</v>
      </c>
      <c r="H162" t="s">
        <v>9551</v>
      </c>
      <c r="I162" t="s">
        <v>9552</v>
      </c>
      <c r="J162" t="s">
        <v>9555</v>
      </c>
    </row>
    <row r="163" spans="1:10" x14ac:dyDescent="0.25">
      <c r="A163" t="s">
        <v>9633</v>
      </c>
      <c r="B163" t="s">
        <v>9550</v>
      </c>
      <c r="C163" s="180">
        <v>46253.618750000001</v>
      </c>
      <c r="D163" t="s">
        <v>8895</v>
      </c>
      <c r="E163" t="s">
        <v>216</v>
      </c>
      <c r="F163" t="s">
        <v>472</v>
      </c>
      <c r="G163">
        <v>1</v>
      </c>
      <c r="H163" t="s">
        <v>9551</v>
      </c>
      <c r="I163" t="s">
        <v>9552</v>
      </c>
      <c r="J163" t="s">
        <v>9610</v>
      </c>
    </row>
    <row r="164" spans="1:10" x14ac:dyDescent="0.25">
      <c r="A164" t="s">
        <v>9634</v>
      </c>
      <c r="B164" t="s">
        <v>9550</v>
      </c>
      <c r="C164" s="180">
        <v>46253.618750000001</v>
      </c>
      <c r="D164" t="s">
        <v>8892</v>
      </c>
      <c r="E164" t="s">
        <v>205</v>
      </c>
      <c r="F164" t="s">
        <v>461</v>
      </c>
      <c r="G164">
        <v>1</v>
      </c>
      <c r="H164" t="s">
        <v>9551</v>
      </c>
      <c r="I164" t="s">
        <v>9552</v>
      </c>
      <c r="J164" t="s">
        <v>9610</v>
      </c>
    </row>
    <row r="165" spans="1:10" x14ac:dyDescent="0.25">
      <c r="A165" t="s">
        <v>9635</v>
      </c>
      <c r="B165" t="s">
        <v>9550</v>
      </c>
      <c r="C165" s="180">
        <v>46253.618750000001</v>
      </c>
      <c r="D165" t="s">
        <v>8859</v>
      </c>
      <c r="E165" t="s">
        <v>129</v>
      </c>
      <c r="F165" t="s">
        <v>385</v>
      </c>
      <c r="G165">
        <v>3</v>
      </c>
      <c r="H165" t="s">
        <v>9551</v>
      </c>
      <c r="I165" t="s">
        <v>9552</v>
      </c>
      <c r="J165" t="s">
        <v>9555</v>
      </c>
    </row>
    <row r="166" spans="1:10" x14ac:dyDescent="0.25">
      <c r="A166" t="s">
        <v>9636</v>
      </c>
      <c r="B166" t="s">
        <v>9550</v>
      </c>
      <c r="C166" s="180">
        <v>46253.618750000001</v>
      </c>
      <c r="D166" t="s">
        <v>8876</v>
      </c>
      <c r="E166" t="s">
        <v>166</v>
      </c>
      <c r="F166" t="s">
        <v>642</v>
      </c>
      <c r="G166">
        <v>1</v>
      </c>
      <c r="H166" t="s">
        <v>9551</v>
      </c>
      <c r="I166" t="s">
        <v>9552</v>
      </c>
      <c r="J166" t="s">
        <v>9565</v>
      </c>
    </row>
    <row r="167" spans="1:10" x14ac:dyDescent="0.25">
      <c r="A167" t="s">
        <v>9637</v>
      </c>
      <c r="B167" t="s">
        <v>9550</v>
      </c>
      <c r="C167" s="180">
        <v>46253.618750000001</v>
      </c>
      <c r="D167" t="s">
        <v>8893</v>
      </c>
      <c r="E167" t="s">
        <v>214</v>
      </c>
      <c r="F167" t="s">
        <v>872</v>
      </c>
      <c r="G167">
        <v>1</v>
      </c>
      <c r="H167" t="s">
        <v>9551</v>
      </c>
      <c r="I167" t="s">
        <v>9552</v>
      </c>
      <c r="J167" t="s">
        <v>9565</v>
      </c>
    </row>
    <row r="168" spans="1:10" x14ac:dyDescent="0.25">
      <c r="A168" t="s">
        <v>9638</v>
      </c>
      <c r="B168" t="s">
        <v>9550</v>
      </c>
      <c r="C168" s="180">
        <v>46253.618750000001</v>
      </c>
      <c r="D168" t="s">
        <v>8886</v>
      </c>
      <c r="E168" t="s">
        <v>196</v>
      </c>
      <c r="F168" t="s">
        <v>867</v>
      </c>
      <c r="G168">
        <v>3</v>
      </c>
      <c r="H168" t="s">
        <v>9551</v>
      </c>
      <c r="I168" t="s">
        <v>9552</v>
      </c>
      <c r="J168" t="s">
        <v>9555</v>
      </c>
    </row>
    <row r="169" spans="1:10" x14ac:dyDescent="0.25">
      <c r="A169" t="s">
        <v>9639</v>
      </c>
      <c r="B169" t="s">
        <v>9550</v>
      </c>
      <c r="C169" s="180">
        <v>46253.618750000001</v>
      </c>
      <c r="D169" t="s">
        <v>8878</v>
      </c>
      <c r="E169" t="s">
        <v>168</v>
      </c>
      <c r="F169" t="s">
        <v>708</v>
      </c>
      <c r="G169">
        <v>1</v>
      </c>
      <c r="H169" t="s">
        <v>9551</v>
      </c>
      <c r="I169" t="s">
        <v>9552</v>
      </c>
      <c r="J169" t="s">
        <v>9565</v>
      </c>
    </row>
    <row r="170" spans="1:10" x14ac:dyDescent="0.25">
      <c r="A170" t="s">
        <v>9640</v>
      </c>
      <c r="B170" t="s">
        <v>9550</v>
      </c>
      <c r="C170" s="180">
        <v>46253.618750000001</v>
      </c>
      <c r="D170" t="s">
        <v>8877</v>
      </c>
      <c r="E170" t="s">
        <v>167</v>
      </c>
      <c r="F170" t="s">
        <v>678</v>
      </c>
      <c r="G170">
        <v>1</v>
      </c>
      <c r="H170" t="s">
        <v>9551</v>
      </c>
      <c r="I170" t="s">
        <v>9552</v>
      </c>
      <c r="J170" t="s">
        <v>9565</v>
      </c>
    </row>
    <row r="171" spans="1:10" x14ac:dyDescent="0.25">
      <c r="A171" t="s">
        <v>9641</v>
      </c>
      <c r="B171" t="s">
        <v>9550</v>
      </c>
      <c r="C171" s="180">
        <v>46253.618750000001</v>
      </c>
      <c r="D171" t="s">
        <v>8874</v>
      </c>
      <c r="E171" t="s">
        <v>161</v>
      </c>
      <c r="F171" t="s">
        <v>417</v>
      </c>
      <c r="G171">
        <v>1</v>
      </c>
      <c r="H171" t="s">
        <v>9551</v>
      </c>
      <c r="I171" t="s">
        <v>9552</v>
      </c>
      <c r="J171" t="s">
        <v>9565</v>
      </c>
    </row>
    <row r="172" spans="1:10" x14ac:dyDescent="0.25">
      <c r="A172" t="s">
        <v>9642</v>
      </c>
      <c r="B172" t="s">
        <v>9550</v>
      </c>
      <c r="C172" s="180">
        <v>46253.618750000001</v>
      </c>
      <c r="D172" t="s">
        <v>8871</v>
      </c>
      <c r="E172" t="s">
        <v>158</v>
      </c>
      <c r="F172" t="s">
        <v>414</v>
      </c>
      <c r="G172">
        <v>1</v>
      </c>
      <c r="H172" t="s">
        <v>9551</v>
      </c>
      <c r="I172" t="s">
        <v>9552</v>
      </c>
      <c r="J172" t="s">
        <v>9565</v>
      </c>
    </row>
    <row r="173" spans="1:10" x14ac:dyDescent="0.25">
      <c r="A173" t="s">
        <v>9643</v>
      </c>
      <c r="B173" t="s">
        <v>9550</v>
      </c>
      <c r="C173" s="180">
        <v>46253.618750000001</v>
      </c>
      <c r="D173" t="s">
        <v>8864</v>
      </c>
      <c r="E173" t="s">
        <v>141</v>
      </c>
      <c r="F173" t="s">
        <v>397</v>
      </c>
      <c r="G173">
        <v>1</v>
      </c>
      <c r="H173" t="s">
        <v>9551</v>
      </c>
      <c r="I173" t="s">
        <v>9552</v>
      </c>
      <c r="J173" t="s">
        <v>9565</v>
      </c>
    </row>
    <row r="174" spans="1:10" x14ac:dyDescent="0.25">
      <c r="A174" t="s">
        <v>9644</v>
      </c>
      <c r="B174" t="s">
        <v>9550</v>
      </c>
      <c r="C174" s="180">
        <v>46253.618750000001</v>
      </c>
      <c r="D174" t="s">
        <v>8867</v>
      </c>
      <c r="E174" t="s">
        <v>148</v>
      </c>
      <c r="F174" t="s">
        <v>404</v>
      </c>
      <c r="G174">
        <v>3</v>
      </c>
      <c r="H174" t="s">
        <v>9551</v>
      </c>
      <c r="I174" t="s">
        <v>9552</v>
      </c>
      <c r="J174" t="s">
        <v>9555</v>
      </c>
    </row>
    <row r="175" spans="1:10" x14ac:dyDescent="0.25">
      <c r="A175" t="s">
        <v>9645</v>
      </c>
      <c r="B175" t="s">
        <v>9550</v>
      </c>
      <c r="C175" s="180">
        <v>46253.618750000001</v>
      </c>
      <c r="D175" t="s">
        <v>8891</v>
      </c>
      <c r="E175" t="s">
        <v>204</v>
      </c>
      <c r="F175" t="s">
        <v>460</v>
      </c>
      <c r="G175">
        <v>3</v>
      </c>
      <c r="H175" t="s">
        <v>9551</v>
      </c>
      <c r="I175" t="s">
        <v>9552</v>
      </c>
      <c r="J175" t="s">
        <v>9555</v>
      </c>
    </row>
    <row r="176" spans="1:10" x14ac:dyDescent="0.25">
      <c r="A176" t="s">
        <v>9646</v>
      </c>
      <c r="B176" t="s">
        <v>9550</v>
      </c>
      <c r="C176" s="180">
        <v>46253.618750000001</v>
      </c>
      <c r="D176" t="s">
        <v>8890</v>
      </c>
      <c r="E176" t="s">
        <v>203</v>
      </c>
      <c r="F176" t="s">
        <v>459</v>
      </c>
      <c r="G176">
        <v>3</v>
      </c>
      <c r="H176" t="s">
        <v>9551</v>
      </c>
      <c r="I176" t="s">
        <v>9552</v>
      </c>
      <c r="J176" t="s">
        <v>9555</v>
      </c>
    </row>
    <row r="177" spans="1:10" x14ac:dyDescent="0.25">
      <c r="A177" t="s">
        <v>9647</v>
      </c>
      <c r="B177" t="s">
        <v>9550</v>
      </c>
      <c r="C177" s="180">
        <v>46253.618750000001</v>
      </c>
      <c r="D177" t="s">
        <v>8889</v>
      </c>
      <c r="E177" t="s">
        <v>200</v>
      </c>
      <c r="F177" t="s">
        <v>456</v>
      </c>
      <c r="G177">
        <v>3</v>
      </c>
      <c r="H177" t="s">
        <v>9551</v>
      </c>
      <c r="I177" t="s">
        <v>9552</v>
      </c>
      <c r="J177" t="s">
        <v>9555</v>
      </c>
    </row>
    <row r="178" spans="1:10" x14ac:dyDescent="0.25">
      <c r="A178" t="s">
        <v>9648</v>
      </c>
      <c r="B178" t="s">
        <v>9550</v>
      </c>
      <c r="C178" s="180">
        <v>46253.618750000001</v>
      </c>
      <c r="D178" t="s">
        <v>8888</v>
      </c>
      <c r="E178" t="s">
        <v>199</v>
      </c>
      <c r="F178" t="s">
        <v>455</v>
      </c>
      <c r="G178">
        <v>3</v>
      </c>
      <c r="H178" t="s">
        <v>9551</v>
      </c>
      <c r="I178" t="s">
        <v>9552</v>
      </c>
      <c r="J178" t="s">
        <v>9555</v>
      </c>
    </row>
    <row r="179" spans="1:10" x14ac:dyDescent="0.25">
      <c r="A179" t="s">
        <v>9649</v>
      </c>
      <c r="B179" t="s">
        <v>9550</v>
      </c>
      <c r="C179" s="180">
        <v>46253.618750000001</v>
      </c>
      <c r="D179" t="s">
        <v>8887</v>
      </c>
      <c r="E179" t="s">
        <v>198</v>
      </c>
      <c r="F179" t="s">
        <v>454</v>
      </c>
      <c r="G179">
        <v>3</v>
      </c>
      <c r="H179" t="s">
        <v>9551</v>
      </c>
      <c r="I179" t="s">
        <v>9552</v>
      </c>
      <c r="J179" t="s">
        <v>9555</v>
      </c>
    </row>
    <row r="180" spans="1:10" x14ac:dyDescent="0.25">
      <c r="A180" t="s">
        <v>9779</v>
      </c>
      <c r="B180" t="s">
        <v>9780</v>
      </c>
      <c r="C180" s="180">
        <v>46257.519641203704</v>
      </c>
      <c r="D180" t="s">
        <v>8841</v>
      </c>
      <c r="E180" t="s">
        <v>108</v>
      </c>
      <c r="F180" t="s">
        <v>364</v>
      </c>
      <c r="G180">
        <v>2</v>
      </c>
      <c r="H180" t="s">
        <v>9187</v>
      </c>
      <c r="I180" t="s">
        <v>9191</v>
      </c>
      <c r="J180" t="s">
        <v>9192</v>
      </c>
    </row>
    <row r="181" spans="1:10" x14ac:dyDescent="0.25">
      <c r="A181" t="s">
        <v>9781</v>
      </c>
      <c r="B181" t="s">
        <v>9780</v>
      </c>
      <c r="C181" s="180">
        <v>46257.519641203704</v>
      </c>
      <c r="D181" t="s">
        <v>8844</v>
      </c>
      <c r="E181" t="s">
        <v>111</v>
      </c>
      <c r="F181" t="s">
        <v>367</v>
      </c>
      <c r="G181">
        <v>2</v>
      </c>
      <c r="H181" t="s">
        <v>9187</v>
      </c>
      <c r="I181" t="s">
        <v>9191</v>
      </c>
      <c r="J181" t="s">
        <v>9192</v>
      </c>
    </row>
    <row r="182" spans="1:10" x14ac:dyDescent="0.25">
      <c r="A182" t="s">
        <v>9782</v>
      </c>
      <c r="B182" t="s">
        <v>9780</v>
      </c>
      <c r="C182" s="180">
        <v>46257.519641203704</v>
      </c>
      <c r="D182" t="s">
        <v>8885</v>
      </c>
      <c r="E182" t="s">
        <v>195</v>
      </c>
      <c r="F182" t="s">
        <v>451</v>
      </c>
      <c r="G182">
        <v>3</v>
      </c>
      <c r="H182" t="s">
        <v>9187</v>
      </c>
      <c r="I182" t="s">
        <v>9191</v>
      </c>
      <c r="J182" t="s">
        <v>9192</v>
      </c>
    </row>
    <row r="183" spans="1:10" x14ac:dyDescent="0.25">
      <c r="A183" t="s">
        <v>9783</v>
      </c>
      <c r="B183" t="s">
        <v>9780</v>
      </c>
      <c r="C183" s="180">
        <v>46257.519641203704</v>
      </c>
      <c r="D183" t="s">
        <v>8866</v>
      </c>
      <c r="E183" t="s">
        <v>157</v>
      </c>
      <c r="F183" t="s">
        <v>413</v>
      </c>
      <c r="G183">
        <v>3</v>
      </c>
      <c r="H183" t="s">
        <v>9187</v>
      </c>
      <c r="I183" t="s">
        <v>9191</v>
      </c>
      <c r="J183" t="s">
        <v>9192</v>
      </c>
    </row>
    <row r="184" spans="1:10" x14ac:dyDescent="0.25">
      <c r="A184" t="s">
        <v>9784</v>
      </c>
      <c r="B184" t="s">
        <v>9780</v>
      </c>
      <c r="C184" s="180">
        <v>46257.519641203704</v>
      </c>
      <c r="D184" t="s">
        <v>8907</v>
      </c>
      <c r="E184" t="s">
        <v>149</v>
      </c>
      <c r="F184" t="s">
        <v>405</v>
      </c>
      <c r="G184">
        <v>2</v>
      </c>
      <c r="H184" t="s">
        <v>9187</v>
      </c>
      <c r="I184" t="s">
        <v>9191</v>
      </c>
      <c r="J184" t="s">
        <v>9192</v>
      </c>
    </row>
    <row r="185" spans="1:10" x14ac:dyDescent="0.25">
      <c r="A185" t="s">
        <v>9785</v>
      </c>
      <c r="B185" t="s">
        <v>9780</v>
      </c>
      <c r="C185" s="180">
        <v>46257.519641203704</v>
      </c>
      <c r="D185" t="s">
        <v>8913</v>
      </c>
      <c r="E185" t="s">
        <v>172</v>
      </c>
      <c r="F185" t="s">
        <v>643</v>
      </c>
      <c r="G185">
        <v>2</v>
      </c>
      <c r="H185" t="s">
        <v>9187</v>
      </c>
      <c r="I185" t="s">
        <v>9191</v>
      </c>
      <c r="J185" t="s">
        <v>9192</v>
      </c>
    </row>
    <row r="186" spans="1:10" x14ac:dyDescent="0.25">
      <c r="A186" t="s">
        <v>9786</v>
      </c>
      <c r="B186" t="s">
        <v>9780</v>
      </c>
      <c r="C186" s="180">
        <v>46257.519652777781</v>
      </c>
      <c r="D186" t="s">
        <v>8854</v>
      </c>
      <c r="E186" t="s">
        <v>122</v>
      </c>
      <c r="F186" t="s">
        <v>378</v>
      </c>
      <c r="G186">
        <v>4</v>
      </c>
      <c r="H186" t="s">
        <v>9187</v>
      </c>
      <c r="I186" t="s">
        <v>9191</v>
      </c>
      <c r="J186" t="s">
        <v>9192</v>
      </c>
    </row>
    <row r="187" spans="1:10" x14ac:dyDescent="0.25">
      <c r="A187" t="s">
        <v>9787</v>
      </c>
      <c r="B187" t="s">
        <v>9780</v>
      </c>
      <c r="C187" s="180">
        <v>46257.519652777781</v>
      </c>
      <c r="D187" t="s">
        <v>8849</v>
      </c>
      <c r="E187" t="s">
        <v>117</v>
      </c>
      <c r="F187" t="s">
        <v>373</v>
      </c>
      <c r="G187">
        <v>3</v>
      </c>
      <c r="H187" t="s">
        <v>9187</v>
      </c>
      <c r="I187" t="s">
        <v>9191</v>
      </c>
      <c r="J187" t="s">
        <v>9192</v>
      </c>
    </row>
    <row r="188" spans="1:10" x14ac:dyDescent="0.25">
      <c r="A188" t="s">
        <v>9788</v>
      </c>
      <c r="B188" t="s">
        <v>9780</v>
      </c>
      <c r="C188" s="180">
        <v>46257.519652777781</v>
      </c>
      <c r="D188" t="s">
        <v>8883</v>
      </c>
      <c r="E188" t="s">
        <v>183</v>
      </c>
      <c r="F188" t="s">
        <v>439</v>
      </c>
      <c r="G188">
        <v>2</v>
      </c>
      <c r="H188" t="s">
        <v>9187</v>
      </c>
      <c r="I188" t="s">
        <v>9191</v>
      </c>
      <c r="J188" t="s">
        <v>9192</v>
      </c>
    </row>
    <row r="189" spans="1:10" x14ac:dyDescent="0.25">
      <c r="A189" t="s">
        <v>9789</v>
      </c>
      <c r="B189" t="s">
        <v>9780</v>
      </c>
      <c r="C189" s="180">
        <v>46257.519652777781</v>
      </c>
      <c r="D189" t="s">
        <v>8893</v>
      </c>
      <c r="E189" t="s">
        <v>214</v>
      </c>
      <c r="F189" t="s">
        <v>872</v>
      </c>
      <c r="G189">
        <v>2</v>
      </c>
      <c r="H189" t="s">
        <v>9187</v>
      </c>
      <c r="I189" t="s">
        <v>9191</v>
      </c>
      <c r="J189" t="s">
        <v>9192</v>
      </c>
    </row>
    <row r="190" spans="1:10" x14ac:dyDescent="0.25">
      <c r="A190" t="s">
        <v>9790</v>
      </c>
      <c r="B190" t="s">
        <v>9780</v>
      </c>
      <c r="C190" s="180">
        <v>46257.519652777781</v>
      </c>
      <c r="D190" t="s">
        <v>8886</v>
      </c>
      <c r="E190" t="s">
        <v>196</v>
      </c>
      <c r="F190" t="s">
        <v>867</v>
      </c>
      <c r="G190">
        <v>3</v>
      </c>
      <c r="H190" t="s">
        <v>9187</v>
      </c>
      <c r="I190" t="s">
        <v>9191</v>
      </c>
      <c r="J190" t="s">
        <v>9192</v>
      </c>
    </row>
    <row r="191" spans="1:10" x14ac:dyDescent="0.25">
      <c r="A191" t="s">
        <v>9835</v>
      </c>
      <c r="B191" t="s">
        <v>9836</v>
      </c>
      <c r="C191" s="180">
        <v>46259.505810185183</v>
      </c>
      <c r="D191" t="s">
        <v>8885</v>
      </c>
      <c r="E191" t="s">
        <v>195</v>
      </c>
      <c r="F191" t="s">
        <v>451</v>
      </c>
      <c r="G191">
        <v>3</v>
      </c>
      <c r="H191" t="s">
        <v>9187</v>
      </c>
      <c r="I191" t="s">
        <v>9191</v>
      </c>
      <c r="J191" t="s">
        <v>9192</v>
      </c>
    </row>
    <row r="192" spans="1:10" x14ac:dyDescent="0.25">
      <c r="A192" t="s">
        <v>9837</v>
      </c>
      <c r="B192" t="s">
        <v>9836</v>
      </c>
      <c r="C192" s="180">
        <v>46259.505810185183</v>
      </c>
      <c r="D192" t="s">
        <v>8928</v>
      </c>
      <c r="E192" t="s">
        <v>226</v>
      </c>
      <c r="F192" t="s">
        <v>482</v>
      </c>
      <c r="G192">
        <v>3</v>
      </c>
      <c r="H192" t="s">
        <v>9187</v>
      </c>
      <c r="I192" t="s">
        <v>9191</v>
      </c>
      <c r="J192" t="s">
        <v>9192</v>
      </c>
    </row>
    <row r="193" spans="1:10" x14ac:dyDescent="0.25">
      <c r="A193" t="s">
        <v>9876</v>
      </c>
      <c r="B193" t="s">
        <v>9877</v>
      </c>
      <c r="C193" s="180">
        <v>46261.519479166665</v>
      </c>
      <c r="D193" t="s">
        <v>8844</v>
      </c>
      <c r="E193" t="s">
        <v>111</v>
      </c>
      <c r="F193" t="s">
        <v>367</v>
      </c>
      <c r="G193">
        <v>2</v>
      </c>
      <c r="H193" t="s">
        <v>9187</v>
      </c>
      <c r="I193" t="s">
        <v>9191</v>
      </c>
      <c r="J193" t="s">
        <v>9192</v>
      </c>
    </row>
    <row r="194" spans="1:10" x14ac:dyDescent="0.25">
      <c r="A194" t="s">
        <v>9878</v>
      </c>
      <c r="B194" t="s">
        <v>9877</v>
      </c>
      <c r="C194" s="180">
        <v>46261.519479166665</v>
      </c>
      <c r="D194" t="s">
        <v>8885</v>
      </c>
      <c r="E194" t="s">
        <v>195</v>
      </c>
      <c r="F194" t="s">
        <v>451</v>
      </c>
      <c r="G194">
        <v>5</v>
      </c>
      <c r="H194" t="s">
        <v>9187</v>
      </c>
      <c r="I194" t="s">
        <v>9191</v>
      </c>
      <c r="J194" t="s">
        <v>9192</v>
      </c>
    </row>
    <row r="195" spans="1:10" x14ac:dyDescent="0.25">
      <c r="A195" t="s">
        <v>9879</v>
      </c>
      <c r="B195" t="s">
        <v>9877</v>
      </c>
      <c r="C195" s="180">
        <v>46261.519479166665</v>
      </c>
      <c r="D195" t="s">
        <v>8866</v>
      </c>
      <c r="E195" t="s">
        <v>157</v>
      </c>
      <c r="F195" t="s">
        <v>413</v>
      </c>
      <c r="G195">
        <v>3</v>
      </c>
      <c r="H195" t="s">
        <v>9187</v>
      </c>
      <c r="I195" t="s">
        <v>9191</v>
      </c>
      <c r="J195" t="s">
        <v>9192</v>
      </c>
    </row>
    <row r="196" spans="1:10" x14ac:dyDescent="0.25">
      <c r="A196" t="s">
        <v>9880</v>
      </c>
      <c r="B196" t="s">
        <v>9877</v>
      </c>
      <c r="C196" s="180">
        <v>46261.519479166665</v>
      </c>
      <c r="D196" t="s">
        <v>8913</v>
      </c>
      <c r="E196" t="s">
        <v>172</v>
      </c>
      <c r="F196" t="s">
        <v>643</v>
      </c>
      <c r="G196">
        <v>3</v>
      </c>
      <c r="H196" t="s">
        <v>9187</v>
      </c>
      <c r="I196" t="s">
        <v>9191</v>
      </c>
      <c r="J196" t="s">
        <v>9192</v>
      </c>
    </row>
    <row r="197" spans="1:10" x14ac:dyDescent="0.25">
      <c r="A197" t="s">
        <v>9881</v>
      </c>
      <c r="B197" t="s">
        <v>9877</v>
      </c>
      <c r="C197" s="180">
        <v>46261.519479166665</v>
      </c>
      <c r="D197" t="s">
        <v>8853</v>
      </c>
      <c r="E197" t="s">
        <v>121</v>
      </c>
      <c r="F197" t="s">
        <v>377</v>
      </c>
      <c r="G197">
        <v>4</v>
      </c>
      <c r="H197" t="s">
        <v>9187</v>
      </c>
      <c r="I197" t="s">
        <v>9191</v>
      </c>
      <c r="J197" t="s">
        <v>9192</v>
      </c>
    </row>
    <row r="198" spans="1:10" x14ac:dyDescent="0.25">
      <c r="A198" t="s">
        <v>9908</v>
      </c>
      <c r="B198" t="s">
        <v>9909</v>
      </c>
      <c r="C198" s="180">
        <v>46263.507291666669</v>
      </c>
      <c r="D198" t="s">
        <v>8885</v>
      </c>
      <c r="E198" t="s">
        <v>195</v>
      </c>
      <c r="F198" t="s">
        <v>451</v>
      </c>
      <c r="G198">
        <v>3</v>
      </c>
      <c r="H198" t="s">
        <v>9187</v>
      </c>
      <c r="I198" t="s">
        <v>9191</v>
      </c>
      <c r="J198" t="s">
        <v>9192</v>
      </c>
    </row>
    <row r="199" spans="1:10" x14ac:dyDescent="0.25">
      <c r="A199" t="s">
        <v>9910</v>
      </c>
      <c r="B199" t="s">
        <v>9909</v>
      </c>
      <c r="C199" s="180">
        <v>46263.507291666669</v>
      </c>
      <c r="D199" t="s">
        <v>8925</v>
      </c>
      <c r="E199" t="s">
        <v>232</v>
      </c>
      <c r="F199" t="s">
        <v>488</v>
      </c>
      <c r="G199">
        <v>5</v>
      </c>
      <c r="H199" t="s">
        <v>9187</v>
      </c>
      <c r="I199" t="s">
        <v>9191</v>
      </c>
      <c r="J199" t="s">
        <v>9192</v>
      </c>
    </row>
    <row r="200" spans="1:10" x14ac:dyDescent="0.25">
      <c r="A200" t="s">
        <v>9911</v>
      </c>
      <c r="B200" t="s">
        <v>9909</v>
      </c>
      <c r="C200" s="180">
        <v>46263.507291666669</v>
      </c>
      <c r="D200" t="s">
        <v>8928</v>
      </c>
      <c r="E200" t="s">
        <v>226</v>
      </c>
      <c r="F200" t="s">
        <v>482</v>
      </c>
      <c r="G200">
        <v>4</v>
      </c>
      <c r="H200" t="s">
        <v>9187</v>
      </c>
      <c r="I200" t="s">
        <v>9191</v>
      </c>
      <c r="J200" t="s">
        <v>9192</v>
      </c>
    </row>
    <row r="201" spans="1:10" x14ac:dyDescent="0.25">
      <c r="A201" t="s">
        <v>9928</v>
      </c>
      <c r="B201" t="s">
        <v>9929</v>
      </c>
      <c r="C201" s="180">
        <v>46264.402731481481</v>
      </c>
      <c r="D201" t="s">
        <v>8885</v>
      </c>
      <c r="E201" t="s">
        <v>195</v>
      </c>
      <c r="F201" t="s">
        <v>451</v>
      </c>
      <c r="G201">
        <v>3</v>
      </c>
      <c r="H201" t="s">
        <v>9187</v>
      </c>
      <c r="I201" t="s">
        <v>9191</v>
      </c>
      <c r="J201" t="s">
        <v>9192</v>
      </c>
    </row>
    <row r="202" spans="1:10" x14ac:dyDescent="0.25">
      <c r="A202" t="s">
        <v>9930</v>
      </c>
      <c r="B202" t="s">
        <v>9929</v>
      </c>
      <c r="C202" s="180">
        <v>46264.402731481481</v>
      </c>
      <c r="D202" t="s">
        <v>8853</v>
      </c>
      <c r="E202" t="s">
        <v>121</v>
      </c>
      <c r="F202" t="s">
        <v>377</v>
      </c>
      <c r="G202">
        <v>3</v>
      </c>
      <c r="H202" t="s">
        <v>9187</v>
      </c>
      <c r="I202" t="s">
        <v>9191</v>
      </c>
      <c r="J202" t="s">
        <v>9192</v>
      </c>
    </row>
    <row r="203" spans="1:10" x14ac:dyDescent="0.25">
      <c r="A203" t="s">
        <v>9958</v>
      </c>
      <c r="B203" t="s">
        <v>9959</v>
      </c>
      <c r="C203" s="180">
        <v>46265.454953703702</v>
      </c>
      <c r="D203" t="s">
        <v>8885</v>
      </c>
      <c r="E203" t="s">
        <v>195</v>
      </c>
      <c r="F203" t="s">
        <v>451</v>
      </c>
      <c r="G203">
        <v>4</v>
      </c>
      <c r="H203" t="s">
        <v>9187</v>
      </c>
      <c r="I203" t="s">
        <v>9191</v>
      </c>
      <c r="J203" t="s">
        <v>9192</v>
      </c>
    </row>
    <row r="204" spans="1:10" x14ac:dyDescent="0.25">
      <c r="A204" t="s">
        <v>9960</v>
      </c>
      <c r="B204" t="s">
        <v>9959</v>
      </c>
      <c r="C204" s="180">
        <v>46265.454953703702</v>
      </c>
      <c r="D204" t="s">
        <v>8925</v>
      </c>
      <c r="E204" t="s">
        <v>232</v>
      </c>
      <c r="F204" t="s">
        <v>488</v>
      </c>
      <c r="G204">
        <v>3</v>
      </c>
      <c r="H204" t="s">
        <v>9187</v>
      </c>
      <c r="I204" t="s">
        <v>9191</v>
      </c>
      <c r="J204" t="s">
        <v>9192</v>
      </c>
    </row>
    <row r="205" spans="1:10" x14ac:dyDescent="0.25">
      <c r="A205" t="s">
        <v>9987</v>
      </c>
      <c r="B205" t="s">
        <v>9988</v>
      </c>
      <c r="C205" s="180">
        <v>46266.482719907406</v>
      </c>
      <c r="D205" t="s">
        <v>8866</v>
      </c>
      <c r="E205" t="s">
        <v>157</v>
      </c>
      <c r="F205" t="s">
        <v>413</v>
      </c>
      <c r="G205">
        <v>3</v>
      </c>
      <c r="H205" t="s">
        <v>9187</v>
      </c>
      <c r="I205" t="s">
        <v>9191</v>
      </c>
      <c r="J205" t="s">
        <v>9192</v>
      </c>
    </row>
    <row r="206" spans="1:10" x14ac:dyDescent="0.25">
      <c r="A206" t="s">
        <v>9989</v>
      </c>
      <c r="B206" t="s">
        <v>9988</v>
      </c>
      <c r="C206" s="180">
        <v>46266.482719907406</v>
      </c>
      <c r="D206" t="s">
        <v>8906</v>
      </c>
      <c r="E206" t="s">
        <v>139</v>
      </c>
      <c r="F206" t="s">
        <v>395</v>
      </c>
      <c r="G206">
        <v>3</v>
      </c>
      <c r="H206" t="s">
        <v>9187</v>
      </c>
      <c r="I206" t="s">
        <v>9191</v>
      </c>
      <c r="J206" t="s">
        <v>9192</v>
      </c>
    </row>
    <row r="207" spans="1:10" x14ac:dyDescent="0.25">
      <c r="A207" t="s">
        <v>9990</v>
      </c>
      <c r="B207" t="s">
        <v>9988</v>
      </c>
      <c r="C207" s="180">
        <v>46266.482719907406</v>
      </c>
      <c r="D207" t="s">
        <v>8928</v>
      </c>
      <c r="E207" t="s">
        <v>226</v>
      </c>
      <c r="F207" t="s">
        <v>482</v>
      </c>
      <c r="G207">
        <v>4</v>
      </c>
      <c r="H207" t="s">
        <v>9187</v>
      </c>
      <c r="I207" t="s">
        <v>9191</v>
      </c>
      <c r="J207" t="s">
        <v>9192</v>
      </c>
    </row>
    <row r="208" spans="1:10" x14ac:dyDescent="0.25">
      <c r="A208" t="s">
        <v>9991</v>
      </c>
      <c r="B208" t="s">
        <v>9988</v>
      </c>
      <c r="C208" s="180">
        <v>46266.482719907406</v>
      </c>
      <c r="D208" t="s">
        <v>8930</v>
      </c>
      <c r="E208" t="s">
        <v>220</v>
      </c>
      <c r="F208" t="s">
        <v>476</v>
      </c>
      <c r="G208">
        <v>3</v>
      </c>
      <c r="H208" t="s">
        <v>9187</v>
      </c>
      <c r="I208" t="s">
        <v>9191</v>
      </c>
      <c r="J208" t="s">
        <v>9192</v>
      </c>
    </row>
    <row r="209" spans="1:10" x14ac:dyDescent="0.25">
      <c r="A209" t="s">
        <v>9992</v>
      </c>
      <c r="B209" t="s">
        <v>9988</v>
      </c>
      <c r="C209" s="180">
        <v>46266.482719907406</v>
      </c>
      <c r="D209" t="s">
        <v>8878</v>
      </c>
      <c r="E209" t="s">
        <v>168</v>
      </c>
      <c r="F209" t="s">
        <v>708</v>
      </c>
      <c r="G209">
        <v>3</v>
      </c>
      <c r="H209" t="s">
        <v>9187</v>
      </c>
      <c r="I209" t="s">
        <v>9191</v>
      </c>
      <c r="J209" t="s">
        <v>9192</v>
      </c>
    </row>
    <row r="210" spans="1:10" x14ac:dyDescent="0.25">
      <c r="A210" t="s">
        <v>10052</v>
      </c>
      <c r="B210" t="s">
        <v>10053</v>
      </c>
      <c r="C210" s="180">
        <v>46269.661678240744</v>
      </c>
      <c r="D210" t="s">
        <v>8844</v>
      </c>
      <c r="E210" t="s">
        <v>111</v>
      </c>
      <c r="F210" t="s">
        <v>367</v>
      </c>
      <c r="G210">
        <v>4</v>
      </c>
      <c r="H210" t="s">
        <v>9187</v>
      </c>
      <c r="I210" t="s">
        <v>9191</v>
      </c>
      <c r="J210" t="s">
        <v>9192</v>
      </c>
    </row>
    <row r="211" spans="1:10" x14ac:dyDescent="0.25">
      <c r="A211" t="s">
        <v>10054</v>
      </c>
      <c r="B211" t="s">
        <v>10053</v>
      </c>
      <c r="C211" s="180">
        <v>46269.661678240744</v>
      </c>
      <c r="D211" t="s">
        <v>8885</v>
      </c>
      <c r="E211" t="s">
        <v>195</v>
      </c>
      <c r="F211" t="s">
        <v>451</v>
      </c>
      <c r="G211">
        <v>5</v>
      </c>
      <c r="H211" t="s">
        <v>9187</v>
      </c>
      <c r="I211" t="s">
        <v>9191</v>
      </c>
      <c r="J211" t="s">
        <v>9192</v>
      </c>
    </row>
    <row r="212" spans="1:10" x14ac:dyDescent="0.25">
      <c r="A212" t="s">
        <v>10055</v>
      </c>
      <c r="B212" t="s">
        <v>10053</v>
      </c>
      <c r="C212" s="180">
        <v>46269.661689814813</v>
      </c>
      <c r="D212" t="s">
        <v>8856</v>
      </c>
      <c r="E212" t="s">
        <v>124</v>
      </c>
      <c r="F212" t="s">
        <v>380</v>
      </c>
      <c r="G212">
        <v>4</v>
      </c>
      <c r="H212" t="s">
        <v>9187</v>
      </c>
      <c r="I212" t="s">
        <v>9191</v>
      </c>
      <c r="J212" t="s">
        <v>9192</v>
      </c>
    </row>
    <row r="213" spans="1:10" x14ac:dyDescent="0.25">
      <c r="A213" t="s">
        <v>10056</v>
      </c>
      <c r="B213" t="s">
        <v>10053</v>
      </c>
      <c r="C213" s="180">
        <v>46269.661689814813</v>
      </c>
      <c r="D213" t="s">
        <v>8926</v>
      </c>
      <c r="E213" t="s">
        <v>230</v>
      </c>
      <c r="F213" t="s">
        <v>486</v>
      </c>
      <c r="G213">
        <v>4</v>
      </c>
      <c r="H213" t="s">
        <v>9187</v>
      </c>
      <c r="I213" t="s">
        <v>9191</v>
      </c>
      <c r="J213" t="s">
        <v>9192</v>
      </c>
    </row>
    <row r="214" spans="1:10" x14ac:dyDescent="0.25">
      <c r="A214" t="s">
        <v>10057</v>
      </c>
      <c r="B214" t="s">
        <v>10053</v>
      </c>
      <c r="C214" s="180">
        <v>46269.661689814813</v>
      </c>
      <c r="D214" t="s">
        <v>8930</v>
      </c>
      <c r="E214" t="s">
        <v>220</v>
      </c>
      <c r="F214" t="s">
        <v>476</v>
      </c>
      <c r="G214">
        <v>3</v>
      </c>
      <c r="H214" t="s">
        <v>9187</v>
      </c>
      <c r="I214" t="s">
        <v>9191</v>
      </c>
      <c r="J214" t="s">
        <v>9192</v>
      </c>
    </row>
    <row r="215" spans="1:10" x14ac:dyDescent="0.25">
      <c r="A215" t="s">
        <v>10058</v>
      </c>
      <c r="B215" t="s">
        <v>10053</v>
      </c>
      <c r="C215" s="180">
        <v>46269.661689814813</v>
      </c>
      <c r="D215" t="s">
        <v>8872</v>
      </c>
      <c r="E215" t="s">
        <v>159</v>
      </c>
      <c r="F215" t="s">
        <v>415</v>
      </c>
      <c r="G215">
        <v>5</v>
      </c>
      <c r="H215" t="s">
        <v>9187</v>
      </c>
      <c r="I215" t="s">
        <v>9191</v>
      </c>
      <c r="J215" t="s">
        <v>9192</v>
      </c>
    </row>
    <row r="216" spans="1:10" x14ac:dyDescent="0.25">
      <c r="A216" t="s">
        <v>10059</v>
      </c>
      <c r="B216" t="s">
        <v>10053</v>
      </c>
      <c r="C216" s="180">
        <v>46269.661689814813</v>
      </c>
      <c r="D216" t="s">
        <v>8894</v>
      </c>
      <c r="E216" t="s">
        <v>215</v>
      </c>
      <c r="F216" t="s">
        <v>471</v>
      </c>
      <c r="G216">
        <v>3</v>
      </c>
      <c r="H216" t="s">
        <v>9187</v>
      </c>
      <c r="I216" t="s">
        <v>9191</v>
      </c>
      <c r="J216" t="s">
        <v>9192</v>
      </c>
    </row>
    <row r="217" spans="1:10" x14ac:dyDescent="0.25">
      <c r="A217" t="s">
        <v>10060</v>
      </c>
      <c r="B217" t="s">
        <v>10053</v>
      </c>
      <c r="C217" s="180">
        <v>46269.661689814813</v>
      </c>
      <c r="D217" t="s">
        <v>8899</v>
      </c>
      <c r="E217" t="s">
        <v>231</v>
      </c>
      <c r="F217" t="s">
        <v>487</v>
      </c>
      <c r="G217">
        <v>5</v>
      </c>
      <c r="H217" t="s">
        <v>9187</v>
      </c>
      <c r="I217" t="s">
        <v>9191</v>
      </c>
      <c r="J217" t="s">
        <v>9192</v>
      </c>
    </row>
    <row r="218" spans="1:10" x14ac:dyDescent="0.25">
      <c r="A218" t="s">
        <v>10061</v>
      </c>
      <c r="B218" t="s">
        <v>10053</v>
      </c>
      <c r="C218" s="180">
        <v>46269.661689814813</v>
      </c>
      <c r="D218" t="s">
        <v>8854</v>
      </c>
      <c r="E218" t="s">
        <v>122</v>
      </c>
      <c r="F218" t="s">
        <v>378</v>
      </c>
      <c r="G218">
        <v>3</v>
      </c>
      <c r="H218" t="s">
        <v>9187</v>
      </c>
      <c r="I218" t="s">
        <v>9191</v>
      </c>
      <c r="J218" t="s">
        <v>9192</v>
      </c>
    </row>
    <row r="219" spans="1:10" x14ac:dyDescent="0.25">
      <c r="A219" t="s">
        <v>10062</v>
      </c>
      <c r="B219" t="s">
        <v>10053</v>
      </c>
      <c r="C219" s="180">
        <v>46269.661689814813</v>
      </c>
      <c r="D219" t="s">
        <v>8848</v>
      </c>
      <c r="E219" t="s">
        <v>116</v>
      </c>
      <c r="F219" t="s">
        <v>372</v>
      </c>
      <c r="G219">
        <v>3</v>
      </c>
      <c r="H219" t="s">
        <v>9187</v>
      </c>
      <c r="I219" t="s">
        <v>9191</v>
      </c>
      <c r="J219" t="s">
        <v>9192</v>
      </c>
    </row>
    <row r="220" spans="1:10" x14ac:dyDescent="0.25">
      <c r="A220" t="s">
        <v>10063</v>
      </c>
      <c r="B220" t="s">
        <v>10053</v>
      </c>
      <c r="C220" s="180">
        <v>46269.661689814813</v>
      </c>
      <c r="D220" t="s">
        <v>8859</v>
      </c>
      <c r="E220" t="s">
        <v>129</v>
      </c>
      <c r="F220" t="s">
        <v>385</v>
      </c>
      <c r="G220">
        <v>3</v>
      </c>
      <c r="H220" t="s">
        <v>9187</v>
      </c>
      <c r="I220" t="s">
        <v>9191</v>
      </c>
      <c r="J220" t="s">
        <v>9192</v>
      </c>
    </row>
    <row r="221" spans="1:10" x14ac:dyDescent="0.25">
      <c r="A221" t="s">
        <v>10120</v>
      </c>
      <c r="B221" t="s">
        <v>10121</v>
      </c>
      <c r="C221" s="180">
        <v>46271.431192129632</v>
      </c>
      <c r="D221" t="s">
        <v>8885</v>
      </c>
      <c r="E221" t="s">
        <v>195</v>
      </c>
      <c r="F221" t="s">
        <v>451</v>
      </c>
      <c r="G221">
        <v>3</v>
      </c>
      <c r="H221" t="s">
        <v>9187</v>
      </c>
      <c r="I221" t="s">
        <v>9191</v>
      </c>
      <c r="J221" t="s">
        <v>9192</v>
      </c>
    </row>
    <row r="222" spans="1:10" x14ac:dyDescent="0.25">
      <c r="A222" t="s">
        <v>10122</v>
      </c>
      <c r="B222" t="s">
        <v>10121</v>
      </c>
      <c r="C222" s="180">
        <v>46271.431192129632</v>
      </c>
      <c r="D222" t="s">
        <v>8925</v>
      </c>
      <c r="E222" t="s">
        <v>232</v>
      </c>
      <c r="F222" t="s">
        <v>488</v>
      </c>
      <c r="G222">
        <v>5</v>
      </c>
      <c r="H222" t="s">
        <v>9187</v>
      </c>
      <c r="I222" t="s">
        <v>9191</v>
      </c>
      <c r="J222" t="s">
        <v>9192</v>
      </c>
    </row>
    <row r="223" spans="1:10" x14ac:dyDescent="0.25">
      <c r="A223" t="s">
        <v>10123</v>
      </c>
      <c r="B223" t="s">
        <v>10121</v>
      </c>
      <c r="C223" s="180">
        <v>46271.431192129632</v>
      </c>
      <c r="D223" t="s">
        <v>8848</v>
      </c>
      <c r="E223" t="s">
        <v>116</v>
      </c>
      <c r="F223" t="s">
        <v>372</v>
      </c>
      <c r="G223">
        <v>3</v>
      </c>
      <c r="H223" t="s">
        <v>9187</v>
      </c>
      <c r="I223" t="s">
        <v>9191</v>
      </c>
      <c r="J223" t="s">
        <v>9192</v>
      </c>
    </row>
    <row r="224" spans="1:10" x14ac:dyDescent="0.25">
      <c r="A224" t="s">
        <v>10124</v>
      </c>
      <c r="B224" t="s">
        <v>10121</v>
      </c>
      <c r="C224" s="180">
        <v>46271.431192129632</v>
      </c>
      <c r="D224" t="s">
        <v>8851</v>
      </c>
      <c r="E224" t="s">
        <v>119</v>
      </c>
      <c r="F224" t="s">
        <v>375</v>
      </c>
      <c r="G224">
        <v>5</v>
      </c>
      <c r="H224" t="s">
        <v>9187</v>
      </c>
      <c r="I224" t="s">
        <v>9191</v>
      </c>
      <c r="J224" t="s">
        <v>9192</v>
      </c>
    </row>
    <row r="225" spans="1:10" x14ac:dyDescent="0.25">
      <c r="A225" t="s">
        <v>10145</v>
      </c>
      <c r="B225" t="s">
        <v>10146</v>
      </c>
      <c r="C225" s="180">
        <v>46272.580810185187</v>
      </c>
      <c r="D225" t="s">
        <v>8885</v>
      </c>
      <c r="E225" t="s">
        <v>195</v>
      </c>
      <c r="F225" t="s">
        <v>451</v>
      </c>
      <c r="G225">
        <v>3</v>
      </c>
      <c r="H225" t="s">
        <v>9187</v>
      </c>
      <c r="I225" t="s">
        <v>9191</v>
      </c>
      <c r="J225" t="s">
        <v>9192</v>
      </c>
    </row>
    <row r="226" spans="1:10" x14ac:dyDescent="0.25">
      <c r="A226" t="s">
        <v>10147</v>
      </c>
      <c r="B226" t="s">
        <v>10146</v>
      </c>
      <c r="C226" s="180">
        <v>46272.580810185187</v>
      </c>
      <c r="D226" t="s">
        <v>8926</v>
      </c>
      <c r="E226" t="s">
        <v>230</v>
      </c>
      <c r="F226" t="s">
        <v>486</v>
      </c>
      <c r="G226">
        <v>3</v>
      </c>
      <c r="H226" t="s">
        <v>9187</v>
      </c>
      <c r="I226" t="s">
        <v>9191</v>
      </c>
      <c r="J226" t="s">
        <v>9192</v>
      </c>
    </row>
    <row r="227" spans="1:10" x14ac:dyDescent="0.25">
      <c r="A227" t="s">
        <v>10148</v>
      </c>
      <c r="B227" t="s">
        <v>10146</v>
      </c>
      <c r="C227" s="180">
        <v>46272.580810185187</v>
      </c>
      <c r="D227" t="s">
        <v>8849</v>
      </c>
      <c r="E227" t="s">
        <v>117</v>
      </c>
      <c r="F227" t="s">
        <v>373</v>
      </c>
      <c r="G227">
        <v>4</v>
      </c>
      <c r="H227" t="s">
        <v>9187</v>
      </c>
      <c r="I227" t="s">
        <v>9191</v>
      </c>
      <c r="J227" t="s">
        <v>9192</v>
      </c>
    </row>
    <row r="228" spans="1:10" x14ac:dyDescent="0.25">
      <c r="A228" t="s">
        <v>10149</v>
      </c>
      <c r="B228" t="s">
        <v>10146</v>
      </c>
      <c r="C228" s="180">
        <v>46272.580810185187</v>
      </c>
      <c r="D228" t="s">
        <v>8863</v>
      </c>
      <c r="E228" t="s">
        <v>140</v>
      </c>
      <c r="F228" t="s">
        <v>396</v>
      </c>
      <c r="G228">
        <v>3</v>
      </c>
      <c r="H228" t="s">
        <v>9187</v>
      </c>
      <c r="I228" t="s">
        <v>9191</v>
      </c>
      <c r="J228" t="s">
        <v>9192</v>
      </c>
    </row>
    <row r="229" spans="1:10" x14ac:dyDescent="0.25">
      <c r="A229" t="s">
        <v>10183</v>
      </c>
      <c r="B229" t="s">
        <v>10184</v>
      </c>
      <c r="C229" s="180">
        <v>46275.46802083333</v>
      </c>
      <c r="D229" t="s">
        <v>8885</v>
      </c>
      <c r="E229" t="s">
        <v>195</v>
      </c>
      <c r="F229" t="s">
        <v>451</v>
      </c>
      <c r="G229">
        <v>4</v>
      </c>
      <c r="H229" t="s">
        <v>9187</v>
      </c>
      <c r="I229" t="s">
        <v>9191</v>
      </c>
      <c r="J229" t="s">
        <v>9192</v>
      </c>
    </row>
    <row r="230" spans="1:10" x14ac:dyDescent="0.25">
      <c r="A230" t="s">
        <v>10185</v>
      </c>
      <c r="B230" t="s">
        <v>10184</v>
      </c>
      <c r="C230" s="180">
        <v>46275.46802083333</v>
      </c>
      <c r="D230" t="s">
        <v>8866</v>
      </c>
      <c r="E230" t="s">
        <v>157</v>
      </c>
      <c r="F230" t="s">
        <v>413</v>
      </c>
      <c r="G230">
        <v>3</v>
      </c>
      <c r="H230" t="s">
        <v>9187</v>
      </c>
      <c r="I230" t="s">
        <v>9191</v>
      </c>
      <c r="J230" t="s">
        <v>9192</v>
      </c>
    </row>
    <row r="231" spans="1:10" x14ac:dyDescent="0.25">
      <c r="A231" t="s">
        <v>10210</v>
      </c>
      <c r="B231" t="s">
        <v>10211</v>
      </c>
      <c r="C231" s="180">
        <v>46276.601898148147</v>
      </c>
      <c r="D231" t="s">
        <v>8879</v>
      </c>
      <c r="E231" t="s">
        <v>169</v>
      </c>
      <c r="F231" t="s">
        <v>425</v>
      </c>
      <c r="G231">
        <v>3</v>
      </c>
      <c r="H231" t="s">
        <v>9187</v>
      </c>
      <c r="I231" t="s">
        <v>9191</v>
      </c>
      <c r="J231" t="s">
        <v>9192</v>
      </c>
    </row>
    <row r="232" spans="1:10" x14ac:dyDescent="0.25">
      <c r="A232" t="s">
        <v>10212</v>
      </c>
      <c r="B232" t="s">
        <v>10211</v>
      </c>
      <c r="C232" s="180">
        <v>46276.601898148147</v>
      </c>
      <c r="D232" t="s">
        <v>8843</v>
      </c>
      <c r="E232" t="s">
        <v>110</v>
      </c>
      <c r="F232" t="s">
        <v>366</v>
      </c>
      <c r="G232">
        <v>5</v>
      </c>
      <c r="H232" t="s">
        <v>9187</v>
      </c>
      <c r="I232" t="s">
        <v>9191</v>
      </c>
      <c r="J232" t="s">
        <v>9192</v>
      </c>
    </row>
    <row r="233" spans="1:10" x14ac:dyDescent="0.25">
      <c r="A233" t="s">
        <v>10213</v>
      </c>
      <c r="B233" t="s">
        <v>10211</v>
      </c>
      <c r="C233" s="180">
        <v>46276.601898148147</v>
      </c>
      <c r="D233" t="s">
        <v>8906</v>
      </c>
      <c r="E233" t="s">
        <v>139</v>
      </c>
      <c r="F233" t="s">
        <v>395</v>
      </c>
      <c r="G233">
        <v>4</v>
      </c>
      <c r="H233" t="s">
        <v>9187</v>
      </c>
      <c r="I233" t="s">
        <v>9191</v>
      </c>
      <c r="J233" t="s">
        <v>9192</v>
      </c>
    </row>
    <row r="234" spans="1:10" x14ac:dyDescent="0.25">
      <c r="A234" t="s">
        <v>10214</v>
      </c>
      <c r="B234" t="s">
        <v>10211</v>
      </c>
      <c r="C234" s="180">
        <v>46276.601898148147</v>
      </c>
      <c r="D234" t="s">
        <v>8928</v>
      </c>
      <c r="E234" t="s">
        <v>226</v>
      </c>
      <c r="F234" t="s">
        <v>482</v>
      </c>
      <c r="G234">
        <v>4</v>
      </c>
      <c r="H234" t="s">
        <v>9187</v>
      </c>
      <c r="I234" t="s">
        <v>9191</v>
      </c>
      <c r="J234" t="s">
        <v>9192</v>
      </c>
    </row>
    <row r="235" spans="1:10" x14ac:dyDescent="0.25">
      <c r="A235" t="s">
        <v>10215</v>
      </c>
      <c r="B235" t="s">
        <v>10211</v>
      </c>
      <c r="C235" s="180">
        <v>46276.601898148147</v>
      </c>
      <c r="D235" t="s">
        <v>8930</v>
      </c>
      <c r="E235" t="s">
        <v>220</v>
      </c>
      <c r="F235" t="s">
        <v>476</v>
      </c>
      <c r="G235">
        <v>4</v>
      </c>
      <c r="H235" t="s">
        <v>9187</v>
      </c>
      <c r="I235" t="s">
        <v>9191</v>
      </c>
      <c r="J235" t="s">
        <v>9192</v>
      </c>
    </row>
    <row r="236" spans="1:10" x14ac:dyDescent="0.25">
      <c r="A236" t="s">
        <v>10216</v>
      </c>
      <c r="B236" t="s">
        <v>10211</v>
      </c>
      <c r="C236" s="180">
        <v>46276.601898148147</v>
      </c>
      <c r="D236" t="s">
        <v>8854</v>
      </c>
      <c r="E236" t="s">
        <v>122</v>
      </c>
      <c r="F236" t="s">
        <v>378</v>
      </c>
      <c r="G236">
        <v>3</v>
      </c>
      <c r="H236" t="s">
        <v>9187</v>
      </c>
      <c r="I236" t="s">
        <v>9191</v>
      </c>
      <c r="J236" t="s">
        <v>9192</v>
      </c>
    </row>
    <row r="237" spans="1:10" x14ac:dyDescent="0.25">
      <c r="A237" t="s">
        <v>10217</v>
      </c>
      <c r="B237" t="s">
        <v>10211</v>
      </c>
      <c r="C237" s="180">
        <v>46276.601898148147</v>
      </c>
      <c r="D237" t="s">
        <v>8851</v>
      </c>
      <c r="E237" t="s">
        <v>119</v>
      </c>
      <c r="F237" t="s">
        <v>375</v>
      </c>
      <c r="G237">
        <v>3</v>
      </c>
      <c r="H237" t="s">
        <v>9187</v>
      </c>
      <c r="I237" t="s">
        <v>9191</v>
      </c>
      <c r="J237" t="s">
        <v>9192</v>
      </c>
    </row>
    <row r="238" spans="1:10" x14ac:dyDescent="0.25">
      <c r="A238" t="s">
        <v>10218</v>
      </c>
      <c r="B238" t="s">
        <v>10211</v>
      </c>
      <c r="C238" s="180">
        <v>46276.601909722223</v>
      </c>
      <c r="D238" t="s">
        <v>8865</v>
      </c>
      <c r="E238" t="s">
        <v>144</v>
      </c>
      <c r="F238" t="s">
        <v>400</v>
      </c>
      <c r="G238">
        <v>5</v>
      </c>
      <c r="H238" t="s">
        <v>9187</v>
      </c>
      <c r="I238" t="s">
        <v>9191</v>
      </c>
      <c r="J238" t="s">
        <v>9192</v>
      </c>
    </row>
    <row r="239" spans="1:10" x14ac:dyDescent="0.25">
      <c r="A239" t="s">
        <v>10259</v>
      </c>
      <c r="B239" t="s">
        <v>10260</v>
      </c>
      <c r="C239" s="180">
        <v>46278.553495370368</v>
      </c>
      <c r="D239" t="s">
        <v>8844</v>
      </c>
      <c r="E239" t="s">
        <v>111</v>
      </c>
      <c r="F239" t="s">
        <v>367</v>
      </c>
      <c r="G239">
        <v>3</v>
      </c>
      <c r="H239" t="s">
        <v>9187</v>
      </c>
      <c r="I239" t="s">
        <v>9191</v>
      </c>
      <c r="J239" t="s">
        <v>9192</v>
      </c>
    </row>
    <row r="240" spans="1:10" x14ac:dyDescent="0.25">
      <c r="A240" t="s">
        <v>10261</v>
      </c>
      <c r="B240" t="s">
        <v>10260</v>
      </c>
      <c r="C240" s="180">
        <v>46278.553495370368</v>
      </c>
      <c r="D240" t="s">
        <v>8885</v>
      </c>
      <c r="E240" t="s">
        <v>195</v>
      </c>
      <c r="F240" t="s">
        <v>451</v>
      </c>
      <c r="G240">
        <v>5</v>
      </c>
      <c r="H240" t="s">
        <v>9187</v>
      </c>
      <c r="I240" t="s">
        <v>9191</v>
      </c>
      <c r="J240" t="s">
        <v>9192</v>
      </c>
    </row>
    <row r="241" spans="1:10" x14ac:dyDescent="0.25">
      <c r="A241" t="s">
        <v>10262</v>
      </c>
      <c r="B241" t="s">
        <v>10260</v>
      </c>
      <c r="C241" s="180">
        <v>46278.553506944445</v>
      </c>
      <c r="D241" t="s">
        <v>8913</v>
      </c>
      <c r="E241" t="s">
        <v>172</v>
      </c>
      <c r="F241" t="s">
        <v>643</v>
      </c>
      <c r="G241">
        <v>3</v>
      </c>
      <c r="H241" t="s">
        <v>9187</v>
      </c>
      <c r="I241" t="s">
        <v>9191</v>
      </c>
      <c r="J241" t="s">
        <v>9192</v>
      </c>
    </row>
    <row r="242" spans="1:10" x14ac:dyDescent="0.25">
      <c r="A242" t="s">
        <v>10281</v>
      </c>
      <c r="B242" t="s">
        <v>10282</v>
      </c>
      <c r="C242" s="180">
        <v>46279.442881944444</v>
      </c>
      <c r="D242" t="s">
        <v>8841</v>
      </c>
      <c r="E242" t="s">
        <v>108</v>
      </c>
      <c r="F242" t="s">
        <v>364</v>
      </c>
      <c r="G242">
        <v>3</v>
      </c>
      <c r="H242" t="s">
        <v>9187</v>
      </c>
      <c r="I242" t="s">
        <v>9191</v>
      </c>
      <c r="J242" t="s">
        <v>9192</v>
      </c>
    </row>
    <row r="243" spans="1:10" x14ac:dyDescent="0.25">
      <c r="A243" t="s">
        <v>10283</v>
      </c>
      <c r="B243" t="s">
        <v>10282</v>
      </c>
      <c r="C243" s="180">
        <v>46279.442893518521</v>
      </c>
      <c r="D243" t="s">
        <v>8885</v>
      </c>
      <c r="E243" t="s">
        <v>195</v>
      </c>
      <c r="F243" t="s">
        <v>451</v>
      </c>
      <c r="G243">
        <v>2</v>
      </c>
      <c r="H243" t="s">
        <v>9187</v>
      </c>
      <c r="I243" t="s">
        <v>9191</v>
      </c>
      <c r="J243" t="s">
        <v>9192</v>
      </c>
    </row>
    <row r="244" spans="1:10" x14ac:dyDescent="0.25">
      <c r="A244" t="s">
        <v>10284</v>
      </c>
      <c r="B244" t="s">
        <v>10282</v>
      </c>
      <c r="C244" s="180">
        <v>46279.442893518521</v>
      </c>
      <c r="D244" t="s">
        <v>8860</v>
      </c>
      <c r="E244" t="s">
        <v>130</v>
      </c>
      <c r="F244" t="s">
        <v>386</v>
      </c>
      <c r="G244">
        <v>3</v>
      </c>
      <c r="H244" t="s">
        <v>9187</v>
      </c>
      <c r="I244" t="s">
        <v>9191</v>
      </c>
      <c r="J244" t="s">
        <v>9192</v>
      </c>
    </row>
    <row r="245" spans="1:10" x14ac:dyDescent="0.25">
      <c r="A245" t="s">
        <v>10285</v>
      </c>
      <c r="B245" t="s">
        <v>10282</v>
      </c>
      <c r="C245" s="180">
        <v>46279.442893518521</v>
      </c>
      <c r="D245" t="s">
        <v>8852</v>
      </c>
      <c r="E245" t="s">
        <v>120</v>
      </c>
      <c r="F245" t="s">
        <v>869</v>
      </c>
      <c r="G245">
        <v>3</v>
      </c>
      <c r="H245" t="s">
        <v>9187</v>
      </c>
      <c r="I245" t="s">
        <v>9191</v>
      </c>
      <c r="J245" t="s">
        <v>9192</v>
      </c>
    </row>
    <row r="246" spans="1:10" x14ac:dyDescent="0.25">
      <c r="A246" t="s">
        <v>10301</v>
      </c>
      <c r="B246" t="s">
        <v>10302</v>
      </c>
      <c r="C246" s="180">
        <v>46280.48027777778</v>
      </c>
      <c r="D246" t="s">
        <v>8894</v>
      </c>
      <c r="E246" t="s">
        <v>215</v>
      </c>
      <c r="F246" t="s">
        <v>471</v>
      </c>
      <c r="G246">
        <v>2</v>
      </c>
      <c r="H246" t="s">
        <v>9187</v>
      </c>
      <c r="I246" t="s">
        <v>9191</v>
      </c>
      <c r="J246" t="s">
        <v>9192</v>
      </c>
    </row>
    <row r="247" spans="1:10" x14ac:dyDescent="0.25">
      <c r="A247" t="s">
        <v>10303</v>
      </c>
      <c r="B247" t="s">
        <v>10302</v>
      </c>
      <c r="C247" s="180">
        <v>46280.48027777778</v>
      </c>
      <c r="D247" t="s">
        <v>8847</v>
      </c>
      <c r="E247" t="s">
        <v>115</v>
      </c>
      <c r="F247" t="s">
        <v>371</v>
      </c>
      <c r="G247">
        <v>3</v>
      </c>
      <c r="H247" t="s">
        <v>9187</v>
      </c>
      <c r="I247" t="s">
        <v>9191</v>
      </c>
      <c r="J247" t="s">
        <v>9192</v>
      </c>
    </row>
    <row r="248" spans="1:10" x14ac:dyDescent="0.25">
      <c r="A248" t="s">
        <v>10304</v>
      </c>
      <c r="B248" t="s">
        <v>10302</v>
      </c>
      <c r="C248" s="180">
        <v>46280.48028935185</v>
      </c>
      <c r="D248" t="s">
        <v>8865</v>
      </c>
      <c r="E248" t="s">
        <v>144</v>
      </c>
      <c r="F248" t="s">
        <v>400</v>
      </c>
      <c r="G248">
        <v>3</v>
      </c>
      <c r="H248" t="s">
        <v>9187</v>
      </c>
      <c r="I248" t="s">
        <v>9191</v>
      </c>
      <c r="J248" t="s">
        <v>9192</v>
      </c>
    </row>
    <row r="249" spans="1:10" x14ac:dyDescent="0.25">
      <c r="A249" t="s">
        <v>10357</v>
      </c>
      <c r="B249" t="s">
        <v>10358</v>
      </c>
      <c r="C249" s="180">
        <v>46283.618402777778</v>
      </c>
      <c r="D249" t="s">
        <v>8885</v>
      </c>
      <c r="E249" t="s">
        <v>195</v>
      </c>
      <c r="F249" t="s">
        <v>451</v>
      </c>
      <c r="G249">
        <v>5</v>
      </c>
      <c r="H249" t="s">
        <v>9187</v>
      </c>
      <c r="I249" t="s">
        <v>9191</v>
      </c>
      <c r="J249" t="s">
        <v>9192</v>
      </c>
    </row>
    <row r="250" spans="1:10" x14ac:dyDescent="0.25">
      <c r="A250" t="s">
        <v>10359</v>
      </c>
      <c r="B250" t="s">
        <v>10358</v>
      </c>
      <c r="C250" s="180">
        <v>46283.618414351855</v>
      </c>
      <c r="D250" t="s">
        <v>8843</v>
      </c>
      <c r="E250" t="s">
        <v>110</v>
      </c>
      <c r="F250" t="s">
        <v>366</v>
      </c>
      <c r="G250">
        <v>3</v>
      </c>
      <c r="H250" t="s">
        <v>9187</v>
      </c>
      <c r="I250" t="s">
        <v>9191</v>
      </c>
      <c r="J250" t="s">
        <v>9192</v>
      </c>
    </row>
    <row r="251" spans="1:10" x14ac:dyDescent="0.25">
      <c r="A251" t="s">
        <v>10360</v>
      </c>
      <c r="B251" t="s">
        <v>10358</v>
      </c>
      <c r="C251" s="180">
        <v>46283.618414351855</v>
      </c>
      <c r="D251" t="s">
        <v>8866</v>
      </c>
      <c r="E251" t="s">
        <v>157</v>
      </c>
      <c r="F251" t="s">
        <v>413</v>
      </c>
      <c r="G251">
        <v>3</v>
      </c>
      <c r="H251" t="s">
        <v>9187</v>
      </c>
      <c r="I251" t="s">
        <v>9191</v>
      </c>
      <c r="J251" t="s">
        <v>9192</v>
      </c>
    </row>
    <row r="252" spans="1:10" x14ac:dyDescent="0.25">
      <c r="A252" t="s">
        <v>10361</v>
      </c>
      <c r="B252" t="s">
        <v>10358</v>
      </c>
      <c r="C252" s="180">
        <v>46283.618414351855</v>
      </c>
      <c r="D252" t="s">
        <v>8905</v>
      </c>
      <c r="E252" t="s">
        <v>138</v>
      </c>
      <c r="F252" t="s">
        <v>394</v>
      </c>
      <c r="G252">
        <v>5</v>
      </c>
      <c r="H252" t="s">
        <v>9187</v>
      </c>
      <c r="I252" t="s">
        <v>9191</v>
      </c>
      <c r="J252" t="s">
        <v>9192</v>
      </c>
    </row>
    <row r="253" spans="1:10" x14ac:dyDescent="0.25">
      <c r="A253" t="s">
        <v>10362</v>
      </c>
      <c r="B253" t="s">
        <v>10358</v>
      </c>
      <c r="C253" s="180">
        <v>46283.618414351855</v>
      </c>
      <c r="D253" t="s">
        <v>8925</v>
      </c>
      <c r="E253" t="s">
        <v>232</v>
      </c>
      <c r="F253" t="s">
        <v>488</v>
      </c>
      <c r="G253">
        <v>4</v>
      </c>
      <c r="H253" t="s">
        <v>9187</v>
      </c>
      <c r="I253" t="s">
        <v>9191</v>
      </c>
      <c r="J253" t="s">
        <v>9192</v>
      </c>
    </row>
    <row r="254" spans="1:10" x14ac:dyDescent="0.25">
      <c r="A254" t="s">
        <v>10363</v>
      </c>
      <c r="B254" t="s">
        <v>10358</v>
      </c>
      <c r="C254" s="180">
        <v>46283.618414351855</v>
      </c>
      <c r="D254" t="s">
        <v>8926</v>
      </c>
      <c r="E254" t="s">
        <v>230</v>
      </c>
      <c r="F254" t="s">
        <v>486</v>
      </c>
      <c r="G254">
        <v>5</v>
      </c>
      <c r="H254" t="s">
        <v>9187</v>
      </c>
      <c r="I254" t="s">
        <v>9191</v>
      </c>
      <c r="J254" t="s">
        <v>9192</v>
      </c>
    </row>
    <row r="255" spans="1:10" x14ac:dyDescent="0.25">
      <c r="A255" t="s">
        <v>10364</v>
      </c>
      <c r="B255" t="s">
        <v>10358</v>
      </c>
      <c r="C255" s="180">
        <v>46283.618414351855</v>
      </c>
      <c r="D255" t="s">
        <v>8928</v>
      </c>
      <c r="E255" t="s">
        <v>226</v>
      </c>
      <c r="F255" t="s">
        <v>482</v>
      </c>
      <c r="G255">
        <v>3</v>
      </c>
      <c r="H255" t="s">
        <v>9187</v>
      </c>
      <c r="I255" t="s">
        <v>9191</v>
      </c>
      <c r="J255" t="s">
        <v>9192</v>
      </c>
    </row>
    <row r="256" spans="1:10" x14ac:dyDescent="0.25">
      <c r="A256" t="s">
        <v>10365</v>
      </c>
      <c r="B256" t="s">
        <v>10358</v>
      </c>
      <c r="C256" s="180">
        <v>46283.618414351855</v>
      </c>
      <c r="D256" t="s">
        <v>8847</v>
      </c>
      <c r="E256" t="s">
        <v>115</v>
      </c>
      <c r="F256" t="s">
        <v>371</v>
      </c>
      <c r="G256">
        <v>3</v>
      </c>
      <c r="H256" t="s">
        <v>9187</v>
      </c>
      <c r="I256" t="s">
        <v>9191</v>
      </c>
      <c r="J256" t="s">
        <v>9192</v>
      </c>
    </row>
    <row r="257" spans="1:10" x14ac:dyDescent="0.25">
      <c r="A257" t="s">
        <v>10366</v>
      </c>
      <c r="B257" t="s">
        <v>10358</v>
      </c>
      <c r="C257" s="180">
        <v>46283.618414351855</v>
      </c>
      <c r="D257" t="s">
        <v>8854</v>
      </c>
      <c r="E257" t="s">
        <v>122</v>
      </c>
      <c r="F257" t="s">
        <v>378</v>
      </c>
      <c r="G257">
        <v>3</v>
      </c>
      <c r="H257" t="s">
        <v>9187</v>
      </c>
      <c r="I257" t="s">
        <v>9191</v>
      </c>
      <c r="J257" t="s">
        <v>9192</v>
      </c>
    </row>
    <row r="258" spans="1:10" x14ac:dyDescent="0.25">
      <c r="A258" t="s">
        <v>10367</v>
      </c>
      <c r="B258" t="s">
        <v>10358</v>
      </c>
      <c r="C258" s="180">
        <v>46283.618425925924</v>
      </c>
      <c r="D258" t="s">
        <v>8861</v>
      </c>
      <c r="E258" t="s">
        <v>131</v>
      </c>
      <c r="F258" t="s">
        <v>387</v>
      </c>
      <c r="G258">
        <v>5</v>
      </c>
      <c r="H258" t="s">
        <v>9187</v>
      </c>
      <c r="I258" t="s">
        <v>9191</v>
      </c>
      <c r="J258" t="s">
        <v>9192</v>
      </c>
    </row>
    <row r="259" spans="1:10" x14ac:dyDescent="0.25">
      <c r="A259" t="s">
        <v>10368</v>
      </c>
      <c r="B259" t="s">
        <v>10358</v>
      </c>
      <c r="C259" s="180">
        <v>46283.618425925924</v>
      </c>
      <c r="D259" t="s">
        <v>8848</v>
      </c>
      <c r="E259" t="s">
        <v>116</v>
      </c>
      <c r="F259" t="s">
        <v>372</v>
      </c>
      <c r="G259">
        <v>5</v>
      </c>
      <c r="H259" t="s">
        <v>9187</v>
      </c>
      <c r="I259" t="s">
        <v>9191</v>
      </c>
      <c r="J259" t="s">
        <v>9192</v>
      </c>
    </row>
    <row r="260" spans="1:10" x14ac:dyDescent="0.25">
      <c r="A260" t="s">
        <v>10369</v>
      </c>
      <c r="B260" t="s">
        <v>10358</v>
      </c>
      <c r="C260" s="180">
        <v>46283.618425925924</v>
      </c>
      <c r="D260" t="s">
        <v>8849</v>
      </c>
      <c r="E260" t="s">
        <v>117</v>
      </c>
      <c r="F260" t="s">
        <v>373</v>
      </c>
      <c r="G260">
        <v>4</v>
      </c>
      <c r="H260" t="s">
        <v>9187</v>
      </c>
      <c r="I260" t="s">
        <v>9191</v>
      </c>
      <c r="J260" t="s">
        <v>9192</v>
      </c>
    </row>
    <row r="261" spans="1:10" x14ac:dyDescent="0.25">
      <c r="A261" t="s">
        <v>10370</v>
      </c>
      <c r="B261" t="s">
        <v>10358</v>
      </c>
      <c r="C261" s="180">
        <v>46283.618425925924</v>
      </c>
      <c r="D261" t="s">
        <v>8851</v>
      </c>
      <c r="E261" t="s">
        <v>119</v>
      </c>
      <c r="F261" t="s">
        <v>375</v>
      </c>
      <c r="G261">
        <v>4</v>
      </c>
      <c r="H261" t="s">
        <v>9187</v>
      </c>
      <c r="I261" t="s">
        <v>9191</v>
      </c>
      <c r="J261" t="s">
        <v>9192</v>
      </c>
    </row>
    <row r="262" spans="1:10" x14ac:dyDescent="0.25">
      <c r="A262" t="s">
        <v>10371</v>
      </c>
      <c r="B262" t="s">
        <v>10358</v>
      </c>
      <c r="C262" s="180">
        <v>46283.618425925924</v>
      </c>
      <c r="D262" t="s">
        <v>8853</v>
      </c>
      <c r="E262" t="s">
        <v>121</v>
      </c>
      <c r="F262" t="s">
        <v>377</v>
      </c>
      <c r="G262">
        <v>5</v>
      </c>
      <c r="H262" t="s">
        <v>9187</v>
      </c>
      <c r="I262" t="s">
        <v>9191</v>
      </c>
      <c r="J262" t="s">
        <v>9192</v>
      </c>
    </row>
    <row r="263" spans="1:10" x14ac:dyDescent="0.25">
      <c r="A263" t="s">
        <v>10372</v>
      </c>
      <c r="B263" t="s">
        <v>10358</v>
      </c>
      <c r="C263" s="180">
        <v>46283.618425925924</v>
      </c>
      <c r="D263" t="s">
        <v>8883</v>
      </c>
      <c r="E263" t="s">
        <v>183</v>
      </c>
      <c r="F263" t="s">
        <v>439</v>
      </c>
      <c r="G263">
        <v>3</v>
      </c>
      <c r="H263" t="s">
        <v>9187</v>
      </c>
      <c r="I263" t="s">
        <v>9191</v>
      </c>
      <c r="J263" t="s">
        <v>9192</v>
      </c>
    </row>
    <row r="264" spans="1:10" x14ac:dyDescent="0.25">
      <c r="A264" t="s">
        <v>10391</v>
      </c>
      <c r="B264" t="s">
        <v>10392</v>
      </c>
      <c r="C264" s="180">
        <v>46284.422662037039</v>
      </c>
      <c r="D264" t="s">
        <v>8844</v>
      </c>
      <c r="E264" t="s">
        <v>111</v>
      </c>
      <c r="F264" t="s">
        <v>367</v>
      </c>
      <c r="G264">
        <v>3</v>
      </c>
      <c r="H264" t="s">
        <v>9187</v>
      </c>
      <c r="I264" t="s">
        <v>9191</v>
      </c>
      <c r="J264" t="s">
        <v>9192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CC190-DA87-EE45-8509-D70515929C45}">
  <sheetPr codeName="Foglio21"/>
  <dimension ref="A1:N31"/>
  <sheetViews>
    <sheetView workbookViewId="0"/>
  </sheetViews>
  <sheetFormatPr defaultColWidth="11.42578125" defaultRowHeight="15" x14ac:dyDescent="0.25"/>
  <cols>
    <col min="1" max="1" width="11.140625" customWidth="1"/>
    <col min="2" max="2" width="19" customWidth="1"/>
    <col min="3" max="3" width="13.7109375" customWidth="1"/>
    <col min="4" max="4" width="15.28515625" customWidth="1"/>
    <col min="5" max="5" width="13.140625" customWidth="1"/>
    <col min="6" max="6" width="14.42578125" customWidth="1"/>
    <col min="7" max="7" width="17.42578125" customWidth="1"/>
    <col min="8" max="8" width="18.7109375" customWidth="1"/>
    <col min="9" max="9" width="19.85546875" customWidth="1"/>
    <col min="10" max="10" width="20.7109375" customWidth="1"/>
    <col min="11" max="11" width="19.28515625" customWidth="1"/>
    <col min="12" max="12" width="14.42578125" customWidth="1"/>
    <col min="14" max="14" width="12" customWidth="1"/>
  </cols>
  <sheetData>
    <row r="1" spans="1:14" x14ac:dyDescent="0.25">
      <c r="A1" t="s">
        <v>8942</v>
      </c>
      <c r="B1" s="180" t="s">
        <v>8952</v>
      </c>
      <c r="C1" t="s">
        <v>8940</v>
      </c>
      <c r="D1" t="s">
        <v>8953</v>
      </c>
      <c r="E1" t="s">
        <v>8954</v>
      </c>
      <c r="F1" t="s">
        <v>8955</v>
      </c>
      <c r="G1" t="s">
        <v>8956</v>
      </c>
      <c r="H1" t="s">
        <v>8957</v>
      </c>
      <c r="I1" t="s">
        <v>8958</v>
      </c>
      <c r="J1" t="s">
        <v>8959</v>
      </c>
      <c r="K1" s="101" t="s">
        <v>8960</v>
      </c>
      <c r="L1" t="s">
        <v>8961</v>
      </c>
      <c r="M1" t="s">
        <v>8944</v>
      </c>
      <c r="N1" t="s">
        <v>8962</v>
      </c>
    </row>
    <row r="2" spans="1:14" x14ac:dyDescent="0.25">
      <c r="A2" t="s">
        <v>9105</v>
      </c>
      <c r="B2" s="180">
        <v>46230.642280092594</v>
      </c>
      <c r="C2" t="s">
        <v>9104</v>
      </c>
      <c r="D2" t="s">
        <v>9106</v>
      </c>
      <c r="E2">
        <v>55</v>
      </c>
      <c r="F2">
        <v>55</v>
      </c>
      <c r="G2">
        <v>0</v>
      </c>
      <c r="H2">
        <v>2</v>
      </c>
      <c r="I2">
        <v>0</v>
      </c>
      <c r="J2">
        <v>0</v>
      </c>
      <c r="K2" s="101">
        <v>317.00000000000017</v>
      </c>
      <c r="L2" t="s">
        <v>8970</v>
      </c>
      <c r="M2" t="s">
        <v>9107</v>
      </c>
      <c r="N2" t="s">
        <v>9108</v>
      </c>
    </row>
    <row r="3" spans="1:14" x14ac:dyDescent="0.25">
      <c r="A3" t="s">
        <v>9109</v>
      </c>
      <c r="B3" s="180">
        <v>46231.628831018519</v>
      </c>
      <c r="C3" t="s">
        <v>9104</v>
      </c>
      <c r="D3" t="s">
        <v>9106</v>
      </c>
      <c r="E3">
        <v>55</v>
      </c>
      <c r="F3">
        <v>55</v>
      </c>
      <c r="G3">
        <v>0</v>
      </c>
      <c r="H3">
        <v>2</v>
      </c>
      <c r="I3">
        <v>0</v>
      </c>
      <c r="J3">
        <v>2</v>
      </c>
      <c r="K3" s="101">
        <v>317.00000000000017</v>
      </c>
      <c r="L3" t="s">
        <v>8970</v>
      </c>
      <c r="M3" t="s">
        <v>9107</v>
      </c>
      <c r="N3" t="s">
        <v>9110</v>
      </c>
    </row>
    <row r="4" spans="1:14" x14ac:dyDescent="0.25">
      <c r="A4" t="s">
        <v>9113</v>
      </c>
      <c r="B4" s="180">
        <v>46233.439571759256</v>
      </c>
      <c r="C4" t="s">
        <v>9112</v>
      </c>
      <c r="D4" t="s">
        <v>9186</v>
      </c>
      <c r="E4">
        <v>69</v>
      </c>
      <c r="F4">
        <v>66</v>
      </c>
      <c r="G4">
        <v>3</v>
      </c>
      <c r="H4">
        <v>2</v>
      </c>
      <c r="I4">
        <v>0</v>
      </c>
      <c r="J4">
        <v>2</v>
      </c>
      <c r="K4" s="101">
        <v>378.80000000000024</v>
      </c>
      <c r="L4" t="s">
        <v>9187</v>
      </c>
      <c r="M4" t="s">
        <v>9054</v>
      </c>
      <c r="N4" t="s">
        <v>9110</v>
      </c>
    </row>
    <row r="5" spans="1:14" x14ac:dyDescent="0.25">
      <c r="A5" t="s">
        <v>9188</v>
      </c>
      <c r="B5" s="180">
        <v>46233.4530787037</v>
      </c>
      <c r="C5" t="s">
        <v>9112</v>
      </c>
      <c r="D5" t="s">
        <v>9186</v>
      </c>
      <c r="E5">
        <v>69</v>
      </c>
      <c r="F5">
        <v>66</v>
      </c>
      <c r="G5">
        <v>3</v>
      </c>
      <c r="H5">
        <v>2</v>
      </c>
      <c r="I5">
        <v>0</v>
      </c>
      <c r="J5">
        <v>2</v>
      </c>
      <c r="K5" s="101">
        <v>378.80000000000024</v>
      </c>
      <c r="L5" t="s">
        <v>9187</v>
      </c>
      <c r="M5" t="s">
        <v>9054</v>
      </c>
      <c r="N5" t="s">
        <v>9110</v>
      </c>
    </row>
    <row r="6" spans="1:14" x14ac:dyDescent="0.25">
      <c r="A6" t="s">
        <v>9244</v>
      </c>
      <c r="B6" s="180">
        <v>46248.026967592596</v>
      </c>
      <c r="C6" t="s">
        <v>9104</v>
      </c>
      <c r="D6" t="s">
        <v>9106</v>
      </c>
      <c r="E6">
        <v>55</v>
      </c>
      <c r="F6">
        <v>55</v>
      </c>
      <c r="G6">
        <v>0</v>
      </c>
      <c r="H6">
        <v>2</v>
      </c>
      <c r="I6">
        <v>0</v>
      </c>
      <c r="J6">
        <v>0</v>
      </c>
      <c r="K6" s="101">
        <v>317.00000000000017</v>
      </c>
      <c r="L6" t="s">
        <v>8970</v>
      </c>
      <c r="M6" t="s">
        <v>9245</v>
      </c>
      <c r="N6" t="s">
        <v>9246</v>
      </c>
    </row>
    <row r="7" spans="1:14" x14ac:dyDescent="0.25">
      <c r="A7" t="s">
        <v>9254</v>
      </c>
      <c r="B7" s="180">
        <v>46252.534745370373</v>
      </c>
      <c r="C7" t="s">
        <v>9253</v>
      </c>
      <c r="D7" t="s">
        <v>9496</v>
      </c>
      <c r="E7">
        <v>290</v>
      </c>
      <c r="F7">
        <v>192</v>
      </c>
      <c r="G7">
        <v>98</v>
      </c>
      <c r="H7">
        <v>0</v>
      </c>
      <c r="I7">
        <v>0</v>
      </c>
      <c r="J7">
        <v>0</v>
      </c>
      <c r="K7" s="101">
        <v>1122.9999999999982</v>
      </c>
      <c r="L7" t="s">
        <v>9187</v>
      </c>
      <c r="M7" t="s">
        <v>9054</v>
      </c>
      <c r="N7" t="s">
        <v>9497</v>
      </c>
    </row>
    <row r="8" spans="1:14" x14ac:dyDescent="0.25">
      <c r="A8" t="s">
        <v>9501</v>
      </c>
      <c r="B8" s="180">
        <v>46252.545532407406</v>
      </c>
      <c r="C8" t="s">
        <v>9500</v>
      </c>
      <c r="D8" t="s">
        <v>9503</v>
      </c>
      <c r="E8">
        <v>292</v>
      </c>
      <c r="F8">
        <v>2</v>
      </c>
      <c r="G8">
        <v>290</v>
      </c>
      <c r="H8">
        <v>0</v>
      </c>
      <c r="I8">
        <v>0</v>
      </c>
      <c r="J8">
        <v>0</v>
      </c>
      <c r="K8" s="101">
        <v>11.3</v>
      </c>
      <c r="L8" t="s">
        <v>9187</v>
      </c>
      <c r="M8" t="s">
        <v>9054</v>
      </c>
      <c r="N8" t="s">
        <v>9497</v>
      </c>
    </row>
    <row r="9" spans="1:14" x14ac:dyDescent="0.25">
      <c r="A9" t="s">
        <v>9506</v>
      </c>
      <c r="B9" s="180">
        <v>46252.589004629626</v>
      </c>
      <c r="C9" t="s">
        <v>9500</v>
      </c>
      <c r="D9" t="s">
        <v>9542</v>
      </c>
      <c r="E9">
        <v>292</v>
      </c>
      <c r="F9">
        <v>32</v>
      </c>
      <c r="G9">
        <v>260</v>
      </c>
      <c r="H9">
        <v>0</v>
      </c>
      <c r="I9">
        <v>0</v>
      </c>
      <c r="J9">
        <v>0</v>
      </c>
      <c r="K9" s="101">
        <v>182.7</v>
      </c>
      <c r="L9" t="s">
        <v>8970</v>
      </c>
      <c r="M9" t="s">
        <v>9543</v>
      </c>
      <c r="N9" t="s">
        <v>9544</v>
      </c>
    </row>
    <row r="10" spans="1:14" x14ac:dyDescent="0.25">
      <c r="A10" t="s">
        <v>9659</v>
      </c>
      <c r="B10" s="180">
        <v>46255.462118055555</v>
      </c>
      <c r="C10" t="s">
        <v>9658</v>
      </c>
      <c r="D10" t="s">
        <v>9710</v>
      </c>
      <c r="E10">
        <v>337</v>
      </c>
      <c r="F10">
        <v>45</v>
      </c>
      <c r="G10">
        <v>292</v>
      </c>
      <c r="H10">
        <v>0</v>
      </c>
      <c r="I10">
        <v>0</v>
      </c>
      <c r="J10">
        <v>0</v>
      </c>
      <c r="K10" s="101">
        <v>263.30000000000013</v>
      </c>
      <c r="L10" t="s">
        <v>9187</v>
      </c>
      <c r="M10" t="s">
        <v>9543</v>
      </c>
      <c r="N10" t="s">
        <v>9711</v>
      </c>
    </row>
    <row r="11" spans="1:14" x14ac:dyDescent="0.25">
      <c r="A11" t="s">
        <v>9717</v>
      </c>
      <c r="B11" s="180">
        <v>46256.439201388886</v>
      </c>
      <c r="C11" t="s">
        <v>9716</v>
      </c>
      <c r="D11" t="s">
        <v>9748</v>
      </c>
      <c r="E11">
        <v>364</v>
      </c>
      <c r="F11">
        <v>27</v>
      </c>
      <c r="G11">
        <v>337</v>
      </c>
      <c r="H11">
        <v>0</v>
      </c>
      <c r="I11">
        <v>0</v>
      </c>
      <c r="J11">
        <v>0</v>
      </c>
      <c r="K11" s="101">
        <v>156.39999999999998</v>
      </c>
      <c r="L11" t="s">
        <v>9187</v>
      </c>
      <c r="M11" t="s">
        <v>9543</v>
      </c>
      <c r="N11" t="s">
        <v>9711</v>
      </c>
    </row>
    <row r="12" spans="1:14" x14ac:dyDescent="0.25">
      <c r="A12" t="s">
        <v>9753</v>
      </c>
      <c r="B12" s="180">
        <v>46257.470324074071</v>
      </c>
      <c r="C12" t="s">
        <v>9752</v>
      </c>
      <c r="D12" t="s">
        <v>9778</v>
      </c>
      <c r="E12">
        <v>389</v>
      </c>
      <c r="F12">
        <v>25</v>
      </c>
      <c r="G12">
        <v>364</v>
      </c>
      <c r="H12">
        <v>0</v>
      </c>
      <c r="I12">
        <v>0</v>
      </c>
      <c r="J12">
        <v>0</v>
      </c>
      <c r="K12" s="101">
        <v>146.9</v>
      </c>
      <c r="L12" t="s">
        <v>9187</v>
      </c>
      <c r="M12" t="s">
        <v>9543</v>
      </c>
      <c r="N12" t="s">
        <v>9711</v>
      </c>
    </row>
    <row r="13" spans="1:14" x14ac:dyDescent="0.25">
      <c r="A13" t="s">
        <v>9803</v>
      </c>
      <c r="B13" s="180">
        <v>46259.457615740743</v>
      </c>
      <c r="C13" t="s">
        <v>9802</v>
      </c>
      <c r="D13" t="s">
        <v>9834</v>
      </c>
      <c r="E13">
        <v>418</v>
      </c>
      <c r="F13">
        <v>29</v>
      </c>
      <c r="G13">
        <v>389</v>
      </c>
      <c r="H13">
        <v>0</v>
      </c>
      <c r="I13">
        <v>0</v>
      </c>
      <c r="J13">
        <v>0</v>
      </c>
      <c r="K13" s="101">
        <v>165.3</v>
      </c>
      <c r="L13" t="s">
        <v>9187</v>
      </c>
      <c r="M13" t="s">
        <v>9543</v>
      </c>
      <c r="N13" t="s">
        <v>9711</v>
      </c>
    </row>
    <row r="14" spans="1:14" x14ac:dyDescent="0.25">
      <c r="A14" t="s">
        <v>9840</v>
      </c>
      <c r="B14" s="180">
        <v>46261.413854166669</v>
      </c>
      <c r="C14" t="s">
        <v>9839</v>
      </c>
      <c r="D14" t="s">
        <v>9875</v>
      </c>
      <c r="E14">
        <v>451</v>
      </c>
      <c r="F14">
        <v>33</v>
      </c>
      <c r="G14">
        <v>418</v>
      </c>
      <c r="H14">
        <v>0</v>
      </c>
      <c r="I14">
        <v>0</v>
      </c>
      <c r="J14">
        <v>0</v>
      </c>
      <c r="K14" s="101">
        <v>193.50000000000003</v>
      </c>
      <c r="L14" t="s">
        <v>9187</v>
      </c>
      <c r="M14" t="s">
        <v>9543</v>
      </c>
      <c r="N14" t="s">
        <v>9711</v>
      </c>
    </row>
    <row r="15" spans="1:14" x14ac:dyDescent="0.25">
      <c r="A15" t="s">
        <v>9884</v>
      </c>
      <c r="B15" s="180">
        <v>46263.441562499997</v>
      </c>
      <c r="C15" t="s">
        <v>9883</v>
      </c>
      <c r="D15" t="s">
        <v>9906</v>
      </c>
      <c r="E15">
        <v>473</v>
      </c>
      <c r="F15">
        <v>22</v>
      </c>
      <c r="G15">
        <v>451</v>
      </c>
      <c r="H15">
        <v>0</v>
      </c>
      <c r="I15">
        <v>0</v>
      </c>
      <c r="J15">
        <v>0</v>
      </c>
      <c r="K15" s="101">
        <v>120.69999999999999</v>
      </c>
      <c r="L15" t="s">
        <v>9187</v>
      </c>
      <c r="M15" t="s">
        <v>9543</v>
      </c>
      <c r="N15" t="s">
        <v>9711</v>
      </c>
    </row>
    <row r="16" spans="1:14" x14ac:dyDescent="0.25">
      <c r="A16" t="s">
        <v>9914</v>
      </c>
      <c r="B16" s="180">
        <v>46264.38857638889</v>
      </c>
      <c r="C16" t="s">
        <v>9913</v>
      </c>
      <c r="D16" t="s">
        <v>9927</v>
      </c>
      <c r="E16">
        <v>486</v>
      </c>
      <c r="F16">
        <v>13</v>
      </c>
      <c r="G16">
        <v>473</v>
      </c>
      <c r="H16">
        <v>0</v>
      </c>
      <c r="I16">
        <v>0</v>
      </c>
      <c r="J16">
        <v>0</v>
      </c>
      <c r="K16" s="101">
        <v>75.8</v>
      </c>
      <c r="L16" t="s">
        <v>9187</v>
      </c>
      <c r="M16" t="s">
        <v>9543</v>
      </c>
      <c r="N16" t="s">
        <v>9711</v>
      </c>
    </row>
    <row r="17" spans="1:14" x14ac:dyDescent="0.25">
      <c r="A17" t="s">
        <v>9935</v>
      </c>
      <c r="B17" s="180">
        <v>46265.403287037036</v>
      </c>
      <c r="C17" t="s">
        <v>9934</v>
      </c>
      <c r="D17" t="s">
        <v>9957</v>
      </c>
      <c r="E17">
        <v>508</v>
      </c>
      <c r="F17">
        <v>22</v>
      </c>
      <c r="G17">
        <v>486</v>
      </c>
      <c r="H17">
        <v>0</v>
      </c>
      <c r="I17">
        <v>0</v>
      </c>
      <c r="J17">
        <v>0</v>
      </c>
      <c r="K17" s="101">
        <v>126.69999999999997</v>
      </c>
      <c r="L17" t="s">
        <v>9187</v>
      </c>
      <c r="M17" t="s">
        <v>9543</v>
      </c>
      <c r="N17" t="s">
        <v>9711</v>
      </c>
    </row>
    <row r="18" spans="1:14" x14ac:dyDescent="0.25">
      <c r="A18" t="s">
        <v>9963</v>
      </c>
      <c r="B18" s="180">
        <v>46266.413831018515</v>
      </c>
      <c r="C18" t="s">
        <v>9962</v>
      </c>
      <c r="D18" t="s">
        <v>9986</v>
      </c>
      <c r="E18">
        <v>531</v>
      </c>
      <c r="F18">
        <v>23</v>
      </c>
      <c r="G18">
        <v>508</v>
      </c>
      <c r="H18">
        <v>0</v>
      </c>
      <c r="I18">
        <v>0</v>
      </c>
      <c r="J18">
        <v>0</v>
      </c>
      <c r="K18" s="101">
        <v>134.20000000000002</v>
      </c>
      <c r="L18" t="s">
        <v>9187</v>
      </c>
      <c r="M18" t="s">
        <v>9543</v>
      </c>
      <c r="N18" t="s">
        <v>9711</v>
      </c>
    </row>
    <row r="19" spans="1:14" x14ac:dyDescent="0.25">
      <c r="A19" t="s">
        <v>9997</v>
      </c>
      <c r="B19" s="180">
        <v>46269.647233796299</v>
      </c>
      <c r="C19" t="s">
        <v>9996</v>
      </c>
      <c r="D19" t="s">
        <v>10051</v>
      </c>
      <c r="E19">
        <v>583</v>
      </c>
      <c r="F19">
        <v>52</v>
      </c>
      <c r="G19">
        <v>531</v>
      </c>
      <c r="H19">
        <v>0</v>
      </c>
      <c r="I19">
        <v>0</v>
      </c>
      <c r="J19">
        <v>0</v>
      </c>
      <c r="K19" s="101">
        <v>311.60000000000019</v>
      </c>
      <c r="L19" t="s">
        <v>9187</v>
      </c>
      <c r="M19" t="s">
        <v>9543</v>
      </c>
      <c r="N19" t="s">
        <v>9711</v>
      </c>
    </row>
    <row r="20" spans="1:14" x14ac:dyDescent="0.25">
      <c r="A20" t="s">
        <v>10066</v>
      </c>
      <c r="B20" s="180">
        <v>46270.392013888886</v>
      </c>
      <c r="C20" t="s">
        <v>10065</v>
      </c>
      <c r="D20" t="s">
        <v>10072</v>
      </c>
      <c r="E20">
        <v>589</v>
      </c>
      <c r="F20">
        <v>6</v>
      </c>
      <c r="G20">
        <v>583</v>
      </c>
      <c r="H20">
        <v>0</v>
      </c>
      <c r="I20">
        <v>0</v>
      </c>
      <c r="J20">
        <v>0</v>
      </c>
      <c r="K20" s="101">
        <v>34.299999999999997</v>
      </c>
      <c r="L20" t="s">
        <v>9187</v>
      </c>
      <c r="M20" t="s">
        <v>9543</v>
      </c>
      <c r="N20" t="s">
        <v>9711</v>
      </c>
    </row>
    <row r="21" spans="1:14" x14ac:dyDescent="0.25">
      <c r="A21" t="s">
        <v>10095</v>
      </c>
      <c r="B21" s="180">
        <v>46271.407581018517</v>
      </c>
      <c r="C21" t="s">
        <v>10094</v>
      </c>
      <c r="D21" t="s">
        <v>10119</v>
      </c>
      <c r="E21">
        <v>613</v>
      </c>
      <c r="F21">
        <v>24</v>
      </c>
      <c r="G21">
        <v>589</v>
      </c>
      <c r="H21">
        <v>0</v>
      </c>
      <c r="I21">
        <v>0</v>
      </c>
      <c r="J21">
        <v>0</v>
      </c>
      <c r="K21" s="101">
        <v>137.29999999999998</v>
      </c>
      <c r="L21" t="s">
        <v>9187</v>
      </c>
      <c r="M21" t="s">
        <v>9543</v>
      </c>
      <c r="N21" t="s">
        <v>9711</v>
      </c>
    </row>
    <row r="22" spans="1:14" x14ac:dyDescent="0.25">
      <c r="A22" t="s">
        <v>10128</v>
      </c>
      <c r="B22" s="180">
        <v>46272.483668981484</v>
      </c>
      <c r="C22" t="s">
        <v>10127</v>
      </c>
      <c r="D22" t="s">
        <v>10144</v>
      </c>
      <c r="E22">
        <v>627</v>
      </c>
      <c r="F22">
        <v>14</v>
      </c>
      <c r="G22">
        <v>613</v>
      </c>
      <c r="H22">
        <v>0</v>
      </c>
      <c r="I22">
        <v>0</v>
      </c>
      <c r="J22">
        <v>0</v>
      </c>
      <c r="K22" s="101">
        <v>79.399999999999991</v>
      </c>
      <c r="L22" t="s">
        <v>9187</v>
      </c>
      <c r="M22" t="s">
        <v>9543</v>
      </c>
      <c r="N22" t="s">
        <v>9711</v>
      </c>
    </row>
    <row r="23" spans="1:14" x14ac:dyDescent="0.25">
      <c r="A23" t="s">
        <v>10153</v>
      </c>
      <c r="B23" s="180">
        <v>46273.419062499997</v>
      </c>
      <c r="C23" t="s">
        <v>10152</v>
      </c>
      <c r="D23" t="s">
        <v>10160</v>
      </c>
      <c r="E23">
        <v>634</v>
      </c>
      <c r="F23">
        <v>7</v>
      </c>
      <c r="G23">
        <v>627</v>
      </c>
      <c r="H23">
        <v>0</v>
      </c>
      <c r="I23">
        <v>0</v>
      </c>
      <c r="J23">
        <v>0</v>
      </c>
      <c r="K23" s="101">
        <v>42</v>
      </c>
      <c r="L23" t="s">
        <v>9187</v>
      </c>
      <c r="M23" t="s">
        <v>9543</v>
      </c>
      <c r="N23" t="s">
        <v>9711</v>
      </c>
    </row>
    <row r="24" spans="1:14" x14ac:dyDescent="0.25">
      <c r="A24" t="s">
        <v>10163</v>
      </c>
      <c r="B24" s="180">
        <v>46275.431446759256</v>
      </c>
      <c r="C24" t="s">
        <v>10162</v>
      </c>
      <c r="D24" t="s">
        <v>10182</v>
      </c>
      <c r="E24">
        <v>651</v>
      </c>
      <c r="F24">
        <v>17</v>
      </c>
      <c r="G24">
        <v>634</v>
      </c>
      <c r="H24">
        <v>0</v>
      </c>
      <c r="I24">
        <v>0</v>
      </c>
      <c r="J24">
        <v>0</v>
      </c>
      <c r="K24" s="101">
        <v>96.799999999999983</v>
      </c>
      <c r="L24" t="s">
        <v>9187</v>
      </c>
      <c r="M24" t="s">
        <v>9543</v>
      </c>
      <c r="N24" t="s">
        <v>9711</v>
      </c>
    </row>
    <row r="25" spans="1:14" x14ac:dyDescent="0.25">
      <c r="A25" t="s">
        <v>10188</v>
      </c>
      <c r="B25" s="180">
        <v>46276.408275462964</v>
      </c>
      <c r="C25" t="s">
        <v>10187</v>
      </c>
      <c r="D25" t="s">
        <v>10209</v>
      </c>
      <c r="E25">
        <v>669</v>
      </c>
      <c r="F25">
        <v>18</v>
      </c>
      <c r="G25">
        <v>651</v>
      </c>
      <c r="H25">
        <v>0</v>
      </c>
      <c r="I25">
        <v>0</v>
      </c>
      <c r="J25">
        <v>0</v>
      </c>
      <c r="K25" s="101">
        <v>103.29999999999998</v>
      </c>
      <c r="L25" t="s">
        <v>9187</v>
      </c>
      <c r="M25" t="s">
        <v>9543</v>
      </c>
      <c r="N25" t="s">
        <v>9711</v>
      </c>
    </row>
    <row r="26" spans="1:14" x14ac:dyDescent="0.25">
      <c r="A26" t="s">
        <v>10221</v>
      </c>
      <c r="B26" s="180">
        <v>46278.552361111113</v>
      </c>
      <c r="C26" t="s">
        <v>10220</v>
      </c>
      <c r="D26" t="s">
        <v>10257</v>
      </c>
      <c r="E26">
        <v>705</v>
      </c>
      <c r="F26">
        <v>36</v>
      </c>
      <c r="G26">
        <v>669</v>
      </c>
      <c r="H26">
        <v>0</v>
      </c>
      <c r="I26">
        <v>0</v>
      </c>
      <c r="J26">
        <v>0</v>
      </c>
      <c r="K26" s="101">
        <v>212.00000000000003</v>
      </c>
      <c r="L26" t="s">
        <v>9187</v>
      </c>
      <c r="M26" t="s">
        <v>9543</v>
      </c>
      <c r="N26" t="s">
        <v>9711</v>
      </c>
    </row>
    <row r="27" spans="1:14" x14ac:dyDescent="0.25">
      <c r="A27" t="s">
        <v>10265</v>
      </c>
      <c r="B27" s="180">
        <v>46279.415289351855</v>
      </c>
      <c r="C27" t="s">
        <v>10264</v>
      </c>
      <c r="D27" t="s">
        <v>10280</v>
      </c>
      <c r="E27">
        <v>720</v>
      </c>
      <c r="F27">
        <v>15</v>
      </c>
      <c r="G27">
        <v>705</v>
      </c>
      <c r="H27">
        <v>0</v>
      </c>
      <c r="I27">
        <v>0</v>
      </c>
      <c r="J27">
        <v>0</v>
      </c>
      <c r="K27" s="101">
        <v>84.3</v>
      </c>
      <c r="L27" t="s">
        <v>9187</v>
      </c>
      <c r="M27" t="s">
        <v>9543</v>
      </c>
      <c r="N27" t="s">
        <v>9711</v>
      </c>
    </row>
    <row r="28" spans="1:14" x14ac:dyDescent="0.25">
      <c r="A28" t="s">
        <v>10289</v>
      </c>
      <c r="B28" s="180">
        <v>46280.39271990741</v>
      </c>
      <c r="C28" t="s">
        <v>10288</v>
      </c>
      <c r="D28" t="s">
        <v>10300</v>
      </c>
      <c r="E28">
        <v>729</v>
      </c>
      <c r="F28">
        <v>9</v>
      </c>
      <c r="G28">
        <v>720</v>
      </c>
      <c r="H28">
        <v>0</v>
      </c>
      <c r="I28">
        <v>0</v>
      </c>
      <c r="J28">
        <v>0</v>
      </c>
      <c r="K28" s="101">
        <v>49.400000000000006</v>
      </c>
      <c r="L28" t="s">
        <v>9187</v>
      </c>
      <c r="M28" t="s">
        <v>9543</v>
      </c>
      <c r="N28" t="s">
        <v>9711</v>
      </c>
    </row>
    <row r="29" spans="1:14" x14ac:dyDescent="0.25">
      <c r="A29" t="s">
        <v>10305</v>
      </c>
      <c r="B29" s="180">
        <v>46280.482673611114</v>
      </c>
      <c r="C29" t="s">
        <v>10306</v>
      </c>
      <c r="D29" t="s">
        <v>10307</v>
      </c>
      <c r="E29">
        <v>729</v>
      </c>
      <c r="F29">
        <v>0</v>
      </c>
      <c r="G29">
        <v>729</v>
      </c>
      <c r="H29">
        <v>0</v>
      </c>
      <c r="I29">
        <v>0</v>
      </c>
      <c r="J29">
        <v>0</v>
      </c>
      <c r="K29" s="101">
        <v>0</v>
      </c>
      <c r="L29" t="s">
        <v>9187</v>
      </c>
      <c r="M29" t="s">
        <v>9543</v>
      </c>
      <c r="N29" t="s">
        <v>9711</v>
      </c>
    </row>
    <row r="30" spans="1:14" x14ac:dyDescent="0.25">
      <c r="A30" t="s">
        <v>10310</v>
      </c>
      <c r="B30" s="180">
        <v>46283.391261574077</v>
      </c>
      <c r="C30" t="s">
        <v>10309</v>
      </c>
      <c r="D30" t="s">
        <v>10356</v>
      </c>
      <c r="E30">
        <v>775</v>
      </c>
      <c r="F30">
        <v>46</v>
      </c>
      <c r="G30">
        <v>729</v>
      </c>
      <c r="H30">
        <v>0</v>
      </c>
      <c r="I30">
        <v>0</v>
      </c>
      <c r="J30">
        <v>0</v>
      </c>
      <c r="K30" s="101">
        <v>263.20000000000016</v>
      </c>
      <c r="L30" t="s">
        <v>9187</v>
      </c>
      <c r="M30" t="s">
        <v>9543</v>
      </c>
      <c r="N30" t="s">
        <v>9711</v>
      </c>
    </row>
    <row r="31" spans="1:14" x14ac:dyDescent="0.25">
      <c r="A31" t="s">
        <v>10376</v>
      </c>
      <c r="B31" s="180">
        <v>46284.393101851849</v>
      </c>
      <c r="C31" t="s">
        <v>10375</v>
      </c>
      <c r="D31" t="s">
        <v>10390</v>
      </c>
      <c r="E31">
        <v>789</v>
      </c>
      <c r="F31">
        <v>14</v>
      </c>
      <c r="G31">
        <v>775</v>
      </c>
      <c r="H31">
        <v>0</v>
      </c>
      <c r="I31">
        <v>0</v>
      </c>
      <c r="J31">
        <v>0</v>
      </c>
      <c r="K31" s="101">
        <v>78.899999999999991</v>
      </c>
      <c r="L31" t="s">
        <v>9187</v>
      </c>
      <c r="M31" t="s">
        <v>9543</v>
      </c>
      <c r="N31" t="s">
        <v>9711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F0E57-D5FA-450C-B656-4C84207BAB6E}">
  <sheetPr codeName="Foglio24"/>
  <dimension ref="A1"/>
  <sheetViews>
    <sheetView workbookViewId="0">
      <selection activeCell="B3" sqref="B3"/>
    </sheetView>
  </sheetViews>
  <sheetFormatPr defaultColWidth="8.85546875"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621A2-E6BE-934D-8700-6ED9FE36F2E2}">
  <sheetPr codeName="Foglio19"/>
  <dimension ref="A1:G85"/>
  <sheetViews>
    <sheetView showGridLines="0" topLeftCell="A37" zoomScale="85" zoomScaleNormal="85" workbookViewId="0">
      <selection activeCell="D3" sqref="D3"/>
    </sheetView>
  </sheetViews>
  <sheetFormatPr defaultColWidth="11.42578125" defaultRowHeight="15" x14ac:dyDescent="0.25"/>
  <cols>
    <col min="1" max="1" width="12" customWidth="1"/>
    <col min="2" max="2" width="16" customWidth="1"/>
    <col min="3" max="3" width="42" customWidth="1"/>
    <col min="4" max="4" width="15" style="1" customWidth="1"/>
    <col min="5" max="5" width="15" customWidth="1"/>
    <col min="6" max="6" width="10" customWidth="1"/>
    <col min="7" max="7" width="36" customWidth="1"/>
  </cols>
  <sheetData>
    <row r="1" spans="1:7" x14ac:dyDescent="0.25">
      <c r="A1" t="s">
        <v>8837</v>
      </c>
      <c r="B1" t="s">
        <v>771</v>
      </c>
      <c r="C1" t="s">
        <v>772</v>
      </c>
      <c r="D1" t="s">
        <v>8945</v>
      </c>
      <c r="E1" t="s">
        <v>8946</v>
      </c>
      <c r="F1" t="s">
        <v>8947</v>
      </c>
      <c r="G1" t="s">
        <v>794</v>
      </c>
    </row>
    <row r="2" spans="1:7" x14ac:dyDescent="0.25">
      <c r="A2" t="s">
        <v>8841</v>
      </c>
      <c r="B2" t="s">
        <v>108</v>
      </c>
      <c r="C2" t="s">
        <v>364</v>
      </c>
      <c r="D2" s="1">
        <v>5</v>
      </c>
      <c r="E2">
        <v>2</v>
      </c>
      <c r="F2" t="s">
        <v>8809</v>
      </c>
      <c r="G2" t="s">
        <v>8967</v>
      </c>
    </row>
    <row r="3" spans="1:7" x14ac:dyDescent="0.25">
      <c r="A3" t="s">
        <v>8882</v>
      </c>
      <c r="B3" t="s">
        <v>179</v>
      </c>
      <c r="C3" t="s">
        <v>435</v>
      </c>
      <c r="D3" s="1">
        <v>5</v>
      </c>
      <c r="E3">
        <v>2</v>
      </c>
      <c r="F3" t="s">
        <v>8809</v>
      </c>
      <c r="G3" t="s">
        <v>8967</v>
      </c>
    </row>
    <row r="4" spans="1:7" x14ac:dyDescent="0.25">
      <c r="A4" t="s">
        <v>8884</v>
      </c>
      <c r="B4" t="s">
        <v>184</v>
      </c>
      <c r="C4" t="s">
        <v>440</v>
      </c>
      <c r="D4" s="1">
        <v>5</v>
      </c>
      <c r="E4">
        <v>2</v>
      </c>
      <c r="F4" t="s">
        <v>8809</v>
      </c>
      <c r="G4" t="s">
        <v>8967</v>
      </c>
    </row>
    <row r="5" spans="1:7" x14ac:dyDescent="0.25">
      <c r="A5" t="s">
        <v>8881</v>
      </c>
      <c r="B5" t="s">
        <v>174</v>
      </c>
      <c r="C5" t="s">
        <v>661</v>
      </c>
      <c r="D5" s="1">
        <v>5</v>
      </c>
      <c r="E5">
        <v>2</v>
      </c>
      <c r="F5" t="s">
        <v>8809</v>
      </c>
      <c r="G5" t="s">
        <v>8967</v>
      </c>
    </row>
    <row r="6" spans="1:7" x14ac:dyDescent="0.25">
      <c r="A6" t="s">
        <v>8844</v>
      </c>
      <c r="B6" t="s">
        <v>111</v>
      </c>
      <c r="C6" t="s">
        <v>367</v>
      </c>
      <c r="D6" s="1" t="s">
        <v>9650</v>
      </c>
      <c r="E6">
        <v>2</v>
      </c>
      <c r="F6" t="s">
        <v>8809</v>
      </c>
      <c r="G6" t="s">
        <v>8967</v>
      </c>
    </row>
    <row r="7" spans="1:7" x14ac:dyDescent="0.25">
      <c r="A7" t="s">
        <v>8879</v>
      </c>
      <c r="B7" t="s">
        <v>169</v>
      </c>
      <c r="C7" t="s">
        <v>425</v>
      </c>
      <c r="D7" s="1">
        <v>5</v>
      </c>
      <c r="E7">
        <v>2</v>
      </c>
      <c r="F7" t="s">
        <v>8809</v>
      </c>
      <c r="G7" t="s">
        <v>8967</v>
      </c>
    </row>
    <row r="8" spans="1:7" x14ac:dyDescent="0.25">
      <c r="A8" t="s">
        <v>8885</v>
      </c>
      <c r="B8" t="s">
        <v>195</v>
      </c>
      <c r="C8" t="s">
        <v>451</v>
      </c>
      <c r="D8" s="1">
        <v>5</v>
      </c>
      <c r="E8">
        <v>2</v>
      </c>
      <c r="F8" t="s">
        <v>8809</v>
      </c>
      <c r="G8" t="s">
        <v>8967</v>
      </c>
    </row>
    <row r="9" spans="1:7" x14ac:dyDescent="0.25">
      <c r="A9" t="s">
        <v>8896</v>
      </c>
      <c r="B9" t="s">
        <v>219</v>
      </c>
      <c r="C9" t="s">
        <v>475</v>
      </c>
      <c r="D9" s="1">
        <v>5</v>
      </c>
      <c r="E9">
        <v>2</v>
      </c>
      <c r="F9" t="s">
        <v>8809</v>
      </c>
      <c r="G9" t="s">
        <v>8967</v>
      </c>
    </row>
    <row r="10" spans="1:7" x14ac:dyDescent="0.25">
      <c r="A10" t="s">
        <v>8840</v>
      </c>
      <c r="B10" t="s">
        <v>107</v>
      </c>
      <c r="C10" t="s">
        <v>363</v>
      </c>
      <c r="D10" s="1" t="s">
        <v>9650</v>
      </c>
      <c r="E10">
        <v>2</v>
      </c>
      <c r="F10" t="s">
        <v>8809</v>
      </c>
      <c r="G10" t="s">
        <v>8967</v>
      </c>
    </row>
    <row r="11" spans="1:7" x14ac:dyDescent="0.25">
      <c r="A11" t="s">
        <v>8873</v>
      </c>
      <c r="B11" t="s">
        <v>160</v>
      </c>
      <c r="C11" t="s">
        <v>416</v>
      </c>
      <c r="D11" s="1" t="s">
        <v>9650</v>
      </c>
      <c r="E11">
        <v>2</v>
      </c>
      <c r="F11" t="s">
        <v>8809</v>
      </c>
      <c r="G11" t="s">
        <v>8967</v>
      </c>
    </row>
    <row r="12" spans="1:7" x14ac:dyDescent="0.25">
      <c r="A12" t="s">
        <v>8903</v>
      </c>
      <c r="B12" t="s">
        <v>103</v>
      </c>
      <c r="C12" t="s">
        <v>359</v>
      </c>
      <c r="D12" s="1" t="s">
        <v>9650</v>
      </c>
      <c r="E12">
        <v>2</v>
      </c>
      <c r="F12" t="s">
        <v>8809</v>
      </c>
      <c r="G12" t="s">
        <v>8967</v>
      </c>
    </row>
    <row r="13" spans="1:7" x14ac:dyDescent="0.25">
      <c r="A13" t="s">
        <v>8862</v>
      </c>
      <c r="B13" t="s">
        <v>136</v>
      </c>
      <c r="C13" t="s">
        <v>392</v>
      </c>
      <c r="D13" s="1" t="s">
        <v>9650</v>
      </c>
      <c r="E13">
        <v>2</v>
      </c>
      <c r="F13" t="s">
        <v>8809</v>
      </c>
      <c r="G13" t="s">
        <v>8967</v>
      </c>
    </row>
    <row r="14" spans="1:7" x14ac:dyDescent="0.25">
      <c r="A14" t="s">
        <v>8842</v>
      </c>
      <c r="B14" t="s">
        <v>109</v>
      </c>
      <c r="C14" t="s">
        <v>365</v>
      </c>
      <c r="D14" s="1" t="s">
        <v>9650</v>
      </c>
      <c r="E14">
        <v>2</v>
      </c>
      <c r="F14" t="s">
        <v>8809</v>
      </c>
      <c r="G14" t="s">
        <v>8967</v>
      </c>
    </row>
    <row r="15" spans="1:7" x14ac:dyDescent="0.25">
      <c r="A15" t="s">
        <v>8845</v>
      </c>
      <c r="B15" t="s">
        <v>112</v>
      </c>
      <c r="C15" t="s">
        <v>368</v>
      </c>
      <c r="D15" s="1" t="s">
        <v>9650</v>
      </c>
      <c r="E15">
        <v>2</v>
      </c>
      <c r="F15" t="s">
        <v>8809</v>
      </c>
      <c r="G15" t="s">
        <v>8967</v>
      </c>
    </row>
    <row r="16" spans="1:7" x14ac:dyDescent="0.25">
      <c r="A16" t="s">
        <v>8856</v>
      </c>
      <c r="B16" t="s">
        <v>124</v>
      </c>
      <c r="C16" t="s">
        <v>380</v>
      </c>
      <c r="D16" s="1" t="s">
        <v>9650</v>
      </c>
      <c r="E16">
        <v>2</v>
      </c>
      <c r="F16" t="s">
        <v>8809</v>
      </c>
      <c r="G16" t="s">
        <v>8967</v>
      </c>
    </row>
    <row r="17" spans="1:7" x14ac:dyDescent="0.25">
      <c r="A17" t="s">
        <v>8843</v>
      </c>
      <c r="B17" t="s">
        <v>110</v>
      </c>
      <c r="C17" t="s">
        <v>366</v>
      </c>
      <c r="D17" s="1" t="s">
        <v>9650</v>
      </c>
      <c r="E17">
        <v>2</v>
      </c>
      <c r="F17" t="s">
        <v>8809</v>
      </c>
      <c r="G17" t="s">
        <v>8967</v>
      </c>
    </row>
    <row r="18" spans="1:7" x14ac:dyDescent="0.25">
      <c r="A18" t="s">
        <v>8857</v>
      </c>
      <c r="B18" t="s">
        <v>125</v>
      </c>
      <c r="C18" t="s">
        <v>381</v>
      </c>
      <c r="D18" s="1" t="s">
        <v>9650</v>
      </c>
      <c r="E18">
        <v>2</v>
      </c>
      <c r="F18" t="s">
        <v>8809</v>
      </c>
      <c r="G18" t="s">
        <v>8967</v>
      </c>
    </row>
    <row r="19" spans="1:7" x14ac:dyDescent="0.25">
      <c r="A19" t="s">
        <v>8858</v>
      </c>
      <c r="B19" t="s">
        <v>127</v>
      </c>
      <c r="C19" t="s">
        <v>641</v>
      </c>
      <c r="D19" s="1" t="s">
        <v>9650</v>
      </c>
      <c r="E19">
        <v>2</v>
      </c>
      <c r="F19" t="s">
        <v>8809</v>
      </c>
      <c r="G19" t="s">
        <v>8967</v>
      </c>
    </row>
    <row r="20" spans="1:7" x14ac:dyDescent="0.25">
      <c r="A20" t="s">
        <v>8866</v>
      </c>
      <c r="B20" t="s">
        <v>157</v>
      </c>
      <c r="C20" t="s">
        <v>413</v>
      </c>
      <c r="D20" s="1" t="s">
        <v>9650</v>
      </c>
      <c r="E20">
        <v>2</v>
      </c>
      <c r="F20" t="s">
        <v>8809</v>
      </c>
      <c r="G20" t="s">
        <v>8967</v>
      </c>
    </row>
    <row r="21" spans="1:7" x14ac:dyDescent="0.25">
      <c r="A21" t="s">
        <v>8904</v>
      </c>
      <c r="B21" t="s">
        <v>132</v>
      </c>
      <c r="C21" t="s">
        <v>388</v>
      </c>
      <c r="D21" s="1" t="s">
        <v>9650</v>
      </c>
      <c r="E21">
        <v>2</v>
      </c>
      <c r="F21" t="s">
        <v>8809</v>
      </c>
      <c r="G21" t="s">
        <v>8967</v>
      </c>
    </row>
    <row r="22" spans="1:7" x14ac:dyDescent="0.25">
      <c r="A22" t="s">
        <v>8905</v>
      </c>
      <c r="B22" t="s">
        <v>138</v>
      </c>
      <c r="C22" t="s">
        <v>394</v>
      </c>
      <c r="D22" s="1" t="s">
        <v>9650</v>
      </c>
      <c r="E22">
        <v>2</v>
      </c>
      <c r="F22" t="s">
        <v>8809</v>
      </c>
      <c r="G22" t="s">
        <v>8967</v>
      </c>
    </row>
    <row r="23" spans="1:7" x14ac:dyDescent="0.25">
      <c r="A23" t="s">
        <v>8860</v>
      </c>
      <c r="B23" t="s">
        <v>130</v>
      </c>
      <c r="C23" t="s">
        <v>386</v>
      </c>
      <c r="D23" s="1" t="s">
        <v>9650</v>
      </c>
      <c r="E23">
        <v>2</v>
      </c>
      <c r="F23" t="s">
        <v>8809</v>
      </c>
      <c r="G23" t="s">
        <v>8967</v>
      </c>
    </row>
    <row r="24" spans="1:7" x14ac:dyDescent="0.25">
      <c r="A24" t="s">
        <v>8906</v>
      </c>
      <c r="B24" t="s">
        <v>139</v>
      </c>
      <c r="C24" t="s">
        <v>395</v>
      </c>
      <c r="D24" s="1" t="s">
        <v>9650</v>
      </c>
      <c r="E24">
        <v>2</v>
      </c>
      <c r="F24" t="s">
        <v>8809</v>
      </c>
      <c r="G24" t="s">
        <v>8967</v>
      </c>
    </row>
    <row r="25" spans="1:7" x14ac:dyDescent="0.25">
      <c r="A25" t="s">
        <v>8907</v>
      </c>
      <c r="B25" t="s">
        <v>149</v>
      </c>
      <c r="C25" t="s">
        <v>405</v>
      </c>
      <c r="D25" s="1" t="s">
        <v>9650</v>
      </c>
      <c r="E25">
        <v>2</v>
      </c>
      <c r="F25" t="s">
        <v>8809</v>
      </c>
      <c r="G25" t="s">
        <v>8967</v>
      </c>
    </row>
    <row r="26" spans="1:7" x14ac:dyDescent="0.25">
      <c r="A26" t="s">
        <v>8909</v>
      </c>
      <c r="B26" t="s">
        <v>162</v>
      </c>
      <c r="C26" t="s">
        <v>719</v>
      </c>
      <c r="D26" s="1" t="s">
        <v>9650</v>
      </c>
      <c r="E26">
        <v>2</v>
      </c>
      <c r="F26" t="s">
        <v>8809</v>
      </c>
      <c r="G26" t="s">
        <v>8967</v>
      </c>
    </row>
    <row r="27" spans="1:7" x14ac:dyDescent="0.25">
      <c r="A27" t="s">
        <v>8910</v>
      </c>
      <c r="B27" t="s">
        <v>164</v>
      </c>
      <c r="C27" t="s">
        <v>420</v>
      </c>
      <c r="D27" s="1" t="s">
        <v>9650</v>
      </c>
      <c r="E27">
        <v>2</v>
      </c>
      <c r="F27" t="s">
        <v>8809</v>
      </c>
      <c r="G27" t="s">
        <v>8967</v>
      </c>
    </row>
    <row r="28" spans="1:7" x14ac:dyDescent="0.25">
      <c r="A28" t="s">
        <v>8908</v>
      </c>
      <c r="B28" t="s">
        <v>150</v>
      </c>
      <c r="C28" t="s">
        <v>406</v>
      </c>
      <c r="D28" s="1" t="s">
        <v>9650</v>
      </c>
      <c r="E28">
        <v>2</v>
      </c>
      <c r="F28" t="s">
        <v>8809</v>
      </c>
      <c r="G28" t="s">
        <v>8967</v>
      </c>
    </row>
    <row r="29" spans="1:7" x14ac:dyDescent="0.25">
      <c r="A29" t="s">
        <v>8911</v>
      </c>
      <c r="B29" t="s">
        <v>165</v>
      </c>
      <c r="C29" t="s">
        <v>421</v>
      </c>
      <c r="D29" s="1" t="s">
        <v>9650</v>
      </c>
      <c r="E29">
        <v>2</v>
      </c>
      <c r="F29" t="s">
        <v>8809</v>
      </c>
      <c r="G29" t="s">
        <v>8967</v>
      </c>
    </row>
    <row r="30" spans="1:7" x14ac:dyDescent="0.25">
      <c r="A30" t="s">
        <v>8912</v>
      </c>
      <c r="B30" t="s">
        <v>170</v>
      </c>
      <c r="C30" t="s">
        <v>426</v>
      </c>
      <c r="D30" s="1">
        <v>5</v>
      </c>
      <c r="E30">
        <v>2</v>
      </c>
      <c r="F30" t="s">
        <v>8809</v>
      </c>
      <c r="G30" t="s">
        <v>8967</v>
      </c>
    </row>
    <row r="31" spans="1:7" x14ac:dyDescent="0.25">
      <c r="A31" t="s">
        <v>8913</v>
      </c>
      <c r="B31" t="s">
        <v>172</v>
      </c>
      <c r="C31" t="s">
        <v>643</v>
      </c>
      <c r="D31" s="1">
        <v>5</v>
      </c>
      <c r="E31">
        <v>2</v>
      </c>
      <c r="F31" t="s">
        <v>8809</v>
      </c>
      <c r="G31" t="s">
        <v>8967</v>
      </c>
    </row>
    <row r="32" spans="1:7" x14ac:dyDescent="0.25">
      <c r="A32" t="s">
        <v>8924</v>
      </c>
      <c r="B32" t="s">
        <v>234</v>
      </c>
      <c r="C32" t="s">
        <v>490</v>
      </c>
      <c r="D32" s="1">
        <v>5</v>
      </c>
      <c r="E32">
        <v>2</v>
      </c>
      <c r="F32" t="s">
        <v>8809</v>
      </c>
      <c r="G32" t="s">
        <v>8967</v>
      </c>
    </row>
    <row r="33" spans="1:7" x14ac:dyDescent="0.25">
      <c r="A33" t="s">
        <v>8925</v>
      </c>
      <c r="B33" t="s">
        <v>232</v>
      </c>
      <c r="C33" t="s">
        <v>488</v>
      </c>
      <c r="D33" s="1">
        <v>5</v>
      </c>
      <c r="E33">
        <v>2</v>
      </c>
      <c r="F33" t="s">
        <v>8809</v>
      </c>
      <c r="G33" t="s">
        <v>8967</v>
      </c>
    </row>
    <row r="34" spans="1:7" x14ac:dyDescent="0.25">
      <c r="A34" t="s">
        <v>8926</v>
      </c>
      <c r="B34" t="s">
        <v>230</v>
      </c>
      <c r="C34" t="s">
        <v>486</v>
      </c>
      <c r="D34" s="1">
        <v>5</v>
      </c>
      <c r="E34">
        <v>2</v>
      </c>
      <c r="F34" t="s">
        <v>8809</v>
      </c>
      <c r="G34" t="s">
        <v>8967</v>
      </c>
    </row>
    <row r="35" spans="1:7" x14ac:dyDescent="0.25">
      <c r="A35" t="s">
        <v>8927</v>
      </c>
      <c r="B35" t="s">
        <v>227</v>
      </c>
      <c r="C35" t="s">
        <v>483</v>
      </c>
      <c r="D35" s="1">
        <v>5</v>
      </c>
      <c r="E35">
        <v>2</v>
      </c>
      <c r="F35" t="s">
        <v>8809</v>
      </c>
      <c r="G35" t="s">
        <v>8967</v>
      </c>
    </row>
    <row r="36" spans="1:7" x14ac:dyDescent="0.25">
      <c r="A36" t="s">
        <v>8928</v>
      </c>
      <c r="B36" t="s">
        <v>226</v>
      </c>
      <c r="C36" t="s">
        <v>482</v>
      </c>
      <c r="D36" s="1">
        <v>5</v>
      </c>
      <c r="E36">
        <v>2</v>
      </c>
      <c r="F36" t="s">
        <v>8809</v>
      </c>
      <c r="G36" t="s">
        <v>8967</v>
      </c>
    </row>
    <row r="37" spans="1:7" x14ac:dyDescent="0.25">
      <c r="A37" t="s">
        <v>8929</v>
      </c>
      <c r="B37" t="s">
        <v>223</v>
      </c>
      <c r="C37" t="s">
        <v>479</v>
      </c>
      <c r="D37" s="1">
        <v>5</v>
      </c>
      <c r="E37">
        <v>2</v>
      </c>
      <c r="F37" t="s">
        <v>8809</v>
      </c>
      <c r="G37" t="s">
        <v>8967</v>
      </c>
    </row>
    <row r="38" spans="1:7" x14ac:dyDescent="0.25">
      <c r="A38" t="s">
        <v>8930</v>
      </c>
      <c r="B38" t="s">
        <v>220</v>
      </c>
      <c r="C38" t="s">
        <v>476</v>
      </c>
      <c r="D38" s="1">
        <v>5</v>
      </c>
      <c r="E38">
        <v>2</v>
      </c>
      <c r="F38" t="s">
        <v>8809</v>
      </c>
      <c r="G38" t="s">
        <v>8967</v>
      </c>
    </row>
    <row r="39" spans="1:7" x14ac:dyDescent="0.25">
      <c r="A39" t="s">
        <v>8931</v>
      </c>
      <c r="B39" t="s">
        <v>210</v>
      </c>
      <c r="C39" t="s">
        <v>466</v>
      </c>
      <c r="D39" s="1">
        <v>5</v>
      </c>
      <c r="E39">
        <v>2</v>
      </c>
      <c r="F39" t="s">
        <v>8809</v>
      </c>
      <c r="G39" t="s">
        <v>8967</v>
      </c>
    </row>
    <row r="40" spans="1:7" x14ac:dyDescent="0.25">
      <c r="A40" t="s">
        <v>8868</v>
      </c>
      <c r="B40" t="s">
        <v>151</v>
      </c>
      <c r="C40" t="s">
        <v>407</v>
      </c>
      <c r="D40" s="1">
        <v>5</v>
      </c>
      <c r="E40">
        <v>2</v>
      </c>
      <c r="F40" t="s">
        <v>8809</v>
      </c>
      <c r="G40" t="s">
        <v>8967</v>
      </c>
    </row>
    <row r="41" spans="1:7" x14ac:dyDescent="0.25">
      <c r="A41" t="s">
        <v>8869</v>
      </c>
      <c r="B41" t="s">
        <v>152</v>
      </c>
      <c r="C41" t="s">
        <v>408</v>
      </c>
      <c r="D41" s="1">
        <v>5</v>
      </c>
      <c r="E41">
        <v>2</v>
      </c>
      <c r="F41" t="s">
        <v>8809</v>
      </c>
      <c r="G41" t="s">
        <v>8967</v>
      </c>
    </row>
    <row r="42" spans="1:7" x14ac:dyDescent="0.25">
      <c r="A42" t="s">
        <v>8870</v>
      </c>
      <c r="B42" t="s">
        <v>154</v>
      </c>
      <c r="C42" t="s">
        <v>410</v>
      </c>
      <c r="D42" s="1">
        <v>5</v>
      </c>
      <c r="E42">
        <v>2</v>
      </c>
      <c r="F42" t="s">
        <v>8809</v>
      </c>
      <c r="G42" t="s">
        <v>8967</v>
      </c>
    </row>
    <row r="43" spans="1:7" x14ac:dyDescent="0.25">
      <c r="A43" t="s">
        <v>8875</v>
      </c>
      <c r="B43" t="s">
        <v>163</v>
      </c>
      <c r="C43" t="s">
        <v>419</v>
      </c>
      <c r="D43" s="1">
        <v>5</v>
      </c>
      <c r="E43">
        <v>2</v>
      </c>
      <c r="F43" t="s">
        <v>8809</v>
      </c>
      <c r="G43" t="s">
        <v>8967</v>
      </c>
    </row>
    <row r="44" spans="1:7" x14ac:dyDescent="0.25">
      <c r="A44" t="s">
        <v>8880</v>
      </c>
      <c r="B44" t="s">
        <v>171</v>
      </c>
      <c r="C44" t="s">
        <v>427</v>
      </c>
      <c r="D44" s="1">
        <v>5</v>
      </c>
      <c r="E44">
        <v>2</v>
      </c>
      <c r="F44" t="s">
        <v>8809</v>
      </c>
      <c r="G44" t="s">
        <v>8967</v>
      </c>
    </row>
    <row r="45" spans="1:7" x14ac:dyDescent="0.25">
      <c r="A45" t="s">
        <v>8898</v>
      </c>
      <c r="B45" t="s">
        <v>228</v>
      </c>
      <c r="C45" t="s">
        <v>484</v>
      </c>
      <c r="D45" s="1">
        <v>5</v>
      </c>
      <c r="E45">
        <v>2</v>
      </c>
      <c r="F45" t="s">
        <v>8809</v>
      </c>
      <c r="G45" t="s">
        <v>8967</v>
      </c>
    </row>
    <row r="46" spans="1:7" x14ac:dyDescent="0.25">
      <c r="A46" t="s">
        <v>8872</v>
      </c>
      <c r="B46" t="s">
        <v>159</v>
      </c>
      <c r="C46" t="s">
        <v>415</v>
      </c>
      <c r="D46" s="1">
        <v>5</v>
      </c>
      <c r="E46">
        <v>2</v>
      </c>
      <c r="F46" t="s">
        <v>8809</v>
      </c>
      <c r="G46" t="s">
        <v>8967</v>
      </c>
    </row>
    <row r="47" spans="1:7" x14ac:dyDescent="0.25">
      <c r="A47" t="s">
        <v>9498</v>
      </c>
      <c r="B47" t="s">
        <v>9247</v>
      </c>
      <c r="C47" t="s">
        <v>9248</v>
      </c>
      <c r="D47" s="1">
        <v>5</v>
      </c>
      <c r="E47">
        <v>2</v>
      </c>
      <c r="F47" t="s">
        <v>8809</v>
      </c>
      <c r="G47" t="s">
        <v>8967</v>
      </c>
    </row>
    <row r="48" spans="1:7" x14ac:dyDescent="0.25">
      <c r="A48" t="s">
        <v>8894</v>
      </c>
      <c r="B48" t="s">
        <v>215</v>
      </c>
      <c r="C48" t="s">
        <v>471</v>
      </c>
      <c r="D48" s="1">
        <v>5</v>
      </c>
      <c r="E48">
        <v>2</v>
      </c>
      <c r="F48" t="s">
        <v>8809</v>
      </c>
      <c r="G48" t="s">
        <v>8967</v>
      </c>
    </row>
    <row r="49" spans="1:7" x14ac:dyDescent="0.25">
      <c r="A49" t="s">
        <v>8900</v>
      </c>
      <c r="B49" t="s">
        <v>235</v>
      </c>
      <c r="C49" t="s">
        <v>491</v>
      </c>
      <c r="D49" s="1">
        <v>5</v>
      </c>
      <c r="E49">
        <v>2</v>
      </c>
      <c r="F49" t="s">
        <v>8809</v>
      </c>
      <c r="G49" t="s">
        <v>8967</v>
      </c>
    </row>
    <row r="50" spans="1:7" x14ac:dyDescent="0.25">
      <c r="A50" t="s">
        <v>8847</v>
      </c>
      <c r="B50" t="s">
        <v>115</v>
      </c>
      <c r="C50" t="s">
        <v>371</v>
      </c>
      <c r="D50" s="1">
        <v>5</v>
      </c>
      <c r="E50">
        <v>2</v>
      </c>
      <c r="F50" t="s">
        <v>8809</v>
      </c>
      <c r="G50" t="s">
        <v>8967</v>
      </c>
    </row>
    <row r="51" spans="1:7" x14ac:dyDescent="0.25">
      <c r="A51" t="s">
        <v>8838</v>
      </c>
      <c r="B51" t="s">
        <v>104</v>
      </c>
      <c r="C51" t="s">
        <v>360</v>
      </c>
      <c r="D51" s="1">
        <v>5</v>
      </c>
      <c r="E51">
        <v>2</v>
      </c>
      <c r="F51" t="s">
        <v>8809</v>
      </c>
      <c r="G51" t="s">
        <v>8967</v>
      </c>
    </row>
    <row r="52" spans="1:7" x14ac:dyDescent="0.25">
      <c r="A52" t="s">
        <v>8899</v>
      </c>
      <c r="B52" t="s">
        <v>231</v>
      </c>
      <c r="C52" t="s">
        <v>487</v>
      </c>
      <c r="D52" s="1">
        <v>5</v>
      </c>
      <c r="E52">
        <v>2</v>
      </c>
      <c r="F52" t="s">
        <v>8809</v>
      </c>
      <c r="G52" t="s">
        <v>8967</v>
      </c>
    </row>
    <row r="53" spans="1:7" x14ac:dyDescent="0.25">
      <c r="A53" t="s">
        <v>8855</v>
      </c>
      <c r="B53" t="s">
        <v>123</v>
      </c>
      <c r="C53" t="s">
        <v>379</v>
      </c>
      <c r="D53" s="1">
        <v>5</v>
      </c>
      <c r="E53">
        <v>2</v>
      </c>
      <c r="F53" t="s">
        <v>8809</v>
      </c>
      <c r="G53" t="s">
        <v>8967</v>
      </c>
    </row>
    <row r="54" spans="1:7" x14ac:dyDescent="0.25">
      <c r="A54" t="s">
        <v>8854</v>
      </c>
      <c r="B54" t="s">
        <v>122</v>
      </c>
      <c r="C54" t="s">
        <v>378</v>
      </c>
      <c r="D54" s="1">
        <v>5</v>
      </c>
      <c r="E54">
        <v>2</v>
      </c>
      <c r="F54" t="s">
        <v>8809</v>
      </c>
      <c r="G54" t="s">
        <v>8967</v>
      </c>
    </row>
    <row r="55" spans="1:7" x14ac:dyDescent="0.25">
      <c r="A55" t="s">
        <v>8850</v>
      </c>
      <c r="B55" t="s">
        <v>118</v>
      </c>
      <c r="C55" t="s">
        <v>374</v>
      </c>
      <c r="D55" s="1">
        <v>5</v>
      </c>
      <c r="E55">
        <v>2</v>
      </c>
      <c r="F55" t="s">
        <v>8809</v>
      </c>
      <c r="G55" t="s">
        <v>8967</v>
      </c>
    </row>
    <row r="56" spans="1:7" x14ac:dyDescent="0.25">
      <c r="A56" t="s">
        <v>8861</v>
      </c>
      <c r="B56" t="s">
        <v>131</v>
      </c>
      <c r="C56" t="s">
        <v>387</v>
      </c>
      <c r="D56" s="1">
        <v>5</v>
      </c>
      <c r="E56">
        <v>2</v>
      </c>
      <c r="F56" t="s">
        <v>8809</v>
      </c>
      <c r="G56" t="s">
        <v>8967</v>
      </c>
    </row>
    <row r="57" spans="1:7" x14ac:dyDescent="0.25">
      <c r="A57" t="s">
        <v>8848</v>
      </c>
      <c r="B57" t="s">
        <v>116</v>
      </c>
      <c r="C57" t="s">
        <v>372</v>
      </c>
      <c r="D57" s="1">
        <v>5</v>
      </c>
      <c r="E57">
        <v>2</v>
      </c>
      <c r="F57" t="s">
        <v>8809</v>
      </c>
      <c r="G57" t="s">
        <v>8967</v>
      </c>
    </row>
    <row r="58" spans="1:7" x14ac:dyDescent="0.25">
      <c r="A58" t="s">
        <v>8849</v>
      </c>
      <c r="B58" t="s">
        <v>117</v>
      </c>
      <c r="C58" t="s">
        <v>373</v>
      </c>
      <c r="D58" s="1">
        <v>5</v>
      </c>
      <c r="E58">
        <v>2</v>
      </c>
      <c r="F58" t="s">
        <v>8809</v>
      </c>
      <c r="G58" t="s">
        <v>8967</v>
      </c>
    </row>
    <row r="59" spans="1:7" x14ac:dyDescent="0.25">
      <c r="A59" t="s">
        <v>8851</v>
      </c>
      <c r="B59" t="s">
        <v>119</v>
      </c>
      <c r="C59" t="s">
        <v>375</v>
      </c>
      <c r="D59" s="1">
        <v>5</v>
      </c>
      <c r="E59">
        <v>2</v>
      </c>
      <c r="F59" t="s">
        <v>8809</v>
      </c>
      <c r="G59" t="s">
        <v>8967</v>
      </c>
    </row>
    <row r="60" spans="1:7" x14ac:dyDescent="0.25">
      <c r="A60" t="s">
        <v>8852</v>
      </c>
      <c r="B60" t="s">
        <v>120</v>
      </c>
      <c r="C60" t="s">
        <v>869</v>
      </c>
      <c r="D60" s="1">
        <v>5</v>
      </c>
      <c r="E60">
        <v>2</v>
      </c>
      <c r="F60" t="s">
        <v>8809</v>
      </c>
      <c r="G60" t="s">
        <v>8967</v>
      </c>
    </row>
    <row r="61" spans="1:7" x14ac:dyDescent="0.25">
      <c r="A61" t="s">
        <v>8853</v>
      </c>
      <c r="B61" t="s">
        <v>121</v>
      </c>
      <c r="C61" t="s">
        <v>377</v>
      </c>
      <c r="D61" s="1">
        <v>5</v>
      </c>
      <c r="E61">
        <v>2</v>
      </c>
      <c r="F61" t="s">
        <v>8809</v>
      </c>
      <c r="G61" t="s">
        <v>8967</v>
      </c>
    </row>
    <row r="62" spans="1:7" x14ac:dyDescent="0.25">
      <c r="A62" t="s">
        <v>8863</v>
      </c>
      <c r="B62" t="s">
        <v>140</v>
      </c>
      <c r="C62" t="s">
        <v>396</v>
      </c>
      <c r="D62" s="1">
        <v>5</v>
      </c>
      <c r="E62">
        <v>2</v>
      </c>
      <c r="F62" t="s">
        <v>8809</v>
      </c>
      <c r="G62" t="s">
        <v>8967</v>
      </c>
    </row>
    <row r="63" spans="1:7" x14ac:dyDescent="0.25">
      <c r="A63" t="s">
        <v>8846</v>
      </c>
      <c r="B63" t="s">
        <v>114</v>
      </c>
      <c r="C63" t="s">
        <v>370</v>
      </c>
      <c r="D63" s="1">
        <v>5</v>
      </c>
      <c r="E63">
        <v>2</v>
      </c>
      <c r="F63" t="s">
        <v>8809</v>
      </c>
      <c r="G63" t="s">
        <v>8967</v>
      </c>
    </row>
    <row r="64" spans="1:7" x14ac:dyDescent="0.25">
      <c r="A64" t="s">
        <v>8897</v>
      </c>
      <c r="B64" t="s">
        <v>225</v>
      </c>
      <c r="C64" t="s">
        <v>481</v>
      </c>
      <c r="D64" s="1">
        <v>5</v>
      </c>
      <c r="E64">
        <v>2</v>
      </c>
      <c r="F64" t="s">
        <v>8809</v>
      </c>
      <c r="G64" t="s">
        <v>8967</v>
      </c>
    </row>
    <row r="65" spans="1:7" x14ac:dyDescent="0.25">
      <c r="A65" t="s">
        <v>8883</v>
      </c>
      <c r="B65" t="s">
        <v>183</v>
      </c>
      <c r="C65" t="s">
        <v>439</v>
      </c>
      <c r="D65" s="1">
        <v>5</v>
      </c>
      <c r="E65">
        <v>2</v>
      </c>
      <c r="F65" t="s">
        <v>8809</v>
      </c>
      <c r="G65" t="s">
        <v>8967</v>
      </c>
    </row>
    <row r="66" spans="1:7" x14ac:dyDescent="0.25">
      <c r="A66" t="s">
        <v>8901</v>
      </c>
      <c r="B66" t="s">
        <v>236</v>
      </c>
      <c r="C66" t="s">
        <v>492</v>
      </c>
      <c r="D66" s="1">
        <v>5</v>
      </c>
      <c r="E66">
        <v>2</v>
      </c>
      <c r="F66" t="s">
        <v>8809</v>
      </c>
      <c r="G66" t="s">
        <v>8967</v>
      </c>
    </row>
    <row r="67" spans="1:7" x14ac:dyDescent="0.25">
      <c r="A67" t="s">
        <v>8839</v>
      </c>
      <c r="B67" t="s">
        <v>106</v>
      </c>
      <c r="C67" t="s">
        <v>362</v>
      </c>
      <c r="D67" s="1">
        <v>5</v>
      </c>
      <c r="E67">
        <v>2</v>
      </c>
      <c r="F67" t="s">
        <v>8809</v>
      </c>
      <c r="G67" t="s">
        <v>8967</v>
      </c>
    </row>
    <row r="68" spans="1:7" x14ac:dyDescent="0.25">
      <c r="A68" t="s">
        <v>8895</v>
      </c>
      <c r="B68" t="s">
        <v>216</v>
      </c>
      <c r="C68" t="s">
        <v>472</v>
      </c>
      <c r="D68" s="1">
        <v>5</v>
      </c>
      <c r="E68">
        <v>2</v>
      </c>
      <c r="F68" t="s">
        <v>8809</v>
      </c>
      <c r="G68" t="s">
        <v>8967</v>
      </c>
    </row>
    <row r="69" spans="1:7" x14ac:dyDescent="0.25">
      <c r="A69" t="s">
        <v>8892</v>
      </c>
      <c r="B69" t="s">
        <v>205</v>
      </c>
      <c r="C69" t="s">
        <v>461</v>
      </c>
      <c r="D69" s="1">
        <v>5</v>
      </c>
      <c r="E69">
        <v>2</v>
      </c>
      <c r="F69" t="s">
        <v>8809</v>
      </c>
      <c r="G69" t="s">
        <v>8967</v>
      </c>
    </row>
    <row r="70" spans="1:7" x14ac:dyDescent="0.25">
      <c r="A70" t="s">
        <v>8859</v>
      </c>
      <c r="B70" t="s">
        <v>129</v>
      </c>
      <c r="C70" t="s">
        <v>385</v>
      </c>
      <c r="D70" s="1">
        <v>5</v>
      </c>
      <c r="E70">
        <v>2</v>
      </c>
      <c r="F70" t="s">
        <v>8809</v>
      </c>
      <c r="G70" t="s">
        <v>8967</v>
      </c>
    </row>
    <row r="71" spans="1:7" x14ac:dyDescent="0.25">
      <c r="A71" t="s">
        <v>8876</v>
      </c>
      <c r="B71" t="s">
        <v>166</v>
      </c>
      <c r="C71" t="s">
        <v>642</v>
      </c>
      <c r="D71" s="1">
        <v>5</v>
      </c>
      <c r="E71">
        <v>2</v>
      </c>
      <c r="F71" t="s">
        <v>8809</v>
      </c>
      <c r="G71" t="s">
        <v>8967</v>
      </c>
    </row>
    <row r="72" spans="1:7" x14ac:dyDescent="0.25">
      <c r="A72" t="s">
        <v>8893</v>
      </c>
      <c r="B72" t="s">
        <v>214</v>
      </c>
      <c r="C72" t="s">
        <v>872</v>
      </c>
      <c r="D72" s="1">
        <v>5</v>
      </c>
      <c r="E72">
        <v>2</v>
      </c>
      <c r="F72" t="s">
        <v>8809</v>
      </c>
      <c r="G72" t="s">
        <v>8967</v>
      </c>
    </row>
    <row r="73" spans="1:7" x14ac:dyDescent="0.25">
      <c r="A73" t="s">
        <v>8886</v>
      </c>
      <c r="B73" t="s">
        <v>196</v>
      </c>
      <c r="C73" t="s">
        <v>867</v>
      </c>
      <c r="D73" s="1">
        <v>5</v>
      </c>
      <c r="E73">
        <v>2</v>
      </c>
      <c r="F73" t="s">
        <v>8809</v>
      </c>
      <c r="G73" t="s">
        <v>8967</v>
      </c>
    </row>
    <row r="74" spans="1:7" x14ac:dyDescent="0.25">
      <c r="A74" t="s">
        <v>8878</v>
      </c>
      <c r="B74" t="s">
        <v>168</v>
      </c>
      <c r="C74" t="s">
        <v>708</v>
      </c>
      <c r="D74" s="1">
        <v>5</v>
      </c>
      <c r="E74">
        <v>2</v>
      </c>
      <c r="F74" t="s">
        <v>8809</v>
      </c>
      <c r="G74" t="s">
        <v>8967</v>
      </c>
    </row>
    <row r="75" spans="1:7" x14ac:dyDescent="0.25">
      <c r="A75" t="s">
        <v>8877</v>
      </c>
      <c r="B75" t="s">
        <v>167</v>
      </c>
      <c r="C75" t="s">
        <v>678</v>
      </c>
      <c r="D75" s="1">
        <v>5</v>
      </c>
      <c r="E75">
        <v>2</v>
      </c>
      <c r="F75" t="s">
        <v>8809</v>
      </c>
      <c r="G75" t="s">
        <v>8967</v>
      </c>
    </row>
    <row r="76" spans="1:7" x14ac:dyDescent="0.25">
      <c r="A76" t="s">
        <v>8874</v>
      </c>
      <c r="B76" t="s">
        <v>161</v>
      </c>
      <c r="C76" t="s">
        <v>417</v>
      </c>
      <c r="D76" s="1">
        <v>5</v>
      </c>
      <c r="E76">
        <v>2</v>
      </c>
      <c r="F76" t="s">
        <v>8809</v>
      </c>
      <c r="G76" t="s">
        <v>8967</v>
      </c>
    </row>
    <row r="77" spans="1:7" x14ac:dyDescent="0.25">
      <c r="A77" t="s">
        <v>8871</v>
      </c>
      <c r="B77" t="s">
        <v>158</v>
      </c>
      <c r="C77" t="s">
        <v>414</v>
      </c>
      <c r="D77" s="1">
        <v>5</v>
      </c>
      <c r="E77">
        <v>2</v>
      </c>
      <c r="F77" t="s">
        <v>8809</v>
      </c>
      <c r="G77" t="s">
        <v>8967</v>
      </c>
    </row>
    <row r="78" spans="1:7" x14ac:dyDescent="0.25">
      <c r="A78" t="s">
        <v>8865</v>
      </c>
      <c r="B78" t="s">
        <v>144</v>
      </c>
      <c r="C78" t="s">
        <v>400</v>
      </c>
      <c r="D78" s="1">
        <v>5</v>
      </c>
      <c r="E78">
        <v>2</v>
      </c>
      <c r="F78" t="s">
        <v>8809</v>
      </c>
      <c r="G78" t="s">
        <v>8967</v>
      </c>
    </row>
    <row r="79" spans="1:7" x14ac:dyDescent="0.25">
      <c r="A79" t="s">
        <v>8864</v>
      </c>
      <c r="B79" t="s">
        <v>141</v>
      </c>
      <c r="C79" t="s">
        <v>397</v>
      </c>
      <c r="D79" s="1">
        <v>5</v>
      </c>
      <c r="E79">
        <v>2</v>
      </c>
      <c r="F79" t="s">
        <v>8809</v>
      </c>
      <c r="G79" t="s">
        <v>8967</v>
      </c>
    </row>
    <row r="80" spans="1:7" x14ac:dyDescent="0.25">
      <c r="A80" t="s">
        <v>8867</v>
      </c>
      <c r="B80" t="s">
        <v>148</v>
      </c>
      <c r="C80" t="s">
        <v>404</v>
      </c>
      <c r="D80" s="1">
        <v>5</v>
      </c>
      <c r="E80">
        <v>2</v>
      </c>
      <c r="F80" t="s">
        <v>8809</v>
      </c>
      <c r="G80" t="s">
        <v>8967</v>
      </c>
    </row>
    <row r="81" spans="1:7" x14ac:dyDescent="0.25">
      <c r="A81" t="s">
        <v>8891</v>
      </c>
      <c r="B81" t="s">
        <v>204</v>
      </c>
      <c r="C81" t="s">
        <v>460</v>
      </c>
      <c r="D81" s="1">
        <v>4</v>
      </c>
      <c r="E81">
        <v>2</v>
      </c>
      <c r="F81" t="s">
        <v>8809</v>
      </c>
      <c r="G81" t="s">
        <v>8967</v>
      </c>
    </row>
    <row r="82" spans="1:7" x14ac:dyDescent="0.25">
      <c r="A82" t="s">
        <v>8890</v>
      </c>
      <c r="B82" t="s">
        <v>203</v>
      </c>
      <c r="C82" t="s">
        <v>459</v>
      </c>
      <c r="D82" s="1">
        <v>4</v>
      </c>
      <c r="E82">
        <v>2</v>
      </c>
      <c r="F82" t="s">
        <v>8809</v>
      </c>
      <c r="G82" t="s">
        <v>8967</v>
      </c>
    </row>
    <row r="83" spans="1:7" x14ac:dyDescent="0.25">
      <c r="A83" t="s">
        <v>8889</v>
      </c>
      <c r="B83" t="s">
        <v>200</v>
      </c>
      <c r="C83" t="s">
        <v>456</v>
      </c>
      <c r="D83" s="1">
        <v>4</v>
      </c>
      <c r="E83">
        <v>2</v>
      </c>
      <c r="F83" t="s">
        <v>8809</v>
      </c>
      <c r="G83" t="s">
        <v>8967</v>
      </c>
    </row>
    <row r="84" spans="1:7" x14ac:dyDescent="0.25">
      <c r="A84" t="s">
        <v>8888</v>
      </c>
      <c r="B84" t="s">
        <v>199</v>
      </c>
      <c r="C84" t="s">
        <v>455</v>
      </c>
      <c r="D84" s="1">
        <v>4</v>
      </c>
      <c r="E84">
        <v>2</v>
      </c>
      <c r="F84" t="s">
        <v>8809</v>
      </c>
      <c r="G84" t="s">
        <v>8967</v>
      </c>
    </row>
    <row r="85" spans="1:7" x14ac:dyDescent="0.25">
      <c r="A85" t="s">
        <v>8887</v>
      </c>
      <c r="B85" t="s">
        <v>198</v>
      </c>
      <c r="C85" t="s">
        <v>454</v>
      </c>
      <c r="D85" s="1">
        <v>4</v>
      </c>
      <c r="E85">
        <v>2</v>
      </c>
      <c r="F85" t="s">
        <v>8809</v>
      </c>
      <c r="G85" t="s">
        <v>8967</v>
      </c>
    </row>
  </sheetData>
  <phoneticPr fontId="35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B1:F11284"/>
  <sheetViews>
    <sheetView showGridLines="0" topLeftCell="A8911" zoomScale="85" zoomScaleNormal="85" workbookViewId="0">
      <pane xSplit="1" ySplit="2" topLeftCell="B10799" activePane="bottomRight" state="frozen"/>
      <selection pane="topRight" activeCell="A8911" sqref="A8911"/>
      <selection pane="bottomLeft" activeCell="A8911" sqref="A8911"/>
      <selection pane="bottomRight" activeCell="H10819" sqref="H10819"/>
    </sheetView>
  </sheetViews>
  <sheetFormatPr defaultColWidth="8.85546875" defaultRowHeight="15" x14ac:dyDescent="0.25"/>
  <cols>
    <col min="2" max="2" width="13" customWidth="1"/>
    <col min="3" max="3" width="16" customWidth="1"/>
    <col min="4" max="4" width="45" customWidth="1"/>
    <col min="5" max="5" width="10" customWidth="1"/>
    <col min="6" max="6" width="14" customWidth="1"/>
    <col min="9" max="9" width="10.7109375" bestFit="1" customWidth="1"/>
    <col min="12" max="12" width="9.7109375" bestFit="1" customWidth="1"/>
  </cols>
  <sheetData>
    <row r="1" spans="2:6" ht="51.75" customHeight="1" x14ac:dyDescent="0.25">
      <c r="B1" s="8"/>
      <c r="D1" s="7" t="s">
        <v>639</v>
      </c>
      <c r="E1" s="9"/>
      <c r="F1">
        <f>SUM(Tabella256[[#Headers],[Importo]])</f>
        <v>0</v>
      </c>
    </row>
    <row r="2" spans="2:6" x14ac:dyDescent="0.25">
      <c r="B2" s="6" t="s">
        <v>238</v>
      </c>
      <c r="C2" s="6" t="s">
        <v>16</v>
      </c>
      <c r="D2" s="1" t="s">
        <v>17</v>
      </c>
      <c r="E2" s="7" t="s">
        <v>239</v>
      </c>
      <c r="F2" s="1" t="s">
        <v>240</v>
      </c>
    </row>
    <row r="3" spans="2:6" ht="16.5" customHeight="1" thickBot="1" x14ac:dyDescent="0.3">
      <c r="B3" s="27">
        <v>45935</v>
      </c>
      <c r="C3" s="15" t="s">
        <v>115</v>
      </c>
      <c r="D3" s="19" t="s">
        <v>640</v>
      </c>
      <c r="E3" s="20">
        <v>1</v>
      </c>
      <c r="F3" s="21">
        <v>5.5</v>
      </c>
    </row>
    <row r="4" spans="2:6" ht="16.5" customHeight="1" thickBot="1" x14ac:dyDescent="0.3">
      <c r="B4" s="14">
        <v>45935</v>
      </c>
      <c r="C4" s="15" t="s">
        <v>125</v>
      </c>
      <c r="D4" s="16" t="s">
        <v>381</v>
      </c>
      <c r="E4" s="17">
        <v>1</v>
      </c>
      <c r="F4" s="18">
        <v>5.3</v>
      </c>
    </row>
    <row r="5" spans="2:6" ht="16.5" customHeight="1" thickBot="1" x14ac:dyDescent="0.3">
      <c r="B5" s="14">
        <v>45935</v>
      </c>
      <c r="C5" s="15" t="s">
        <v>127</v>
      </c>
      <c r="D5" s="16" t="s">
        <v>641</v>
      </c>
      <c r="E5" s="17">
        <v>1</v>
      </c>
      <c r="F5" s="18">
        <v>5.7</v>
      </c>
    </row>
    <row r="6" spans="2:6" ht="16.5" customHeight="1" thickBot="1" x14ac:dyDescent="0.3">
      <c r="B6" s="14">
        <v>45935</v>
      </c>
      <c r="C6" s="15" t="s">
        <v>130</v>
      </c>
      <c r="D6" s="16" t="s">
        <v>386</v>
      </c>
      <c r="E6" s="17">
        <v>1</v>
      </c>
      <c r="F6" s="18">
        <v>5.5</v>
      </c>
    </row>
    <row r="7" spans="2:6" ht="16.5" customHeight="1" thickBot="1" x14ac:dyDescent="0.3">
      <c r="B7" s="14">
        <v>45935</v>
      </c>
      <c r="C7" s="15" t="s">
        <v>150</v>
      </c>
      <c r="D7" s="16" t="s">
        <v>406</v>
      </c>
      <c r="E7" s="17">
        <v>1</v>
      </c>
      <c r="F7" s="18">
        <v>5.3</v>
      </c>
    </row>
    <row r="8" spans="2:6" ht="16.5" customHeight="1" thickBot="1" x14ac:dyDescent="0.3">
      <c r="B8" s="14">
        <v>45935</v>
      </c>
      <c r="C8" s="15" t="s">
        <v>164</v>
      </c>
      <c r="D8" s="16" t="s">
        <v>420</v>
      </c>
      <c r="E8" s="17">
        <v>2</v>
      </c>
      <c r="F8" s="18">
        <v>10.6</v>
      </c>
    </row>
    <row r="9" spans="2:6" ht="16.5" customHeight="1" thickBot="1" x14ac:dyDescent="0.3">
      <c r="B9" s="14">
        <v>45935</v>
      </c>
      <c r="C9" s="15" t="s">
        <v>166</v>
      </c>
      <c r="D9" s="16" t="s">
        <v>642</v>
      </c>
      <c r="E9" s="17">
        <v>1</v>
      </c>
      <c r="F9" s="18">
        <v>5.5</v>
      </c>
    </row>
    <row r="10" spans="2:6" ht="16.5" customHeight="1" thickBot="1" x14ac:dyDescent="0.3">
      <c r="B10" s="14">
        <v>45935</v>
      </c>
      <c r="C10" s="15" t="s">
        <v>172</v>
      </c>
      <c r="D10" s="16" t="s">
        <v>643</v>
      </c>
      <c r="E10" s="17">
        <v>1</v>
      </c>
      <c r="F10" s="18">
        <v>5.4</v>
      </c>
    </row>
    <row r="11" spans="2:6" ht="16.5" customHeight="1" thickBot="1" x14ac:dyDescent="0.3">
      <c r="B11" s="14">
        <v>45935</v>
      </c>
      <c r="C11" s="15" t="s">
        <v>184</v>
      </c>
      <c r="D11" s="16" t="s">
        <v>440</v>
      </c>
      <c r="E11" s="17">
        <v>3</v>
      </c>
      <c r="F11" s="18">
        <v>15.9</v>
      </c>
    </row>
    <row r="12" spans="2:6" ht="16.5" customHeight="1" thickBot="1" x14ac:dyDescent="0.3">
      <c r="B12" s="14">
        <v>45935</v>
      </c>
      <c r="C12" s="15" t="s">
        <v>189</v>
      </c>
      <c r="D12" s="16" t="s">
        <v>445</v>
      </c>
      <c r="E12" s="17">
        <v>1</v>
      </c>
      <c r="F12" s="18">
        <v>5.5</v>
      </c>
    </row>
    <row r="13" spans="2:6" ht="16.5" customHeight="1" thickBot="1" x14ac:dyDescent="0.3">
      <c r="B13" s="14">
        <v>45935</v>
      </c>
      <c r="C13" s="15" t="s">
        <v>195</v>
      </c>
      <c r="D13" s="16" t="s">
        <v>451</v>
      </c>
      <c r="E13" s="17">
        <v>3</v>
      </c>
      <c r="F13" s="18">
        <v>16.5</v>
      </c>
    </row>
    <row r="14" spans="2:6" ht="16.5" customHeight="1" thickBot="1" x14ac:dyDescent="0.3">
      <c r="B14" s="14">
        <v>45935</v>
      </c>
      <c r="C14" s="15" t="s">
        <v>213</v>
      </c>
      <c r="D14" s="16" t="s">
        <v>469</v>
      </c>
      <c r="E14" s="17">
        <v>2</v>
      </c>
      <c r="F14" s="18">
        <v>11</v>
      </c>
    </row>
    <row r="15" spans="2:6" ht="16.5" customHeight="1" thickBot="1" x14ac:dyDescent="0.3">
      <c r="B15" s="14">
        <v>45935</v>
      </c>
      <c r="C15" s="15" t="s">
        <v>215</v>
      </c>
      <c r="D15" s="16" t="s">
        <v>471</v>
      </c>
      <c r="E15" s="17">
        <v>3</v>
      </c>
      <c r="F15" s="18">
        <v>19.5</v>
      </c>
    </row>
    <row r="16" spans="2:6" ht="16.5" customHeight="1" thickBot="1" x14ac:dyDescent="0.3">
      <c r="B16" s="14">
        <v>45935</v>
      </c>
      <c r="C16" s="15" t="s">
        <v>216</v>
      </c>
      <c r="D16" s="16" t="s">
        <v>472</v>
      </c>
      <c r="E16" s="17">
        <v>1</v>
      </c>
      <c r="F16" s="18">
        <v>6</v>
      </c>
    </row>
    <row r="17" spans="2:6" ht="16.5" customHeight="1" thickBot="1" x14ac:dyDescent="0.3">
      <c r="B17" s="14">
        <v>45935</v>
      </c>
      <c r="C17" s="15" t="s">
        <v>219</v>
      </c>
      <c r="D17" s="16" t="s">
        <v>475</v>
      </c>
      <c r="E17" s="17">
        <v>1</v>
      </c>
      <c r="F17" s="18">
        <v>6</v>
      </c>
    </row>
    <row r="18" spans="2:6" ht="16.5" customHeight="1" thickBot="1" x14ac:dyDescent="0.3">
      <c r="B18" s="14">
        <v>45935</v>
      </c>
      <c r="C18" s="15" t="s">
        <v>223</v>
      </c>
      <c r="D18" s="16" t="s">
        <v>479</v>
      </c>
      <c r="E18" s="17">
        <v>1</v>
      </c>
      <c r="F18" s="18">
        <v>5.5</v>
      </c>
    </row>
    <row r="19" spans="2:6" ht="16.5" customHeight="1" thickBot="1" x14ac:dyDescent="0.3">
      <c r="B19" s="14">
        <v>45935</v>
      </c>
      <c r="C19" s="15" t="s">
        <v>225</v>
      </c>
      <c r="D19" s="16" t="s">
        <v>481</v>
      </c>
      <c r="E19" s="17">
        <v>1</v>
      </c>
      <c r="F19" s="18">
        <v>6</v>
      </c>
    </row>
    <row r="20" spans="2:6" ht="16.5" customHeight="1" thickBot="1" x14ac:dyDescent="0.3">
      <c r="B20" s="14">
        <v>45935</v>
      </c>
      <c r="C20" s="15" t="s">
        <v>231</v>
      </c>
      <c r="D20" s="16" t="s">
        <v>487</v>
      </c>
      <c r="E20" s="17">
        <v>2</v>
      </c>
      <c r="F20" s="18">
        <v>13</v>
      </c>
    </row>
    <row r="21" spans="2:6" ht="16.5" customHeight="1" thickBot="1" x14ac:dyDescent="0.3">
      <c r="B21" s="14">
        <v>45935</v>
      </c>
      <c r="C21" s="15" t="s">
        <v>236</v>
      </c>
      <c r="D21" s="16" t="s">
        <v>644</v>
      </c>
      <c r="E21" s="17">
        <v>1</v>
      </c>
      <c r="F21" s="18">
        <v>6.2</v>
      </c>
    </row>
    <row r="22" spans="2:6" ht="16.5" customHeight="1" thickBot="1" x14ac:dyDescent="0.3">
      <c r="B22" s="14">
        <v>45935</v>
      </c>
      <c r="C22" s="15" t="s">
        <v>113</v>
      </c>
      <c r="D22" s="16" t="s">
        <v>645</v>
      </c>
      <c r="E22" s="17">
        <v>1</v>
      </c>
      <c r="F22" s="18">
        <v>7.7</v>
      </c>
    </row>
    <row r="23" spans="2:6" ht="16.5" customHeight="1" thickBot="1" x14ac:dyDescent="0.3">
      <c r="B23" s="14">
        <v>45935</v>
      </c>
      <c r="C23" s="15" t="s">
        <v>200</v>
      </c>
      <c r="D23" s="16" t="s">
        <v>646</v>
      </c>
      <c r="E23" s="17">
        <v>2</v>
      </c>
      <c r="F23" s="18">
        <v>14.8</v>
      </c>
    </row>
    <row r="24" spans="2:6" ht="32.25" customHeight="1" thickBot="1" x14ac:dyDescent="0.3">
      <c r="B24" s="14">
        <v>45935</v>
      </c>
      <c r="C24" s="15">
        <v>10027</v>
      </c>
      <c r="D24" s="16" t="s">
        <v>647</v>
      </c>
      <c r="E24" s="17">
        <v>1</v>
      </c>
      <c r="F24" s="18">
        <v>7.9</v>
      </c>
    </row>
    <row r="25" spans="2:6" ht="16.5" customHeight="1" thickBot="1" x14ac:dyDescent="0.3">
      <c r="B25" s="14">
        <v>45935</v>
      </c>
      <c r="C25" s="15" t="s">
        <v>117</v>
      </c>
      <c r="D25" s="16" t="s">
        <v>648</v>
      </c>
      <c r="E25" s="17">
        <v>2</v>
      </c>
      <c r="F25" s="18">
        <v>11</v>
      </c>
    </row>
    <row r="26" spans="2:6" ht="16.5" customHeight="1" thickBot="1" x14ac:dyDescent="0.3">
      <c r="B26" s="14">
        <v>45935</v>
      </c>
      <c r="C26" s="15" t="s">
        <v>118</v>
      </c>
      <c r="D26" s="16" t="s">
        <v>649</v>
      </c>
      <c r="E26" s="17">
        <v>1</v>
      </c>
      <c r="F26" s="18">
        <v>5.5</v>
      </c>
    </row>
    <row r="27" spans="2:6" ht="16.5" customHeight="1" thickBot="1" x14ac:dyDescent="0.3">
      <c r="B27" s="14">
        <v>45935</v>
      </c>
      <c r="C27" s="15" t="s">
        <v>122</v>
      </c>
      <c r="D27" s="16" t="s">
        <v>650</v>
      </c>
      <c r="E27" s="17">
        <v>1</v>
      </c>
      <c r="F27" s="18">
        <v>5.5</v>
      </c>
    </row>
    <row r="28" spans="2:6" ht="16.5" customHeight="1" thickBot="1" x14ac:dyDescent="0.3">
      <c r="B28" s="14">
        <v>45935</v>
      </c>
      <c r="C28" s="15" t="s">
        <v>123</v>
      </c>
      <c r="D28" s="16" t="s">
        <v>651</v>
      </c>
      <c r="E28" s="17">
        <v>10</v>
      </c>
      <c r="F28" s="18">
        <v>55</v>
      </c>
    </row>
    <row r="29" spans="2:6" ht="16.5" customHeight="1" thickBot="1" x14ac:dyDescent="0.3">
      <c r="B29" s="14">
        <v>45935</v>
      </c>
      <c r="C29" s="15">
        <v>10008</v>
      </c>
      <c r="D29" s="16" t="s">
        <v>652</v>
      </c>
      <c r="E29" s="17">
        <v>1</v>
      </c>
      <c r="F29" s="18">
        <v>2.2000000000000002</v>
      </c>
    </row>
    <row r="30" spans="2:6" ht="15.75" customHeight="1" x14ac:dyDescent="0.25">
      <c r="B30" s="14">
        <v>45936</v>
      </c>
      <c r="C30" s="15" t="s">
        <v>103</v>
      </c>
      <c r="D30" s="16" t="s">
        <v>653</v>
      </c>
      <c r="E30" s="17">
        <v>1</v>
      </c>
      <c r="F30" s="18">
        <v>5.5</v>
      </c>
    </row>
    <row r="31" spans="2:6" ht="16.5" customHeight="1" thickBot="1" x14ac:dyDescent="0.3">
      <c r="B31" s="14">
        <v>45936</v>
      </c>
      <c r="C31" s="15" t="s">
        <v>130</v>
      </c>
      <c r="D31" s="16" t="s">
        <v>386</v>
      </c>
      <c r="E31" s="17">
        <v>2</v>
      </c>
      <c r="F31" s="18">
        <v>11</v>
      </c>
    </row>
    <row r="32" spans="2:6" ht="16.5" customHeight="1" thickBot="1" x14ac:dyDescent="0.3">
      <c r="B32" s="14">
        <v>45936</v>
      </c>
      <c r="C32" s="15" t="s">
        <v>157</v>
      </c>
      <c r="D32" s="16" t="s">
        <v>413</v>
      </c>
      <c r="E32" s="17">
        <v>1</v>
      </c>
      <c r="F32" s="18">
        <v>6.2</v>
      </c>
    </row>
    <row r="33" spans="2:6" ht="16.5" customHeight="1" thickBot="1" x14ac:dyDescent="0.3">
      <c r="B33" s="14">
        <v>45936</v>
      </c>
      <c r="C33" s="15" t="s">
        <v>172</v>
      </c>
      <c r="D33" s="16" t="s">
        <v>643</v>
      </c>
      <c r="E33" s="17">
        <v>1</v>
      </c>
      <c r="F33" s="18">
        <v>5.4</v>
      </c>
    </row>
    <row r="34" spans="2:6" ht="16.5" customHeight="1" thickBot="1" x14ac:dyDescent="0.3">
      <c r="B34" s="14">
        <v>45936</v>
      </c>
      <c r="C34" s="15" t="s">
        <v>183</v>
      </c>
      <c r="D34" s="16" t="s">
        <v>439</v>
      </c>
      <c r="E34" s="17">
        <v>1</v>
      </c>
      <c r="F34" s="18">
        <v>5.3</v>
      </c>
    </row>
    <row r="35" spans="2:6" ht="16.5" customHeight="1" thickBot="1" x14ac:dyDescent="0.3">
      <c r="B35" s="14">
        <v>45936</v>
      </c>
      <c r="C35" s="15" t="s">
        <v>184</v>
      </c>
      <c r="D35" s="16" t="s">
        <v>440</v>
      </c>
      <c r="E35" s="17">
        <v>2</v>
      </c>
      <c r="F35" s="18">
        <v>10.6</v>
      </c>
    </row>
    <row r="36" spans="2:6" ht="16.5" customHeight="1" thickBot="1" x14ac:dyDescent="0.3">
      <c r="B36" s="14">
        <v>45936</v>
      </c>
      <c r="C36" s="15" t="s">
        <v>189</v>
      </c>
      <c r="D36" s="16" t="s">
        <v>445</v>
      </c>
      <c r="E36" s="17">
        <v>1</v>
      </c>
      <c r="F36" s="18">
        <v>5.5</v>
      </c>
    </row>
    <row r="37" spans="2:6" ht="16.5" customHeight="1" thickBot="1" x14ac:dyDescent="0.3">
      <c r="B37" s="14">
        <v>45936</v>
      </c>
      <c r="C37" s="15" t="s">
        <v>192</v>
      </c>
      <c r="D37" s="16" t="s">
        <v>448</v>
      </c>
      <c r="E37" s="17">
        <v>1</v>
      </c>
      <c r="F37" s="18">
        <v>5.5</v>
      </c>
    </row>
    <row r="38" spans="2:6" ht="16.5" customHeight="1" thickBot="1" x14ac:dyDescent="0.3">
      <c r="B38" s="14">
        <v>45936</v>
      </c>
      <c r="C38" s="15" t="s">
        <v>195</v>
      </c>
      <c r="D38" s="16" t="s">
        <v>451</v>
      </c>
      <c r="E38" s="17">
        <v>6</v>
      </c>
      <c r="F38" s="18">
        <v>33</v>
      </c>
    </row>
    <row r="39" spans="2:6" ht="16.5" customHeight="1" thickBot="1" x14ac:dyDescent="0.3">
      <c r="B39" s="14">
        <v>45936</v>
      </c>
      <c r="C39" s="15" t="s">
        <v>213</v>
      </c>
      <c r="D39" s="16" t="s">
        <v>469</v>
      </c>
      <c r="E39" s="17">
        <v>2</v>
      </c>
      <c r="F39" s="18">
        <v>11</v>
      </c>
    </row>
    <row r="40" spans="2:6" ht="16.5" customHeight="1" thickBot="1" x14ac:dyDescent="0.3">
      <c r="B40" s="14">
        <v>45936</v>
      </c>
      <c r="C40" s="15" t="s">
        <v>214</v>
      </c>
      <c r="D40" s="16" t="s">
        <v>654</v>
      </c>
      <c r="E40" s="17">
        <v>1</v>
      </c>
      <c r="F40" s="18">
        <v>5.5</v>
      </c>
    </row>
    <row r="41" spans="2:6" ht="16.5" customHeight="1" thickBot="1" x14ac:dyDescent="0.3">
      <c r="B41" s="14">
        <v>45936</v>
      </c>
      <c r="C41" s="15" t="s">
        <v>215</v>
      </c>
      <c r="D41" s="16" t="s">
        <v>471</v>
      </c>
      <c r="E41" s="17">
        <v>4</v>
      </c>
      <c r="F41" s="18">
        <v>26</v>
      </c>
    </row>
    <row r="42" spans="2:6" ht="16.5" customHeight="1" thickBot="1" x14ac:dyDescent="0.3">
      <c r="B42" s="14">
        <v>45936</v>
      </c>
      <c r="C42" s="15" t="s">
        <v>216</v>
      </c>
      <c r="D42" s="16" t="s">
        <v>472</v>
      </c>
      <c r="E42" s="17">
        <v>1</v>
      </c>
      <c r="F42" s="18">
        <v>6</v>
      </c>
    </row>
    <row r="43" spans="2:6" ht="16.5" customHeight="1" thickBot="1" x14ac:dyDescent="0.3">
      <c r="B43" s="14">
        <v>45936</v>
      </c>
      <c r="C43" s="15" t="s">
        <v>218</v>
      </c>
      <c r="D43" s="16" t="s">
        <v>655</v>
      </c>
      <c r="E43" s="17">
        <v>1</v>
      </c>
      <c r="F43" s="18">
        <v>5.5</v>
      </c>
    </row>
    <row r="44" spans="2:6" ht="16.5" customHeight="1" thickBot="1" x14ac:dyDescent="0.3">
      <c r="B44" s="14">
        <v>45936</v>
      </c>
      <c r="C44" s="15" t="s">
        <v>220</v>
      </c>
      <c r="D44" s="16" t="s">
        <v>656</v>
      </c>
      <c r="E44" s="17">
        <v>2</v>
      </c>
      <c r="F44" s="18">
        <v>10.6</v>
      </c>
    </row>
    <row r="45" spans="2:6" ht="16.5" customHeight="1" thickBot="1" x14ac:dyDescent="0.3">
      <c r="B45" s="14">
        <v>45936</v>
      </c>
      <c r="C45" s="15" t="s">
        <v>226</v>
      </c>
      <c r="D45" s="16" t="s">
        <v>482</v>
      </c>
      <c r="E45" s="17">
        <v>1</v>
      </c>
      <c r="F45" s="18">
        <v>5.5</v>
      </c>
    </row>
    <row r="46" spans="2:6" ht="16.5" customHeight="1" thickBot="1" x14ac:dyDescent="0.3">
      <c r="B46" s="14">
        <v>45936</v>
      </c>
      <c r="C46" s="15" t="s">
        <v>231</v>
      </c>
      <c r="D46" s="16" t="s">
        <v>487</v>
      </c>
      <c r="E46" s="17">
        <v>1</v>
      </c>
      <c r="F46" s="18">
        <v>6.5</v>
      </c>
    </row>
    <row r="47" spans="2:6" ht="16.5" customHeight="1" thickBot="1" x14ac:dyDescent="0.3">
      <c r="B47" s="14">
        <v>45936</v>
      </c>
      <c r="C47" s="15" t="s">
        <v>236</v>
      </c>
      <c r="D47" s="16" t="s">
        <v>644</v>
      </c>
      <c r="E47" s="17">
        <v>1</v>
      </c>
      <c r="F47" s="18">
        <v>6.2</v>
      </c>
    </row>
    <row r="48" spans="2:6" ht="16.5" customHeight="1" thickBot="1" x14ac:dyDescent="0.3">
      <c r="B48" s="14">
        <v>45936</v>
      </c>
      <c r="C48" s="15" t="s">
        <v>118</v>
      </c>
      <c r="D48" s="16" t="s">
        <v>649</v>
      </c>
      <c r="E48" s="17">
        <v>1</v>
      </c>
      <c r="F48" s="18">
        <v>5.5</v>
      </c>
    </row>
    <row r="49" spans="2:6" ht="16.5" customHeight="1" thickBot="1" x14ac:dyDescent="0.3">
      <c r="B49" s="14">
        <v>45936</v>
      </c>
      <c r="C49" s="15" t="s">
        <v>119</v>
      </c>
      <c r="D49" s="16" t="s">
        <v>657</v>
      </c>
      <c r="E49" s="17">
        <v>2</v>
      </c>
      <c r="F49" s="18">
        <v>11</v>
      </c>
    </row>
    <row r="50" spans="2:6" ht="16.5" customHeight="1" thickBot="1" x14ac:dyDescent="0.3">
      <c r="B50" s="14">
        <v>45936</v>
      </c>
      <c r="C50" s="15" t="s">
        <v>121</v>
      </c>
      <c r="D50" s="16" t="s">
        <v>658</v>
      </c>
      <c r="E50" s="17">
        <v>1</v>
      </c>
      <c r="F50" s="18">
        <v>5.5</v>
      </c>
    </row>
    <row r="51" spans="2:6" ht="16.5" customHeight="1" thickBot="1" x14ac:dyDescent="0.3">
      <c r="B51" s="14">
        <v>45936</v>
      </c>
      <c r="C51" s="15" t="s">
        <v>122</v>
      </c>
      <c r="D51" s="16" t="s">
        <v>650</v>
      </c>
      <c r="E51" s="17">
        <v>1</v>
      </c>
      <c r="F51" s="18">
        <v>5.5</v>
      </c>
    </row>
    <row r="52" spans="2:6" ht="16.5" customHeight="1" thickBot="1" x14ac:dyDescent="0.3">
      <c r="B52" s="14">
        <v>45936</v>
      </c>
      <c r="C52" s="15" t="s">
        <v>142</v>
      </c>
      <c r="D52" s="16" t="s">
        <v>659</v>
      </c>
      <c r="E52" s="17">
        <v>1</v>
      </c>
      <c r="F52" s="18">
        <v>4.3</v>
      </c>
    </row>
    <row r="53" spans="2:6" ht="16.5" customHeight="1" thickBot="1" x14ac:dyDescent="0.3">
      <c r="B53" s="14">
        <v>45936</v>
      </c>
      <c r="C53" s="15">
        <v>10008</v>
      </c>
      <c r="D53" s="16" t="s">
        <v>652</v>
      </c>
      <c r="E53" s="17">
        <v>1</v>
      </c>
      <c r="F53" s="18">
        <v>2.2000000000000002</v>
      </c>
    </row>
    <row r="54" spans="2:6" ht="16.5" customHeight="1" thickBot="1" x14ac:dyDescent="0.3">
      <c r="B54" s="22">
        <v>45936</v>
      </c>
      <c r="C54" s="23">
        <v>10009</v>
      </c>
      <c r="D54" s="24" t="s">
        <v>660</v>
      </c>
      <c r="E54" s="25">
        <v>2</v>
      </c>
      <c r="F54" s="26">
        <v>3</v>
      </c>
    </row>
    <row r="55" spans="2:6" ht="15.75" customHeight="1" x14ac:dyDescent="0.25">
      <c r="B55" s="14">
        <v>45938</v>
      </c>
      <c r="C55" s="15" t="s">
        <v>103</v>
      </c>
      <c r="D55" s="16" t="s">
        <v>653</v>
      </c>
      <c r="E55" s="17">
        <v>1</v>
      </c>
      <c r="F55" s="18">
        <v>5.5</v>
      </c>
    </row>
    <row r="56" spans="2:6" ht="16.5" customHeight="1" thickBot="1" x14ac:dyDescent="0.3">
      <c r="B56" s="14">
        <v>45938</v>
      </c>
      <c r="C56" s="15" t="s">
        <v>115</v>
      </c>
      <c r="D56" s="16" t="s">
        <v>640</v>
      </c>
      <c r="E56" s="17">
        <v>1</v>
      </c>
      <c r="F56" s="18">
        <v>5.5</v>
      </c>
    </row>
    <row r="57" spans="2:6" ht="16.5" customHeight="1" thickBot="1" x14ac:dyDescent="0.3">
      <c r="B57" s="14">
        <v>45938</v>
      </c>
      <c r="C57" s="15" t="s">
        <v>130</v>
      </c>
      <c r="D57" s="16" t="s">
        <v>386</v>
      </c>
      <c r="E57" s="17">
        <v>1</v>
      </c>
      <c r="F57" s="18">
        <v>5.5</v>
      </c>
    </row>
    <row r="58" spans="2:6" ht="16.5" customHeight="1" thickBot="1" x14ac:dyDescent="0.3">
      <c r="B58" s="14">
        <v>45938</v>
      </c>
      <c r="C58" s="15" t="s">
        <v>150</v>
      </c>
      <c r="D58" s="16" t="s">
        <v>406</v>
      </c>
      <c r="E58" s="17">
        <v>1</v>
      </c>
      <c r="F58" s="18">
        <v>5.3</v>
      </c>
    </row>
    <row r="59" spans="2:6" ht="16.5" customHeight="1" thickBot="1" x14ac:dyDescent="0.3">
      <c r="B59" s="14">
        <v>45938</v>
      </c>
      <c r="C59" s="15" t="s">
        <v>157</v>
      </c>
      <c r="D59" s="16" t="s">
        <v>413</v>
      </c>
      <c r="E59" s="17">
        <v>1</v>
      </c>
      <c r="F59" s="18">
        <v>6.2</v>
      </c>
    </row>
    <row r="60" spans="2:6" ht="16.5" customHeight="1" thickBot="1" x14ac:dyDescent="0.3">
      <c r="B60" s="14">
        <v>45938</v>
      </c>
      <c r="C60" s="15" t="s">
        <v>160</v>
      </c>
      <c r="D60" s="16" t="s">
        <v>416</v>
      </c>
      <c r="E60" s="17">
        <v>1</v>
      </c>
      <c r="F60" s="18">
        <v>5.5</v>
      </c>
    </row>
    <row r="61" spans="2:6" ht="16.5" customHeight="1" thickBot="1" x14ac:dyDescent="0.3">
      <c r="B61" s="14">
        <v>45938</v>
      </c>
      <c r="C61" s="15" t="s">
        <v>174</v>
      </c>
      <c r="D61" s="16" t="s">
        <v>661</v>
      </c>
      <c r="E61" s="17">
        <v>1</v>
      </c>
      <c r="F61" s="18">
        <v>5.5</v>
      </c>
    </row>
    <row r="62" spans="2:6" ht="16.5" customHeight="1" thickBot="1" x14ac:dyDescent="0.3">
      <c r="B62" s="14">
        <v>45938</v>
      </c>
      <c r="C62" s="15" t="s">
        <v>178</v>
      </c>
      <c r="D62" s="16" t="s">
        <v>662</v>
      </c>
      <c r="E62" s="17">
        <v>1</v>
      </c>
      <c r="F62" s="18">
        <v>5.5</v>
      </c>
    </row>
    <row r="63" spans="2:6" ht="16.5" customHeight="1" thickBot="1" x14ac:dyDescent="0.3">
      <c r="B63" s="14">
        <v>45938</v>
      </c>
      <c r="C63" s="15" t="s">
        <v>184</v>
      </c>
      <c r="D63" s="16" t="s">
        <v>440</v>
      </c>
      <c r="E63" s="17">
        <v>3</v>
      </c>
      <c r="F63" s="18">
        <v>15.9</v>
      </c>
    </row>
    <row r="64" spans="2:6" ht="16.5" customHeight="1" thickBot="1" x14ac:dyDescent="0.3">
      <c r="B64" s="14">
        <v>45938</v>
      </c>
      <c r="C64" s="15" t="s">
        <v>195</v>
      </c>
      <c r="D64" s="16" t="s">
        <v>451</v>
      </c>
      <c r="E64" s="17">
        <v>4</v>
      </c>
      <c r="F64" s="18">
        <v>22</v>
      </c>
    </row>
    <row r="65" spans="2:6" ht="16.5" customHeight="1" thickBot="1" x14ac:dyDescent="0.3">
      <c r="B65" s="14">
        <v>45938</v>
      </c>
      <c r="C65" s="15" t="s">
        <v>213</v>
      </c>
      <c r="D65" s="16" t="s">
        <v>469</v>
      </c>
      <c r="E65" s="17">
        <v>1</v>
      </c>
      <c r="F65" s="18">
        <v>5.5</v>
      </c>
    </row>
    <row r="66" spans="2:6" ht="16.5" customHeight="1" thickBot="1" x14ac:dyDescent="0.3">
      <c r="B66" s="14">
        <v>45938</v>
      </c>
      <c r="C66" s="15" t="s">
        <v>215</v>
      </c>
      <c r="D66" s="16" t="s">
        <v>471</v>
      </c>
      <c r="E66" s="17">
        <v>3</v>
      </c>
      <c r="F66" s="18">
        <v>19.5</v>
      </c>
    </row>
    <row r="67" spans="2:6" ht="16.5" customHeight="1" thickBot="1" x14ac:dyDescent="0.3">
      <c r="B67" s="14">
        <v>45938</v>
      </c>
      <c r="C67" s="15" t="s">
        <v>216</v>
      </c>
      <c r="D67" s="16" t="s">
        <v>472</v>
      </c>
      <c r="E67" s="17">
        <v>1</v>
      </c>
      <c r="F67" s="18">
        <v>6</v>
      </c>
    </row>
    <row r="68" spans="2:6" ht="16.5" customHeight="1" thickBot="1" x14ac:dyDescent="0.3">
      <c r="B68" s="14">
        <v>45938</v>
      </c>
      <c r="C68" s="15" t="s">
        <v>218</v>
      </c>
      <c r="D68" s="16" t="s">
        <v>655</v>
      </c>
      <c r="E68" s="17">
        <v>2</v>
      </c>
      <c r="F68" s="18">
        <v>11</v>
      </c>
    </row>
    <row r="69" spans="2:6" ht="16.5" customHeight="1" thickBot="1" x14ac:dyDescent="0.3">
      <c r="B69" s="14">
        <v>45938</v>
      </c>
      <c r="C69" s="15" t="s">
        <v>219</v>
      </c>
      <c r="D69" s="16" t="s">
        <v>475</v>
      </c>
      <c r="E69" s="17">
        <v>1</v>
      </c>
      <c r="F69" s="18">
        <v>6</v>
      </c>
    </row>
    <row r="70" spans="2:6" ht="16.5" customHeight="1" thickBot="1" x14ac:dyDescent="0.3">
      <c r="B70" s="14">
        <v>45938</v>
      </c>
      <c r="C70" s="15" t="s">
        <v>225</v>
      </c>
      <c r="D70" s="16" t="s">
        <v>481</v>
      </c>
      <c r="E70" s="17">
        <v>2</v>
      </c>
      <c r="F70" s="18">
        <v>12</v>
      </c>
    </row>
    <row r="71" spans="2:6" ht="16.5" customHeight="1" thickBot="1" x14ac:dyDescent="0.3">
      <c r="B71" s="14">
        <v>45938</v>
      </c>
      <c r="C71" s="15" t="s">
        <v>231</v>
      </c>
      <c r="D71" s="16" t="s">
        <v>487</v>
      </c>
      <c r="E71" s="17">
        <v>1</v>
      </c>
      <c r="F71" s="18">
        <v>6.5</v>
      </c>
    </row>
    <row r="72" spans="2:6" ht="16.5" customHeight="1" thickBot="1" x14ac:dyDescent="0.3">
      <c r="B72" s="14">
        <v>45938</v>
      </c>
      <c r="C72" s="15">
        <v>10021</v>
      </c>
      <c r="D72" s="16" t="s">
        <v>663</v>
      </c>
      <c r="E72" s="17">
        <v>1</v>
      </c>
      <c r="F72" s="18">
        <v>8.9</v>
      </c>
    </row>
    <row r="73" spans="2:6" ht="16.5" customHeight="1" thickBot="1" x14ac:dyDescent="0.3">
      <c r="B73" s="14">
        <v>45938</v>
      </c>
      <c r="C73" s="15" t="s">
        <v>118</v>
      </c>
      <c r="D73" s="16" t="s">
        <v>649</v>
      </c>
      <c r="E73" s="17">
        <v>1</v>
      </c>
      <c r="F73" s="18">
        <v>5.5</v>
      </c>
    </row>
    <row r="74" spans="2:6" ht="16.5" customHeight="1" thickBot="1" x14ac:dyDescent="0.3">
      <c r="B74" s="22">
        <v>45938</v>
      </c>
      <c r="C74" s="23" t="s">
        <v>119</v>
      </c>
      <c r="D74" s="24" t="s">
        <v>657</v>
      </c>
      <c r="E74" s="25">
        <v>1</v>
      </c>
      <c r="F74" s="26">
        <v>5.5</v>
      </c>
    </row>
    <row r="75" spans="2:6" ht="15.75" customHeight="1" x14ac:dyDescent="0.25">
      <c r="B75" s="14">
        <v>45938</v>
      </c>
      <c r="C75" s="15" t="s">
        <v>115</v>
      </c>
      <c r="D75" s="16" t="s">
        <v>640</v>
      </c>
      <c r="E75" s="17">
        <v>1</v>
      </c>
      <c r="F75" s="18">
        <v>5.5</v>
      </c>
    </row>
    <row r="76" spans="2:6" ht="16.5" customHeight="1" thickBot="1" x14ac:dyDescent="0.3">
      <c r="B76" s="14">
        <v>45938</v>
      </c>
      <c r="C76" s="15" t="s">
        <v>130</v>
      </c>
      <c r="D76" s="16" t="s">
        <v>386</v>
      </c>
      <c r="E76" s="17">
        <v>1</v>
      </c>
      <c r="F76" s="18">
        <v>5.5</v>
      </c>
    </row>
    <row r="77" spans="2:6" ht="16.5" customHeight="1" thickBot="1" x14ac:dyDescent="0.3">
      <c r="B77" s="14">
        <v>45938</v>
      </c>
      <c r="C77" s="15" t="s">
        <v>157</v>
      </c>
      <c r="D77" s="16" t="s">
        <v>413</v>
      </c>
      <c r="E77" s="17">
        <v>1</v>
      </c>
      <c r="F77" s="18">
        <v>6.2</v>
      </c>
    </row>
    <row r="78" spans="2:6" ht="16.5" customHeight="1" thickBot="1" x14ac:dyDescent="0.3">
      <c r="B78" s="14">
        <v>45938</v>
      </c>
      <c r="C78" s="15" t="s">
        <v>183</v>
      </c>
      <c r="D78" s="16" t="s">
        <v>439</v>
      </c>
      <c r="E78" s="17">
        <v>1</v>
      </c>
      <c r="F78" s="18">
        <v>5.3</v>
      </c>
    </row>
    <row r="79" spans="2:6" ht="16.5" customHeight="1" thickBot="1" x14ac:dyDescent="0.3">
      <c r="B79" s="14">
        <v>45938</v>
      </c>
      <c r="C79" s="15" t="s">
        <v>184</v>
      </c>
      <c r="D79" s="16" t="s">
        <v>440</v>
      </c>
      <c r="E79" s="17">
        <v>1</v>
      </c>
      <c r="F79" s="18">
        <v>5.3</v>
      </c>
    </row>
    <row r="80" spans="2:6" ht="16.5" customHeight="1" thickBot="1" x14ac:dyDescent="0.3">
      <c r="B80" s="14">
        <v>45938</v>
      </c>
      <c r="C80" s="15" t="s">
        <v>195</v>
      </c>
      <c r="D80" s="16" t="s">
        <v>451</v>
      </c>
      <c r="E80" s="17">
        <v>3</v>
      </c>
      <c r="F80" s="18">
        <v>16.5</v>
      </c>
    </row>
    <row r="81" spans="2:6" ht="16.5" customHeight="1" thickBot="1" x14ac:dyDescent="0.3">
      <c r="B81" s="14">
        <v>45938</v>
      </c>
      <c r="C81" s="15" t="s">
        <v>213</v>
      </c>
      <c r="D81" s="16" t="s">
        <v>469</v>
      </c>
      <c r="E81" s="17">
        <v>1</v>
      </c>
      <c r="F81" s="18">
        <v>5.5</v>
      </c>
    </row>
    <row r="82" spans="2:6" ht="16.5" customHeight="1" thickBot="1" x14ac:dyDescent="0.3">
      <c r="B82" s="14">
        <v>45938</v>
      </c>
      <c r="C82" s="15" t="s">
        <v>214</v>
      </c>
      <c r="D82" s="16" t="s">
        <v>654</v>
      </c>
      <c r="E82" s="17">
        <v>1</v>
      </c>
      <c r="F82" s="18">
        <v>5.5</v>
      </c>
    </row>
    <row r="83" spans="2:6" ht="16.5" customHeight="1" thickBot="1" x14ac:dyDescent="0.3">
      <c r="B83" s="14">
        <v>45938</v>
      </c>
      <c r="C83" s="15" t="s">
        <v>215</v>
      </c>
      <c r="D83" s="16" t="s">
        <v>471</v>
      </c>
      <c r="E83" s="17">
        <v>2</v>
      </c>
      <c r="F83" s="18">
        <v>13</v>
      </c>
    </row>
    <row r="84" spans="2:6" ht="16.5" customHeight="1" thickBot="1" x14ac:dyDescent="0.3">
      <c r="B84" s="14">
        <v>45938</v>
      </c>
      <c r="C84" s="15" t="s">
        <v>216</v>
      </c>
      <c r="D84" s="16" t="s">
        <v>472</v>
      </c>
      <c r="E84" s="17">
        <v>1</v>
      </c>
      <c r="F84" s="18">
        <v>6</v>
      </c>
    </row>
    <row r="85" spans="2:6" ht="16.5" customHeight="1" thickBot="1" x14ac:dyDescent="0.3">
      <c r="B85" s="14">
        <v>45938</v>
      </c>
      <c r="C85" s="15" t="s">
        <v>220</v>
      </c>
      <c r="D85" s="16" t="s">
        <v>656</v>
      </c>
      <c r="E85" s="17">
        <v>1</v>
      </c>
      <c r="F85" s="18">
        <v>5.3</v>
      </c>
    </row>
    <row r="86" spans="2:6" ht="16.5" customHeight="1" thickBot="1" x14ac:dyDescent="0.3">
      <c r="B86" s="14">
        <v>45938</v>
      </c>
      <c r="C86" s="15" t="s">
        <v>225</v>
      </c>
      <c r="D86" s="16" t="s">
        <v>481</v>
      </c>
      <c r="E86" s="17">
        <v>1</v>
      </c>
      <c r="F86" s="18">
        <v>6</v>
      </c>
    </row>
    <row r="87" spans="2:6" ht="16.5" customHeight="1" thickBot="1" x14ac:dyDescent="0.3">
      <c r="B87" s="14">
        <v>45938</v>
      </c>
      <c r="C87" s="15" t="s">
        <v>227</v>
      </c>
      <c r="D87" s="16" t="s">
        <v>483</v>
      </c>
      <c r="E87" s="17">
        <v>1</v>
      </c>
      <c r="F87" s="18">
        <v>6.5</v>
      </c>
    </row>
    <row r="88" spans="2:6" ht="16.5" customHeight="1" thickBot="1" x14ac:dyDescent="0.3">
      <c r="B88" s="14">
        <v>45938</v>
      </c>
      <c r="C88" s="15" t="s">
        <v>232</v>
      </c>
      <c r="D88" s="16" t="s">
        <v>488</v>
      </c>
      <c r="E88" s="17">
        <v>1</v>
      </c>
      <c r="F88" s="18">
        <v>5.5</v>
      </c>
    </row>
    <row r="89" spans="2:6" ht="16.5" customHeight="1" thickBot="1" x14ac:dyDescent="0.3">
      <c r="B89" s="14">
        <v>45938</v>
      </c>
      <c r="C89" s="15" t="s">
        <v>236</v>
      </c>
      <c r="D89" s="16" t="s">
        <v>644</v>
      </c>
      <c r="E89" s="17">
        <v>1</v>
      </c>
      <c r="F89" s="18">
        <v>6.2</v>
      </c>
    </row>
    <row r="90" spans="2:6" ht="16.5" customHeight="1" thickBot="1" x14ac:dyDescent="0.3">
      <c r="B90" s="14">
        <v>45938</v>
      </c>
      <c r="C90" s="15" t="s">
        <v>200</v>
      </c>
      <c r="D90" s="16" t="s">
        <v>646</v>
      </c>
      <c r="E90" s="17">
        <v>1</v>
      </c>
      <c r="F90" s="18">
        <v>7.4</v>
      </c>
    </row>
    <row r="91" spans="2:6" ht="16.5" customHeight="1" thickBot="1" x14ac:dyDescent="0.3">
      <c r="B91" s="14">
        <v>45938</v>
      </c>
      <c r="C91" s="15" t="s">
        <v>118</v>
      </c>
      <c r="D91" s="16" t="s">
        <v>649</v>
      </c>
      <c r="E91" s="17">
        <v>1</v>
      </c>
      <c r="F91" s="18">
        <v>5.5</v>
      </c>
    </row>
    <row r="92" spans="2:6" ht="16.5" customHeight="1" thickBot="1" x14ac:dyDescent="0.3">
      <c r="B92" s="14">
        <v>45938</v>
      </c>
      <c r="C92" s="15" t="s">
        <v>119</v>
      </c>
      <c r="D92" s="16" t="s">
        <v>657</v>
      </c>
      <c r="E92" s="17">
        <v>1</v>
      </c>
      <c r="F92" s="18">
        <v>5.5</v>
      </c>
    </row>
    <row r="93" spans="2:6" ht="16.5" customHeight="1" thickBot="1" x14ac:dyDescent="0.3">
      <c r="B93" s="14">
        <v>45938</v>
      </c>
      <c r="C93" s="15" t="s">
        <v>121</v>
      </c>
      <c r="D93" s="16" t="s">
        <v>658</v>
      </c>
      <c r="E93" s="17">
        <v>4</v>
      </c>
      <c r="F93" s="18">
        <v>22</v>
      </c>
    </row>
    <row r="94" spans="2:6" ht="16.5" customHeight="1" thickBot="1" x14ac:dyDescent="0.3">
      <c r="B94" s="14">
        <v>45938</v>
      </c>
      <c r="C94" s="15" t="s">
        <v>122</v>
      </c>
      <c r="D94" s="16" t="s">
        <v>650</v>
      </c>
      <c r="E94" s="17">
        <v>1</v>
      </c>
      <c r="F94" s="18">
        <v>5.5</v>
      </c>
    </row>
    <row r="95" spans="2:6" ht="16.5" customHeight="1" thickBot="1" x14ac:dyDescent="0.3">
      <c r="B95" s="14">
        <v>45938</v>
      </c>
      <c r="C95" s="15">
        <v>10008</v>
      </c>
      <c r="D95" s="16" t="s">
        <v>652</v>
      </c>
      <c r="E95" s="17">
        <v>1</v>
      </c>
      <c r="F95" s="18">
        <v>2.2000000000000002</v>
      </c>
    </row>
    <row r="96" spans="2:6" ht="16.5" customHeight="1" thickBot="1" x14ac:dyDescent="0.3">
      <c r="B96" s="22">
        <v>45938</v>
      </c>
      <c r="C96" s="23">
        <v>10009</v>
      </c>
      <c r="D96" s="24" t="s">
        <v>660</v>
      </c>
      <c r="E96" s="25">
        <v>1</v>
      </c>
      <c r="F96" s="26">
        <v>1.5</v>
      </c>
    </row>
    <row r="97" spans="2:6" ht="15.75" customHeight="1" x14ac:dyDescent="0.25">
      <c r="B97" s="14">
        <v>45939</v>
      </c>
      <c r="C97" s="15" t="s">
        <v>157</v>
      </c>
      <c r="D97" s="16" t="s">
        <v>413</v>
      </c>
      <c r="E97" s="17">
        <v>2</v>
      </c>
      <c r="F97" s="18">
        <v>12.4</v>
      </c>
    </row>
    <row r="98" spans="2:6" ht="16.5" customHeight="1" thickBot="1" x14ac:dyDescent="0.3">
      <c r="B98" s="14">
        <v>45939</v>
      </c>
      <c r="C98" s="15" t="s">
        <v>160</v>
      </c>
      <c r="D98" s="16" t="s">
        <v>416</v>
      </c>
      <c r="E98" s="17">
        <v>2</v>
      </c>
      <c r="F98" s="18">
        <v>11</v>
      </c>
    </row>
    <row r="99" spans="2:6" ht="16.5" customHeight="1" thickBot="1" x14ac:dyDescent="0.3">
      <c r="B99" s="14">
        <v>45939</v>
      </c>
      <c r="C99" s="15" t="s">
        <v>176</v>
      </c>
      <c r="D99" s="16" t="s">
        <v>432</v>
      </c>
      <c r="E99" s="17">
        <v>1</v>
      </c>
      <c r="F99" s="18">
        <v>5.5</v>
      </c>
    </row>
    <row r="100" spans="2:6" ht="16.5" customHeight="1" thickBot="1" x14ac:dyDescent="0.3">
      <c r="B100" s="14">
        <v>45939</v>
      </c>
      <c r="C100" s="15" t="s">
        <v>184</v>
      </c>
      <c r="D100" s="16" t="s">
        <v>440</v>
      </c>
      <c r="E100" s="17">
        <v>1</v>
      </c>
      <c r="F100" s="18">
        <v>5.3</v>
      </c>
    </row>
    <row r="101" spans="2:6" ht="16.5" customHeight="1" thickBot="1" x14ac:dyDescent="0.3">
      <c r="B101" s="14">
        <v>45939</v>
      </c>
      <c r="C101" s="15" t="s">
        <v>195</v>
      </c>
      <c r="D101" s="16" t="s">
        <v>451</v>
      </c>
      <c r="E101" s="17">
        <v>11</v>
      </c>
      <c r="F101" s="18">
        <v>60.5</v>
      </c>
    </row>
    <row r="102" spans="2:6" ht="16.5" customHeight="1" thickBot="1" x14ac:dyDescent="0.3">
      <c r="B102" s="14">
        <v>45939</v>
      </c>
      <c r="C102" s="15" t="s">
        <v>201</v>
      </c>
      <c r="D102" s="16" t="s">
        <v>664</v>
      </c>
      <c r="E102" s="17">
        <v>4</v>
      </c>
      <c r="F102" s="18">
        <v>22</v>
      </c>
    </row>
    <row r="103" spans="2:6" ht="16.5" customHeight="1" thickBot="1" x14ac:dyDescent="0.3">
      <c r="B103" s="14">
        <v>45939</v>
      </c>
      <c r="C103" s="15" t="s">
        <v>213</v>
      </c>
      <c r="D103" s="16" t="s">
        <v>469</v>
      </c>
      <c r="E103" s="17">
        <v>1</v>
      </c>
      <c r="F103" s="18">
        <v>5.5</v>
      </c>
    </row>
    <row r="104" spans="2:6" ht="16.5" customHeight="1" thickBot="1" x14ac:dyDescent="0.3">
      <c r="B104" s="14">
        <v>45939</v>
      </c>
      <c r="C104" s="15" t="s">
        <v>215</v>
      </c>
      <c r="D104" s="16" t="s">
        <v>471</v>
      </c>
      <c r="E104" s="17">
        <v>6</v>
      </c>
      <c r="F104" s="18">
        <v>39</v>
      </c>
    </row>
    <row r="105" spans="2:6" ht="16.5" customHeight="1" thickBot="1" x14ac:dyDescent="0.3">
      <c r="B105" s="14">
        <v>45939</v>
      </c>
      <c r="C105" s="15" t="s">
        <v>216</v>
      </c>
      <c r="D105" s="16" t="s">
        <v>472</v>
      </c>
      <c r="E105" s="17">
        <v>1</v>
      </c>
      <c r="F105" s="18">
        <v>6</v>
      </c>
    </row>
    <row r="106" spans="2:6" ht="16.5" customHeight="1" thickBot="1" x14ac:dyDescent="0.3">
      <c r="B106" s="14">
        <v>45939</v>
      </c>
      <c r="C106" s="15" t="s">
        <v>219</v>
      </c>
      <c r="D106" s="16" t="s">
        <v>475</v>
      </c>
      <c r="E106" s="17">
        <v>1</v>
      </c>
      <c r="F106" s="18">
        <v>6</v>
      </c>
    </row>
    <row r="107" spans="2:6" ht="16.5" customHeight="1" thickBot="1" x14ac:dyDescent="0.3">
      <c r="B107" s="14">
        <v>45939</v>
      </c>
      <c r="C107" s="15" t="s">
        <v>220</v>
      </c>
      <c r="D107" s="16" t="s">
        <v>656</v>
      </c>
      <c r="E107" s="17">
        <v>1</v>
      </c>
      <c r="F107" s="18">
        <v>5.3</v>
      </c>
    </row>
    <row r="108" spans="2:6" ht="16.5" customHeight="1" thickBot="1" x14ac:dyDescent="0.3">
      <c r="B108" s="14">
        <v>45939</v>
      </c>
      <c r="C108" s="15" t="s">
        <v>225</v>
      </c>
      <c r="D108" s="16" t="s">
        <v>481</v>
      </c>
      <c r="E108" s="17">
        <v>1</v>
      </c>
      <c r="F108" s="18">
        <v>6</v>
      </c>
    </row>
    <row r="109" spans="2:6" ht="16.5" customHeight="1" thickBot="1" x14ac:dyDescent="0.3">
      <c r="B109" s="14">
        <v>45939</v>
      </c>
      <c r="C109" s="15" t="s">
        <v>226</v>
      </c>
      <c r="D109" s="16" t="s">
        <v>482</v>
      </c>
      <c r="E109" s="17">
        <v>1</v>
      </c>
      <c r="F109" s="18">
        <v>5.5</v>
      </c>
    </row>
    <row r="110" spans="2:6" ht="16.5" customHeight="1" thickBot="1" x14ac:dyDescent="0.3">
      <c r="B110" s="14">
        <v>45939</v>
      </c>
      <c r="C110" s="15" t="s">
        <v>116</v>
      </c>
      <c r="D110" s="16" t="s">
        <v>665</v>
      </c>
      <c r="E110" s="17">
        <v>1</v>
      </c>
      <c r="F110" s="18">
        <v>5.5</v>
      </c>
    </row>
    <row r="111" spans="2:6" ht="16.5" customHeight="1" thickBot="1" x14ac:dyDescent="0.3">
      <c r="B111" s="14">
        <v>45939</v>
      </c>
      <c r="C111" s="15" t="s">
        <v>117</v>
      </c>
      <c r="D111" s="16" t="s">
        <v>648</v>
      </c>
      <c r="E111" s="17">
        <v>2</v>
      </c>
      <c r="F111" s="18">
        <v>11</v>
      </c>
    </row>
    <row r="112" spans="2:6" ht="16.5" customHeight="1" thickBot="1" x14ac:dyDescent="0.3">
      <c r="B112" s="14">
        <v>45939</v>
      </c>
      <c r="C112" s="15" t="s">
        <v>119</v>
      </c>
      <c r="D112" s="16" t="s">
        <v>657</v>
      </c>
      <c r="E112" s="17">
        <v>1</v>
      </c>
      <c r="F112" s="18">
        <v>5.5</v>
      </c>
    </row>
    <row r="113" spans="2:6" ht="16.5" customHeight="1" thickBot="1" x14ac:dyDescent="0.3">
      <c r="B113" s="14">
        <v>45939</v>
      </c>
      <c r="C113" s="15" t="s">
        <v>122</v>
      </c>
      <c r="D113" s="16" t="s">
        <v>650</v>
      </c>
      <c r="E113" s="17">
        <v>2</v>
      </c>
      <c r="F113" s="18">
        <v>11</v>
      </c>
    </row>
    <row r="114" spans="2:6" ht="16.5" customHeight="1" thickBot="1" x14ac:dyDescent="0.3">
      <c r="B114" s="22">
        <v>45939</v>
      </c>
      <c r="C114" s="23" t="s">
        <v>131</v>
      </c>
      <c r="D114" s="24" t="s">
        <v>387</v>
      </c>
      <c r="E114" s="25">
        <v>1</v>
      </c>
      <c r="F114" s="26">
        <v>5.5</v>
      </c>
    </row>
    <row r="115" spans="2:6" ht="15.75" customHeight="1" x14ac:dyDescent="0.25">
      <c r="B115" s="14">
        <v>45940</v>
      </c>
      <c r="C115" s="15" t="s">
        <v>104</v>
      </c>
      <c r="D115" s="16" t="s">
        <v>360</v>
      </c>
      <c r="E115" s="17">
        <v>1</v>
      </c>
      <c r="F115" s="18">
        <v>5.5</v>
      </c>
    </row>
    <row r="116" spans="2:6" ht="16.5" customHeight="1" thickBot="1" x14ac:dyDescent="0.3">
      <c r="B116" s="14">
        <v>45940</v>
      </c>
      <c r="C116" s="15" t="s">
        <v>115</v>
      </c>
      <c r="D116" s="16" t="s">
        <v>640</v>
      </c>
      <c r="E116" s="17">
        <v>4</v>
      </c>
      <c r="F116" s="18">
        <v>22</v>
      </c>
    </row>
    <row r="117" spans="2:6" ht="16.5" customHeight="1" thickBot="1" x14ac:dyDescent="0.3">
      <c r="B117" s="14">
        <v>45940</v>
      </c>
      <c r="C117" s="15" t="s">
        <v>129</v>
      </c>
      <c r="D117" s="16" t="s">
        <v>385</v>
      </c>
      <c r="E117" s="17">
        <v>1</v>
      </c>
      <c r="F117" s="18">
        <v>5.3</v>
      </c>
    </row>
    <row r="118" spans="2:6" ht="16.5" customHeight="1" thickBot="1" x14ac:dyDescent="0.3">
      <c r="B118" s="14">
        <v>45940</v>
      </c>
      <c r="C118" s="15" t="s">
        <v>146</v>
      </c>
      <c r="D118" s="16" t="s">
        <v>402</v>
      </c>
      <c r="E118" s="17">
        <v>1</v>
      </c>
      <c r="F118" s="18">
        <v>6.5</v>
      </c>
    </row>
    <row r="119" spans="2:6" ht="16.5" customHeight="1" thickBot="1" x14ac:dyDescent="0.3">
      <c r="B119" s="14">
        <v>45940</v>
      </c>
      <c r="C119" s="15" t="s">
        <v>157</v>
      </c>
      <c r="D119" s="16" t="s">
        <v>413</v>
      </c>
      <c r="E119" s="17">
        <v>3</v>
      </c>
      <c r="F119" s="18">
        <v>18.600000000000001</v>
      </c>
    </row>
    <row r="120" spans="2:6" ht="16.5" customHeight="1" thickBot="1" x14ac:dyDescent="0.3">
      <c r="B120" s="14">
        <v>45940</v>
      </c>
      <c r="C120" s="15" t="s">
        <v>176</v>
      </c>
      <c r="D120" s="16" t="s">
        <v>432</v>
      </c>
      <c r="E120" s="17">
        <v>1</v>
      </c>
      <c r="F120" s="18">
        <v>5.5</v>
      </c>
    </row>
    <row r="121" spans="2:6" ht="16.5" customHeight="1" thickBot="1" x14ac:dyDescent="0.3">
      <c r="B121" s="14">
        <v>45940</v>
      </c>
      <c r="C121" s="15" t="s">
        <v>195</v>
      </c>
      <c r="D121" s="16" t="s">
        <v>451</v>
      </c>
      <c r="E121" s="17">
        <v>4</v>
      </c>
      <c r="F121" s="18">
        <v>22</v>
      </c>
    </row>
    <row r="122" spans="2:6" ht="16.5" customHeight="1" thickBot="1" x14ac:dyDescent="0.3">
      <c r="B122" s="14">
        <v>45940</v>
      </c>
      <c r="C122" s="15" t="s">
        <v>201</v>
      </c>
      <c r="D122" s="16" t="s">
        <v>664</v>
      </c>
      <c r="E122" s="17">
        <v>3</v>
      </c>
      <c r="F122" s="18">
        <v>16.5</v>
      </c>
    </row>
    <row r="123" spans="2:6" ht="16.5" customHeight="1" thickBot="1" x14ac:dyDescent="0.3">
      <c r="B123" s="14">
        <v>45940</v>
      </c>
      <c r="C123" s="15" t="s">
        <v>213</v>
      </c>
      <c r="D123" s="16" t="s">
        <v>469</v>
      </c>
      <c r="E123" s="17">
        <v>3</v>
      </c>
      <c r="F123" s="18">
        <v>16.5</v>
      </c>
    </row>
    <row r="124" spans="2:6" ht="16.5" customHeight="1" thickBot="1" x14ac:dyDescent="0.3">
      <c r="B124" s="14">
        <v>45940</v>
      </c>
      <c r="C124" s="15" t="s">
        <v>215</v>
      </c>
      <c r="D124" s="16" t="s">
        <v>471</v>
      </c>
      <c r="E124" s="17">
        <v>2</v>
      </c>
      <c r="F124" s="18">
        <v>13</v>
      </c>
    </row>
    <row r="125" spans="2:6" ht="16.5" customHeight="1" thickBot="1" x14ac:dyDescent="0.3">
      <c r="B125" s="14">
        <v>45940</v>
      </c>
      <c r="C125" s="15" t="s">
        <v>216</v>
      </c>
      <c r="D125" s="16" t="s">
        <v>472</v>
      </c>
      <c r="E125" s="17">
        <v>1</v>
      </c>
      <c r="F125" s="18">
        <v>6</v>
      </c>
    </row>
    <row r="126" spans="2:6" ht="16.5" customHeight="1" thickBot="1" x14ac:dyDescent="0.3">
      <c r="B126" s="14">
        <v>45940</v>
      </c>
      <c r="C126" s="15" t="s">
        <v>219</v>
      </c>
      <c r="D126" s="16" t="s">
        <v>475</v>
      </c>
      <c r="E126" s="17">
        <v>2</v>
      </c>
      <c r="F126" s="18">
        <v>12</v>
      </c>
    </row>
    <row r="127" spans="2:6" ht="16.5" customHeight="1" thickBot="1" x14ac:dyDescent="0.3">
      <c r="B127" s="14">
        <v>45940</v>
      </c>
      <c r="C127" s="15" t="s">
        <v>220</v>
      </c>
      <c r="D127" s="16" t="s">
        <v>656</v>
      </c>
      <c r="E127" s="17">
        <v>1</v>
      </c>
      <c r="F127" s="18">
        <v>5.3</v>
      </c>
    </row>
    <row r="128" spans="2:6" ht="16.5" customHeight="1" thickBot="1" x14ac:dyDescent="0.3">
      <c r="B128" s="14">
        <v>45940</v>
      </c>
      <c r="C128" s="15" t="s">
        <v>226</v>
      </c>
      <c r="D128" s="16" t="s">
        <v>482</v>
      </c>
      <c r="E128" s="17">
        <v>1</v>
      </c>
      <c r="F128" s="18">
        <v>5.5</v>
      </c>
    </row>
    <row r="129" spans="2:6" ht="16.5" customHeight="1" thickBot="1" x14ac:dyDescent="0.3">
      <c r="B129" s="14">
        <v>45940</v>
      </c>
      <c r="C129" s="15" t="s">
        <v>231</v>
      </c>
      <c r="D129" s="16" t="s">
        <v>487</v>
      </c>
      <c r="E129" s="17">
        <v>1</v>
      </c>
      <c r="F129" s="18">
        <v>6.5</v>
      </c>
    </row>
    <row r="130" spans="2:6" ht="16.5" customHeight="1" thickBot="1" x14ac:dyDescent="0.3">
      <c r="B130" s="14">
        <v>45940</v>
      </c>
      <c r="C130" s="15" t="s">
        <v>232</v>
      </c>
      <c r="D130" s="16" t="s">
        <v>488</v>
      </c>
      <c r="E130" s="17">
        <v>1</v>
      </c>
      <c r="F130" s="18">
        <v>5.5</v>
      </c>
    </row>
    <row r="131" spans="2:6" ht="16.5" customHeight="1" thickBot="1" x14ac:dyDescent="0.3">
      <c r="B131" s="14">
        <v>45940</v>
      </c>
      <c r="C131" s="15" t="s">
        <v>200</v>
      </c>
      <c r="D131" s="16" t="s">
        <v>646</v>
      </c>
      <c r="E131" s="17">
        <v>1</v>
      </c>
      <c r="F131" s="18">
        <v>7.4</v>
      </c>
    </row>
    <row r="132" spans="2:6" ht="16.5" customHeight="1" thickBot="1" x14ac:dyDescent="0.3">
      <c r="B132" s="14">
        <v>45940</v>
      </c>
      <c r="C132" s="15">
        <v>10019</v>
      </c>
      <c r="D132" s="16" t="s">
        <v>666</v>
      </c>
      <c r="E132" s="17">
        <v>1</v>
      </c>
      <c r="F132" s="18">
        <v>8.9</v>
      </c>
    </row>
    <row r="133" spans="2:6" ht="16.5" customHeight="1" thickBot="1" x14ac:dyDescent="0.3">
      <c r="B133" s="14">
        <v>45940</v>
      </c>
      <c r="C133" s="15" t="s">
        <v>116</v>
      </c>
      <c r="D133" s="16" t="s">
        <v>665</v>
      </c>
      <c r="E133" s="17">
        <v>1</v>
      </c>
      <c r="F133" s="18">
        <v>5.5</v>
      </c>
    </row>
    <row r="134" spans="2:6" ht="16.5" customHeight="1" thickBot="1" x14ac:dyDescent="0.3">
      <c r="B134" s="14">
        <v>45940</v>
      </c>
      <c r="C134" s="15" t="s">
        <v>118</v>
      </c>
      <c r="D134" s="16" t="s">
        <v>649</v>
      </c>
      <c r="E134" s="17">
        <v>1</v>
      </c>
      <c r="F134" s="18">
        <v>5.5</v>
      </c>
    </row>
    <row r="135" spans="2:6" ht="16.5" customHeight="1" thickBot="1" x14ac:dyDescent="0.3">
      <c r="B135" s="14">
        <v>45940</v>
      </c>
      <c r="C135" s="15" t="s">
        <v>119</v>
      </c>
      <c r="D135" s="16" t="s">
        <v>657</v>
      </c>
      <c r="E135" s="17">
        <v>1</v>
      </c>
      <c r="F135" s="18">
        <v>5.5</v>
      </c>
    </row>
    <row r="136" spans="2:6" ht="16.5" customHeight="1" thickBot="1" x14ac:dyDescent="0.3">
      <c r="B136" s="22">
        <v>45940</v>
      </c>
      <c r="C136" s="23" t="s">
        <v>122</v>
      </c>
      <c r="D136" s="24" t="s">
        <v>650</v>
      </c>
      <c r="E136" s="25">
        <v>2</v>
      </c>
      <c r="F136" s="26">
        <v>11</v>
      </c>
    </row>
    <row r="137" spans="2:6" ht="15.75" customHeight="1" x14ac:dyDescent="0.25">
      <c r="B137" s="14">
        <v>45941</v>
      </c>
      <c r="C137" s="15" t="s">
        <v>103</v>
      </c>
      <c r="D137" s="16" t="s">
        <v>653</v>
      </c>
      <c r="E137" s="17">
        <v>4</v>
      </c>
      <c r="F137" s="18">
        <v>22</v>
      </c>
    </row>
    <row r="138" spans="2:6" ht="16.5" customHeight="1" thickBot="1" x14ac:dyDescent="0.3">
      <c r="B138" s="14">
        <v>45941</v>
      </c>
      <c r="C138" s="15" t="s">
        <v>110</v>
      </c>
      <c r="D138" s="16" t="s">
        <v>667</v>
      </c>
      <c r="E138" s="17">
        <v>1</v>
      </c>
      <c r="F138" s="18">
        <v>5.5</v>
      </c>
    </row>
    <row r="139" spans="2:6" ht="16.5" customHeight="1" thickBot="1" x14ac:dyDescent="0.3">
      <c r="B139" s="14">
        <v>45941</v>
      </c>
      <c r="C139" s="15" t="s">
        <v>115</v>
      </c>
      <c r="D139" s="16" t="s">
        <v>640</v>
      </c>
      <c r="E139" s="17">
        <v>4</v>
      </c>
      <c r="F139" s="18">
        <v>22</v>
      </c>
    </row>
    <row r="140" spans="2:6" ht="16.5" customHeight="1" thickBot="1" x14ac:dyDescent="0.3">
      <c r="B140" s="14">
        <v>45941</v>
      </c>
      <c r="C140" s="15" t="s">
        <v>130</v>
      </c>
      <c r="D140" s="16" t="s">
        <v>386</v>
      </c>
      <c r="E140" s="17">
        <v>2</v>
      </c>
      <c r="F140" s="18">
        <v>11</v>
      </c>
    </row>
    <row r="141" spans="2:6" ht="16.5" customHeight="1" thickBot="1" x14ac:dyDescent="0.3">
      <c r="B141" s="14">
        <v>45941</v>
      </c>
      <c r="C141" s="15" t="s">
        <v>151</v>
      </c>
      <c r="D141" s="16" t="s">
        <v>407</v>
      </c>
      <c r="E141" s="17">
        <v>1</v>
      </c>
      <c r="F141" s="18">
        <v>5.3</v>
      </c>
    </row>
    <row r="142" spans="2:6" ht="16.5" customHeight="1" thickBot="1" x14ac:dyDescent="0.3">
      <c r="B142" s="14">
        <v>45941</v>
      </c>
      <c r="C142" s="15" t="s">
        <v>166</v>
      </c>
      <c r="D142" s="16" t="s">
        <v>642</v>
      </c>
      <c r="E142" s="17">
        <v>1</v>
      </c>
      <c r="F142" s="18">
        <v>5.5</v>
      </c>
    </row>
    <row r="143" spans="2:6" ht="16.5" customHeight="1" thickBot="1" x14ac:dyDescent="0.3">
      <c r="B143" s="14">
        <v>45941</v>
      </c>
      <c r="C143" s="15" t="s">
        <v>169</v>
      </c>
      <c r="D143" s="16" t="s">
        <v>425</v>
      </c>
      <c r="E143" s="17">
        <v>1</v>
      </c>
      <c r="F143" s="18">
        <v>6</v>
      </c>
    </row>
    <row r="144" spans="2:6" ht="16.5" customHeight="1" thickBot="1" x14ac:dyDescent="0.3">
      <c r="B144" s="14">
        <v>45941</v>
      </c>
      <c r="C144" s="15" t="s">
        <v>172</v>
      </c>
      <c r="D144" s="16" t="s">
        <v>643</v>
      </c>
      <c r="E144" s="17">
        <v>2</v>
      </c>
      <c r="F144" s="18">
        <v>10.8</v>
      </c>
    </row>
    <row r="145" spans="2:6" ht="16.5" customHeight="1" thickBot="1" x14ac:dyDescent="0.3">
      <c r="B145" s="14">
        <v>45941</v>
      </c>
      <c r="C145" s="15" t="s">
        <v>184</v>
      </c>
      <c r="D145" s="16" t="s">
        <v>440</v>
      </c>
      <c r="E145" s="17">
        <v>2</v>
      </c>
      <c r="F145" s="18">
        <v>10.6</v>
      </c>
    </row>
    <row r="146" spans="2:6" ht="16.5" customHeight="1" thickBot="1" x14ac:dyDescent="0.3">
      <c r="B146" s="14">
        <v>45941</v>
      </c>
      <c r="C146" s="15" t="s">
        <v>195</v>
      </c>
      <c r="D146" s="16" t="s">
        <v>451</v>
      </c>
      <c r="E146" s="17">
        <v>6</v>
      </c>
      <c r="F146" s="18">
        <v>33</v>
      </c>
    </row>
    <row r="147" spans="2:6" ht="16.5" customHeight="1" thickBot="1" x14ac:dyDescent="0.3">
      <c r="B147" s="14">
        <v>45941</v>
      </c>
      <c r="C147" s="15" t="s">
        <v>215</v>
      </c>
      <c r="D147" s="16" t="s">
        <v>471</v>
      </c>
      <c r="E147" s="17">
        <v>5</v>
      </c>
      <c r="F147" s="18">
        <v>32.5</v>
      </c>
    </row>
    <row r="148" spans="2:6" ht="16.5" customHeight="1" thickBot="1" x14ac:dyDescent="0.3">
      <c r="B148" s="14">
        <v>45941</v>
      </c>
      <c r="C148" s="15" t="s">
        <v>216</v>
      </c>
      <c r="D148" s="16" t="s">
        <v>472</v>
      </c>
      <c r="E148" s="17">
        <v>1</v>
      </c>
      <c r="F148" s="18">
        <v>6</v>
      </c>
    </row>
    <row r="149" spans="2:6" ht="16.5" customHeight="1" thickBot="1" x14ac:dyDescent="0.3">
      <c r="B149" s="14">
        <v>45941</v>
      </c>
      <c r="C149" s="15" t="s">
        <v>219</v>
      </c>
      <c r="D149" s="16" t="s">
        <v>475</v>
      </c>
      <c r="E149" s="17">
        <v>2</v>
      </c>
      <c r="F149" s="18">
        <v>12</v>
      </c>
    </row>
    <row r="150" spans="2:6" ht="16.5" customHeight="1" thickBot="1" x14ac:dyDescent="0.3">
      <c r="B150" s="14">
        <v>45941</v>
      </c>
      <c r="C150" s="15" t="s">
        <v>223</v>
      </c>
      <c r="D150" s="16" t="s">
        <v>479</v>
      </c>
      <c r="E150" s="17">
        <v>1</v>
      </c>
      <c r="F150" s="18">
        <v>5.5</v>
      </c>
    </row>
    <row r="151" spans="2:6" ht="16.5" customHeight="1" thickBot="1" x14ac:dyDescent="0.3">
      <c r="B151" s="14">
        <v>45941</v>
      </c>
      <c r="C151" s="15" t="s">
        <v>225</v>
      </c>
      <c r="D151" s="16" t="s">
        <v>481</v>
      </c>
      <c r="E151" s="17">
        <v>1</v>
      </c>
      <c r="F151" s="18">
        <v>6</v>
      </c>
    </row>
    <row r="152" spans="2:6" ht="16.5" customHeight="1" thickBot="1" x14ac:dyDescent="0.3">
      <c r="B152" s="14">
        <v>45941</v>
      </c>
      <c r="C152" s="15" t="s">
        <v>226</v>
      </c>
      <c r="D152" s="16" t="s">
        <v>482</v>
      </c>
      <c r="E152" s="17">
        <v>1</v>
      </c>
      <c r="F152" s="18">
        <v>5.5</v>
      </c>
    </row>
    <row r="153" spans="2:6" ht="16.5" customHeight="1" thickBot="1" x14ac:dyDescent="0.3">
      <c r="B153" s="14">
        <v>45941</v>
      </c>
      <c r="C153" s="15" t="s">
        <v>113</v>
      </c>
      <c r="D153" s="16" t="s">
        <v>645</v>
      </c>
      <c r="E153" s="17">
        <v>1</v>
      </c>
      <c r="F153" s="18">
        <v>7.7</v>
      </c>
    </row>
    <row r="154" spans="2:6" ht="16.5" customHeight="1" thickBot="1" x14ac:dyDescent="0.3">
      <c r="B154" s="14">
        <v>45941</v>
      </c>
      <c r="C154" s="15" t="s">
        <v>200</v>
      </c>
      <c r="D154" s="16" t="s">
        <v>646</v>
      </c>
      <c r="E154" s="17">
        <v>1</v>
      </c>
      <c r="F154" s="18">
        <v>7.4</v>
      </c>
    </row>
    <row r="155" spans="2:6" ht="16.5" customHeight="1" thickBot="1" x14ac:dyDescent="0.3">
      <c r="B155" s="14">
        <v>45941</v>
      </c>
      <c r="C155" s="15" t="s">
        <v>116</v>
      </c>
      <c r="D155" s="16" t="s">
        <v>665</v>
      </c>
      <c r="E155" s="17">
        <v>1</v>
      </c>
      <c r="F155" s="18">
        <v>5.5</v>
      </c>
    </row>
    <row r="156" spans="2:6" ht="16.5" customHeight="1" thickBot="1" x14ac:dyDescent="0.3">
      <c r="B156" s="14">
        <v>45941</v>
      </c>
      <c r="C156" s="15" t="s">
        <v>118</v>
      </c>
      <c r="D156" s="16" t="s">
        <v>649</v>
      </c>
      <c r="E156" s="17">
        <v>1</v>
      </c>
      <c r="F156" s="18">
        <v>5.5</v>
      </c>
    </row>
    <row r="157" spans="2:6" ht="16.5" customHeight="1" thickBot="1" x14ac:dyDescent="0.3">
      <c r="B157" s="14">
        <v>45941</v>
      </c>
      <c r="C157" s="15" t="s">
        <v>119</v>
      </c>
      <c r="D157" s="16" t="s">
        <v>657</v>
      </c>
      <c r="E157" s="17">
        <v>1</v>
      </c>
      <c r="F157" s="18">
        <v>5.5</v>
      </c>
    </row>
    <row r="158" spans="2:6" ht="16.5" customHeight="1" thickBot="1" x14ac:dyDescent="0.3">
      <c r="B158" s="14">
        <v>45941</v>
      </c>
      <c r="C158" s="15" t="s">
        <v>122</v>
      </c>
      <c r="D158" s="16" t="s">
        <v>650</v>
      </c>
      <c r="E158" s="17">
        <v>2</v>
      </c>
      <c r="F158" s="18">
        <v>11</v>
      </c>
    </row>
    <row r="159" spans="2:6" ht="16.5" customHeight="1" thickBot="1" x14ac:dyDescent="0.3">
      <c r="B159" s="14">
        <v>45941</v>
      </c>
      <c r="C159" s="15" t="s">
        <v>123</v>
      </c>
      <c r="D159" s="16" t="s">
        <v>651</v>
      </c>
      <c r="E159" s="17">
        <v>2</v>
      </c>
      <c r="F159" s="18">
        <v>11</v>
      </c>
    </row>
    <row r="160" spans="2:6" ht="16.5" customHeight="1" thickBot="1" x14ac:dyDescent="0.3">
      <c r="B160" s="14">
        <v>45941</v>
      </c>
      <c r="C160" s="15">
        <v>10008</v>
      </c>
      <c r="D160" s="16" t="s">
        <v>652</v>
      </c>
      <c r="E160" s="17">
        <v>1</v>
      </c>
      <c r="F160" s="18">
        <v>2.2000000000000002</v>
      </c>
    </row>
    <row r="161" spans="2:6" ht="16.5" customHeight="1" thickBot="1" x14ac:dyDescent="0.3">
      <c r="B161" s="22">
        <v>45941</v>
      </c>
      <c r="C161" s="23">
        <v>10009</v>
      </c>
      <c r="D161" s="24" t="s">
        <v>660</v>
      </c>
      <c r="E161" s="25">
        <v>1</v>
      </c>
      <c r="F161" s="26">
        <v>1.5</v>
      </c>
    </row>
    <row r="162" spans="2:6" ht="15.75" customHeight="1" x14ac:dyDescent="0.25">
      <c r="B162" s="14">
        <v>45942</v>
      </c>
      <c r="C162" s="15" t="s">
        <v>103</v>
      </c>
      <c r="D162" s="16" t="s">
        <v>653</v>
      </c>
      <c r="E162" s="17">
        <v>2</v>
      </c>
      <c r="F162" s="18">
        <v>11</v>
      </c>
    </row>
    <row r="163" spans="2:6" ht="16.5" customHeight="1" thickBot="1" x14ac:dyDescent="0.3">
      <c r="B163" s="14">
        <v>45942</v>
      </c>
      <c r="C163" s="15" t="s">
        <v>115</v>
      </c>
      <c r="D163" s="16" t="s">
        <v>640</v>
      </c>
      <c r="E163" s="17">
        <v>1</v>
      </c>
      <c r="F163" s="18">
        <v>5.5</v>
      </c>
    </row>
    <row r="164" spans="2:6" ht="16.5" customHeight="1" thickBot="1" x14ac:dyDescent="0.3">
      <c r="B164" s="14">
        <v>45942</v>
      </c>
      <c r="C164" s="15" t="s">
        <v>130</v>
      </c>
      <c r="D164" s="16" t="s">
        <v>386</v>
      </c>
      <c r="E164" s="17">
        <v>1</v>
      </c>
      <c r="F164" s="18">
        <v>5.5</v>
      </c>
    </row>
    <row r="165" spans="2:6" ht="16.5" customHeight="1" thickBot="1" x14ac:dyDescent="0.3">
      <c r="B165" s="14">
        <v>45942</v>
      </c>
      <c r="C165" s="15" t="s">
        <v>139</v>
      </c>
      <c r="D165" s="16" t="s">
        <v>395</v>
      </c>
      <c r="E165" s="17">
        <v>1</v>
      </c>
      <c r="F165" s="18">
        <v>5.3</v>
      </c>
    </row>
    <row r="166" spans="2:6" ht="16.5" customHeight="1" thickBot="1" x14ac:dyDescent="0.3">
      <c r="B166" s="14">
        <v>45942</v>
      </c>
      <c r="C166" s="15" t="s">
        <v>157</v>
      </c>
      <c r="D166" s="16" t="s">
        <v>413</v>
      </c>
      <c r="E166" s="17">
        <v>2</v>
      </c>
      <c r="F166" s="18">
        <v>12.4</v>
      </c>
    </row>
    <row r="167" spans="2:6" ht="16.5" customHeight="1" thickBot="1" x14ac:dyDescent="0.3">
      <c r="B167" s="14">
        <v>45942</v>
      </c>
      <c r="C167" s="15" t="s">
        <v>173</v>
      </c>
      <c r="D167" s="16" t="s">
        <v>429</v>
      </c>
      <c r="E167" s="17">
        <v>1</v>
      </c>
      <c r="F167" s="18">
        <v>6.5</v>
      </c>
    </row>
    <row r="168" spans="2:6" ht="16.5" customHeight="1" thickBot="1" x14ac:dyDescent="0.3">
      <c r="B168" s="14">
        <v>45942</v>
      </c>
      <c r="C168" s="15" t="s">
        <v>184</v>
      </c>
      <c r="D168" s="16" t="s">
        <v>440</v>
      </c>
      <c r="E168" s="17">
        <v>1</v>
      </c>
      <c r="F168" s="18">
        <v>5.3</v>
      </c>
    </row>
    <row r="169" spans="2:6" ht="16.5" customHeight="1" thickBot="1" x14ac:dyDescent="0.3">
      <c r="B169" s="14">
        <v>45942</v>
      </c>
      <c r="C169" s="15" t="s">
        <v>195</v>
      </c>
      <c r="D169" s="16" t="s">
        <v>451</v>
      </c>
      <c r="E169" s="17">
        <v>10</v>
      </c>
      <c r="F169" s="18">
        <v>55</v>
      </c>
    </row>
    <row r="170" spans="2:6" ht="16.5" customHeight="1" thickBot="1" x14ac:dyDescent="0.3">
      <c r="B170" s="14">
        <v>45942</v>
      </c>
      <c r="C170" s="15" t="s">
        <v>215</v>
      </c>
      <c r="D170" s="16" t="s">
        <v>471</v>
      </c>
      <c r="E170" s="17">
        <v>2</v>
      </c>
      <c r="F170" s="18">
        <v>13</v>
      </c>
    </row>
    <row r="171" spans="2:6" ht="16.5" customHeight="1" thickBot="1" x14ac:dyDescent="0.3">
      <c r="B171" s="14">
        <v>45942</v>
      </c>
      <c r="C171" s="15" t="s">
        <v>216</v>
      </c>
      <c r="D171" s="16" t="s">
        <v>472</v>
      </c>
      <c r="E171" s="17">
        <v>2</v>
      </c>
      <c r="F171" s="18">
        <v>12</v>
      </c>
    </row>
    <row r="172" spans="2:6" ht="16.5" customHeight="1" thickBot="1" x14ac:dyDescent="0.3">
      <c r="B172" s="14">
        <v>45942</v>
      </c>
      <c r="C172" s="15" t="s">
        <v>219</v>
      </c>
      <c r="D172" s="16" t="s">
        <v>475</v>
      </c>
      <c r="E172" s="17">
        <v>1</v>
      </c>
      <c r="F172" s="18">
        <v>6</v>
      </c>
    </row>
    <row r="173" spans="2:6" ht="16.5" customHeight="1" thickBot="1" x14ac:dyDescent="0.3">
      <c r="B173" s="14">
        <v>45942</v>
      </c>
      <c r="C173" s="15" t="s">
        <v>231</v>
      </c>
      <c r="D173" s="16" t="s">
        <v>487</v>
      </c>
      <c r="E173" s="17">
        <v>3</v>
      </c>
      <c r="F173" s="18">
        <v>19.5</v>
      </c>
    </row>
    <row r="174" spans="2:6" ht="16.5" customHeight="1" thickBot="1" x14ac:dyDescent="0.3">
      <c r="B174" s="14">
        <v>45942</v>
      </c>
      <c r="C174" s="15" t="s">
        <v>204</v>
      </c>
      <c r="D174" s="16" t="s">
        <v>668</v>
      </c>
      <c r="E174" s="17">
        <v>1</v>
      </c>
      <c r="F174" s="18">
        <v>7.7</v>
      </c>
    </row>
    <row r="175" spans="2:6" ht="16.5" customHeight="1" thickBot="1" x14ac:dyDescent="0.3">
      <c r="B175" s="14">
        <v>45942</v>
      </c>
      <c r="C175" s="15" t="s">
        <v>122</v>
      </c>
      <c r="D175" s="16" t="s">
        <v>650</v>
      </c>
      <c r="E175" s="17">
        <v>3</v>
      </c>
      <c r="F175" s="18">
        <v>16.5</v>
      </c>
    </row>
    <row r="176" spans="2:6" ht="16.5" customHeight="1" thickBot="1" x14ac:dyDescent="0.3">
      <c r="B176" s="14">
        <v>45942</v>
      </c>
      <c r="C176" s="15" t="s">
        <v>123</v>
      </c>
      <c r="D176" s="16" t="s">
        <v>651</v>
      </c>
      <c r="E176" s="17">
        <v>4</v>
      </c>
      <c r="F176" s="18">
        <v>22</v>
      </c>
    </row>
    <row r="177" spans="2:6" ht="16.5" customHeight="1" thickBot="1" x14ac:dyDescent="0.3">
      <c r="B177" s="22">
        <v>45942</v>
      </c>
      <c r="C177" s="23" t="s">
        <v>131</v>
      </c>
      <c r="D177" s="24" t="s">
        <v>387</v>
      </c>
      <c r="E177" s="25">
        <v>1</v>
      </c>
      <c r="F177" s="26">
        <v>5.5</v>
      </c>
    </row>
    <row r="178" spans="2:6" ht="15.75" customHeight="1" x14ac:dyDescent="0.25">
      <c r="B178" s="14">
        <v>45943</v>
      </c>
      <c r="C178" s="15" t="s">
        <v>103</v>
      </c>
      <c r="D178" s="16" t="s">
        <v>653</v>
      </c>
      <c r="E178" s="17">
        <v>1</v>
      </c>
      <c r="F178" s="18">
        <v>5.5</v>
      </c>
    </row>
    <row r="179" spans="2:6" ht="16.5" customHeight="1" thickBot="1" x14ac:dyDescent="0.3">
      <c r="B179" s="14">
        <v>45943</v>
      </c>
      <c r="C179" s="15" t="s">
        <v>104</v>
      </c>
      <c r="D179" s="16" t="s">
        <v>360</v>
      </c>
      <c r="E179" s="17">
        <v>1</v>
      </c>
      <c r="F179" s="18">
        <v>5.5</v>
      </c>
    </row>
    <row r="180" spans="2:6" ht="16.5" customHeight="1" thickBot="1" x14ac:dyDescent="0.3">
      <c r="B180" s="14">
        <v>45943</v>
      </c>
      <c r="C180" s="15" t="s">
        <v>111</v>
      </c>
      <c r="D180" s="16" t="s">
        <v>367</v>
      </c>
      <c r="E180" s="17">
        <v>2</v>
      </c>
      <c r="F180" s="18">
        <v>11</v>
      </c>
    </row>
    <row r="181" spans="2:6" ht="16.5" customHeight="1" thickBot="1" x14ac:dyDescent="0.3">
      <c r="B181" s="14">
        <v>45943</v>
      </c>
      <c r="C181" s="15" t="s">
        <v>112</v>
      </c>
      <c r="D181" s="16" t="s">
        <v>669</v>
      </c>
      <c r="E181" s="17">
        <v>1</v>
      </c>
      <c r="F181" s="18">
        <v>5.5</v>
      </c>
    </row>
    <row r="182" spans="2:6" ht="16.5" customHeight="1" thickBot="1" x14ac:dyDescent="0.3">
      <c r="B182" s="14">
        <v>45943</v>
      </c>
      <c r="C182" s="15" t="s">
        <v>125</v>
      </c>
      <c r="D182" s="16" t="s">
        <v>381</v>
      </c>
      <c r="E182" s="17">
        <v>1</v>
      </c>
      <c r="F182" s="18">
        <v>5.3</v>
      </c>
    </row>
    <row r="183" spans="2:6" ht="16.5" customHeight="1" thickBot="1" x14ac:dyDescent="0.3">
      <c r="B183" s="14">
        <v>45943</v>
      </c>
      <c r="C183" s="15" t="s">
        <v>139</v>
      </c>
      <c r="D183" s="16" t="s">
        <v>395</v>
      </c>
      <c r="E183" s="17">
        <v>1</v>
      </c>
      <c r="F183" s="18">
        <v>5.3</v>
      </c>
    </row>
    <row r="184" spans="2:6" ht="16.5" customHeight="1" thickBot="1" x14ac:dyDescent="0.3">
      <c r="B184" s="14">
        <v>45943</v>
      </c>
      <c r="C184" s="15" t="s">
        <v>150</v>
      </c>
      <c r="D184" s="16" t="s">
        <v>406</v>
      </c>
      <c r="E184" s="17">
        <v>1</v>
      </c>
      <c r="F184" s="18">
        <v>5.3</v>
      </c>
    </row>
    <row r="185" spans="2:6" ht="16.5" customHeight="1" thickBot="1" x14ac:dyDescent="0.3">
      <c r="B185" s="14">
        <v>45943</v>
      </c>
      <c r="C185" s="15" t="s">
        <v>157</v>
      </c>
      <c r="D185" s="16" t="s">
        <v>413</v>
      </c>
      <c r="E185" s="17">
        <v>5</v>
      </c>
      <c r="F185" s="18">
        <v>31</v>
      </c>
    </row>
    <row r="186" spans="2:6" ht="16.5" customHeight="1" thickBot="1" x14ac:dyDescent="0.3">
      <c r="B186" s="14">
        <v>45943</v>
      </c>
      <c r="C186" s="15" t="s">
        <v>165</v>
      </c>
      <c r="D186" s="16" t="s">
        <v>421</v>
      </c>
      <c r="E186" s="17">
        <v>1</v>
      </c>
      <c r="F186" s="18">
        <v>6.2</v>
      </c>
    </row>
    <row r="187" spans="2:6" ht="16.5" customHeight="1" thickBot="1" x14ac:dyDescent="0.3">
      <c r="B187" s="14">
        <v>45943</v>
      </c>
      <c r="C187" s="15" t="s">
        <v>171</v>
      </c>
      <c r="D187" s="16" t="s">
        <v>670</v>
      </c>
      <c r="E187" s="17">
        <v>1</v>
      </c>
      <c r="F187" s="18">
        <v>6</v>
      </c>
    </row>
    <row r="188" spans="2:6" ht="16.5" customHeight="1" thickBot="1" x14ac:dyDescent="0.3">
      <c r="B188" s="14">
        <v>45943</v>
      </c>
      <c r="C188" s="15" t="s">
        <v>173</v>
      </c>
      <c r="D188" s="16" t="s">
        <v>429</v>
      </c>
      <c r="E188" s="17">
        <v>1</v>
      </c>
      <c r="F188" s="18">
        <v>6.5</v>
      </c>
    </row>
    <row r="189" spans="2:6" ht="16.5" customHeight="1" thickBot="1" x14ac:dyDescent="0.3">
      <c r="B189" s="14">
        <v>45943</v>
      </c>
      <c r="C189" s="15" t="s">
        <v>174</v>
      </c>
      <c r="D189" s="16" t="s">
        <v>661</v>
      </c>
      <c r="E189" s="17">
        <v>1</v>
      </c>
      <c r="F189" s="18">
        <v>5.5</v>
      </c>
    </row>
    <row r="190" spans="2:6" ht="16.5" customHeight="1" thickBot="1" x14ac:dyDescent="0.3">
      <c r="B190" s="14">
        <v>45943</v>
      </c>
      <c r="C190" s="15" t="s">
        <v>176</v>
      </c>
      <c r="D190" s="16" t="s">
        <v>432</v>
      </c>
      <c r="E190" s="17">
        <v>1</v>
      </c>
      <c r="F190" s="18">
        <v>5.5</v>
      </c>
    </row>
    <row r="191" spans="2:6" ht="16.5" customHeight="1" thickBot="1" x14ac:dyDescent="0.3">
      <c r="B191" s="14">
        <v>45943</v>
      </c>
      <c r="C191" s="15" t="s">
        <v>183</v>
      </c>
      <c r="D191" s="16" t="s">
        <v>439</v>
      </c>
      <c r="E191" s="17">
        <v>2</v>
      </c>
      <c r="F191" s="18">
        <v>10.6</v>
      </c>
    </row>
    <row r="192" spans="2:6" ht="16.5" customHeight="1" thickBot="1" x14ac:dyDescent="0.3">
      <c r="B192" s="14">
        <v>45943</v>
      </c>
      <c r="C192" s="15" t="s">
        <v>184</v>
      </c>
      <c r="D192" s="16" t="s">
        <v>440</v>
      </c>
      <c r="E192" s="17">
        <v>1</v>
      </c>
      <c r="F192" s="18">
        <v>5.3</v>
      </c>
    </row>
    <row r="193" spans="2:6" ht="16.5" customHeight="1" thickBot="1" x14ac:dyDescent="0.3">
      <c r="B193" s="14">
        <v>45943</v>
      </c>
      <c r="C193" s="15" t="s">
        <v>192</v>
      </c>
      <c r="D193" s="16" t="s">
        <v>448</v>
      </c>
      <c r="E193" s="17">
        <v>1</v>
      </c>
      <c r="F193" s="18">
        <v>5.5</v>
      </c>
    </row>
    <row r="194" spans="2:6" ht="16.5" customHeight="1" thickBot="1" x14ac:dyDescent="0.3">
      <c r="B194" s="14">
        <v>45943</v>
      </c>
      <c r="C194" s="15" t="s">
        <v>195</v>
      </c>
      <c r="D194" s="16" t="s">
        <v>451</v>
      </c>
      <c r="E194" s="17">
        <v>11</v>
      </c>
      <c r="F194" s="18">
        <v>60.5</v>
      </c>
    </row>
    <row r="195" spans="2:6" ht="16.5" customHeight="1" thickBot="1" x14ac:dyDescent="0.3">
      <c r="B195" s="14">
        <v>45943</v>
      </c>
      <c r="C195" s="15" t="s">
        <v>201</v>
      </c>
      <c r="D195" s="16" t="s">
        <v>664</v>
      </c>
      <c r="E195" s="17">
        <v>1</v>
      </c>
      <c r="F195" s="18">
        <v>5.5</v>
      </c>
    </row>
    <row r="196" spans="2:6" ht="16.5" customHeight="1" thickBot="1" x14ac:dyDescent="0.3">
      <c r="B196" s="14">
        <v>45943</v>
      </c>
      <c r="C196" s="15" t="s">
        <v>213</v>
      </c>
      <c r="D196" s="16" t="s">
        <v>469</v>
      </c>
      <c r="E196" s="17">
        <v>1</v>
      </c>
      <c r="F196" s="18">
        <v>5.5</v>
      </c>
    </row>
    <row r="197" spans="2:6" ht="16.5" customHeight="1" thickBot="1" x14ac:dyDescent="0.3">
      <c r="B197" s="14">
        <v>45943</v>
      </c>
      <c r="C197" s="15" t="s">
        <v>215</v>
      </c>
      <c r="D197" s="16" t="s">
        <v>471</v>
      </c>
      <c r="E197" s="17">
        <v>3</v>
      </c>
      <c r="F197" s="18">
        <v>19.5</v>
      </c>
    </row>
    <row r="198" spans="2:6" ht="16.5" customHeight="1" thickBot="1" x14ac:dyDescent="0.3">
      <c r="B198" s="14">
        <v>45943</v>
      </c>
      <c r="C198" s="15" t="s">
        <v>216</v>
      </c>
      <c r="D198" s="16" t="s">
        <v>472</v>
      </c>
      <c r="E198" s="17">
        <v>2</v>
      </c>
      <c r="F198" s="18">
        <v>12</v>
      </c>
    </row>
    <row r="199" spans="2:6" ht="16.5" customHeight="1" thickBot="1" x14ac:dyDescent="0.3">
      <c r="B199" s="14">
        <v>45943</v>
      </c>
      <c r="C199" s="15" t="s">
        <v>219</v>
      </c>
      <c r="D199" s="16" t="s">
        <v>475</v>
      </c>
      <c r="E199" s="17">
        <v>1</v>
      </c>
      <c r="F199" s="18">
        <v>6</v>
      </c>
    </row>
    <row r="200" spans="2:6" ht="16.5" customHeight="1" thickBot="1" x14ac:dyDescent="0.3">
      <c r="B200" s="14">
        <v>45943</v>
      </c>
      <c r="C200" s="15" t="s">
        <v>225</v>
      </c>
      <c r="D200" s="16" t="s">
        <v>481</v>
      </c>
      <c r="E200" s="17">
        <v>2</v>
      </c>
      <c r="F200" s="18">
        <v>12</v>
      </c>
    </row>
    <row r="201" spans="2:6" ht="16.5" customHeight="1" thickBot="1" x14ac:dyDescent="0.3">
      <c r="B201" s="14">
        <v>45943</v>
      </c>
      <c r="C201" s="15" t="s">
        <v>231</v>
      </c>
      <c r="D201" s="16" t="s">
        <v>487</v>
      </c>
      <c r="E201" s="17">
        <v>5</v>
      </c>
      <c r="F201" s="18">
        <v>32.5</v>
      </c>
    </row>
    <row r="202" spans="2:6" ht="16.5" customHeight="1" thickBot="1" x14ac:dyDescent="0.3">
      <c r="B202" s="14">
        <v>45943</v>
      </c>
      <c r="C202" s="15">
        <v>10015</v>
      </c>
      <c r="D202" s="16" t="s">
        <v>671</v>
      </c>
      <c r="E202" s="17">
        <v>1</v>
      </c>
      <c r="F202" s="18">
        <v>7.9</v>
      </c>
    </row>
    <row r="203" spans="2:6" ht="16.5" customHeight="1" thickBot="1" x14ac:dyDescent="0.3">
      <c r="B203" s="14">
        <v>45943</v>
      </c>
      <c r="C203" s="15">
        <v>10024</v>
      </c>
      <c r="D203" s="16" t="s">
        <v>672</v>
      </c>
      <c r="E203" s="17">
        <v>1</v>
      </c>
      <c r="F203" s="18">
        <v>7.9</v>
      </c>
    </row>
    <row r="204" spans="2:6" ht="16.5" customHeight="1" thickBot="1" x14ac:dyDescent="0.3">
      <c r="B204" s="14">
        <v>45943</v>
      </c>
      <c r="C204" s="15" t="s">
        <v>119</v>
      </c>
      <c r="D204" s="16" t="s">
        <v>657</v>
      </c>
      <c r="E204" s="17">
        <v>1</v>
      </c>
      <c r="F204" s="18">
        <v>5.5</v>
      </c>
    </row>
    <row r="205" spans="2:6" ht="16.5" customHeight="1" thickBot="1" x14ac:dyDescent="0.3">
      <c r="B205" s="14">
        <v>45943</v>
      </c>
      <c r="C205" s="15" t="s">
        <v>122</v>
      </c>
      <c r="D205" s="16" t="s">
        <v>650</v>
      </c>
      <c r="E205" s="17">
        <v>1</v>
      </c>
      <c r="F205" s="18">
        <v>5.5</v>
      </c>
    </row>
    <row r="206" spans="2:6" ht="16.5" customHeight="1" thickBot="1" x14ac:dyDescent="0.3">
      <c r="B206" s="22">
        <v>45943</v>
      </c>
      <c r="C206" s="23" t="s">
        <v>123</v>
      </c>
      <c r="D206" s="24" t="s">
        <v>651</v>
      </c>
      <c r="E206" s="25">
        <v>2</v>
      </c>
      <c r="F206" s="26">
        <v>11</v>
      </c>
    </row>
    <row r="207" spans="2:6" ht="15.75" customHeight="1" x14ac:dyDescent="0.25">
      <c r="B207" s="14">
        <v>45945</v>
      </c>
      <c r="C207" s="15" t="s">
        <v>103</v>
      </c>
      <c r="D207" s="16" t="s">
        <v>653</v>
      </c>
      <c r="E207" s="17">
        <v>1</v>
      </c>
      <c r="F207" s="18">
        <v>5.5</v>
      </c>
    </row>
    <row r="208" spans="2:6" ht="16.5" customHeight="1" thickBot="1" x14ac:dyDescent="0.3">
      <c r="B208" s="14">
        <v>45945</v>
      </c>
      <c r="C208" s="15" t="s">
        <v>127</v>
      </c>
      <c r="D208" s="16" t="s">
        <v>641</v>
      </c>
      <c r="E208" s="17">
        <v>2</v>
      </c>
      <c r="F208" s="18">
        <v>11.4</v>
      </c>
    </row>
    <row r="209" spans="2:6" ht="16.5" customHeight="1" thickBot="1" x14ac:dyDescent="0.3">
      <c r="B209" s="14">
        <v>45945</v>
      </c>
      <c r="C209" s="15" t="s">
        <v>130</v>
      </c>
      <c r="D209" s="16" t="s">
        <v>386</v>
      </c>
      <c r="E209" s="17">
        <v>1</v>
      </c>
      <c r="F209" s="18">
        <v>5.5</v>
      </c>
    </row>
    <row r="210" spans="2:6" ht="16.5" customHeight="1" thickBot="1" x14ac:dyDescent="0.3">
      <c r="B210" s="14">
        <v>45945</v>
      </c>
      <c r="C210" s="15" t="s">
        <v>157</v>
      </c>
      <c r="D210" s="16" t="s">
        <v>413</v>
      </c>
      <c r="E210" s="17">
        <v>2</v>
      </c>
      <c r="F210" s="18">
        <v>12.4</v>
      </c>
    </row>
    <row r="211" spans="2:6" ht="16.5" customHeight="1" thickBot="1" x14ac:dyDescent="0.3">
      <c r="B211" s="14">
        <v>45945</v>
      </c>
      <c r="C211" s="15" t="s">
        <v>165</v>
      </c>
      <c r="D211" s="16" t="s">
        <v>421</v>
      </c>
      <c r="E211" s="17">
        <v>2</v>
      </c>
      <c r="F211" s="18">
        <v>12.4</v>
      </c>
    </row>
    <row r="212" spans="2:6" ht="16.5" customHeight="1" thickBot="1" x14ac:dyDescent="0.3">
      <c r="B212" s="14">
        <v>45945</v>
      </c>
      <c r="C212" s="15" t="s">
        <v>174</v>
      </c>
      <c r="D212" s="16" t="s">
        <v>661</v>
      </c>
      <c r="E212" s="17">
        <v>1</v>
      </c>
      <c r="F212" s="18">
        <v>5.5</v>
      </c>
    </row>
    <row r="213" spans="2:6" ht="16.5" customHeight="1" thickBot="1" x14ac:dyDescent="0.3">
      <c r="B213" s="14">
        <v>45945</v>
      </c>
      <c r="C213" s="15" t="s">
        <v>184</v>
      </c>
      <c r="D213" s="16" t="s">
        <v>440</v>
      </c>
      <c r="E213" s="17">
        <v>1</v>
      </c>
      <c r="F213" s="18">
        <v>5.3</v>
      </c>
    </row>
    <row r="214" spans="2:6" ht="16.5" customHeight="1" thickBot="1" x14ac:dyDescent="0.3">
      <c r="B214" s="14">
        <v>45945</v>
      </c>
      <c r="C214" s="15" t="s">
        <v>186</v>
      </c>
      <c r="D214" s="16" t="s">
        <v>442</v>
      </c>
      <c r="E214" s="17">
        <v>1</v>
      </c>
      <c r="F214" s="18">
        <v>5.3</v>
      </c>
    </row>
    <row r="215" spans="2:6" ht="16.5" customHeight="1" thickBot="1" x14ac:dyDescent="0.3">
      <c r="B215" s="14">
        <v>45945</v>
      </c>
      <c r="C215" s="15" t="s">
        <v>195</v>
      </c>
      <c r="D215" s="16" t="s">
        <v>451</v>
      </c>
      <c r="E215" s="17">
        <v>7</v>
      </c>
      <c r="F215" s="18">
        <v>38.5</v>
      </c>
    </row>
    <row r="216" spans="2:6" ht="16.5" customHeight="1" thickBot="1" x14ac:dyDescent="0.3">
      <c r="B216" s="14">
        <v>45945</v>
      </c>
      <c r="C216" s="15" t="s">
        <v>201</v>
      </c>
      <c r="D216" s="16" t="s">
        <v>664</v>
      </c>
      <c r="E216" s="17">
        <v>2</v>
      </c>
      <c r="F216" s="18">
        <v>11</v>
      </c>
    </row>
    <row r="217" spans="2:6" ht="16.5" customHeight="1" thickBot="1" x14ac:dyDescent="0.3">
      <c r="B217" s="14">
        <v>45945</v>
      </c>
      <c r="C217" s="15" t="s">
        <v>213</v>
      </c>
      <c r="D217" s="16" t="s">
        <v>469</v>
      </c>
      <c r="E217" s="17">
        <v>1</v>
      </c>
      <c r="F217" s="18">
        <v>5.5</v>
      </c>
    </row>
    <row r="218" spans="2:6" ht="16.5" customHeight="1" thickBot="1" x14ac:dyDescent="0.3">
      <c r="B218" s="14">
        <v>45945</v>
      </c>
      <c r="C218" s="15" t="s">
        <v>214</v>
      </c>
      <c r="D218" s="16" t="s">
        <v>654</v>
      </c>
      <c r="E218" s="17">
        <v>1</v>
      </c>
      <c r="F218" s="18">
        <v>5.5</v>
      </c>
    </row>
    <row r="219" spans="2:6" ht="16.5" customHeight="1" thickBot="1" x14ac:dyDescent="0.3">
      <c r="B219" s="14">
        <v>45945</v>
      </c>
      <c r="C219" s="15" t="s">
        <v>216</v>
      </c>
      <c r="D219" s="16" t="s">
        <v>472</v>
      </c>
      <c r="E219" s="17">
        <v>1</v>
      </c>
      <c r="F219" s="18">
        <v>6</v>
      </c>
    </row>
    <row r="220" spans="2:6" ht="16.5" customHeight="1" thickBot="1" x14ac:dyDescent="0.3">
      <c r="B220" s="14">
        <v>45945</v>
      </c>
      <c r="C220" s="15" t="s">
        <v>219</v>
      </c>
      <c r="D220" s="16" t="s">
        <v>475</v>
      </c>
      <c r="E220" s="17">
        <v>2</v>
      </c>
      <c r="F220" s="18">
        <v>12</v>
      </c>
    </row>
    <row r="221" spans="2:6" ht="16.5" customHeight="1" thickBot="1" x14ac:dyDescent="0.3">
      <c r="B221" s="14">
        <v>45945</v>
      </c>
      <c r="C221" s="15" t="s">
        <v>225</v>
      </c>
      <c r="D221" s="16" t="s">
        <v>481</v>
      </c>
      <c r="E221" s="17">
        <v>1</v>
      </c>
      <c r="F221" s="18">
        <v>6</v>
      </c>
    </row>
    <row r="222" spans="2:6" ht="16.5" customHeight="1" thickBot="1" x14ac:dyDescent="0.3">
      <c r="B222" s="14">
        <v>45945</v>
      </c>
      <c r="C222" s="15" t="s">
        <v>226</v>
      </c>
      <c r="D222" s="16" t="s">
        <v>482</v>
      </c>
      <c r="E222" s="17">
        <v>1</v>
      </c>
      <c r="F222" s="18">
        <v>5.5</v>
      </c>
    </row>
    <row r="223" spans="2:6" ht="16.5" customHeight="1" thickBot="1" x14ac:dyDescent="0.3">
      <c r="B223" s="14">
        <v>45945</v>
      </c>
      <c r="C223" s="15" t="s">
        <v>231</v>
      </c>
      <c r="D223" s="16" t="s">
        <v>487</v>
      </c>
      <c r="E223" s="17">
        <v>2</v>
      </c>
      <c r="F223" s="18">
        <v>13</v>
      </c>
    </row>
    <row r="224" spans="2:6" ht="16.5" customHeight="1" thickBot="1" x14ac:dyDescent="0.3">
      <c r="B224" s="14">
        <v>45945</v>
      </c>
      <c r="C224" s="15">
        <v>10045</v>
      </c>
      <c r="D224" s="16" t="s">
        <v>673</v>
      </c>
      <c r="E224" s="17">
        <v>1</v>
      </c>
      <c r="F224" s="18">
        <v>7.9</v>
      </c>
    </row>
    <row r="225" spans="2:6" ht="16.5" customHeight="1" thickBot="1" x14ac:dyDescent="0.3">
      <c r="B225" s="14">
        <v>45945</v>
      </c>
      <c r="C225" s="15" t="s">
        <v>122</v>
      </c>
      <c r="D225" s="16" t="s">
        <v>650</v>
      </c>
      <c r="E225" s="17">
        <v>1</v>
      </c>
      <c r="F225" s="18">
        <v>5.5</v>
      </c>
    </row>
    <row r="226" spans="2:6" ht="16.5" customHeight="1" thickBot="1" x14ac:dyDescent="0.3">
      <c r="B226" s="22">
        <v>45945</v>
      </c>
      <c r="C226" s="23" t="s">
        <v>123</v>
      </c>
      <c r="D226" s="24" t="s">
        <v>651</v>
      </c>
      <c r="E226" s="25">
        <v>6</v>
      </c>
      <c r="F226" s="26">
        <v>33</v>
      </c>
    </row>
    <row r="227" spans="2:6" ht="15.75" customHeight="1" x14ac:dyDescent="0.25">
      <c r="B227" s="22">
        <v>45945</v>
      </c>
      <c r="C227" s="23">
        <v>10009</v>
      </c>
      <c r="D227" s="24" t="s">
        <v>660</v>
      </c>
      <c r="E227" s="25">
        <v>2</v>
      </c>
      <c r="F227" s="26">
        <v>3</v>
      </c>
    </row>
    <row r="228" spans="2:6" ht="15.75" customHeight="1" x14ac:dyDescent="0.25">
      <c r="B228" s="14">
        <v>45945</v>
      </c>
      <c r="C228" s="15" t="s">
        <v>104</v>
      </c>
      <c r="D228" s="16" t="s">
        <v>360</v>
      </c>
      <c r="E228" s="17">
        <v>1</v>
      </c>
      <c r="F228" s="18">
        <v>5.5</v>
      </c>
    </row>
    <row r="229" spans="2:6" ht="16.5" customHeight="1" thickBot="1" x14ac:dyDescent="0.3">
      <c r="B229" s="14">
        <v>45945</v>
      </c>
      <c r="C229" s="15" t="s">
        <v>111</v>
      </c>
      <c r="D229" s="16" t="s">
        <v>367</v>
      </c>
      <c r="E229" s="17">
        <v>1</v>
      </c>
      <c r="F229" s="18">
        <v>5.5</v>
      </c>
    </row>
    <row r="230" spans="2:6" ht="16.5" customHeight="1" thickBot="1" x14ac:dyDescent="0.3">
      <c r="B230" s="14">
        <v>45945</v>
      </c>
      <c r="C230" s="15" t="s">
        <v>129</v>
      </c>
      <c r="D230" s="16" t="s">
        <v>385</v>
      </c>
      <c r="E230" s="17">
        <v>1</v>
      </c>
      <c r="F230" s="18">
        <v>5.3</v>
      </c>
    </row>
    <row r="231" spans="2:6" ht="16.5" customHeight="1" thickBot="1" x14ac:dyDescent="0.3">
      <c r="B231" s="14">
        <v>45945</v>
      </c>
      <c r="C231" s="15" t="s">
        <v>130</v>
      </c>
      <c r="D231" s="16" t="s">
        <v>386</v>
      </c>
      <c r="E231" s="17">
        <v>2</v>
      </c>
      <c r="F231" s="18">
        <v>11</v>
      </c>
    </row>
    <row r="232" spans="2:6" ht="16.5" customHeight="1" thickBot="1" x14ac:dyDescent="0.3">
      <c r="B232" s="14">
        <v>45945</v>
      </c>
      <c r="C232" s="15" t="s">
        <v>132</v>
      </c>
      <c r="D232" s="16" t="s">
        <v>388</v>
      </c>
      <c r="E232" s="17">
        <v>2</v>
      </c>
      <c r="F232" s="18">
        <v>11</v>
      </c>
    </row>
    <row r="233" spans="2:6" ht="16.5" customHeight="1" thickBot="1" x14ac:dyDescent="0.3">
      <c r="B233" s="14">
        <v>45945</v>
      </c>
      <c r="C233" s="15" t="s">
        <v>157</v>
      </c>
      <c r="D233" s="16" t="s">
        <v>413</v>
      </c>
      <c r="E233" s="17">
        <v>2</v>
      </c>
      <c r="F233" s="18">
        <v>12.4</v>
      </c>
    </row>
    <row r="234" spans="2:6" ht="16.5" customHeight="1" thickBot="1" x14ac:dyDescent="0.3">
      <c r="B234" s="14">
        <v>45945</v>
      </c>
      <c r="C234" s="15" t="s">
        <v>165</v>
      </c>
      <c r="D234" s="16" t="s">
        <v>421</v>
      </c>
      <c r="E234" s="17">
        <v>1</v>
      </c>
      <c r="F234" s="18">
        <v>6.2</v>
      </c>
    </row>
    <row r="235" spans="2:6" ht="16.5" customHeight="1" thickBot="1" x14ac:dyDescent="0.3">
      <c r="B235" s="14">
        <v>45945</v>
      </c>
      <c r="C235" s="15" t="s">
        <v>191</v>
      </c>
      <c r="D235" s="16" t="s">
        <v>447</v>
      </c>
      <c r="E235" s="17">
        <v>1</v>
      </c>
      <c r="F235" s="18">
        <v>5.5</v>
      </c>
    </row>
    <row r="236" spans="2:6" ht="16.5" customHeight="1" thickBot="1" x14ac:dyDescent="0.3">
      <c r="B236" s="14">
        <v>45945</v>
      </c>
      <c r="C236" s="15" t="s">
        <v>195</v>
      </c>
      <c r="D236" s="16" t="s">
        <v>451</v>
      </c>
      <c r="E236" s="17">
        <v>14</v>
      </c>
      <c r="F236" s="18">
        <v>77</v>
      </c>
    </row>
    <row r="237" spans="2:6" ht="16.5" customHeight="1" thickBot="1" x14ac:dyDescent="0.3">
      <c r="B237" s="14">
        <v>45945</v>
      </c>
      <c r="C237" s="15" t="s">
        <v>213</v>
      </c>
      <c r="D237" s="16" t="s">
        <v>469</v>
      </c>
      <c r="E237" s="17">
        <v>1</v>
      </c>
      <c r="F237" s="18">
        <v>5.5</v>
      </c>
    </row>
    <row r="238" spans="2:6" ht="16.5" customHeight="1" thickBot="1" x14ac:dyDescent="0.3">
      <c r="B238" s="14">
        <v>45945</v>
      </c>
      <c r="C238" s="15" t="s">
        <v>215</v>
      </c>
      <c r="D238" s="16" t="s">
        <v>471</v>
      </c>
      <c r="E238" s="17">
        <v>2</v>
      </c>
      <c r="F238" s="18">
        <v>13</v>
      </c>
    </row>
    <row r="239" spans="2:6" ht="16.5" customHeight="1" thickBot="1" x14ac:dyDescent="0.3">
      <c r="B239" s="14">
        <v>45945</v>
      </c>
      <c r="C239" s="15" t="s">
        <v>216</v>
      </c>
      <c r="D239" s="16" t="s">
        <v>472</v>
      </c>
      <c r="E239" s="17">
        <v>1</v>
      </c>
      <c r="F239" s="18">
        <v>6</v>
      </c>
    </row>
    <row r="240" spans="2:6" ht="16.5" customHeight="1" thickBot="1" x14ac:dyDescent="0.3">
      <c r="B240" s="14">
        <v>45945</v>
      </c>
      <c r="C240" s="15" t="s">
        <v>218</v>
      </c>
      <c r="D240" s="16" t="s">
        <v>655</v>
      </c>
      <c r="E240" s="17">
        <v>2</v>
      </c>
      <c r="F240" s="18">
        <v>11</v>
      </c>
    </row>
    <row r="241" spans="2:6" ht="16.5" customHeight="1" thickBot="1" x14ac:dyDescent="0.3">
      <c r="B241" s="14">
        <v>45945</v>
      </c>
      <c r="C241" s="15" t="s">
        <v>223</v>
      </c>
      <c r="D241" s="16" t="s">
        <v>479</v>
      </c>
      <c r="E241" s="17">
        <v>2</v>
      </c>
      <c r="F241" s="18">
        <v>11</v>
      </c>
    </row>
    <row r="242" spans="2:6" ht="16.5" customHeight="1" thickBot="1" x14ac:dyDescent="0.3">
      <c r="B242" s="14">
        <v>45945</v>
      </c>
      <c r="C242" s="15" t="s">
        <v>225</v>
      </c>
      <c r="D242" s="16" t="s">
        <v>481</v>
      </c>
      <c r="E242" s="17">
        <v>4</v>
      </c>
      <c r="F242" s="18">
        <v>24</v>
      </c>
    </row>
    <row r="243" spans="2:6" ht="16.5" customHeight="1" thickBot="1" x14ac:dyDescent="0.3">
      <c r="B243" s="14">
        <v>45945</v>
      </c>
      <c r="C243" s="15" t="s">
        <v>199</v>
      </c>
      <c r="D243" s="16" t="s">
        <v>674</v>
      </c>
      <c r="E243" s="17">
        <v>1</v>
      </c>
      <c r="F243" s="18">
        <v>7.7</v>
      </c>
    </row>
    <row r="244" spans="2:6" ht="16.5" customHeight="1" thickBot="1" x14ac:dyDescent="0.3">
      <c r="B244" s="14">
        <v>45945</v>
      </c>
      <c r="C244" s="15">
        <v>10023</v>
      </c>
      <c r="D244" s="16" t="s">
        <v>675</v>
      </c>
      <c r="E244" s="17">
        <v>1</v>
      </c>
      <c r="F244" s="18">
        <v>8.9</v>
      </c>
    </row>
    <row r="245" spans="2:6" ht="16.5" customHeight="1" thickBot="1" x14ac:dyDescent="0.3">
      <c r="B245" s="14">
        <v>45945</v>
      </c>
      <c r="C245" s="15" t="s">
        <v>122</v>
      </c>
      <c r="D245" s="16" t="s">
        <v>650</v>
      </c>
      <c r="E245" s="17">
        <v>2</v>
      </c>
      <c r="F245" s="18">
        <v>11</v>
      </c>
    </row>
    <row r="246" spans="2:6" ht="16.5" customHeight="1" thickBot="1" x14ac:dyDescent="0.3">
      <c r="B246" s="22">
        <v>45945</v>
      </c>
      <c r="C246" s="23">
        <v>10009</v>
      </c>
      <c r="D246" s="24" t="s">
        <v>660</v>
      </c>
      <c r="E246" s="25">
        <v>1</v>
      </c>
      <c r="F246" s="26">
        <v>1.5</v>
      </c>
    </row>
    <row r="247" spans="2:6" ht="15.75" customHeight="1" x14ac:dyDescent="0.25">
      <c r="B247" s="14">
        <v>45946</v>
      </c>
      <c r="C247" s="15" t="s">
        <v>103</v>
      </c>
      <c r="D247" s="16" t="s">
        <v>653</v>
      </c>
      <c r="E247" s="17">
        <v>1</v>
      </c>
      <c r="F247" s="18">
        <v>5.5</v>
      </c>
    </row>
    <row r="248" spans="2:6" ht="16.5" customHeight="1" thickBot="1" x14ac:dyDescent="0.3">
      <c r="B248" s="14">
        <v>45946</v>
      </c>
      <c r="C248" s="15" t="s">
        <v>112</v>
      </c>
      <c r="D248" s="16" t="s">
        <v>669</v>
      </c>
      <c r="E248" s="17">
        <v>1</v>
      </c>
      <c r="F248" s="18">
        <v>5.5</v>
      </c>
    </row>
    <row r="249" spans="2:6" ht="16.5" customHeight="1" thickBot="1" x14ac:dyDescent="0.3">
      <c r="B249" s="14">
        <v>45946</v>
      </c>
      <c r="C249" s="15" t="s">
        <v>114</v>
      </c>
      <c r="D249" s="16" t="s">
        <v>370</v>
      </c>
      <c r="E249" s="17">
        <v>1</v>
      </c>
      <c r="F249" s="18">
        <v>5.3</v>
      </c>
    </row>
    <row r="250" spans="2:6" ht="16.5" customHeight="1" thickBot="1" x14ac:dyDescent="0.3">
      <c r="B250" s="14">
        <v>45946</v>
      </c>
      <c r="C250" s="15" t="s">
        <v>132</v>
      </c>
      <c r="D250" s="16" t="s">
        <v>388</v>
      </c>
      <c r="E250" s="17">
        <v>1</v>
      </c>
      <c r="F250" s="18">
        <v>5.5</v>
      </c>
    </row>
    <row r="251" spans="2:6" ht="16.5" customHeight="1" thickBot="1" x14ac:dyDescent="0.3">
      <c r="B251" s="14">
        <v>45946</v>
      </c>
      <c r="C251" s="15" t="s">
        <v>139</v>
      </c>
      <c r="D251" s="16" t="s">
        <v>395</v>
      </c>
      <c r="E251" s="17">
        <v>2</v>
      </c>
      <c r="F251" s="18">
        <v>10.6</v>
      </c>
    </row>
    <row r="252" spans="2:6" ht="16.5" customHeight="1" thickBot="1" x14ac:dyDescent="0.3">
      <c r="B252" s="14">
        <v>45946</v>
      </c>
      <c r="C252" s="15" t="s">
        <v>157</v>
      </c>
      <c r="D252" s="16" t="s">
        <v>413</v>
      </c>
      <c r="E252" s="17">
        <v>1</v>
      </c>
      <c r="F252" s="18">
        <v>6.2</v>
      </c>
    </row>
    <row r="253" spans="2:6" ht="16.5" customHeight="1" thickBot="1" x14ac:dyDescent="0.3">
      <c r="B253" s="14">
        <v>45946</v>
      </c>
      <c r="C253" s="15" t="s">
        <v>165</v>
      </c>
      <c r="D253" s="16" t="s">
        <v>421</v>
      </c>
      <c r="E253" s="17">
        <v>1</v>
      </c>
      <c r="F253" s="18">
        <v>6.2</v>
      </c>
    </row>
    <row r="254" spans="2:6" ht="16.5" customHeight="1" thickBot="1" x14ac:dyDescent="0.3">
      <c r="B254" s="14">
        <v>45946</v>
      </c>
      <c r="C254" s="15" t="s">
        <v>170</v>
      </c>
      <c r="D254" s="16" t="s">
        <v>676</v>
      </c>
      <c r="E254" s="17">
        <v>4</v>
      </c>
      <c r="F254" s="18">
        <v>21.2</v>
      </c>
    </row>
    <row r="255" spans="2:6" ht="16.5" customHeight="1" thickBot="1" x14ac:dyDescent="0.3">
      <c r="B255" s="14">
        <v>45946</v>
      </c>
      <c r="C255" s="15" t="s">
        <v>184</v>
      </c>
      <c r="D255" s="16" t="s">
        <v>440</v>
      </c>
      <c r="E255" s="17">
        <v>2</v>
      </c>
      <c r="F255" s="18">
        <v>10.6</v>
      </c>
    </row>
    <row r="256" spans="2:6" ht="16.5" customHeight="1" thickBot="1" x14ac:dyDescent="0.3">
      <c r="B256" s="14">
        <v>45946</v>
      </c>
      <c r="C256" s="15" t="s">
        <v>193</v>
      </c>
      <c r="D256" s="16" t="s">
        <v>449</v>
      </c>
      <c r="E256" s="17">
        <v>1</v>
      </c>
      <c r="F256" s="18">
        <v>6.5</v>
      </c>
    </row>
    <row r="257" spans="2:6" ht="16.5" customHeight="1" thickBot="1" x14ac:dyDescent="0.3">
      <c r="B257" s="14">
        <v>45946</v>
      </c>
      <c r="C257" s="15" t="s">
        <v>195</v>
      </c>
      <c r="D257" s="16" t="s">
        <v>451</v>
      </c>
      <c r="E257" s="17">
        <v>6</v>
      </c>
      <c r="F257" s="18">
        <v>33</v>
      </c>
    </row>
    <row r="258" spans="2:6" ht="16.5" customHeight="1" thickBot="1" x14ac:dyDescent="0.3">
      <c r="B258" s="14">
        <v>45946</v>
      </c>
      <c r="C258" s="15" t="s">
        <v>215</v>
      </c>
      <c r="D258" s="16" t="s">
        <v>471</v>
      </c>
      <c r="E258" s="17">
        <v>2</v>
      </c>
      <c r="F258" s="18">
        <v>13</v>
      </c>
    </row>
    <row r="259" spans="2:6" ht="16.5" customHeight="1" thickBot="1" x14ac:dyDescent="0.3">
      <c r="B259" s="14">
        <v>45946</v>
      </c>
      <c r="C259" s="15" t="s">
        <v>216</v>
      </c>
      <c r="D259" s="16" t="s">
        <v>472</v>
      </c>
      <c r="E259" s="17">
        <v>1</v>
      </c>
      <c r="F259" s="18">
        <v>6</v>
      </c>
    </row>
    <row r="260" spans="2:6" ht="16.5" customHeight="1" thickBot="1" x14ac:dyDescent="0.3">
      <c r="B260" s="14">
        <v>45946</v>
      </c>
      <c r="C260" s="15" t="s">
        <v>219</v>
      </c>
      <c r="D260" s="16" t="s">
        <v>475</v>
      </c>
      <c r="E260" s="17">
        <v>2</v>
      </c>
      <c r="F260" s="18">
        <v>12</v>
      </c>
    </row>
    <row r="261" spans="2:6" ht="16.5" customHeight="1" thickBot="1" x14ac:dyDescent="0.3">
      <c r="B261" s="14">
        <v>45946</v>
      </c>
      <c r="C261" s="15" t="s">
        <v>225</v>
      </c>
      <c r="D261" s="16" t="s">
        <v>481</v>
      </c>
      <c r="E261" s="17">
        <v>2</v>
      </c>
      <c r="F261" s="18">
        <v>12</v>
      </c>
    </row>
    <row r="262" spans="2:6" ht="16.5" customHeight="1" thickBot="1" x14ac:dyDescent="0.3">
      <c r="B262" s="14">
        <v>45946</v>
      </c>
      <c r="C262" s="15" t="s">
        <v>231</v>
      </c>
      <c r="D262" s="16" t="s">
        <v>487</v>
      </c>
      <c r="E262" s="17">
        <v>3</v>
      </c>
      <c r="F262" s="18">
        <v>19.5</v>
      </c>
    </row>
    <row r="263" spans="2:6" ht="16.5" customHeight="1" thickBot="1" x14ac:dyDescent="0.3">
      <c r="B263" s="14">
        <v>45946</v>
      </c>
      <c r="C263" s="15" t="s">
        <v>118</v>
      </c>
      <c r="D263" s="16" t="s">
        <v>649</v>
      </c>
      <c r="E263" s="17">
        <v>1</v>
      </c>
      <c r="F263" s="18">
        <v>5.5</v>
      </c>
    </row>
    <row r="264" spans="2:6" ht="16.5" customHeight="1" thickBot="1" x14ac:dyDescent="0.3">
      <c r="B264" s="14">
        <v>45946</v>
      </c>
      <c r="C264" s="15" t="s">
        <v>119</v>
      </c>
      <c r="D264" s="16" t="s">
        <v>657</v>
      </c>
      <c r="E264" s="17">
        <v>2</v>
      </c>
      <c r="F264" s="18">
        <v>11</v>
      </c>
    </row>
    <row r="265" spans="2:6" ht="16.5" customHeight="1" thickBot="1" x14ac:dyDescent="0.3">
      <c r="B265" s="14">
        <v>45946</v>
      </c>
      <c r="C265" s="15" t="s">
        <v>122</v>
      </c>
      <c r="D265" s="16" t="s">
        <v>650</v>
      </c>
      <c r="E265" s="17">
        <v>1</v>
      </c>
      <c r="F265" s="18">
        <v>5.5</v>
      </c>
    </row>
    <row r="266" spans="2:6" ht="16.5" customHeight="1" thickBot="1" x14ac:dyDescent="0.3">
      <c r="B266" s="22">
        <v>45946</v>
      </c>
      <c r="C266" s="23" t="s">
        <v>131</v>
      </c>
      <c r="D266" s="24" t="s">
        <v>387</v>
      </c>
      <c r="E266" s="25">
        <v>1</v>
      </c>
      <c r="F266" s="26">
        <v>5.5</v>
      </c>
    </row>
    <row r="267" spans="2:6" ht="15.75" customHeight="1" x14ac:dyDescent="0.25">
      <c r="B267" s="14">
        <v>45947</v>
      </c>
      <c r="C267" s="15" t="s">
        <v>103</v>
      </c>
      <c r="D267" s="16" t="s">
        <v>653</v>
      </c>
      <c r="E267" s="17">
        <v>2</v>
      </c>
      <c r="F267" s="18">
        <v>11</v>
      </c>
    </row>
    <row r="268" spans="2:6" ht="16.5" customHeight="1" thickBot="1" x14ac:dyDescent="0.3">
      <c r="B268" s="14">
        <v>45947</v>
      </c>
      <c r="C268" s="15" t="s">
        <v>104</v>
      </c>
      <c r="D268" s="16" t="s">
        <v>360</v>
      </c>
      <c r="E268" s="17">
        <v>1</v>
      </c>
      <c r="F268" s="18">
        <v>5.5</v>
      </c>
    </row>
    <row r="269" spans="2:6" ht="16.5" customHeight="1" thickBot="1" x14ac:dyDescent="0.3">
      <c r="B269" s="14">
        <v>45947</v>
      </c>
      <c r="C269" s="15" t="s">
        <v>111</v>
      </c>
      <c r="D269" s="16" t="s">
        <v>367</v>
      </c>
      <c r="E269" s="17">
        <v>3</v>
      </c>
      <c r="F269" s="18">
        <v>16.5</v>
      </c>
    </row>
    <row r="270" spans="2:6" ht="16.5" customHeight="1" thickBot="1" x14ac:dyDescent="0.3">
      <c r="B270" s="14">
        <v>45947</v>
      </c>
      <c r="C270" s="15" t="s">
        <v>130</v>
      </c>
      <c r="D270" s="16" t="s">
        <v>386</v>
      </c>
      <c r="E270" s="17">
        <v>1</v>
      </c>
      <c r="F270" s="18">
        <v>5.5</v>
      </c>
    </row>
    <row r="271" spans="2:6" ht="16.5" customHeight="1" thickBot="1" x14ac:dyDescent="0.3">
      <c r="B271" s="14">
        <v>45947</v>
      </c>
      <c r="C271" s="15" t="s">
        <v>170</v>
      </c>
      <c r="D271" s="16" t="s">
        <v>676</v>
      </c>
      <c r="E271" s="17">
        <v>1</v>
      </c>
      <c r="F271" s="18">
        <v>5.3</v>
      </c>
    </row>
    <row r="272" spans="2:6" ht="16.5" customHeight="1" thickBot="1" x14ac:dyDescent="0.3">
      <c r="B272" s="14">
        <v>45947</v>
      </c>
      <c r="C272" s="15" t="s">
        <v>174</v>
      </c>
      <c r="D272" s="16" t="s">
        <v>661</v>
      </c>
      <c r="E272" s="17">
        <v>1</v>
      </c>
      <c r="F272" s="18">
        <v>5.5</v>
      </c>
    </row>
    <row r="273" spans="2:6" ht="16.5" customHeight="1" thickBot="1" x14ac:dyDescent="0.3">
      <c r="B273" s="14">
        <v>45947</v>
      </c>
      <c r="C273" s="15" t="s">
        <v>184</v>
      </c>
      <c r="D273" s="16" t="s">
        <v>440</v>
      </c>
      <c r="E273" s="17">
        <v>1</v>
      </c>
      <c r="F273" s="18">
        <v>5.3</v>
      </c>
    </row>
    <row r="274" spans="2:6" ht="16.5" customHeight="1" thickBot="1" x14ac:dyDescent="0.3">
      <c r="B274" s="14">
        <v>45947</v>
      </c>
      <c r="C274" s="15" t="s">
        <v>195</v>
      </c>
      <c r="D274" s="16" t="s">
        <v>451</v>
      </c>
      <c r="E274" s="17">
        <v>9</v>
      </c>
      <c r="F274" s="18">
        <v>49.5</v>
      </c>
    </row>
    <row r="275" spans="2:6" ht="16.5" customHeight="1" thickBot="1" x14ac:dyDescent="0.3">
      <c r="B275" s="14">
        <v>45947</v>
      </c>
      <c r="C275" s="15" t="s">
        <v>205</v>
      </c>
      <c r="D275" s="16" t="s">
        <v>461</v>
      </c>
      <c r="E275" s="17">
        <v>1</v>
      </c>
      <c r="F275" s="18">
        <v>5.4</v>
      </c>
    </row>
    <row r="276" spans="2:6" ht="16.5" customHeight="1" thickBot="1" x14ac:dyDescent="0.3">
      <c r="B276" s="14">
        <v>45947</v>
      </c>
      <c r="C276" s="15" t="s">
        <v>215</v>
      </c>
      <c r="D276" s="16" t="s">
        <v>471</v>
      </c>
      <c r="E276" s="17">
        <v>2</v>
      </c>
      <c r="F276" s="18">
        <v>13</v>
      </c>
    </row>
    <row r="277" spans="2:6" ht="16.5" customHeight="1" thickBot="1" x14ac:dyDescent="0.3">
      <c r="B277" s="14">
        <v>45947</v>
      </c>
      <c r="C277" s="15" t="s">
        <v>216</v>
      </c>
      <c r="D277" s="16" t="s">
        <v>472</v>
      </c>
      <c r="E277" s="17">
        <v>1</v>
      </c>
      <c r="F277" s="18">
        <v>6</v>
      </c>
    </row>
    <row r="278" spans="2:6" ht="16.5" customHeight="1" thickBot="1" x14ac:dyDescent="0.3">
      <c r="B278" s="14">
        <v>45947</v>
      </c>
      <c r="C278" s="15" t="s">
        <v>225</v>
      </c>
      <c r="D278" s="16" t="s">
        <v>481</v>
      </c>
      <c r="E278" s="17">
        <v>2</v>
      </c>
      <c r="F278" s="18">
        <v>12</v>
      </c>
    </row>
    <row r="279" spans="2:6" ht="16.5" customHeight="1" thickBot="1" x14ac:dyDescent="0.3">
      <c r="B279" s="14">
        <v>45947</v>
      </c>
      <c r="C279" s="15" t="s">
        <v>226</v>
      </c>
      <c r="D279" s="16" t="s">
        <v>482</v>
      </c>
      <c r="E279" s="17">
        <v>1</v>
      </c>
      <c r="F279" s="18">
        <v>5.5</v>
      </c>
    </row>
    <row r="280" spans="2:6" ht="16.5" customHeight="1" thickBot="1" x14ac:dyDescent="0.3">
      <c r="B280" s="14">
        <v>45947</v>
      </c>
      <c r="C280" s="15" t="s">
        <v>231</v>
      </c>
      <c r="D280" s="16" t="s">
        <v>487</v>
      </c>
      <c r="E280" s="17">
        <v>1</v>
      </c>
      <c r="F280" s="18">
        <v>6.5</v>
      </c>
    </row>
    <row r="281" spans="2:6" ht="16.5" customHeight="1" thickBot="1" x14ac:dyDescent="0.3">
      <c r="B281" s="14">
        <v>45947</v>
      </c>
      <c r="C281" s="15" t="s">
        <v>232</v>
      </c>
      <c r="D281" s="16" t="s">
        <v>488</v>
      </c>
      <c r="E281" s="17">
        <v>1</v>
      </c>
      <c r="F281" s="18">
        <v>5.5</v>
      </c>
    </row>
    <row r="282" spans="2:6" ht="16.5" customHeight="1" thickBot="1" x14ac:dyDescent="0.3">
      <c r="B282" s="14">
        <v>45947</v>
      </c>
      <c r="C282" s="15">
        <v>10019</v>
      </c>
      <c r="D282" s="16" t="s">
        <v>666</v>
      </c>
      <c r="E282" s="17">
        <v>1</v>
      </c>
      <c r="F282" s="18">
        <v>8.9</v>
      </c>
    </row>
    <row r="283" spans="2:6" ht="16.5" customHeight="1" thickBot="1" x14ac:dyDescent="0.3">
      <c r="B283" s="14">
        <v>45947</v>
      </c>
      <c r="C283" s="15">
        <v>10023</v>
      </c>
      <c r="D283" s="16" t="s">
        <v>675</v>
      </c>
      <c r="E283" s="17">
        <v>2</v>
      </c>
      <c r="F283" s="18">
        <v>17.8</v>
      </c>
    </row>
    <row r="284" spans="2:6" ht="16.5" customHeight="1" thickBot="1" x14ac:dyDescent="0.3">
      <c r="B284" s="14">
        <v>45947</v>
      </c>
      <c r="C284" s="15">
        <v>10034</v>
      </c>
      <c r="D284" s="16" t="s">
        <v>677</v>
      </c>
      <c r="E284" s="17">
        <v>1</v>
      </c>
      <c r="F284" s="18">
        <v>8.9</v>
      </c>
    </row>
    <row r="285" spans="2:6" ht="32.25" customHeight="1" thickBot="1" x14ac:dyDescent="0.3">
      <c r="B285" s="14">
        <v>45947</v>
      </c>
      <c r="C285" s="15" t="s">
        <v>116</v>
      </c>
      <c r="D285" s="16" t="s">
        <v>665</v>
      </c>
      <c r="E285" s="17">
        <v>1</v>
      </c>
      <c r="F285" s="18">
        <v>5.5</v>
      </c>
    </row>
    <row r="286" spans="2:6" ht="16.5" customHeight="1" thickBot="1" x14ac:dyDescent="0.3">
      <c r="B286" s="14">
        <v>45947</v>
      </c>
      <c r="C286" s="15" t="s">
        <v>118</v>
      </c>
      <c r="D286" s="16" t="s">
        <v>649</v>
      </c>
      <c r="E286" s="17">
        <v>1</v>
      </c>
      <c r="F286" s="18">
        <v>5.5</v>
      </c>
    </row>
    <row r="287" spans="2:6" ht="16.5" customHeight="1" thickBot="1" x14ac:dyDescent="0.3">
      <c r="B287" s="14">
        <v>45947</v>
      </c>
      <c r="C287" s="15" t="s">
        <v>119</v>
      </c>
      <c r="D287" s="16" t="s">
        <v>657</v>
      </c>
      <c r="E287" s="17">
        <v>2</v>
      </c>
      <c r="F287" s="18">
        <v>11</v>
      </c>
    </row>
    <row r="288" spans="2:6" ht="16.5" customHeight="1" thickBot="1" x14ac:dyDescent="0.3">
      <c r="B288" s="14">
        <v>45947</v>
      </c>
      <c r="C288" s="15" t="s">
        <v>122</v>
      </c>
      <c r="D288" s="16" t="s">
        <v>650</v>
      </c>
      <c r="E288" s="17">
        <v>3</v>
      </c>
      <c r="F288" s="18">
        <v>16.5</v>
      </c>
    </row>
    <row r="289" spans="2:6" ht="16.5" customHeight="1" thickBot="1" x14ac:dyDescent="0.3">
      <c r="B289" s="22">
        <v>45947</v>
      </c>
      <c r="C289" s="23" t="s">
        <v>131</v>
      </c>
      <c r="D289" s="24" t="s">
        <v>387</v>
      </c>
      <c r="E289" s="25">
        <v>2</v>
      </c>
      <c r="F289" s="26">
        <v>11</v>
      </c>
    </row>
    <row r="290" spans="2:6" ht="15.75" customHeight="1" x14ac:dyDescent="0.25">
      <c r="B290" s="14">
        <v>45948</v>
      </c>
      <c r="C290" s="15" t="s">
        <v>103</v>
      </c>
      <c r="D290" s="16" t="s">
        <v>653</v>
      </c>
      <c r="E290" s="17">
        <v>1</v>
      </c>
      <c r="F290" s="18">
        <v>5.5</v>
      </c>
    </row>
    <row r="291" spans="2:6" ht="16.5" customHeight="1" thickBot="1" x14ac:dyDescent="0.3">
      <c r="B291" s="14">
        <v>45948</v>
      </c>
      <c r="C291" s="15" t="s">
        <v>111</v>
      </c>
      <c r="D291" s="16" t="s">
        <v>367</v>
      </c>
      <c r="E291" s="17">
        <v>1</v>
      </c>
      <c r="F291" s="18">
        <v>5.5</v>
      </c>
    </row>
    <row r="292" spans="2:6" ht="16.5" customHeight="1" thickBot="1" x14ac:dyDescent="0.3">
      <c r="B292" s="14">
        <v>45948</v>
      </c>
      <c r="C292" s="15" t="s">
        <v>132</v>
      </c>
      <c r="D292" s="16" t="s">
        <v>388</v>
      </c>
      <c r="E292" s="17">
        <v>2</v>
      </c>
      <c r="F292" s="18">
        <v>11</v>
      </c>
    </row>
    <row r="293" spans="2:6" ht="16.5" customHeight="1" thickBot="1" x14ac:dyDescent="0.3">
      <c r="B293" s="14">
        <v>45948</v>
      </c>
      <c r="C293" s="15" t="s">
        <v>150</v>
      </c>
      <c r="D293" s="16" t="s">
        <v>406</v>
      </c>
      <c r="E293" s="17">
        <v>1</v>
      </c>
      <c r="F293" s="18">
        <v>5.3</v>
      </c>
    </row>
    <row r="294" spans="2:6" ht="16.5" customHeight="1" thickBot="1" x14ac:dyDescent="0.3">
      <c r="B294" s="14">
        <v>45948</v>
      </c>
      <c r="C294" s="15" t="s">
        <v>165</v>
      </c>
      <c r="D294" s="16" t="s">
        <v>421</v>
      </c>
      <c r="E294" s="17">
        <v>1</v>
      </c>
      <c r="F294" s="18">
        <v>6.2</v>
      </c>
    </row>
    <row r="295" spans="2:6" ht="16.5" customHeight="1" thickBot="1" x14ac:dyDescent="0.3">
      <c r="B295" s="14">
        <v>45948</v>
      </c>
      <c r="C295" s="15" t="s">
        <v>184</v>
      </c>
      <c r="D295" s="16" t="s">
        <v>440</v>
      </c>
      <c r="E295" s="17">
        <v>1</v>
      </c>
      <c r="F295" s="18">
        <v>5.3</v>
      </c>
    </row>
    <row r="296" spans="2:6" ht="16.5" customHeight="1" thickBot="1" x14ac:dyDescent="0.3">
      <c r="B296" s="14">
        <v>45948</v>
      </c>
      <c r="C296" s="15" t="s">
        <v>195</v>
      </c>
      <c r="D296" s="16" t="s">
        <v>451</v>
      </c>
      <c r="E296" s="17">
        <v>5</v>
      </c>
      <c r="F296" s="18">
        <v>27.5</v>
      </c>
    </row>
    <row r="297" spans="2:6" ht="16.5" customHeight="1" thickBot="1" x14ac:dyDescent="0.3">
      <c r="B297" s="14">
        <v>45948</v>
      </c>
      <c r="C297" s="15" t="s">
        <v>213</v>
      </c>
      <c r="D297" s="16" t="s">
        <v>469</v>
      </c>
      <c r="E297" s="17">
        <v>1</v>
      </c>
      <c r="F297" s="18">
        <v>5.5</v>
      </c>
    </row>
    <row r="298" spans="2:6" ht="16.5" customHeight="1" thickBot="1" x14ac:dyDescent="0.3">
      <c r="B298" s="14">
        <v>45948</v>
      </c>
      <c r="C298" s="15" t="s">
        <v>214</v>
      </c>
      <c r="D298" s="16" t="s">
        <v>654</v>
      </c>
      <c r="E298" s="17">
        <v>1</v>
      </c>
      <c r="F298" s="18">
        <v>5.5</v>
      </c>
    </row>
    <row r="299" spans="2:6" ht="16.5" customHeight="1" thickBot="1" x14ac:dyDescent="0.3">
      <c r="B299" s="14">
        <v>45948</v>
      </c>
      <c r="C299" s="15" t="s">
        <v>215</v>
      </c>
      <c r="D299" s="16" t="s">
        <v>471</v>
      </c>
      <c r="E299" s="17">
        <v>1</v>
      </c>
      <c r="F299" s="18">
        <v>6.5</v>
      </c>
    </row>
    <row r="300" spans="2:6" ht="16.5" customHeight="1" thickBot="1" x14ac:dyDescent="0.3">
      <c r="B300" s="14">
        <v>45948</v>
      </c>
      <c r="C300" s="15" t="s">
        <v>216</v>
      </c>
      <c r="D300" s="16" t="s">
        <v>472</v>
      </c>
      <c r="E300" s="17">
        <v>3</v>
      </c>
      <c r="F300" s="18">
        <v>18</v>
      </c>
    </row>
    <row r="301" spans="2:6" ht="16.5" customHeight="1" thickBot="1" x14ac:dyDescent="0.3">
      <c r="B301" s="14">
        <v>45948</v>
      </c>
      <c r="C301" s="15" t="s">
        <v>219</v>
      </c>
      <c r="D301" s="16" t="s">
        <v>475</v>
      </c>
      <c r="E301" s="17">
        <v>1</v>
      </c>
      <c r="F301" s="18">
        <v>6</v>
      </c>
    </row>
    <row r="302" spans="2:6" ht="16.5" customHeight="1" thickBot="1" x14ac:dyDescent="0.3">
      <c r="B302" s="14">
        <v>45948</v>
      </c>
      <c r="C302" s="15" t="s">
        <v>225</v>
      </c>
      <c r="D302" s="16" t="s">
        <v>481</v>
      </c>
      <c r="E302" s="17">
        <v>1</v>
      </c>
      <c r="F302" s="18">
        <v>6</v>
      </c>
    </row>
    <row r="303" spans="2:6" ht="16.5" customHeight="1" thickBot="1" x14ac:dyDescent="0.3">
      <c r="B303" s="14">
        <v>45948</v>
      </c>
      <c r="C303" s="15" t="s">
        <v>226</v>
      </c>
      <c r="D303" s="16" t="s">
        <v>482</v>
      </c>
      <c r="E303" s="17">
        <v>1</v>
      </c>
      <c r="F303" s="18">
        <v>5.5</v>
      </c>
    </row>
    <row r="304" spans="2:6" ht="16.5" customHeight="1" thickBot="1" x14ac:dyDescent="0.3">
      <c r="B304" s="14">
        <v>45948</v>
      </c>
      <c r="C304" s="15" t="s">
        <v>232</v>
      </c>
      <c r="D304" s="16" t="s">
        <v>488</v>
      </c>
      <c r="E304" s="17">
        <v>1</v>
      </c>
      <c r="F304" s="18">
        <v>5.5</v>
      </c>
    </row>
    <row r="305" spans="2:6" ht="16.5" customHeight="1" thickBot="1" x14ac:dyDescent="0.3">
      <c r="B305" s="14">
        <v>45948</v>
      </c>
      <c r="C305" s="15" t="s">
        <v>116</v>
      </c>
      <c r="D305" s="16" t="s">
        <v>665</v>
      </c>
      <c r="E305" s="17">
        <v>1</v>
      </c>
      <c r="F305" s="18">
        <v>5.5</v>
      </c>
    </row>
    <row r="306" spans="2:6" ht="16.5" customHeight="1" thickBot="1" x14ac:dyDescent="0.3">
      <c r="B306" s="14">
        <v>45948</v>
      </c>
      <c r="C306" s="15" t="s">
        <v>118</v>
      </c>
      <c r="D306" s="16" t="s">
        <v>649</v>
      </c>
      <c r="E306" s="17">
        <v>1</v>
      </c>
      <c r="F306" s="18">
        <v>5.5</v>
      </c>
    </row>
    <row r="307" spans="2:6" ht="16.5" customHeight="1" thickBot="1" x14ac:dyDescent="0.3">
      <c r="B307" s="14">
        <v>45948</v>
      </c>
      <c r="C307" s="15" t="s">
        <v>119</v>
      </c>
      <c r="D307" s="16" t="s">
        <v>657</v>
      </c>
      <c r="E307" s="17">
        <v>1</v>
      </c>
      <c r="F307" s="18">
        <v>5.5</v>
      </c>
    </row>
    <row r="308" spans="2:6" ht="16.5" customHeight="1" thickBot="1" x14ac:dyDescent="0.3">
      <c r="B308" s="14">
        <v>45948</v>
      </c>
      <c r="C308" s="15" t="s">
        <v>122</v>
      </c>
      <c r="D308" s="16" t="s">
        <v>650</v>
      </c>
      <c r="E308" s="17">
        <v>2</v>
      </c>
      <c r="F308" s="18">
        <v>11</v>
      </c>
    </row>
    <row r="309" spans="2:6" ht="16.5" customHeight="1" thickBot="1" x14ac:dyDescent="0.3">
      <c r="B309" s="14">
        <v>45948</v>
      </c>
      <c r="C309" s="15" t="s">
        <v>123</v>
      </c>
      <c r="D309" s="16" t="s">
        <v>651</v>
      </c>
      <c r="E309" s="17">
        <v>6</v>
      </c>
      <c r="F309" s="18">
        <v>33</v>
      </c>
    </row>
    <row r="310" spans="2:6" ht="16.5" customHeight="1" thickBot="1" x14ac:dyDescent="0.3">
      <c r="B310" s="22">
        <v>45948</v>
      </c>
      <c r="C310" s="23">
        <v>10009</v>
      </c>
      <c r="D310" s="24" t="s">
        <v>660</v>
      </c>
      <c r="E310" s="25">
        <v>1</v>
      </c>
      <c r="F310" s="26">
        <v>1.5</v>
      </c>
    </row>
    <row r="311" spans="2:6" ht="15.75" customHeight="1" x14ac:dyDescent="0.25">
      <c r="B311" s="14">
        <v>45950</v>
      </c>
      <c r="C311" s="15" t="s">
        <v>104</v>
      </c>
      <c r="D311" s="16" t="s">
        <v>360</v>
      </c>
      <c r="E311" s="17">
        <v>1</v>
      </c>
      <c r="F311" s="18">
        <v>5.5</v>
      </c>
    </row>
    <row r="312" spans="2:6" ht="16.5" customHeight="1" thickBot="1" x14ac:dyDescent="0.3">
      <c r="B312" s="14">
        <v>45950</v>
      </c>
      <c r="C312" s="15" t="s">
        <v>129</v>
      </c>
      <c r="D312" s="16" t="s">
        <v>385</v>
      </c>
      <c r="E312" s="17">
        <v>1</v>
      </c>
      <c r="F312" s="18">
        <v>5.3</v>
      </c>
    </row>
    <row r="313" spans="2:6" ht="16.5" customHeight="1" thickBot="1" x14ac:dyDescent="0.3">
      <c r="B313" s="14">
        <v>45950</v>
      </c>
      <c r="C313" s="15" t="s">
        <v>130</v>
      </c>
      <c r="D313" s="16" t="s">
        <v>386</v>
      </c>
      <c r="E313" s="17">
        <v>1</v>
      </c>
      <c r="F313" s="18">
        <v>5.5</v>
      </c>
    </row>
    <row r="314" spans="2:6" ht="16.5" customHeight="1" thickBot="1" x14ac:dyDescent="0.3">
      <c r="B314" s="14">
        <v>45950</v>
      </c>
      <c r="C314" s="15" t="s">
        <v>132</v>
      </c>
      <c r="D314" s="16" t="s">
        <v>388</v>
      </c>
      <c r="E314" s="17">
        <v>1</v>
      </c>
      <c r="F314" s="18">
        <v>5.5</v>
      </c>
    </row>
    <row r="315" spans="2:6" ht="16.5" customHeight="1" thickBot="1" x14ac:dyDescent="0.3">
      <c r="B315" s="14">
        <v>45950</v>
      </c>
      <c r="C315" s="15" t="s">
        <v>138</v>
      </c>
      <c r="D315" s="16" t="s">
        <v>394</v>
      </c>
      <c r="E315" s="17">
        <v>1</v>
      </c>
      <c r="F315" s="18">
        <v>5.3</v>
      </c>
    </row>
    <row r="316" spans="2:6" ht="16.5" customHeight="1" thickBot="1" x14ac:dyDescent="0.3">
      <c r="B316" s="14">
        <v>45950</v>
      </c>
      <c r="C316" s="15" t="s">
        <v>139</v>
      </c>
      <c r="D316" s="16" t="s">
        <v>395</v>
      </c>
      <c r="E316" s="17">
        <v>1</v>
      </c>
      <c r="F316" s="18">
        <v>5.3</v>
      </c>
    </row>
    <row r="317" spans="2:6" ht="16.5" customHeight="1" thickBot="1" x14ac:dyDescent="0.3">
      <c r="B317" s="14">
        <v>45950</v>
      </c>
      <c r="C317" s="15" t="s">
        <v>146</v>
      </c>
      <c r="D317" s="16" t="s">
        <v>402</v>
      </c>
      <c r="E317" s="17">
        <v>2</v>
      </c>
      <c r="F317" s="18">
        <v>13</v>
      </c>
    </row>
    <row r="318" spans="2:6" ht="16.5" customHeight="1" thickBot="1" x14ac:dyDescent="0.3">
      <c r="B318" s="14">
        <v>45950</v>
      </c>
      <c r="C318" s="15" t="s">
        <v>150</v>
      </c>
      <c r="D318" s="16" t="s">
        <v>406</v>
      </c>
      <c r="E318" s="17">
        <v>1</v>
      </c>
      <c r="F318" s="18">
        <v>5.3</v>
      </c>
    </row>
    <row r="319" spans="2:6" ht="16.5" customHeight="1" thickBot="1" x14ac:dyDescent="0.3">
      <c r="B319" s="14">
        <v>45950</v>
      </c>
      <c r="C319" s="15" t="s">
        <v>151</v>
      </c>
      <c r="D319" s="16" t="s">
        <v>407</v>
      </c>
      <c r="E319" s="17">
        <v>1</v>
      </c>
      <c r="F319" s="18">
        <v>5.3</v>
      </c>
    </row>
    <row r="320" spans="2:6" ht="16.5" customHeight="1" thickBot="1" x14ac:dyDescent="0.3">
      <c r="B320" s="14">
        <v>45950</v>
      </c>
      <c r="C320" s="15" t="s">
        <v>160</v>
      </c>
      <c r="D320" s="16" t="s">
        <v>416</v>
      </c>
      <c r="E320" s="17">
        <v>1</v>
      </c>
      <c r="F320" s="18">
        <v>5.5</v>
      </c>
    </row>
    <row r="321" spans="2:6" ht="16.5" customHeight="1" thickBot="1" x14ac:dyDescent="0.3">
      <c r="B321" s="14">
        <v>45950</v>
      </c>
      <c r="C321" s="15" t="s">
        <v>165</v>
      </c>
      <c r="D321" s="16" t="s">
        <v>421</v>
      </c>
      <c r="E321" s="17">
        <v>1</v>
      </c>
      <c r="F321" s="18">
        <v>6.2</v>
      </c>
    </row>
    <row r="322" spans="2:6" ht="16.5" customHeight="1" thickBot="1" x14ac:dyDescent="0.3">
      <c r="B322" s="14">
        <v>45950</v>
      </c>
      <c r="C322" s="15" t="s">
        <v>167</v>
      </c>
      <c r="D322" s="16" t="s">
        <v>678</v>
      </c>
      <c r="E322" s="17">
        <v>1</v>
      </c>
      <c r="F322" s="18">
        <v>5.5</v>
      </c>
    </row>
    <row r="323" spans="2:6" ht="16.5" customHeight="1" thickBot="1" x14ac:dyDescent="0.3">
      <c r="B323" s="14">
        <v>45950</v>
      </c>
      <c r="C323" s="15" t="s">
        <v>170</v>
      </c>
      <c r="D323" s="16" t="s">
        <v>676</v>
      </c>
      <c r="E323" s="17">
        <v>1</v>
      </c>
      <c r="F323" s="18">
        <v>5.3</v>
      </c>
    </row>
    <row r="324" spans="2:6" ht="16.5" customHeight="1" thickBot="1" x14ac:dyDescent="0.3">
      <c r="B324" s="14">
        <v>45950</v>
      </c>
      <c r="C324" s="15" t="s">
        <v>171</v>
      </c>
      <c r="D324" s="16" t="s">
        <v>670</v>
      </c>
      <c r="E324" s="17">
        <v>1</v>
      </c>
      <c r="F324" s="18">
        <v>6</v>
      </c>
    </row>
    <row r="325" spans="2:6" ht="16.5" customHeight="1" thickBot="1" x14ac:dyDescent="0.3">
      <c r="B325" s="14">
        <v>45950</v>
      </c>
      <c r="C325" s="15" t="s">
        <v>172</v>
      </c>
      <c r="D325" s="16" t="s">
        <v>643</v>
      </c>
      <c r="E325" s="17">
        <v>2</v>
      </c>
      <c r="F325" s="18">
        <v>10.8</v>
      </c>
    </row>
    <row r="326" spans="2:6" ht="16.5" customHeight="1" thickBot="1" x14ac:dyDescent="0.3">
      <c r="B326" s="14">
        <v>45950</v>
      </c>
      <c r="C326" s="15" t="s">
        <v>213</v>
      </c>
      <c r="D326" s="16" t="s">
        <v>469</v>
      </c>
      <c r="E326" s="17">
        <v>3</v>
      </c>
      <c r="F326" s="18">
        <v>16.5</v>
      </c>
    </row>
    <row r="327" spans="2:6" ht="16.5" customHeight="1" thickBot="1" x14ac:dyDescent="0.3">
      <c r="B327" s="14">
        <v>45950</v>
      </c>
      <c r="C327" s="15" t="s">
        <v>215</v>
      </c>
      <c r="D327" s="16" t="s">
        <v>471</v>
      </c>
      <c r="E327" s="17">
        <v>2</v>
      </c>
      <c r="F327" s="18">
        <v>13</v>
      </c>
    </row>
    <row r="328" spans="2:6" ht="16.5" customHeight="1" thickBot="1" x14ac:dyDescent="0.3">
      <c r="B328" s="14">
        <v>45950</v>
      </c>
      <c r="C328" s="15" t="s">
        <v>216</v>
      </c>
      <c r="D328" s="16" t="s">
        <v>472</v>
      </c>
      <c r="E328" s="17">
        <v>2</v>
      </c>
      <c r="F328" s="18">
        <v>12</v>
      </c>
    </row>
    <row r="329" spans="2:6" ht="16.5" customHeight="1" thickBot="1" x14ac:dyDescent="0.3">
      <c r="B329" s="14">
        <v>45950</v>
      </c>
      <c r="C329" s="15" t="s">
        <v>218</v>
      </c>
      <c r="D329" s="16" t="s">
        <v>655</v>
      </c>
      <c r="E329" s="17">
        <v>2</v>
      </c>
      <c r="F329" s="18">
        <v>11</v>
      </c>
    </row>
    <row r="330" spans="2:6" ht="16.5" customHeight="1" thickBot="1" x14ac:dyDescent="0.3">
      <c r="B330" s="14">
        <v>45950</v>
      </c>
      <c r="C330" s="15" t="s">
        <v>219</v>
      </c>
      <c r="D330" s="16" t="s">
        <v>475</v>
      </c>
      <c r="E330" s="17">
        <v>3</v>
      </c>
      <c r="F330" s="18">
        <v>18</v>
      </c>
    </row>
    <row r="331" spans="2:6" ht="16.5" customHeight="1" thickBot="1" x14ac:dyDescent="0.3">
      <c r="B331" s="14">
        <v>45950</v>
      </c>
      <c r="C331" s="15" t="s">
        <v>225</v>
      </c>
      <c r="D331" s="16" t="s">
        <v>481</v>
      </c>
      <c r="E331" s="17">
        <v>2</v>
      </c>
      <c r="F331" s="18">
        <v>12</v>
      </c>
    </row>
    <row r="332" spans="2:6" ht="16.5" customHeight="1" thickBot="1" x14ac:dyDescent="0.3">
      <c r="B332" s="14">
        <v>45950</v>
      </c>
      <c r="C332" s="15" t="s">
        <v>226</v>
      </c>
      <c r="D332" s="16" t="s">
        <v>482</v>
      </c>
      <c r="E332" s="17">
        <v>3</v>
      </c>
      <c r="F332" s="18">
        <v>16.5</v>
      </c>
    </row>
    <row r="333" spans="2:6" ht="16.5" customHeight="1" thickBot="1" x14ac:dyDescent="0.3">
      <c r="B333" s="14">
        <v>45950</v>
      </c>
      <c r="C333" s="15" t="s">
        <v>227</v>
      </c>
      <c r="D333" s="16" t="s">
        <v>483</v>
      </c>
      <c r="E333" s="17">
        <v>1</v>
      </c>
      <c r="F333" s="18">
        <v>6.5</v>
      </c>
    </row>
    <row r="334" spans="2:6" ht="16.5" customHeight="1" thickBot="1" x14ac:dyDescent="0.3">
      <c r="B334" s="14">
        <v>45950</v>
      </c>
      <c r="C334" s="15" t="s">
        <v>231</v>
      </c>
      <c r="D334" s="16" t="s">
        <v>487</v>
      </c>
      <c r="E334" s="17">
        <v>2</v>
      </c>
      <c r="F334" s="18">
        <v>13</v>
      </c>
    </row>
    <row r="335" spans="2:6" ht="16.5" customHeight="1" thickBot="1" x14ac:dyDescent="0.3">
      <c r="B335" s="14">
        <v>45950</v>
      </c>
      <c r="C335" s="15" t="s">
        <v>232</v>
      </c>
      <c r="D335" s="16" t="s">
        <v>488</v>
      </c>
      <c r="E335" s="17">
        <v>1</v>
      </c>
      <c r="F335" s="18">
        <v>5.5</v>
      </c>
    </row>
    <row r="336" spans="2:6" ht="16.5" customHeight="1" thickBot="1" x14ac:dyDescent="0.3">
      <c r="B336" s="14">
        <v>45950</v>
      </c>
      <c r="C336" s="15" t="s">
        <v>204</v>
      </c>
      <c r="D336" s="16" t="s">
        <v>668</v>
      </c>
      <c r="E336" s="17">
        <v>1</v>
      </c>
      <c r="F336" s="18">
        <v>7.7</v>
      </c>
    </row>
    <row r="337" spans="2:6" ht="16.5" customHeight="1" thickBot="1" x14ac:dyDescent="0.3">
      <c r="B337" s="14">
        <v>45950</v>
      </c>
      <c r="C337" s="15" t="s">
        <v>122</v>
      </c>
      <c r="D337" s="16" t="s">
        <v>650</v>
      </c>
      <c r="E337" s="17">
        <v>1</v>
      </c>
      <c r="F337" s="18">
        <v>5.5</v>
      </c>
    </row>
    <row r="338" spans="2:6" ht="16.5" customHeight="1" thickBot="1" x14ac:dyDescent="0.3">
      <c r="B338" s="22">
        <v>45950</v>
      </c>
      <c r="C338" s="23" t="s">
        <v>131</v>
      </c>
      <c r="D338" s="24" t="s">
        <v>387</v>
      </c>
      <c r="E338" s="25">
        <v>1</v>
      </c>
      <c r="F338" s="26">
        <v>5.5</v>
      </c>
    </row>
    <row r="339" spans="2:6" ht="15.75" customHeight="1" x14ac:dyDescent="0.25">
      <c r="B339" s="14">
        <v>45950</v>
      </c>
      <c r="C339" s="15" t="s">
        <v>111</v>
      </c>
      <c r="D339" s="16" t="s">
        <v>367</v>
      </c>
      <c r="E339" s="17">
        <v>2</v>
      </c>
      <c r="F339" s="18">
        <v>11</v>
      </c>
    </row>
    <row r="340" spans="2:6" ht="16.5" customHeight="1" thickBot="1" x14ac:dyDescent="0.3">
      <c r="B340" s="14">
        <v>45950</v>
      </c>
      <c r="C340" s="15" t="s">
        <v>129</v>
      </c>
      <c r="D340" s="16" t="s">
        <v>385</v>
      </c>
      <c r="E340" s="17">
        <v>3</v>
      </c>
      <c r="F340" s="18">
        <v>15.9</v>
      </c>
    </row>
    <row r="341" spans="2:6" ht="16.5" customHeight="1" thickBot="1" x14ac:dyDescent="0.3">
      <c r="B341" s="14">
        <v>45950</v>
      </c>
      <c r="C341" s="15" t="s">
        <v>139</v>
      </c>
      <c r="D341" s="16" t="s">
        <v>395</v>
      </c>
      <c r="E341" s="17">
        <v>2</v>
      </c>
      <c r="F341" s="18">
        <v>10.6</v>
      </c>
    </row>
    <row r="342" spans="2:6" ht="16.5" customHeight="1" thickBot="1" x14ac:dyDescent="0.3">
      <c r="B342" s="14">
        <v>45950</v>
      </c>
      <c r="C342" s="15" t="s">
        <v>146</v>
      </c>
      <c r="D342" s="16" t="s">
        <v>402</v>
      </c>
      <c r="E342" s="17">
        <v>1</v>
      </c>
      <c r="F342" s="18">
        <v>6.5</v>
      </c>
    </row>
    <row r="343" spans="2:6" ht="16.5" customHeight="1" thickBot="1" x14ac:dyDescent="0.3">
      <c r="B343" s="14">
        <v>45950</v>
      </c>
      <c r="C343" s="15" t="s">
        <v>147</v>
      </c>
      <c r="D343" s="16" t="s">
        <v>403</v>
      </c>
      <c r="E343" s="17">
        <v>1</v>
      </c>
      <c r="F343" s="18">
        <v>6.5</v>
      </c>
    </row>
    <row r="344" spans="2:6" ht="16.5" customHeight="1" thickBot="1" x14ac:dyDescent="0.3">
      <c r="B344" s="14">
        <v>45950</v>
      </c>
      <c r="C344" s="15" t="s">
        <v>151</v>
      </c>
      <c r="D344" s="16" t="s">
        <v>407</v>
      </c>
      <c r="E344" s="17">
        <v>1</v>
      </c>
      <c r="F344" s="18">
        <v>5.3</v>
      </c>
    </row>
    <row r="345" spans="2:6" ht="16.5" customHeight="1" thickBot="1" x14ac:dyDescent="0.3">
      <c r="B345" s="14">
        <v>45950</v>
      </c>
      <c r="C345" s="15" t="s">
        <v>165</v>
      </c>
      <c r="D345" s="16" t="s">
        <v>421</v>
      </c>
      <c r="E345" s="17">
        <v>1</v>
      </c>
      <c r="F345" s="18">
        <v>6.2</v>
      </c>
    </row>
    <row r="346" spans="2:6" ht="16.5" customHeight="1" thickBot="1" x14ac:dyDescent="0.3">
      <c r="B346" s="14">
        <v>45950</v>
      </c>
      <c r="C346" s="15" t="s">
        <v>166</v>
      </c>
      <c r="D346" s="16" t="s">
        <v>642</v>
      </c>
      <c r="E346" s="17">
        <v>2</v>
      </c>
      <c r="F346" s="18">
        <v>11</v>
      </c>
    </row>
    <row r="347" spans="2:6" ht="16.5" customHeight="1" thickBot="1" x14ac:dyDescent="0.3">
      <c r="B347" s="14">
        <v>45950</v>
      </c>
      <c r="C347" s="15" t="s">
        <v>167</v>
      </c>
      <c r="D347" s="16" t="s">
        <v>678</v>
      </c>
      <c r="E347" s="17">
        <v>2</v>
      </c>
      <c r="F347" s="18">
        <v>11</v>
      </c>
    </row>
    <row r="348" spans="2:6" ht="16.5" customHeight="1" thickBot="1" x14ac:dyDescent="0.3">
      <c r="B348" s="14">
        <v>45950</v>
      </c>
      <c r="C348" s="15" t="s">
        <v>171</v>
      </c>
      <c r="D348" s="16" t="s">
        <v>670</v>
      </c>
      <c r="E348" s="17">
        <v>1</v>
      </c>
      <c r="F348" s="18">
        <v>6</v>
      </c>
    </row>
    <row r="349" spans="2:6" ht="16.5" customHeight="1" thickBot="1" x14ac:dyDescent="0.3">
      <c r="B349" s="14">
        <v>45950</v>
      </c>
      <c r="C349" s="15" t="s">
        <v>172</v>
      </c>
      <c r="D349" s="16" t="s">
        <v>643</v>
      </c>
      <c r="E349" s="17">
        <v>2</v>
      </c>
      <c r="F349" s="18">
        <v>10.8</v>
      </c>
    </row>
    <row r="350" spans="2:6" ht="16.5" customHeight="1" thickBot="1" x14ac:dyDescent="0.3">
      <c r="B350" s="14">
        <v>45950</v>
      </c>
      <c r="C350" s="15" t="s">
        <v>184</v>
      </c>
      <c r="D350" s="16" t="s">
        <v>440</v>
      </c>
      <c r="E350" s="17">
        <v>1</v>
      </c>
      <c r="F350" s="18">
        <v>5.3</v>
      </c>
    </row>
    <row r="351" spans="2:6" ht="16.5" customHeight="1" thickBot="1" x14ac:dyDescent="0.3">
      <c r="B351" s="14">
        <v>45950</v>
      </c>
      <c r="C351" s="15" t="s">
        <v>214</v>
      </c>
      <c r="D351" s="16" t="s">
        <v>654</v>
      </c>
      <c r="E351" s="17">
        <v>1</v>
      </c>
      <c r="F351" s="18">
        <v>5.5</v>
      </c>
    </row>
    <row r="352" spans="2:6" ht="16.5" customHeight="1" thickBot="1" x14ac:dyDescent="0.3">
      <c r="B352" s="14">
        <v>45950</v>
      </c>
      <c r="C352" s="15" t="s">
        <v>215</v>
      </c>
      <c r="D352" s="16" t="s">
        <v>471</v>
      </c>
      <c r="E352" s="17">
        <v>2</v>
      </c>
      <c r="F352" s="18">
        <v>13</v>
      </c>
    </row>
    <row r="353" spans="2:6" ht="16.5" customHeight="1" thickBot="1" x14ac:dyDescent="0.3">
      <c r="B353" s="14">
        <v>45950</v>
      </c>
      <c r="C353" s="15" t="s">
        <v>216</v>
      </c>
      <c r="D353" s="16" t="s">
        <v>472</v>
      </c>
      <c r="E353" s="17">
        <v>3</v>
      </c>
      <c r="F353" s="18">
        <v>18</v>
      </c>
    </row>
    <row r="354" spans="2:6" ht="16.5" customHeight="1" thickBot="1" x14ac:dyDescent="0.3">
      <c r="B354" s="14">
        <v>45950</v>
      </c>
      <c r="C354" s="15" t="s">
        <v>218</v>
      </c>
      <c r="D354" s="16" t="s">
        <v>655</v>
      </c>
      <c r="E354" s="17">
        <v>2</v>
      </c>
      <c r="F354" s="18">
        <v>11</v>
      </c>
    </row>
    <row r="355" spans="2:6" ht="16.5" customHeight="1" thickBot="1" x14ac:dyDescent="0.3">
      <c r="B355" s="14">
        <v>45950</v>
      </c>
      <c r="C355" s="15" t="s">
        <v>219</v>
      </c>
      <c r="D355" s="16" t="s">
        <v>475</v>
      </c>
      <c r="E355" s="17">
        <v>4</v>
      </c>
      <c r="F355" s="18">
        <v>24</v>
      </c>
    </row>
    <row r="356" spans="2:6" ht="16.5" customHeight="1" thickBot="1" x14ac:dyDescent="0.3">
      <c r="B356" s="14">
        <v>45950</v>
      </c>
      <c r="C356" s="15" t="s">
        <v>226</v>
      </c>
      <c r="D356" s="16" t="s">
        <v>482</v>
      </c>
      <c r="E356" s="17">
        <v>2</v>
      </c>
      <c r="F356" s="18">
        <v>11</v>
      </c>
    </row>
    <row r="357" spans="2:6" ht="16.5" customHeight="1" thickBot="1" x14ac:dyDescent="0.3">
      <c r="B357" s="14">
        <v>45950</v>
      </c>
      <c r="C357" s="15" t="s">
        <v>231</v>
      </c>
      <c r="D357" s="16" t="s">
        <v>487</v>
      </c>
      <c r="E357" s="17">
        <v>9</v>
      </c>
      <c r="F357" s="18">
        <v>58.5</v>
      </c>
    </row>
    <row r="358" spans="2:6" ht="16.5" customHeight="1" thickBot="1" x14ac:dyDescent="0.3">
      <c r="B358" s="14">
        <v>45950</v>
      </c>
      <c r="C358" s="15" t="s">
        <v>199</v>
      </c>
      <c r="D358" s="16" t="s">
        <v>674</v>
      </c>
      <c r="E358" s="17">
        <v>1</v>
      </c>
      <c r="F358" s="18">
        <v>7.7</v>
      </c>
    </row>
    <row r="359" spans="2:6" ht="16.5" customHeight="1" thickBot="1" x14ac:dyDescent="0.3">
      <c r="B359" s="14">
        <v>45950</v>
      </c>
      <c r="C359" s="15">
        <v>10010</v>
      </c>
      <c r="D359" s="16" t="s">
        <v>679</v>
      </c>
      <c r="E359" s="17">
        <v>1</v>
      </c>
      <c r="F359" s="18">
        <v>8.9</v>
      </c>
    </row>
    <row r="360" spans="2:6" ht="16.5" customHeight="1" thickBot="1" x14ac:dyDescent="0.3">
      <c r="B360" s="14">
        <v>45950</v>
      </c>
      <c r="C360" s="15" t="s">
        <v>119</v>
      </c>
      <c r="D360" s="16" t="s">
        <v>657</v>
      </c>
      <c r="E360" s="17">
        <v>2</v>
      </c>
      <c r="F360" s="18">
        <v>11</v>
      </c>
    </row>
    <row r="361" spans="2:6" ht="16.5" customHeight="1" thickBot="1" x14ac:dyDescent="0.3">
      <c r="B361" s="14">
        <v>45950</v>
      </c>
      <c r="C361" s="15" t="s">
        <v>121</v>
      </c>
      <c r="D361" s="16" t="s">
        <v>658</v>
      </c>
      <c r="E361" s="17">
        <v>1</v>
      </c>
      <c r="F361" s="18">
        <v>5.5</v>
      </c>
    </row>
    <row r="362" spans="2:6" ht="16.5" customHeight="1" thickBot="1" x14ac:dyDescent="0.3">
      <c r="B362" s="14">
        <v>45950</v>
      </c>
      <c r="C362" s="15" t="s">
        <v>122</v>
      </c>
      <c r="D362" s="16" t="s">
        <v>650</v>
      </c>
      <c r="E362" s="17">
        <v>1</v>
      </c>
      <c r="F362" s="18">
        <v>5.5</v>
      </c>
    </row>
    <row r="363" spans="2:6" ht="16.5" customHeight="1" thickBot="1" x14ac:dyDescent="0.3">
      <c r="B363" s="14">
        <v>45950</v>
      </c>
      <c r="C363" s="15">
        <v>10008</v>
      </c>
      <c r="D363" s="16" t="s">
        <v>652</v>
      </c>
      <c r="E363" s="17">
        <v>1</v>
      </c>
      <c r="F363" s="18">
        <v>2.2000000000000002</v>
      </c>
    </row>
    <row r="364" spans="2:6" ht="16.5" customHeight="1" thickBot="1" x14ac:dyDescent="0.3">
      <c r="B364" s="22">
        <v>45950</v>
      </c>
      <c r="C364" s="23">
        <v>10009</v>
      </c>
      <c r="D364" s="24" t="s">
        <v>660</v>
      </c>
      <c r="E364" s="25">
        <v>1</v>
      </c>
      <c r="F364" s="26">
        <v>1.5</v>
      </c>
    </row>
    <row r="365" spans="2:6" ht="15.75" customHeight="1" x14ac:dyDescent="0.25">
      <c r="B365" s="14">
        <v>45953</v>
      </c>
      <c r="C365" s="15" t="s">
        <v>103</v>
      </c>
      <c r="D365" s="16" t="s">
        <v>653</v>
      </c>
      <c r="E365" s="17">
        <v>1</v>
      </c>
      <c r="F365" s="18">
        <v>5.5</v>
      </c>
    </row>
    <row r="366" spans="2:6" ht="16.5" customHeight="1" thickBot="1" x14ac:dyDescent="0.3">
      <c r="B366" s="14">
        <v>45953</v>
      </c>
      <c r="C366" s="15" t="s">
        <v>111</v>
      </c>
      <c r="D366" s="16" t="s">
        <v>367</v>
      </c>
      <c r="E366" s="17">
        <v>2</v>
      </c>
      <c r="F366" s="18">
        <v>11</v>
      </c>
    </row>
    <row r="367" spans="2:6" ht="16.5" customHeight="1" thickBot="1" x14ac:dyDescent="0.3">
      <c r="B367" s="14">
        <v>45953</v>
      </c>
      <c r="C367" s="15" t="s">
        <v>114</v>
      </c>
      <c r="D367" s="16" t="s">
        <v>370</v>
      </c>
      <c r="E367" s="17">
        <v>2</v>
      </c>
      <c r="F367" s="18">
        <v>10.6</v>
      </c>
    </row>
    <row r="368" spans="2:6" ht="16.5" customHeight="1" thickBot="1" x14ac:dyDescent="0.3">
      <c r="B368" s="14">
        <v>45953</v>
      </c>
      <c r="C368" s="15" t="s">
        <v>129</v>
      </c>
      <c r="D368" s="16" t="s">
        <v>385</v>
      </c>
      <c r="E368" s="17">
        <v>1</v>
      </c>
      <c r="F368" s="18">
        <v>5.3</v>
      </c>
    </row>
    <row r="369" spans="2:6" ht="16.5" customHeight="1" thickBot="1" x14ac:dyDescent="0.3">
      <c r="B369" s="14">
        <v>45953</v>
      </c>
      <c r="C369" s="15" t="s">
        <v>130</v>
      </c>
      <c r="D369" s="16" t="s">
        <v>386</v>
      </c>
      <c r="E369" s="17">
        <v>2</v>
      </c>
      <c r="F369" s="18">
        <v>11</v>
      </c>
    </row>
    <row r="370" spans="2:6" ht="16.5" customHeight="1" thickBot="1" x14ac:dyDescent="0.3">
      <c r="B370" s="14">
        <v>45953</v>
      </c>
      <c r="C370" s="15" t="s">
        <v>150</v>
      </c>
      <c r="D370" s="16" t="s">
        <v>406</v>
      </c>
      <c r="E370" s="17">
        <v>1</v>
      </c>
      <c r="F370" s="18">
        <v>5.3</v>
      </c>
    </row>
    <row r="371" spans="2:6" ht="16.5" customHeight="1" thickBot="1" x14ac:dyDescent="0.3">
      <c r="B371" s="14">
        <v>45953</v>
      </c>
      <c r="C371" s="15" t="s">
        <v>151</v>
      </c>
      <c r="D371" s="16" t="s">
        <v>407</v>
      </c>
      <c r="E371" s="17">
        <v>1</v>
      </c>
      <c r="F371" s="18">
        <v>5.3</v>
      </c>
    </row>
    <row r="372" spans="2:6" ht="16.5" customHeight="1" thickBot="1" x14ac:dyDescent="0.3">
      <c r="B372" s="14">
        <v>45953</v>
      </c>
      <c r="C372" s="15" t="s">
        <v>165</v>
      </c>
      <c r="D372" s="16" t="s">
        <v>421</v>
      </c>
      <c r="E372" s="17">
        <v>1</v>
      </c>
      <c r="F372" s="18">
        <v>6.2</v>
      </c>
    </row>
    <row r="373" spans="2:6" ht="16.5" customHeight="1" thickBot="1" x14ac:dyDescent="0.3">
      <c r="B373" s="14">
        <v>45953</v>
      </c>
      <c r="C373" s="15" t="s">
        <v>167</v>
      </c>
      <c r="D373" s="16" t="s">
        <v>678</v>
      </c>
      <c r="E373" s="17">
        <v>1</v>
      </c>
      <c r="F373" s="18">
        <v>5.5</v>
      </c>
    </row>
    <row r="374" spans="2:6" ht="16.5" customHeight="1" thickBot="1" x14ac:dyDescent="0.3">
      <c r="B374" s="14">
        <v>45953</v>
      </c>
      <c r="C374" s="15" t="s">
        <v>172</v>
      </c>
      <c r="D374" s="16" t="s">
        <v>643</v>
      </c>
      <c r="E374" s="17">
        <v>2</v>
      </c>
      <c r="F374" s="18">
        <v>10.8</v>
      </c>
    </row>
    <row r="375" spans="2:6" ht="16.5" customHeight="1" thickBot="1" x14ac:dyDescent="0.3">
      <c r="B375" s="14">
        <v>45953</v>
      </c>
      <c r="C375" s="15" t="s">
        <v>213</v>
      </c>
      <c r="D375" s="16" t="s">
        <v>469</v>
      </c>
      <c r="E375" s="17">
        <v>1</v>
      </c>
      <c r="F375" s="18">
        <v>5.5</v>
      </c>
    </row>
    <row r="376" spans="2:6" ht="16.5" customHeight="1" thickBot="1" x14ac:dyDescent="0.3">
      <c r="B376" s="14">
        <v>45953</v>
      </c>
      <c r="C376" s="15" t="s">
        <v>215</v>
      </c>
      <c r="D376" s="16" t="s">
        <v>471</v>
      </c>
      <c r="E376" s="17">
        <v>4</v>
      </c>
      <c r="F376" s="18">
        <v>26</v>
      </c>
    </row>
    <row r="377" spans="2:6" ht="16.5" customHeight="1" thickBot="1" x14ac:dyDescent="0.3">
      <c r="B377" s="14">
        <v>45953</v>
      </c>
      <c r="C377" s="15" t="s">
        <v>216</v>
      </c>
      <c r="D377" s="16" t="s">
        <v>472</v>
      </c>
      <c r="E377" s="17">
        <v>2</v>
      </c>
      <c r="F377" s="18">
        <v>12</v>
      </c>
    </row>
    <row r="378" spans="2:6" ht="16.5" customHeight="1" thickBot="1" x14ac:dyDescent="0.3">
      <c r="B378" s="14">
        <v>45953</v>
      </c>
      <c r="C378" s="15" t="s">
        <v>218</v>
      </c>
      <c r="D378" s="16" t="s">
        <v>655</v>
      </c>
      <c r="E378" s="17">
        <v>1</v>
      </c>
      <c r="F378" s="18">
        <v>5.5</v>
      </c>
    </row>
    <row r="379" spans="2:6" ht="16.5" customHeight="1" thickBot="1" x14ac:dyDescent="0.3">
      <c r="B379" s="14">
        <v>45953</v>
      </c>
      <c r="C379" s="15" t="s">
        <v>219</v>
      </c>
      <c r="D379" s="16" t="s">
        <v>475</v>
      </c>
      <c r="E379" s="17">
        <v>6</v>
      </c>
      <c r="F379" s="18">
        <v>36</v>
      </c>
    </row>
    <row r="380" spans="2:6" ht="16.5" customHeight="1" thickBot="1" x14ac:dyDescent="0.3">
      <c r="B380" s="14">
        <v>45953</v>
      </c>
      <c r="C380" s="15" t="s">
        <v>226</v>
      </c>
      <c r="D380" s="16" t="s">
        <v>482</v>
      </c>
      <c r="E380" s="17">
        <v>4</v>
      </c>
      <c r="F380" s="18">
        <v>22</v>
      </c>
    </row>
    <row r="381" spans="2:6" ht="16.5" customHeight="1" thickBot="1" x14ac:dyDescent="0.3">
      <c r="B381" s="14">
        <v>45953</v>
      </c>
      <c r="C381" s="15" t="s">
        <v>231</v>
      </c>
      <c r="D381" s="16" t="s">
        <v>487</v>
      </c>
      <c r="E381" s="17">
        <v>3</v>
      </c>
      <c r="F381" s="18">
        <v>19.5</v>
      </c>
    </row>
    <row r="382" spans="2:6" ht="16.5" customHeight="1" thickBot="1" x14ac:dyDescent="0.3">
      <c r="B382" s="14">
        <v>45953</v>
      </c>
      <c r="C382" s="15" t="s">
        <v>232</v>
      </c>
      <c r="D382" s="16" t="s">
        <v>488</v>
      </c>
      <c r="E382" s="17">
        <v>2</v>
      </c>
      <c r="F382" s="18">
        <v>11</v>
      </c>
    </row>
    <row r="383" spans="2:6" ht="16.5" customHeight="1" thickBot="1" x14ac:dyDescent="0.3">
      <c r="B383" s="14">
        <v>45953</v>
      </c>
      <c r="C383" s="15" t="s">
        <v>204</v>
      </c>
      <c r="D383" s="16" t="s">
        <v>668</v>
      </c>
      <c r="E383" s="17">
        <v>1</v>
      </c>
      <c r="F383" s="18">
        <v>7.7</v>
      </c>
    </row>
    <row r="384" spans="2:6" ht="16.5" customHeight="1" thickBot="1" x14ac:dyDescent="0.3">
      <c r="B384" s="14">
        <v>45953</v>
      </c>
      <c r="C384" s="15">
        <v>10019</v>
      </c>
      <c r="D384" s="16" t="s">
        <v>666</v>
      </c>
      <c r="E384" s="17">
        <v>1</v>
      </c>
      <c r="F384" s="18">
        <v>8.9</v>
      </c>
    </row>
    <row r="385" spans="2:6" ht="16.5" customHeight="1" thickBot="1" x14ac:dyDescent="0.3">
      <c r="B385" s="14">
        <v>45953</v>
      </c>
      <c r="C385" s="15">
        <v>10047</v>
      </c>
      <c r="D385" s="16" t="s">
        <v>680</v>
      </c>
      <c r="E385" s="17">
        <v>1</v>
      </c>
      <c r="F385" s="18">
        <v>7.9</v>
      </c>
    </row>
    <row r="386" spans="2:6" ht="16.5" customHeight="1" thickBot="1" x14ac:dyDescent="0.3">
      <c r="B386" s="14">
        <v>45953</v>
      </c>
      <c r="C386" s="15" t="s">
        <v>116</v>
      </c>
      <c r="D386" s="16" t="s">
        <v>665</v>
      </c>
      <c r="E386" s="17">
        <v>1</v>
      </c>
      <c r="F386" s="18">
        <v>5.5</v>
      </c>
    </row>
    <row r="387" spans="2:6" ht="16.5" customHeight="1" thickBot="1" x14ac:dyDescent="0.3">
      <c r="B387" s="22">
        <v>45953</v>
      </c>
      <c r="C387" s="23" t="s">
        <v>122</v>
      </c>
      <c r="D387" s="24" t="s">
        <v>650</v>
      </c>
      <c r="E387" s="25">
        <v>3</v>
      </c>
      <c r="F387" s="26">
        <v>16.5</v>
      </c>
    </row>
    <row r="388" spans="2:6" ht="15.75" customHeight="1" x14ac:dyDescent="0.25">
      <c r="B388" s="14">
        <v>45953</v>
      </c>
      <c r="C388" s="15" t="s">
        <v>110</v>
      </c>
      <c r="D388" s="16" t="s">
        <v>667</v>
      </c>
      <c r="E388" s="17">
        <v>1</v>
      </c>
      <c r="F388" s="18">
        <v>5.5</v>
      </c>
    </row>
    <row r="389" spans="2:6" ht="16.5" customHeight="1" thickBot="1" x14ac:dyDescent="0.3">
      <c r="B389" s="14">
        <v>45953</v>
      </c>
      <c r="C389" s="15" t="s">
        <v>129</v>
      </c>
      <c r="D389" s="16" t="s">
        <v>385</v>
      </c>
      <c r="E389" s="17">
        <v>3</v>
      </c>
      <c r="F389" s="18">
        <v>15.9</v>
      </c>
    </row>
    <row r="390" spans="2:6" ht="16.5" customHeight="1" thickBot="1" x14ac:dyDescent="0.3">
      <c r="B390" s="14">
        <v>45953</v>
      </c>
      <c r="C390" s="15" t="s">
        <v>132</v>
      </c>
      <c r="D390" s="16" t="s">
        <v>388</v>
      </c>
      <c r="E390" s="17">
        <v>1</v>
      </c>
      <c r="F390" s="18">
        <v>5.5</v>
      </c>
    </row>
    <row r="391" spans="2:6" ht="16.5" customHeight="1" thickBot="1" x14ac:dyDescent="0.3">
      <c r="B391" s="14">
        <v>45953</v>
      </c>
      <c r="C391" s="15" t="s">
        <v>146</v>
      </c>
      <c r="D391" s="16" t="s">
        <v>402</v>
      </c>
      <c r="E391" s="17">
        <v>1</v>
      </c>
      <c r="F391" s="18">
        <v>6.5</v>
      </c>
    </row>
    <row r="392" spans="2:6" ht="16.5" customHeight="1" thickBot="1" x14ac:dyDescent="0.3">
      <c r="B392" s="14">
        <v>45953</v>
      </c>
      <c r="C392" s="15" t="s">
        <v>150</v>
      </c>
      <c r="D392" s="16" t="s">
        <v>406</v>
      </c>
      <c r="E392" s="17">
        <v>2</v>
      </c>
      <c r="F392" s="18">
        <v>10.6</v>
      </c>
    </row>
    <row r="393" spans="2:6" ht="16.5" customHeight="1" thickBot="1" x14ac:dyDescent="0.3">
      <c r="B393" s="14">
        <v>45953</v>
      </c>
      <c r="C393" s="15" t="s">
        <v>151</v>
      </c>
      <c r="D393" s="16" t="s">
        <v>407</v>
      </c>
      <c r="E393" s="17">
        <v>1</v>
      </c>
      <c r="F393" s="18">
        <v>5.3</v>
      </c>
    </row>
    <row r="394" spans="2:6" ht="16.5" customHeight="1" thickBot="1" x14ac:dyDescent="0.3">
      <c r="B394" s="14">
        <v>45953</v>
      </c>
      <c r="C394" s="15" t="s">
        <v>165</v>
      </c>
      <c r="D394" s="16" t="s">
        <v>421</v>
      </c>
      <c r="E394" s="17">
        <v>1</v>
      </c>
      <c r="F394" s="18">
        <v>6.2</v>
      </c>
    </row>
    <row r="395" spans="2:6" ht="16.5" customHeight="1" thickBot="1" x14ac:dyDescent="0.3">
      <c r="B395" s="14">
        <v>45953</v>
      </c>
      <c r="C395" s="15" t="s">
        <v>167</v>
      </c>
      <c r="D395" s="16" t="s">
        <v>678</v>
      </c>
      <c r="E395" s="17">
        <v>1</v>
      </c>
      <c r="F395" s="18">
        <v>5.5</v>
      </c>
    </row>
    <row r="396" spans="2:6" ht="16.5" customHeight="1" thickBot="1" x14ac:dyDescent="0.3">
      <c r="B396" s="14">
        <v>45953</v>
      </c>
      <c r="C396" s="15" t="s">
        <v>171</v>
      </c>
      <c r="D396" s="16" t="s">
        <v>670</v>
      </c>
      <c r="E396" s="17">
        <v>1</v>
      </c>
      <c r="F396" s="18">
        <v>6</v>
      </c>
    </row>
    <row r="397" spans="2:6" ht="16.5" customHeight="1" thickBot="1" x14ac:dyDescent="0.3">
      <c r="B397" s="14">
        <v>45953</v>
      </c>
      <c r="C397" s="15" t="s">
        <v>213</v>
      </c>
      <c r="D397" s="16" t="s">
        <v>469</v>
      </c>
      <c r="E397" s="17">
        <v>4</v>
      </c>
      <c r="F397" s="18">
        <v>22</v>
      </c>
    </row>
    <row r="398" spans="2:6" ht="16.5" customHeight="1" thickBot="1" x14ac:dyDescent="0.3">
      <c r="B398" s="14">
        <v>45953</v>
      </c>
      <c r="C398" s="15" t="s">
        <v>216</v>
      </c>
      <c r="D398" s="16" t="s">
        <v>472</v>
      </c>
      <c r="E398" s="17">
        <v>1</v>
      </c>
      <c r="F398" s="18">
        <v>6</v>
      </c>
    </row>
    <row r="399" spans="2:6" ht="16.5" customHeight="1" thickBot="1" x14ac:dyDescent="0.3">
      <c r="B399" s="14">
        <v>45953</v>
      </c>
      <c r="C399" s="15" t="s">
        <v>218</v>
      </c>
      <c r="D399" s="16" t="s">
        <v>655</v>
      </c>
      <c r="E399" s="17">
        <v>1</v>
      </c>
      <c r="F399" s="18">
        <v>5.5</v>
      </c>
    </row>
    <row r="400" spans="2:6" ht="16.5" customHeight="1" thickBot="1" x14ac:dyDescent="0.3">
      <c r="B400" s="14">
        <v>45953</v>
      </c>
      <c r="C400" s="15" t="s">
        <v>219</v>
      </c>
      <c r="D400" s="16" t="s">
        <v>475</v>
      </c>
      <c r="E400" s="17">
        <v>3</v>
      </c>
      <c r="F400" s="18">
        <v>18</v>
      </c>
    </row>
    <row r="401" spans="2:6" ht="16.5" customHeight="1" thickBot="1" x14ac:dyDescent="0.3">
      <c r="B401" s="14">
        <v>45953</v>
      </c>
      <c r="C401" s="15" t="s">
        <v>226</v>
      </c>
      <c r="D401" s="16" t="s">
        <v>482</v>
      </c>
      <c r="E401" s="17">
        <v>1</v>
      </c>
      <c r="F401" s="18">
        <v>5.5</v>
      </c>
    </row>
    <row r="402" spans="2:6" ht="16.5" customHeight="1" thickBot="1" x14ac:dyDescent="0.3">
      <c r="B402" s="14">
        <v>45953</v>
      </c>
      <c r="C402" s="15" t="s">
        <v>227</v>
      </c>
      <c r="D402" s="16" t="s">
        <v>483</v>
      </c>
      <c r="E402" s="17">
        <v>1</v>
      </c>
      <c r="F402" s="18">
        <v>6.5</v>
      </c>
    </row>
    <row r="403" spans="2:6" ht="16.5" customHeight="1" thickBot="1" x14ac:dyDescent="0.3">
      <c r="B403" s="14">
        <v>45953</v>
      </c>
      <c r="C403" s="15" t="s">
        <v>231</v>
      </c>
      <c r="D403" s="16" t="s">
        <v>487</v>
      </c>
      <c r="E403" s="17">
        <v>3</v>
      </c>
      <c r="F403" s="18">
        <v>19.5</v>
      </c>
    </row>
    <row r="404" spans="2:6" ht="16.5" customHeight="1" thickBot="1" x14ac:dyDescent="0.3">
      <c r="B404" s="14">
        <v>45953</v>
      </c>
      <c r="C404" s="15" t="s">
        <v>105</v>
      </c>
      <c r="D404" s="16" t="s">
        <v>681</v>
      </c>
      <c r="E404" s="17">
        <v>1</v>
      </c>
      <c r="F404" s="18">
        <v>10.199999999999999</v>
      </c>
    </row>
    <row r="405" spans="2:6" ht="16.5" customHeight="1" thickBot="1" x14ac:dyDescent="0.3">
      <c r="B405" s="14">
        <v>45953</v>
      </c>
      <c r="C405" s="15" t="s">
        <v>199</v>
      </c>
      <c r="D405" s="16" t="s">
        <v>674</v>
      </c>
      <c r="E405" s="17">
        <v>1</v>
      </c>
      <c r="F405" s="18">
        <v>7.7</v>
      </c>
    </row>
    <row r="406" spans="2:6" ht="16.5" customHeight="1" thickBot="1" x14ac:dyDescent="0.3">
      <c r="B406" s="14">
        <v>45953</v>
      </c>
      <c r="C406" s="15" t="s">
        <v>204</v>
      </c>
      <c r="D406" s="16" t="s">
        <v>668</v>
      </c>
      <c r="E406" s="17">
        <v>1</v>
      </c>
      <c r="F406" s="18">
        <v>7.7</v>
      </c>
    </row>
    <row r="407" spans="2:6" ht="16.5" customHeight="1" thickBot="1" x14ac:dyDescent="0.3">
      <c r="B407" s="14">
        <v>45953</v>
      </c>
      <c r="C407" s="15" t="s">
        <v>116</v>
      </c>
      <c r="D407" s="16" t="s">
        <v>665</v>
      </c>
      <c r="E407" s="17">
        <v>2</v>
      </c>
      <c r="F407" s="18">
        <v>11</v>
      </c>
    </row>
    <row r="408" spans="2:6" ht="16.5" customHeight="1" thickBot="1" x14ac:dyDescent="0.3">
      <c r="B408" s="14">
        <v>45953</v>
      </c>
      <c r="C408" s="15" t="s">
        <v>117</v>
      </c>
      <c r="D408" s="16" t="s">
        <v>648</v>
      </c>
      <c r="E408" s="17">
        <v>1</v>
      </c>
      <c r="F408" s="18">
        <v>5.5</v>
      </c>
    </row>
    <row r="409" spans="2:6" ht="16.5" customHeight="1" thickBot="1" x14ac:dyDescent="0.3">
      <c r="B409" s="14">
        <v>45953</v>
      </c>
      <c r="C409" s="15" t="s">
        <v>119</v>
      </c>
      <c r="D409" s="16" t="s">
        <v>657</v>
      </c>
      <c r="E409" s="17">
        <v>5</v>
      </c>
      <c r="F409" s="18">
        <v>27.5</v>
      </c>
    </row>
    <row r="410" spans="2:6" ht="16.5" customHeight="1" thickBot="1" x14ac:dyDescent="0.3">
      <c r="B410" s="14">
        <v>45953</v>
      </c>
      <c r="C410" s="15" t="s">
        <v>121</v>
      </c>
      <c r="D410" s="16" t="s">
        <v>658</v>
      </c>
      <c r="E410" s="17">
        <v>1</v>
      </c>
      <c r="F410" s="18">
        <v>5.5</v>
      </c>
    </row>
    <row r="411" spans="2:6" ht="16.5" customHeight="1" thickBot="1" x14ac:dyDescent="0.3">
      <c r="B411" s="14">
        <v>45953</v>
      </c>
      <c r="C411" s="15" t="s">
        <v>122</v>
      </c>
      <c r="D411" s="16" t="s">
        <v>650</v>
      </c>
      <c r="E411" s="17">
        <v>2</v>
      </c>
      <c r="F411" s="18">
        <v>11</v>
      </c>
    </row>
    <row r="412" spans="2:6" ht="16.5" customHeight="1" thickBot="1" x14ac:dyDescent="0.3">
      <c r="B412" s="14">
        <v>45953</v>
      </c>
      <c r="C412" s="15">
        <v>10008</v>
      </c>
      <c r="D412" s="16" t="s">
        <v>652</v>
      </c>
      <c r="E412" s="17">
        <v>1</v>
      </c>
      <c r="F412" s="18">
        <v>2.2000000000000002</v>
      </c>
    </row>
    <row r="413" spans="2:6" ht="16.5" customHeight="1" thickBot="1" x14ac:dyDescent="0.3">
      <c r="B413" s="22">
        <v>45953</v>
      </c>
      <c r="C413" s="23">
        <v>10009</v>
      </c>
      <c r="D413" s="24" t="s">
        <v>660</v>
      </c>
      <c r="E413" s="25">
        <v>2</v>
      </c>
      <c r="F413" s="26">
        <v>3</v>
      </c>
    </row>
    <row r="414" spans="2:6" ht="15.75" customHeight="1" x14ac:dyDescent="0.25">
      <c r="B414" s="14">
        <v>45953</v>
      </c>
      <c r="C414" s="15" t="s">
        <v>103</v>
      </c>
      <c r="D414" s="16" t="s">
        <v>653</v>
      </c>
      <c r="E414" s="17">
        <v>2</v>
      </c>
      <c r="F414" s="18">
        <v>11</v>
      </c>
    </row>
    <row r="415" spans="2:6" ht="16.5" customHeight="1" thickBot="1" x14ac:dyDescent="0.3">
      <c r="B415" s="14">
        <v>45953</v>
      </c>
      <c r="C415" s="15" t="s">
        <v>104</v>
      </c>
      <c r="D415" s="16" t="s">
        <v>360</v>
      </c>
      <c r="E415" s="17">
        <v>1</v>
      </c>
      <c r="F415" s="18">
        <v>5.5</v>
      </c>
    </row>
    <row r="416" spans="2:6" ht="16.5" customHeight="1" thickBot="1" x14ac:dyDescent="0.3">
      <c r="B416" s="14">
        <v>45953</v>
      </c>
      <c r="C416" s="15" t="s">
        <v>111</v>
      </c>
      <c r="D416" s="16" t="s">
        <v>367</v>
      </c>
      <c r="E416" s="17">
        <v>2</v>
      </c>
      <c r="F416" s="18">
        <v>11</v>
      </c>
    </row>
    <row r="417" spans="2:6" ht="16.5" customHeight="1" thickBot="1" x14ac:dyDescent="0.3">
      <c r="B417" s="14">
        <v>45953</v>
      </c>
      <c r="C417" s="15" t="s">
        <v>114</v>
      </c>
      <c r="D417" s="16" t="s">
        <v>370</v>
      </c>
      <c r="E417" s="17">
        <v>1</v>
      </c>
      <c r="F417" s="18">
        <v>5.3</v>
      </c>
    </row>
    <row r="418" spans="2:6" ht="16.5" customHeight="1" thickBot="1" x14ac:dyDescent="0.3">
      <c r="B418" s="14">
        <v>45953</v>
      </c>
      <c r="C418" s="15" t="s">
        <v>129</v>
      </c>
      <c r="D418" s="16" t="s">
        <v>385</v>
      </c>
      <c r="E418" s="17">
        <v>1</v>
      </c>
      <c r="F418" s="18">
        <v>5.3</v>
      </c>
    </row>
    <row r="419" spans="2:6" ht="16.5" customHeight="1" thickBot="1" x14ac:dyDescent="0.3">
      <c r="B419" s="14">
        <v>45953</v>
      </c>
      <c r="C419" s="15" t="s">
        <v>130</v>
      </c>
      <c r="D419" s="16" t="s">
        <v>386</v>
      </c>
      <c r="E419" s="17">
        <v>1</v>
      </c>
      <c r="F419" s="18">
        <v>5.5</v>
      </c>
    </row>
    <row r="420" spans="2:6" ht="16.5" customHeight="1" thickBot="1" x14ac:dyDescent="0.3">
      <c r="B420" s="14">
        <v>45953</v>
      </c>
      <c r="C420" s="15" t="s">
        <v>132</v>
      </c>
      <c r="D420" s="16" t="s">
        <v>388</v>
      </c>
      <c r="E420" s="17">
        <v>2</v>
      </c>
      <c r="F420" s="18">
        <v>11</v>
      </c>
    </row>
    <row r="421" spans="2:6" ht="16.5" customHeight="1" thickBot="1" x14ac:dyDescent="0.3">
      <c r="B421" s="14">
        <v>45953</v>
      </c>
      <c r="C421" s="15" t="s">
        <v>164</v>
      </c>
      <c r="D421" s="16" t="s">
        <v>420</v>
      </c>
      <c r="E421" s="17">
        <v>1</v>
      </c>
      <c r="F421" s="18">
        <v>5.3</v>
      </c>
    </row>
    <row r="422" spans="2:6" ht="16.5" customHeight="1" thickBot="1" x14ac:dyDescent="0.3">
      <c r="B422" s="14">
        <v>45953</v>
      </c>
      <c r="C422" s="15" t="s">
        <v>165</v>
      </c>
      <c r="D422" s="16" t="s">
        <v>421</v>
      </c>
      <c r="E422" s="17">
        <v>1</v>
      </c>
      <c r="F422" s="18">
        <v>6.2</v>
      </c>
    </row>
    <row r="423" spans="2:6" ht="16.5" customHeight="1" thickBot="1" x14ac:dyDescent="0.3">
      <c r="B423" s="14">
        <v>45953</v>
      </c>
      <c r="C423" s="15" t="s">
        <v>167</v>
      </c>
      <c r="D423" s="16" t="s">
        <v>678</v>
      </c>
      <c r="E423" s="17">
        <v>1</v>
      </c>
      <c r="F423" s="18">
        <v>5.5</v>
      </c>
    </row>
    <row r="424" spans="2:6" ht="16.5" customHeight="1" thickBot="1" x14ac:dyDescent="0.3">
      <c r="B424" s="14">
        <v>45953</v>
      </c>
      <c r="C424" s="15" t="s">
        <v>171</v>
      </c>
      <c r="D424" s="16" t="s">
        <v>670</v>
      </c>
      <c r="E424" s="17">
        <v>2</v>
      </c>
      <c r="F424" s="18">
        <v>12</v>
      </c>
    </row>
    <row r="425" spans="2:6" ht="16.5" customHeight="1" thickBot="1" x14ac:dyDescent="0.3">
      <c r="B425" s="14">
        <v>45953</v>
      </c>
      <c r="C425" s="15" t="s">
        <v>173</v>
      </c>
      <c r="D425" s="16" t="s">
        <v>429</v>
      </c>
      <c r="E425" s="17">
        <v>1</v>
      </c>
      <c r="F425" s="18">
        <v>6.5</v>
      </c>
    </row>
    <row r="426" spans="2:6" ht="16.5" customHeight="1" thickBot="1" x14ac:dyDescent="0.3">
      <c r="B426" s="14">
        <v>45953</v>
      </c>
      <c r="C426" s="15" t="s">
        <v>174</v>
      </c>
      <c r="D426" s="16" t="s">
        <v>661</v>
      </c>
      <c r="E426" s="17">
        <v>1</v>
      </c>
      <c r="F426" s="18">
        <v>5.5</v>
      </c>
    </row>
    <row r="427" spans="2:6" ht="16.5" customHeight="1" thickBot="1" x14ac:dyDescent="0.3">
      <c r="B427" s="14">
        <v>45953</v>
      </c>
      <c r="C427" s="15" t="s">
        <v>184</v>
      </c>
      <c r="D427" s="16" t="s">
        <v>440</v>
      </c>
      <c r="E427" s="17">
        <v>2</v>
      </c>
      <c r="F427" s="18">
        <v>10.6</v>
      </c>
    </row>
    <row r="428" spans="2:6" ht="16.5" customHeight="1" thickBot="1" x14ac:dyDescent="0.3">
      <c r="B428" s="14">
        <v>45953</v>
      </c>
      <c r="C428" s="15" t="s">
        <v>216</v>
      </c>
      <c r="D428" s="16" t="s">
        <v>472</v>
      </c>
      <c r="E428" s="17">
        <v>3</v>
      </c>
      <c r="F428" s="18">
        <v>18</v>
      </c>
    </row>
    <row r="429" spans="2:6" ht="16.5" customHeight="1" thickBot="1" x14ac:dyDescent="0.3">
      <c r="B429" s="14">
        <v>45953</v>
      </c>
      <c r="C429" s="15" t="s">
        <v>219</v>
      </c>
      <c r="D429" s="16" t="s">
        <v>475</v>
      </c>
      <c r="E429" s="17">
        <v>2</v>
      </c>
      <c r="F429" s="18">
        <v>12</v>
      </c>
    </row>
    <row r="430" spans="2:6" ht="16.5" customHeight="1" thickBot="1" x14ac:dyDescent="0.3">
      <c r="B430" s="14">
        <v>45953</v>
      </c>
      <c r="C430" s="15" t="s">
        <v>226</v>
      </c>
      <c r="D430" s="16" t="s">
        <v>482</v>
      </c>
      <c r="E430" s="17">
        <v>2</v>
      </c>
      <c r="F430" s="18">
        <v>11</v>
      </c>
    </row>
    <row r="431" spans="2:6" ht="16.5" customHeight="1" thickBot="1" x14ac:dyDescent="0.3">
      <c r="B431" s="14">
        <v>45953</v>
      </c>
      <c r="C431" s="15" t="s">
        <v>231</v>
      </c>
      <c r="D431" s="16" t="s">
        <v>487</v>
      </c>
      <c r="E431" s="17">
        <v>4</v>
      </c>
      <c r="F431" s="18">
        <v>26</v>
      </c>
    </row>
    <row r="432" spans="2:6" ht="16.5" customHeight="1" thickBot="1" x14ac:dyDescent="0.3">
      <c r="B432" s="14">
        <v>45953</v>
      </c>
      <c r="C432" s="15" t="s">
        <v>200</v>
      </c>
      <c r="D432" s="16" t="s">
        <v>646</v>
      </c>
      <c r="E432" s="17">
        <v>1</v>
      </c>
      <c r="F432" s="18">
        <v>7.4</v>
      </c>
    </row>
    <row r="433" spans="2:6" ht="16.5" customHeight="1" thickBot="1" x14ac:dyDescent="0.3">
      <c r="B433" s="14">
        <v>45953</v>
      </c>
      <c r="C433" s="15">
        <v>10019</v>
      </c>
      <c r="D433" s="16" t="s">
        <v>666</v>
      </c>
      <c r="E433" s="17">
        <v>1</v>
      </c>
      <c r="F433" s="18">
        <v>8.9</v>
      </c>
    </row>
    <row r="434" spans="2:6" ht="16.5" customHeight="1" thickBot="1" x14ac:dyDescent="0.3">
      <c r="B434" s="14">
        <v>45953</v>
      </c>
      <c r="C434" s="15" t="s">
        <v>116</v>
      </c>
      <c r="D434" s="16" t="s">
        <v>665</v>
      </c>
      <c r="E434" s="17">
        <v>2</v>
      </c>
      <c r="F434" s="18">
        <v>11</v>
      </c>
    </row>
    <row r="435" spans="2:6" ht="16.5" customHeight="1" thickBot="1" x14ac:dyDescent="0.3">
      <c r="B435" s="14">
        <v>45953</v>
      </c>
      <c r="C435" s="15" t="s">
        <v>117</v>
      </c>
      <c r="D435" s="16" t="s">
        <v>648</v>
      </c>
      <c r="E435" s="17">
        <v>1</v>
      </c>
      <c r="F435" s="18">
        <v>5.5</v>
      </c>
    </row>
    <row r="436" spans="2:6" ht="16.5" customHeight="1" thickBot="1" x14ac:dyDescent="0.3">
      <c r="B436" s="22">
        <v>45953</v>
      </c>
      <c r="C436" s="23">
        <v>10009</v>
      </c>
      <c r="D436" s="24" t="s">
        <v>660</v>
      </c>
      <c r="E436" s="25">
        <v>1</v>
      </c>
      <c r="F436" s="26">
        <v>1.5</v>
      </c>
    </row>
    <row r="437" spans="2:6" ht="15.75" customHeight="1" x14ac:dyDescent="0.25">
      <c r="B437" s="14">
        <v>45954</v>
      </c>
      <c r="C437" s="15" t="s">
        <v>103</v>
      </c>
      <c r="D437" s="16" t="s">
        <v>653</v>
      </c>
      <c r="E437" s="17">
        <v>1</v>
      </c>
      <c r="F437" s="18">
        <v>5.5</v>
      </c>
    </row>
    <row r="438" spans="2:6" ht="16.5" customHeight="1" thickBot="1" x14ac:dyDescent="0.3">
      <c r="B438" s="14">
        <v>45954</v>
      </c>
      <c r="C438" s="15" t="s">
        <v>104</v>
      </c>
      <c r="D438" s="16" t="s">
        <v>360</v>
      </c>
      <c r="E438" s="17">
        <v>1</v>
      </c>
      <c r="F438" s="18">
        <v>5.5</v>
      </c>
    </row>
    <row r="439" spans="2:6" ht="16.5" customHeight="1" thickBot="1" x14ac:dyDescent="0.3">
      <c r="B439" s="14">
        <v>45954</v>
      </c>
      <c r="C439" s="15" t="s">
        <v>110</v>
      </c>
      <c r="D439" s="16" t="s">
        <v>667</v>
      </c>
      <c r="E439" s="17">
        <v>1</v>
      </c>
      <c r="F439" s="18">
        <v>5.5</v>
      </c>
    </row>
    <row r="440" spans="2:6" ht="16.5" customHeight="1" thickBot="1" x14ac:dyDescent="0.3">
      <c r="B440" s="14">
        <v>45954</v>
      </c>
      <c r="C440" s="15" t="s">
        <v>111</v>
      </c>
      <c r="D440" s="16" t="s">
        <v>367</v>
      </c>
      <c r="E440" s="17">
        <v>5</v>
      </c>
      <c r="F440" s="18">
        <v>27.5</v>
      </c>
    </row>
    <row r="441" spans="2:6" ht="16.5" customHeight="1" thickBot="1" x14ac:dyDescent="0.3">
      <c r="B441" s="14">
        <v>45954</v>
      </c>
      <c r="C441" s="15" t="s">
        <v>114</v>
      </c>
      <c r="D441" s="16" t="s">
        <v>370</v>
      </c>
      <c r="E441" s="17">
        <v>2</v>
      </c>
      <c r="F441" s="18">
        <v>10.6</v>
      </c>
    </row>
    <row r="442" spans="2:6" ht="16.5" customHeight="1" thickBot="1" x14ac:dyDescent="0.3">
      <c r="B442" s="14">
        <v>45954</v>
      </c>
      <c r="C442" s="15" t="s">
        <v>129</v>
      </c>
      <c r="D442" s="16" t="s">
        <v>385</v>
      </c>
      <c r="E442" s="17">
        <v>1</v>
      </c>
      <c r="F442" s="18">
        <v>5.3</v>
      </c>
    </row>
    <row r="443" spans="2:6" ht="16.5" customHeight="1" thickBot="1" x14ac:dyDescent="0.3">
      <c r="B443" s="14">
        <v>45954</v>
      </c>
      <c r="C443" s="15" t="s">
        <v>130</v>
      </c>
      <c r="D443" s="16" t="s">
        <v>386</v>
      </c>
      <c r="E443" s="17">
        <v>1</v>
      </c>
      <c r="F443" s="18">
        <v>5.5</v>
      </c>
    </row>
    <row r="444" spans="2:6" ht="16.5" customHeight="1" thickBot="1" x14ac:dyDescent="0.3">
      <c r="B444" s="14">
        <v>45954</v>
      </c>
      <c r="C444" s="15" t="s">
        <v>132</v>
      </c>
      <c r="D444" s="16" t="s">
        <v>388</v>
      </c>
      <c r="E444" s="17">
        <v>2</v>
      </c>
      <c r="F444" s="18">
        <v>11</v>
      </c>
    </row>
    <row r="445" spans="2:6" ht="16.5" customHeight="1" thickBot="1" x14ac:dyDescent="0.3">
      <c r="B445" s="14">
        <v>45954</v>
      </c>
      <c r="C445" s="15" t="s">
        <v>139</v>
      </c>
      <c r="D445" s="16" t="s">
        <v>395</v>
      </c>
      <c r="E445" s="17">
        <v>1</v>
      </c>
      <c r="F445" s="18">
        <v>5.3</v>
      </c>
    </row>
    <row r="446" spans="2:6" ht="16.5" customHeight="1" thickBot="1" x14ac:dyDescent="0.3">
      <c r="B446" s="14">
        <v>45954</v>
      </c>
      <c r="C446" s="15" t="s">
        <v>150</v>
      </c>
      <c r="D446" s="16" t="s">
        <v>406</v>
      </c>
      <c r="E446" s="17">
        <v>1</v>
      </c>
      <c r="F446" s="18">
        <v>5.3</v>
      </c>
    </row>
    <row r="447" spans="2:6" ht="16.5" customHeight="1" thickBot="1" x14ac:dyDescent="0.3">
      <c r="B447" s="14">
        <v>45954</v>
      </c>
      <c r="C447" s="15" t="s">
        <v>151</v>
      </c>
      <c r="D447" s="16" t="s">
        <v>407</v>
      </c>
      <c r="E447" s="17">
        <v>2</v>
      </c>
      <c r="F447" s="18">
        <v>10.6</v>
      </c>
    </row>
    <row r="448" spans="2:6" ht="16.5" customHeight="1" thickBot="1" x14ac:dyDescent="0.3">
      <c r="B448" s="14">
        <v>45954</v>
      </c>
      <c r="C448" s="15" t="s">
        <v>164</v>
      </c>
      <c r="D448" s="16" t="s">
        <v>420</v>
      </c>
      <c r="E448" s="17">
        <v>2</v>
      </c>
      <c r="F448" s="18">
        <v>10.6</v>
      </c>
    </row>
    <row r="449" spans="2:6" ht="16.5" customHeight="1" thickBot="1" x14ac:dyDescent="0.3">
      <c r="B449" s="14">
        <v>45954</v>
      </c>
      <c r="C449" s="15" t="s">
        <v>165</v>
      </c>
      <c r="D449" s="16" t="s">
        <v>421</v>
      </c>
      <c r="E449" s="17">
        <v>3</v>
      </c>
      <c r="F449" s="18">
        <v>18.600000000000001</v>
      </c>
    </row>
    <row r="450" spans="2:6" ht="16.5" customHeight="1" thickBot="1" x14ac:dyDescent="0.3">
      <c r="B450" s="14">
        <v>45954</v>
      </c>
      <c r="C450" s="15" t="s">
        <v>171</v>
      </c>
      <c r="D450" s="16" t="s">
        <v>670</v>
      </c>
      <c r="E450" s="17">
        <v>2</v>
      </c>
      <c r="F450" s="18">
        <v>12</v>
      </c>
    </row>
    <row r="451" spans="2:6" ht="16.5" customHeight="1" thickBot="1" x14ac:dyDescent="0.3">
      <c r="B451" s="14">
        <v>45954</v>
      </c>
      <c r="C451" s="15" t="s">
        <v>174</v>
      </c>
      <c r="D451" s="16" t="s">
        <v>661</v>
      </c>
      <c r="E451" s="17">
        <v>1</v>
      </c>
      <c r="F451" s="18">
        <v>5.5</v>
      </c>
    </row>
    <row r="452" spans="2:6" ht="16.5" customHeight="1" thickBot="1" x14ac:dyDescent="0.3">
      <c r="B452" s="14">
        <v>45954</v>
      </c>
      <c r="C452" s="15" t="s">
        <v>184</v>
      </c>
      <c r="D452" s="16" t="s">
        <v>440</v>
      </c>
      <c r="E452" s="17">
        <v>1</v>
      </c>
      <c r="F452" s="18">
        <v>5.3</v>
      </c>
    </row>
    <row r="453" spans="2:6" ht="16.5" customHeight="1" thickBot="1" x14ac:dyDescent="0.3">
      <c r="B453" s="14">
        <v>45954</v>
      </c>
      <c r="C453" s="15" t="s">
        <v>213</v>
      </c>
      <c r="D453" s="16" t="s">
        <v>469</v>
      </c>
      <c r="E453" s="17">
        <v>4</v>
      </c>
      <c r="F453" s="18">
        <v>22</v>
      </c>
    </row>
    <row r="454" spans="2:6" ht="16.5" customHeight="1" thickBot="1" x14ac:dyDescent="0.3">
      <c r="B454" s="14">
        <v>45954</v>
      </c>
      <c r="C454" s="15" t="s">
        <v>215</v>
      </c>
      <c r="D454" s="16" t="s">
        <v>471</v>
      </c>
      <c r="E454" s="17">
        <v>2</v>
      </c>
      <c r="F454" s="18">
        <v>13</v>
      </c>
    </row>
    <row r="455" spans="2:6" ht="16.5" customHeight="1" thickBot="1" x14ac:dyDescent="0.3">
      <c r="B455" s="14">
        <v>45954</v>
      </c>
      <c r="C455" s="15" t="s">
        <v>216</v>
      </c>
      <c r="D455" s="16" t="s">
        <v>472</v>
      </c>
      <c r="E455" s="17">
        <v>2</v>
      </c>
      <c r="F455" s="18">
        <v>12</v>
      </c>
    </row>
    <row r="456" spans="2:6" ht="16.5" customHeight="1" thickBot="1" x14ac:dyDescent="0.3">
      <c r="B456" s="14">
        <v>45954</v>
      </c>
      <c r="C456" s="15" t="s">
        <v>226</v>
      </c>
      <c r="D456" s="16" t="s">
        <v>482</v>
      </c>
      <c r="E456" s="17">
        <v>2</v>
      </c>
      <c r="F456" s="18">
        <v>11</v>
      </c>
    </row>
    <row r="457" spans="2:6" ht="16.5" customHeight="1" thickBot="1" x14ac:dyDescent="0.3">
      <c r="B457" s="14">
        <v>45954</v>
      </c>
      <c r="C457" s="15" t="s">
        <v>231</v>
      </c>
      <c r="D457" s="16" t="s">
        <v>487</v>
      </c>
      <c r="E457" s="17">
        <v>4</v>
      </c>
      <c r="F457" s="18">
        <v>26</v>
      </c>
    </row>
    <row r="458" spans="2:6" ht="16.5" customHeight="1" thickBot="1" x14ac:dyDescent="0.3">
      <c r="B458" s="14">
        <v>45954</v>
      </c>
      <c r="C458" s="15" t="s">
        <v>204</v>
      </c>
      <c r="D458" s="16" t="s">
        <v>668</v>
      </c>
      <c r="E458" s="17">
        <v>1</v>
      </c>
      <c r="F458" s="18">
        <v>7.7</v>
      </c>
    </row>
    <row r="459" spans="2:6" ht="16.5" customHeight="1" thickBot="1" x14ac:dyDescent="0.3">
      <c r="B459" s="14">
        <v>45954</v>
      </c>
      <c r="C459" s="15">
        <v>10033</v>
      </c>
      <c r="D459" s="16" t="s">
        <v>682</v>
      </c>
      <c r="E459" s="17">
        <v>1</v>
      </c>
      <c r="F459" s="18">
        <v>8.9</v>
      </c>
    </row>
    <row r="460" spans="2:6" ht="16.5" customHeight="1" thickBot="1" x14ac:dyDescent="0.3">
      <c r="B460" s="14">
        <v>45954</v>
      </c>
      <c r="C460" s="15">
        <v>10046</v>
      </c>
      <c r="D460" s="16" t="s">
        <v>683</v>
      </c>
      <c r="E460" s="17">
        <v>1</v>
      </c>
      <c r="F460" s="18">
        <v>9.4</v>
      </c>
    </row>
    <row r="461" spans="2:6" ht="16.5" customHeight="1" thickBot="1" x14ac:dyDescent="0.3">
      <c r="B461" s="14">
        <v>45954</v>
      </c>
      <c r="C461" s="15" t="s">
        <v>117</v>
      </c>
      <c r="D461" s="16" t="s">
        <v>648</v>
      </c>
      <c r="E461" s="17">
        <v>1</v>
      </c>
      <c r="F461" s="18">
        <v>5.5</v>
      </c>
    </row>
    <row r="462" spans="2:6" ht="16.5" customHeight="1" thickBot="1" x14ac:dyDescent="0.3">
      <c r="B462" s="14">
        <v>45954</v>
      </c>
      <c r="C462" s="15" t="s">
        <v>122</v>
      </c>
      <c r="D462" s="16" t="s">
        <v>650</v>
      </c>
      <c r="E462" s="17">
        <v>1</v>
      </c>
      <c r="F462" s="18">
        <v>5.5</v>
      </c>
    </row>
    <row r="463" spans="2:6" ht="16.5" customHeight="1" thickBot="1" x14ac:dyDescent="0.3">
      <c r="B463" s="22">
        <v>45954</v>
      </c>
      <c r="C463" s="23" t="s">
        <v>131</v>
      </c>
      <c r="D463" s="24" t="s">
        <v>387</v>
      </c>
      <c r="E463" s="25">
        <v>1</v>
      </c>
      <c r="F463" s="26">
        <v>5.5</v>
      </c>
    </row>
    <row r="464" spans="2:6" ht="15.75" customHeight="1" x14ac:dyDescent="0.25">
      <c r="B464" s="14">
        <v>45955</v>
      </c>
      <c r="C464" s="15" t="s">
        <v>111</v>
      </c>
      <c r="D464" s="16" t="s">
        <v>367</v>
      </c>
      <c r="E464" s="17">
        <v>2</v>
      </c>
      <c r="F464" s="18">
        <v>11</v>
      </c>
    </row>
    <row r="465" spans="2:6" ht="16.5" customHeight="1" thickBot="1" x14ac:dyDescent="0.3">
      <c r="B465" s="14">
        <v>45955</v>
      </c>
      <c r="C465" s="15" t="s">
        <v>112</v>
      </c>
      <c r="D465" s="16" t="s">
        <v>669</v>
      </c>
      <c r="E465" s="17">
        <v>1</v>
      </c>
      <c r="F465" s="18">
        <v>5.5</v>
      </c>
    </row>
    <row r="466" spans="2:6" ht="16.5" customHeight="1" thickBot="1" x14ac:dyDescent="0.3">
      <c r="B466" s="14">
        <v>45955</v>
      </c>
      <c r="C466" s="15" t="s">
        <v>130</v>
      </c>
      <c r="D466" s="16" t="s">
        <v>386</v>
      </c>
      <c r="E466" s="17">
        <v>2</v>
      </c>
      <c r="F466" s="18">
        <v>11</v>
      </c>
    </row>
    <row r="467" spans="2:6" ht="16.5" customHeight="1" thickBot="1" x14ac:dyDescent="0.3">
      <c r="B467" s="14">
        <v>45955</v>
      </c>
      <c r="C467" s="15" t="s">
        <v>139</v>
      </c>
      <c r="D467" s="16" t="s">
        <v>395</v>
      </c>
      <c r="E467" s="17">
        <v>1</v>
      </c>
      <c r="F467" s="18">
        <v>5.3</v>
      </c>
    </row>
    <row r="468" spans="2:6" ht="16.5" customHeight="1" thickBot="1" x14ac:dyDescent="0.3">
      <c r="B468" s="14">
        <v>45955</v>
      </c>
      <c r="C468" s="15" t="s">
        <v>151</v>
      </c>
      <c r="D468" s="16" t="s">
        <v>407</v>
      </c>
      <c r="E468" s="17">
        <v>1</v>
      </c>
      <c r="F468" s="18">
        <v>5.3</v>
      </c>
    </row>
    <row r="469" spans="2:6" ht="16.5" customHeight="1" thickBot="1" x14ac:dyDescent="0.3">
      <c r="B469" s="14">
        <v>45955</v>
      </c>
      <c r="C469" s="15" t="s">
        <v>157</v>
      </c>
      <c r="D469" s="16" t="s">
        <v>413</v>
      </c>
      <c r="E469" s="17">
        <v>2</v>
      </c>
      <c r="F469" s="18">
        <v>12.4</v>
      </c>
    </row>
    <row r="470" spans="2:6" ht="16.5" customHeight="1" thickBot="1" x14ac:dyDescent="0.3">
      <c r="B470" s="14">
        <v>45955</v>
      </c>
      <c r="C470" s="15" t="s">
        <v>164</v>
      </c>
      <c r="D470" s="16" t="s">
        <v>420</v>
      </c>
      <c r="E470" s="17">
        <v>1</v>
      </c>
      <c r="F470" s="18">
        <v>5.3</v>
      </c>
    </row>
    <row r="471" spans="2:6" ht="16.5" customHeight="1" thickBot="1" x14ac:dyDescent="0.3">
      <c r="B471" s="14">
        <v>45955</v>
      </c>
      <c r="C471" s="15" t="s">
        <v>165</v>
      </c>
      <c r="D471" s="16" t="s">
        <v>421</v>
      </c>
      <c r="E471" s="17">
        <v>1</v>
      </c>
      <c r="F471" s="18">
        <v>6.2</v>
      </c>
    </row>
    <row r="472" spans="2:6" ht="16.5" customHeight="1" thickBot="1" x14ac:dyDescent="0.3">
      <c r="B472" s="14">
        <v>45955</v>
      </c>
      <c r="C472" s="15" t="s">
        <v>184</v>
      </c>
      <c r="D472" s="16" t="s">
        <v>440</v>
      </c>
      <c r="E472" s="17">
        <v>1</v>
      </c>
      <c r="F472" s="18">
        <v>5.3</v>
      </c>
    </row>
    <row r="473" spans="2:6" ht="16.5" customHeight="1" thickBot="1" x14ac:dyDescent="0.3">
      <c r="B473" s="14">
        <v>45955</v>
      </c>
      <c r="C473" s="15" t="s">
        <v>195</v>
      </c>
      <c r="D473" s="16" t="s">
        <v>451</v>
      </c>
      <c r="E473" s="17">
        <v>7</v>
      </c>
      <c r="F473" s="18">
        <v>38.5</v>
      </c>
    </row>
    <row r="474" spans="2:6" ht="16.5" customHeight="1" thickBot="1" x14ac:dyDescent="0.3">
      <c r="B474" s="14">
        <v>45955</v>
      </c>
      <c r="C474" s="15" t="s">
        <v>213</v>
      </c>
      <c r="D474" s="16" t="s">
        <v>469</v>
      </c>
      <c r="E474" s="17">
        <v>1</v>
      </c>
      <c r="F474" s="18">
        <v>5.5</v>
      </c>
    </row>
    <row r="475" spans="2:6" ht="16.5" customHeight="1" thickBot="1" x14ac:dyDescent="0.3">
      <c r="B475" s="14">
        <v>45955</v>
      </c>
      <c r="C475" s="15" t="s">
        <v>215</v>
      </c>
      <c r="D475" s="16" t="s">
        <v>471</v>
      </c>
      <c r="E475" s="17">
        <v>1</v>
      </c>
      <c r="F475" s="18">
        <v>6.5</v>
      </c>
    </row>
    <row r="476" spans="2:6" ht="16.5" customHeight="1" thickBot="1" x14ac:dyDescent="0.3">
      <c r="B476" s="14">
        <v>45955</v>
      </c>
      <c r="C476" s="15" t="s">
        <v>216</v>
      </c>
      <c r="D476" s="16" t="s">
        <v>472</v>
      </c>
      <c r="E476" s="17">
        <v>1</v>
      </c>
      <c r="F476" s="18">
        <v>6</v>
      </c>
    </row>
    <row r="477" spans="2:6" ht="16.5" customHeight="1" thickBot="1" x14ac:dyDescent="0.3">
      <c r="B477" s="14">
        <v>45955</v>
      </c>
      <c r="C477" s="15" t="s">
        <v>219</v>
      </c>
      <c r="D477" s="16" t="s">
        <v>475</v>
      </c>
      <c r="E477" s="17">
        <v>5</v>
      </c>
      <c r="F477" s="18">
        <v>30</v>
      </c>
    </row>
    <row r="478" spans="2:6" ht="16.5" customHeight="1" thickBot="1" x14ac:dyDescent="0.3">
      <c r="B478" s="14">
        <v>45955</v>
      </c>
      <c r="C478" s="15" t="s">
        <v>223</v>
      </c>
      <c r="D478" s="16" t="s">
        <v>479</v>
      </c>
      <c r="E478" s="17">
        <v>1</v>
      </c>
      <c r="F478" s="18">
        <v>5.5</v>
      </c>
    </row>
    <row r="479" spans="2:6" ht="16.5" customHeight="1" thickBot="1" x14ac:dyDescent="0.3">
      <c r="B479" s="14">
        <v>45955</v>
      </c>
      <c r="C479" s="15" t="s">
        <v>225</v>
      </c>
      <c r="D479" s="16" t="s">
        <v>481</v>
      </c>
      <c r="E479" s="17">
        <v>3</v>
      </c>
      <c r="F479" s="18">
        <v>18</v>
      </c>
    </row>
    <row r="480" spans="2:6" ht="16.5" customHeight="1" thickBot="1" x14ac:dyDescent="0.3">
      <c r="B480" s="14">
        <v>45955</v>
      </c>
      <c r="C480" s="15" t="s">
        <v>226</v>
      </c>
      <c r="D480" s="16" t="s">
        <v>482</v>
      </c>
      <c r="E480" s="17">
        <v>1</v>
      </c>
      <c r="F480" s="18">
        <v>5.5</v>
      </c>
    </row>
    <row r="481" spans="2:6" ht="16.5" customHeight="1" thickBot="1" x14ac:dyDescent="0.3">
      <c r="B481" s="14">
        <v>45955</v>
      </c>
      <c r="C481" s="15" t="s">
        <v>231</v>
      </c>
      <c r="D481" s="16" t="s">
        <v>487</v>
      </c>
      <c r="E481" s="17">
        <v>3</v>
      </c>
      <c r="F481" s="18">
        <v>19.5</v>
      </c>
    </row>
    <row r="482" spans="2:6" ht="16.5" customHeight="1" thickBot="1" x14ac:dyDescent="0.3">
      <c r="B482" s="14">
        <v>45955</v>
      </c>
      <c r="C482" s="15" t="s">
        <v>232</v>
      </c>
      <c r="D482" s="16" t="s">
        <v>488</v>
      </c>
      <c r="E482" s="17">
        <v>1</v>
      </c>
      <c r="F482" s="18">
        <v>5.5</v>
      </c>
    </row>
    <row r="483" spans="2:6" ht="16.5" customHeight="1" thickBot="1" x14ac:dyDescent="0.3">
      <c r="B483" s="14">
        <v>45955</v>
      </c>
      <c r="C483" s="15" t="s">
        <v>197</v>
      </c>
      <c r="D483" s="16" t="s">
        <v>684</v>
      </c>
      <c r="E483" s="17">
        <v>2</v>
      </c>
      <c r="F483" s="18">
        <v>15</v>
      </c>
    </row>
    <row r="484" spans="2:6" ht="16.5" customHeight="1" thickBot="1" x14ac:dyDescent="0.3">
      <c r="B484" s="14">
        <v>45955</v>
      </c>
      <c r="C484" s="15" t="s">
        <v>116</v>
      </c>
      <c r="D484" s="16" t="s">
        <v>665</v>
      </c>
      <c r="E484" s="17">
        <v>2</v>
      </c>
      <c r="F484" s="18">
        <v>11</v>
      </c>
    </row>
    <row r="485" spans="2:6" ht="16.5" customHeight="1" thickBot="1" x14ac:dyDescent="0.3">
      <c r="B485" s="14">
        <v>45955</v>
      </c>
      <c r="C485" s="15" t="s">
        <v>119</v>
      </c>
      <c r="D485" s="16" t="s">
        <v>657</v>
      </c>
      <c r="E485" s="17">
        <v>1</v>
      </c>
      <c r="F485" s="18">
        <v>5.5</v>
      </c>
    </row>
    <row r="486" spans="2:6" ht="16.5" customHeight="1" thickBot="1" x14ac:dyDescent="0.3">
      <c r="B486" s="14">
        <v>45955</v>
      </c>
      <c r="C486" s="15" t="s">
        <v>122</v>
      </c>
      <c r="D486" s="16" t="s">
        <v>650</v>
      </c>
      <c r="E486" s="17">
        <v>2</v>
      </c>
      <c r="F486" s="18">
        <v>11</v>
      </c>
    </row>
    <row r="487" spans="2:6" ht="16.5" customHeight="1" thickBot="1" x14ac:dyDescent="0.3">
      <c r="B487" s="22">
        <v>45955</v>
      </c>
      <c r="C487" s="23">
        <v>10009</v>
      </c>
      <c r="D487" s="24" t="s">
        <v>660</v>
      </c>
      <c r="E487" s="25">
        <v>2</v>
      </c>
      <c r="F487" s="26">
        <v>3</v>
      </c>
    </row>
    <row r="488" spans="2:6" ht="15.75" customHeight="1" x14ac:dyDescent="0.25">
      <c r="B488" s="14">
        <v>45956</v>
      </c>
      <c r="C488" s="15" t="s">
        <v>130</v>
      </c>
      <c r="D488" s="16" t="s">
        <v>386</v>
      </c>
      <c r="E488" s="17">
        <v>4</v>
      </c>
      <c r="F488" s="18">
        <v>22</v>
      </c>
    </row>
    <row r="489" spans="2:6" ht="16.5" customHeight="1" thickBot="1" x14ac:dyDescent="0.3">
      <c r="B489" s="14">
        <v>45956</v>
      </c>
      <c r="C489" s="15" t="s">
        <v>139</v>
      </c>
      <c r="D489" s="16" t="s">
        <v>395</v>
      </c>
      <c r="E489" s="17">
        <v>3</v>
      </c>
      <c r="F489" s="18">
        <v>15.9</v>
      </c>
    </row>
    <row r="490" spans="2:6" ht="16.5" customHeight="1" thickBot="1" x14ac:dyDescent="0.3">
      <c r="B490" s="14">
        <v>45956</v>
      </c>
      <c r="C490" s="15" t="s">
        <v>150</v>
      </c>
      <c r="D490" s="16" t="s">
        <v>406</v>
      </c>
      <c r="E490" s="17">
        <v>1</v>
      </c>
      <c r="F490" s="18">
        <v>5.3</v>
      </c>
    </row>
    <row r="491" spans="2:6" ht="16.5" customHeight="1" thickBot="1" x14ac:dyDescent="0.3">
      <c r="B491" s="14">
        <v>45956</v>
      </c>
      <c r="C491" s="15" t="s">
        <v>157</v>
      </c>
      <c r="D491" s="16" t="s">
        <v>413</v>
      </c>
      <c r="E491" s="17">
        <v>3</v>
      </c>
      <c r="F491" s="18">
        <v>18.600000000000001</v>
      </c>
    </row>
    <row r="492" spans="2:6" ht="16.5" customHeight="1" thickBot="1" x14ac:dyDescent="0.3">
      <c r="B492" s="14">
        <v>45956</v>
      </c>
      <c r="C492" s="15" t="s">
        <v>165</v>
      </c>
      <c r="D492" s="16" t="s">
        <v>421</v>
      </c>
      <c r="E492" s="17">
        <v>2</v>
      </c>
      <c r="F492" s="18">
        <v>12.4</v>
      </c>
    </row>
    <row r="493" spans="2:6" ht="16.5" customHeight="1" thickBot="1" x14ac:dyDescent="0.3">
      <c r="B493" s="14">
        <v>45956</v>
      </c>
      <c r="C493" s="15" t="s">
        <v>169</v>
      </c>
      <c r="D493" s="16" t="s">
        <v>425</v>
      </c>
      <c r="E493" s="17">
        <v>1</v>
      </c>
      <c r="F493" s="18">
        <v>6</v>
      </c>
    </row>
    <row r="494" spans="2:6" ht="16.5" customHeight="1" thickBot="1" x14ac:dyDescent="0.3">
      <c r="B494" s="14">
        <v>45956</v>
      </c>
      <c r="C494" s="15" t="s">
        <v>172</v>
      </c>
      <c r="D494" s="16" t="s">
        <v>643</v>
      </c>
      <c r="E494" s="17">
        <v>2</v>
      </c>
      <c r="F494" s="18">
        <v>10.8</v>
      </c>
    </row>
    <row r="495" spans="2:6" ht="16.5" customHeight="1" thickBot="1" x14ac:dyDescent="0.3">
      <c r="B495" s="14">
        <v>45956</v>
      </c>
      <c r="C495" s="15" t="s">
        <v>184</v>
      </c>
      <c r="D495" s="16" t="s">
        <v>440</v>
      </c>
      <c r="E495" s="17">
        <v>3</v>
      </c>
      <c r="F495" s="18">
        <v>15.9</v>
      </c>
    </row>
    <row r="496" spans="2:6" ht="16.5" customHeight="1" thickBot="1" x14ac:dyDescent="0.3">
      <c r="B496" s="14">
        <v>45956</v>
      </c>
      <c r="C496" s="15" t="s">
        <v>192</v>
      </c>
      <c r="D496" s="16" t="s">
        <v>448</v>
      </c>
      <c r="E496" s="17">
        <v>1</v>
      </c>
      <c r="F496" s="18">
        <v>5.5</v>
      </c>
    </row>
    <row r="497" spans="2:6" ht="16.5" customHeight="1" thickBot="1" x14ac:dyDescent="0.3">
      <c r="B497" s="14">
        <v>45956</v>
      </c>
      <c r="C497" s="15" t="s">
        <v>195</v>
      </c>
      <c r="D497" s="16" t="s">
        <v>451</v>
      </c>
      <c r="E497" s="17">
        <v>14</v>
      </c>
      <c r="F497" s="18">
        <v>77</v>
      </c>
    </row>
    <row r="498" spans="2:6" ht="16.5" customHeight="1" thickBot="1" x14ac:dyDescent="0.3">
      <c r="B498" s="14">
        <v>45956</v>
      </c>
      <c r="C498" s="15" t="s">
        <v>201</v>
      </c>
      <c r="D498" s="16" t="s">
        <v>664</v>
      </c>
      <c r="E498" s="17">
        <v>1</v>
      </c>
      <c r="F498" s="18">
        <v>5.5</v>
      </c>
    </row>
    <row r="499" spans="2:6" ht="16.5" customHeight="1" thickBot="1" x14ac:dyDescent="0.3">
      <c r="B499" s="14">
        <v>45956</v>
      </c>
      <c r="C499" s="15" t="s">
        <v>213</v>
      </c>
      <c r="D499" s="16" t="s">
        <v>469</v>
      </c>
      <c r="E499" s="17">
        <v>1</v>
      </c>
      <c r="F499" s="18">
        <v>5.5</v>
      </c>
    </row>
    <row r="500" spans="2:6" ht="16.5" customHeight="1" thickBot="1" x14ac:dyDescent="0.3">
      <c r="B500" s="14">
        <v>45956</v>
      </c>
      <c r="C500" s="15" t="s">
        <v>214</v>
      </c>
      <c r="D500" s="16" t="s">
        <v>654</v>
      </c>
      <c r="E500" s="17">
        <v>1</v>
      </c>
      <c r="F500" s="18">
        <v>5.5</v>
      </c>
    </row>
    <row r="501" spans="2:6" ht="16.5" customHeight="1" thickBot="1" x14ac:dyDescent="0.3">
      <c r="B501" s="14">
        <v>45956</v>
      </c>
      <c r="C501" s="15" t="s">
        <v>215</v>
      </c>
      <c r="D501" s="16" t="s">
        <v>471</v>
      </c>
      <c r="E501" s="17">
        <v>1</v>
      </c>
      <c r="F501" s="18">
        <v>6.5</v>
      </c>
    </row>
    <row r="502" spans="2:6" ht="16.5" customHeight="1" thickBot="1" x14ac:dyDescent="0.3">
      <c r="B502" s="14">
        <v>45956</v>
      </c>
      <c r="C502" s="15" t="s">
        <v>216</v>
      </c>
      <c r="D502" s="16" t="s">
        <v>472</v>
      </c>
      <c r="E502" s="17">
        <v>2</v>
      </c>
      <c r="F502" s="18">
        <v>12</v>
      </c>
    </row>
    <row r="503" spans="2:6" ht="16.5" customHeight="1" thickBot="1" x14ac:dyDescent="0.3">
      <c r="B503" s="14">
        <v>45956</v>
      </c>
      <c r="C503" s="15" t="s">
        <v>218</v>
      </c>
      <c r="D503" s="16" t="s">
        <v>655</v>
      </c>
      <c r="E503" s="17">
        <v>2</v>
      </c>
      <c r="F503" s="18">
        <v>11</v>
      </c>
    </row>
    <row r="504" spans="2:6" ht="16.5" customHeight="1" thickBot="1" x14ac:dyDescent="0.3">
      <c r="B504" s="14">
        <v>45956</v>
      </c>
      <c r="C504" s="15" t="s">
        <v>220</v>
      </c>
      <c r="D504" s="16" t="s">
        <v>656</v>
      </c>
      <c r="E504" s="17">
        <v>1</v>
      </c>
      <c r="F504" s="18">
        <v>5.3</v>
      </c>
    </row>
    <row r="505" spans="2:6" ht="16.5" customHeight="1" thickBot="1" x14ac:dyDescent="0.3">
      <c r="B505" s="14">
        <v>45956</v>
      </c>
      <c r="C505" s="15" t="s">
        <v>225</v>
      </c>
      <c r="D505" s="16" t="s">
        <v>481</v>
      </c>
      <c r="E505" s="17">
        <v>1</v>
      </c>
      <c r="F505" s="18">
        <v>6</v>
      </c>
    </row>
    <row r="506" spans="2:6" ht="16.5" customHeight="1" thickBot="1" x14ac:dyDescent="0.3">
      <c r="B506" s="14">
        <v>45956</v>
      </c>
      <c r="C506" s="15" t="s">
        <v>231</v>
      </c>
      <c r="D506" s="16" t="s">
        <v>487</v>
      </c>
      <c r="E506" s="17">
        <v>2</v>
      </c>
      <c r="F506" s="18">
        <v>13</v>
      </c>
    </row>
    <row r="507" spans="2:6" ht="16.5" customHeight="1" thickBot="1" x14ac:dyDescent="0.3">
      <c r="B507" s="14">
        <v>45956</v>
      </c>
      <c r="C507" s="15" t="s">
        <v>113</v>
      </c>
      <c r="D507" s="16" t="s">
        <v>645</v>
      </c>
      <c r="E507" s="17">
        <v>1</v>
      </c>
      <c r="F507" s="18">
        <v>7.7</v>
      </c>
    </row>
    <row r="508" spans="2:6" ht="16.5" customHeight="1" thickBot="1" x14ac:dyDescent="0.3">
      <c r="B508" s="14">
        <v>45956</v>
      </c>
      <c r="C508" s="15" t="s">
        <v>118</v>
      </c>
      <c r="D508" s="16" t="s">
        <v>649</v>
      </c>
      <c r="E508" s="17">
        <v>1</v>
      </c>
      <c r="F508" s="18">
        <v>5.5</v>
      </c>
    </row>
    <row r="509" spans="2:6" ht="16.5" customHeight="1" thickBot="1" x14ac:dyDescent="0.3">
      <c r="B509" s="14">
        <v>45956</v>
      </c>
      <c r="C509" s="15" t="s">
        <v>119</v>
      </c>
      <c r="D509" s="16" t="s">
        <v>657</v>
      </c>
      <c r="E509" s="17">
        <v>2</v>
      </c>
      <c r="F509" s="18">
        <v>11</v>
      </c>
    </row>
    <row r="510" spans="2:6" ht="16.5" customHeight="1" thickBot="1" x14ac:dyDescent="0.3">
      <c r="B510" s="14">
        <v>45956</v>
      </c>
      <c r="C510" s="15" t="s">
        <v>121</v>
      </c>
      <c r="D510" s="16" t="s">
        <v>658</v>
      </c>
      <c r="E510" s="17">
        <v>1</v>
      </c>
      <c r="F510" s="18">
        <v>5.5</v>
      </c>
    </row>
    <row r="511" spans="2:6" ht="16.5" customHeight="1" thickBot="1" x14ac:dyDescent="0.3">
      <c r="B511" s="14">
        <v>45956</v>
      </c>
      <c r="C511" s="15" t="s">
        <v>122</v>
      </c>
      <c r="D511" s="16" t="s">
        <v>650</v>
      </c>
      <c r="E511" s="17">
        <v>4</v>
      </c>
      <c r="F511" s="18">
        <v>22</v>
      </c>
    </row>
    <row r="512" spans="2:6" ht="16.5" customHeight="1" thickBot="1" x14ac:dyDescent="0.3">
      <c r="B512" s="14">
        <v>45956</v>
      </c>
      <c r="C512" s="15" t="s">
        <v>123</v>
      </c>
      <c r="D512" s="16" t="s">
        <v>651</v>
      </c>
      <c r="E512" s="17">
        <v>1</v>
      </c>
      <c r="F512" s="18">
        <v>5.5</v>
      </c>
    </row>
    <row r="513" spans="2:6" ht="16.5" customHeight="1" thickBot="1" x14ac:dyDescent="0.3">
      <c r="B513" s="14">
        <v>45956</v>
      </c>
      <c r="C513" s="15" t="s">
        <v>131</v>
      </c>
      <c r="D513" s="16" t="s">
        <v>387</v>
      </c>
      <c r="E513" s="17">
        <v>1</v>
      </c>
      <c r="F513" s="18">
        <v>5.5</v>
      </c>
    </row>
    <row r="514" spans="2:6" ht="16.5" customHeight="1" thickBot="1" x14ac:dyDescent="0.3">
      <c r="B514" s="14">
        <v>45956</v>
      </c>
      <c r="C514" s="15" t="s">
        <v>153</v>
      </c>
      <c r="D514" s="16" t="s">
        <v>685</v>
      </c>
      <c r="E514" s="17">
        <v>1</v>
      </c>
      <c r="F514" s="18">
        <v>4.5</v>
      </c>
    </row>
    <row r="515" spans="2:6" ht="16.5" customHeight="1" thickBot="1" x14ac:dyDescent="0.3">
      <c r="B515" s="14">
        <v>45956</v>
      </c>
      <c r="C515" s="15">
        <v>10008</v>
      </c>
      <c r="D515" s="16" t="s">
        <v>652</v>
      </c>
      <c r="E515" s="17">
        <v>1</v>
      </c>
      <c r="F515" s="18">
        <v>2.2000000000000002</v>
      </c>
    </row>
    <row r="516" spans="2:6" ht="16.5" customHeight="1" thickBot="1" x14ac:dyDescent="0.3">
      <c r="B516" s="22">
        <v>45956</v>
      </c>
      <c r="C516" s="23">
        <v>10009</v>
      </c>
      <c r="D516" s="24" t="s">
        <v>660</v>
      </c>
      <c r="E516" s="25">
        <v>1</v>
      </c>
      <c r="F516" s="26">
        <v>1.5</v>
      </c>
    </row>
    <row r="517" spans="2:6" ht="15.75" customHeight="1" x14ac:dyDescent="0.25">
      <c r="B517" s="14">
        <v>45957</v>
      </c>
      <c r="C517" s="15" t="s">
        <v>103</v>
      </c>
      <c r="D517" s="16" t="s">
        <v>653</v>
      </c>
      <c r="E517" s="17">
        <v>2</v>
      </c>
      <c r="F517" s="18">
        <v>11</v>
      </c>
    </row>
    <row r="518" spans="2:6" ht="16.5" customHeight="1" thickBot="1" x14ac:dyDescent="0.3">
      <c r="B518" s="14">
        <v>45957</v>
      </c>
      <c r="C518" s="15" t="s">
        <v>115</v>
      </c>
      <c r="D518" s="16" t="s">
        <v>640</v>
      </c>
      <c r="E518" s="17">
        <v>2</v>
      </c>
      <c r="F518" s="18">
        <v>11</v>
      </c>
    </row>
    <row r="519" spans="2:6" ht="16.5" customHeight="1" thickBot="1" x14ac:dyDescent="0.3">
      <c r="B519" s="14">
        <v>45957</v>
      </c>
      <c r="C519" s="15" t="s">
        <v>150</v>
      </c>
      <c r="D519" s="16" t="s">
        <v>406</v>
      </c>
      <c r="E519" s="17">
        <v>1</v>
      </c>
      <c r="F519" s="18">
        <v>5.3</v>
      </c>
    </row>
    <row r="520" spans="2:6" ht="16.5" customHeight="1" thickBot="1" x14ac:dyDescent="0.3">
      <c r="B520" s="14">
        <v>45957</v>
      </c>
      <c r="C520" s="15" t="s">
        <v>151</v>
      </c>
      <c r="D520" s="16" t="s">
        <v>407</v>
      </c>
      <c r="E520" s="17">
        <v>1</v>
      </c>
      <c r="F520" s="18">
        <v>5.3</v>
      </c>
    </row>
    <row r="521" spans="2:6" ht="16.5" customHeight="1" thickBot="1" x14ac:dyDescent="0.3">
      <c r="B521" s="14">
        <v>45957</v>
      </c>
      <c r="C521" s="15" t="s">
        <v>165</v>
      </c>
      <c r="D521" s="16" t="s">
        <v>421</v>
      </c>
      <c r="E521" s="17">
        <v>2</v>
      </c>
      <c r="F521" s="18">
        <v>12.4</v>
      </c>
    </row>
    <row r="522" spans="2:6" ht="16.5" customHeight="1" thickBot="1" x14ac:dyDescent="0.3">
      <c r="B522" s="14">
        <v>45957</v>
      </c>
      <c r="C522" s="15" t="s">
        <v>172</v>
      </c>
      <c r="D522" s="16" t="s">
        <v>643</v>
      </c>
      <c r="E522" s="17">
        <v>2</v>
      </c>
      <c r="F522" s="18">
        <v>10.8</v>
      </c>
    </row>
    <row r="523" spans="2:6" ht="16.5" customHeight="1" thickBot="1" x14ac:dyDescent="0.3">
      <c r="B523" s="14">
        <v>45957</v>
      </c>
      <c r="C523" s="15" t="s">
        <v>184</v>
      </c>
      <c r="D523" s="16" t="s">
        <v>440</v>
      </c>
      <c r="E523" s="17">
        <v>1</v>
      </c>
      <c r="F523" s="18">
        <v>5.3</v>
      </c>
    </row>
    <row r="524" spans="2:6" ht="16.5" customHeight="1" thickBot="1" x14ac:dyDescent="0.3">
      <c r="B524" s="14">
        <v>45957</v>
      </c>
      <c r="C524" s="15" t="s">
        <v>195</v>
      </c>
      <c r="D524" s="16" t="s">
        <v>451</v>
      </c>
      <c r="E524" s="17">
        <v>12</v>
      </c>
      <c r="F524" s="18">
        <v>66</v>
      </c>
    </row>
    <row r="525" spans="2:6" ht="16.5" customHeight="1" thickBot="1" x14ac:dyDescent="0.3">
      <c r="B525" s="14">
        <v>45957</v>
      </c>
      <c r="C525" s="15" t="s">
        <v>214</v>
      </c>
      <c r="D525" s="16" t="s">
        <v>654</v>
      </c>
      <c r="E525" s="17">
        <v>1</v>
      </c>
      <c r="F525" s="18">
        <v>5.5</v>
      </c>
    </row>
    <row r="526" spans="2:6" ht="16.5" customHeight="1" thickBot="1" x14ac:dyDescent="0.3">
      <c r="B526" s="14">
        <v>45957</v>
      </c>
      <c r="C526" s="15" t="s">
        <v>215</v>
      </c>
      <c r="D526" s="16" t="s">
        <v>471</v>
      </c>
      <c r="E526" s="17">
        <v>1</v>
      </c>
      <c r="F526" s="18">
        <v>6.5</v>
      </c>
    </row>
    <row r="527" spans="2:6" ht="16.5" customHeight="1" thickBot="1" x14ac:dyDescent="0.3">
      <c r="B527" s="14">
        <v>45957</v>
      </c>
      <c r="C527" s="15" t="s">
        <v>216</v>
      </c>
      <c r="D527" s="16" t="s">
        <v>472</v>
      </c>
      <c r="E527" s="17">
        <v>3</v>
      </c>
      <c r="F527" s="18">
        <v>18</v>
      </c>
    </row>
    <row r="528" spans="2:6" ht="16.5" customHeight="1" thickBot="1" x14ac:dyDescent="0.3">
      <c r="B528" s="14">
        <v>45957</v>
      </c>
      <c r="C528" s="15" t="s">
        <v>220</v>
      </c>
      <c r="D528" s="16" t="s">
        <v>656</v>
      </c>
      <c r="E528" s="17">
        <v>1</v>
      </c>
      <c r="F528" s="18">
        <v>5.3</v>
      </c>
    </row>
    <row r="529" spans="2:6" ht="16.5" customHeight="1" thickBot="1" x14ac:dyDescent="0.3">
      <c r="B529" s="14">
        <v>45957</v>
      </c>
      <c r="C529" s="15" t="s">
        <v>225</v>
      </c>
      <c r="D529" s="16" t="s">
        <v>481</v>
      </c>
      <c r="E529" s="17">
        <v>2</v>
      </c>
      <c r="F529" s="18">
        <v>12</v>
      </c>
    </row>
    <row r="530" spans="2:6" ht="16.5" customHeight="1" thickBot="1" x14ac:dyDescent="0.3">
      <c r="B530" s="14">
        <v>45957</v>
      </c>
      <c r="C530" s="15" t="s">
        <v>226</v>
      </c>
      <c r="D530" s="16" t="s">
        <v>482</v>
      </c>
      <c r="E530" s="17">
        <v>2</v>
      </c>
      <c r="F530" s="18">
        <v>11</v>
      </c>
    </row>
    <row r="531" spans="2:6" ht="16.5" customHeight="1" thickBot="1" x14ac:dyDescent="0.3">
      <c r="B531" s="14">
        <v>45957</v>
      </c>
      <c r="C531" s="15" t="s">
        <v>231</v>
      </c>
      <c r="D531" s="16" t="s">
        <v>487</v>
      </c>
      <c r="E531" s="17">
        <v>6</v>
      </c>
      <c r="F531" s="18">
        <v>39</v>
      </c>
    </row>
    <row r="532" spans="2:6" ht="16.5" customHeight="1" thickBot="1" x14ac:dyDescent="0.3">
      <c r="B532" s="14">
        <v>45957</v>
      </c>
      <c r="C532" s="15" t="s">
        <v>232</v>
      </c>
      <c r="D532" s="16" t="s">
        <v>488</v>
      </c>
      <c r="E532" s="17">
        <v>2</v>
      </c>
      <c r="F532" s="18">
        <v>11</v>
      </c>
    </row>
    <row r="533" spans="2:6" ht="16.5" customHeight="1" thickBot="1" x14ac:dyDescent="0.3">
      <c r="B533" s="14">
        <v>45957</v>
      </c>
      <c r="C533" s="15" t="s">
        <v>105</v>
      </c>
      <c r="D533" s="16" t="s">
        <v>681</v>
      </c>
      <c r="E533" s="17">
        <v>1</v>
      </c>
      <c r="F533" s="18">
        <v>10.199999999999999</v>
      </c>
    </row>
    <row r="534" spans="2:6" ht="16.5" customHeight="1" thickBot="1" x14ac:dyDescent="0.3">
      <c r="B534" s="14">
        <v>45957</v>
      </c>
      <c r="C534" s="15" t="s">
        <v>116</v>
      </c>
      <c r="D534" s="16" t="s">
        <v>665</v>
      </c>
      <c r="E534" s="17">
        <v>2</v>
      </c>
      <c r="F534" s="18">
        <v>11</v>
      </c>
    </row>
    <row r="535" spans="2:6" ht="16.5" customHeight="1" thickBot="1" x14ac:dyDescent="0.3">
      <c r="B535" s="14">
        <v>45957</v>
      </c>
      <c r="C535" s="15" t="s">
        <v>118</v>
      </c>
      <c r="D535" s="16" t="s">
        <v>649</v>
      </c>
      <c r="E535" s="17">
        <v>1</v>
      </c>
      <c r="F535" s="18">
        <v>5.5</v>
      </c>
    </row>
    <row r="536" spans="2:6" ht="16.5" customHeight="1" thickBot="1" x14ac:dyDescent="0.3">
      <c r="B536" s="14">
        <v>45957</v>
      </c>
      <c r="C536" s="15" t="s">
        <v>119</v>
      </c>
      <c r="D536" s="16" t="s">
        <v>657</v>
      </c>
      <c r="E536" s="17">
        <v>1</v>
      </c>
      <c r="F536" s="18">
        <v>5.5</v>
      </c>
    </row>
    <row r="537" spans="2:6" ht="16.5" customHeight="1" thickBot="1" x14ac:dyDescent="0.3">
      <c r="B537" s="14">
        <v>45957</v>
      </c>
      <c r="C537" s="15" t="s">
        <v>121</v>
      </c>
      <c r="D537" s="16" t="s">
        <v>658</v>
      </c>
      <c r="E537" s="17">
        <v>1</v>
      </c>
      <c r="F537" s="18">
        <v>5.5</v>
      </c>
    </row>
    <row r="538" spans="2:6" ht="16.5" customHeight="1" thickBot="1" x14ac:dyDescent="0.3">
      <c r="B538" s="14">
        <v>45957</v>
      </c>
      <c r="C538" s="15" t="s">
        <v>122</v>
      </c>
      <c r="D538" s="16" t="s">
        <v>650</v>
      </c>
      <c r="E538" s="17">
        <v>2</v>
      </c>
      <c r="F538" s="18">
        <v>11</v>
      </c>
    </row>
    <row r="539" spans="2:6" ht="16.5" customHeight="1" thickBot="1" x14ac:dyDescent="0.3">
      <c r="B539" s="14">
        <v>45957</v>
      </c>
      <c r="C539" s="15" t="s">
        <v>123</v>
      </c>
      <c r="D539" s="16" t="s">
        <v>651</v>
      </c>
      <c r="E539" s="17">
        <v>10</v>
      </c>
      <c r="F539" s="18">
        <v>55</v>
      </c>
    </row>
    <row r="540" spans="2:6" ht="16.5" customHeight="1" thickBot="1" x14ac:dyDescent="0.3">
      <c r="B540" s="14">
        <v>45957</v>
      </c>
      <c r="C540" s="15">
        <v>10008</v>
      </c>
      <c r="D540" s="16" t="s">
        <v>652</v>
      </c>
      <c r="E540" s="17">
        <v>1</v>
      </c>
      <c r="F540" s="18">
        <v>2.2000000000000002</v>
      </c>
    </row>
    <row r="541" spans="2:6" ht="16.5" customHeight="1" thickBot="1" x14ac:dyDescent="0.3">
      <c r="B541" s="22">
        <v>45957</v>
      </c>
      <c r="C541" s="23">
        <v>10009</v>
      </c>
      <c r="D541" s="24" t="s">
        <v>660</v>
      </c>
      <c r="E541" s="25">
        <v>3</v>
      </c>
      <c r="F541" s="26">
        <v>4.5</v>
      </c>
    </row>
    <row r="542" spans="2:6" ht="15.75" customHeight="1" x14ac:dyDescent="0.25">
      <c r="B542" s="14">
        <v>45958</v>
      </c>
      <c r="C542" s="15" t="s">
        <v>103</v>
      </c>
      <c r="D542" s="16" t="s">
        <v>653</v>
      </c>
      <c r="E542" s="17">
        <v>1</v>
      </c>
      <c r="F542" s="18">
        <v>5.5</v>
      </c>
    </row>
    <row r="543" spans="2:6" ht="16.5" customHeight="1" thickBot="1" x14ac:dyDescent="0.3">
      <c r="B543" s="14">
        <v>45958</v>
      </c>
      <c r="C543" s="15" t="s">
        <v>115</v>
      </c>
      <c r="D543" s="16" t="s">
        <v>640</v>
      </c>
      <c r="E543" s="17">
        <v>1</v>
      </c>
      <c r="F543" s="18">
        <v>5.5</v>
      </c>
    </row>
    <row r="544" spans="2:6" ht="16.5" customHeight="1" thickBot="1" x14ac:dyDescent="0.3">
      <c r="B544" s="14">
        <v>45958</v>
      </c>
      <c r="C544" s="15" t="s">
        <v>157</v>
      </c>
      <c r="D544" s="16" t="s">
        <v>413</v>
      </c>
      <c r="E544" s="17">
        <v>2</v>
      </c>
      <c r="F544" s="18">
        <v>12.4</v>
      </c>
    </row>
    <row r="545" spans="2:6" ht="16.5" customHeight="1" thickBot="1" x14ac:dyDescent="0.3">
      <c r="B545" s="14">
        <v>45958</v>
      </c>
      <c r="C545" s="15" t="s">
        <v>165</v>
      </c>
      <c r="D545" s="16" t="s">
        <v>421</v>
      </c>
      <c r="E545" s="17">
        <v>1</v>
      </c>
      <c r="F545" s="18">
        <v>6.2</v>
      </c>
    </row>
    <row r="546" spans="2:6" ht="16.5" customHeight="1" thickBot="1" x14ac:dyDescent="0.3">
      <c r="B546" s="14">
        <v>45958</v>
      </c>
      <c r="C546" s="15" t="s">
        <v>172</v>
      </c>
      <c r="D546" s="16" t="s">
        <v>643</v>
      </c>
      <c r="E546" s="17">
        <v>1</v>
      </c>
      <c r="F546" s="18">
        <v>5.4</v>
      </c>
    </row>
    <row r="547" spans="2:6" ht="16.5" customHeight="1" thickBot="1" x14ac:dyDescent="0.3">
      <c r="B547" s="14">
        <v>45958</v>
      </c>
      <c r="C547" s="15" t="s">
        <v>183</v>
      </c>
      <c r="D547" s="16" t="s">
        <v>439</v>
      </c>
      <c r="E547" s="17">
        <v>1</v>
      </c>
      <c r="F547" s="18">
        <v>5.3</v>
      </c>
    </row>
    <row r="548" spans="2:6" ht="16.5" customHeight="1" thickBot="1" x14ac:dyDescent="0.3">
      <c r="B548" s="14">
        <v>45958</v>
      </c>
      <c r="C548" s="15" t="s">
        <v>184</v>
      </c>
      <c r="D548" s="16" t="s">
        <v>440</v>
      </c>
      <c r="E548" s="17">
        <v>2</v>
      </c>
      <c r="F548" s="18">
        <v>10.6</v>
      </c>
    </row>
    <row r="549" spans="2:6" ht="16.5" customHeight="1" thickBot="1" x14ac:dyDescent="0.3">
      <c r="B549" s="14">
        <v>45958</v>
      </c>
      <c r="C549" s="15" t="s">
        <v>195</v>
      </c>
      <c r="D549" s="16" t="s">
        <v>451</v>
      </c>
      <c r="E549" s="17">
        <v>4</v>
      </c>
      <c r="F549" s="18">
        <v>22</v>
      </c>
    </row>
    <row r="550" spans="2:6" ht="16.5" customHeight="1" thickBot="1" x14ac:dyDescent="0.3">
      <c r="B550" s="14">
        <v>45958</v>
      </c>
      <c r="C550" s="15" t="s">
        <v>215</v>
      </c>
      <c r="D550" s="16" t="s">
        <v>471</v>
      </c>
      <c r="E550" s="17">
        <v>2</v>
      </c>
      <c r="F550" s="18">
        <v>13</v>
      </c>
    </row>
    <row r="551" spans="2:6" ht="16.5" customHeight="1" thickBot="1" x14ac:dyDescent="0.3">
      <c r="B551" s="14">
        <v>45958</v>
      </c>
      <c r="C551" s="15" t="s">
        <v>219</v>
      </c>
      <c r="D551" s="16" t="s">
        <v>475</v>
      </c>
      <c r="E551" s="17">
        <v>3</v>
      </c>
      <c r="F551" s="18">
        <v>18</v>
      </c>
    </row>
    <row r="552" spans="2:6" ht="16.5" customHeight="1" thickBot="1" x14ac:dyDescent="0.3">
      <c r="B552" s="14">
        <v>45958</v>
      </c>
      <c r="C552" s="15" t="s">
        <v>220</v>
      </c>
      <c r="D552" s="16" t="s">
        <v>656</v>
      </c>
      <c r="E552" s="17">
        <v>1</v>
      </c>
      <c r="F552" s="18">
        <v>5.3</v>
      </c>
    </row>
    <row r="553" spans="2:6" ht="16.5" customHeight="1" thickBot="1" x14ac:dyDescent="0.3">
      <c r="B553" s="14">
        <v>45958</v>
      </c>
      <c r="C553" s="15" t="s">
        <v>225</v>
      </c>
      <c r="D553" s="16" t="s">
        <v>481</v>
      </c>
      <c r="E553" s="17">
        <v>2</v>
      </c>
      <c r="F553" s="18">
        <v>12</v>
      </c>
    </row>
    <row r="554" spans="2:6" ht="16.5" customHeight="1" thickBot="1" x14ac:dyDescent="0.3">
      <c r="B554" s="14">
        <v>45958</v>
      </c>
      <c r="C554" s="15" t="s">
        <v>231</v>
      </c>
      <c r="D554" s="16" t="s">
        <v>487</v>
      </c>
      <c r="E554" s="17">
        <v>1</v>
      </c>
      <c r="F554" s="18">
        <v>6.5</v>
      </c>
    </row>
    <row r="555" spans="2:6" ht="16.5" customHeight="1" thickBot="1" x14ac:dyDescent="0.3">
      <c r="B555" s="14">
        <v>45958</v>
      </c>
      <c r="C555" s="15" t="s">
        <v>236</v>
      </c>
      <c r="D555" s="16" t="s">
        <v>644</v>
      </c>
      <c r="E555" s="17">
        <v>3</v>
      </c>
      <c r="F555" s="18">
        <v>18.600000000000001</v>
      </c>
    </row>
    <row r="556" spans="2:6" ht="16.5" customHeight="1" thickBot="1" x14ac:dyDescent="0.3">
      <c r="B556" s="14">
        <v>45958</v>
      </c>
      <c r="C556" s="15" t="s">
        <v>200</v>
      </c>
      <c r="D556" s="16" t="s">
        <v>646</v>
      </c>
      <c r="E556" s="17">
        <v>1</v>
      </c>
      <c r="F556" s="18">
        <v>7.4</v>
      </c>
    </row>
    <row r="557" spans="2:6" ht="16.5" customHeight="1" thickBot="1" x14ac:dyDescent="0.3">
      <c r="B557" s="14">
        <v>45958</v>
      </c>
      <c r="C557" s="15" t="s">
        <v>116</v>
      </c>
      <c r="D557" s="16" t="s">
        <v>665</v>
      </c>
      <c r="E557" s="17">
        <v>1</v>
      </c>
      <c r="F557" s="18">
        <v>5.5</v>
      </c>
    </row>
    <row r="558" spans="2:6" ht="16.5" customHeight="1" thickBot="1" x14ac:dyDescent="0.3">
      <c r="B558" s="14">
        <v>45958</v>
      </c>
      <c r="C558" s="15" t="s">
        <v>118</v>
      </c>
      <c r="D558" s="16" t="s">
        <v>649</v>
      </c>
      <c r="E558" s="17">
        <v>3</v>
      </c>
      <c r="F558" s="18">
        <v>16.5</v>
      </c>
    </row>
    <row r="559" spans="2:6" ht="16.5" customHeight="1" thickBot="1" x14ac:dyDescent="0.3">
      <c r="B559" s="14">
        <v>45958</v>
      </c>
      <c r="C559" s="15" t="s">
        <v>119</v>
      </c>
      <c r="D559" s="16" t="s">
        <v>657</v>
      </c>
      <c r="E559" s="17">
        <v>1</v>
      </c>
      <c r="F559" s="18">
        <v>5.5</v>
      </c>
    </row>
    <row r="560" spans="2:6" ht="16.5" customHeight="1" thickBot="1" x14ac:dyDescent="0.3">
      <c r="B560" s="14">
        <v>45958</v>
      </c>
      <c r="C560" s="15" t="s">
        <v>122</v>
      </c>
      <c r="D560" s="16" t="s">
        <v>650</v>
      </c>
      <c r="E560" s="17">
        <v>2</v>
      </c>
      <c r="F560" s="18">
        <v>11</v>
      </c>
    </row>
    <row r="561" spans="2:6" ht="16.5" customHeight="1" thickBot="1" x14ac:dyDescent="0.3">
      <c r="B561" s="22">
        <v>45958</v>
      </c>
      <c r="C561" s="23" t="s">
        <v>123</v>
      </c>
      <c r="D561" s="24" t="s">
        <v>651</v>
      </c>
      <c r="E561" s="25">
        <v>1</v>
      </c>
      <c r="F561" s="26">
        <v>5.5</v>
      </c>
    </row>
    <row r="562" spans="2:6" ht="15.75" customHeight="1" x14ac:dyDescent="0.25">
      <c r="B562" s="14">
        <v>45959</v>
      </c>
      <c r="C562" s="15" t="s">
        <v>103</v>
      </c>
      <c r="D562" s="16" t="s">
        <v>653</v>
      </c>
      <c r="E562" s="17">
        <v>1</v>
      </c>
      <c r="F562" s="18">
        <v>5.5</v>
      </c>
    </row>
    <row r="563" spans="2:6" ht="16.5" customHeight="1" thickBot="1" x14ac:dyDescent="0.3">
      <c r="B563" s="14">
        <v>45959</v>
      </c>
      <c r="C563" s="15" t="s">
        <v>110</v>
      </c>
      <c r="D563" s="16" t="s">
        <v>667</v>
      </c>
      <c r="E563" s="17">
        <v>1</v>
      </c>
      <c r="F563" s="18">
        <v>5.5</v>
      </c>
    </row>
    <row r="564" spans="2:6" ht="16.5" customHeight="1" thickBot="1" x14ac:dyDescent="0.3">
      <c r="B564" s="14">
        <v>45959</v>
      </c>
      <c r="C564" s="15" t="s">
        <v>130</v>
      </c>
      <c r="D564" s="16" t="s">
        <v>386</v>
      </c>
      <c r="E564" s="17">
        <v>1</v>
      </c>
      <c r="F564" s="18">
        <v>5.5</v>
      </c>
    </row>
    <row r="565" spans="2:6" ht="16.5" customHeight="1" thickBot="1" x14ac:dyDescent="0.3">
      <c r="B565" s="14">
        <v>45959</v>
      </c>
      <c r="C565" s="15" t="s">
        <v>157</v>
      </c>
      <c r="D565" s="16" t="s">
        <v>413</v>
      </c>
      <c r="E565" s="17">
        <v>2</v>
      </c>
      <c r="F565" s="18">
        <v>12.4</v>
      </c>
    </row>
    <row r="566" spans="2:6" ht="16.5" customHeight="1" thickBot="1" x14ac:dyDescent="0.3">
      <c r="B566" s="14">
        <v>45959</v>
      </c>
      <c r="C566" s="15" t="s">
        <v>165</v>
      </c>
      <c r="D566" s="16" t="s">
        <v>421</v>
      </c>
      <c r="E566" s="17">
        <v>1</v>
      </c>
      <c r="F566" s="18">
        <v>6.2</v>
      </c>
    </row>
    <row r="567" spans="2:6" ht="16.5" customHeight="1" thickBot="1" x14ac:dyDescent="0.3">
      <c r="B567" s="14">
        <v>45959</v>
      </c>
      <c r="C567" s="15" t="s">
        <v>172</v>
      </c>
      <c r="D567" s="16" t="s">
        <v>643</v>
      </c>
      <c r="E567" s="17">
        <v>1</v>
      </c>
      <c r="F567" s="18">
        <v>5.4</v>
      </c>
    </row>
    <row r="568" spans="2:6" ht="16.5" customHeight="1" thickBot="1" x14ac:dyDescent="0.3">
      <c r="B568" s="14">
        <v>45959</v>
      </c>
      <c r="C568" s="15" t="s">
        <v>174</v>
      </c>
      <c r="D568" s="16" t="s">
        <v>661</v>
      </c>
      <c r="E568" s="17">
        <v>1</v>
      </c>
      <c r="F568" s="18">
        <v>5.5</v>
      </c>
    </row>
    <row r="569" spans="2:6" ht="16.5" customHeight="1" thickBot="1" x14ac:dyDescent="0.3">
      <c r="B569" s="14">
        <v>45959</v>
      </c>
      <c r="C569" s="15" t="s">
        <v>176</v>
      </c>
      <c r="D569" s="16" t="s">
        <v>432</v>
      </c>
      <c r="E569" s="17">
        <v>1</v>
      </c>
      <c r="F569" s="18">
        <v>5.5</v>
      </c>
    </row>
    <row r="570" spans="2:6" ht="16.5" customHeight="1" thickBot="1" x14ac:dyDescent="0.3">
      <c r="B570" s="14">
        <v>45959</v>
      </c>
      <c r="C570" s="15" t="s">
        <v>183</v>
      </c>
      <c r="D570" s="16" t="s">
        <v>439</v>
      </c>
      <c r="E570" s="17">
        <v>1</v>
      </c>
      <c r="F570" s="18">
        <v>5.3</v>
      </c>
    </row>
    <row r="571" spans="2:6" ht="16.5" customHeight="1" thickBot="1" x14ac:dyDescent="0.3">
      <c r="B571" s="14">
        <v>45959</v>
      </c>
      <c r="C571" s="15" t="s">
        <v>184</v>
      </c>
      <c r="D571" s="16" t="s">
        <v>440</v>
      </c>
      <c r="E571" s="17">
        <v>1</v>
      </c>
      <c r="F571" s="18">
        <v>5.3</v>
      </c>
    </row>
    <row r="572" spans="2:6" ht="16.5" customHeight="1" thickBot="1" x14ac:dyDescent="0.3">
      <c r="B572" s="14">
        <v>45959</v>
      </c>
      <c r="C572" s="15" t="s">
        <v>195</v>
      </c>
      <c r="D572" s="16" t="s">
        <v>451</v>
      </c>
      <c r="E572" s="17">
        <v>8</v>
      </c>
      <c r="F572" s="18">
        <v>44</v>
      </c>
    </row>
    <row r="573" spans="2:6" ht="16.5" customHeight="1" thickBot="1" x14ac:dyDescent="0.3">
      <c r="B573" s="14">
        <v>45959</v>
      </c>
      <c r="C573" s="15" t="s">
        <v>201</v>
      </c>
      <c r="D573" s="16" t="s">
        <v>664</v>
      </c>
      <c r="E573" s="17">
        <v>1</v>
      </c>
      <c r="F573" s="18">
        <v>5.5</v>
      </c>
    </row>
    <row r="574" spans="2:6" ht="16.5" customHeight="1" thickBot="1" x14ac:dyDescent="0.3">
      <c r="B574" s="14">
        <v>45959</v>
      </c>
      <c r="C574" s="15" t="s">
        <v>213</v>
      </c>
      <c r="D574" s="16" t="s">
        <v>469</v>
      </c>
      <c r="E574" s="17">
        <v>1</v>
      </c>
      <c r="F574" s="18">
        <v>5.5</v>
      </c>
    </row>
    <row r="575" spans="2:6" ht="16.5" customHeight="1" thickBot="1" x14ac:dyDescent="0.3">
      <c r="B575" s="14">
        <v>45959</v>
      </c>
      <c r="C575" s="15" t="s">
        <v>215</v>
      </c>
      <c r="D575" s="16" t="s">
        <v>471</v>
      </c>
      <c r="E575" s="17">
        <v>4</v>
      </c>
      <c r="F575" s="18">
        <v>26</v>
      </c>
    </row>
    <row r="576" spans="2:6" ht="16.5" customHeight="1" thickBot="1" x14ac:dyDescent="0.3">
      <c r="B576" s="14">
        <v>45959</v>
      </c>
      <c r="C576" s="15" t="s">
        <v>216</v>
      </c>
      <c r="D576" s="16" t="s">
        <v>472</v>
      </c>
      <c r="E576" s="17">
        <v>2</v>
      </c>
      <c r="F576" s="18">
        <v>12</v>
      </c>
    </row>
    <row r="577" spans="2:6" ht="16.5" customHeight="1" thickBot="1" x14ac:dyDescent="0.3">
      <c r="B577" s="14">
        <v>45959</v>
      </c>
      <c r="C577" s="15" t="s">
        <v>219</v>
      </c>
      <c r="D577" s="16" t="s">
        <v>475</v>
      </c>
      <c r="E577" s="17">
        <v>2</v>
      </c>
      <c r="F577" s="18">
        <v>12</v>
      </c>
    </row>
    <row r="578" spans="2:6" ht="16.5" customHeight="1" thickBot="1" x14ac:dyDescent="0.3">
      <c r="B578" s="14">
        <v>45959</v>
      </c>
      <c r="C578" s="15" t="s">
        <v>220</v>
      </c>
      <c r="D578" s="16" t="s">
        <v>656</v>
      </c>
      <c r="E578" s="17">
        <v>1</v>
      </c>
      <c r="F578" s="18">
        <v>5.3</v>
      </c>
    </row>
    <row r="579" spans="2:6" ht="16.5" customHeight="1" thickBot="1" x14ac:dyDescent="0.3">
      <c r="B579" s="14">
        <v>45959</v>
      </c>
      <c r="C579" s="15" t="s">
        <v>225</v>
      </c>
      <c r="D579" s="16" t="s">
        <v>481</v>
      </c>
      <c r="E579" s="17">
        <v>4</v>
      </c>
      <c r="F579" s="18">
        <v>24</v>
      </c>
    </row>
    <row r="580" spans="2:6" ht="16.5" customHeight="1" thickBot="1" x14ac:dyDescent="0.3">
      <c r="B580" s="14">
        <v>45959</v>
      </c>
      <c r="C580" s="15" t="s">
        <v>226</v>
      </c>
      <c r="D580" s="16" t="s">
        <v>482</v>
      </c>
      <c r="E580" s="17">
        <v>1</v>
      </c>
      <c r="F580" s="18">
        <v>5.5</v>
      </c>
    </row>
    <row r="581" spans="2:6" ht="16.5" customHeight="1" thickBot="1" x14ac:dyDescent="0.3">
      <c r="B581" s="14">
        <v>45959</v>
      </c>
      <c r="C581" s="15" t="s">
        <v>236</v>
      </c>
      <c r="D581" s="16" t="s">
        <v>644</v>
      </c>
      <c r="E581" s="17">
        <v>1</v>
      </c>
      <c r="F581" s="18">
        <v>6.2</v>
      </c>
    </row>
    <row r="582" spans="2:6" ht="16.5" customHeight="1" thickBot="1" x14ac:dyDescent="0.3">
      <c r="B582" s="14">
        <v>45959</v>
      </c>
      <c r="C582" s="15">
        <v>10019</v>
      </c>
      <c r="D582" s="16" t="s">
        <v>666</v>
      </c>
      <c r="E582" s="17">
        <v>1</v>
      </c>
      <c r="F582" s="18">
        <v>8.9</v>
      </c>
    </row>
    <row r="583" spans="2:6" ht="16.5" customHeight="1" thickBot="1" x14ac:dyDescent="0.3">
      <c r="B583" s="14">
        <v>45959</v>
      </c>
      <c r="C583" s="15" t="s">
        <v>119</v>
      </c>
      <c r="D583" s="16" t="s">
        <v>657</v>
      </c>
      <c r="E583" s="17">
        <v>1</v>
      </c>
      <c r="F583" s="18">
        <v>5.5</v>
      </c>
    </row>
    <row r="584" spans="2:6" ht="16.5" customHeight="1" thickBot="1" x14ac:dyDescent="0.3">
      <c r="B584" s="14">
        <v>45959</v>
      </c>
      <c r="C584" s="15" t="s">
        <v>122</v>
      </c>
      <c r="D584" s="16" t="s">
        <v>650</v>
      </c>
      <c r="E584" s="17">
        <v>3</v>
      </c>
      <c r="F584" s="18">
        <v>16.5</v>
      </c>
    </row>
    <row r="585" spans="2:6" ht="16.5" customHeight="1" thickBot="1" x14ac:dyDescent="0.3">
      <c r="B585" s="22">
        <v>45959</v>
      </c>
      <c r="C585" s="23" t="s">
        <v>123</v>
      </c>
      <c r="D585" s="24" t="s">
        <v>651</v>
      </c>
      <c r="E585" s="25">
        <v>1</v>
      </c>
      <c r="F585" s="26">
        <v>5.5</v>
      </c>
    </row>
    <row r="586" spans="2:6" ht="15.75" customHeight="1" x14ac:dyDescent="0.25">
      <c r="B586" s="14">
        <v>45960</v>
      </c>
      <c r="C586" s="15" t="s">
        <v>103</v>
      </c>
      <c r="D586" s="16" t="s">
        <v>653</v>
      </c>
      <c r="E586" s="17">
        <v>1</v>
      </c>
      <c r="F586" s="18">
        <v>5.5</v>
      </c>
    </row>
    <row r="587" spans="2:6" ht="16.5" customHeight="1" thickBot="1" x14ac:dyDescent="0.3">
      <c r="B587" s="14">
        <v>45960</v>
      </c>
      <c r="C587" s="15" t="s">
        <v>110</v>
      </c>
      <c r="D587" s="16" t="s">
        <v>667</v>
      </c>
      <c r="E587" s="17">
        <v>1</v>
      </c>
      <c r="F587" s="18">
        <v>5.5</v>
      </c>
    </row>
    <row r="588" spans="2:6" ht="16.5" customHeight="1" thickBot="1" x14ac:dyDescent="0.3">
      <c r="B588" s="14">
        <v>45960</v>
      </c>
      <c r="C588" s="15" t="s">
        <v>115</v>
      </c>
      <c r="D588" s="16" t="s">
        <v>640</v>
      </c>
      <c r="E588" s="17">
        <v>1</v>
      </c>
      <c r="F588" s="18">
        <v>5.5</v>
      </c>
    </row>
    <row r="589" spans="2:6" ht="16.5" customHeight="1" thickBot="1" x14ac:dyDescent="0.3">
      <c r="B589" s="14">
        <v>45960</v>
      </c>
      <c r="C589" s="15" t="s">
        <v>130</v>
      </c>
      <c r="D589" s="16" t="s">
        <v>386</v>
      </c>
      <c r="E589" s="17">
        <v>2</v>
      </c>
      <c r="F589" s="18">
        <v>11</v>
      </c>
    </row>
    <row r="590" spans="2:6" ht="16.5" customHeight="1" thickBot="1" x14ac:dyDescent="0.3">
      <c r="B590" s="14">
        <v>45960</v>
      </c>
      <c r="C590" s="15" t="s">
        <v>157</v>
      </c>
      <c r="D590" s="16" t="s">
        <v>413</v>
      </c>
      <c r="E590" s="17">
        <v>2</v>
      </c>
      <c r="F590" s="18">
        <v>12.4</v>
      </c>
    </row>
    <row r="591" spans="2:6" ht="16.5" customHeight="1" thickBot="1" x14ac:dyDescent="0.3">
      <c r="B591" s="14">
        <v>45960</v>
      </c>
      <c r="C591" s="15" t="s">
        <v>165</v>
      </c>
      <c r="D591" s="16" t="s">
        <v>421</v>
      </c>
      <c r="E591" s="17">
        <v>1</v>
      </c>
      <c r="F591" s="18">
        <v>6.2</v>
      </c>
    </row>
    <row r="592" spans="2:6" ht="16.5" customHeight="1" thickBot="1" x14ac:dyDescent="0.3">
      <c r="B592" s="14">
        <v>45960</v>
      </c>
      <c r="C592" s="15" t="s">
        <v>170</v>
      </c>
      <c r="D592" s="16" t="s">
        <v>676</v>
      </c>
      <c r="E592" s="17">
        <v>1</v>
      </c>
      <c r="F592" s="18">
        <v>5.3</v>
      </c>
    </row>
    <row r="593" spans="2:6" ht="16.5" customHeight="1" thickBot="1" x14ac:dyDescent="0.3">
      <c r="B593" s="14">
        <v>45960</v>
      </c>
      <c r="C593" s="15" t="s">
        <v>172</v>
      </c>
      <c r="D593" s="16" t="s">
        <v>643</v>
      </c>
      <c r="E593" s="17">
        <v>2</v>
      </c>
      <c r="F593" s="18">
        <v>10.8</v>
      </c>
    </row>
    <row r="594" spans="2:6" ht="16.5" customHeight="1" thickBot="1" x14ac:dyDescent="0.3">
      <c r="B594" s="14">
        <v>45960</v>
      </c>
      <c r="C594" s="15" t="s">
        <v>184</v>
      </c>
      <c r="D594" s="16" t="s">
        <v>440</v>
      </c>
      <c r="E594" s="17">
        <v>3</v>
      </c>
      <c r="F594" s="18">
        <v>15.9</v>
      </c>
    </row>
    <row r="595" spans="2:6" ht="16.5" customHeight="1" thickBot="1" x14ac:dyDescent="0.3">
      <c r="B595" s="14">
        <v>45960</v>
      </c>
      <c r="C595" s="15" t="s">
        <v>195</v>
      </c>
      <c r="D595" s="16" t="s">
        <v>451</v>
      </c>
      <c r="E595" s="17">
        <v>4</v>
      </c>
      <c r="F595" s="18">
        <v>22</v>
      </c>
    </row>
    <row r="596" spans="2:6" ht="16.5" customHeight="1" thickBot="1" x14ac:dyDescent="0.3">
      <c r="B596" s="14">
        <v>45960</v>
      </c>
      <c r="C596" s="15" t="s">
        <v>201</v>
      </c>
      <c r="D596" s="16" t="s">
        <v>664</v>
      </c>
      <c r="E596" s="17">
        <v>5</v>
      </c>
      <c r="F596" s="18">
        <v>27.5</v>
      </c>
    </row>
    <row r="597" spans="2:6" ht="16.5" customHeight="1" thickBot="1" x14ac:dyDescent="0.3">
      <c r="B597" s="14">
        <v>45960</v>
      </c>
      <c r="C597" s="15" t="s">
        <v>215</v>
      </c>
      <c r="D597" s="16" t="s">
        <v>471</v>
      </c>
      <c r="E597" s="17">
        <v>3</v>
      </c>
      <c r="F597" s="18">
        <v>19.5</v>
      </c>
    </row>
    <row r="598" spans="2:6" ht="16.5" customHeight="1" thickBot="1" x14ac:dyDescent="0.3">
      <c r="B598" s="14">
        <v>45960</v>
      </c>
      <c r="C598" s="15" t="s">
        <v>216</v>
      </c>
      <c r="D598" s="16" t="s">
        <v>472</v>
      </c>
      <c r="E598" s="17">
        <v>1</v>
      </c>
      <c r="F598" s="18">
        <v>6</v>
      </c>
    </row>
    <row r="599" spans="2:6" ht="16.5" customHeight="1" thickBot="1" x14ac:dyDescent="0.3">
      <c r="B599" s="14">
        <v>45960</v>
      </c>
      <c r="C599" s="15" t="s">
        <v>218</v>
      </c>
      <c r="D599" s="16" t="s">
        <v>655</v>
      </c>
      <c r="E599" s="17">
        <v>2</v>
      </c>
      <c r="F599" s="18">
        <v>11</v>
      </c>
    </row>
    <row r="600" spans="2:6" ht="16.5" customHeight="1" thickBot="1" x14ac:dyDescent="0.3">
      <c r="B600" s="14">
        <v>45960</v>
      </c>
      <c r="C600" s="15" t="s">
        <v>220</v>
      </c>
      <c r="D600" s="16" t="s">
        <v>656</v>
      </c>
      <c r="E600" s="17">
        <v>1</v>
      </c>
      <c r="F600" s="18">
        <v>5.3</v>
      </c>
    </row>
    <row r="601" spans="2:6" ht="16.5" customHeight="1" thickBot="1" x14ac:dyDescent="0.3">
      <c r="B601" s="14">
        <v>45960</v>
      </c>
      <c r="C601" s="15" t="s">
        <v>225</v>
      </c>
      <c r="D601" s="16" t="s">
        <v>481</v>
      </c>
      <c r="E601" s="17">
        <v>1</v>
      </c>
      <c r="F601" s="18">
        <v>6</v>
      </c>
    </row>
    <row r="602" spans="2:6" ht="16.5" customHeight="1" thickBot="1" x14ac:dyDescent="0.3">
      <c r="B602" s="14">
        <v>45960</v>
      </c>
      <c r="C602" s="15" t="s">
        <v>197</v>
      </c>
      <c r="D602" s="16" t="s">
        <v>684</v>
      </c>
      <c r="E602" s="17">
        <v>1</v>
      </c>
      <c r="F602" s="18">
        <v>7.5</v>
      </c>
    </row>
    <row r="603" spans="2:6" ht="16.5" customHeight="1" thickBot="1" x14ac:dyDescent="0.3">
      <c r="B603" s="14">
        <v>45960</v>
      </c>
      <c r="C603" s="15" t="s">
        <v>198</v>
      </c>
      <c r="D603" s="16" t="s">
        <v>686</v>
      </c>
      <c r="E603" s="17">
        <v>1</v>
      </c>
      <c r="F603" s="18">
        <v>7.4</v>
      </c>
    </row>
    <row r="604" spans="2:6" ht="16.5" customHeight="1" thickBot="1" x14ac:dyDescent="0.3">
      <c r="B604" s="14">
        <v>45960</v>
      </c>
      <c r="C604" s="15" t="s">
        <v>199</v>
      </c>
      <c r="D604" s="16" t="s">
        <v>674</v>
      </c>
      <c r="E604" s="17">
        <v>1</v>
      </c>
      <c r="F604" s="18">
        <v>7.7</v>
      </c>
    </row>
    <row r="605" spans="2:6" ht="16.5" customHeight="1" thickBot="1" x14ac:dyDescent="0.3">
      <c r="B605" s="14">
        <v>45960</v>
      </c>
      <c r="C605" s="15" t="s">
        <v>200</v>
      </c>
      <c r="D605" s="16" t="s">
        <v>646</v>
      </c>
      <c r="E605" s="17">
        <v>1</v>
      </c>
      <c r="F605" s="18">
        <v>7.4</v>
      </c>
    </row>
    <row r="606" spans="2:6" ht="16.5" customHeight="1" thickBot="1" x14ac:dyDescent="0.3">
      <c r="B606" s="14">
        <v>45960</v>
      </c>
      <c r="C606" s="15" t="s">
        <v>118</v>
      </c>
      <c r="D606" s="16" t="s">
        <v>649</v>
      </c>
      <c r="E606" s="17">
        <v>2</v>
      </c>
      <c r="F606" s="18">
        <v>11</v>
      </c>
    </row>
    <row r="607" spans="2:6" ht="16.5" customHeight="1" thickBot="1" x14ac:dyDescent="0.3">
      <c r="B607" s="14">
        <v>45960</v>
      </c>
      <c r="C607" s="15" t="s">
        <v>119</v>
      </c>
      <c r="D607" s="16" t="s">
        <v>657</v>
      </c>
      <c r="E607" s="17">
        <v>2</v>
      </c>
      <c r="F607" s="18">
        <v>11</v>
      </c>
    </row>
    <row r="608" spans="2:6" ht="16.5" customHeight="1" thickBot="1" x14ac:dyDescent="0.3">
      <c r="B608" s="14">
        <v>45960</v>
      </c>
      <c r="C608" s="15" t="s">
        <v>122</v>
      </c>
      <c r="D608" s="16" t="s">
        <v>650</v>
      </c>
      <c r="E608" s="17">
        <v>2</v>
      </c>
      <c r="F608" s="18">
        <v>11</v>
      </c>
    </row>
    <row r="609" spans="2:6" ht="16.5" customHeight="1" thickBot="1" x14ac:dyDescent="0.3">
      <c r="B609" s="14">
        <v>45960</v>
      </c>
      <c r="C609" s="15" t="s">
        <v>123</v>
      </c>
      <c r="D609" s="16" t="s">
        <v>651</v>
      </c>
      <c r="E609" s="17">
        <v>4</v>
      </c>
      <c r="F609" s="18">
        <v>22</v>
      </c>
    </row>
    <row r="610" spans="2:6" ht="16.5" customHeight="1" thickBot="1" x14ac:dyDescent="0.3">
      <c r="B610" s="14">
        <v>45960</v>
      </c>
      <c r="C610" s="15">
        <v>10008</v>
      </c>
      <c r="D610" s="16" t="s">
        <v>652</v>
      </c>
      <c r="E610" s="17">
        <v>1</v>
      </c>
      <c r="F610" s="18">
        <v>2.2000000000000002</v>
      </c>
    </row>
    <row r="611" spans="2:6" ht="16.5" customHeight="1" thickBot="1" x14ac:dyDescent="0.3">
      <c r="B611" s="22">
        <v>45960</v>
      </c>
      <c r="C611" s="23">
        <v>10009</v>
      </c>
      <c r="D611" s="24" t="s">
        <v>660</v>
      </c>
      <c r="E611" s="25">
        <v>2</v>
      </c>
      <c r="F611" s="26">
        <v>3</v>
      </c>
    </row>
    <row r="612" spans="2:6" ht="15.75" customHeight="1" x14ac:dyDescent="0.25">
      <c r="B612" s="14">
        <v>45961</v>
      </c>
      <c r="C612" s="15" t="s">
        <v>103</v>
      </c>
      <c r="D612" s="16" t="s">
        <v>653</v>
      </c>
      <c r="E612" s="17">
        <v>1</v>
      </c>
      <c r="F612" s="18">
        <v>5.5</v>
      </c>
    </row>
    <row r="613" spans="2:6" ht="16.5" customHeight="1" thickBot="1" x14ac:dyDescent="0.3">
      <c r="B613" s="14">
        <v>45961</v>
      </c>
      <c r="C613" s="15" t="s">
        <v>130</v>
      </c>
      <c r="D613" s="16" t="s">
        <v>386</v>
      </c>
      <c r="E613" s="17">
        <v>2</v>
      </c>
      <c r="F613" s="18">
        <v>11</v>
      </c>
    </row>
    <row r="614" spans="2:6" ht="16.5" customHeight="1" thickBot="1" x14ac:dyDescent="0.3">
      <c r="B614" s="14">
        <v>45961</v>
      </c>
      <c r="C614" s="15" t="s">
        <v>139</v>
      </c>
      <c r="D614" s="16" t="s">
        <v>395</v>
      </c>
      <c r="E614" s="17">
        <v>2</v>
      </c>
      <c r="F614" s="18">
        <v>10.6</v>
      </c>
    </row>
    <row r="615" spans="2:6" ht="16.5" customHeight="1" thickBot="1" x14ac:dyDescent="0.3">
      <c r="B615" s="14">
        <v>45961</v>
      </c>
      <c r="C615" s="15" t="s">
        <v>151</v>
      </c>
      <c r="D615" s="16" t="s">
        <v>407</v>
      </c>
      <c r="E615" s="17">
        <v>2</v>
      </c>
      <c r="F615" s="18">
        <v>10.6</v>
      </c>
    </row>
    <row r="616" spans="2:6" ht="16.5" customHeight="1" thickBot="1" x14ac:dyDescent="0.3">
      <c r="B616" s="14">
        <v>45961</v>
      </c>
      <c r="C616" s="15" t="s">
        <v>152</v>
      </c>
      <c r="D616" s="16" t="s">
        <v>408</v>
      </c>
      <c r="E616" s="17">
        <v>1</v>
      </c>
      <c r="F616" s="18">
        <v>5.3</v>
      </c>
    </row>
    <row r="617" spans="2:6" ht="16.5" customHeight="1" thickBot="1" x14ac:dyDescent="0.3">
      <c r="B617" s="14">
        <v>45961</v>
      </c>
      <c r="C617" s="15" t="s">
        <v>157</v>
      </c>
      <c r="D617" s="16" t="s">
        <v>413</v>
      </c>
      <c r="E617" s="17">
        <v>2</v>
      </c>
      <c r="F617" s="18">
        <v>12.4</v>
      </c>
    </row>
    <row r="618" spans="2:6" ht="16.5" customHeight="1" thickBot="1" x14ac:dyDescent="0.3">
      <c r="B618" s="14">
        <v>45961</v>
      </c>
      <c r="C618" s="15" t="s">
        <v>165</v>
      </c>
      <c r="D618" s="16" t="s">
        <v>421</v>
      </c>
      <c r="E618" s="17">
        <v>1</v>
      </c>
      <c r="F618" s="18">
        <v>6.2</v>
      </c>
    </row>
    <row r="619" spans="2:6" ht="16.5" customHeight="1" thickBot="1" x14ac:dyDescent="0.3">
      <c r="B619" s="14">
        <v>45961</v>
      </c>
      <c r="C619" s="15" t="s">
        <v>167</v>
      </c>
      <c r="D619" s="16" t="s">
        <v>678</v>
      </c>
      <c r="E619" s="17">
        <v>1</v>
      </c>
      <c r="F619" s="18">
        <v>5.5</v>
      </c>
    </row>
    <row r="620" spans="2:6" ht="16.5" customHeight="1" thickBot="1" x14ac:dyDescent="0.3">
      <c r="B620" s="14">
        <v>45961</v>
      </c>
      <c r="C620" s="15" t="s">
        <v>169</v>
      </c>
      <c r="D620" s="16" t="s">
        <v>425</v>
      </c>
      <c r="E620" s="17">
        <v>1</v>
      </c>
      <c r="F620" s="18">
        <v>6</v>
      </c>
    </row>
    <row r="621" spans="2:6" ht="16.5" customHeight="1" thickBot="1" x14ac:dyDescent="0.3">
      <c r="B621" s="14">
        <v>45961</v>
      </c>
      <c r="C621" s="15" t="s">
        <v>171</v>
      </c>
      <c r="D621" s="16" t="s">
        <v>670</v>
      </c>
      <c r="E621" s="17">
        <v>1</v>
      </c>
      <c r="F621" s="18">
        <v>6</v>
      </c>
    </row>
    <row r="622" spans="2:6" ht="16.5" customHeight="1" thickBot="1" x14ac:dyDescent="0.3">
      <c r="B622" s="14">
        <v>45961</v>
      </c>
      <c r="C622" s="15" t="s">
        <v>172</v>
      </c>
      <c r="D622" s="16" t="s">
        <v>643</v>
      </c>
      <c r="E622" s="17">
        <v>2</v>
      </c>
      <c r="F622" s="18">
        <v>10.8</v>
      </c>
    </row>
    <row r="623" spans="2:6" ht="16.5" customHeight="1" thickBot="1" x14ac:dyDescent="0.3">
      <c r="B623" s="14">
        <v>45961</v>
      </c>
      <c r="C623" s="15" t="s">
        <v>174</v>
      </c>
      <c r="D623" s="16" t="s">
        <v>661</v>
      </c>
      <c r="E623" s="17">
        <v>1</v>
      </c>
      <c r="F623" s="18">
        <v>5.5</v>
      </c>
    </row>
    <row r="624" spans="2:6" ht="16.5" customHeight="1" thickBot="1" x14ac:dyDescent="0.3">
      <c r="B624" s="14">
        <v>45961</v>
      </c>
      <c r="C624" s="15" t="s">
        <v>184</v>
      </c>
      <c r="D624" s="16" t="s">
        <v>440</v>
      </c>
      <c r="E624" s="17">
        <v>1</v>
      </c>
      <c r="F624" s="18">
        <v>5.3</v>
      </c>
    </row>
    <row r="625" spans="2:6" ht="16.5" customHeight="1" thickBot="1" x14ac:dyDescent="0.3">
      <c r="B625" s="14">
        <v>45961</v>
      </c>
      <c r="C625" s="15" t="s">
        <v>215</v>
      </c>
      <c r="D625" s="16" t="s">
        <v>471</v>
      </c>
      <c r="E625" s="17">
        <v>4</v>
      </c>
      <c r="F625" s="18">
        <v>26</v>
      </c>
    </row>
    <row r="626" spans="2:6" ht="16.5" customHeight="1" thickBot="1" x14ac:dyDescent="0.3">
      <c r="B626" s="14">
        <v>45961</v>
      </c>
      <c r="C626" s="15" t="s">
        <v>216</v>
      </c>
      <c r="D626" s="16" t="s">
        <v>472</v>
      </c>
      <c r="E626" s="17">
        <v>2</v>
      </c>
      <c r="F626" s="18">
        <v>12</v>
      </c>
    </row>
    <row r="627" spans="2:6" ht="16.5" customHeight="1" thickBot="1" x14ac:dyDescent="0.3">
      <c r="B627" s="14">
        <v>45961</v>
      </c>
      <c r="C627" s="15" t="s">
        <v>219</v>
      </c>
      <c r="D627" s="16" t="s">
        <v>475</v>
      </c>
      <c r="E627" s="17">
        <v>3</v>
      </c>
      <c r="F627" s="18">
        <v>18</v>
      </c>
    </row>
    <row r="628" spans="2:6" ht="16.5" customHeight="1" thickBot="1" x14ac:dyDescent="0.3">
      <c r="B628" s="14">
        <v>45961</v>
      </c>
      <c r="C628" s="15" t="s">
        <v>231</v>
      </c>
      <c r="D628" s="16" t="s">
        <v>487</v>
      </c>
      <c r="E628" s="17">
        <v>2</v>
      </c>
      <c r="F628" s="18">
        <v>13</v>
      </c>
    </row>
    <row r="629" spans="2:6" ht="16.5" customHeight="1" thickBot="1" x14ac:dyDescent="0.3">
      <c r="B629" s="14">
        <v>45961</v>
      </c>
      <c r="C629" s="15" t="s">
        <v>232</v>
      </c>
      <c r="D629" s="16" t="s">
        <v>488</v>
      </c>
      <c r="E629" s="17">
        <v>2</v>
      </c>
      <c r="F629" s="18">
        <v>11</v>
      </c>
    </row>
    <row r="630" spans="2:6" ht="16.5" customHeight="1" thickBot="1" x14ac:dyDescent="0.3">
      <c r="B630" s="14">
        <v>45961</v>
      </c>
      <c r="C630" s="15" t="s">
        <v>236</v>
      </c>
      <c r="D630" s="16" t="s">
        <v>644</v>
      </c>
      <c r="E630" s="17">
        <v>2</v>
      </c>
      <c r="F630" s="18">
        <v>12.4</v>
      </c>
    </row>
    <row r="631" spans="2:6" ht="16.5" customHeight="1" thickBot="1" x14ac:dyDescent="0.3">
      <c r="B631" s="14">
        <v>45961</v>
      </c>
      <c r="C631" s="15" t="s">
        <v>199</v>
      </c>
      <c r="D631" s="16" t="s">
        <v>674</v>
      </c>
      <c r="E631" s="17">
        <v>1</v>
      </c>
      <c r="F631" s="18">
        <v>7.7</v>
      </c>
    </row>
    <row r="632" spans="2:6" ht="16.5" customHeight="1" thickBot="1" x14ac:dyDescent="0.3">
      <c r="B632" s="14">
        <v>45961</v>
      </c>
      <c r="C632" s="15" t="s">
        <v>116</v>
      </c>
      <c r="D632" s="16" t="s">
        <v>665</v>
      </c>
      <c r="E632" s="17">
        <v>1</v>
      </c>
      <c r="F632" s="18">
        <v>5.5</v>
      </c>
    </row>
    <row r="633" spans="2:6" ht="16.5" customHeight="1" thickBot="1" x14ac:dyDescent="0.3">
      <c r="B633" s="14">
        <v>45961</v>
      </c>
      <c r="C633" s="15" t="s">
        <v>118</v>
      </c>
      <c r="D633" s="16" t="s">
        <v>649</v>
      </c>
      <c r="E633" s="17">
        <v>5</v>
      </c>
      <c r="F633" s="18">
        <v>27.5</v>
      </c>
    </row>
    <row r="634" spans="2:6" ht="16.5" customHeight="1" thickBot="1" x14ac:dyDescent="0.3">
      <c r="B634" s="14">
        <v>45961</v>
      </c>
      <c r="C634" s="15" t="s">
        <v>119</v>
      </c>
      <c r="D634" s="16" t="s">
        <v>657</v>
      </c>
      <c r="E634" s="17">
        <v>2</v>
      </c>
      <c r="F634" s="18">
        <v>11</v>
      </c>
    </row>
    <row r="635" spans="2:6" ht="16.5" customHeight="1" thickBot="1" x14ac:dyDescent="0.3">
      <c r="B635" s="14">
        <v>45961</v>
      </c>
      <c r="C635" s="15" t="s">
        <v>121</v>
      </c>
      <c r="D635" s="16" t="s">
        <v>658</v>
      </c>
      <c r="E635" s="17">
        <v>1</v>
      </c>
      <c r="F635" s="18">
        <v>5.5</v>
      </c>
    </row>
    <row r="636" spans="2:6" ht="16.5" customHeight="1" thickBot="1" x14ac:dyDescent="0.3">
      <c r="B636" s="14">
        <v>45961</v>
      </c>
      <c r="C636" s="15" t="s">
        <v>122</v>
      </c>
      <c r="D636" s="16" t="s">
        <v>650</v>
      </c>
      <c r="E636" s="17">
        <v>3</v>
      </c>
      <c r="F636" s="18">
        <v>16.5</v>
      </c>
    </row>
    <row r="637" spans="2:6" ht="16.5" customHeight="1" thickBot="1" x14ac:dyDescent="0.3">
      <c r="B637" s="14">
        <v>45961</v>
      </c>
      <c r="C637" s="15" t="s">
        <v>131</v>
      </c>
      <c r="D637" s="16" t="s">
        <v>387</v>
      </c>
      <c r="E637" s="17">
        <v>1</v>
      </c>
      <c r="F637" s="18">
        <v>5.5</v>
      </c>
    </row>
    <row r="638" spans="2:6" ht="16.5" customHeight="1" thickBot="1" x14ac:dyDescent="0.3">
      <c r="B638" s="14">
        <v>45961</v>
      </c>
      <c r="C638" s="15">
        <v>10008</v>
      </c>
      <c r="D638" s="16" t="s">
        <v>652</v>
      </c>
      <c r="E638" s="17">
        <v>1</v>
      </c>
      <c r="F638" s="18">
        <v>2.2000000000000002</v>
      </c>
    </row>
    <row r="639" spans="2:6" ht="16.5" customHeight="1" thickBot="1" x14ac:dyDescent="0.3">
      <c r="B639" s="22">
        <v>45961</v>
      </c>
      <c r="C639" s="23">
        <v>10009</v>
      </c>
      <c r="D639" s="24" t="s">
        <v>660</v>
      </c>
      <c r="E639" s="25">
        <v>1</v>
      </c>
      <c r="F639" s="26">
        <v>1.5</v>
      </c>
    </row>
    <row r="640" spans="2:6" ht="15.75" customHeight="1" x14ac:dyDescent="0.25">
      <c r="B640" s="14">
        <v>45963</v>
      </c>
      <c r="C640" s="15" t="s">
        <v>103</v>
      </c>
      <c r="D640" s="16" t="s">
        <v>653</v>
      </c>
      <c r="E640" s="17">
        <v>2</v>
      </c>
      <c r="F640" s="18">
        <v>11</v>
      </c>
    </row>
    <row r="641" spans="2:6" ht="16.5" customHeight="1" thickBot="1" x14ac:dyDescent="0.3">
      <c r="B641" s="14">
        <v>45963</v>
      </c>
      <c r="C641" s="15" t="s">
        <v>110</v>
      </c>
      <c r="D641" s="16" t="s">
        <v>667</v>
      </c>
      <c r="E641" s="17">
        <v>1</v>
      </c>
      <c r="F641" s="18">
        <v>5.5</v>
      </c>
    </row>
    <row r="642" spans="2:6" ht="16.5" customHeight="1" thickBot="1" x14ac:dyDescent="0.3">
      <c r="B642" s="14">
        <v>45963</v>
      </c>
      <c r="C642" s="15" t="s">
        <v>115</v>
      </c>
      <c r="D642" s="16" t="s">
        <v>640</v>
      </c>
      <c r="E642" s="17">
        <v>4</v>
      </c>
      <c r="F642" s="18">
        <v>22</v>
      </c>
    </row>
    <row r="643" spans="2:6" ht="16.5" customHeight="1" thickBot="1" x14ac:dyDescent="0.3">
      <c r="B643" s="14">
        <v>45963</v>
      </c>
      <c r="C643" s="15" t="s">
        <v>129</v>
      </c>
      <c r="D643" s="16" t="s">
        <v>385</v>
      </c>
      <c r="E643" s="17">
        <v>2</v>
      </c>
      <c r="F643" s="18">
        <v>10.6</v>
      </c>
    </row>
    <row r="644" spans="2:6" ht="16.5" customHeight="1" thickBot="1" x14ac:dyDescent="0.3">
      <c r="B644" s="14">
        <v>45963</v>
      </c>
      <c r="C644" s="15" t="s">
        <v>130</v>
      </c>
      <c r="D644" s="16" t="s">
        <v>386</v>
      </c>
      <c r="E644" s="17">
        <v>2</v>
      </c>
      <c r="F644" s="18">
        <v>11</v>
      </c>
    </row>
    <row r="645" spans="2:6" ht="16.5" customHeight="1" thickBot="1" x14ac:dyDescent="0.3">
      <c r="B645" s="14">
        <v>45963</v>
      </c>
      <c r="C645" s="15" t="s">
        <v>139</v>
      </c>
      <c r="D645" s="16" t="s">
        <v>395</v>
      </c>
      <c r="E645" s="17">
        <v>2</v>
      </c>
      <c r="F645" s="18">
        <v>10.6</v>
      </c>
    </row>
    <row r="646" spans="2:6" ht="16.5" customHeight="1" thickBot="1" x14ac:dyDescent="0.3">
      <c r="B646" s="14">
        <v>45963</v>
      </c>
      <c r="C646" s="15" t="s">
        <v>151</v>
      </c>
      <c r="D646" s="16" t="s">
        <v>407</v>
      </c>
      <c r="E646" s="17">
        <v>2</v>
      </c>
      <c r="F646" s="18">
        <v>10.6</v>
      </c>
    </row>
    <row r="647" spans="2:6" ht="16.5" customHeight="1" thickBot="1" x14ac:dyDescent="0.3">
      <c r="B647" s="14">
        <v>45963</v>
      </c>
      <c r="C647" s="15" t="s">
        <v>157</v>
      </c>
      <c r="D647" s="16" t="s">
        <v>413</v>
      </c>
      <c r="E647" s="17">
        <v>3</v>
      </c>
      <c r="F647" s="18">
        <v>18.600000000000001</v>
      </c>
    </row>
    <row r="648" spans="2:6" ht="16.5" customHeight="1" thickBot="1" x14ac:dyDescent="0.3">
      <c r="B648" s="14">
        <v>45963</v>
      </c>
      <c r="C648" s="15" t="s">
        <v>165</v>
      </c>
      <c r="D648" s="16" t="s">
        <v>421</v>
      </c>
      <c r="E648" s="17">
        <v>1</v>
      </c>
      <c r="F648" s="18">
        <v>6.2</v>
      </c>
    </row>
    <row r="649" spans="2:6" ht="16.5" customHeight="1" thickBot="1" x14ac:dyDescent="0.3">
      <c r="B649" s="14">
        <v>45963</v>
      </c>
      <c r="C649" s="15" t="s">
        <v>169</v>
      </c>
      <c r="D649" s="16" t="s">
        <v>425</v>
      </c>
      <c r="E649" s="17">
        <v>1</v>
      </c>
      <c r="F649" s="18">
        <v>6</v>
      </c>
    </row>
    <row r="650" spans="2:6" ht="16.5" customHeight="1" thickBot="1" x14ac:dyDescent="0.3">
      <c r="B650" s="14">
        <v>45963</v>
      </c>
      <c r="C650" s="15" t="s">
        <v>171</v>
      </c>
      <c r="D650" s="16" t="s">
        <v>670</v>
      </c>
      <c r="E650" s="17">
        <v>1</v>
      </c>
      <c r="F650" s="18">
        <v>6</v>
      </c>
    </row>
    <row r="651" spans="2:6" ht="16.5" customHeight="1" thickBot="1" x14ac:dyDescent="0.3">
      <c r="B651" s="14">
        <v>45963</v>
      </c>
      <c r="C651" s="15" t="s">
        <v>174</v>
      </c>
      <c r="D651" s="16" t="s">
        <v>661</v>
      </c>
      <c r="E651" s="17">
        <v>1</v>
      </c>
      <c r="F651" s="18">
        <v>5.5</v>
      </c>
    </row>
    <row r="652" spans="2:6" ht="16.5" customHeight="1" thickBot="1" x14ac:dyDescent="0.3">
      <c r="B652" s="14">
        <v>45963</v>
      </c>
      <c r="C652" s="15" t="s">
        <v>176</v>
      </c>
      <c r="D652" s="16" t="s">
        <v>432</v>
      </c>
      <c r="E652" s="17">
        <v>1</v>
      </c>
      <c r="F652" s="18">
        <v>5.5</v>
      </c>
    </row>
    <row r="653" spans="2:6" ht="16.5" customHeight="1" thickBot="1" x14ac:dyDescent="0.3">
      <c r="B653" s="14">
        <v>45963</v>
      </c>
      <c r="C653" s="15" t="s">
        <v>184</v>
      </c>
      <c r="D653" s="16" t="s">
        <v>440</v>
      </c>
      <c r="E653" s="17">
        <v>1</v>
      </c>
      <c r="F653" s="18">
        <v>5.3</v>
      </c>
    </row>
    <row r="654" spans="2:6" ht="16.5" customHeight="1" thickBot="1" x14ac:dyDescent="0.3">
      <c r="B654" s="14">
        <v>45963</v>
      </c>
      <c r="C654" s="15" t="s">
        <v>201</v>
      </c>
      <c r="D654" s="16" t="s">
        <v>664</v>
      </c>
      <c r="E654" s="17">
        <v>2</v>
      </c>
      <c r="F654" s="18">
        <v>11</v>
      </c>
    </row>
    <row r="655" spans="2:6" ht="16.5" customHeight="1" thickBot="1" x14ac:dyDescent="0.3">
      <c r="B655" s="14">
        <v>45963</v>
      </c>
      <c r="C655" s="15" t="s">
        <v>215</v>
      </c>
      <c r="D655" s="16" t="s">
        <v>471</v>
      </c>
      <c r="E655" s="17">
        <v>2</v>
      </c>
      <c r="F655" s="18">
        <v>13</v>
      </c>
    </row>
    <row r="656" spans="2:6" ht="16.5" customHeight="1" thickBot="1" x14ac:dyDescent="0.3">
      <c r="B656" s="14">
        <v>45963</v>
      </c>
      <c r="C656" s="15" t="s">
        <v>216</v>
      </c>
      <c r="D656" s="16" t="s">
        <v>472</v>
      </c>
      <c r="E656" s="17">
        <v>1</v>
      </c>
      <c r="F656" s="18">
        <v>6</v>
      </c>
    </row>
    <row r="657" spans="2:6" ht="16.5" customHeight="1" thickBot="1" x14ac:dyDescent="0.3">
      <c r="B657" s="14">
        <v>45963</v>
      </c>
      <c r="C657" s="15" t="s">
        <v>219</v>
      </c>
      <c r="D657" s="16" t="s">
        <v>475</v>
      </c>
      <c r="E657" s="17">
        <v>5</v>
      </c>
      <c r="F657" s="18">
        <v>30</v>
      </c>
    </row>
    <row r="658" spans="2:6" ht="16.5" customHeight="1" thickBot="1" x14ac:dyDescent="0.3">
      <c r="B658" s="14">
        <v>45963</v>
      </c>
      <c r="C658" s="15" t="s">
        <v>220</v>
      </c>
      <c r="D658" s="16" t="s">
        <v>656</v>
      </c>
      <c r="E658" s="17">
        <v>1</v>
      </c>
      <c r="F658" s="18">
        <v>5.3</v>
      </c>
    </row>
    <row r="659" spans="2:6" ht="16.5" customHeight="1" thickBot="1" x14ac:dyDescent="0.3">
      <c r="B659" s="14">
        <v>45963</v>
      </c>
      <c r="C659" s="15" t="s">
        <v>225</v>
      </c>
      <c r="D659" s="16" t="s">
        <v>481</v>
      </c>
      <c r="E659" s="17">
        <v>1</v>
      </c>
      <c r="F659" s="18">
        <v>6</v>
      </c>
    </row>
    <row r="660" spans="2:6" ht="16.5" customHeight="1" thickBot="1" x14ac:dyDescent="0.3">
      <c r="B660" s="14">
        <v>45963</v>
      </c>
      <c r="C660" s="15" t="s">
        <v>226</v>
      </c>
      <c r="D660" s="16" t="s">
        <v>482</v>
      </c>
      <c r="E660" s="17">
        <v>1</v>
      </c>
      <c r="F660" s="18">
        <v>5.5</v>
      </c>
    </row>
    <row r="661" spans="2:6" ht="16.5" customHeight="1" thickBot="1" x14ac:dyDescent="0.3">
      <c r="B661" s="14">
        <v>45963</v>
      </c>
      <c r="C661" s="15" t="s">
        <v>231</v>
      </c>
      <c r="D661" s="16" t="s">
        <v>487</v>
      </c>
      <c r="E661" s="17">
        <v>2</v>
      </c>
      <c r="F661" s="18">
        <v>13</v>
      </c>
    </row>
    <row r="662" spans="2:6" ht="16.5" customHeight="1" thickBot="1" x14ac:dyDescent="0.3">
      <c r="B662" s="14">
        <v>45963</v>
      </c>
      <c r="C662" s="15" t="s">
        <v>236</v>
      </c>
      <c r="D662" s="16" t="s">
        <v>644</v>
      </c>
      <c r="E662" s="17">
        <v>2</v>
      </c>
      <c r="F662" s="18">
        <v>12.4</v>
      </c>
    </row>
    <row r="663" spans="2:6" ht="16.5" customHeight="1" thickBot="1" x14ac:dyDescent="0.3">
      <c r="B663" s="14">
        <v>45963</v>
      </c>
      <c r="C663" s="15" t="s">
        <v>113</v>
      </c>
      <c r="D663" s="16" t="s">
        <v>645</v>
      </c>
      <c r="E663" s="17">
        <v>1</v>
      </c>
      <c r="F663" s="18">
        <v>7.7</v>
      </c>
    </row>
    <row r="664" spans="2:6" ht="16.5" customHeight="1" thickBot="1" x14ac:dyDescent="0.3">
      <c r="B664" s="14">
        <v>45963</v>
      </c>
      <c r="C664" s="15" t="s">
        <v>116</v>
      </c>
      <c r="D664" s="16" t="s">
        <v>665</v>
      </c>
      <c r="E664" s="17">
        <v>1</v>
      </c>
      <c r="F664" s="18">
        <v>5.5</v>
      </c>
    </row>
    <row r="665" spans="2:6" ht="16.5" customHeight="1" thickBot="1" x14ac:dyDescent="0.3">
      <c r="B665" s="14">
        <v>45963</v>
      </c>
      <c r="C665" s="15" t="s">
        <v>119</v>
      </c>
      <c r="D665" s="16" t="s">
        <v>657</v>
      </c>
      <c r="E665" s="17">
        <v>1</v>
      </c>
      <c r="F665" s="18">
        <v>5.5</v>
      </c>
    </row>
    <row r="666" spans="2:6" ht="16.5" customHeight="1" thickBot="1" x14ac:dyDescent="0.3">
      <c r="B666" s="14">
        <v>45963</v>
      </c>
      <c r="C666" s="15" t="s">
        <v>122</v>
      </c>
      <c r="D666" s="16" t="s">
        <v>650</v>
      </c>
      <c r="E666" s="17">
        <v>1</v>
      </c>
      <c r="F666" s="18">
        <v>5.5</v>
      </c>
    </row>
    <row r="667" spans="2:6" ht="16.5" customHeight="1" thickBot="1" x14ac:dyDescent="0.3">
      <c r="B667" s="22">
        <v>45963</v>
      </c>
      <c r="C667" s="23" t="s">
        <v>123</v>
      </c>
      <c r="D667" s="24" t="s">
        <v>651</v>
      </c>
      <c r="E667" s="25">
        <v>6</v>
      </c>
      <c r="F667" s="26">
        <v>33</v>
      </c>
    </row>
    <row r="668" spans="2:6" ht="15.75" customHeight="1" x14ac:dyDescent="0.25">
      <c r="B668" s="14">
        <v>45963</v>
      </c>
      <c r="C668" s="15" t="s">
        <v>103</v>
      </c>
      <c r="D668" s="16" t="s">
        <v>653</v>
      </c>
      <c r="E668" s="17">
        <v>3</v>
      </c>
      <c r="F668" s="18">
        <v>16.5</v>
      </c>
    </row>
    <row r="669" spans="2:6" ht="16.5" customHeight="1" thickBot="1" x14ac:dyDescent="0.3">
      <c r="B669" s="14">
        <v>45963</v>
      </c>
      <c r="C669" s="15" t="s">
        <v>104</v>
      </c>
      <c r="D669" s="16" t="s">
        <v>360</v>
      </c>
      <c r="E669" s="17">
        <v>1</v>
      </c>
      <c r="F669" s="18">
        <v>5.5</v>
      </c>
    </row>
    <row r="670" spans="2:6" ht="16.5" customHeight="1" thickBot="1" x14ac:dyDescent="0.3">
      <c r="B670" s="14">
        <v>45963</v>
      </c>
      <c r="C670" s="15" t="s">
        <v>115</v>
      </c>
      <c r="D670" s="16" t="s">
        <v>640</v>
      </c>
      <c r="E670" s="17">
        <v>2</v>
      </c>
      <c r="F670" s="18">
        <v>11</v>
      </c>
    </row>
    <row r="671" spans="2:6" ht="16.5" customHeight="1" thickBot="1" x14ac:dyDescent="0.3">
      <c r="B671" s="14">
        <v>45963</v>
      </c>
      <c r="C671" s="15" t="s">
        <v>129</v>
      </c>
      <c r="D671" s="16" t="s">
        <v>385</v>
      </c>
      <c r="E671" s="17">
        <v>3</v>
      </c>
      <c r="F671" s="18">
        <v>15.9</v>
      </c>
    </row>
    <row r="672" spans="2:6" ht="16.5" customHeight="1" thickBot="1" x14ac:dyDescent="0.3">
      <c r="B672" s="14">
        <v>45963</v>
      </c>
      <c r="C672" s="15" t="s">
        <v>130</v>
      </c>
      <c r="D672" s="16" t="s">
        <v>386</v>
      </c>
      <c r="E672" s="17">
        <v>4</v>
      </c>
      <c r="F672" s="18">
        <v>22</v>
      </c>
    </row>
    <row r="673" spans="2:6" ht="16.5" customHeight="1" thickBot="1" x14ac:dyDescent="0.3">
      <c r="B673" s="14">
        <v>45963</v>
      </c>
      <c r="C673" s="15" t="s">
        <v>138</v>
      </c>
      <c r="D673" s="16" t="s">
        <v>394</v>
      </c>
      <c r="E673" s="17">
        <v>1</v>
      </c>
      <c r="F673" s="18">
        <v>5.3</v>
      </c>
    </row>
    <row r="674" spans="2:6" ht="16.5" customHeight="1" thickBot="1" x14ac:dyDescent="0.3">
      <c r="B674" s="14">
        <v>45963</v>
      </c>
      <c r="C674" s="15" t="s">
        <v>139</v>
      </c>
      <c r="D674" s="16" t="s">
        <v>395</v>
      </c>
      <c r="E674" s="17">
        <v>4</v>
      </c>
      <c r="F674" s="18">
        <v>21.2</v>
      </c>
    </row>
    <row r="675" spans="2:6" ht="16.5" customHeight="1" thickBot="1" x14ac:dyDescent="0.3">
      <c r="B675" s="14">
        <v>45963</v>
      </c>
      <c r="C675" s="15" t="s">
        <v>150</v>
      </c>
      <c r="D675" s="16" t="s">
        <v>406</v>
      </c>
      <c r="E675" s="17">
        <v>2</v>
      </c>
      <c r="F675" s="18">
        <v>10.6</v>
      </c>
    </row>
    <row r="676" spans="2:6" ht="16.5" customHeight="1" thickBot="1" x14ac:dyDescent="0.3">
      <c r="B676" s="14">
        <v>45963</v>
      </c>
      <c r="C676" s="15" t="s">
        <v>151</v>
      </c>
      <c r="D676" s="16" t="s">
        <v>407</v>
      </c>
      <c r="E676" s="17">
        <v>2</v>
      </c>
      <c r="F676" s="18">
        <v>10.6</v>
      </c>
    </row>
    <row r="677" spans="2:6" ht="16.5" customHeight="1" thickBot="1" x14ac:dyDescent="0.3">
      <c r="B677" s="14">
        <v>45963</v>
      </c>
      <c r="C677" s="15" t="s">
        <v>157</v>
      </c>
      <c r="D677" s="16" t="s">
        <v>413</v>
      </c>
      <c r="E677" s="17">
        <v>5</v>
      </c>
      <c r="F677" s="18">
        <v>31</v>
      </c>
    </row>
    <row r="678" spans="2:6" ht="16.5" customHeight="1" thickBot="1" x14ac:dyDescent="0.3">
      <c r="B678" s="14">
        <v>45963</v>
      </c>
      <c r="C678" s="15" t="s">
        <v>165</v>
      </c>
      <c r="D678" s="16" t="s">
        <v>421</v>
      </c>
      <c r="E678" s="17">
        <v>4</v>
      </c>
      <c r="F678" s="18">
        <v>24.8</v>
      </c>
    </row>
    <row r="679" spans="2:6" ht="16.5" customHeight="1" thickBot="1" x14ac:dyDescent="0.3">
      <c r="B679" s="14">
        <v>45963</v>
      </c>
      <c r="C679" s="15" t="s">
        <v>167</v>
      </c>
      <c r="D679" s="16" t="s">
        <v>678</v>
      </c>
      <c r="E679" s="17">
        <v>2</v>
      </c>
      <c r="F679" s="18">
        <v>11</v>
      </c>
    </row>
    <row r="680" spans="2:6" ht="16.5" customHeight="1" thickBot="1" x14ac:dyDescent="0.3">
      <c r="B680" s="14">
        <v>45963</v>
      </c>
      <c r="C680" s="15" t="s">
        <v>172</v>
      </c>
      <c r="D680" s="16" t="s">
        <v>643</v>
      </c>
      <c r="E680" s="17">
        <v>2</v>
      </c>
      <c r="F680" s="18">
        <v>10.8</v>
      </c>
    </row>
    <row r="681" spans="2:6" ht="16.5" customHeight="1" thickBot="1" x14ac:dyDescent="0.3">
      <c r="B681" s="14">
        <v>45963</v>
      </c>
      <c r="C681" s="15" t="s">
        <v>174</v>
      </c>
      <c r="D681" s="16" t="s">
        <v>661</v>
      </c>
      <c r="E681" s="17">
        <v>2</v>
      </c>
      <c r="F681" s="18">
        <v>11</v>
      </c>
    </row>
    <row r="682" spans="2:6" ht="16.5" customHeight="1" thickBot="1" x14ac:dyDescent="0.3">
      <c r="B682" s="14">
        <v>45963</v>
      </c>
      <c r="C682" s="15" t="s">
        <v>184</v>
      </c>
      <c r="D682" s="16" t="s">
        <v>440</v>
      </c>
      <c r="E682" s="17">
        <v>1</v>
      </c>
      <c r="F682" s="18">
        <v>5.3</v>
      </c>
    </row>
    <row r="683" spans="2:6" ht="16.5" customHeight="1" thickBot="1" x14ac:dyDescent="0.3">
      <c r="B683" s="14">
        <v>45963</v>
      </c>
      <c r="C683" s="15" t="s">
        <v>192</v>
      </c>
      <c r="D683" s="16" t="s">
        <v>448</v>
      </c>
      <c r="E683" s="17">
        <v>1</v>
      </c>
      <c r="F683" s="18">
        <v>5.5</v>
      </c>
    </row>
    <row r="684" spans="2:6" ht="16.5" customHeight="1" thickBot="1" x14ac:dyDescent="0.3">
      <c r="B684" s="14">
        <v>45963</v>
      </c>
      <c r="C684" s="15" t="s">
        <v>201</v>
      </c>
      <c r="D684" s="16" t="s">
        <v>664</v>
      </c>
      <c r="E684" s="17">
        <v>1</v>
      </c>
      <c r="F684" s="18">
        <v>5.5</v>
      </c>
    </row>
    <row r="685" spans="2:6" ht="16.5" customHeight="1" thickBot="1" x14ac:dyDescent="0.3">
      <c r="B685" s="14">
        <v>45963</v>
      </c>
      <c r="C685" s="15" t="s">
        <v>213</v>
      </c>
      <c r="D685" s="16" t="s">
        <v>469</v>
      </c>
      <c r="E685" s="17">
        <v>1</v>
      </c>
      <c r="F685" s="18">
        <v>5.5</v>
      </c>
    </row>
    <row r="686" spans="2:6" ht="16.5" customHeight="1" thickBot="1" x14ac:dyDescent="0.3">
      <c r="B686" s="14">
        <v>45963</v>
      </c>
      <c r="C686" s="15" t="s">
        <v>215</v>
      </c>
      <c r="D686" s="16" t="s">
        <v>471</v>
      </c>
      <c r="E686" s="17">
        <v>4</v>
      </c>
      <c r="F686" s="18">
        <v>26</v>
      </c>
    </row>
    <row r="687" spans="2:6" ht="16.5" customHeight="1" thickBot="1" x14ac:dyDescent="0.3">
      <c r="B687" s="14">
        <v>45963</v>
      </c>
      <c r="C687" s="15" t="s">
        <v>216</v>
      </c>
      <c r="D687" s="16" t="s">
        <v>472</v>
      </c>
      <c r="E687" s="17">
        <v>2</v>
      </c>
      <c r="F687" s="18">
        <v>12</v>
      </c>
    </row>
    <row r="688" spans="2:6" ht="16.5" customHeight="1" thickBot="1" x14ac:dyDescent="0.3">
      <c r="B688" s="14">
        <v>45963</v>
      </c>
      <c r="C688" s="15" t="s">
        <v>219</v>
      </c>
      <c r="D688" s="16" t="s">
        <v>475</v>
      </c>
      <c r="E688" s="17">
        <v>2</v>
      </c>
      <c r="F688" s="18">
        <v>12</v>
      </c>
    </row>
    <row r="689" spans="2:6" ht="16.5" customHeight="1" thickBot="1" x14ac:dyDescent="0.3">
      <c r="B689" s="14">
        <v>45963</v>
      </c>
      <c r="C689" s="15" t="s">
        <v>225</v>
      </c>
      <c r="D689" s="16" t="s">
        <v>481</v>
      </c>
      <c r="E689" s="17">
        <v>5</v>
      </c>
      <c r="F689" s="18">
        <v>30</v>
      </c>
    </row>
    <row r="690" spans="2:6" ht="16.5" customHeight="1" thickBot="1" x14ac:dyDescent="0.3">
      <c r="B690" s="14">
        <v>45963</v>
      </c>
      <c r="C690" s="15" t="s">
        <v>231</v>
      </c>
      <c r="D690" s="16" t="s">
        <v>487</v>
      </c>
      <c r="E690" s="17">
        <v>3</v>
      </c>
      <c r="F690" s="18">
        <v>19.5</v>
      </c>
    </row>
    <row r="691" spans="2:6" ht="16.5" customHeight="1" thickBot="1" x14ac:dyDescent="0.3">
      <c r="B691" s="14">
        <v>45963</v>
      </c>
      <c r="C691" s="15" t="s">
        <v>232</v>
      </c>
      <c r="D691" s="16" t="s">
        <v>488</v>
      </c>
      <c r="E691" s="17">
        <v>1</v>
      </c>
      <c r="F691" s="18">
        <v>5.5</v>
      </c>
    </row>
    <row r="692" spans="2:6" ht="16.5" customHeight="1" thickBot="1" x14ac:dyDescent="0.3">
      <c r="B692" s="14">
        <v>45963</v>
      </c>
      <c r="C692" s="15" t="s">
        <v>113</v>
      </c>
      <c r="D692" s="16" t="s">
        <v>645</v>
      </c>
      <c r="E692" s="17">
        <v>1</v>
      </c>
      <c r="F692" s="18">
        <v>7.7</v>
      </c>
    </row>
    <row r="693" spans="2:6" ht="16.5" customHeight="1" thickBot="1" x14ac:dyDescent="0.3">
      <c r="B693" s="14">
        <v>45963</v>
      </c>
      <c r="C693" s="15" t="s">
        <v>199</v>
      </c>
      <c r="D693" s="16" t="s">
        <v>674</v>
      </c>
      <c r="E693" s="17">
        <v>1</v>
      </c>
      <c r="F693" s="18">
        <v>7.7</v>
      </c>
    </row>
    <row r="694" spans="2:6" ht="16.5" customHeight="1" thickBot="1" x14ac:dyDescent="0.3">
      <c r="B694" s="14">
        <v>45963</v>
      </c>
      <c r="C694" s="15" t="s">
        <v>200</v>
      </c>
      <c r="D694" s="16" t="s">
        <v>646</v>
      </c>
      <c r="E694" s="17">
        <v>1</v>
      </c>
      <c r="F694" s="18">
        <v>7.4</v>
      </c>
    </row>
    <row r="695" spans="2:6" ht="16.5" customHeight="1" thickBot="1" x14ac:dyDescent="0.3">
      <c r="B695" s="14">
        <v>45963</v>
      </c>
      <c r="C695" s="15" t="s">
        <v>204</v>
      </c>
      <c r="D695" s="16" t="s">
        <v>668</v>
      </c>
      <c r="E695" s="17">
        <v>1</v>
      </c>
      <c r="F695" s="18">
        <v>7.7</v>
      </c>
    </row>
    <row r="696" spans="2:6" ht="16.5" customHeight="1" thickBot="1" x14ac:dyDescent="0.3">
      <c r="B696" s="14">
        <v>45963</v>
      </c>
      <c r="C696" s="15">
        <v>10008</v>
      </c>
      <c r="D696" s="16" t="s">
        <v>687</v>
      </c>
      <c r="E696" s="17">
        <v>4</v>
      </c>
      <c r="F696" s="18">
        <v>21</v>
      </c>
    </row>
    <row r="697" spans="2:6" ht="16.5" customHeight="1" thickBot="1" x14ac:dyDescent="0.3">
      <c r="B697" s="14">
        <v>45963</v>
      </c>
      <c r="C697" s="15" t="s">
        <v>119</v>
      </c>
      <c r="D697" s="16" t="s">
        <v>657</v>
      </c>
      <c r="E697" s="17">
        <v>1</v>
      </c>
      <c r="F697" s="18">
        <v>5.5</v>
      </c>
    </row>
    <row r="698" spans="2:6" ht="16.5" customHeight="1" thickBot="1" x14ac:dyDescent="0.3">
      <c r="B698" s="14">
        <v>45963</v>
      </c>
      <c r="C698" s="15" t="s">
        <v>122</v>
      </c>
      <c r="D698" s="16" t="s">
        <v>650</v>
      </c>
      <c r="E698" s="17">
        <v>1</v>
      </c>
      <c r="F698" s="18">
        <v>5.5</v>
      </c>
    </row>
    <row r="699" spans="2:6" ht="16.5" customHeight="1" thickBot="1" x14ac:dyDescent="0.3">
      <c r="B699" s="14">
        <v>45963</v>
      </c>
      <c r="C699" s="15" t="s">
        <v>131</v>
      </c>
      <c r="D699" s="16" t="s">
        <v>387</v>
      </c>
      <c r="E699" s="17">
        <v>1</v>
      </c>
      <c r="F699" s="18">
        <v>5.5</v>
      </c>
    </row>
    <row r="700" spans="2:6" ht="16.5" customHeight="1" thickBot="1" x14ac:dyDescent="0.3">
      <c r="B700" s="14">
        <v>45963</v>
      </c>
      <c r="C700" s="15" t="s">
        <v>153</v>
      </c>
      <c r="D700" s="16" t="s">
        <v>685</v>
      </c>
      <c r="E700" s="17">
        <v>1</v>
      </c>
      <c r="F700" s="18">
        <v>4.5</v>
      </c>
    </row>
    <row r="701" spans="2:6" ht="16.5" customHeight="1" thickBot="1" x14ac:dyDescent="0.3">
      <c r="B701" s="14">
        <v>45963</v>
      </c>
      <c r="C701" s="15">
        <v>10008</v>
      </c>
      <c r="D701" s="16" t="s">
        <v>652</v>
      </c>
      <c r="E701" s="17">
        <v>1</v>
      </c>
      <c r="F701" s="18">
        <v>2.2000000000000002</v>
      </c>
    </row>
    <row r="702" spans="2:6" ht="16.5" customHeight="1" thickBot="1" x14ac:dyDescent="0.3">
      <c r="B702" s="22">
        <v>45963</v>
      </c>
      <c r="C702" s="23">
        <v>10009</v>
      </c>
      <c r="D702" s="24" t="s">
        <v>660</v>
      </c>
      <c r="E702" s="25">
        <v>2</v>
      </c>
      <c r="F702" s="26">
        <v>3</v>
      </c>
    </row>
    <row r="703" spans="2:6" ht="15.75" customHeight="1" x14ac:dyDescent="0.25">
      <c r="B703" s="14">
        <v>45964</v>
      </c>
      <c r="C703" s="15" t="s">
        <v>104</v>
      </c>
      <c r="D703" s="16" t="s">
        <v>360</v>
      </c>
      <c r="E703" s="17">
        <v>2</v>
      </c>
      <c r="F703" s="18">
        <v>11</v>
      </c>
    </row>
    <row r="704" spans="2:6" ht="16.5" customHeight="1" thickBot="1" x14ac:dyDescent="0.3">
      <c r="B704" s="14">
        <v>45964</v>
      </c>
      <c r="C704" s="15" t="s">
        <v>115</v>
      </c>
      <c r="D704" s="16" t="s">
        <v>640</v>
      </c>
      <c r="E704" s="17">
        <v>7</v>
      </c>
      <c r="F704" s="18">
        <v>38.5</v>
      </c>
    </row>
    <row r="705" spans="2:6" ht="16.5" customHeight="1" thickBot="1" x14ac:dyDescent="0.3">
      <c r="B705" s="14">
        <v>45964</v>
      </c>
      <c r="C705" s="15" t="s">
        <v>129</v>
      </c>
      <c r="D705" s="16" t="s">
        <v>385</v>
      </c>
      <c r="E705" s="17">
        <v>2</v>
      </c>
      <c r="F705" s="18">
        <v>10.6</v>
      </c>
    </row>
    <row r="706" spans="2:6" ht="16.5" customHeight="1" thickBot="1" x14ac:dyDescent="0.3">
      <c r="B706" s="14">
        <v>45964</v>
      </c>
      <c r="C706" s="15" t="s">
        <v>130</v>
      </c>
      <c r="D706" s="16" t="s">
        <v>386</v>
      </c>
      <c r="E706" s="17">
        <v>2</v>
      </c>
      <c r="F706" s="18">
        <v>11</v>
      </c>
    </row>
    <row r="707" spans="2:6" ht="16.5" customHeight="1" thickBot="1" x14ac:dyDescent="0.3">
      <c r="B707" s="14">
        <v>45964</v>
      </c>
      <c r="C707" s="15" t="s">
        <v>138</v>
      </c>
      <c r="D707" s="16" t="s">
        <v>394</v>
      </c>
      <c r="E707" s="17">
        <v>1</v>
      </c>
      <c r="F707" s="18">
        <v>5.3</v>
      </c>
    </row>
    <row r="708" spans="2:6" ht="16.5" customHeight="1" thickBot="1" x14ac:dyDescent="0.3">
      <c r="B708" s="14">
        <v>45964</v>
      </c>
      <c r="C708" s="15" t="s">
        <v>151</v>
      </c>
      <c r="D708" s="16" t="s">
        <v>407</v>
      </c>
      <c r="E708" s="17">
        <v>4</v>
      </c>
      <c r="F708" s="18">
        <v>21.2</v>
      </c>
    </row>
    <row r="709" spans="2:6" ht="16.5" customHeight="1" thickBot="1" x14ac:dyDescent="0.3">
      <c r="B709" s="14">
        <v>45964</v>
      </c>
      <c r="C709" s="15" t="s">
        <v>157</v>
      </c>
      <c r="D709" s="16" t="s">
        <v>413</v>
      </c>
      <c r="E709" s="17">
        <v>2</v>
      </c>
      <c r="F709" s="18">
        <v>12.4</v>
      </c>
    </row>
    <row r="710" spans="2:6" ht="16.5" customHeight="1" thickBot="1" x14ac:dyDescent="0.3">
      <c r="B710" s="14">
        <v>45964</v>
      </c>
      <c r="C710" s="15" t="s">
        <v>160</v>
      </c>
      <c r="D710" s="16" t="s">
        <v>416</v>
      </c>
      <c r="E710" s="17">
        <v>1</v>
      </c>
      <c r="F710" s="18">
        <v>5.5</v>
      </c>
    </row>
    <row r="711" spans="2:6" ht="16.5" customHeight="1" thickBot="1" x14ac:dyDescent="0.3">
      <c r="B711" s="14">
        <v>45964</v>
      </c>
      <c r="C711" s="15" t="s">
        <v>165</v>
      </c>
      <c r="D711" s="16" t="s">
        <v>421</v>
      </c>
      <c r="E711" s="17">
        <v>1</v>
      </c>
      <c r="F711" s="18">
        <v>6.2</v>
      </c>
    </row>
    <row r="712" spans="2:6" ht="16.5" customHeight="1" thickBot="1" x14ac:dyDescent="0.3">
      <c r="B712" s="14">
        <v>45964</v>
      </c>
      <c r="C712" s="15" t="s">
        <v>167</v>
      </c>
      <c r="D712" s="16" t="s">
        <v>678</v>
      </c>
      <c r="E712" s="17">
        <v>1</v>
      </c>
      <c r="F712" s="18">
        <v>5.5</v>
      </c>
    </row>
    <row r="713" spans="2:6" ht="16.5" customHeight="1" thickBot="1" x14ac:dyDescent="0.3">
      <c r="B713" s="14">
        <v>45964</v>
      </c>
      <c r="C713" s="15" t="s">
        <v>169</v>
      </c>
      <c r="D713" s="16" t="s">
        <v>425</v>
      </c>
      <c r="E713" s="17">
        <v>1</v>
      </c>
      <c r="F713" s="18">
        <v>6</v>
      </c>
    </row>
    <row r="714" spans="2:6" ht="16.5" customHeight="1" thickBot="1" x14ac:dyDescent="0.3">
      <c r="B714" s="14">
        <v>45964</v>
      </c>
      <c r="C714" s="15" t="s">
        <v>171</v>
      </c>
      <c r="D714" s="16" t="s">
        <v>670</v>
      </c>
      <c r="E714" s="17">
        <v>1</v>
      </c>
      <c r="F714" s="18">
        <v>6</v>
      </c>
    </row>
    <row r="715" spans="2:6" ht="16.5" customHeight="1" thickBot="1" x14ac:dyDescent="0.3">
      <c r="B715" s="14">
        <v>45964</v>
      </c>
      <c r="C715" s="15" t="s">
        <v>172</v>
      </c>
      <c r="D715" s="16" t="s">
        <v>643</v>
      </c>
      <c r="E715" s="17">
        <v>3</v>
      </c>
      <c r="F715" s="18">
        <v>16.2</v>
      </c>
    </row>
    <row r="716" spans="2:6" ht="16.5" customHeight="1" thickBot="1" x14ac:dyDescent="0.3">
      <c r="B716" s="14">
        <v>45964</v>
      </c>
      <c r="C716" s="15" t="s">
        <v>174</v>
      </c>
      <c r="D716" s="16" t="s">
        <v>661</v>
      </c>
      <c r="E716" s="17">
        <v>1</v>
      </c>
      <c r="F716" s="18">
        <v>5.5</v>
      </c>
    </row>
    <row r="717" spans="2:6" ht="16.5" customHeight="1" thickBot="1" x14ac:dyDescent="0.3">
      <c r="B717" s="14">
        <v>45964</v>
      </c>
      <c r="C717" s="15" t="s">
        <v>184</v>
      </c>
      <c r="D717" s="16" t="s">
        <v>440</v>
      </c>
      <c r="E717" s="17">
        <v>2</v>
      </c>
      <c r="F717" s="18">
        <v>10.6</v>
      </c>
    </row>
    <row r="718" spans="2:6" ht="16.5" customHeight="1" thickBot="1" x14ac:dyDescent="0.3">
      <c r="B718" s="14">
        <v>45964</v>
      </c>
      <c r="C718" s="15" t="s">
        <v>201</v>
      </c>
      <c r="D718" s="16" t="s">
        <v>664</v>
      </c>
      <c r="E718" s="17">
        <v>2</v>
      </c>
      <c r="F718" s="18">
        <v>11</v>
      </c>
    </row>
    <row r="719" spans="2:6" ht="16.5" customHeight="1" thickBot="1" x14ac:dyDescent="0.3">
      <c r="B719" s="14">
        <v>45964</v>
      </c>
      <c r="C719" s="15" t="s">
        <v>213</v>
      </c>
      <c r="D719" s="16" t="s">
        <v>469</v>
      </c>
      <c r="E719" s="17">
        <v>3</v>
      </c>
      <c r="F719" s="18">
        <v>16.5</v>
      </c>
    </row>
    <row r="720" spans="2:6" ht="16.5" customHeight="1" thickBot="1" x14ac:dyDescent="0.3">
      <c r="B720" s="14">
        <v>45964</v>
      </c>
      <c r="C720" s="15" t="s">
        <v>214</v>
      </c>
      <c r="D720" s="16" t="s">
        <v>654</v>
      </c>
      <c r="E720" s="17">
        <v>1</v>
      </c>
      <c r="F720" s="18">
        <v>5.5</v>
      </c>
    </row>
    <row r="721" spans="2:6" ht="16.5" customHeight="1" thickBot="1" x14ac:dyDescent="0.3">
      <c r="B721" s="14">
        <v>45964</v>
      </c>
      <c r="C721" s="15" t="s">
        <v>215</v>
      </c>
      <c r="D721" s="16" t="s">
        <v>471</v>
      </c>
      <c r="E721" s="17">
        <v>2</v>
      </c>
      <c r="F721" s="18">
        <v>13</v>
      </c>
    </row>
    <row r="722" spans="2:6" ht="16.5" customHeight="1" thickBot="1" x14ac:dyDescent="0.3">
      <c r="B722" s="14">
        <v>45964</v>
      </c>
      <c r="C722" s="15" t="s">
        <v>216</v>
      </c>
      <c r="D722" s="16" t="s">
        <v>472</v>
      </c>
      <c r="E722" s="17">
        <v>1</v>
      </c>
      <c r="F722" s="18">
        <v>6</v>
      </c>
    </row>
    <row r="723" spans="2:6" ht="16.5" customHeight="1" thickBot="1" x14ac:dyDescent="0.3">
      <c r="B723" s="14">
        <v>45964</v>
      </c>
      <c r="C723" s="15" t="s">
        <v>219</v>
      </c>
      <c r="D723" s="16" t="s">
        <v>475</v>
      </c>
      <c r="E723" s="17">
        <v>5</v>
      </c>
      <c r="F723" s="18">
        <v>30</v>
      </c>
    </row>
    <row r="724" spans="2:6" ht="16.5" customHeight="1" thickBot="1" x14ac:dyDescent="0.3">
      <c r="B724" s="14">
        <v>45964</v>
      </c>
      <c r="C724" s="15" t="s">
        <v>225</v>
      </c>
      <c r="D724" s="16" t="s">
        <v>481</v>
      </c>
      <c r="E724" s="17">
        <v>1</v>
      </c>
      <c r="F724" s="18">
        <v>6</v>
      </c>
    </row>
    <row r="725" spans="2:6" ht="16.5" customHeight="1" thickBot="1" x14ac:dyDescent="0.3">
      <c r="B725" s="14">
        <v>45964</v>
      </c>
      <c r="C725" s="15" t="s">
        <v>226</v>
      </c>
      <c r="D725" s="16" t="s">
        <v>482</v>
      </c>
      <c r="E725" s="17">
        <v>2</v>
      </c>
      <c r="F725" s="18">
        <v>11</v>
      </c>
    </row>
    <row r="726" spans="2:6" ht="16.5" customHeight="1" thickBot="1" x14ac:dyDescent="0.3">
      <c r="B726" s="14">
        <v>45964</v>
      </c>
      <c r="C726" s="15" t="s">
        <v>228</v>
      </c>
      <c r="D726" s="16" t="s">
        <v>484</v>
      </c>
      <c r="E726" s="17">
        <v>1</v>
      </c>
      <c r="F726" s="18">
        <v>6.5</v>
      </c>
    </row>
    <row r="727" spans="2:6" ht="16.5" customHeight="1" thickBot="1" x14ac:dyDescent="0.3">
      <c r="B727" s="14">
        <v>45964</v>
      </c>
      <c r="C727" s="15" t="s">
        <v>231</v>
      </c>
      <c r="D727" s="16" t="s">
        <v>487</v>
      </c>
      <c r="E727" s="17">
        <v>2</v>
      </c>
      <c r="F727" s="18">
        <v>13</v>
      </c>
    </row>
    <row r="728" spans="2:6" ht="16.5" customHeight="1" thickBot="1" x14ac:dyDescent="0.3">
      <c r="B728" s="14">
        <v>45964</v>
      </c>
      <c r="C728" s="15" t="s">
        <v>118</v>
      </c>
      <c r="D728" s="16" t="s">
        <v>649</v>
      </c>
      <c r="E728" s="17">
        <v>1</v>
      </c>
      <c r="F728" s="18">
        <v>5.5</v>
      </c>
    </row>
    <row r="729" spans="2:6" ht="16.5" customHeight="1" thickBot="1" x14ac:dyDescent="0.3">
      <c r="B729" s="14">
        <v>45964</v>
      </c>
      <c r="C729" s="15" t="s">
        <v>119</v>
      </c>
      <c r="D729" s="16" t="s">
        <v>657</v>
      </c>
      <c r="E729" s="17">
        <v>1</v>
      </c>
      <c r="F729" s="18">
        <v>5.5</v>
      </c>
    </row>
    <row r="730" spans="2:6" ht="16.5" customHeight="1" thickBot="1" x14ac:dyDescent="0.3">
      <c r="B730" s="14">
        <v>45964</v>
      </c>
      <c r="C730" s="15" t="s">
        <v>121</v>
      </c>
      <c r="D730" s="16" t="s">
        <v>658</v>
      </c>
      <c r="E730" s="17">
        <v>1</v>
      </c>
      <c r="F730" s="18">
        <v>5.5</v>
      </c>
    </row>
    <row r="731" spans="2:6" ht="16.5" customHeight="1" thickBot="1" x14ac:dyDescent="0.3">
      <c r="B731" s="14">
        <v>45964</v>
      </c>
      <c r="C731" s="15" t="s">
        <v>122</v>
      </c>
      <c r="D731" s="16" t="s">
        <v>650</v>
      </c>
      <c r="E731" s="17">
        <v>3</v>
      </c>
      <c r="F731" s="18">
        <v>16.5</v>
      </c>
    </row>
    <row r="732" spans="2:6" ht="16.5" customHeight="1" thickBot="1" x14ac:dyDescent="0.3">
      <c r="B732" s="14">
        <v>45964</v>
      </c>
      <c r="C732" s="15" t="s">
        <v>123</v>
      </c>
      <c r="D732" s="16" t="s">
        <v>651</v>
      </c>
      <c r="E732" s="17">
        <v>16</v>
      </c>
      <c r="F732" s="18">
        <v>88</v>
      </c>
    </row>
    <row r="733" spans="2:6" ht="16.5" customHeight="1" thickBot="1" x14ac:dyDescent="0.3">
      <c r="B733" s="14">
        <v>45964</v>
      </c>
      <c r="C733" s="15" t="s">
        <v>131</v>
      </c>
      <c r="D733" s="16" t="s">
        <v>387</v>
      </c>
      <c r="E733" s="17">
        <v>2</v>
      </c>
      <c r="F733" s="18">
        <v>11</v>
      </c>
    </row>
    <row r="734" spans="2:6" ht="16.5" customHeight="1" thickBot="1" x14ac:dyDescent="0.3">
      <c r="B734" s="14">
        <v>45964</v>
      </c>
      <c r="C734" s="15">
        <v>10008</v>
      </c>
      <c r="D734" s="16" t="s">
        <v>652</v>
      </c>
      <c r="E734" s="17">
        <v>1</v>
      </c>
      <c r="F734" s="18">
        <v>2.2000000000000002</v>
      </c>
    </row>
    <row r="735" spans="2:6" ht="16.5" customHeight="1" thickBot="1" x14ac:dyDescent="0.3">
      <c r="B735" s="22">
        <v>45964</v>
      </c>
      <c r="C735" s="23">
        <v>10009</v>
      </c>
      <c r="D735" s="24" t="s">
        <v>660</v>
      </c>
      <c r="E735" s="25">
        <v>1</v>
      </c>
      <c r="F735" s="26">
        <v>1.5</v>
      </c>
    </row>
    <row r="736" spans="2:6" ht="15.75" customHeight="1" x14ac:dyDescent="0.25">
      <c r="B736" s="14">
        <v>45965</v>
      </c>
      <c r="C736" s="15" t="s">
        <v>103</v>
      </c>
      <c r="D736" s="16" t="s">
        <v>653</v>
      </c>
      <c r="E736" s="17">
        <v>1</v>
      </c>
      <c r="F736" s="18">
        <v>5.5</v>
      </c>
    </row>
    <row r="737" spans="2:6" ht="16.5" customHeight="1" thickBot="1" x14ac:dyDescent="0.3">
      <c r="B737" s="14">
        <v>45965</v>
      </c>
      <c r="C737" s="15" t="s">
        <v>115</v>
      </c>
      <c r="D737" s="16" t="s">
        <v>640</v>
      </c>
      <c r="E737" s="17">
        <v>2</v>
      </c>
      <c r="F737" s="18">
        <v>11</v>
      </c>
    </row>
    <row r="738" spans="2:6" ht="16.5" customHeight="1" thickBot="1" x14ac:dyDescent="0.3">
      <c r="B738" s="14">
        <v>45965</v>
      </c>
      <c r="C738" s="15" t="s">
        <v>129</v>
      </c>
      <c r="D738" s="16" t="s">
        <v>385</v>
      </c>
      <c r="E738" s="17">
        <v>1</v>
      </c>
      <c r="F738" s="18">
        <v>5.3</v>
      </c>
    </row>
    <row r="739" spans="2:6" ht="16.5" customHeight="1" thickBot="1" x14ac:dyDescent="0.3">
      <c r="B739" s="14">
        <v>45965</v>
      </c>
      <c r="C739" s="15" t="s">
        <v>130</v>
      </c>
      <c r="D739" s="16" t="s">
        <v>386</v>
      </c>
      <c r="E739" s="17">
        <v>1</v>
      </c>
      <c r="F739" s="18">
        <v>5.5</v>
      </c>
    </row>
    <row r="740" spans="2:6" ht="16.5" customHeight="1" thickBot="1" x14ac:dyDescent="0.3">
      <c r="B740" s="14">
        <v>45965</v>
      </c>
      <c r="C740" s="15" t="s">
        <v>147</v>
      </c>
      <c r="D740" s="16" t="s">
        <v>403</v>
      </c>
      <c r="E740" s="17">
        <v>1</v>
      </c>
      <c r="F740" s="18">
        <v>6.5</v>
      </c>
    </row>
    <row r="741" spans="2:6" ht="16.5" customHeight="1" thickBot="1" x14ac:dyDescent="0.3">
      <c r="B741" s="14">
        <v>45965</v>
      </c>
      <c r="C741" s="15" t="s">
        <v>157</v>
      </c>
      <c r="D741" s="16" t="s">
        <v>413</v>
      </c>
      <c r="E741" s="17">
        <v>2</v>
      </c>
      <c r="F741" s="18">
        <v>12.4</v>
      </c>
    </row>
    <row r="742" spans="2:6" ht="16.5" customHeight="1" thickBot="1" x14ac:dyDescent="0.3">
      <c r="B742" s="14">
        <v>45965</v>
      </c>
      <c r="C742" s="15" t="s">
        <v>165</v>
      </c>
      <c r="D742" s="16" t="s">
        <v>421</v>
      </c>
      <c r="E742" s="17">
        <v>1</v>
      </c>
      <c r="F742" s="18">
        <v>6.2</v>
      </c>
    </row>
    <row r="743" spans="2:6" ht="16.5" customHeight="1" thickBot="1" x14ac:dyDescent="0.3">
      <c r="B743" s="14">
        <v>45965</v>
      </c>
      <c r="C743" s="15" t="s">
        <v>167</v>
      </c>
      <c r="D743" s="16" t="s">
        <v>678</v>
      </c>
      <c r="E743" s="17">
        <v>1</v>
      </c>
      <c r="F743" s="18">
        <v>5.5</v>
      </c>
    </row>
    <row r="744" spans="2:6" ht="16.5" customHeight="1" thickBot="1" x14ac:dyDescent="0.3">
      <c r="B744" s="14">
        <v>45965</v>
      </c>
      <c r="C744" s="15" t="s">
        <v>169</v>
      </c>
      <c r="D744" s="16" t="s">
        <v>425</v>
      </c>
      <c r="E744" s="17">
        <v>1</v>
      </c>
      <c r="F744" s="18">
        <v>6</v>
      </c>
    </row>
    <row r="745" spans="2:6" ht="16.5" customHeight="1" thickBot="1" x14ac:dyDescent="0.3">
      <c r="B745" s="14">
        <v>45965</v>
      </c>
      <c r="C745" s="15" t="s">
        <v>184</v>
      </c>
      <c r="D745" s="16" t="s">
        <v>440</v>
      </c>
      <c r="E745" s="17">
        <v>1</v>
      </c>
      <c r="F745" s="18">
        <v>5.3</v>
      </c>
    </row>
    <row r="746" spans="2:6" ht="16.5" customHeight="1" thickBot="1" x14ac:dyDescent="0.3">
      <c r="B746" s="14">
        <v>45965</v>
      </c>
      <c r="C746" s="15" t="s">
        <v>201</v>
      </c>
      <c r="D746" s="16" t="s">
        <v>664</v>
      </c>
      <c r="E746" s="17">
        <v>2</v>
      </c>
      <c r="F746" s="18">
        <v>11</v>
      </c>
    </row>
    <row r="747" spans="2:6" ht="16.5" customHeight="1" thickBot="1" x14ac:dyDescent="0.3">
      <c r="B747" s="14">
        <v>45965</v>
      </c>
      <c r="C747" s="15" t="s">
        <v>213</v>
      </c>
      <c r="D747" s="16" t="s">
        <v>469</v>
      </c>
      <c r="E747" s="17">
        <v>1</v>
      </c>
      <c r="F747" s="18">
        <v>5.5</v>
      </c>
    </row>
    <row r="748" spans="2:6" ht="16.5" customHeight="1" thickBot="1" x14ac:dyDescent="0.3">
      <c r="B748" s="14">
        <v>45965</v>
      </c>
      <c r="C748" s="15" t="s">
        <v>215</v>
      </c>
      <c r="D748" s="16" t="s">
        <v>471</v>
      </c>
      <c r="E748" s="17">
        <v>1</v>
      </c>
      <c r="F748" s="18">
        <v>6.5</v>
      </c>
    </row>
    <row r="749" spans="2:6" ht="16.5" customHeight="1" thickBot="1" x14ac:dyDescent="0.3">
      <c r="B749" s="14">
        <v>45965</v>
      </c>
      <c r="C749" s="15" t="s">
        <v>216</v>
      </c>
      <c r="D749" s="16" t="s">
        <v>472</v>
      </c>
      <c r="E749" s="17">
        <v>1</v>
      </c>
      <c r="F749" s="18">
        <v>6</v>
      </c>
    </row>
    <row r="750" spans="2:6" ht="16.5" customHeight="1" thickBot="1" x14ac:dyDescent="0.3">
      <c r="B750" s="14">
        <v>45965</v>
      </c>
      <c r="C750" s="15" t="s">
        <v>219</v>
      </c>
      <c r="D750" s="16" t="s">
        <v>475</v>
      </c>
      <c r="E750" s="17">
        <v>3</v>
      </c>
      <c r="F750" s="18">
        <v>18</v>
      </c>
    </row>
    <row r="751" spans="2:6" ht="16.5" customHeight="1" thickBot="1" x14ac:dyDescent="0.3">
      <c r="B751" s="14">
        <v>45965</v>
      </c>
      <c r="C751" s="15" t="s">
        <v>220</v>
      </c>
      <c r="D751" s="16" t="s">
        <v>656</v>
      </c>
      <c r="E751" s="17">
        <v>2</v>
      </c>
      <c r="F751" s="18">
        <v>10.6</v>
      </c>
    </row>
    <row r="752" spans="2:6" ht="16.5" customHeight="1" thickBot="1" x14ac:dyDescent="0.3">
      <c r="B752" s="14">
        <v>45965</v>
      </c>
      <c r="C752" s="15" t="s">
        <v>225</v>
      </c>
      <c r="D752" s="16" t="s">
        <v>481</v>
      </c>
      <c r="E752" s="17">
        <v>3</v>
      </c>
      <c r="F752" s="18">
        <v>18</v>
      </c>
    </row>
    <row r="753" spans="2:6" ht="16.5" customHeight="1" thickBot="1" x14ac:dyDescent="0.3">
      <c r="B753" s="14">
        <v>45965</v>
      </c>
      <c r="C753" s="15" t="s">
        <v>231</v>
      </c>
      <c r="D753" s="16" t="s">
        <v>487</v>
      </c>
      <c r="E753" s="17">
        <v>3</v>
      </c>
      <c r="F753" s="18">
        <v>19.5</v>
      </c>
    </row>
    <row r="754" spans="2:6" ht="16.5" customHeight="1" thickBot="1" x14ac:dyDescent="0.3">
      <c r="B754" s="14">
        <v>45965</v>
      </c>
      <c r="C754" s="15" t="s">
        <v>232</v>
      </c>
      <c r="D754" s="16" t="s">
        <v>488</v>
      </c>
      <c r="E754" s="17">
        <v>1</v>
      </c>
      <c r="F754" s="18">
        <v>5.5</v>
      </c>
    </row>
    <row r="755" spans="2:6" ht="16.5" customHeight="1" thickBot="1" x14ac:dyDescent="0.3">
      <c r="B755" s="14">
        <v>45965</v>
      </c>
      <c r="C755" s="15">
        <v>10018</v>
      </c>
      <c r="D755" s="16" t="s">
        <v>688</v>
      </c>
      <c r="E755" s="17">
        <v>1</v>
      </c>
      <c r="F755" s="18">
        <v>9.4</v>
      </c>
    </row>
    <row r="756" spans="2:6" ht="16.5" customHeight="1" thickBot="1" x14ac:dyDescent="0.3">
      <c r="B756" s="14">
        <v>45965</v>
      </c>
      <c r="C756" s="15">
        <v>10022</v>
      </c>
      <c r="D756" s="16" t="s">
        <v>689</v>
      </c>
      <c r="E756" s="17">
        <v>1</v>
      </c>
      <c r="F756" s="18">
        <v>8.9</v>
      </c>
    </row>
    <row r="757" spans="2:6" ht="16.5" customHeight="1" thickBot="1" x14ac:dyDescent="0.3">
      <c r="B757" s="14">
        <v>45965</v>
      </c>
      <c r="C757" s="15" t="s">
        <v>116</v>
      </c>
      <c r="D757" s="16" t="s">
        <v>665</v>
      </c>
      <c r="E757" s="17">
        <v>3</v>
      </c>
      <c r="F757" s="18">
        <v>16.5</v>
      </c>
    </row>
    <row r="758" spans="2:6" ht="16.5" customHeight="1" thickBot="1" x14ac:dyDescent="0.3">
      <c r="B758" s="14">
        <v>45965</v>
      </c>
      <c r="C758" s="15" t="s">
        <v>118</v>
      </c>
      <c r="D758" s="16" t="s">
        <v>649</v>
      </c>
      <c r="E758" s="17">
        <v>4</v>
      </c>
      <c r="F758" s="18">
        <v>22</v>
      </c>
    </row>
    <row r="759" spans="2:6" ht="16.5" customHeight="1" thickBot="1" x14ac:dyDescent="0.3">
      <c r="B759" s="14">
        <v>45965</v>
      </c>
      <c r="C759" s="15" t="s">
        <v>122</v>
      </c>
      <c r="D759" s="16" t="s">
        <v>650</v>
      </c>
      <c r="E759" s="17">
        <v>4</v>
      </c>
      <c r="F759" s="18">
        <v>22</v>
      </c>
    </row>
    <row r="760" spans="2:6" ht="16.5" customHeight="1" thickBot="1" x14ac:dyDescent="0.3">
      <c r="B760" s="14">
        <v>45965</v>
      </c>
      <c r="C760" s="15" t="s">
        <v>153</v>
      </c>
      <c r="D760" s="16" t="s">
        <v>685</v>
      </c>
      <c r="E760" s="17">
        <v>1</v>
      </c>
      <c r="F760" s="18">
        <v>4.5</v>
      </c>
    </row>
    <row r="761" spans="2:6" ht="16.5" customHeight="1" thickBot="1" x14ac:dyDescent="0.3">
      <c r="B761" s="22">
        <v>45965</v>
      </c>
      <c r="C761" s="23">
        <v>10009</v>
      </c>
      <c r="D761" s="24" t="s">
        <v>660</v>
      </c>
      <c r="E761" s="25">
        <v>2</v>
      </c>
      <c r="F761" s="26">
        <v>3</v>
      </c>
    </row>
    <row r="762" spans="2:6" ht="15.75" customHeight="1" x14ac:dyDescent="0.25">
      <c r="B762" s="14">
        <v>45966</v>
      </c>
      <c r="C762" s="15" t="s">
        <v>103</v>
      </c>
      <c r="D762" s="16" t="s">
        <v>653</v>
      </c>
      <c r="E762" s="17">
        <v>2</v>
      </c>
      <c r="F762" s="18">
        <v>11</v>
      </c>
    </row>
    <row r="763" spans="2:6" ht="16.5" customHeight="1" thickBot="1" x14ac:dyDescent="0.3">
      <c r="B763" s="14">
        <v>45966</v>
      </c>
      <c r="C763" s="15" t="s">
        <v>115</v>
      </c>
      <c r="D763" s="16" t="s">
        <v>640</v>
      </c>
      <c r="E763" s="17">
        <v>1</v>
      </c>
      <c r="F763" s="18">
        <v>5.5</v>
      </c>
    </row>
    <row r="764" spans="2:6" ht="16.5" customHeight="1" thickBot="1" x14ac:dyDescent="0.3">
      <c r="B764" s="14">
        <v>45966</v>
      </c>
      <c r="C764" s="15" t="s">
        <v>130</v>
      </c>
      <c r="D764" s="16" t="s">
        <v>386</v>
      </c>
      <c r="E764" s="17">
        <v>1</v>
      </c>
      <c r="F764" s="18">
        <v>5.5</v>
      </c>
    </row>
    <row r="765" spans="2:6" ht="16.5" customHeight="1" thickBot="1" x14ac:dyDescent="0.3">
      <c r="B765" s="14">
        <v>45966</v>
      </c>
      <c r="C765" s="15" t="s">
        <v>139</v>
      </c>
      <c r="D765" s="16" t="s">
        <v>395</v>
      </c>
      <c r="E765" s="17">
        <v>2</v>
      </c>
      <c r="F765" s="18">
        <v>10.6</v>
      </c>
    </row>
    <row r="766" spans="2:6" ht="16.5" customHeight="1" thickBot="1" x14ac:dyDescent="0.3">
      <c r="B766" s="14">
        <v>45966</v>
      </c>
      <c r="C766" s="15" t="s">
        <v>157</v>
      </c>
      <c r="D766" s="16" t="s">
        <v>413</v>
      </c>
      <c r="E766" s="17">
        <v>6</v>
      </c>
      <c r="F766" s="18">
        <v>37.200000000000003</v>
      </c>
    </row>
    <row r="767" spans="2:6" ht="16.5" customHeight="1" thickBot="1" x14ac:dyDescent="0.3">
      <c r="B767" s="14">
        <v>45966</v>
      </c>
      <c r="C767" s="15" t="s">
        <v>172</v>
      </c>
      <c r="D767" s="16" t="s">
        <v>643</v>
      </c>
      <c r="E767" s="17">
        <v>2</v>
      </c>
      <c r="F767" s="18">
        <v>10.8</v>
      </c>
    </row>
    <row r="768" spans="2:6" ht="16.5" customHeight="1" thickBot="1" x14ac:dyDescent="0.3">
      <c r="B768" s="14">
        <v>45966</v>
      </c>
      <c r="C768" s="15" t="s">
        <v>176</v>
      </c>
      <c r="D768" s="16" t="s">
        <v>432</v>
      </c>
      <c r="E768" s="17">
        <v>1</v>
      </c>
      <c r="F768" s="18">
        <v>5.5</v>
      </c>
    </row>
    <row r="769" spans="2:6" ht="16.5" customHeight="1" thickBot="1" x14ac:dyDescent="0.3">
      <c r="B769" s="14">
        <v>45966</v>
      </c>
      <c r="C769" s="15" t="s">
        <v>201</v>
      </c>
      <c r="D769" s="16" t="s">
        <v>664</v>
      </c>
      <c r="E769" s="17">
        <v>1</v>
      </c>
      <c r="F769" s="18">
        <v>5.5</v>
      </c>
    </row>
    <row r="770" spans="2:6" ht="16.5" customHeight="1" thickBot="1" x14ac:dyDescent="0.3">
      <c r="B770" s="14">
        <v>45966</v>
      </c>
      <c r="C770" s="15" t="s">
        <v>214</v>
      </c>
      <c r="D770" s="16" t="s">
        <v>654</v>
      </c>
      <c r="E770" s="17">
        <v>1</v>
      </c>
      <c r="F770" s="18">
        <v>5.5</v>
      </c>
    </row>
    <row r="771" spans="2:6" ht="16.5" customHeight="1" thickBot="1" x14ac:dyDescent="0.3">
      <c r="B771" s="14">
        <v>45966</v>
      </c>
      <c r="C771" s="15" t="s">
        <v>215</v>
      </c>
      <c r="D771" s="16" t="s">
        <v>471</v>
      </c>
      <c r="E771" s="17">
        <v>4</v>
      </c>
      <c r="F771" s="18">
        <v>26</v>
      </c>
    </row>
    <row r="772" spans="2:6" ht="16.5" customHeight="1" thickBot="1" x14ac:dyDescent="0.3">
      <c r="B772" s="14">
        <v>45966</v>
      </c>
      <c r="C772" s="15" t="s">
        <v>216</v>
      </c>
      <c r="D772" s="16" t="s">
        <v>472</v>
      </c>
      <c r="E772" s="17">
        <v>1</v>
      </c>
      <c r="F772" s="18">
        <v>6</v>
      </c>
    </row>
    <row r="773" spans="2:6" ht="16.5" customHeight="1" thickBot="1" x14ac:dyDescent="0.3">
      <c r="B773" s="14">
        <v>45966</v>
      </c>
      <c r="C773" s="15" t="s">
        <v>218</v>
      </c>
      <c r="D773" s="16" t="s">
        <v>655</v>
      </c>
      <c r="E773" s="17">
        <v>2</v>
      </c>
      <c r="F773" s="18">
        <v>11</v>
      </c>
    </row>
    <row r="774" spans="2:6" ht="16.5" customHeight="1" thickBot="1" x14ac:dyDescent="0.3">
      <c r="B774" s="14">
        <v>45966</v>
      </c>
      <c r="C774" s="15" t="s">
        <v>219</v>
      </c>
      <c r="D774" s="16" t="s">
        <v>475</v>
      </c>
      <c r="E774" s="17">
        <v>1</v>
      </c>
      <c r="F774" s="18">
        <v>6</v>
      </c>
    </row>
    <row r="775" spans="2:6" ht="16.5" customHeight="1" thickBot="1" x14ac:dyDescent="0.3">
      <c r="B775" s="14">
        <v>45966</v>
      </c>
      <c r="C775" s="15" t="s">
        <v>225</v>
      </c>
      <c r="D775" s="16" t="s">
        <v>481</v>
      </c>
      <c r="E775" s="17">
        <v>3</v>
      </c>
      <c r="F775" s="18">
        <v>18</v>
      </c>
    </row>
    <row r="776" spans="2:6" ht="16.5" customHeight="1" thickBot="1" x14ac:dyDescent="0.3">
      <c r="B776" s="14">
        <v>45966</v>
      </c>
      <c r="C776" s="15" t="s">
        <v>226</v>
      </c>
      <c r="D776" s="16" t="s">
        <v>482</v>
      </c>
      <c r="E776" s="17">
        <v>1</v>
      </c>
      <c r="F776" s="18">
        <v>5.5</v>
      </c>
    </row>
    <row r="777" spans="2:6" ht="16.5" customHeight="1" thickBot="1" x14ac:dyDescent="0.3">
      <c r="B777" s="14">
        <v>45966</v>
      </c>
      <c r="C777" s="15" t="s">
        <v>231</v>
      </c>
      <c r="D777" s="16" t="s">
        <v>487</v>
      </c>
      <c r="E777" s="17">
        <v>2</v>
      </c>
      <c r="F777" s="18">
        <v>13</v>
      </c>
    </row>
    <row r="778" spans="2:6" ht="16.5" customHeight="1" thickBot="1" x14ac:dyDescent="0.3">
      <c r="B778" s="14">
        <v>45966</v>
      </c>
      <c r="C778" s="15" t="s">
        <v>232</v>
      </c>
      <c r="D778" s="16" t="s">
        <v>488</v>
      </c>
      <c r="E778" s="17">
        <v>1</v>
      </c>
      <c r="F778" s="18">
        <v>5.5</v>
      </c>
    </row>
    <row r="779" spans="2:6" ht="16.5" customHeight="1" thickBot="1" x14ac:dyDescent="0.3">
      <c r="B779" s="14">
        <v>45966</v>
      </c>
      <c r="C779" s="15" t="s">
        <v>200</v>
      </c>
      <c r="D779" s="16" t="s">
        <v>646</v>
      </c>
      <c r="E779" s="17">
        <v>5</v>
      </c>
      <c r="F779" s="18">
        <v>37</v>
      </c>
    </row>
    <row r="780" spans="2:6" ht="16.5" customHeight="1" thickBot="1" x14ac:dyDescent="0.3">
      <c r="B780" s="14">
        <v>45966</v>
      </c>
      <c r="C780" s="15" t="s">
        <v>204</v>
      </c>
      <c r="D780" s="16" t="s">
        <v>668</v>
      </c>
      <c r="E780" s="17">
        <v>1</v>
      </c>
      <c r="F780" s="18">
        <v>7.7</v>
      </c>
    </row>
    <row r="781" spans="2:6" ht="16.5" customHeight="1" thickBot="1" x14ac:dyDescent="0.3">
      <c r="B781" s="14">
        <v>45966</v>
      </c>
      <c r="C781" s="15" t="s">
        <v>116</v>
      </c>
      <c r="D781" s="16" t="s">
        <v>665</v>
      </c>
      <c r="E781" s="17">
        <v>2</v>
      </c>
      <c r="F781" s="18">
        <v>11</v>
      </c>
    </row>
    <row r="782" spans="2:6" ht="16.5" customHeight="1" thickBot="1" x14ac:dyDescent="0.3">
      <c r="B782" s="14">
        <v>45966</v>
      </c>
      <c r="C782" s="15" t="s">
        <v>119</v>
      </c>
      <c r="D782" s="16" t="s">
        <v>657</v>
      </c>
      <c r="E782" s="17">
        <v>3</v>
      </c>
      <c r="F782" s="18">
        <v>16.5</v>
      </c>
    </row>
    <row r="783" spans="2:6" ht="16.5" customHeight="1" thickBot="1" x14ac:dyDescent="0.3">
      <c r="B783" s="14">
        <v>45966</v>
      </c>
      <c r="C783" s="15" t="s">
        <v>122</v>
      </c>
      <c r="D783" s="16" t="s">
        <v>650</v>
      </c>
      <c r="E783" s="17">
        <v>3</v>
      </c>
      <c r="F783" s="18">
        <v>16.5</v>
      </c>
    </row>
    <row r="784" spans="2:6" ht="16.5" customHeight="1" thickBot="1" x14ac:dyDescent="0.3">
      <c r="B784" s="22">
        <v>45966</v>
      </c>
      <c r="C784" s="23">
        <v>10009</v>
      </c>
      <c r="D784" s="24" t="s">
        <v>660</v>
      </c>
      <c r="E784" s="25">
        <v>2</v>
      </c>
      <c r="F784" s="26">
        <v>3</v>
      </c>
    </row>
    <row r="785" spans="2:6" ht="15.75" customHeight="1" x14ac:dyDescent="0.25">
      <c r="B785" s="14">
        <v>45967</v>
      </c>
      <c r="C785" s="15" t="s">
        <v>103</v>
      </c>
      <c r="D785" s="16" t="s">
        <v>653</v>
      </c>
      <c r="E785" s="17">
        <v>1</v>
      </c>
      <c r="F785" s="18">
        <v>5.5</v>
      </c>
    </row>
    <row r="786" spans="2:6" ht="16.5" customHeight="1" thickBot="1" x14ac:dyDescent="0.3">
      <c r="B786" s="14">
        <v>45967</v>
      </c>
      <c r="C786" s="15" t="s">
        <v>129</v>
      </c>
      <c r="D786" s="16" t="s">
        <v>385</v>
      </c>
      <c r="E786" s="17">
        <v>1</v>
      </c>
      <c r="F786" s="18">
        <v>5.3</v>
      </c>
    </row>
    <row r="787" spans="2:6" ht="16.5" customHeight="1" thickBot="1" x14ac:dyDescent="0.3">
      <c r="B787" s="14">
        <v>45967</v>
      </c>
      <c r="C787" s="15" t="s">
        <v>151</v>
      </c>
      <c r="D787" s="16" t="s">
        <v>407</v>
      </c>
      <c r="E787" s="17">
        <v>1</v>
      </c>
      <c r="F787" s="18">
        <v>5.3</v>
      </c>
    </row>
    <row r="788" spans="2:6" ht="16.5" customHeight="1" thickBot="1" x14ac:dyDescent="0.3">
      <c r="B788" s="14">
        <v>45967</v>
      </c>
      <c r="C788" s="15" t="s">
        <v>157</v>
      </c>
      <c r="D788" s="16" t="s">
        <v>413</v>
      </c>
      <c r="E788" s="17">
        <v>4</v>
      </c>
      <c r="F788" s="18">
        <v>24.8</v>
      </c>
    </row>
    <row r="789" spans="2:6" ht="16.5" customHeight="1" thickBot="1" x14ac:dyDescent="0.3">
      <c r="B789" s="14">
        <v>45967</v>
      </c>
      <c r="C789" s="15" t="s">
        <v>172</v>
      </c>
      <c r="D789" s="16" t="s">
        <v>643</v>
      </c>
      <c r="E789" s="17">
        <v>2</v>
      </c>
      <c r="F789" s="18">
        <v>10.8</v>
      </c>
    </row>
    <row r="790" spans="2:6" ht="16.5" customHeight="1" thickBot="1" x14ac:dyDescent="0.3">
      <c r="B790" s="14">
        <v>45967</v>
      </c>
      <c r="C790" s="15" t="s">
        <v>174</v>
      </c>
      <c r="D790" s="16" t="s">
        <v>661</v>
      </c>
      <c r="E790" s="17">
        <v>2</v>
      </c>
      <c r="F790" s="18">
        <v>11</v>
      </c>
    </row>
    <row r="791" spans="2:6" ht="16.5" customHeight="1" thickBot="1" x14ac:dyDescent="0.3">
      <c r="B791" s="14">
        <v>45967</v>
      </c>
      <c r="C791" s="15" t="s">
        <v>184</v>
      </c>
      <c r="D791" s="16" t="s">
        <v>440</v>
      </c>
      <c r="E791" s="17">
        <v>1</v>
      </c>
      <c r="F791" s="18">
        <v>5.3</v>
      </c>
    </row>
    <row r="792" spans="2:6" ht="16.5" customHeight="1" thickBot="1" x14ac:dyDescent="0.3">
      <c r="B792" s="14">
        <v>45967</v>
      </c>
      <c r="C792" s="15" t="s">
        <v>201</v>
      </c>
      <c r="D792" s="16" t="s">
        <v>664</v>
      </c>
      <c r="E792" s="17">
        <v>4</v>
      </c>
      <c r="F792" s="18">
        <v>22</v>
      </c>
    </row>
    <row r="793" spans="2:6" ht="16.5" customHeight="1" thickBot="1" x14ac:dyDescent="0.3">
      <c r="B793" s="14">
        <v>45967</v>
      </c>
      <c r="C793" s="15" t="s">
        <v>213</v>
      </c>
      <c r="D793" s="16" t="s">
        <v>469</v>
      </c>
      <c r="E793" s="17">
        <v>2</v>
      </c>
      <c r="F793" s="18">
        <v>11</v>
      </c>
    </row>
    <row r="794" spans="2:6" ht="16.5" customHeight="1" thickBot="1" x14ac:dyDescent="0.3">
      <c r="B794" s="14">
        <v>45967</v>
      </c>
      <c r="C794" s="15" t="s">
        <v>214</v>
      </c>
      <c r="D794" s="16" t="s">
        <v>654</v>
      </c>
      <c r="E794" s="17">
        <v>1</v>
      </c>
      <c r="F794" s="18">
        <v>5.5</v>
      </c>
    </row>
    <row r="795" spans="2:6" ht="16.5" customHeight="1" thickBot="1" x14ac:dyDescent="0.3">
      <c r="B795" s="14">
        <v>45967</v>
      </c>
      <c r="C795" s="15" t="s">
        <v>215</v>
      </c>
      <c r="D795" s="16" t="s">
        <v>471</v>
      </c>
      <c r="E795" s="17">
        <v>4</v>
      </c>
      <c r="F795" s="18">
        <v>26</v>
      </c>
    </row>
    <row r="796" spans="2:6" ht="16.5" customHeight="1" thickBot="1" x14ac:dyDescent="0.3">
      <c r="B796" s="14">
        <v>45967</v>
      </c>
      <c r="C796" s="15" t="s">
        <v>216</v>
      </c>
      <c r="D796" s="16" t="s">
        <v>472</v>
      </c>
      <c r="E796" s="17">
        <v>1</v>
      </c>
      <c r="F796" s="18">
        <v>6</v>
      </c>
    </row>
    <row r="797" spans="2:6" ht="16.5" customHeight="1" thickBot="1" x14ac:dyDescent="0.3">
      <c r="B797" s="14">
        <v>45967</v>
      </c>
      <c r="C797" s="15" t="s">
        <v>225</v>
      </c>
      <c r="D797" s="16" t="s">
        <v>481</v>
      </c>
      <c r="E797" s="17">
        <v>2</v>
      </c>
      <c r="F797" s="18">
        <v>12</v>
      </c>
    </row>
    <row r="798" spans="2:6" ht="16.5" customHeight="1" thickBot="1" x14ac:dyDescent="0.3">
      <c r="B798" s="14">
        <v>45967</v>
      </c>
      <c r="C798" s="15" t="s">
        <v>226</v>
      </c>
      <c r="D798" s="16" t="s">
        <v>482</v>
      </c>
      <c r="E798" s="17">
        <v>1</v>
      </c>
      <c r="F798" s="18">
        <v>5.5</v>
      </c>
    </row>
    <row r="799" spans="2:6" ht="16.5" customHeight="1" thickBot="1" x14ac:dyDescent="0.3">
      <c r="B799" s="14">
        <v>45967</v>
      </c>
      <c r="C799" s="15" t="s">
        <v>231</v>
      </c>
      <c r="D799" s="16" t="s">
        <v>487</v>
      </c>
      <c r="E799" s="17">
        <v>4</v>
      </c>
      <c r="F799" s="18">
        <v>26</v>
      </c>
    </row>
    <row r="800" spans="2:6" ht="16.5" customHeight="1" thickBot="1" x14ac:dyDescent="0.3">
      <c r="B800" s="14">
        <v>45967</v>
      </c>
      <c r="C800" s="15" t="s">
        <v>232</v>
      </c>
      <c r="D800" s="16" t="s">
        <v>488</v>
      </c>
      <c r="E800" s="17">
        <v>2</v>
      </c>
      <c r="F800" s="18">
        <v>11</v>
      </c>
    </row>
    <row r="801" spans="2:6" ht="16.5" customHeight="1" thickBot="1" x14ac:dyDescent="0.3">
      <c r="B801" s="14">
        <v>45967</v>
      </c>
      <c r="C801" s="15" t="s">
        <v>236</v>
      </c>
      <c r="D801" s="16" t="s">
        <v>644</v>
      </c>
      <c r="E801" s="17">
        <v>1</v>
      </c>
      <c r="F801" s="18">
        <v>6.2</v>
      </c>
    </row>
    <row r="802" spans="2:6" ht="16.5" customHeight="1" thickBot="1" x14ac:dyDescent="0.3">
      <c r="B802" s="14">
        <v>45967</v>
      </c>
      <c r="C802" s="15" t="s">
        <v>113</v>
      </c>
      <c r="D802" s="16" t="s">
        <v>645</v>
      </c>
      <c r="E802" s="17">
        <v>1</v>
      </c>
      <c r="F802" s="18">
        <v>7.7</v>
      </c>
    </row>
    <row r="803" spans="2:6" ht="16.5" customHeight="1" thickBot="1" x14ac:dyDescent="0.3">
      <c r="B803" s="14">
        <v>45967</v>
      </c>
      <c r="C803" s="15" t="s">
        <v>119</v>
      </c>
      <c r="D803" s="16" t="s">
        <v>657</v>
      </c>
      <c r="E803" s="17">
        <v>1</v>
      </c>
      <c r="F803" s="18">
        <v>5.5</v>
      </c>
    </row>
    <row r="804" spans="2:6" ht="16.5" customHeight="1" thickBot="1" x14ac:dyDescent="0.3">
      <c r="B804" s="14">
        <v>45967</v>
      </c>
      <c r="C804" s="15" t="s">
        <v>121</v>
      </c>
      <c r="D804" s="16" t="s">
        <v>658</v>
      </c>
      <c r="E804" s="17">
        <v>1</v>
      </c>
      <c r="F804" s="18">
        <v>5.5</v>
      </c>
    </row>
    <row r="805" spans="2:6" ht="16.5" customHeight="1" thickBot="1" x14ac:dyDescent="0.3">
      <c r="B805" s="14">
        <v>45967</v>
      </c>
      <c r="C805" s="15" t="s">
        <v>122</v>
      </c>
      <c r="D805" s="16" t="s">
        <v>650</v>
      </c>
      <c r="E805" s="17">
        <v>2</v>
      </c>
      <c r="F805" s="18">
        <v>11</v>
      </c>
    </row>
    <row r="806" spans="2:6" ht="16.5" customHeight="1" thickBot="1" x14ac:dyDescent="0.3">
      <c r="B806" s="22">
        <v>45967</v>
      </c>
      <c r="C806" s="23" t="s">
        <v>123</v>
      </c>
      <c r="D806" s="24" t="s">
        <v>651</v>
      </c>
      <c r="E806" s="25">
        <v>6</v>
      </c>
      <c r="F806" s="26">
        <v>33</v>
      </c>
    </row>
    <row r="807" spans="2:6" ht="15.75" customHeight="1" x14ac:dyDescent="0.25">
      <c r="B807" s="14">
        <v>45968</v>
      </c>
      <c r="C807" s="15" t="s">
        <v>129</v>
      </c>
      <c r="D807" s="16" t="s">
        <v>385</v>
      </c>
      <c r="E807" s="17">
        <v>3</v>
      </c>
      <c r="F807" s="18">
        <v>15.9</v>
      </c>
    </row>
    <row r="808" spans="2:6" ht="16.5" customHeight="1" thickBot="1" x14ac:dyDescent="0.3">
      <c r="B808" s="14">
        <v>45968</v>
      </c>
      <c r="C808" s="15" t="s">
        <v>130</v>
      </c>
      <c r="D808" s="16" t="s">
        <v>386</v>
      </c>
      <c r="E808" s="17">
        <v>2</v>
      </c>
      <c r="F808" s="18">
        <v>11</v>
      </c>
    </row>
    <row r="809" spans="2:6" ht="16.5" customHeight="1" thickBot="1" x14ac:dyDescent="0.3">
      <c r="B809" s="14">
        <v>45968</v>
      </c>
      <c r="C809" s="15" t="s">
        <v>132</v>
      </c>
      <c r="D809" s="16" t="s">
        <v>388</v>
      </c>
      <c r="E809" s="17">
        <v>1</v>
      </c>
      <c r="F809" s="18">
        <v>5.5</v>
      </c>
    </row>
    <row r="810" spans="2:6" ht="16.5" customHeight="1" thickBot="1" x14ac:dyDescent="0.3">
      <c r="B810" s="14">
        <v>45968</v>
      </c>
      <c r="C810" s="15" t="s">
        <v>157</v>
      </c>
      <c r="D810" s="16" t="s">
        <v>413</v>
      </c>
      <c r="E810" s="17">
        <v>4</v>
      </c>
      <c r="F810" s="18">
        <v>24.8</v>
      </c>
    </row>
    <row r="811" spans="2:6" ht="16.5" customHeight="1" thickBot="1" x14ac:dyDescent="0.3">
      <c r="B811" s="14">
        <v>45968</v>
      </c>
      <c r="C811" s="15" t="s">
        <v>172</v>
      </c>
      <c r="D811" s="16" t="s">
        <v>643</v>
      </c>
      <c r="E811" s="17">
        <v>1</v>
      </c>
      <c r="F811" s="18">
        <v>5.4</v>
      </c>
    </row>
    <row r="812" spans="2:6" ht="16.5" customHeight="1" thickBot="1" x14ac:dyDescent="0.3">
      <c r="B812" s="14">
        <v>45968</v>
      </c>
      <c r="C812" s="15" t="s">
        <v>184</v>
      </c>
      <c r="D812" s="16" t="s">
        <v>440</v>
      </c>
      <c r="E812" s="17">
        <v>2</v>
      </c>
      <c r="F812" s="18">
        <v>10.6</v>
      </c>
    </row>
    <row r="813" spans="2:6" ht="16.5" customHeight="1" thickBot="1" x14ac:dyDescent="0.3">
      <c r="B813" s="14">
        <v>45968</v>
      </c>
      <c r="C813" s="15" t="s">
        <v>194</v>
      </c>
      <c r="D813" s="16" t="s">
        <v>450</v>
      </c>
      <c r="E813" s="17">
        <v>1</v>
      </c>
      <c r="F813" s="18">
        <v>6.5</v>
      </c>
    </row>
    <row r="814" spans="2:6" ht="16.5" customHeight="1" thickBot="1" x14ac:dyDescent="0.3">
      <c r="B814" s="14">
        <v>45968</v>
      </c>
      <c r="C814" s="15" t="s">
        <v>213</v>
      </c>
      <c r="D814" s="16" t="s">
        <v>469</v>
      </c>
      <c r="E814" s="17">
        <v>1</v>
      </c>
      <c r="F814" s="18">
        <v>5.5</v>
      </c>
    </row>
    <row r="815" spans="2:6" ht="16.5" customHeight="1" thickBot="1" x14ac:dyDescent="0.3">
      <c r="B815" s="14">
        <v>45968</v>
      </c>
      <c r="C815" s="15" t="s">
        <v>215</v>
      </c>
      <c r="D815" s="16" t="s">
        <v>471</v>
      </c>
      <c r="E815" s="17">
        <v>3</v>
      </c>
      <c r="F815" s="18">
        <v>19.5</v>
      </c>
    </row>
    <row r="816" spans="2:6" ht="16.5" customHeight="1" thickBot="1" x14ac:dyDescent="0.3">
      <c r="B816" s="14">
        <v>45968</v>
      </c>
      <c r="C816" s="15" t="s">
        <v>216</v>
      </c>
      <c r="D816" s="16" t="s">
        <v>472</v>
      </c>
      <c r="E816" s="17">
        <v>2</v>
      </c>
      <c r="F816" s="18">
        <v>12</v>
      </c>
    </row>
    <row r="817" spans="2:6" ht="16.5" customHeight="1" thickBot="1" x14ac:dyDescent="0.3">
      <c r="B817" s="14">
        <v>45968</v>
      </c>
      <c r="C817" s="15" t="s">
        <v>219</v>
      </c>
      <c r="D817" s="16" t="s">
        <v>475</v>
      </c>
      <c r="E817" s="17">
        <v>2</v>
      </c>
      <c r="F817" s="18">
        <v>12</v>
      </c>
    </row>
    <row r="818" spans="2:6" ht="16.5" customHeight="1" thickBot="1" x14ac:dyDescent="0.3">
      <c r="B818" s="14">
        <v>45968</v>
      </c>
      <c r="C818" s="15" t="s">
        <v>225</v>
      </c>
      <c r="D818" s="16" t="s">
        <v>481</v>
      </c>
      <c r="E818" s="17">
        <v>2</v>
      </c>
      <c r="F818" s="18">
        <v>12</v>
      </c>
    </row>
    <row r="819" spans="2:6" ht="16.5" customHeight="1" thickBot="1" x14ac:dyDescent="0.3">
      <c r="B819" s="14">
        <v>45968</v>
      </c>
      <c r="C819" s="15" t="s">
        <v>231</v>
      </c>
      <c r="D819" s="16" t="s">
        <v>487</v>
      </c>
      <c r="E819" s="17">
        <v>3</v>
      </c>
      <c r="F819" s="18">
        <v>19.5</v>
      </c>
    </row>
    <row r="820" spans="2:6" ht="16.5" customHeight="1" thickBot="1" x14ac:dyDescent="0.3">
      <c r="B820" s="14">
        <v>45968</v>
      </c>
      <c r="C820" s="15" t="s">
        <v>232</v>
      </c>
      <c r="D820" s="16" t="s">
        <v>488</v>
      </c>
      <c r="E820" s="17">
        <v>2</v>
      </c>
      <c r="F820" s="18">
        <v>11</v>
      </c>
    </row>
    <row r="821" spans="2:6" ht="16.5" customHeight="1" thickBot="1" x14ac:dyDescent="0.3">
      <c r="B821" s="14">
        <v>45968</v>
      </c>
      <c r="C821" s="15" t="s">
        <v>236</v>
      </c>
      <c r="D821" s="16" t="s">
        <v>644</v>
      </c>
      <c r="E821" s="17">
        <v>1</v>
      </c>
      <c r="F821" s="18">
        <v>6.2</v>
      </c>
    </row>
    <row r="822" spans="2:6" ht="16.5" customHeight="1" thickBot="1" x14ac:dyDescent="0.3">
      <c r="B822" s="14">
        <v>45968</v>
      </c>
      <c r="C822" s="15">
        <v>10019</v>
      </c>
      <c r="D822" s="16" t="s">
        <v>666</v>
      </c>
      <c r="E822" s="17">
        <v>1</v>
      </c>
      <c r="F822" s="18">
        <v>8.9</v>
      </c>
    </row>
    <row r="823" spans="2:6" ht="16.5" customHeight="1" thickBot="1" x14ac:dyDescent="0.3">
      <c r="B823" s="14">
        <v>45968</v>
      </c>
      <c r="C823" s="15">
        <v>10024</v>
      </c>
      <c r="D823" s="16" t="s">
        <v>672</v>
      </c>
      <c r="E823" s="17">
        <v>1</v>
      </c>
      <c r="F823" s="18">
        <v>7.9</v>
      </c>
    </row>
    <row r="824" spans="2:6" ht="16.5" customHeight="1" thickBot="1" x14ac:dyDescent="0.3">
      <c r="B824" s="14">
        <v>45968</v>
      </c>
      <c r="C824" s="15">
        <v>10047</v>
      </c>
      <c r="D824" s="16" t="s">
        <v>680</v>
      </c>
      <c r="E824" s="17">
        <v>1</v>
      </c>
      <c r="F824" s="18">
        <v>7.9</v>
      </c>
    </row>
    <row r="825" spans="2:6" ht="16.5" customHeight="1" thickBot="1" x14ac:dyDescent="0.3">
      <c r="B825" s="14">
        <v>45968</v>
      </c>
      <c r="C825" s="15" t="s">
        <v>119</v>
      </c>
      <c r="D825" s="16" t="s">
        <v>657</v>
      </c>
      <c r="E825" s="17">
        <v>3</v>
      </c>
      <c r="F825" s="18">
        <v>16.5</v>
      </c>
    </row>
    <row r="826" spans="2:6" ht="16.5" customHeight="1" thickBot="1" x14ac:dyDescent="0.3">
      <c r="B826" s="14">
        <v>45968</v>
      </c>
      <c r="C826" s="15" t="s">
        <v>122</v>
      </c>
      <c r="D826" s="16" t="s">
        <v>650</v>
      </c>
      <c r="E826" s="17">
        <v>1</v>
      </c>
      <c r="F826" s="18">
        <v>5.5</v>
      </c>
    </row>
    <row r="827" spans="2:6" ht="16.5" customHeight="1" thickBot="1" x14ac:dyDescent="0.3">
      <c r="B827" s="22">
        <v>45968</v>
      </c>
      <c r="C827" s="23" t="s">
        <v>123</v>
      </c>
      <c r="D827" s="24" t="s">
        <v>651</v>
      </c>
      <c r="E827" s="25">
        <v>5</v>
      </c>
      <c r="F827" s="26">
        <v>27.5</v>
      </c>
    </row>
    <row r="828" spans="2:6" ht="15.75" customHeight="1" x14ac:dyDescent="0.25">
      <c r="B828" s="14">
        <v>45969</v>
      </c>
      <c r="C828" s="15" t="s">
        <v>111</v>
      </c>
      <c r="D828" s="16" t="s">
        <v>367</v>
      </c>
      <c r="E828" s="17">
        <v>1</v>
      </c>
      <c r="F828" s="18">
        <v>5.5</v>
      </c>
    </row>
    <row r="829" spans="2:6" ht="16.5" customHeight="1" thickBot="1" x14ac:dyDescent="0.3">
      <c r="B829" s="14">
        <v>45969</v>
      </c>
      <c r="C829" s="15" t="s">
        <v>127</v>
      </c>
      <c r="D829" s="16" t="s">
        <v>641</v>
      </c>
      <c r="E829" s="17">
        <v>1</v>
      </c>
      <c r="F829" s="18">
        <v>5.7</v>
      </c>
    </row>
    <row r="830" spans="2:6" ht="16.5" customHeight="1" thickBot="1" x14ac:dyDescent="0.3">
      <c r="B830" s="14">
        <v>45969</v>
      </c>
      <c r="C830" s="15" t="s">
        <v>130</v>
      </c>
      <c r="D830" s="16" t="s">
        <v>386</v>
      </c>
      <c r="E830" s="17">
        <v>1</v>
      </c>
      <c r="F830" s="18">
        <v>5.5</v>
      </c>
    </row>
    <row r="831" spans="2:6" ht="16.5" customHeight="1" thickBot="1" x14ac:dyDescent="0.3">
      <c r="B831" s="14">
        <v>45969</v>
      </c>
      <c r="C831" s="15" t="s">
        <v>157</v>
      </c>
      <c r="D831" s="16" t="s">
        <v>413</v>
      </c>
      <c r="E831" s="17">
        <v>2</v>
      </c>
      <c r="F831" s="18">
        <v>12.4</v>
      </c>
    </row>
    <row r="832" spans="2:6" ht="16.5" customHeight="1" thickBot="1" x14ac:dyDescent="0.3">
      <c r="B832" s="14">
        <v>45969</v>
      </c>
      <c r="C832" s="15" t="s">
        <v>160</v>
      </c>
      <c r="D832" s="16" t="s">
        <v>416</v>
      </c>
      <c r="E832" s="17">
        <v>1</v>
      </c>
      <c r="F832" s="18">
        <v>5.5</v>
      </c>
    </row>
    <row r="833" spans="2:6" ht="16.5" customHeight="1" thickBot="1" x14ac:dyDescent="0.3">
      <c r="B833" s="14">
        <v>45969</v>
      </c>
      <c r="C833" s="15" t="s">
        <v>165</v>
      </c>
      <c r="D833" s="16" t="s">
        <v>421</v>
      </c>
      <c r="E833" s="17">
        <v>1</v>
      </c>
      <c r="F833" s="18">
        <v>6.2</v>
      </c>
    </row>
    <row r="834" spans="2:6" ht="16.5" customHeight="1" thickBot="1" x14ac:dyDescent="0.3">
      <c r="B834" s="14">
        <v>45969</v>
      </c>
      <c r="C834" s="15" t="s">
        <v>172</v>
      </c>
      <c r="D834" s="16" t="s">
        <v>643</v>
      </c>
      <c r="E834" s="17">
        <v>3</v>
      </c>
      <c r="F834" s="18">
        <v>16.2</v>
      </c>
    </row>
    <row r="835" spans="2:6" ht="16.5" customHeight="1" thickBot="1" x14ac:dyDescent="0.3">
      <c r="B835" s="14">
        <v>45969</v>
      </c>
      <c r="C835" s="15" t="s">
        <v>174</v>
      </c>
      <c r="D835" s="16" t="s">
        <v>661</v>
      </c>
      <c r="E835" s="17">
        <v>2</v>
      </c>
      <c r="F835" s="18">
        <v>11</v>
      </c>
    </row>
    <row r="836" spans="2:6" ht="16.5" customHeight="1" thickBot="1" x14ac:dyDescent="0.3">
      <c r="B836" s="14">
        <v>45969</v>
      </c>
      <c r="C836" s="15" t="s">
        <v>183</v>
      </c>
      <c r="D836" s="16" t="s">
        <v>439</v>
      </c>
      <c r="E836" s="17">
        <v>1</v>
      </c>
      <c r="F836" s="18">
        <v>5.3</v>
      </c>
    </row>
    <row r="837" spans="2:6" ht="16.5" customHeight="1" thickBot="1" x14ac:dyDescent="0.3">
      <c r="B837" s="14">
        <v>45969</v>
      </c>
      <c r="C837" s="15" t="s">
        <v>184</v>
      </c>
      <c r="D837" s="16" t="s">
        <v>440</v>
      </c>
      <c r="E837" s="17">
        <v>1</v>
      </c>
      <c r="F837" s="18">
        <v>5.3</v>
      </c>
    </row>
    <row r="838" spans="2:6" ht="16.5" customHeight="1" thickBot="1" x14ac:dyDescent="0.3">
      <c r="B838" s="14">
        <v>45969</v>
      </c>
      <c r="C838" s="15" t="s">
        <v>195</v>
      </c>
      <c r="D838" s="16" t="s">
        <v>451</v>
      </c>
      <c r="E838" s="17">
        <v>3</v>
      </c>
      <c r="F838" s="18">
        <v>16.5</v>
      </c>
    </row>
    <row r="839" spans="2:6" ht="16.5" customHeight="1" thickBot="1" x14ac:dyDescent="0.3">
      <c r="B839" s="14">
        <v>45969</v>
      </c>
      <c r="C839" s="15" t="s">
        <v>205</v>
      </c>
      <c r="D839" s="16" t="s">
        <v>461</v>
      </c>
      <c r="E839" s="17">
        <v>2</v>
      </c>
      <c r="F839" s="18">
        <v>10.8</v>
      </c>
    </row>
    <row r="840" spans="2:6" ht="16.5" customHeight="1" thickBot="1" x14ac:dyDescent="0.3">
      <c r="B840" s="14">
        <v>45969</v>
      </c>
      <c r="C840" s="15" t="s">
        <v>215</v>
      </c>
      <c r="D840" s="16" t="s">
        <v>471</v>
      </c>
      <c r="E840" s="17">
        <v>2</v>
      </c>
      <c r="F840" s="18">
        <v>13</v>
      </c>
    </row>
    <row r="841" spans="2:6" ht="16.5" customHeight="1" thickBot="1" x14ac:dyDescent="0.3">
      <c r="B841" s="14">
        <v>45969</v>
      </c>
      <c r="C841" s="15" t="s">
        <v>216</v>
      </c>
      <c r="D841" s="16" t="s">
        <v>472</v>
      </c>
      <c r="E841" s="17">
        <v>2</v>
      </c>
      <c r="F841" s="18">
        <v>12</v>
      </c>
    </row>
    <row r="842" spans="2:6" ht="16.5" customHeight="1" thickBot="1" x14ac:dyDescent="0.3">
      <c r="B842" s="14">
        <v>45969</v>
      </c>
      <c r="C842" s="15" t="s">
        <v>219</v>
      </c>
      <c r="D842" s="16" t="s">
        <v>475</v>
      </c>
      <c r="E842" s="17">
        <v>3</v>
      </c>
      <c r="F842" s="18">
        <v>18</v>
      </c>
    </row>
    <row r="843" spans="2:6" ht="16.5" customHeight="1" thickBot="1" x14ac:dyDescent="0.3">
      <c r="B843" s="14">
        <v>45969</v>
      </c>
      <c r="C843" s="15" t="s">
        <v>220</v>
      </c>
      <c r="D843" s="16" t="s">
        <v>656</v>
      </c>
      <c r="E843" s="17">
        <v>1</v>
      </c>
      <c r="F843" s="18">
        <v>5.3</v>
      </c>
    </row>
    <row r="844" spans="2:6" ht="16.5" customHeight="1" thickBot="1" x14ac:dyDescent="0.3">
      <c r="B844" s="14">
        <v>45969</v>
      </c>
      <c r="C844" s="15" t="s">
        <v>223</v>
      </c>
      <c r="D844" s="16" t="s">
        <v>479</v>
      </c>
      <c r="E844" s="17">
        <v>1</v>
      </c>
      <c r="F844" s="18">
        <v>5.5</v>
      </c>
    </row>
    <row r="845" spans="2:6" ht="16.5" customHeight="1" thickBot="1" x14ac:dyDescent="0.3">
      <c r="B845" s="14">
        <v>45969</v>
      </c>
      <c r="C845" s="15" t="s">
        <v>225</v>
      </c>
      <c r="D845" s="16" t="s">
        <v>481</v>
      </c>
      <c r="E845" s="17">
        <v>1</v>
      </c>
      <c r="F845" s="18">
        <v>6</v>
      </c>
    </row>
    <row r="846" spans="2:6" ht="16.5" customHeight="1" thickBot="1" x14ac:dyDescent="0.3">
      <c r="B846" s="14">
        <v>45969</v>
      </c>
      <c r="C846" s="15" t="s">
        <v>226</v>
      </c>
      <c r="D846" s="16" t="s">
        <v>482</v>
      </c>
      <c r="E846" s="17">
        <v>1</v>
      </c>
      <c r="F846" s="18">
        <v>5.5</v>
      </c>
    </row>
    <row r="847" spans="2:6" ht="16.5" customHeight="1" thickBot="1" x14ac:dyDescent="0.3">
      <c r="B847" s="14">
        <v>45969</v>
      </c>
      <c r="C847" s="15" t="s">
        <v>230</v>
      </c>
      <c r="D847" s="16" t="s">
        <v>690</v>
      </c>
      <c r="E847" s="17">
        <v>1</v>
      </c>
      <c r="F847" s="18">
        <v>6.5</v>
      </c>
    </row>
    <row r="848" spans="2:6" ht="16.5" customHeight="1" thickBot="1" x14ac:dyDescent="0.3">
      <c r="B848" s="14">
        <v>45969</v>
      </c>
      <c r="C848" s="15" t="s">
        <v>231</v>
      </c>
      <c r="D848" s="16" t="s">
        <v>487</v>
      </c>
      <c r="E848" s="17">
        <v>1</v>
      </c>
      <c r="F848" s="18">
        <v>6.5</v>
      </c>
    </row>
    <row r="849" spans="2:6" ht="16.5" customHeight="1" thickBot="1" x14ac:dyDescent="0.3">
      <c r="B849" s="14">
        <v>45969</v>
      </c>
      <c r="C849" s="15" t="s">
        <v>232</v>
      </c>
      <c r="D849" s="16" t="s">
        <v>488</v>
      </c>
      <c r="E849" s="17">
        <v>2</v>
      </c>
      <c r="F849" s="18">
        <v>11</v>
      </c>
    </row>
    <row r="850" spans="2:6" ht="16.5" customHeight="1" thickBot="1" x14ac:dyDescent="0.3">
      <c r="B850" s="14">
        <v>45969</v>
      </c>
      <c r="C850" s="15">
        <v>10023</v>
      </c>
      <c r="D850" s="16" t="s">
        <v>675</v>
      </c>
      <c r="E850" s="17">
        <v>1</v>
      </c>
      <c r="F850" s="18">
        <v>8.9</v>
      </c>
    </row>
    <row r="851" spans="2:6" ht="16.5" customHeight="1" thickBot="1" x14ac:dyDescent="0.3">
      <c r="B851" s="14">
        <v>45969</v>
      </c>
      <c r="C851" s="15" t="s">
        <v>116</v>
      </c>
      <c r="D851" s="16" t="s">
        <v>665</v>
      </c>
      <c r="E851" s="17">
        <v>1</v>
      </c>
      <c r="F851" s="18">
        <v>5.5</v>
      </c>
    </row>
    <row r="852" spans="2:6" ht="16.5" customHeight="1" thickBot="1" x14ac:dyDescent="0.3">
      <c r="B852" s="14">
        <v>45969</v>
      </c>
      <c r="C852" s="15" t="s">
        <v>118</v>
      </c>
      <c r="D852" s="16" t="s">
        <v>649</v>
      </c>
      <c r="E852" s="17">
        <v>5</v>
      </c>
      <c r="F852" s="18">
        <v>27.5</v>
      </c>
    </row>
    <row r="853" spans="2:6" ht="16.5" customHeight="1" thickBot="1" x14ac:dyDescent="0.3">
      <c r="B853" s="14">
        <v>45969</v>
      </c>
      <c r="C853" s="15" t="s">
        <v>119</v>
      </c>
      <c r="D853" s="16" t="s">
        <v>657</v>
      </c>
      <c r="E853" s="17">
        <v>1</v>
      </c>
      <c r="F853" s="18">
        <v>5.5</v>
      </c>
    </row>
    <row r="854" spans="2:6" ht="16.5" customHeight="1" thickBot="1" x14ac:dyDescent="0.3">
      <c r="B854" s="14">
        <v>45969</v>
      </c>
      <c r="C854" s="15" t="s">
        <v>121</v>
      </c>
      <c r="D854" s="16" t="s">
        <v>658</v>
      </c>
      <c r="E854" s="17">
        <v>1</v>
      </c>
      <c r="F854" s="18">
        <v>5.5</v>
      </c>
    </row>
    <row r="855" spans="2:6" ht="16.5" customHeight="1" thickBot="1" x14ac:dyDescent="0.3">
      <c r="B855" s="14">
        <v>45969</v>
      </c>
      <c r="C855" s="15" t="s">
        <v>122</v>
      </c>
      <c r="D855" s="16" t="s">
        <v>650</v>
      </c>
      <c r="E855" s="17">
        <v>1</v>
      </c>
      <c r="F855" s="18">
        <v>5.5</v>
      </c>
    </row>
    <row r="856" spans="2:6" ht="16.5" customHeight="1" thickBot="1" x14ac:dyDescent="0.3">
      <c r="B856" s="14">
        <v>45969</v>
      </c>
      <c r="C856" s="15" t="s">
        <v>131</v>
      </c>
      <c r="D856" s="16" t="s">
        <v>387</v>
      </c>
      <c r="E856" s="17">
        <v>1</v>
      </c>
      <c r="F856" s="18">
        <v>5.5</v>
      </c>
    </row>
    <row r="857" spans="2:6" ht="16.5" customHeight="1" thickBot="1" x14ac:dyDescent="0.3">
      <c r="B857" s="22">
        <v>45969</v>
      </c>
      <c r="C857" s="23">
        <v>10009</v>
      </c>
      <c r="D857" s="24" t="s">
        <v>660</v>
      </c>
      <c r="E857" s="25">
        <v>2</v>
      </c>
      <c r="F857" s="26">
        <v>3</v>
      </c>
    </row>
    <row r="858" spans="2:6" ht="15.75" customHeight="1" x14ac:dyDescent="0.25">
      <c r="B858" s="14">
        <v>45970</v>
      </c>
      <c r="C858" s="15" t="s">
        <v>103</v>
      </c>
      <c r="D858" s="16" t="s">
        <v>653</v>
      </c>
      <c r="E858" s="17">
        <v>2</v>
      </c>
      <c r="F858" s="18">
        <v>11</v>
      </c>
    </row>
    <row r="859" spans="2:6" ht="16.5" customHeight="1" thickBot="1" x14ac:dyDescent="0.3">
      <c r="B859" s="14">
        <v>45970</v>
      </c>
      <c r="C859" s="15" t="s">
        <v>111</v>
      </c>
      <c r="D859" s="16" t="s">
        <v>367</v>
      </c>
      <c r="E859" s="17">
        <v>3</v>
      </c>
      <c r="F859" s="18">
        <v>16.5</v>
      </c>
    </row>
    <row r="860" spans="2:6" ht="16.5" customHeight="1" thickBot="1" x14ac:dyDescent="0.3">
      <c r="B860" s="14">
        <v>45970</v>
      </c>
      <c r="C860" s="15" t="s">
        <v>115</v>
      </c>
      <c r="D860" s="16" t="s">
        <v>640</v>
      </c>
      <c r="E860" s="17">
        <v>1</v>
      </c>
      <c r="F860" s="18">
        <v>5.5</v>
      </c>
    </row>
    <row r="861" spans="2:6" ht="16.5" customHeight="1" thickBot="1" x14ac:dyDescent="0.3">
      <c r="B861" s="14">
        <v>45970</v>
      </c>
      <c r="C861" s="15" t="s">
        <v>130</v>
      </c>
      <c r="D861" s="16" t="s">
        <v>386</v>
      </c>
      <c r="E861" s="17">
        <v>1</v>
      </c>
      <c r="F861" s="18">
        <v>5.5</v>
      </c>
    </row>
    <row r="862" spans="2:6" ht="16.5" customHeight="1" thickBot="1" x14ac:dyDescent="0.3">
      <c r="B862" s="14">
        <v>45970</v>
      </c>
      <c r="C862" s="15" t="s">
        <v>138</v>
      </c>
      <c r="D862" s="16" t="s">
        <v>394</v>
      </c>
      <c r="E862" s="17">
        <v>1</v>
      </c>
      <c r="F862" s="18">
        <v>5.3</v>
      </c>
    </row>
    <row r="863" spans="2:6" ht="16.5" customHeight="1" thickBot="1" x14ac:dyDescent="0.3">
      <c r="B863" s="14">
        <v>45970</v>
      </c>
      <c r="C863" s="15" t="s">
        <v>139</v>
      </c>
      <c r="D863" s="16" t="s">
        <v>395</v>
      </c>
      <c r="E863" s="17">
        <v>1</v>
      </c>
      <c r="F863" s="18">
        <v>5.3</v>
      </c>
    </row>
    <row r="864" spans="2:6" ht="16.5" customHeight="1" thickBot="1" x14ac:dyDescent="0.3">
      <c r="B864" s="14">
        <v>45970</v>
      </c>
      <c r="C864" s="15" t="s">
        <v>151</v>
      </c>
      <c r="D864" s="16" t="s">
        <v>407</v>
      </c>
      <c r="E864" s="17">
        <v>1</v>
      </c>
      <c r="F864" s="18">
        <v>5.3</v>
      </c>
    </row>
    <row r="865" spans="2:6" ht="16.5" customHeight="1" thickBot="1" x14ac:dyDescent="0.3">
      <c r="B865" s="14">
        <v>45970</v>
      </c>
      <c r="C865" s="15" t="s">
        <v>157</v>
      </c>
      <c r="D865" s="16" t="s">
        <v>413</v>
      </c>
      <c r="E865" s="17">
        <v>4</v>
      </c>
      <c r="F865" s="18">
        <v>24.8</v>
      </c>
    </row>
    <row r="866" spans="2:6" ht="16.5" customHeight="1" thickBot="1" x14ac:dyDescent="0.3">
      <c r="B866" s="14">
        <v>45970</v>
      </c>
      <c r="C866" s="15" t="s">
        <v>165</v>
      </c>
      <c r="D866" s="16" t="s">
        <v>421</v>
      </c>
      <c r="E866" s="17">
        <v>1</v>
      </c>
      <c r="F866" s="18">
        <v>6.2</v>
      </c>
    </row>
    <row r="867" spans="2:6" ht="16.5" customHeight="1" thickBot="1" x14ac:dyDescent="0.3">
      <c r="B867" s="14">
        <v>45970</v>
      </c>
      <c r="C867" s="15" t="s">
        <v>166</v>
      </c>
      <c r="D867" s="16" t="s">
        <v>642</v>
      </c>
      <c r="E867" s="17">
        <v>1</v>
      </c>
      <c r="F867" s="18">
        <v>5.5</v>
      </c>
    </row>
    <row r="868" spans="2:6" ht="16.5" customHeight="1" thickBot="1" x14ac:dyDescent="0.3">
      <c r="B868" s="14">
        <v>45970</v>
      </c>
      <c r="C868" s="15" t="s">
        <v>167</v>
      </c>
      <c r="D868" s="16" t="s">
        <v>678</v>
      </c>
      <c r="E868" s="17">
        <v>1</v>
      </c>
      <c r="F868" s="18">
        <v>5.5</v>
      </c>
    </row>
    <row r="869" spans="2:6" ht="16.5" customHeight="1" thickBot="1" x14ac:dyDescent="0.3">
      <c r="B869" s="14">
        <v>45970</v>
      </c>
      <c r="C869" s="15" t="s">
        <v>171</v>
      </c>
      <c r="D869" s="16" t="s">
        <v>670</v>
      </c>
      <c r="E869" s="17">
        <v>1</v>
      </c>
      <c r="F869" s="18">
        <v>6</v>
      </c>
    </row>
    <row r="870" spans="2:6" ht="16.5" customHeight="1" thickBot="1" x14ac:dyDescent="0.3">
      <c r="B870" s="14">
        <v>45970</v>
      </c>
      <c r="C870" s="15" t="s">
        <v>172</v>
      </c>
      <c r="D870" s="16" t="s">
        <v>643</v>
      </c>
      <c r="E870" s="17">
        <v>1</v>
      </c>
      <c r="F870" s="18">
        <v>5.4</v>
      </c>
    </row>
    <row r="871" spans="2:6" ht="16.5" customHeight="1" thickBot="1" x14ac:dyDescent="0.3">
      <c r="B871" s="14">
        <v>45970</v>
      </c>
      <c r="C871" s="15" t="s">
        <v>175</v>
      </c>
      <c r="D871" s="16" t="s">
        <v>431</v>
      </c>
      <c r="E871" s="17">
        <v>1</v>
      </c>
      <c r="F871" s="18">
        <v>5.5</v>
      </c>
    </row>
    <row r="872" spans="2:6" ht="16.5" customHeight="1" thickBot="1" x14ac:dyDescent="0.3">
      <c r="B872" s="14">
        <v>45970</v>
      </c>
      <c r="C872" s="15" t="s">
        <v>176</v>
      </c>
      <c r="D872" s="16" t="s">
        <v>432</v>
      </c>
      <c r="E872" s="17">
        <v>1</v>
      </c>
      <c r="F872" s="18">
        <v>5.5</v>
      </c>
    </row>
    <row r="873" spans="2:6" ht="16.5" customHeight="1" thickBot="1" x14ac:dyDescent="0.3">
      <c r="B873" s="14">
        <v>45970</v>
      </c>
      <c r="C873" s="15" t="s">
        <v>184</v>
      </c>
      <c r="D873" s="16" t="s">
        <v>440</v>
      </c>
      <c r="E873" s="17">
        <v>3</v>
      </c>
      <c r="F873" s="18">
        <v>15.9</v>
      </c>
    </row>
    <row r="874" spans="2:6" ht="16.5" customHeight="1" thickBot="1" x14ac:dyDescent="0.3">
      <c r="B874" s="14">
        <v>45970</v>
      </c>
      <c r="C874" s="15" t="s">
        <v>195</v>
      </c>
      <c r="D874" s="16" t="s">
        <v>451</v>
      </c>
      <c r="E874" s="17">
        <v>6</v>
      </c>
      <c r="F874" s="18">
        <v>33</v>
      </c>
    </row>
    <row r="875" spans="2:6" ht="16.5" customHeight="1" thickBot="1" x14ac:dyDescent="0.3">
      <c r="B875" s="14">
        <v>45970</v>
      </c>
      <c r="C875" s="15" t="s">
        <v>201</v>
      </c>
      <c r="D875" s="16" t="s">
        <v>664</v>
      </c>
      <c r="E875" s="17">
        <v>1</v>
      </c>
      <c r="F875" s="18">
        <v>5.5</v>
      </c>
    </row>
    <row r="876" spans="2:6" ht="16.5" customHeight="1" thickBot="1" x14ac:dyDescent="0.3">
      <c r="B876" s="14">
        <v>45970</v>
      </c>
      <c r="C876" s="15" t="s">
        <v>215</v>
      </c>
      <c r="D876" s="16" t="s">
        <v>471</v>
      </c>
      <c r="E876" s="17">
        <v>2</v>
      </c>
      <c r="F876" s="18">
        <v>13</v>
      </c>
    </row>
    <row r="877" spans="2:6" ht="16.5" customHeight="1" thickBot="1" x14ac:dyDescent="0.3">
      <c r="B877" s="14">
        <v>45970</v>
      </c>
      <c r="C877" s="15" t="s">
        <v>216</v>
      </c>
      <c r="D877" s="16" t="s">
        <v>472</v>
      </c>
      <c r="E877" s="17">
        <v>1</v>
      </c>
      <c r="F877" s="18">
        <v>6</v>
      </c>
    </row>
    <row r="878" spans="2:6" ht="16.5" customHeight="1" thickBot="1" x14ac:dyDescent="0.3">
      <c r="B878" s="14">
        <v>45970</v>
      </c>
      <c r="C878" s="15" t="s">
        <v>219</v>
      </c>
      <c r="D878" s="16" t="s">
        <v>475</v>
      </c>
      <c r="E878" s="17">
        <v>1</v>
      </c>
      <c r="F878" s="18">
        <v>6</v>
      </c>
    </row>
    <row r="879" spans="2:6" ht="16.5" customHeight="1" thickBot="1" x14ac:dyDescent="0.3">
      <c r="B879" s="14">
        <v>45970</v>
      </c>
      <c r="C879" s="15" t="s">
        <v>231</v>
      </c>
      <c r="D879" s="16" t="s">
        <v>487</v>
      </c>
      <c r="E879" s="17">
        <v>8</v>
      </c>
      <c r="F879" s="18">
        <v>52</v>
      </c>
    </row>
    <row r="880" spans="2:6" ht="16.5" customHeight="1" thickBot="1" x14ac:dyDescent="0.3">
      <c r="B880" s="14">
        <v>45970</v>
      </c>
      <c r="C880" s="15" t="s">
        <v>236</v>
      </c>
      <c r="D880" s="16" t="s">
        <v>644</v>
      </c>
      <c r="E880" s="17">
        <v>1</v>
      </c>
      <c r="F880" s="18">
        <v>6.2</v>
      </c>
    </row>
    <row r="881" spans="2:6" ht="16.5" customHeight="1" thickBot="1" x14ac:dyDescent="0.3">
      <c r="B881" s="14">
        <v>45970</v>
      </c>
      <c r="C881" s="15" t="s">
        <v>199</v>
      </c>
      <c r="D881" s="16" t="s">
        <v>674</v>
      </c>
      <c r="E881" s="17">
        <v>1</v>
      </c>
      <c r="F881" s="18">
        <v>7.7</v>
      </c>
    </row>
    <row r="882" spans="2:6" ht="16.5" customHeight="1" thickBot="1" x14ac:dyDescent="0.3">
      <c r="B882" s="14">
        <v>45970</v>
      </c>
      <c r="C882" s="15" t="s">
        <v>204</v>
      </c>
      <c r="D882" s="16" t="s">
        <v>668</v>
      </c>
      <c r="E882" s="17">
        <v>1</v>
      </c>
      <c r="F882" s="18">
        <v>7.7</v>
      </c>
    </row>
    <row r="883" spans="2:6" ht="16.5" customHeight="1" thickBot="1" x14ac:dyDescent="0.3">
      <c r="B883" s="14">
        <v>45970</v>
      </c>
      <c r="C883" s="15" t="s">
        <v>118</v>
      </c>
      <c r="D883" s="16" t="s">
        <v>649</v>
      </c>
      <c r="E883" s="17">
        <v>1</v>
      </c>
      <c r="F883" s="18">
        <v>5.5</v>
      </c>
    </row>
    <row r="884" spans="2:6" ht="16.5" customHeight="1" thickBot="1" x14ac:dyDescent="0.3">
      <c r="B884" s="14">
        <v>45970</v>
      </c>
      <c r="C884" s="15" t="s">
        <v>119</v>
      </c>
      <c r="D884" s="16" t="s">
        <v>657</v>
      </c>
      <c r="E884" s="17">
        <v>1</v>
      </c>
      <c r="F884" s="18">
        <v>5.5</v>
      </c>
    </row>
    <row r="885" spans="2:6" ht="16.5" customHeight="1" thickBot="1" x14ac:dyDescent="0.3">
      <c r="B885" s="14">
        <v>45970</v>
      </c>
      <c r="C885" s="15" t="s">
        <v>121</v>
      </c>
      <c r="D885" s="16" t="s">
        <v>658</v>
      </c>
      <c r="E885" s="17">
        <v>1</v>
      </c>
      <c r="F885" s="18">
        <v>5.5</v>
      </c>
    </row>
    <row r="886" spans="2:6" ht="16.5" customHeight="1" thickBot="1" x14ac:dyDescent="0.3">
      <c r="B886" s="14">
        <v>45970</v>
      </c>
      <c r="C886" s="15" t="s">
        <v>122</v>
      </c>
      <c r="D886" s="16" t="s">
        <v>650</v>
      </c>
      <c r="E886" s="17">
        <v>1</v>
      </c>
      <c r="F886" s="18">
        <v>5.5</v>
      </c>
    </row>
    <row r="887" spans="2:6" ht="16.5" customHeight="1" thickBot="1" x14ac:dyDescent="0.3">
      <c r="B887" s="14">
        <v>45970</v>
      </c>
      <c r="C887" s="15" t="s">
        <v>123</v>
      </c>
      <c r="D887" s="16" t="s">
        <v>651</v>
      </c>
      <c r="E887" s="17">
        <v>5</v>
      </c>
      <c r="F887" s="18">
        <v>27.5</v>
      </c>
    </row>
    <row r="888" spans="2:6" ht="16.5" customHeight="1" thickBot="1" x14ac:dyDescent="0.3">
      <c r="B888" s="14">
        <v>45970</v>
      </c>
      <c r="C888" s="15" t="s">
        <v>153</v>
      </c>
      <c r="D888" s="16" t="s">
        <v>685</v>
      </c>
      <c r="E888" s="17">
        <v>1</v>
      </c>
      <c r="F888" s="18">
        <v>4.5</v>
      </c>
    </row>
    <row r="889" spans="2:6" ht="16.5" customHeight="1" thickBot="1" x14ac:dyDescent="0.3">
      <c r="B889" s="14">
        <v>45970</v>
      </c>
      <c r="C889" s="15">
        <v>10008</v>
      </c>
      <c r="D889" s="16" t="s">
        <v>652</v>
      </c>
      <c r="E889" s="17">
        <v>1</v>
      </c>
      <c r="F889" s="18">
        <v>2.2000000000000002</v>
      </c>
    </row>
    <row r="890" spans="2:6" ht="16.5" customHeight="1" thickBot="1" x14ac:dyDescent="0.3">
      <c r="B890" s="22">
        <v>45970</v>
      </c>
      <c r="C890" s="23">
        <v>10009</v>
      </c>
      <c r="D890" s="24" t="s">
        <v>660</v>
      </c>
      <c r="E890" s="25">
        <v>1</v>
      </c>
      <c r="F890" s="26">
        <v>1.5</v>
      </c>
    </row>
    <row r="891" spans="2:6" ht="15.75" customHeight="1" x14ac:dyDescent="0.25">
      <c r="B891" s="14">
        <v>45972</v>
      </c>
      <c r="C891" s="15" t="s">
        <v>103</v>
      </c>
      <c r="D891" s="16" t="s">
        <v>653</v>
      </c>
      <c r="E891" s="17">
        <v>1</v>
      </c>
      <c r="F891" s="18">
        <v>5.5</v>
      </c>
    </row>
    <row r="892" spans="2:6" ht="16.5" customHeight="1" thickBot="1" x14ac:dyDescent="0.3">
      <c r="B892" s="14">
        <v>45972</v>
      </c>
      <c r="C892" s="15" t="s">
        <v>110</v>
      </c>
      <c r="D892" s="16" t="s">
        <v>667</v>
      </c>
      <c r="E892" s="17">
        <v>1</v>
      </c>
      <c r="F892" s="18">
        <v>5.5</v>
      </c>
    </row>
    <row r="893" spans="2:6" ht="16.5" customHeight="1" thickBot="1" x14ac:dyDescent="0.3">
      <c r="B893" s="14">
        <v>45972</v>
      </c>
      <c r="C893" s="15" t="s">
        <v>111</v>
      </c>
      <c r="D893" s="16" t="s">
        <v>367</v>
      </c>
      <c r="E893" s="17">
        <v>2</v>
      </c>
      <c r="F893" s="18">
        <v>11</v>
      </c>
    </row>
    <row r="894" spans="2:6" ht="16.5" customHeight="1" thickBot="1" x14ac:dyDescent="0.3">
      <c r="B894" s="14">
        <v>45972</v>
      </c>
      <c r="C894" s="15" t="s">
        <v>114</v>
      </c>
      <c r="D894" s="16" t="s">
        <v>370</v>
      </c>
      <c r="E894" s="17">
        <v>1</v>
      </c>
      <c r="F894" s="18">
        <v>5.3</v>
      </c>
    </row>
    <row r="895" spans="2:6" ht="16.5" customHeight="1" thickBot="1" x14ac:dyDescent="0.3">
      <c r="B895" s="14">
        <v>45972</v>
      </c>
      <c r="C895" s="15" t="s">
        <v>115</v>
      </c>
      <c r="D895" s="16" t="s">
        <v>640</v>
      </c>
      <c r="E895" s="17">
        <v>3</v>
      </c>
      <c r="F895" s="18">
        <v>16.5</v>
      </c>
    </row>
    <row r="896" spans="2:6" ht="16.5" customHeight="1" thickBot="1" x14ac:dyDescent="0.3">
      <c r="B896" s="14">
        <v>45972</v>
      </c>
      <c r="C896" s="15" t="s">
        <v>130</v>
      </c>
      <c r="D896" s="16" t="s">
        <v>386</v>
      </c>
      <c r="E896" s="17">
        <v>1</v>
      </c>
      <c r="F896" s="18">
        <v>5.5</v>
      </c>
    </row>
    <row r="897" spans="2:6" ht="16.5" customHeight="1" thickBot="1" x14ac:dyDescent="0.3">
      <c r="B897" s="14">
        <v>45972</v>
      </c>
      <c r="C897" s="15" t="s">
        <v>132</v>
      </c>
      <c r="D897" s="16" t="s">
        <v>388</v>
      </c>
      <c r="E897" s="17">
        <v>1</v>
      </c>
      <c r="F897" s="18">
        <v>5.5</v>
      </c>
    </row>
    <row r="898" spans="2:6" ht="16.5" customHeight="1" thickBot="1" x14ac:dyDescent="0.3">
      <c r="B898" s="14">
        <v>45972</v>
      </c>
      <c r="C898" s="15" t="s">
        <v>138</v>
      </c>
      <c r="D898" s="16" t="s">
        <v>394</v>
      </c>
      <c r="E898" s="17">
        <v>1</v>
      </c>
      <c r="F898" s="18">
        <v>5.3</v>
      </c>
    </row>
    <row r="899" spans="2:6" ht="16.5" customHeight="1" thickBot="1" x14ac:dyDescent="0.3">
      <c r="B899" s="14">
        <v>45972</v>
      </c>
      <c r="C899" s="15" t="s">
        <v>139</v>
      </c>
      <c r="D899" s="16" t="s">
        <v>395</v>
      </c>
      <c r="E899" s="17">
        <v>2</v>
      </c>
      <c r="F899" s="18">
        <v>10.6</v>
      </c>
    </row>
    <row r="900" spans="2:6" ht="16.5" customHeight="1" thickBot="1" x14ac:dyDescent="0.3">
      <c r="B900" s="14">
        <v>45972</v>
      </c>
      <c r="C900" s="15" t="s">
        <v>157</v>
      </c>
      <c r="D900" s="16" t="s">
        <v>413</v>
      </c>
      <c r="E900" s="17">
        <v>4</v>
      </c>
      <c r="F900" s="18">
        <v>24.8</v>
      </c>
    </row>
    <row r="901" spans="2:6" ht="16.5" customHeight="1" thickBot="1" x14ac:dyDescent="0.3">
      <c r="B901" s="14">
        <v>45972</v>
      </c>
      <c r="C901" s="15" t="s">
        <v>165</v>
      </c>
      <c r="D901" s="16" t="s">
        <v>421</v>
      </c>
      <c r="E901" s="17">
        <v>1</v>
      </c>
      <c r="F901" s="18">
        <v>6.2</v>
      </c>
    </row>
    <row r="902" spans="2:6" ht="16.5" customHeight="1" thickBot="1" x14ac:dyDescent="0.3">
      <c r="B902" s="14">
        <v>45972</v>
      </c>
      <c r="C902" s="15" t="s">
        <v>171</v>
      </c>
      <c r="D902" s="16" t="s">
        <v>670</v>
      </c>
      <c r="E902" s="17">
        <v>1</v>
      </c>
      <c r="F902" s="18">
        <v>6</v>
      </c>
    </row>
    <row r="903" spans="2:6" ht="16.5" customHeight="1" thickBot="1" x14ac:dyDescent="0.3">
      <c r="B903" s="14">
        <v>45972</v>
      </c>
      <c r="C903" s="15" t="s">
        <v>172</v>
      </c>
      <c r="D903" s="16" t="s">
        <v>643</v>
      </c>
      <c r="E903" s="17">
        <v>2</v>
      </c>
      <c r="F903" s="18">
        <v>10.8</v>
      </c>
    </row>
    <row r="904" spans="2:6" ht="16.5" customHeight="1" thickBot="1" x14ac:dyDescent="0.3">
      <c r="B904" s="14">
        <v>45972</v>
      </c>
      <c r="C904" s="15" t="s">
        <v>174</v>
      </c>
      <c r="D904" s="16" t="s">
        <v>661</v>
      </c>
      <c r="E904" s="17">
        <v>3</v>
      </c>
      <c r="F904" s="18">
        <v>16.5</v>
      </c>
    </row>
    <row r="905" spans="2:6" ht="16.5" customHeight="1" thickBot="1" x14ac:dyDescent="0.3">
      <c r="B905" s="14">
        <v>45972</v>
      </c>
      <c r="C905" s="15" t="s">
        <v>184</v>
      </c>
      <c r="D905" s="16" t="s">
        <v>440</v>
      </c>
      <c r="E905" s="17">
        <v>1</v>
      </c>
      <c r="F905" s="18">
        <v>5.3</v>
      </c>
    </row>
    <row r="906" spans="2:6" ht="16.5" customHeight="1" thickBot="1" x14ac:dyDescent="0.3">
      <c r="B906" s="14">
        <v>45972</v>
      </c>
      <c r="C906" s="15" t="s">
        <v>195</v>
      </c>
      <c r="D906" s="16" t="s">
        <v>451</v>
      </c>
      <c r="E906" s="17">
        <v>7</v>
      </c>
      <c r="F906" s="18">
        <v>38.5</v>
      </c>
    </row>
    <row r="907" spans="2:6" ht="16.5" customHeight="1" thickBot="1" x14ac:dyDescent="0.3">
      <c r="B907" s="14">
        <v>45972</v>
      </c>
      <c r="C907" s="15" t="s">
        <v>201</v>
      </c>
      <c r="D907" s="16" t="s">
        <v>664</v>
      </c>
      <c r="E907" s="17">
        <v>2</v>
      </c>
      <c r="F907" s="18">
        <v>11</v>
      </c>
    </row>
    <row r="908" spans="2:6" ht="16.5" customHeight="1" thickBot="1" x14ac:dyDescent="0.3">
      <c r="B908" s="14">
        <v>45972</v>
      </c>
      <c r="C908" s="15" t="s">
        <v>205</v>
      </c>
      <c r="D908" s="16" t="s">
        <v>461</v>
      </c>
      <c r="E908" s="17">
        <v>2</v>
      </c>
      <c r="F908" s="18">
        <v>10.8</v>
      </c>
    </row>
    <row r="909" spans="2:6" ht="16.5" customHeight="1" thickBot="1" x14ac:dyDescent="0.3">
      <c r="B909" s="14">
        <v>45972</v>
      </c>
      <c r="C909" s="15" t="s">
        <v>213</v>
      </c>
      <c r="D909" s="16" t="s">
        <v>469</v>
      </c>
      <c r="E909" s="17">
        <v>1</v>
      </c>
      <c r="F909" s="18">
        <v>5.5</v>
      </c>
    </row>
    <row r="910" spans="2:6" ht="16.5" customHeight="1" thickBot="1" x14ac:dyDescent="0.3">
      <c r="B910" s="14">
        <v>45972</v>
      </c>
      <c r="C910" s="15" t="s">
        <v>215</v>
      </c>
      <c r="D910" s="16" t="s">
        <v>471</v>
      </c>
      <c r="E910" s="17">
        <v>5</v>
      </c>
      <c r="F910" s="18">
        <v>32.5</v>
      </c>
    </row>
    <row r="911" spans="2:6" ht="16.5" customHeight="1" thickBot="1" x14ac:dyDescent="0.3">
      <c r="B911" s="14">
        <v>45972</v>
      </c>
      <c r="C911" s="15" t="s">
        <v>216</v>
      </c>
      <c r="D911" s="16" t="s">
        <v>472</v>
      </c>
      <c r="E911" s="17">
        <v>1</v>
      </c>
      <c r="F911" s="18">
        <v>6</v>
      </c>
    </row>
    <row r="912" spans="2:6" ht="16.5" customHeight="1" thickBot="1" x14ac:dyDescent="0.3">
      <c r="B912" s="14">
        <v>45972</v>
      </c>
      <c r="C912" s="15" t="s">
        <v>219</v>
      </c>
      <c r="D912" s="16" t="s">
        <v>475</v>
      </c>
      <c r="E912" s="17">
        <v>1</v>
      </c>
      <c r="F912" s="18">
        <v>6</v>
      </c>
    </row>
    <row r="913" spans="2:6" ht="16.5" customHeight="1" thickBot="1" x14ac:dyDescent="0.3">
      <c r="B913" s="14">
        <v>45972</v>
      </c>
      <c r="C913" s="15" t="s">
        <v>225</v>
      </c>
      <c r="D913" s="16" t="s">
        <v>481</v>
      </c>
      <c r="E913" s="17">
        <v>2</v>
      </c>
      <c r="F913" s="18">
        <v>12</v>
      </c>
    </row>
    <row r="914" spans="2:6" ht="16.5" customHeight="1" thickBot="1" x14ac:dyDescent="0.3">
      <c r="B914" s="14">
        <v>45972</v>
      </c>
      <c r="C914" s="15" t="s">
        <v>232</v>
      </c>
      <c r="D914" s="16" t="s">
        <v>488</v>
      </c>
      <c r="E914" s="17">
        <v>1</v>
      </c>
      <c r="F914" s="18">
        <v>5.5</v>
      </c>
    </row>
    <row r="915" spans="2:6" ht="16.5" customHeight="1" thickBot="1" x14ac:dyDescent="0.3">
      <c r="B915" s="14">
        <v>45972</v>
      </c>
      <c r="C915" s="15" t="s">
        <v>113</v>
      </c>
      <c r="D915" s="16" t="s">
        <v>645</v>
      </c>
      <c r="E915" s="17">
        <v>1</v>
      </c>
      <c r="F915" s="18">
        <v>7.7</v>
      </c>
    </row>
    <row r="916" spans="2:6" ht="16.5" customHeight="1" thickBot="1" x14ac:dyDescent="0.3">
      <c r="B916" s="14">
        <v>45972</v>
      </c>
      <c r="C916" s="15" t="s">
        <v>199</v>
      </c>
      <c r="D916" s="16" t="s">
        <v>674</v>
      </c>
      <c r="E916" s="17">
        <v>1</v>
      </c>
      <c r="F916" s="18">
        <v>7.7</v>
      </c>
    </row>
    <row r="917" spans="2:6" ht="16.5" customHeight="1" thickBot="1" x14ac:dyDescent="0.3">
      <c r="B917" s="14">
        <v>45972</v>
      </c>
      <c r="C917" s="15" t="s">
        <v>200</v>
      </c>
      <c r="D917" s="16" t="s">
        <v>646</v>
      </c>
      <c r="E917" s="17">
        <v>1</v>
      </c>
      <c r="F917" s="18">
        <v>7.4</v>
      </c>
    </row>
    <row r="918" spans="2:6" ht="16.5" customHeight="1" thickBot="1" x14ac:dyDescent="0.3">
      <c r="B918" s="14">
        <v>45972</v>
      </c>
      <c r="C918" s="15" t="s">
        <v>204</v>
      </c>
      <c r="D918" s="16" t="s">
        <v>668</v>
      </c>
      <c r="E918" s="17">
        <v>1</v>
      </c>
      <c r="F918" s="18">
        <v>7.7</v>
      </c>
    </row>
    <row r="919" spans="2:6" ht="16.5" customHeight="1" thickBot="1" x14ac:dyDescent="0.3">
      <c r="B919" s="14">
        <v>45972</v>
      </c>
      <c r="C919" s="15">
        <v>10017</v>
      </c>
      <c r="D919" s="16" t="s">
        <v>691</v>
      </c>
      <c r="E919" s="17">
        <v>1</v>
      </c>
      <c r="F919" s="18">
        <v>9.4</v>
      </c>
    </row>
    <row r="920" spans="2:6" ht="16.5" customHeight="1" thickBot="1" x14ac:dyDescent="0.3">
      <c r="B920" s="14">
        <v>45972</v>
      </c>
      <c r="C920" s="15" t="s">
        <v>116</v>
      </c>
      <c r="D920" s="16" t="s">
        <v>665</v>
      </c>
      <c r="E920" s="17">
        <v>2</v>
      </c>
      <c r="F920" s="18">
        <v>11</v>
      </c>
    </row>
    <row r="921" spans="2:6" ht="16.5" customHeight="1" thickBot="1" x14ac:dyDescent="0.3">
      <c r="B921" s="14">
        <v>45972</v>
      </c>
      <c r="C921" s="15" t="s">
        <v>117</v>
      </c>
      <c r="D921" s="16" t="s">
        <v>648</v>
      </c>
      <c r="E921" s="17">
        <v>1</v>
      </c>
      <c r="F921" s="18">
        <v>5.5</v>
      </c>
    </row>
    <row r="922" spans="2:6" ht="16.5" customHeight="1" thickBot="1" x14ac:dyDescent="0.3">
      <c r="B922" s="14">
        <v>45972</v>
      </c>
      <c r="C922" s="15" t="s">
        <v>118</v>
      </c>
      <c r="D922" s="16" t="s">
        <v>649</v>
      </c>
      <c r="E922" s="17">
        <v>1</v>
      </c>
      <c r="F922" s="18">
        <v>5.5</v>
      </c>
    </row>
    <row r="923" spans="2:6" ht="16.5" customHeight="1" thickBot="1" x14ac:dyDescent="0.3">
      <c r="B923" s="14">
        <v>45972</v>
      </c>
      <c r="C923" s="15" t="s">
        <v>119</v>
      </c>
      <c r="D923" s="16" t="s">
        <v>657</v>
      </c>
      <c r="E923" s="17">
        <v>3</v>
      </c>
      <c r="F923" s="18">
        <v>16.5</v>
      </c>
    </row>
    <row r="924" spans="2:6" ht="16.5" customHeight="1" thickBot="1" x14ac:dyDescent="0.3">
      <c r="B924" s="14">
        <v>45972</v>
      </c>
      <c r="C924" s="15" t="s">
        <v>122</v>
      </c>
      <c r="D924" s="16" t="s">
        <v>650</v>
      </c>
      <c r="E924" s="17">
        <v>4</v>
      </c>
      <c r="F924" s="18">
        <v>22</v>
      </c>
    </row>
    <row r="925" spans="2:6" ht="16.5" customHeight="1" thickBot="1" x14ac:dyDescent="0.3">
      <c r="B925" s="14">
        <v>45972</v>
      </c>
      <c r="C925" s="15" t="s">
        <v>123</v>
      </c>
      <c r="D925" s="16" t="s">
        <v>651</v>
      </c>
      <c r="E925" s="17">
        <v>1</v>
      </c>
      <c r="F925" s="18">
        <v>5.5</v>
      </c>
    </row>
    <row r="926" spans="2:6" ht="16.5" customHeight="1" thickBot="1" x14ac:dyDescent="0.3">
      <c r="B926" s="14">
        <v>45972</v>
      </c>
      <c r="C926" s="15" t="s">
        <v>131</v>
      </c>
      <c r="D926" s="16" t="s">
        <v>387</v>
      </c>
      <c r="E926" s="17">
        <v>4</v>
      </c>
      <c r="F926" s="18">
        <v>22</v>
      </c>
    </row>
    <row r="927" spans="2:6" ht="16.5" customHeight="1" thickBot="1" x14ac:dyDescent="0.3">
      <c r="B927" s="14">
        <v>45972</v>
      </c>
      <c r="C927" s="15" t="s">
        <v>142</v>
      </c>
      <c r="D927" s="16" t="s">
        <v>659</v>
      </c>
      <c r="E927" s="17">
        <v>1</v>
      </c>
      <c r="F927" s="18">
        <v>4.3</v>
      </c>
    </row>
    <row r="928" spans="2:6" ht="16.5" customHeight="1" thickBot="1" x14ac:dyDescent="0.3">
      <c r="B928" s="22">
        <v>45972</v>
      </c>
      <c r="C928" s="23">
        <v>10009</v>
      </c>
      <c r="D928" s="24" t="s">
        <v>660</v>
      </c>
      <c r="E928" s="25">
        <v>7</v>
      </c>
      <c r="F928" s="26">
        <v>10.5</v>
      </c>
    </row>
    <row r="929" spans="2:6" ht="15.75" customHeight="1" x14ac:dyDescent="0.25">
      <c r="B929" s="14">
        <v>45972</v>
      </c>
      <c r="C929" s="15" t="s">
        <v>103</v>
      </c>
      <c r="D929" s="16" t="s">
        <v>653</v>
      </c>
      <c r="E929" s="17">
        <v>1</v>
      </c>
      <c r="F929" s="18">
        <v>5.5</v>
      </c>
    </row>
    <row r="930" spans="2:6" ht="16.5" customHeight="1" thickBot="1" x14ac:dyDescent="0.3">
      <c r="B930" s="14">
        <v>45972</v>
      </c>
      <c r="C930" s="15" t="s">
        <v>110</v>
      </c>
      <c r="D930" s="16" t="s">
        <v>667</v>
      </c>
      <c r="E930" s="17">
        <v>1</v>
      </c>
      <c r="F930" s="18">
        <v>5.5</v>
      </c>
    </row>
    <row r="931" spans="2:6" ht="16.5" customHeight="1" thickBot="1" x14ac:dyDescent="0.3">
      <c r="B931" s="14">
        <v>45972</v>
      </c>
      <c r="C931" s="15" t="s">
        <v>115</v>
      </c>
      <c r="D931" s="16" t="s">
        <v>640</v>
      </c>
      <c r="E931" s="17">
        <v>1</v>
      </c>
      <c r="F931" s="18">
        <v>5.5</v>
      </c>
    </row>
    <row r="932" spans="2:6" ht="16.5" customHeight="1" thickBot="1" x14ac:dyDescent="0.3">
      <c r="B932" s="14">
        <v>45972</v>
      </c>
      <c r="C932" s="15" t="s">
        <v>130</v>
      </c>
      <c r="D932" s="16" t="s">
        <v>386</v>
      </c>
      <c r="E932" s="17">
        <v>3</v>
      </c>
      <c r="F932" s="18">
        <v>16.5</v>
      </c>
    </row>
    <row r="933" spans="2:6" ht="16.5" customHeight="1" thickBot="1" x14ac:dyDescent="0.3">
      <c r="B933" s="14">
        <v>45972</v>
      </c>
      <c r="C933" s="15" t="s">
        <v>139</v>
      </c>
      <c r="D933" s="16" t="s">
        <v>395</v>
      </c>
      <c r="E933" s="17">
        <v>1</v>
      </c>
      <c r="F933" s="18">
        <v>5.3</v>
      </c>
    </row>
    <row r="934" spans="2:6" ht="16.5" customHeight="1" thickBot="1" x14ac:dyDescent="0.3">
      <c r="B934" s="14">
        <v>45972</v>
      </c>
      <c r="C934" s="15" t="s">
        <v>146</v>
      </c>
      <c r="D934" s="16" t="s">
        <v>402</v>
      </c>
      <c r="E934" s="17">
        <v>1</v>
      </c>
      <c r="F934" s="18">
        <v>6.5</v>
      </c>
    </row>
    <row r="935" spans="2:6" ht="16.5" customHeight="1" thickBot="1" x14ac:dyDescent="0.3">
      <c r="B935" s="14">
        <v>45972</v>
      </c>
      <c r="C935" s="15" t="s">
        <v>157</v>
      </c>
      <c r="D935" s="16" t="s">
        <v>413</v>
      </c>
      <c r="E935" s="17">
        <v>1</v>
      </c>
      <c r="F935" s="18">
        <v>6.2</v>
      </c>
    </row>
    <row r="936" spans="2:6" ht="16.5" customHeight="1" thickBot="1" x14ac:dyDescent="0.3">
      <c r="B936" s="14">
        <v>45972</v>
      </c>
      <c r="C936" s="15" t="s">
        <v>160</v>
      </c>
      <c r="D936" s="16" t="s">
        <v>416</v>
      </c>
      <c r="E936" s="17">
        <v>2</v>
      </c>
      <c r="F936" s="18">
        <v>11</v>
      </c>
    </row>
    <row r="937" spans="2:6" ht="16.5" customHeight="1" thickBot="1" x14ac:dyDescent="0.3">
      <c r="B937" s="14">
        <v>45972</v>
      </c>
      <c r="C937" s="15" t="s">
        <v>165</v>
      </c>
      <c r="D937" s="16" t="s">
        <v>421</v>
      </c>
      <c r="E937" s="17">
        <v>2</v>
      </c>
      <c r="F937" s="18">
        <v>12.4</v>
      </c>
    </row>
    <row r="938" spans="2:6" ht="16.5" customHeight="1" thickBot="1" x14ac:dyDescent="0.3">
      <c r="B938" s="14">
        <v>45972</v>
      </c>
      <c r="C938" s="15" t="s">
        <v>172</v>
      </c>
      <c r="D938" s="16" t="s">
        <v>643</v>
      </c>
      <c r="E938" s="17">
        <v>1</v>
      </c>
      <c r="F938" s="18">
        <v>5.4</v>
      </c>
    </row>
    <row r="939" spans="2:6" ht="16.5" customHeight="1" thickBot="1" x14ac:dyDescent="0.3">
      <c r="B939" s="14">
        <v>45972</v>
      </c>
      <c r="C939" s="15" t="s">
        <v>176</v>
      </c>
      <c r="D939" s="16" t="s">
        <v>432</v>
      </c>
      <c r="E939" s="17">
        <v>1</v>
      </c>
      <c r="F939" s="18">
        <v>5.5</v>
      </c>
    </row>
    <row r="940" spans="2:6" ht="16.5" customHeight="1" thickBot="1" x14ac:dyDescent="0.3">
      <c r="B940" s="14">
        <v>45972</v>
      </c>
      <c r="C940" s="15" t="s">
        <v>184</v>
      </c>
      <c r="D940" s="16" t="s">
        <v>440</v>
      </c>
      <c r="E940" s="17">
        <v>2</v>
      </c>
      <c r="F940" s="18">
        <v>10.6</v>
      </c>
    </row>
    <row r="941" spans="2:6" ht="16.5" customHeight="1" thickBot="1" x14ac:dyDescent="0.3">
      <c r="B941" s="14">
        <v>45972</v>
      </c>
      <c r="C941" s="15" t="s">
        <v>193</v>
      </c>
      <c r="D941" s="16" t="s">
        <v>449</v>
      </c>
      <c r="E941" s="17">
        <v>1</v>
      </c>
      <c r="F941" s="18">
        <v>6.5</v>
      </c>
    </row>
    <row r="942" spans="2:6" ht="16.5" customHeight="1" thickBot="1" x14ac:dyDescent="0.3">
      <c r="B942" s="14">
        <v>45972</v>
      </c>
      <c r="C942" s="15" t="s">
        <v>195</v>
      </c>
      <c r="D942" s="16" t="s">
        <v>451</v>
      </c>
      <c r="E942" s="17">
        <v>7</v>
      </c>
      <c r="F942" s="18">
        <v>38.5</v>
      </c>
    </row>
    <row r="943" spans="2:6" ht="16.5" customHeight="1" thickBot="1" x14ac:dyDescent="0.3">
      <c r="B943" s="14">
        <v>45972</v>
      </c>
      <c r="C943" s="15" t="s">
        <v>196</v>
      </c>
      <c r="D943" s="16" t="s">
        <v>692</v>
      </c>
      <c r="E943" s="17">
        <v>4</v>
      </c>
      <c r="F943" s="18">
        <v>24.8</v>
      </c>
    </row>
    <row r="944" spans="2:6" ht="16.5" customHeight="1" thickBot="1" x14ac:dyDescent="0.3">
      <c r="B944" s="14">
        <v>45972</v>
      </c>
      <c r="C944" s="15" t="s">
        <v>201</v>
      </c>
      <c r="D944" s="16" t="s">
        <v>664</v>
      </c>
      <c r="E944" s="17">
        <v>2</v>
      </c>
      <c r="F944" s="18">
        <v>11</v>
      </c>
    </row>
    <row r="945" spans="2:6" ht="16.5" customHeight="1" thickBot="1" x14ac:dyDescent="0.3">
      <c r="B945" s="14">
        <v>45972</v>
      </c>
      <c r="C945" s="15" t="s">
        <v>213</v>
      </c>
      <c r="D945" s="16" t="s">
        <v>469</v>
      </c>
      <c r="E945" s="17">
        <v>2</v>
      </c>
      <c r="F945" s="18">
        <v>11</v>
      </c>
    </row>
    <row r="946" spans="2:6" ht="16.5" customHeight="1" thickBot="1" x14ac:dyDescent="0.3">
      <c r="B946" s="14">
        <v>45972</v>
      </c>
      <c r="C946" s="15" t="s">
        <v>214</v>
      </c>
      <c r="D946" s="16" t="s">
        <v>654</v>
      </c>
      <c r="E946" s="17">
        <v>2</v>
      </c>
      <c r="F946" s="18">
        <v>11</v>
      </c>
    </row>
    <row r="947" spans="2:6" ht="16.5" customHeight="1" thickBot="1" x14ac:dyDescent="0.3">
      <c r="B947" s="14">
        <v>45972</v>
      </c>
      <c r="C947" s="15" t="s">
        <v>215</v>
      </c>
      <c r="D947" s="16" t="s">
        <v>471</v>
      </c>
      <c r="E947" s="17">
        <v>1</v>
      </c>
      <c r="F947" s="18">
        <v>6.5</v>
      </c>
    </row>
    <row r="948" spans="2:6" ht="16.5" customHeight="1" thickBot="1" x14ac:dyDescent="0.3">
      <c r="B948" s="14">
        <v>45972</v>
      </c>
      <c r="C948" s="15" t="s">
        <v>219</v>
      </c>
      <c r="D948" s="16" t="s">
        <v>475</v>
      </c>
      <c r="E948" s="17">
        <v>4</v>
      </c>
      <c r="F948" s="18">
        <v>24</v>
      </c>
    </row>
    <row r="949" spans="2:6" ht="16.5" customHeight="1" thickBot="1" x14ac:dyDescent="0.3">
      <c r="B949" s="14">
        <v>45972</v>
      </c>
      <c r="C949" s="15" t="s">
        <v>223</v>
      </c>
      <c r="D949" s="16" t="s">
        <v>479</v>
      </c>
      <c r="E949" s="17">
        <v>1</v>
      </c>
      <c r="F949" s="18">
        <v>5.5</v>
      </c>
    </row>
    <row r="950" spans="2:6" ht="16.5" customHeight="1" thickBot="1" x14ac:dyDescent="0.3">
      <c r="B950" s="14">
        <v>45972</v>
      </c>
      <c r="C950" s="15" t="s">
        <v>225</v>
      </c>
      <c r="D950" s="16" t="s">
        <v>481</v>
      </c>
      <c r="E950" s="17">
        <v>1</v>
      </c>
      <c r="F950" s="18">
        <v>6</v>
      </c>
    </row>
    <row r="951" spans="2:6" ht="16.5" customHeight="1" thickBot="1" x14ac:dyDescent="0.3">
      <c r="B951" s="14">
        <v>45972</v>
      </c>
      <c r="C951" s="15" t="s">
        <v>226</v>
      </c>
      <c r="D951" s="16" t="s">
        <v>482</v>
      </c>
      <c r="E951" s="17">
        <v>1</v>
      </c>
      <c r="F951" s="18">
        <v>5.5</v>
      </c>
    </row>
    <row r="952" spans="2:6" ht="16.5" customHeight="1" thickBot="1" x14ac:dyDescent="0.3">
      <c r="B952" s="14">
        <v>45972</v>
      </c>
      <c r="C952" s="15" t="s">
        <v>231</v>
      </c>
      <c r="D952" s="16" t="s">
        <v>487</v>
      </c>
      <c r="E952" s="17">
        <v>6</v>
      </c>
      <c r="F952" s="18">
        <v>39</v>
      </c>
    </row>
    <row r="953" spans="2:6" ht="16.5" customHeight="1" thickBot="1" x14ac:dyDescent="0.3">
      <c r="B953" s="14">
        <v>45972</v>
      </c>
      <c r="C953" s="15" t="s">
        <v>116</v>
      </c>
      <c r="D953" s="16" t="s">
        <v>665</v>
      </c>
      <c r="E953" s="17">
        <v>2</v>
      </c>
      <c r="F953" s="18">
        <v>11</v>
      </c>
    </row>
    <row r="954" spans="2:6" ht="16.5" customHeight="1" thickBot="1" x14ac:dyDescent="0.3">
      <c r="B954" s="14">
        <v>45972</v>
      </c>
      <c r="C954" s="15" t="s">
        <v>118</v>
      </c>
      <c r="D954" s="16" t="s">
        <v>649</v>
      </c>
      <c r="E954" s="17">
        <v>1</v>
      </c>
      <c r="F954" s="18">
        <v>5.5</v>
      </c>
    </row>
    <row r="955" spans="2:6" ht="16.5" customHeight="1" thickBot="1" x14ac:dyDescent="0.3">
      <c r="B955" s="14">
        <v>45972</v>
      </c>
      <c r="C955" s="15" t="s">
        <v>119</v>
      </c>
      <c r="D955" s="16" t="s">
        <v>657</v>
      </c>
      <c r="E955" s="17">
        <v>1</v>
      </c>
      <c r="F955" s="18">
        <v>5.5</v>
      </c>
    </row>
    <row r="956" spans="2:6" ht="16.5" customHeight="1" thickBot="1" x14ac:dyDescent="0.3">
      <c r="B956" s="22">
        <v>45972</v>
      </c>
      <c r="C956" s="23" t="s">
        <v>122</v>
      </c>
      <c r="D956" s="24" t="s">
        <v>650</v>
      </c>
      <c r="E956" s="25">
        <v>4</v>
      </c>
      <c r="F956" s="26">
        <v>22</v>
      </c>
    </row>
    <row r="957" spans="2:6" ht="15.75" customHeight="1" x14ac:dyDescent="0.25">
      <c r="B957" s="14">
        <v>45973</v>
      </c>
      <c r="C957" s="15" t="s">
        <v>103</v>
      </c>
      <c r="D957" s="16" t="s">
        <v>653</v>
      </c>
      <c r="E957" s="17">
        <v>1</v>
      </c>
      <c r="F957" s="18">
        <v>5.5</v>
      </c>
    </row>
    <row r="958" spans="2:6" ht="16.5" customHeight="1" thickBot="1" x14ac:dyDescent="0.3">
      <c r="B958" s="14">
        <v>45973</v>
      </c>
      <c r="C958" s="15" t="s">
        <v>111</v>
      </c>
      <c r="D958" s="16" t="s">
        <v>367</v>
      </c>
      <c r="E958" s="17">
        <v>2</v>
      </c>
      <c r="F958" s="18">
        <v>11</v>
      </c>
    </row>
    <row r="959" spans="2:6" ht="16.5" customHeight="1" thickBot="1" x14ac:dyDescent="0.3">
      <c r="B959" s="14">
        <v>45973</v>
      </c>
      <c r="C959" s="15" t="s">
        <v>115</v>
      </c>
      <c r="D959" s="16" t="s">
        <v>640</v>
      </c>
      <c r="E959" s="17">
        <v>3</v>
      </c>
      <c r="F959" s="18">
        <v>16.5</v>
      </c>
    </row>
    <row r="960" spans="2:6" ht="16.5" customHeight="1" thickBot="1" x14ac:dyDescent="0.3">
      <c r="B960" s="14">
        <v>45973</v>
      </c>
      <c r="C960" s="15" t="s">
        <v>130</v>
      </c>
      <c r="D960" s="16" t="s">
        <v>386</v>
      </c>
      <c r="E960" s="17">
        <v>1</v>
      </c>
      <c r="F960" s="18">
        <v>5.5</v>
      </c>
    </row>
    <row r="961" spans="2:6" ht="16.5" customHeight="1" thickBot="1" x14ac:dyDescent="0.3">
      <c r="B961" s="14">
        <v>45973</v>
      </c>
      <c r="C961" s="15" t="s">
        <v>146</v>
      </c>
      <c r="D961" s="16" t="s">
        <v>402</v>
      </c>
      <c r="E961" s="17">
        <v>1</v>
      </c>
      <c r="F961" s="18">
        <v>6.5</v>
      </c>
    </row>
    <row r="962" spans="2:6" ht="16.5" customHeight="1" thickBot="1" x14ac:dyDescent="0.3">
      <c r="B962" s="14">
        <v>45973</v>
      </c>
      <c r="C962" s="15" t="s">
        <v>150</v>
      </c>
      <c r="D962" s="16" t="s">
        <v>406</v>
      </c>
      <c r="E962" s="17">
        <v>1</v>
      </c>
      <c r="F962" s="18">
        <v>5.3</v>
      </c>
    </row>
    <row r="963" spans="2:6" ht="16.5" customHeight="1" thickBot="1" x14ac:dyDescent="0.3">
      <c r="B963" s="14">
        <v>45973</v>
      </c>
      <c r="C963" s="15" t="s">
        <v>160</v>
      </c>
      <c r="D963" s="16" t="s">
        <v>416</v>
      </c>
      <c r="E963" s="17">
        <v>1</v>
      </c>
      <c r="F963" s="18">
        <v>5.5</v>
      </c>
    </row>
    <row r="964" spans="2:6" ht="16.5" customHeight="1" thickBot="1" x14ac:dyDescent="0.3">
      <c r="B964" s="14">
        <v>45973</v>
      </c>
      <c r="C964" s="15" t="s">
        <v>165</v>
      </c>
      <c r="D964" s="16" t="s">
        <v>421</v>
      </c>
      <c r="E964" s="17">
        <v>1</v>
      </c>
      <c r="F964" s="18">
        <v>6.2</v>
      </c>
    </row>
    <row r="965" spans="2:6" ht="16.5" customHeight="1" thickBot="1" x14ac:dyDescent="0.3">
      <c r="B965" s="14">
        <v>45973</v>
      </c>
      <c r="C965" s="15" t="s">
        <v>169</v>
      </c>
      <c r="D965" s="16" t="s">
        <v>425</v>
      </c>
      <c r="E965" s="17">
        <v>1</v>
      </c>
      <c r="F965" s="18">
        <v>6</v>
      </c>
    </row>
    <row r="966" spans="2:6" ht="16.5" customHeight="1" thickBot="1" x14ac:dyDescent="0.3">
      <c r="B966" s="14">
        <v>45973</v>
      </c>
      <c r="C966" s="15" t="s">
        <v>172</v>
      </c>
      <c r="D966" s="16" t="s">
        <v>643</v>
      </c>
      <c r="E966" s="17">
        <v>1</v>
      </c>
      <c r="F966" s="18">
        <v>5.4</v>
      </c>
    </row>
    <row r="967" spans="2:6" ht="16.5" customHeight="1" thickBot="1" x14ac:dyDescent="0.3">
      <c r="B967" s="14">
        <v>45973</v>
      </c>
      <c r="C967" s="15" t="s">
        <v>174</v>
      </c>
      <c r="D967" s="16" t="s">
        <v>661</v>
      </c>
      <c r="E967" s="17">
        <v>1</v>
      </c>
      <c r="F967" s="18">
        <v>5.5</v>
      </c>
    </row>
    <row r="968" spans="2:6" ht="16.5" customHeight="1" thickBot="1" x14ac:dyDescent="0.3">
      <c r="B968" s="14">
        <v>45973</v>
      </c>
      <c r="C968" s="15" t="s">
        <v>184</v>
      </c>
      <c r="D968" s="16" t="s">
        <v>440</v>
      </c>
      <c r="E968" s="17">
        <v>1</v>
      </c>
      <c r="F968" s="18">
        <v>5.3</v>
      </c>
    </row>
    <row r="969" spans="2:6" ht="16.5" customHeight="1" thickBot="1" x14ac:dyDescent="0.3">
      <c r="B969" s="14">
        <v>45973</v>
      </c>
      <c r="C969" s="15" t="s">
        <v>195</v>
      </c>
      <c r="D969" s="16" t="s">
        <v>451</v>
      </c>
      <c r="E969" s="17">
        <v>11</v>
      </c>
      <c r="F969" s="18">
        <v>60.5</v>
      </c>
    </row>
    <row r="970" spans="2:6" ht="16.5" customHeight="1" thickBot="1" x14ac:dyDescent="0.3">
      <c r="B970" s="14">
        <v>45973</v>
      </c>
      <c r="C970" s="15" t="s">
        <v>196</v>
      </c>
      <c r="D970" s="16" t="s">
        <v>692</v>
      </c>
      <c r="E970" s="17">
        <v>3</v>
      </c>
      <c r="F970" s="18">
        <v>18.600000000000001</v>
      </c>
    </row>
    <row r="971" spans="2:6" ht="16.5" customHeight="1" thickBot="1" x14ac:dyDescent="0.3">
      <c r="B971" s="14">
        <v>45973</v>
      </c>
      <c r="C971" s="15" t="s">
        <v>201</v>
      </c>
      <c r="D971" s="16" t="s">
        <v>664</v>
      </c>
      <c r="E971" s="17">
        <v>2</v>
      </c>
      <c r="F971" s="18">
        <v>11</v>
      </c>
    </row>
    <row r="972" spans="2:6" ht="16.5" customHeight="1" thickBot="1" x14ac:dyDescent="0.3">
      <c r="B972" s="14">
        <v>45973</v>
      </c>
      <c r="C972" s="15" t="s">
        <v>215</v>
      </c>
      <c r="D972" s="16" t="s">
        <v>471</v>
      </c>
      <c r="E972" s="17">
        <v>3</v>
      </c>
      <c r="F972" s="18">
        <v>19.5</v>
      </c>
    </row>
    <row r="973" spans="2:6" ht="16.5" customHeight="1" thickBot="1" x14ac:dyDescent="0.3">
      <c r="B973" s="14">
        <v>45973</v>
      </c>
      <c r="C973" s="15" t="s">
        <v>216</v>
      </c>
      <c r="D973" s="16" t="s">
        <v>472</v>
      </c>
      <c r="E973" s="17">
        <v>4</v>
      </c>
      <c r="F973" s="18">
        <v>24</v>
      </c>
    </row>
    <row r="974" spans="2:6" ht="16.5" customHeight="1" thickBot="1" x14ac:dyDescent="0.3">
      <c r="B974" s="14">
        <v>45973</v>
      </c>
      <c r="C974" s="15" t="s">
        <v>218</v>
      </c>
      <c r="D974" s="16" t="s">
        <v>655</v>
      </c>
      <c r="E974" s="17">
        <v>1</v>
      </c>
      <c r="F974" s="18">
        <v>5.5</v>
      </c>
    </row>
    <row r="975" spans="2:6" ht="16.5" customHeight="1" thickBot="1" x14ac:dyDescent="0.3">
      <c r="B975" s="14">
        <v>45973</v>
      </c>
      <c r="C975" s="15" t="s">
        <v>225</v>
      </c>
      <c r="D975" s="16" t="s">
        <v>481</v>
      </c>
      <c r="E975" s="17">
        <v>1</v>
      </c>
      <c r="F975" s="18">
        <v>6</v>
      </c>
    </row>
    <row r="976" spans="2:6" ht="16.5" customHeight="1" thickBot="1" x14ac:dyDescent="0.3">
      <c r="B976" s="14">
        <v>45973</v>
      </c>
      <c r="C976" s="15" t="s">
        <v>231</v>
      </c>
      <c r="D976" s="16" t="s">
        <v>487</v>
      </c>
      <c r="E976" s="17">
        <v>1</v>
      </c>
      <c r="F976" s="18">
        <v>6.5</v>
      </c>
    </row>
    <row r="977" spans="2:6" ht="16.5" customHeight="1" thickBot="1" x14ac:dyDescent="0.3">
      <c r="B977" s="14">
        <v>45973</v>
      </c>
      <c r="C977" s="15" t="s">
        <v>232</v>
      </c>
      <c r="D977" s="16" t="s">
        <v>488</v>
      </c>
      <c r="E977" s="17">
        <v>1</v>
      </c>
      <c r="F977" s="18">
        <v>5.5</v>
      </c>
    </row>
    <row r="978" spans="2:6" ht="16.5" customHeight="1" thickBot="1" x14ac:dyDescent="0.3">
      <c r="B978" s="14">
        <v>45973</v>
      </c>
      <c r="C978" s="15">
        <v>10024</v>
      </c>
      <c r="D978" s="16" t="s">
        <v>672</v>
      </c>
      <c r="E978" s="17">
        <v>1</v>
      </c>
      <c r="F978" s="18">
        <v>7.9</v>
      </c>
    </row>
    <row r="979" spans="2:6" ht="16.5" customHeight="1" thickBot="1" x14ac:dyDescent="0.3">
      <c r="B979" s="14">
        <v>45973</v>
      </c>
      <c r="C979" s="15" t="s">
        <v>119</v>
      </c>
      <c r="D979" s="16" t="s">
        <v>657</v>
      </c>
      <c r="E979" s="17">
        <v>1</v>
      </c>
      <c r="F979" s="18">
        <v>5.5</v>
      </c>
    </row>
    <row r="980" spans="2:6" ht="16.5" customHeight="1" thickBot="1" x14ac:dyDescent="0.3">
      <c r="B980" s="14">
        <v>45973</v>
      </c>
      <c r="C980" s="15" t="s">
        <v>122</v>
      </c>
      <c r="D980" s="16" t="s">
        <v>650</v>
      </c>
      <c r="E980" s="17">
        <v>1</v>
      </c>
      <c r="F980" s="18">
        <v>5.5</v>
      </c>
    </row>
    <row r="981" spans="2:6" ht="16.5" customHeight="1" thickBot="1" x14ac:dyDescent="0.3">
      <c r="B981" s="14">
        <v>45973</v>
      </c>
      <c r="C981" s="15" t="s">
        <v>131</v>
      </c>
      <c r="D981" s="16" t="s">
        <v>387</v>
      </c>
      <c r="E981" s="17">
        <v>2</v>
      </c>
      <c r="F981" s="18">
        <v>11</v>
      </c>
    </row>
    <row r="982" spans="2:6" ht="16.5" customHeight="1" thickBot="1" x14ac:dyDescent="0.3">
      <c r="B982" s="14">
        <v>45973</v>
      </c>
      <c r="C982" s="15" t="s">
        <v>153</v>
      </c>
      <c r="D982" s="16" t="s">
        <v>685</v>
      </c>
      <c r="E982" s="17">
        <v>1</v>
      </c>
      <c r="F982" s="18">
        <v>4.5</v>
      </c>
    </row>
    <row r="983" spans="2:6" ht="16.5" customHeight="1" thickBot="1" x14ac:dyDescent="0.3">
      <c r="B983" s="22">
        <v>45973</v>
      </c>
      <c r="C983" s="23">
        <v>10008</v>
      </c>
      <c r="D983" s="24" t="s">
        <v>652</v>
      </c>
      <c r="E983" s="25">
        <v>1</v>
      </c>
      <c r="F983" s="26">
        <v>2.2000000000000002</v>
      </c>
    </row>
    <row r="984" spans="2:6" ht="15.75" customHeight="1" x14ac:dyDescent="0.25">
      <c r="B984" s="14">
        <v>45974</v>
      </c>
      <c r="C984" s="15" t="s">
        <v>111</v>
      </c>
      <c r="D984" s="16" t="s">
        <v>367</v>
      </c>
      <c r="E984" s="17">
        <v>2</v>
      </c>
      <c r="F984" s="18">
        <v>11</v>
      </c>
    </row>
    <row r="985" spans="2:6" ht="16.5" customHeight="1" thickBot="1" x14ac:dyDescent="0.3">
      <c r="B985" s="14">
        <v>45974</v>
      </c>
      <c r="C985" s="15" t="s">
        <v>114</v>
      </c>
      <c r="D985" s="16" t="s">
        <v>370</v>
      </c>
      <c r="E985" s="17">
        <v>1</v>
      </c>
      <c r="F985" s="18">
        <v>5.3</v>
      </c>
    </row>
    <row r="986" spans="2:6" ht="16.5" customHeight="1" thickBot="1" x14ac:dyDescent="0.3">
      <c r="B986" s="14">
        <v>45974</v>
      </c>
      <c r="C986" s="15" t="s">
        <v>130</v>
      </c>
      <c r="D986" s="16" t="s">
        <v>386</v>
      </c>
      <c r="E986" s="17">
        <v>1</v>
      </c>
      <c r="F986" s="18">
        <v>5.5</v>
      </c>
    </row>
    <row r="987" spans="2:6" ht="16.5" customHeight="1" thickBot="1" x14ac:dyDescent="0.3">
      <c r="B987" s="14">
        <v>45974</v>
      </c>
      <c r="C987" s="15" t="s">
        <v>139</v>
      </c>
      <c r="D987" s="16" t="s">
        <v>395</v>
      </c>
      <c r="E987" s="17">
        <v>1</v>
      </c>
      <c r="F987" s="18">
        <v>5.3</v>
      </c>
    </row>
    <row r="988" spans="2:6" ht="16.5" customHeight="1" thickBot="1" x14ac:dyDescent="0.3">
      <c r="B988" s="14">
        <v>45974</v>
      </c>
      <c r="C988" s="15" t="s">
        <v>146</v>
      </c>
      <c r="D988" s="16" t="s">
        <v>402</v>
      </c>
      <c r="E988" s="17">
        <v>1</v>
      </c>
      <c r="F988" s="18">
        <v>6.5</v>
      </c>
    </row>
    <row r="989" spans="2:6" ht="16.5" customHeight="1" thickBot="1" x14ac:dyDescent="0.3">
      <c r="B989" s="14">
        <v>45974</v>
      </c>
      <c r="C989" s="15" t="s">
        <v>165</v>
      </c>
      <c r="D989" s="16" t="s">
        <v>421</v>
      </c>
      <c r="E989" s="17">
        <v>1</v>
      </c>
      <c r="F989" s="18">
        <v>6.2</v>
      </c>
    </row>
    <row r="990" spans="2:6" ht="16.5" customHeight="1" thickBot="1" x14ac:dyDescent="0.3">
      <c r="B990" s="14">
        <v>45974</v>
      </c>
      <c r="C990" s="15" t="s">
        <v>172</v>
      </c>
      <c r="D990" s="16" t="s">
        <v>643</v>
      </c>
      <c r="E990" s="17">
        <v>1</v>
      </c>
      <c r="F990" s="18">
        <v>5.4</v>
      </c>
    </row>
    <row r="991" spans="2:6" ht="16.5" customHeight="1" thickBot="1" x14ac:dyDescent="0.3">
      <c r="B991" s="14">
        <v>45974</v>
      </c>
      <c r="C991" s="15" t="s">
        <v>174</v>
      </c>
      <c r="D991" s="16" t="s">
        <v>661</v>
      </c>
      <c r="E991" s="17">
        <v>1</v>
      </c>
      <c r="F991" s="18">
        <v>5.5</v>
      </c>
    </row>
    <row r="992" spans="2:6" ht="16.5" customHeight="1" thickBot="1" x14ac:dyDescent="0.3">
      <c r="B992" s="14">
        <v>45974</v>
      </c>
      <c r="C992" s="15" t="s">
        <v>191</v>
      </c>
      <c r="D992" s="16" t="s">
        <v>447</v>
      </c>
      <c r="E992" s="17">
        <v>1</v>
      </c>
      <c r="F992" s="18">
        <v>5.5</v>
      </c>
    </row>
    <row r="993" spans="2:6" ht="16.5" customHeight="1" thickBot="1" x14ac:dyDescent="0.3">
      <c r="B993" s="14">
        <v>45974</v>
      </c>
      <c r="C993" s="15" t="s">
        <v>195</v>
      </c>
      <c r="D993" s="16" t="s">
        <v>451</v>
      </c>
      <c r="E993" s="17">
        <v>5</v>
      </c>
      <c r="F993" s="18">
        <v>27.5</v>
      </c>
    </row>
    <row r="994" spans="2:6" ht="16.5" customHeight="1" thickBot="1" x14ac:dyDescent="0.3">
      <c r="B994" s="14">
        <v>45974</v>
      </c>
      <c r="C994" s="15" t="s">
        <v>196</v>
      </c>
      <c r="D994" s="16" t="s">
        <v>692</v>
      </c>
      <c r="E994" s="17">
        <v>1</v>
      </c>
      <c r="F994" s="18">
        <v>6.2</v>
      </c>
    </row>
    <row r="995" spans="2:6" ht="16.5" customHeight="1" thickBot="1" x14ac:dyDescent="0.3">
      <c r="B995" s="14">
        <v>45974</v>
      </c>
      <c r="C995" s="15" t="s">
        <v>201</v>
      </c>
      <c r="D995" s="16" t="s">
        <v>664</v>
      </c>
      <c r="E995" s="17">
        <v>4</v>
      </c>
      <c r="F995" s="18">
        <v>22</v>
      </c>
    </row>
    <row r="996" spans="2:6" ht="16.5" customHeight="1" thickBot="1" x14ac:dyDescent="0.3">
      <c r="B996" s="14">
        <v>45974</v>
      </c>
      <c r="C996" s="15" t="s">
        <v>215</v>
      </c>
      <c r="D996" s="16" t="s">
        <v>471</v>
      </c>
      <c r="E996" s="17">
        <v>5</v>
      </c>
      <c r="F996" s="18">
        <v>32.5</v>
      </c>
    </row>
    <row r="997" spans="2:6" ht="16.5" customHeight="1" thickBot="1" x14ac:dyDescent="0.3">
      <c r="B997" s="14">
        <v>45974</v>
      </c>
      <c r="C997" s="15" t="s">
        <v>218</v>
      </c>
      <c r="D997" s="16" t="s">
        <v>655</v>
      </c>
      <c r="E997" s="17">
        <v>1</v>
      </c>
      <c r="F997" s="18">
        <v>5.5</v>
      </c>
    </row>
    <row r="998" spans="2:6" ht="16.5" customHeight="1" thickBot="1" x14ac:dyDescent="0.3">
      <c r="B998" s="14">
        <v>45974</v>
      </c>
      <c r="C998" s="15" t="s">
        <v>223</v>
      </c>
      <c r="D998" s="16" t="s">
        <v>479</v>
      </c>
      <c r="E998" s="17">
        <v>1</v>
      </c>
      <c r="F998" s="18">
        <v>5.5</v>
      </c>
    </row>
    <row r="999" spans="2:6" ht="16.5" customHeight="1" thickBot="1" x14ac:dyDescent="0.3">
      <c r="B999" s="14">
        <v>45974</v>
      </c>
      <c r="C999" s="15" t="s">
        <v>225</v>
      </c>
      <c r="D999" s="16" t="s">
        <v>481</v>
      </c>
      <c r="E999" s="17">
        <v>2</v>
      </c>
      <c r="F999" s="18">
        <v>12</v>
      </c>
    </row>
    <row r="1000" spans="2:6" ht="16.5" customHeight="1" thickBot="1" x14ac:dyDescent="0.3">
      <c r="B1000" s="14">
        <v>45974</v>
      </c>
      <c r="C1000" s="15" t="s">
        <v>231</v>
      </c>
      <c r="D1000" s="16" t="s">
        <v>487</v>
      </c>
      <c r="E1000" s="17">
        <v>3</v>
      </c>
      <c r="F1000" s="18">
        <v>19.5</v>
      </c>
    </row>
    <row r="1001" spans="2:6" ht="16.5" customHeight="1" thickBot="1" x14ac:dyDescent="0.3">
      <c r="B1001" s="14">
        <v>45974</v>
      </c>
      <c r="C1001" s="15" t="s">
        <v>232</v>
      </c>
      <c r="D1001" s="16" t="s">
        <v>488</v>
      </c>
      <c r="E1001" s="17">
        <v>1</v>
      </c>
      <c r="F1001" s="18">
        <v>5.5</v>
      </c>
    </row>
    <row r="1002" spans="2:6" ht="16.5" customHeight="1" thickBot="1" x14ac:dyDescent="0.3">
      <c r="B1002" s="14">
        <v>45974</v>
      </c>
      <c r="C1002" s="15">
        <v>10023</v>
      </c>
      <c r="D1002" s="16" t="s">
        <v>675</v>
      </c>
      <c r="E1002" s="17">
        <v>2</v>
      </c>
      <c r="F1002" s="18">
        <v>17.8</v>
      </c>
    </row>
    <row r="1003" spans="2:6" ht="16.5" customHeight="1" thickBot="1" x14ac:dyDescent="0.3">
      <c r="B1003" s="14">
        <v>45974</v>
      </c>
      <c r="C1003" s="15" t="s">
        <v>118</v>
      </c>
      <c r="D1003" s="16" t="s">
        <v>649</v>
      </c>
      <c r="E1003" s="17">
        <v>1</v>
      </c>
      <c r="F1003" s="18">
        <v>5.5</v>
      </c>
    </row>
    <row r="1004" spans="2:6" ht="16.5" customHeight="1" thickBot="1" x14ac:dyDescent="0.3">
      <c r="B1004" s="14">
        <v>45974</v>
      </c>
      <c r="C1004" s="15" t="s">
        <v>119</v>
      </c>
      <c r="D1004" s="16" t="s">
        <v>657</v>
      </c>
      <c r="E1004" s="17">
        <v>1</v>
      </c>
      <c r="F1004" s="18">
        <v>5.5</v>
      </c>
    </row>
    <row r="1005" spans="2:6" ht="16.5" customHeight="1" thickBot="1" x14ac:dyDescent="0.3">
      <c r="B1005" s="14">
        <v>45974</v>
      </c>
      <c r="C1005" s="15" t="s">
        <v>122</v>
      </c>
      <c r="D1005" s="16" t="s">
        <v>650</v>
      </c>
      <c r="E1005" s="17">
        <v>1</v>
      </c>
      <c r="F1005" s="18">
        <v>5.5</v>
      </c>
    </row>
    <row r="1006" spans="2:6" ht="16.5" customHeight="1" thickBot="1" x14ac:dyDescent="0.3">
      <c r="B1006" s="14">
        <v>45974</v>
      </c>
      <c r="C1006" s="15" t="s">
        <v>131</v>
      </c>
      <c r="D1006" s="16" t="s">
        <v>387</v>
      </c>
      <c r="E1006" s="17">
        <v>3</v>
      </c>
      <c r="F1006" s="18">
        <v>16.5</v>
      </c>
    </row>
    <row r="1007" spans="2:6" ht="16.5" customHeight="1" thickBot="1" x14ac:dyDescent="0.3">
      <c r="B1007" s="22">
        <v>45974</v>
      </c>
      <c r="C1007" s="23">
        <v>10008</v>
      </c>
      <c r="D1007" s="24" t="s">
        <v>652</v>
      </c>
      <c r="E1007" s="25">
        <v>1</v>
      </c>
      <c r="F1007" s="26">
        <v>2.2000000000000002</v>
      </c>
    </row>
    <row r="1008" spans="2:6" ht="15.75" customHeight="1" x14ac:dyDescent="0.25">
      <c r="B1008" s="14">
        <v>45975</v>
      </c>
      <c r="C1008" s="15" t="s">
        <v>108</v>
      </c>
      <c r="D1008" s="16" t="s">
        <v>364</v>
      </c>
      <c r="E1008" s="17">
        <v>1</v>
      </c>
      <c r="F1008" s="18">
        <v>5.3</v>
      </c>
    </row>
    <row r="1009" spans="2:6" ht="16.5" customHeight="1" thickBot="1" x14ac:dyDescent="0.3">
      <c r="B1009" s="14">
        <v>45975</v>
      </c>
      <c r="C1009" s="15" t="s">
        <v>111</v>
      </c>
      <c r="D1009" s="16" t="s">
        <v>367</v>
      </c>
      <c r="E1009" s="17">
        <v>1</v>
      </c>
      <c r="F1009" s="18">
        <v>5.5</v>
      </c>
    </row>
    <row r="1010" spans="2:6" ht="16.5" customHeight="1" thickBot="1" x14ac:dyDescent="0.3">
      <c r="B1010" s="14">
        <v>45975</v>
      </c>
      <c r="C1010" s="15" t="s">
        <v>130</v>
      </c>
      <c r="D1010" s="16" t="s">
        <v>386</v>
      </c>
      <c r="E1010" s="17">
        <v>1</v>
      </c>
      <c r="F1010" s="18">
        <v>5.5</v>
      </c>
    </row>
    <row r="1011" spans="2:6" ht="16.5" customHeight="1" thickBot="1" x14ac:dyDescent="0.3">
      <c r="B1011" s="14">
        <v>45975</v>
      </c>
      <c r="C1011" s="15" t="s">
        <v>165</v>
      </c>
      <c r="D1011" s="16" t="s">
        <v>421</v>
      </c>
      <c r="E1011" s="17">
        <v>1</v>
      </c>
      <c r="F1011" s="18">
        <v>6.2</v>
      </c>
    </row>
    <row r="1012" spans="2:6" ht="16.5" customHeight="1" thickBot="1" x14ac:dyDescent="0.3">
      <c r="B1012" s="14">
        <v>45975</v>
      </c>
      <c r="C1012" s="15" t="s">
        <v>174</v>
      </c>
      <c r="D1012" s="16" t="s">
        <v>661</v>
      </c>
      <c r="E1012" s="17">
        <v>2</v>
      </c>
      <c r="F1012" s="18">
        <v>11</v>
      </c>
    </row>
    <row r="1013" spans="2:6" ht="16.5" customHeight="1" thickBot="1" x14ac:dyDescent="0.3">
      <c r="B1013" s="14">
        <v>45975</v>
      </c>
      <c r="C1013" s="15" t="s">
        <v>192</v>
      </c>
      <c r="D1013" s="16" t="s">
        <v>448</v>
      </c>
      <c r="E1013" s="17">
        <v>1</v>
      </c>
      <c r="F1013" s="18">
        <v>5.5</v>
      </c>
    </row>
    <row r="1014" spans="2:6" ht="16.5" customHeight="1" thickBot="1" x14ac:dyDescent="0.3">
      <c r="B1014" s="14">
        <v>45975</v>
      </c>
      <c r="C1014" s="15" t="s">
        <v>195</v>
      </c>
      <c r="D1014" s="16" t="s">
        <v>451</v>
      </c>
      <c r="E1014" s="17">
        <v>13</v>
      </c>
      <c r="F1014" s="18">
        <v>71.5</v>
      </c>
    </row>
    <row r="1015" spans="2:6" ht="16.5" customHeight="1" thickBot="1" x14ac:dyDescent="0.3">
      <c r="B1015" s="14">
        <v>45975</v>
      </c>
      <c r="C1015" s="15" t="s">
        <v>196</v>
      </c>
      <c r="D1015" s="16" t="s">
        <v>692</v>
      </c>
      <c r="E1015" s="17">
        <v>1</v>
      </c>
      <c r="F1015" s="18">
        <v>6.2</v>
      </c>
    </row>
    <row r="1016" spans="2:6" ht="16.5" customHeight="1" thickBot="1" x14ac:dyDescent="0.3">
      <c r="B1016" s="14">
        <v>45975</v>
      </c>
      <c r="C1016" s="15" t="s">
        <v>201</v>
      </c>
      <c r="D1016" s="16" t="s">
        <v>664</v>
      </c>
      <c r="E1016" s="17">
        <v>1</v>
      </c>
      <c r="F1016" s="18">
        <v>5.5</v>
      </c>
    </row>
    <row r="1017" spans="2:6" ht="16.5" customHeight="1" thickBot="1" x14ac:dyDescent="0.3">
      <c r="B1017" s="14">
        <v>45975</v>
      </c>
      <c r="C1017" s="15" t="s">
        <v>215</v>
      </c>
      <c r="D1017" s="16" t="s">
        <v>471</v>
      </c>
      <c r="E1017" s="17">
        <v>4</v>
      </c>
      <c r="F1017" s="18">
        <v>26</v>
      </c>
    </row>
    <row r="1018" spans="2:6" ht="16.5" customHeight="1" thickBot="1" x14ac:dyDescent="0.3">
      <c r="B1018" s="14">
        <v>45975</v>
      </c>
      <c r="C1018" s="15" t="s">
        <v>216</v>
      </c>
      <c r="D1018" s="16" t="s">
        <v>472</v>
      </c>
      <c r="E1018" s="17">
        <v>1</v>
      </c>
      <c r="F1018" s="18">
        <v>6</v>
      </c>
    </row>
    <row r="1019" spans="2:6" ht="16.5" customHeight="1" thickBot="1" x14ac:dyDescent="0.3">
      <c r="B1019" s="14">
        <v>45975</v>
      </c>
      <c r="C1019" s="15" t="s">
        <v>217</v>
      </c>
      <c r="D1019" s="16" t="s">
        <v>473</v>
      </c>
      <c r="E1019" s="17">
        <v>1</v>
      </c>
      <c r="F1019" s="18">
        <v>5.3</v>
      </c>
    </row>
    <row r="1020" spans="2:6" ht="16.5" customHeight="1" thickBot="1" x14ac:dyDescent="0.3">
      <c r="B1020" s="14">
        <v>45975</v>
      </c>
      <c r="C1020" s="15" t="s">
        <v>218</v>
      </c>
      <c r="D1020" s="16" t="s">
        <v>655</v>
      </c>
      <c r="E1020" s="17">
        <v>1</v>
      </c>
      <c r="F1020" s="18">
        <v>5.5</v>
      </c>
    </row>
    <row r="1021" spans="2:6" ht="16.5" customHeight="1" thickBot="1" x14ac:dyDescent="0.3">
      <c r="B1021" s="14">
        <v>45975</v>
      </c>
      <c r="C1021" s="15" t="s">
        <v>225</v>
      </c>
      <c r="D1021" s="16" t="s">
        <v>481</v>
      </c>
      <c r="E1021" s="17">
        <v>1</v>
      </c>
      <c r="F1021" s="18">
        <v>6</v>
      </c>
    </row>
    <row r="1022" spans="2:6" ht="16.5" customHeight="1" thickBot="1" x14ac:dyDescent="0.3">
      <c r="B1022" s="14">
        <v>45975</v>
      </c>
      <c r="C1022" s="15" t="s">
        <v>227</v>
      </c>
      <c r="D1022" s="16" t="s">
        <v>483</v>
      </c>
      <c r="E1022" s="17">
        <v>1</v>
      </c>
      <c r="F1022" s="18">
        <v>6.5</v>
      </c>
    </row>
    <row r="1023" spans="2:6" ht="16.5" customHeight="1" thickBot="1" x14ac:dyDescent="0.3">
      <c r="B1023" s="14">
        <v>45975</v>
      </c>
      <c r="C1023" s="15" t="s">
        <v>231</v>
      </c>
      <c r="D1023" s="16" t="s">
        <v>487</v>
      </c>
      <c r="E1023" s="17">
        <v>1</v>
      </c>
      <c r="F1023" s="18">
        <v>6.5</v>
      </c>
    </row>
    <row r="1024" spans="2:6" ht="16.5" customHeight="1" thickBot="1" x14ac:dyDescent="0.3">
      <c r="B1024" s="14">
        <v>45975</v>
      </c>
      <c r="C1024" s="15" t="s">
        <v>117</v>
      </c>
      <c r="D1024" s="16" t="s">
        <v>648</v>
      </c>
      <c r="E1024" s="17">
        <v>1</v>
      </c>
      <c r="F1024" s="18">
        <v>5.5</v>
      </c>
    </row>
    <row r="1025" spans="2:6" ht="16.5" customHeight="1" thickBot="1" x14ac:dyDescent="0.3">
      <c r="B1025" s="14">
        <v>45975</v>
      </c>
      <c r="C1025" s="15" t="s">
        <v>118</v>
      </c>
      <c r="D1025" s="16" t="s">
        <v>649</v>
      </c>
      <c r="E1025" s="17">
        <v>3</v>
      </c>
      <c r="F1025" s="18">
        <v>16.5</v>
      </c>
    </row>
    <row r="1026" spans="2:6" ht="16.5" customHeight="1" thickBot="1" x14ac:dyDescent="0.3">
      <c r="B1026" s="14">
        <v>45975</v>
      </c>
      <c r="C1026" s="15" t="s">
        <v>119</v>
      </c>
      <c r="D1026" s="16" t="s">
        <v>657</v>
      </c>
      <c r="E1026" s="17">
        <v>2</v>
      </c>
      <c r="F1026" s="18">
        <v>11</v>
      </c>
    </row>
    <row r="1027" spans="2:6" ht="16.5" customHeight="1" thickBot="1" x14ac:dyDescent="0.3">
      <c r="B1027" s="14">
        <v>45975</v>
      </c>
      <c r="C1027" s="15" t="s">
        <v>122</v>
      </c>
      <c r="D1027" s="16" t="s">
        <v>650</v>
      </c>
      <c r="E1027" s="17">
        <v>1</v>
      </c>
      <c r="F1027" s="18">
        <v>5.5</v>
      </c>
    </row>
    <row r="1028" spans="2:6" ht="16.5" customHeight="1" thickBot="1" x14ac:dyDescent="0.3">
      <c r="B1028" s="14">
        <v>45975</v>
      </c>
      <c r="C1028" s="15" t="s">
        <v>123</v>
      </c>
      <c r="D1028" s="16" t="s">
        <v>651</v>
      </c>
      <c r="E1028" s="17">
        <v>5</v>
      </c>
      <c r="F1028" s="18">
        <v>27.5</v>
      </c>
    </row>
    <row r="1029" spans="2:6" ht="16.5" customHeight="1" thickBot="1" x14ac:dyDescent="0.3">
      <c r="B1029" s="22">
        <v>45975</v>
      </c>
      <c r="C1029" s="23" t="s">
        <v>131</v>
      </c>
      <c r="D1029" s="24" t="s">
        <v>387</v>
      </c>
      <c r="E1029" s="25">
        <v>2</v>
      </c>
      <c r="F1029" s="26">
        <v>11</v>
      </c>
    </row>
    <row r="1030" spans="2:6" ht="15.75" customHeight="1" x14ac:dyDescent="0.25">
      <c r="B1030" s="14">
        <v>45976</v>
      </c>
      <c r="C1030" s="15" t="s">
        <v>103</v>
      </c>
      <c r="D1030" s="16" t="s">
        <v>653</v>
      </c>
      <c r="E1030" s="17">
        <v>2</v>
      </c>
      <c r="F1030" s="18">
        <v>11</v>
      </c>
    </row>
    <row r="1031" spans="2:6" ht="16.5" customHeight="1" thickBot="1" x14ac:dyDescent="0.3">
      <c r="B1031" s="14">
        <v>45976</v>
      </c>
      <c r="C1031" s="15" t="s">
        <v>104</v>
      </c>
      <c r="D1031" s="16" t="s">
        <v>360</v>
      </c>
      <c r="E1031" s="17">
        <v>4</v>
      </c>
      <c r="F1031" s="18">
        <v>22</v>
      </c>
    </row>
    <row r="1032" spans="2:6" ht="16.5" customHeight="1" thickBot="1" x14ac:dyDescent="0.3">
      <c r="B1032" s="14">
        <v>45976</v>
      </c>
      <c r="C1032" s="15" t="s">
        <v>115</v>
      </c>
      <c r="D1032" s="16" t="s">
        <v>640</v>
      </c>
      <c r="E1032" s="17">
        <v>4</v>
      </c>
      <c r="F1032" s="18">
        <v>22</v>
      </c>
    </row>
    <row r="1033" spans="2:6" ht="16.5" customHeight="1" thickBot="1" x14ac:dyDescent="0.3">
      <c r="B1033" s="14">
        <v>45976</v>
      </c>
      <c r="C1033" s="15" t="s">
        <v>130</v>
      </c>
      <c r="D1033" s="16" t="s">
        <v>386</v>
      </c>
      <c r="E1033" s="17">
        <v>1</v>
      </c>
      <c r="F1033" s="18">
        <v>5.5</v>
      </c>
    </row>
    <row r="1034" spans="2:6" ht="16.5" customHeight="1" thickBot="1" x14ac:dyDescent="0.3">
      <c r="B1034" s="14">
        <v>45976</v>
      </c>
      <c r="C1034" s="15" t="s">
        <v>139</v>
      </c>
      <c r="D1034" s="16" t="s">
        <v>395</v>
      </c>
      <c r="E1034" s="17">
        <v>3</v>
      </c>
      <c r="F1034" s="18">
        <v>15.9</v>
      </c>
    </row>
    <row r="1035" spans="2:6" ht="16.5" customHeight="1" thickBot="1" x14ac:dyDescent="0.3">
      <c r="B1035" s="14">
        <v>45976</v>
      </c>
      <c r="C1035" s="15" t="s">
        <v>146</v>
      </c>
      <c r="D1035" s="16" t="s">
        <v>402</v>
      </c>
      <c r="E1035" s="17">
        <v>1</v>
      </c>
      <c r="F1035" s="18">
        <v>6.5</v>
      </c>
    </row>
    <row r="1036" spans="2:6" ht="16.5" customHeight="1" thickBot="1" x14ac:dyDescent="0.3">
      <c r="B1036" s="14">
        <v>45976</v>
      </c>
      <c r="C1036" s="15" t="s">
        <v>150</v>
      </c>
      <c r="D1036" s="16" t="s">
        <v>406</v>
      </c>
      <c r="E1036" s="17">
        <v>1</v>
      </c>
      <c r="F1036" s="18">
        <v>5.3</v>
      </c>
    </row>
    <row r="1037" spans="2:6" ht="16.5" customHeight="1" thickBot="1" x14ac:dyDescent="0.3">
      <c r="B1037" s="14">
        <v>45976</v>
      </c>
      <c r="C1037" s="15" t="s">
        <v>160</v>
      </c>
      <c r="D1037" s="16" t="s">
        <v>416</v>
      </c>
      <c r="E1037" s="17">
        <v>1</v>
      </c>
      <c r="F1037" s="18">
        <v>5.5</v>
      </c>
    </row>
    <row r="1038" spans="2:6" ht="16.5" customHeight="1" thickBot="1" x14ac:dyDescent="0.3">
      <c r="B1038" s="14">
        <v>45976</v>
      </c>
      <c r="C1038" s="15" t="s">
        <v>165</v>
      </c>
      <c r="D1038" s="16" t="s">
        <v>421</v>
      </c>
      <c r="E1038" s="17">
        <v>1</v>
      </c>
      <c r="F1038" s="18">
        <v>6.2</v>
      </c>
    </row>
    <row r="1039" spans="2:6" ht="16.5" customHeight="1" thickBot="1" x14ac:dyDescent="0.3">
      <c r="B1039" s="14">
        <v>45976</v>
      </c>
      <c r="C1039" s="15" t="s">
        <v>171</v>
      </c>
      <c r="D1039" s="16" t="s">
        <v>670</v>
      </c>
      <c r="E1039" s="17">
        <v>1</v>
      </c>
      <c r="F1039" s="18">
        <v>6</v>
      </c>
    </row>
    <row r="1040" spans="2:6" ht="16.5" customHeight="1" thickBot="1" x14ac:dyDescent="0.3">
      <c r="B1040" s="14">
        <v>45976</v>
      </c>
      <c r="C1040" s="15" t="s">
        <v>174</v>
      </c>
      <c r="D1040" s="16" t="s">
        <v>661</v>
      </c>
      <c r="E1040" s="17">
        <v>2</v>
      </c>
      <c r="F1040" s="18">
        <v>11</v>
      </c>
    </row>
    <row r="1041" spans="2:6" ht="16.5" customHeight="1" thickBot="1" x14ac:dyDescent="0.3">
      <c r="B1041" s="14">
        <v>45976</v>
      </c>
      <c r="C1041" s="15" t="s">
        <v>183</v>
      </c>
      <c r="D1041" s="16" t="s">
        <v>439</v>
      </c>
      <c r="E1041" s="17">
        <v>2</v>
      </c>
      <c r="F1041" s="18">
        <v>10.6</v>
      </c>
    </row>
    <row r="1042" spans="2:6" ht="16.5" customHeight="1" thickBot="1" x14ac:dyDescent="0.3">
      <c r="B1042" s="14">
        <v>45976</v>
      </c>
      <c r="C1042" s="15" t="s">
        <v>184</v>
      </c>
      <c r="D1042" s="16" t="s">
        <v>440</v>
      </c>
      <c r="E1042" s="17">
        <v>3</v>
      </c>
      <c r="F1042" s="18">
        <v>15.9</v>
      </c>
    </row>
    <row r="1043" spans="2:6" ht="16.5" customHeight="1" thickBot="1" x14ac:dyDescent="0.3">
      <c r="B1043" s="14">
        <v>45976</v>
      </c>
      <c r="C1043" s="15" t="s">
        <v>195</v>
      </c>
      <c r="D1043" s="16" t="s">
        <v>451</v>
      </c>
      <c r="E1043" s="17">
        <v>10</v>
      </c>
      <c r="F1043" s="18">
        <v>55</v>
      </c>
    </row>
    <row r="1044" spans="2:6" ht="16.5" customHeight="1" thickBot="1" x14ac:dyDescent="0.3">
      <c r="B1044" s="14">
        <v>45976</v>
      </c>
      <c r="C1044" s="15" t="s">
        <v>213</v>
      </c>
      <c r="D1044" s="16" t="s">
        <v>469</v>
      </c>
      <c r="E1044" s="17">
        <v>1</v>
      </c>
      <c r="F1044" s="18">
        <v>5.5</v>
      </c>
    </row>
    <row r="1045" spans="2:6" ht="16.5" customHeight="1" thickBot="1" x14ac:dyDescent="0.3">
      <c r="B1045" s="14">
        <v>45976</v>
      </c>
      <c r="C1045" s="15" t="s">
        <v>215</v>
      </c>
      <c r="D1045" s="16" t="s">
        <v>471</v>
      </c>
      <c r="E1045" s="17">
        <v>7</v>
      </c>
      <c r="F1045" s="18">
        <v>45.5</v>
      </c>
    </row>
    <row r="1046" spans="2:6" ht="16.5" customHeight="1" thickBot="1" x14ac:dyDescent="0.3">
      <c r="B1046" s="14">
        <v>45976</v>
      </c>
      <c r="C1046" s="15" t="s">
        <v>216</v>
      </c>
      <c r="D1046" s="16" t="s">
        <v>472</v>
      </c>
      <c r="E1046" s="17">
        <v>1</v>
      </c>
      <c r="F1046" s="18">
        <v>6</v>
      </c>
    </row>
    <row r="1047" spans="2:6" ht="16.5" customHeight="1" thickBot="1" x14ac:dyDescent="0.3">
      <c r="B1047" s="14">
        <v>45976</v>
      </c>
      <c r="C1047" s="15" t="s">
        <v>218</v>
      </c>
      <c r="D1047" s="16" t="s">
        <v>655</v>
      </c>
      <c r="E1047" s="17">
        <v>2</v>
      </c>
      <c r="F1047" s="18">
        <v>11</v>
      </c>
    </row>
    <row r="1048" spans="2:6" ht="16.5" customHeight="1" thickBot="1" x14ac:dyDescent="0.3">
      <c r="B1048" s="14">
        <v>45976</v>
      </c>
      <c r="C1048" s="15" t="s">
        <v>219</v>
      </c>
      <c r="D1048" s="16" t="s">
        <v>475</v>
      </c>
      <c r="E1048" s="17">
        <v>3</v>
      </c>
      <c r="F1048" s="18">
        <v>18</v>
      </c>
    </row>
    <row r="1049" spans="2:6" ht="16.5" customHeight="1" thickBot="1" x14ac:dyDescent="0.3">
      <c r="B1049" s="14">
        <v>45976</v>
      </c>
      <c r="C1049" s="15" t="s">
        <v>220</v>
      </c>
      <c r="D1049" s="16" t="s">
        <v>656</v>
      </c>
      <c r="E1049" s="17">
        <v>1</v>
      </c>
      <c r="F1049" s="18">
        <v>5.3</v>
      </c>
    </row>
    <row r="1050" spans="2:6" ht="16.5" customHeight="1" thickBot="1" x14ac:dyDescent="0.3">
      <c r="B1050" s="14">
        <v>45976</v>
      </c>
      <c r="C1050" s="15" t="s">
        <v>225</v>
      </c>
      <c r="D1050" s="16" t="s">
        <v>481</v>
      </c>
      <c r="E1050" s="17">
        <v>3</v>
      </c>
      <c r="F1050" s="18">
        <v>18</v>
      </c>
    </row>
    <row r="1051" spans="2:6" ht="16.5" customHeight="1" thickBot="1" x14ac:dyDescent="0.3">
      <c r="B1051" s="14">
        <v>45976</v>
      </c>
      <c r="C1051" s="15" t="s">
        <v>231</v>
      </c>
      <c r="D1051" s="16" t="s">
        <v>487</v>
      </c>
      <c r="E1051" s="17">
        <v>1</v>
      </c>
      <c r="F1051" s="18">
        <v>6.5</v>
      </c>
    </row>
    <row r="1052" spans="2:6" ht="16.5" customHeight="1" thickBot="1" x14ac:dyDescent="0.3">
      <c r="B1052" s="14">
        <v>45976</v>
      </c>
      <c r="C1052" s="15">
        <v>10019</v>
      </c>
      <c r="D1052" s="16" t="s">
        <v>666</v>
      </c>
      <c r="E1052" s="17">
        <v>1</v>
      </c>
      <c r="F1052" s="18">
        <v>8.9</v>
      </c>
    </row>
    <row r="1053" spans="2:6" ht="16.5" customHeight="1" thickBot="1" x14ac:dyDescent="0.3">
      <c r="B1053" s="14">
        <v>45976</v>
      </c>
      <c r="C1053" s="15">
        <v>10045</v>
      </c>
      <c r="D1053" s="16" t="s">
        <v>673</v>
      </c>
      <c r="E1053" s="17">
        <v>1</v>
      </c>
      <c r="F1053" s="18">
        <v>7.9</v>
      </c>
    </row>
    <row r="1054" spans="2:6" ht="16.5" customHeight="1" thickBot="1" x14ac:dyDescent="0.3">
      <c r="B1054" s="14">
        <v>45976</v>
      </c>
      <c r="C1054" s="15" t="s">
        <v>122</v>
      </c>
      <c r="D1054" s="16" t="s">
        <v>650</v>
      </c>
      <c r="E1054" s="17">
        <v>2</v>
      </c>
      <c r="F1054" s="18">
        <v>11</v>
      </c>
    </row>
    <row r="1055" spans="2:6" ht="16.5" customHeight="1" thickBot="1" x14ac:dyDescent="0.3">
      <c r="B1055" s="22">
        <v>45976</v>
      </c>
      <c r="C1055" s="23" t="s">
        <v>131</v>
      </c>
      <c r="D1055" s="24" t="s">
        <v>387</v>
      </c>
      <c r="E1055" s="25">
        <v>2</v>
      </c>
      <c r="F1055" s="26">
        <v>11</v>
      </c>
    </row>
    <row r="1056" spans="2:6" ht="15.75" customHeight="1" x14ac:dyDescent="0.25">
      <c r="B1056" s="14">
        <v>45977</v>
      </c>
      <c r="C1056" s="15" t="s">
        <v>114</v>
      </c>
      <c r="D1056" s="16" t="s">
        <v>370</v>
      </c>
      <c r="E1056" s="17">
        <v>2</v>
      </c>
      <c r="F1056" s="18">
        <v>10.6</v>
      </c>
    </row>
    <row r="1057" spans="2:6" ht="16.5" customHeight="1" thickBot="1" x14ac:dyDescent="0.3">
      <c r="B1057" s="14">
        <v>45977</v>
      </c>
      <c r="C1057" s="15" t="s">
        <v>125</v>
      </c>
      <c r="D1057" s="16" t="s">
        <v>381</v>
      </c>
      <c r="E1057" s="17">
        <v>1</v>
      </c>
      <c r="F1057" s="18">
        <v>5.3</v>
      </c>
    </row>
    <row r="1058" spans="2:6" ht="16.5" customHeight="1" thickBot="1" x14ac:dyDescent="0.3">
      <c r="B1058" s="14">
        <v>45977</v>
      </c>
      <c r="C1058" s="15" t="s">
        <v>130</v>
      </c>
      <c r="D1058" s="16" t="s">
        <v>386</v>
      </c>
      <c r="E1058" s="17">
        <v>1</v>
      </c>
      <c r="F1058" s="18">
        <v>5.5</v>
      </c>
    </row>
    <row r="1059" spans="2:6" ht="16.5" customHeight="1" thickBot="1" x14ac:dyDescent="0.3">
      <c r="B1059" s="14">
        <v>45977</v>
      </c>
      <c r="C1059" s="15" t="s">
        <v>139</v>
      </c>
      <c r="D1059" s="16" t="s">
        <v>395</v>
      </c>
      <c r="E1059" s="17">
        <v>1</v>
      </c>
      <c r="F1059" s="18">
        <v>5.3</v>
      </c>
    </row>
    <row r="1060" spans="2:6" ht="16.5" customHeight="1" thickBot="1" x14ac:dyDescent="0.3">
      <c r="B1060" s="14">
        <v>45977</v>
      </c>
      <c r="C1060" s="15" t="s">
        <v>172</v>
      </c>
      <c r="D1060" s="16" t="s">
        <v>643</v>
      </c>
      <c r="E1060" s="17">
        <v>2</v>
      </c>
      <c r="F1060" s="18">
        <v>10.8</v>
      </c>
    </row>
    <row r="1061" spans="2:6" ht="16.5" customHeight="1" thickBot="1" x14ac:dyDescent="0.3">
      <c r="B1061" s="14">
        <v>45977</v>
      </c>
      <c r="C1061" s="15" t="s">
        <v>174</v>
      </c>
      <c r="D1061" s="16" t="s">
        <v>661</v>
      </c>
      <c r="E1061" s="17">
        <v>2</v>
      </c>
      <c r="F1061" s="18">
        <v>11</v>
      </c>
    </row>
    <row r="1062" spans="2:6" ht="16.5" customHeight="1" thickBot="1" x14ac:dyDescent="0.3">
      <c r="B1062" s="14">
        <v>45977</v>
      </c>
      <c r="C1062" s="15" t="s">
        <v>195</v>
      </c>
      <c r="D1062" s="16" t="s">
        <v>451</v>
      </c>
      <c r="E1062" s="17">
        <v>5</v>
      </c>
      <c r="F1062" s="18">
        <v>27.5</v>
      </c>
    </row>
    <row r="1063" spans="2:6" ht="16.5" customHeight="1" thickBot="1" x14ac:dyDescent="0.3">
      <c r="B1063" s="14">
        <v>45977</v>
      </c>
      <c r="C1063" s="15" t="s">
        <v>196</v>
      </c>
      <c r="D1063" s="16" t="s">
        <v>692</v>
      </c>
      <c r="E1063" s="17">
        <v>1</v>
      </c>
      <c r="F1063" s="18">
        <v>6.2</v>
      </c>
    </row>
    <row r="1064" spans="2:6" ht="16.5" customHeight="1" thickBot="1" x14ac:dyDescent="0.3">
      <c r="B1064" s="14">
        <v>45977</v>
      </c>
      <c r="C1064" s="15" t="s">
        <v>201</v>
      </c>
      <c r="D1064" s="16" t="s">
        <v>664</v>
      </c>
      <c r="E1064" s="17">
        <v>1</v>
      </c>
      <c r="F1064" s="18">
        <v>5.5</v>
      </c>
    </row>
    <row r="1065" spans="2:6" ht="16.5" customHeight="1" thickBot="1" x14ac:dyDescent="0.3">
      <c r="B1065" s="14">
        <v>45977</v>
      </c>
      <c r="C1065" s="15" t="s">
        <v>213</v>
      </c>
      <c r="D1065" s="16" t="s">
        <v>469</v>
      </c>
      <c r="E1065" s="17">
        <v>1</v>
      </c>
      <c r="F1065" s="18">
        <v>5.5</v>
      </c>
    </row>
    <row r="1066" spans="2:6" ht="16.5" customHeight="1" thickBot="1" x14ac:dyDescent="0.3">
      <c r="B1066" s="14">
        <v>45977</v>
      </c>
      <c r="C1066" s="15" t="s">
        <v>215</v>
      </c>
      <c r="D1066" s="16" t="s">
        <v>471</v>
      </c>
      <c r="E1066" s="17">
        <v>4</v>
      </c>
      <c r="F1066" s="18">
        <v>26</v>
      </c>
    </row>
    <row r="1067" spans="2:6" ht="16.5" customHeight="1" thickBot="1" x14ac:dyDescent="0.3">
      <c r="B1067" s="14">
        <v>45977</v>
      </c>
      <c r="C1067" s="15" t="s">
        <v>216</v>
      </c>
      <c r="D1067" s="16" t="s">
        <v>472</v>
      </c>
      <c r="E1067" s="17">
        <v>3</v>
      </c>
      <c r="F1067" s="18">
        <v>18</v>
      </c>
    </row>
    <row r="1068" spans="2:6" ht="16.5" customHeight="1" thickBot="1" x14ac:dyDescent="0.3">
      <c r="B1068" s="14">
        <v>45977</v>
      </c>
      <c r="C1068" s="15" t="s">
        <v>218</v>
      </c>
      <c r="D1068" s="16" t="s">
        <v>655</v>
      </c>
      <c r="E1068" s="17">
        <v>1</v>
      </c>
      <c r="F1068" s="18">
        <v>5.5</v>
      </c>
    </row>
    <row r="1069" spans="2:6" ht="16.5" customHeight="1" thickBot="1" x14ac:dyDescent="0.3">
      <c r="B1069" s="14">
        <v>45977</v>
      </c>
      <c r="C1069" s="15" t="s">
        <v>225</v>
      </c>
      <c r="D1069" s="16" t="s">
        <v>481</v>
      </c>
      <c r="E1069" s="17">
        <v>3</v>
      </c>
      <c r="F1069" s="18">
        <v>18</v>
      </c>
    </row>
    <row r="1070" spans="2:6" ht="16.5" customHeight="1" thickBot="1" x14ac:dyDescent="0.3">
      <c r="B1070" s="14">
        <v>45977</v>
      </c>
      <c r="C1070" s="15" t="s">
        <v>204</v>
      </c>
      <c r="D1070" s="16" t="s">
        <v>668</v>
      </c>
      <c r="E1070" s="17">
        <v>1</v>
      </c>
      <c r="F1070" s="18">
        <v>7.7</v>
      </c>
    </row>
    <row r="1071" spans="2:6" ht="16.5" customHeight="1" thickBot="1" x14ac:dyDescent="0.3">
      <c r="B1071" s="14">
        <v>45977</v>
      </c>
      <c r="C1071" s="15" t="s">
        <v>118</v>
      </c>
      <c r="D1071" s="16" t="s">
        <v>649</v>
      </c>
      <c r="E1071" s="17">
        <v>1</v>
      </c>
      <c r="F1071" s="18">
        <v>5.5</v>
      </c>
    </row>
    <row r="1072" spans="2:6" ht="16.5" customHeight="1" thickBot="1" x14ac:dyDescent="0.3">
      <c r="B1072" s="14">
        <v>45977</v>
      </c>
      <c r="C1072" s="15" t="s">
        <v>119</v>
      </c>
      <c r="D1072" s="16" t="s">
        <v>657</v>
      </c>
      <c r="E1072" s="17">
        <v>1</v>
      </c>
      <c r="F1072" s="18">
        <v>5.5</v>
      </c>
    </row>
    <row r="1073" spans="2:6" ht="16.5" customHeight="1" thickBot="1" x14ac:dyDescent="0.3">
      <c r="B1073" s="14">
        <v>45977</v>
      </c>
      <c r="C1073" s="15" t="s">
        <v>123</v>
      </c>
      <c r="D1073" s="16" t="s">
        <v>651</v>
      </c>
      <c r="E1073" s="17">
        <v>4</v>
      </c>
      <c r="F1073" s="18">
        <v>22</v>
      </c>
    </row>
    <row r="1074" spans="2:6" ht="16.5" customHeight="1" thickBot="1" x14ac:dyDescent="0.3">
      <c r="B1074" s="14">
        <v>45977</v>
      </c>
      <c r="C1074" s="15" t="s">
        <v>131</v>
      </c>
      <c r="D1074" s="16" t="s">
        <v>387</v>
      </c>
      <c r="E1074" s="17">
        <v>1</v>
      </c>
      <c r="F1074" s="18">
        <v>5.5</v>
      </c>
    </row>
    <row r="1075" spans="2:6" ht="16.5" customHeight="1" thickBot="1" x14ac:dyDescent="0.3">
      <c r="B1075" s="14">
        <v>45977</v>
      </c>
      <c r="C1075" s="15" t="s">
        <v>153</v>
      </c>
      <c r="D1075" s="16" t="s">
        <v>685</v>
      </c>
      <c r="E1075" s="17">
        <v>1</v>
      </c>
      <c r="F1075" s="18">
        <v>4.5</v>
      </c>
    </row>
    <row r="1076" spans="2:6" ht="16.5" customHeight="1" thickBot="1" x14ac:dyDescent="0.3">
      <c r="B1076" s="22">
        <v>45977</v>
      </c>
      <c r="C1076" s="23">
        <v>10009</v>
      </c>
      <c r="D1076" s="24" t="s">
        <v>660</v>
      </c>
      <c r="E1076" s="25">
        <v>1</v>
      </c>
      <c r="F1076" s="26">
        <v>1.5</v>
      </c>
    </row>
    <row r="1077" spans="2:6" ht="15.75" customHeight="1" x14ac:dyDescent="0.25">
      <c r="B1077" s="14">
        <v>45978</v>
      </c>
      <c r="C1077" s="15" t="s">
        <v>111</v>
      </c>
      <c r="D1077" s="16" t="s">
        <v>367</v>
      </c>
      <c r="E1077" s="17">
        <v>1</v>
      </c>
      <c r="F1077" s="18">
        <v>5.5</v>
      </c>
    </row>
    <row r="1078" spans="2:6" ht="16.5" customHeight="1" thickBot="1" x14ac:dyDescent="0.3">
      <c r="B1078" s="14">
        <v>45978</v>
      </c>
      <c r="C1078" s="15" t="s">
        <v>114</v>
      </c>
      <c r="D1078" s="16" t="s">
        <v>370</v>
      </c>
      <c r="E1078" s="17">
        <v>1</v>
      </c>
      <c r="F1078" s="18">
        <v>5.3</v>
      </c>
    </row>
    <row r="1079" spans="2:6" ht="16.5" customHeight="1" thickBot="1" x14ac:dyDescent="0.3">
      <c r="B1079" s="14">
        <v>45978</v>
      </c>
      <c r="C1079" s="15" t="s">
        <v>115</v>
      </c>
      <c r="D1079" s="16" t="s">
        <v>640</v>
      </c>
      <c r="E1079" s="17">
        <v>2</v>
      </c>
      <c r="F1079" s="18">
        <v>11</v>
      </c>
    </row>
    <row r="1080" spans="2:6" ht="16.5" customHeight="1" thickBot="1" x14ac:dyDescent="0.3">
      <c r="B1080" s="14">
        <v>45978</v>
      </c>
      <c r="C1080" s="15" t="s">
        <v>130</v>
      </c>
      <c r="D1080" s="16" t="s">
        <v>386</v>
      </c>
      <c r="E1080" s="17">
        <v>2</v>
      </c>
      <c r="F1080" s="18">
        <v>11</v>
      </c>
    </row>
    <row r="1081" spans="2:6" ht="16.5" customHeight="1" thickBot="1" x14ac:dyDescent="0.3">
      <c r="B1081" s="14">
        <v>45978</v>
      </c>
      <c r="C1081" s="15" t="s">
        <v>139</v>
      </c>
      <c r="D1081" s="16" t="s">
        <v>395</v>
      </c>
      <c r="E1081" s="17">
        <v>2</v>
      </c>
      <c r="F1081" s="18">
        <v>10.6</v>
      </c>
    </row>
    <row r="1082" spans="2:6" ht="16.5" customHeight="1" thickBot="1" x14ac:dyDescent="0.3">
      <c r="B1082" s="14">
        <v>45978</v>
      </c>
      <c r="C1082" s="15" t="s">
        <v>146</v>
      </c>
      <c r="D1082" s="16" t="s">
        <v>402</v>
      </c>
      <c r="E1082" s="17">
        <v>2</v>
      </c>
      <c r="F1082" s="18">
        <v>13</v>
      </c>
    </row>
    <row r="1083" spans="2:6" ht="16.5" customHeight="1" thickBot="1" x14ac:dyDescent="0.3">
      <c r="B1083" s="14">
        <v>45978</v>
      </c>
      <c r="C1083" s="15" t="s">
        <v>150</v>
      </c>
      <c r="D1083" s="16" t="s">
        <v>406</v>
      </c>
      <c r="E1083" s="17">
        <v>1</v>
      </c>
      <c r="F1083" s="18">
        <v>5.3</v>
      </c>
    </row>
    <row r="1084" spans="2:6" ht="16.5" customHeight="1" thickBot="1" x14ac:dyDescent="0.3">
      <c r="B1084" s="14">
        <v>45978</v>
      </c>
      <c r="C1084" s="15" t="s">
        <v>160</v>
      </c>
      <c r="D1084" s="16" t="s">
        <v>416</v>
      </c>
      <c r="E1084" s="17">
        <v>2</v>
      </c>
      <c r="F1084" s="18">
        <v>11</v>
      </c>
    </row>
    <row r="1085" spans="2:6" ht="16.5" customHeight="1" thickBot="1" x14ac:dyDescent="0.3">
      <c r="B1085" s="14">
        <v>45978</v>
      </c>
      <c r="C1085" s="15" t="s">
        <v>165</v>
      </c>
      <c r="D1085" s="16" t="s">
        <v>421</v>
      </c>
      <c r="E1085" s="17">
        <v>1</v>
      </c>
      <c r="F1085" s="18">
        <v>6.2</v>
      </c>
    </row>
    <row r="1086" spans="2:6" ht="16.5" customHeight="1" thickBot="1" x14ac:dyDescent="0.3">
      <c r="B1086" s="14">
        <v>45978</v>
      </c>
      <c r="C1086" s="15" t="s">
        <v>169</v>
      </c>
      <c r="D1086" s="16" t="s">
        <v>425</v>
      </c>
      <c r="E1086" s="17">
        <v>1</v>
      </c>
      <c r="F1086" s="18">
        <v>6</v>
      </c>
    </row>
    <row r="1087" spans="2:6" ht="16.5" customHeight="1" thickBot="1" x14ac:dyDescent="0.3">
      <c r="B1087" s="14">
        <v>45978</v>
      </c>
      <c r="C1087" s="15" t="s">
        <v>172</v>
      </c>
      <c r="D1087" s="16" t="s">
        <v>643</v>
      </c>
      <c r="E1087" s="17">
        <v>3</v>
      </c>
      <c r="F1087" s="18">
        <v>16.2</v>
      </c>
    </row>
    <row r="1088" spans="2:6" ht="16.5" customHeight="1" thickBot="1" x14ac:dyDescent="0.3">
      <c r="B1088" s="14">
        <v>45978</v>
      </c>
      <c r="C1088" s="15" t="s">
        <v>184</v>
      </c>
      <c r="D1088" s="16" t="s">
        <v>440</v>
      </c>
      <c r="E1088" s="17">
        <v>2</v>
      </c>
      <c r="F1088" s="18">
        <v>10.6</v>
      </c>
    </row>
    <row r="1089" spans="2:6" ht="16.5" customHeight="1" thickBot="1" x14ac:dyDescent="0.3">
      <c r="B1089" s="14">
        <v>45978</v>
      </c>
      <c r="C1089" s="15" t="s">
        <v>195</v>
      </c>
      <c r="D1089" s="16" t="s">
        <v>451</v>
      </c>
      <c r="E1089" s="17">
        <v>18</v>
      </c>
      <c r="F1089" s="18">
        <v>99</v>
      </c>
    </row>
    <row r="1090" spans="2:6" ht="16.5" customHeight="1" thickBot="1" x14ac:dyDescent="0.3">
      <c r="B1090" s="14">
        <v>45978</v>
      </c>
      <c r="C1090" s="15" t="s">
        <v>205</v>
      </c>
      <c r="D1090" s="16" t="s">
        <v>461</v>
      </c>
      <c r="E1090" s="17">
        <v>1</v>
      </c>
      <c r="F1090" s="18">
        <v>5.4</v>
      </c>
    </row>
    <row r="1091" spans="2:6" ht="16.5" customHeight="1" thickBot="1" x14ac:dyDescent="0.3">
      <c r="B1091" s="14">
        <v>45978</v>
      </c>
      <c r="C1091" s="15" t="s">
        <v>213</v>
      </c>
      <c r="D1091" s="16" t="s">
        <v>469</v>
      </c>
      <c r="E1091" s="17">
        <v>2</v>
      </c>
      <c r="F1091" s="18">
        <v>11</v>
      </c>
    </row>
    <row r="1092" spans="2:6" ht="16.5" customHeight="1" thickBot="1" x14ac:dyDescent="0.3">
      <c r="B1092" s="14">
        <v>45978</v>
      </c>
      <c r="C1092" s="15" t="s">
        <v>214</v>
      </c>
      <c r="D1092" s="16" t="s">
        <v>654</v>
      </c>
      <c r="E1092" s="17">
        <v>1</v>
      </c>
      <c r="F1092" s="18">
        <v>5.5</v>
      </c>
    </row>
    <row r="1093" spans="2:6" ht="16.5" customHeight="1" thickBot="1" x14ac:dyDescent="0.3">
      <c r="B1093" s="14">
        <v>45978</v>
      </c>
      <c r="C1093" s="15" t="s">
        <v>215</v>
      </c>
      <c r="D1093" s="16" t="s">
        <v>471</v>
      </c>
      <c r="E1093" s="17">
        <v>1</v>
      </c>
      <c r="F1093" s="18">
        <v>6.5</v>
      </c>
    </row>
    <row r="1094" spans="2:6" ht="16.5" customHeight="1" thickBot="1" x14ac:dyDescent="0.3">
      <c r="B1094" s="14">
        <v>45978</v>
      </c>
      <c r="C1094" s="15" t="s">
        <v>216</v>
      </c>
      <c r="D1094" s="16" t="s">
        <v>472</v>
      </c>
      <c r="E1094" s="17">
        <v>1</v>
      </c>
      <c r="F1094" s="18">
        <v>6</v>
      </c>
    </row>
    <row r="1095" spans="2:6" ht="16.5" customHeight="1" thickBot="1" x14ac:dyDescent="0.3">
      <c r="B1095" s="14">
        <v>45978</v>
      </c>
      <c r="C1095" s="15" t="s">
        <v>218</v>
      </c>
      <c r="D1095" s="16" t="s">
        <v>655</v>
      </c>
      <c r="E1095" s="17">
        <v>1</v>
      </c>
      <c r="F1095" s="18">
        <v>5.5</v>
      </c>
    </row>
    <row r="1096" spans="2:6" ht="16.5" customHeight="1" thickBot="1" x14ac:dyDescent="0.3">
      <c r="B1096" s="14">
        <v>45978</v>
      </c>
      <c r="C1096" s="15" t="s">
        <v>219</v>
      </c>
      <c r="D1096" s="16" t="s">
        <v>475</v>
      </c>
      <c r="E1096" s="17">
        <v>1</v>
      </c>
      <c r="F1096" s="18">
        <v>6</v>
      </c>
    </row>
    <row r="1097" spans="2:6" ht="16.5" customHeight="1" thickBot="1" x14ac:dyDescent="0.3">
      <c r="B1097" s="14">
        <v>45978</v>
      </c>
      <c r="C1097" s="15" t="s">
        <v>220</v>
      </c>
      <c r="D1097" s="16" t="s">
        <v>656</v>
      </c>
      <c r="E1097" s="17">
        <v>1</v>
      </c>
      <c r="F1097" s="18">
        <v>5.3</v>
      </c>
    </row>
    <row r="1098" spans="2:6" ht="16.5" customHeight="1" thickBot="1" x14ac:dyDescent="0.3">
      <c r="B1098" s="14">
        <v>45978</v>
      </c>
      <c r="C1098" s="15" t="s">
        <v>225</v>
      </c>
      <c r="D1098" s="16" t="s">
        <v>481</v>
      </c>
      <c r="E1098" s="17">
        <v>4</v>
      </c>
      <c r="F1098" s="18">
        <v>24</v>
      </c>
    </row>
    <row r="1099" spans="2:6" ht="16.5" customHeight="1" thickBot="1" x14ac:dyDescent="0.3">
      <c r="B1099" s="14">
        <v>45978</v>
      </c>
      <c r="C1099" s="15" t="s">
        <v>226</v>
      </c>
      <c r="D1099" s="16" t="s">
        <v>482</v>
      </c>
      <c r="E1099" s="17">
        <v>1</v>
      </c>
      <c r="F1099" s="18">
        <v>5.5</v>
      </c>
    </row>
    <row r="1100" spans="2:6" ht="16.5" customHeight="1" thickBot="1" x14ac:dyDescent="0.3">
      <c r="B1100" s="14">
        <v>45978</v>
      </c>
      <c r="C1100" s="15" t="s">
        <v>231</v>
      </c>
      <c r="D1100" s="16" t="s">
        <v>487</v>
      </c>
      <c r="E1100" s="17">
        <v>1</v>
      </c>
      <c r="F1100" s="18">
        <v>6.5</v>
      </c>
    </row>
    <row r="1101" spans="2:6" ht="16.5" customHeight="1" thickBot="1" x14ac:dyDescent="0.3">
      <c r="B1101" s="14">
        <v>45978</v>
      </c>
      <c r="C1101" s="15" t="s">
        <v>236</v>
      </c>
      <c r="D1101" s="16" t="s">
        <v>644</v>
      </c>
      <c r="E1101" s="17">
        <v>1</v>
      </c>
      <c r="F1101" s="18">
        <v>6.2</v>
      </c>
    </row>
    <row r="1102" spans="2:6" ht="16.5" customHeight="1" thickBot="1" x14ac:dyDescent="0.3">
      <c r="B1102" s="14">
        <v>45978</v>
      </c>
      <c r="C1102" s="15" t="s">
        <v>206</v>
      </c>
      <c r="D1102" s="16" t="s">
        <v>462</v>
      </c>
      <c r="E1102" s="17">
        <v>1</v>
      </c>
      <c r="F1102" s="18">
        <v>2.7</v>
      </c>
    </row>
    <row r="1103" spans="2:6" ht="16.5" customHeight="1" thickBot="1" x14ac:dyDescent="0.3">
      <c r="B1103" s="14">
        <v>45978</v>
      </c>
      <c r="C1103" s="15" t="s">
        <v>200</v>
      </c>
      <c r="D1103" s="16" t="s">
        <v>646</v>
      </c>
      <c r="E1103" s="17">
        <v>1</v>
      </c>
      <c r="F1103" s="18">
        <v>7.4</v>
      </c>
    </row>
    <row r="1104" spans="2:6" ht="16.5" customHeight="1" thickBot="1" x14ac:dyDescent="0.3">
      <c r="B1104" s="14">
        <v>45978</v>
      </c>
      <c r="C1104" s="15" t="s">
        <v>116</v>
      </c>
      <c r="D1104" s="16" t="s">
        <v>665</v>
      </c>
      <c r="E1104" s="17">
        <v>1</v>
      </c>
      <c r="F1104" s="18">
        <v>5.5</v>
      </c>
    </row>
    <row r="1105" spans="2:6" ht="16.5" customHeight="1" thickBot="1" x14ac:dyDescent="0.3">
      <c r="B1105" s="14">
        <v>45978</v>
      </c>
      <c r="C1105" s="15" t="s">
        <v>118</v>
      </c>
      <c r="D1105" s="16" t="s">
        <v>649</v>
      </c>
      <c r="E1105" s="17">
        <v>1</v>
      </c>
      <c r="F1105" s="18">
        <v>5.5</v>
      </c>
    </row>
    <row r="1106" spans="2:6" ht="16.5" customHeight="1" thickBot="1" x14ac:dyDescent="0.3">
      <c r="B1106" s="14">
        <v>45978</v>
      </c>
      <c r="C1106" s="15" t="s">
        <v>119</v>
      </c>
      <c r="D1106" s="16" t="s">
        <v>657</v>
      </c>
      <c r="E1106" s="17">
        <v>1</v>
      </c>
      <c r="F1106" s="18">
        <v>5.5</v>
      </c>
    </row>
    <row r="1107" spans="2:6" ht="16.5" customHeight="1" thickBot="1" x14ac:dyDescent="0.3">
      <c r="B1107" s="14">
        <v>45978</v>
      </c>
      <c r="C1107" s="15" t="s">
        <v>120</v>
      </c>
      <c r="D1107" s="16" t="s">
        <v>693</v>
      </c>
      <c r="E1107" s="17">
        <v>2</v>
      </c>
      <c r="F1107" s="18">
        <v>11</v>
      </c>
    </row>
    <row r="1108" spans="2:6" ht="16.5" customHeight="1" thickBot="1" x14ac:dyDescent="0.3">
      <c r="B1108" s="14">
        <v>45978</v>
      </c>
      <c r="C1108" s="15" t="s">
        <v>121</v>
      </c>
      <c r="D1108" s="16" t="s">
        <v>658</v>
      </c>
      <c r="E1108" s="17">
        <v>2</v>
      </c>
      <c r="F1108" s="18">
        <v>11</v>
      </c>
    </row>
    <row r="1109" spans="2:6" ht="16.5" customHeight="1" thickBot="1" x14ac:dyDescent="0.3">
      <c r="B1109" s="14">
        <v>45978</v>
      </c>
      <c r="C1109" s="15" t="s">
        <v>122</v>
      </c>
      <c r="D1109" s="16" t="s">
        <v>650</v>
      </c>
      <c r="E1109" s="17">
        <v>1</v>
      </c>
      <c r="F1109" s="18">
        <v>5.5</v>
      </c>
    </row>
    <row r="1110" spans="2:6" ht="16.5" customHeight="1" thickBot="1" x14ac:dyDescent="0.3">
      <c r="B1110" s="22">
        <v>45978</v>
      </c>
      <c r="C1110" s="23">
        <v>10009</v>
      </c>
      <c r="D1110" s="24" t="s">
        <v>660</v>
      </c>
      <c r="E1110" s="25">
        <v>4</v>
      </c>
      <c r="F1110" s="26">
        <v>6</v>
      </c>
    </row>
    <row r="1111" spans="2:6" ht="15.75" customHeight="1" x14ac:dyDescent="0.25">
      <c r="B1111" s="14">
        <v>45980</v>
      </c>
      <c r="C1111" s="15" t="s">
        <v>115</v>
      </c>
      <c r="D1111" s="16" t="s">
        <v>640</v>
      </c>
      <c r="E1111" s="17">
        <v>2</v>
      </c>
      <c r="F1111" s="18">
        <v>11</v>
      </c>
    </row>
    <row r="1112" spans="2:6" ht="16.5" customHeight="1" thickBot="1" x14ac:dyDescent="0.3">
      <c r="B1112" s="14">
        <v>45980</v>
      </c>
      <c r="C1112" s="15" t="s">
        <v>132</v>
      </c>
      <c r="D1112" s="16" t="s">
        <v>388</v>
      </c>
      <c r="E1112" s="17">
        <v>2</v>
      </c>
      <c r="F1112" s="18">
        <v>11</v>
      </c>
    </row>
    <row r="1113" spans="2:6" ht="16.5" customHeight="1" thickBot="1" x14ac:dyDescent="0.3">
      <c r="B1113" s="14">
        <v>45980</v>
      </c>
      <c r="C1113" s="15" t="s">
        <v>139</v>
      </c>
      <c r="D1113" s="16" t="s">
        <v>395</v>
      </c>
      <c r="E1113" s="17">
        <v>3</v>
      </c>
      <c r="F1113" s="18">
        <v>15.9</v>
      </c>
    </row>
    <row r="1114" spans="2:6" ht="16.5" customHeight="1" thickBot="1" x14ac:dyDescent="0.3">
      <c r="B1114" s="14">
        <v>45980</v>
      </c>
      <c r="C1114" s="15" t="s">
        <v>150</v>
      </c>
      <c r="D1114" s="16" t="s">
        <v>406</v>
      </c>
      <c r="E1114" s="17">
        <v>1</v>
      </c>
      <c r="F1114" s="18">
        <v>5.3</v>
      </c>
    </row>
    <row r="1115" spans="2:6" ht="16.5" customHeight="1" thickBot="1" x14ac:dyDescent="0.3">
      <c r="B1115" s="14">
        <v>45980</v>
      </c>
      <c r="C1115" s="15" t="s">
        <v>170</v>
      </c>
      <c r="D1115" s="16" t="s">
        <v>676</v>
      </c>
      <c r="E1115" s="17">
        <v>3</v>
      </c>
      <c r="F1115" s="18">
        <v>15.9</v>
      </c>
    </row>
    <row r="1116" spans="2:6" ht="16.5" customHeight="1" thickBot="1" x14ac:dyDescent="0.3">
      <c r="B1116" s="14">
        <v>45980</v>
      </c>
      <c r="C1116" s="15" t="s">
        <v>171</v>
      </c>
      <c r="D1116" s="16" t="s">
        <v>670</v>
      </c>
      <c r="E1116" s="17">
        <v>1</v>
      </c>
      <c r="F1116" s="18">
        <v>6</v>
      </c>
    </row>
    <row r="1117" spans="2:6" ht="16.5" customHeight="1" thickBot="1" x14ac:dyDescent="0.3">
      <c r="B1117" s="14">
        <v>45980</v>
      </c>
      <c r="C1117" s="15" t="s">
        <v>172</v>
      </c>
      <c r="D1117" s="16" t="s">
        <v>643</v>
      </c>
      <c r="E1117" s="17">
        <v>1</v>
      </c>
      <c r="F1117" s="18">
        <v>5.4</v>
      </c>
    </row>
    <row r="1118" spans="2:6" ht="16.5" customHeight="1" thickBot="1" x14ac:dyDescent="0.3">
      <c r="B1118" s="14">
        <v>45980</v>
      </c>
      <c r="C1118" s="15" t="s">
        <v>192</v>
      </c>
      <c r="D1118" s="16" t="s">
        <v>448</v>
      </c>
      <c r="E1118" s="17">
        <v>1</v>
      </c>
      <c r="F1118" s="18">
        <v>5.5</v>
      </c>
    </row>
    <row r="1119" spans="2:6" ht="16.5" customHeight="1" thickBot="1" x14ac:dyDescent="0.3">
      <c r="B1119" s="14">
        <v>45980</v>
      </c>
      <c r="C1119" s="15" t="s">
        <v>195</v>
      </c>
      <c r="D1119" s="16" t="s">
        <v>451</v>
      </c>
      <c r="E1119" s="17">
        <v>14</v>
      </c>
      <c r="F1119" s="18">
        <v>77</v>
      </c>
    </row>
    <row r="1120" spans="2:6" ht="16.5" customHeight="1" thickBot="1" x14ac:dyDescent="0.3">
      <c r="B1120" s="14">
        <v>45980</v>
      </c>
      <c r="C1120" s="15" t="s">
        <v>196</v>
      </c>
      <c r="D1120" s="16" t="s">
        <v>692</v>
      </c>
      <c r="E1120" s="17">
        <v>1</v>
      </c>
      <c r="F1120" s="18">
        <v>6.2</v>
      </c>
    </row>
    <row r="1121" spans="2:6" ht="16.5" customHeight="1" thickBot="1" x14ac:dyDescent="0.3">
      <c r="B1121" s="14">
        <v>45980</v>
      </c>
      <c r="C1121" s="15" t="s">
        <v>201</v>
      </c>
      <c r="D1121" s="16" t="s">
        <v>664</v>
      </c>
      <c r="E1121" s="17">
        <v>4</v>
      </c>
      <c r="F1121" s="18">
        <v>22</v>
      </c>
    </row>
    <row r="1122" spans="2:6" ht="16.5" customHeight="1" thickBot="1" x14ac:dyDescent="0.3">
      <c r="B1122" s="14">
        <v>45980</v>
      </c>
      <c r="C1122" s="15" t="s">
        <v>214</v>
      </c>
      <c r="D1122" s="16" t="s">
        <v>654</v>
      </c>
      <c r="E1122" s="17">
        <v>1</v>
      </c>
      <c r="F1122" s="18">
        <v>5.5</v>
      </c>
    </row>
    <row r="1123" spans="2:6" ht="16.5" customHeight="1" thickBot="1" x14ac:dyDescent="0.3">
      <c r="B1123" s="14">
        <v>45980</v>
      </c>
      <c r="C1123" s="15" t="s">
        <v>215</v>
      </c>
      <c r="D1123" s="16" t="s">
        <v>471</v>
      </c>
      <c r="E1123" s="17">
        <v>1</v>
      </c>
      <c r="F1123" s="18">
        <v>6.5</v>
      </c>
    </row>
    <row r="1124" spans="2:6" ht="16.5" customHeight="1" thickBot="1" x14ac:dyDescent="0.3">
      <c r="B1124" s="14">
        <v>45980</v>
      </c>
      <c r="C1124" s="15" t="s">
        <v>216</v>
      </c>
      <c r="D1124" s="16" t="s">
        <v>472</v>
      </c>
      <c r="E1124" s="17">
        <v>2</v>
      </c>
      <c r="F1124" s="18">
        <v>12</v>
      </c>
    </row>
    <row r="1125" spans="2:6" ht="16.5" customHeight="1" thickBot="1" x14ac:dyDescent="0.3">
      <c r="B1125" s="14">
        <v>45980</v>
      </c>
      <c r="C1125" s="15" t="s">
        <v>219</v>
      </c>
      <c r="D1125" s="16" t="s">
        <v>475</v>
      </c>
      <c r="E1125" s="17">
        <v>2</v>
      </c>
      <c r="F1125" s="18">
        <v>12</v>
      </c>
    </row>
    <row r="1126" spans="2:6" ht="16.5" customHeight="1" thickBot="1" x14ac:dyDescent="0.3">
      <c r="B1126" s="14">
        <v>45980</v>
      </c>
      <c r="C1126" s="15" t="s">
        <v>231</v>
      </c>
      <c r="D1126" s="16" t="s">
        <v>487</v>
      </c>
      <c r="E1126" s="17">
        <v>1</v>
      </c>
      <c r="F1126" s="18">
        <v>6.5</v>
      </c>
    </row>
    <row r="1127" spans="2:6" ht="16.5" customHeight="1" thickBot="1" x14ac:dyDescent="0.3">
      <c r="B1127" s="14">
        <v>45980</v>
      </c>
      <c r="C1127" s="15" t="s">
        <v>236</v>
      </c>
      <c r="D1127" s="16" t="s">
        <v>644</v>
      </c>
      <c r="E1127" s="17">
        <v>1</v>
      </c>
      <c r="F1127" s="18">
        <v>6.2</v>
      </c>
    </row>
    <row r="1128" spans="2:6" ht="16.5" customHeight="1" thickBot="1" x14ac:dyDescent="0.3">
      <c r="B1128" s="14">
        <v>45980</v>
      </c>
      <c r="C1128" s="15" t="s">
        <v>118</v>
      </c>
      <c r="D1128" s="16" t="s">
        <v>649</v>
      </c>
      <c r="E1128" s="17">
        <v>1</v>
      </c>
      <c r="F1128" s="18">
        <v>5.5</v>
      </c>
    </row>
    <row r="1129" spans="2:6" ht="16.5" customHeight="1" thickBot="1" x14ac:dyDescent="0.3">
      <c r="B1129" s="14">
        <v>45980</v>
      </c>
      <c r="C1129" s="15" t="s">
        <v>119</v>
      </c>
      <c r="D1129" s="16" t="s">
        <v>657</v>
      </c>
      <c r="E1129" s="17">
        <v>2</v>
      </c>
      <c r="F1129" s="18">
        <v>11</v>
      </c>
    </row>
    <row r="1130" spans="2:6" ht="16.5" customHeight="1" thickBot="1" x14ac:dyDescent="0.3">
      <c r="B1130" s="14">
        <v>45980</v>
      </c>
      <c r="C1130" s="15" t="s">
        <v>122</v>
      </c>
      <c r="D1130" s="16" t="s">
        <v>650</v>
      </c>
      <c r="E1130" s="17">
        <v>1</v>
      </c>
      <c r="F1130" s="18">
        <v>5.5</v>
      </c>
    </row>
    <row r="1131" spans="2:6" ht="16.5" customHeight="1" thickBot="1" x14ac:dyDescent="0.3">
      <c r="B1131" s="22">
        <v>45980</v>
      </c>
      <c r="C1131" s="23" t="s">
        <v>131</v>
      </c>
      <c r="D1131" s="24" t="s">
        <v>387</v>
      </c>
      <c r="E1131" s="25">
        <v>1</v>
      </c>
      <c r="F1131" s="26">
        <v>5.5</v>
      </c>
    </row>
    <row r="1132" spans="2:6" ht="15.75" customHeight="1" x14ac:dyDescent="0.25">
      <c r="B1132" s="14">
        <v>45980</v>
      </c>
      <c r="C1132" s="15" t="s">
        <v>104</v>
      </c>
      <c r="D1132" s="16" t="s">
        <v>360</v>
      </c>
      <c r="E1132" s="17">
        <v>1</v>
      </c>
      <c r="F1132" s="18">
        <v>5.5</v>
      </c>
    </row>
    <row r="1133" spans="2:6" ht="16.5" customHeight="1" thickBot="1" x14ac:dyDescent="0.3">
      <c r="B1133" s="14">
        <v>45980</v>
      </c>
      <c r="C1133" s="15" t="s">
        <v>108</v>
      </c>
      <c r="D1133" s="16" t="s">
        <v>364</v>
      </c>
      <c r="E1133" s="17">
        <v>1</v>
      </c>
      <c r="F1133" s="18">
        <v>5.3</v>
      </c>
    </row>
    <row r="1134" spans="2:6" ht="16.5" customHeight="1" thickBot="1" x14ac:dyDescent="0.3">
      <c r="B1134" s="14">
        <v>45980</v>
      </c>
      <c r="C1134" s="15" t="s">
        <v>115</v>
      </c>
      <c r="D1134" s="16" t="s">
        <v>640</v>
      </c>
      <c r="E1134" s="17">
        <v>6</v>
      </c>
      <c r="F1134" s="18">
        <v>33</v>
      </c>
    </row>
    <row r="1135" spans="2:6" ht="16.5" customHeight="1" thickBot="1" x14ac:dyDescent="0.3">
      <c r="B1135" s="14">
        <v>45980</v>
      </c>
      <c r="C1135" s="15" t="s">
        <v>129</v>
      </c>
      <c r="D1135" s="16" t="s">
        <v>385</v>
      </c>
      <c r="E1135" s="17">
        <v>2</v>
      </c>
      <c r="F1135" s="18">
        <v>10.6</v>
      </c>
    </row>
    <row r="1136" spans="2:6" ht="16.5" customHeight="1" thickBot="1" x14ac:dyDescent="0.3">
      <c r="B1136" s="14">
        <v>45980</v>
      </c>
      <c r="C1136" s="15" t="s">
        <v>130</v>
      </c>
      <c r="D1136" s="16" t="s">
        <v>386</v>
      </c>
      <c r="E1136" s="17">
        <v>2</v>
      </c>
      <c r="F1136" s="18">
        <v>11</v>
      </c>
    </row>
    <row r="1137" spans="2:6" ht="16.5" customHeight="1" thickBot="1" x14ac:dyDescent="0.3">
      <c r="B1137" s="14">
        <v>45980</v>
      </c>
      <c r="C1137" s="15" t="s">
        <v>146</v>
      </c>
      <c r="D1137" s="16" t="s">
        <v>402</v>
      </c>
      <c r="E1137" s="17">
        <v>1</v>
      </c>
      <c r="F1137" s="18">
        <v>6.5</v>
      </c>
    </row>
    <row r="1138" spans="2:6" ht="16.5" customHeight="1" thickBot="1" x14ac:dyDescent="0.3">
      <c r="B1138" s="14">
        <v>45980</v>
      </c>
      <c r="C1138" s="15" t="s">
        <v>167</v>
      </c>
      <c r="D1138" s="16" t="s">
        <v>678</v>
      </c>
      <c r="E1138" s="17">
        <v>1</v>
      </c>
      <c r="F1138" s="18">
        <v>5.5</v>
      </c>
    </row>
    <row r="1139" spans="2:6" ht="16.5" customHeight="1" thickBot="1" x14ac:dyDescent="0.3">
      <c r="B1139" s="14">
        <v>45980</v>
      </c>
      <c r="C1139" s="15" t="s">
        <v>169</v>
      </c>
      <c r="D1139" s="16" t="s">
        <v>425</v>
      </c>
      <c r="E1139" s="17">
        <v>1</v>
      </c>
      <c r="F1139" s="18">
        <v>6</v>
      </c>
    </row>
    <row r="1140" spans="2:6" ht="16.5" customHeight="1" thickBot="1" x14ac:dyDescent="0.3">
      <c r="B1140" s="14">
        <v>45980</v>
      </c>
      <c r="C1140" s="15" t="s">
        <v>170</v>
      </c>
      <c r="D1140" s="16" t="s">
        <v>676</v>
      </c>
      <c r="E1140" s="17">
        <v>2</v>
      </c>
      <c r="F1140" s="18">
        <v>10.6</v>
      </c>
    </row>
    <row r="1141" spans="2:6" ht="16.5" customHeight="1" thickBot="1" x14ac:dyDescent="0.3">
      <c r="B1141" s="14">
        <v>45980</v>
      </c>
      <c r="C1141" s="15" t="s">
        <v>172</v>
      </c>
      <c r="D1141" s="16" t="s">
        <v>643</v>
      </c>
      <c r="E1141" s="17">
        <v>2</v>
      </c>
      <c r="F1141" s="18">
        <v>10.8</v>
      </c>
    </row>
    <row r="1142" spans="2:6" ht="16.5" customHeight="1" thickBot="1" x14ac:dyDescent="0.3">
      <c r="B1142" s="14">
        <v>45980</v>
      </c>
      <c r="C1142" s="15" t="s">
        <v>174</v>
      </c>
      <c r="D1142" s="16" t="s">
        <v>661</v>
      </c>
      <c r="E1142" s="17">
        <v>1</v>
      </c>
      <c r="F1142" s="18">
        <v>5.5</v>
      </c>
    </row>
    <row r="1143" spans="2:6" ht="16.5" customHeight="1" thickBot="1" x14ac:dyDescent="0.3">
      <c r="B1143" s="14">
        <v>45980</v>
      </c>
      <c r="C1143" s="15" t="s">
        <v>184</v>
      </c>
      <c r="D1143" s="16" t="s">
        <v>440</v>
      </c>
      <c r="E1143" s="17">
        <v>2</v>
      </c>
      <c r="F1143" s="18">
        <v>10.6</v>
      </c>
    </row>
    <row r="1144" spans="2:6" ht="16.5" customHeight="1" thickBot="1" x14ac:dyDescent="0.3">
      <c r="B1144" s="14">
        <v>45980</v>
      </c>
      <c r="C1144" s="15" t="s">
        <v>192</v>
      </c>
      <c r="D1144" s="16" t="s">
        <v>448</v>
      </c>
      <c r="E1144" s="17">
        <v>1</v>
      </c>
      <c r="F1144" s="18">
        <v>5.5</v>
      </c>
    </row>
    <row r="1145" spans="2:6" ht="16.5" customHeight="1" thickBot="1" x14ac:dyDescent="0.3">
      <c r="B1145" s="14">
        <v>45980</v>
      </c>
      <c r="C1145" s="15" t="s">
        <v>195</v>
      </c>
      <c r="D1145" s="16" t="s">
        <v>451</v>
      </c>
      <c r="E1145" s="17">
        <v>1</v>
      </c>
      <c r="F1145" s="18">
        <v>5.5</v>
      </c>
    </row>
    <row r="1146" spans="2:6" ht="16.5" customHeight="1" thickBot="1" x14ac:dyDescent="0.3">
      <c r="B1146" s="14">
        <v>45980</v>
      </c>
      <c r="C1146" s="15" t="s">
        <v>196</v>
      </c>
      <c r="D1146" s="16" t="s">
        <v>692</v>
      </c>
      <c r="E1146" s="17">
        <v>3</v>
      </c>
      <c r="F1146" s="18">
        <v>18.600000000000001</v>
      </c>
    </row>
    <row r="1147" spans="2:6" ht="16.5" customHeight="1" thickBot="1" x14ac:dyDescent="0.3">
      <c r="B1147" s="14">
        <v>45980</v>
      </c>
      <c r="C1147" s="15" t="s">
        <v>201</v>
      </c>
      <c r="D1147" s="16" t="s">
        <v>664</v>
      </c>
      <c r="E1147" s="17">
        <v>2</v>
      </c>
      <c r="F1147" s="18">
        <v>11</v>
      </c>
    </row>
    <row r="1148" spans="2:6" ht="16.5" customHeight="1" thickBot="1" x14ac:dyDescent="0.3">
      <c r="B1148" s="14">
        <v>45980</v>
      </c>
      <c r="C1148" s="15" t="s">
        <v>215</v>
      </c>
      <c r="D1148" s="16" t="s">
        <v>471</v>
      </c>
      <c r="E1148" s="17">
        <v>3</v>
      </c>
      <c r="F1148" s="18">
        <v>19.5</v>
      </c>
    </row>
    <row r="1149" spans="2:6" ht="16.5" customHeight="1" thickBot="1" x14ac:dyDescent="0.3">
      <c r="B1149" s="14">
        <v>45980</v>
      </c>
      <c r="C1149" s="15" t="s">
        <v>218</v>
      </c>
      <c r="D1149" s="16" t="s">
        <v>655</v>
      </c>
      <c r="E1149" s="17">
        <v>1</v>
      </c>
      <c r="F1149" s="18">
        <v>5.5</v>
      </c>
    </row>
    <row r="1150" spans="2:6" ht="16.5" customHeight="1" thickBot="1" x14ac:dyDescent="0.3">
      <c r="B1150" s="14">
        <v>45980</v>
      </c>
      <c r="C1150" s="15" t="s">
        <v>219</v>
      </c>
      <c r="D1150" s="16" t="s">
        <v>475</v>
      </c>
      <c r="E1150" s="17">
        <v>3</v>
      </c>
      <c r="F1150" s="18">
        <v>18</v>
      </c>
    </row>
    <row r="1151" spans="2:6" ht="16.5" customHeight="1" thickBot="1" x14ac:dyDescent="0.3">
      <c r="B1151" s="14">
        <v>45980</v>
      </c>
      <c r="C1151" s="15" t="s">
        <v>225</v>
      </c>
      <c r="D1151" s="16" t="s">
        <v>481</v>
      </c>
      <c r="E1151" s="17">
        <v>1</v>
      </c>
      <c r="F1151" s="18">
        <v>6</v>
      </c>
    </row>
    <row r="1152" spans="2:6" ht="16.5" customHeight="1" thickBot="1" x14ac:dyDescent="0.3">
      <c r="B1152" s="14">
        <v>45980</v>
      </c>
      <c r="C1152" s="15" t="s">
        <v>231</v>
      </c>
      <c r="D1152" s="16" t="s">
        <v>487</v>
      </c>
      <c r="E1152" s="17">
        <v>6</v>
      </c>
      <c r="F1152" s="18">
        <v>39</v>
      </c>
    </row>
    <row r="1153" spans="2:6" ht="16.5" customHeight="1" thickBot="1" x14ac:dyDescent="0.3">
      <c r="B1153" s="14">
        <v>45980</v>
      </c>
      <c r="C1153" s="15" t="s">
        <v>232</v>
      </c>
      <c r="D1153" s="16" t="s">
        <v>488</v>
      </c>
      <c r="E1153" s="17">
        <v>3</v>
      </c>
      <c r="F1153" s="18">
        <v>16.5</v>
      </c>
    </row>
    <row r="1154" spans="2:6" ht="16.5" customHeight="1" thickBot="1" x14ac:dyDescent="0.3">
      <c r="B1154" s="14">
        <v>45980</v>
      </c>
      <c r="C1154" s="15" t="s">
        <v>236</v>
      </c>
      <c r="D1154" s="16" t="s">
        <v>644</v>
      </c>
      <c r="E1154" s="17">
        <v>1</v>
      </c>
      <c r="F1154" s="18">
        <v>6.2</v>
      </c>
    </row>
    <row r="1155" spans="2:6" ht="16.5" customHeight="1" thickBot="1" x14ac:dyDescent="0.3">
      <c r="B1155" s="14">
        <v>45980</v>
      </c>
      <c r="C1155" s="15" t="s">
        <v>119</v>
      </c>
      <c r="D1155" s="16" t="s">
        <v>657</v>
      </c>
      <c r="E1155" s="17">
        <v>1</v>
      </c>
      <c r="F1155" s="18">
        <v>5.5</v>
      </c>
    </row>
    <row r="1156" spans="2:6" ht="16.5" customHeight="1" thickBot="1" x14ac:dyDescent="0.3">
      <c r="B1156" s="14">
        <v>45980</v>
      </c>
      <c r="C1156" s="15" t="s">
        <v>122</v>
      </c>
      <c r="D1156" s="16" t="s">
        <v>650</v>
      </c>
      <c r="E1156" s="17">
        <v>3</v>
      </c>
      <c r="F1156" s="18">
        <v>16.5</v>
      </c>
    </row>
    <row r="1157" spans="2:6" ht="16.5" customHeight="1" thickBot="1" x14ac:dyDescent="0.3">
      <c r="B1157" s="22">
        <v>45980</v>
      </c>
      <c r="C1157" s="23" t="s">
        <v>131</v>
      </c>
      <c r="D1157" s="24" t="s">
        <v>387</v>
      </c>
      <c r="E1157" s="25">
        <v>1</v>
      </c>
      <c r="F1157" s="26">
        <v>5.5</v>
      </c>
    </row>
    <row r="1158" spans="2:6" ht="15.75" customHeight="1" x14ac:dyDescent="0.25">
      <c r="B1158" s="14">
        <v>45981</v>
      </c>
      <c r="C1158" s="15" t="s">
        <v>108</v>
      </c>
      <c r="D1158" s="16" t="s">
        <v>364</v>
      </c>
      <c r="E1158" s="17">
        <v>3</v>
      </c>
      <c r="F1158" s="18">
        <v>15.9</v>
      </c>
    </row>
    <row r="1159" spans="2:6" ht="16.5" customHeight="1" thickBot="1" x14ac:dyDescent="0.3">
      <c r="B1159" s="14">
        <v>45981</v>
      </c>
      <c r="C1159" s="15" t="s">
        <v>114</v>
      </c>
      <c r="D1159" s="16" t="s">
        <v>370</v>
      </c>
      <c r="E1159" s="17">
        <v>1</v>
      </c>
      <c r="F1159" s="18">
        <v>5.3</v>
      </c>
    </row>
    <row r="1160" spans="2:6" ht="16.5" customHeight="1" thickBot="1" x14ac:dyDescent="0.3">
      <c r="B1160" s="14">
        <v>45981</v>
      </c>
      <c r="C1160" s="15" t="s">
        <v>115</v>
      </c>
      <c r="D1160" s="16" t="s">
        <v>640</v>
      </c>
      <c r="E1160" s="17">
        <v>1</v>
      </c>
      <c r="F1160" s="18">
        <v>5.5</v>
      </c>
    </row>
    <row r="1161" spans="2:6" ht="16.5" customHeight="1" thickBot="1" x14ac:dyDescent="0.3">
      <c r="B1161" s="14">
        <v>45981</v>
      </c>
      <c r="C1161" s="15" t="s">
        <v>130</v>
      </c>
      <c r="D1161" s="16" t="s">
        <v>386</v>
      </c>
      <c r="E1161" s="17">
        <v>1</v>
      </c>
      <c r="F1161" s="18">
        <v>5.5</v>
      </c>
    </row>
    <row r="1162" spans="2:6" ht="16.5" customHeight="1" thickBot="1" x14ac:dyDescent="0.3">
      <c r="B1162" s="14">
        <v>45981</v>
      </c>
      <c r="C1162" s="15" t="s">
        <v>146</v>
      </c>
      <c r="D1162" s="16" t="s">
        <v>402</v>
      </c>
      <c r="E1162" s="17">
        <v>1</v>
      </c>
      <c r="F1162" s="18">
        <v>6.5</v>
      </c>
    </row>
    <row r="1163" spans="2:6" ht="16.5" customHeight="1" thickBot="1" x14ac:dyDescent="0.3">
      <c r="B1163" s="14">
        <v>45981</v>
      </c>
      <c r="C1163" s="15" t="s">
        <v>150</v>
      </c>
      <c r="D1163" s="16" t="s">
        <v>406</v>
      </c>
      <c r="E1163" s="17">
        <v>1</v>
      </c>
      <c r="F1163" s="18">
        <v>5.3</v>
      </c>
    </row>
    <row r="1164" spans="2:6" ht="16.5" customHeight="1" thickBot="1" x14ac:dyDescent="0.3">
      <c r="B1164" s="14">
        <v>45981</v>
      </c>
      <c r="C1164" s="15" t="s">
        <v>151</v>
      </c>
      <c r="D1164" s="16" t="s">
        <v>407</v>
      </c>
      <c r="E1164" s="17">
        <v>2</v>
      </c>
      <c r="F1164" s="18">
        <v>10.6</v>
      </c>
    </row>
    <row r="1165" spans="2:6" ht="16.5" customHeight="1" thickBot="1" x14ac:dyDescent="0.3">
      <c r="B1165" s="14">
        <v>45981</v>
      </c>
      <c r="C1165" s="15" t="s">
        <v>170</v>
      </c>
      <c r="D1165" s="16" t="s">
        <v>676</v>
      </c>
      <c r="E1165" s="17">
        <v>1</v>
      </c>
      <c r="F1165" s="18">
        <v>5.3</v>
      </c>
    </row>
    <row r="1166" spans="2:6" ht="16.5" customHeight="1" thickBot="1" x14ac:dyDescent="0.3">
      <c r="B1166" s="14">
        <v>45981</v>
      </c>
      <c r="C1166" s="15" t="s">
        <v>172</v>
      </c>
      <c r="D1166" s="16" t="s">
        <v>643</v>
      </c>
      <c r="E1166" s="17">
        <v>1</v>
      </c>
      <c r="F1166" s="18">
        <v>5.4</v>
      </c>
    </row>
    <row r="1167" spans="2:6" ht="16.5" customHeight="1" thickBot="1" x14ac:dyDescent="0.3">
      <c r="B1167" s="14">
        <v>45981</v>
      </c>
      <c r="C1167" s="15" t="s">
        <v>184</v>
      </c>
      <c r="D1167" s="16" t="s">
        <v>440</v>
      </c>
      <c r="E1167" s="17">
        <v>3</v>
      </c>
      <c r="F1167" s="18">
        <v>15.9</v>
      </c>
    </row>
    <row r="1168" spans="2:6" ht="16.5" customHeight="1" thickBot="1" x14ac:dyDescent="0.3">
      <c r="B1168" s="14">
        <v>45981</v>
      </c>
      <c r="C1168" s="15" t="s">
        <v>196</v>
      </c>
      <c r="D1168" s="16" t="s">
        <v>692</v>
      </c>
      <c r="E1168" s="17">
        <v>4</v>
      </c>
      <c r="F1168" s="18">
        <v>24.8</v>
      </c>
    </row>
    <row r="1169" spans="2:6" ht="16.5" customHeight="1" thickBot="1" x14ac:dyDescent="0.3">
      <c r="B1169" s="14">
        <v>45981</v>
      </c>
      <c r="C1169" s="15" t="s">
        <v>201</v>
      </c>
      <c r="D1169" s="16" t="s">
        <v>664</v>
      </c>
      <c r="E1169" s="17">
        <v>2</v>
      </c>
      <c r="F1169" s="18">
        <v>11</v>
      </c>
    </row>
    <row r="1170" spans="2:6" ht="16.5" customHeight="1" thickBot="1" x14ac:dyDescent="0.3">
      <c r="B1170" s="14">
        <v>45981</v>
      </c>
      <c r="C1170" s="15" t="s">
        <v>215</v>
      </c>
      <c r="D1170" s="16" t="s">
        <v>471</v>
      </c>
      <c r="E1170" s="17">
        <v>3</v>
      </c>
      <c r="F1170" s="18">
        <v>19.5</v>
      </c>
    </row>
    <row r="1171" spans="2:6" ht="16.5" customHeight="1" thickBot="1" x14ac:dyDescent="0.3">
      <c r="B1171" s="14">
        <v>45981</v>
      </c>
      <c r="C1171" s="15" t="s">
        <v>216</v>
      </c>
      <c r="D1171" s="16" t="s">
        <v>472</v>
      </c>
      <c r="E1171" s="17">
        <v>1</v>
      </c>
      <c r="F1171" s="18">
        <v>6</v>
      </c>
    </row>
    <row r="1172" spans="2:6" ht="16.5" customHeight="1" thickBot="1" x14ac:dyDescent="0.3">
      <c r="B1172" s="14">
        <v>45981</v>
      </c>
      <c r="C1172" s="15" t="s">
        <v>219</v>
      </c>
      <c r="D1172" s="16" t="s">
        <v>475</v>
      </c>
      <c r="E1172" s="17">
        <v>1</v>
      </c>
      <c r="F1172" s="18">
        <v>6</v>
      </c>
    </row>
    <row r="1173" spans="2:6" ht="16.5" customHeight="1" thickBot="1" x14ac:dyDescent="0.3">
      <c r="B1173" s="14">
        <v>45981</v>
      </c>
      <c r="C1173" s="15" t="s">
        <v>226</v>
      </c>
      <c r="D1173" s="16" t="s">
        <v>482</v>
      </c>
      <c r="E1173" s="17">
        <v>1</v>
      </c>
      <c r="F1173" s="18">
        <v>5.5</v>
      </c>
    </row>
    <row r="1174" spans="2:6" ht="16.5" customHeight="1" thickBot="1" x14ac:dyDescent="0.3">
      <c r="B1174" s="14">
        <v>45981</v>
      </c>
      <c r="C1174" s="15" t="s">
        <v>231</v>
      </c>
      <c r="D1174" s="16" t="s">
        <v>487</v>
      </c>
      <c r="E1174" s="17">
        <v>2</v>
      </c>
      <c r="F1174" s="18">
        <v>13</v>
      </c>
    </row>
    <row r="1175" spans="2:6" ht="16.5" customHeight="1" thickBot="1" x14ac:dyDescent="0.3">
      <c r="B1175" s="14">
        <v>45981</v>
      </c>
      <c r="C1175" s="15" t="s">
        <v>232</v>
      </c>
      <c r="D1175" s="16" t="s">
        <v>488</v>
      </c>
      <c r="E1175" s="17">
        <v>1</v>
      </c>
      <c r="F1175" s="18">
        <v>5.5</v>
      </c>
    </row>
    <row r="1176" spans="2:6" ht="16.5" customHeight="1" thickBot="1" x14ac:dyDescent="0.3">
      <c r="B1176" s="14">
        <v>45981</v>
      </c>
      <c r="C1176" s="15" t="s">
        <v>203</v>
      </c>
      <c r="D1176" s="16" t="s">
        <v>694</v>
      </c>
      <c r="E1176" s="17">
        <v>1</v>
      </c>
      <c r="F1176" s="18">
        <v>7.7</v>
      </c>
    </row>
    <row r="1177" spans="2:6" ht="16.5" customHeight="1" thickBot="1" x14ac:dyDescent="0.3">
      <c r="B1177" s="14">
        <v>45981</v>
      </c>
      <c r="C1177" s="15" t="s">
        <v>204</v>
      </c>
      <c r="D1177" s="16" t="s">
        <v>668</v>
      </c>
      <c r="E1177" s="17">
        <v>1</v>
      </c>
      <c r="F1177" s="18">
        <v>7.7</v>
      </c>
    </row>
    <row r="1178" spans="2:6" ht="16.5" customHeight="1" thickBot="1" x14ac:dyDescent="0.3">
      <c r="B1178" s="14">
        <v>45981</v>
      </c>
      <c r="C1178" s="15">
        <v>10022</v>
      </c>
      <c r="D1178" s="16" t="s">
        <v>689</v>
      </c>
      <c r="E1178" s="17">
        <v>1</v>
      </c>
      <c r="F1178" s="18">
        <v>8.9</v>
      </c>
    </row>
    <row r="1179" spans="2:6" ht="16.5" customHeight="1" thickBot="1" x14ac:dyDescent="0.3">
      <c r="B1179" s="14">
        <v>45981</v>
      </c>
      <c r="C1179" s="15" t="s">
        <v>118</v>
      </c>
      <c r="D1179" s="16" t="s">
        <v>649</v>
      </c>
      <c r="E1179" s="17">
        <v>1</v>
      </c>
      <c r="F1179" s="18">
        <v>5.5</v>
      </c>
    </row>
    <row r="1180" spans="2:6" ht="16.5" customHeight="1" thickBot="1" x14ac:dyDescent="0.3">
      <c r="B1180" s="14">
        <v>45981</v>
      </c>
      <c r="C1180" s="15" t="s">
        <v>119</v>
      </c>
      <c r="D1180" s="16" t="s">
        <v>657</v>
      </c>
      <c r="E1180" s="17">
        <v>1</v>
      </c>
      <c r="F1180" s="18">
        <v>5.5</v>
      </c>
    </row>
    <row r="1181" spans="2:6" ht="16.5" customHeight="1" thickBot="1" x14ac:dyDescent="0.3">
      <c r="B1181" s="14">
        <v>45981</v>
      </c>
      <c r="C1181" s="15" t="s">
        <v>121</v>
      </c>
      <c r="D1181" s="16" t="s">
        <v>658</v>
      </c>
      <c r="E1181" s="17">
        <v>1</v>
      </c>
      <c r="F1181" s="18">
        <v>5.5</v>
      </c>
    </row>
    <row r="1182" spans="2:6" ht="16.5" customHeight="1" thickBot="1" x14ac:dyDescent="0.3">
      <c r="B1182" s="14">
        <v>45981</v>
      </c>
      <c r="C1182" s="15" t="s">
        <v>122</v>
      </c>
      <c r="D1182" s="16" t="s">
        <v>650</v>
      </c>
      <c r="E1182" s="17">
        <v>1</v>
      </c>
      <c r="F1182" s="18">
        <v>5.5</v>
      </c>
    </row>
    <row r="1183" spans="2:6" ht="16.5" customHeight="1" thickBot="1" x14ac:dyDescent="0.3">
      <c r="B1183" s="22">
        <v>45981</v>
      </c>
      <c r="C1183" s="23">
        <v>10009</v>
      </c>
      <c r="D1183" s="24" t="s">
        <v>660</v>
      </c>
      <c r="E1183" s="25">
        <v>2</v>
      </c>
      <c r="F1183" s="26">
        <v>3</v>
      </c>
    </row>
    <row r="1184" spans="2:6" ht="15.75" customHeight="1" x14ac:dyDescent="0.25">
      <c r="B1184" s="14">
        <v>45982</v>
      </c>
      <c r="C1184" s="15" t="s">
        <v>103</v>
      </c>
      <c r="D1184" s="16" t="s">
        <v>653</v>
      </c>
      <c r="E1184" s="17">
        <v>2</v>
      </c>
      <c r="F1184" s="18">
        <v>11</v>
      </c>
    </row>
    <row r="1185" spans="2:6" ht="16.5" customHeight="1" thickBot="1" x14ac:dyDescent="0.3">
      <c r="B1185" s="14">
        <v>45982</v>
      </c>
      <c r="C1185" s="15" t="s">
        <v>104</v>
      </c>
      <c r="D1185" s="16" t="s">
        <v>360</v>
      </c>
      <c r="E1185" s="17">
        <v>1</v>
      </c>
      <c r="F1185" s="18">
        <v>5.5</v>
      </c>
    </row>
    <row r="1186" spans="2:6" ht="16.5" customHeight="1" thickBot="1" x14ac:dyDescent="0.3">
      <c r="B1186" s="14">
        <v>45982</v>
      </c>
      <c r="C1186" s="15" t="s">
        <v>108</v>
      </c>
      <c r="D1186" s="16" t="s">
        <v>364</v>
      </c>
      <c r="E1186" s="17">
        <v>3</v>
      </c>
      <c r="F1186" s="18">
        <v>15.9</v>
      </c>
    </row>
    <row r="1187" spans="2:6" ht="16.5" customHeight="1" thickBot="1" x14ac:dyDescent="0.3">
      <c r="B1187" s="14">
        <v>45982</v>
      </c>
      <c r="C1187" s="15" t="s">
        <v>114</v>
      </c>
      <c r="D1187" s="16" t="s">
        <v>370</v>
      </c>
      <c r="E1187" s="17">
        <v>1</v>
      </c>
      <c r="F1187" s="18">
        <v>5.3</v>
      </c>
    </row>
    <row r="1188" spans="2:6" ht="16.5" customHeight="1" thickBot="1" x14ac:dyDescent="0.3">
      <c r="B1188" s="14">
        <v>45982</v>
      </c>
      <c r="C1188" s="15" t="s">
        <v>130</v>
      </c>
      <c r="D1188" s="16" t="s">
        <v>386</v>
      </c>
      <c r="E1188" s="17">
        <v>3</v>
      </c>
      <c r="F1188" s="18">
        <v>16.5</v>
      </c>
    </row>
    <row r="1189" spans="2:6" ht="16.5" customHeight="1" thickBot="1" x14ac:dyDescent="0.3">
      <c r="B1189" s="14">
        <v>45982</v>
      </c>
      <c r="C1189" s="15" t="s">
        <v>139</v>
      </c>
      <c r="D1189" s="16" t="s">
        <v>395</v>
      </c>
      <c r="E1189" s="17">
        <v>3</v>
      </c>
      <c r="F1189" s="18">
        <v>15.9</v>
      </c>
    </row>
    <row r="1190" spans="2:6" ht="16.5" customHeight="1" thickBot="1" x14ac:dyDescent="0.3">
      <c r="B1190" s="14">
        <v>45982</v>
      </c>
      <c r="C1190" s="15" t="s">
        <v>151</v>
      </c>
      <c r="D1190" s="16" t="s">
        <v>407</v>
      </c>
      <c r="E1190" s="17">
        <v>1</v>
      </c>
      <c r="F1190" s="18">
        <v>5.3</v>
      </c>
    </row>
    <row r="1191" spans="2:6" ht="16.5" customHeight="1" thickBot="1" x14ac:dyDescent="0.3">
      <c r="B1191" s="14">
        <v>45982</v>
      </c>
      <c r="C1191" s="15" t="s">
        <v>165</v>
      </c>
      <c r="D1191" s="16" t="s">
        <v>421</v>
      </c>
      <c r="E1191" s="17">
        <v>1</v>
      </c>
      <c r="F1191" s="18">
        <v>6.2</v>
      </c>
    </row>
    <row r="1192" spans="2:6" ht="16.5" customHeight="1" thickBot="1" x14ac:dyDescent="0.3">
      <c r="B1192" s="14">
        <v>45982</v>
      </c>
      <c r="C1192" s="15" t="s">
        <v>170</v>
      </c>
      <c r="D1192" s="16" t="s">
        <v>676</v>
      </c>
      <c r="E1192" s="17">
        <v>1</v>
      </c>
      <c r="F1192" s="18">
        <v>5.3</v>
      </c>
    </row>
    <row r="1193" spans="2:6" ht="16.5" customHeight="1" thickBot="1" x14ac:dyDescent="0.3">
      <c r="B1193" s="14">
        <v>45982</v>
      </c>
      <c r="C1193" s="15" t="s">
        <v>172</v>
      </c>
      <c r="D1193" s="16" t="s">
        <v>643</v>
      </c>
      <c r="E1193" s="17">
        <v>1</v>
      </c>
      <c r="F1193" s="18">
        <v>5.4</v>
      </c>
    </row>
    <row r="1194" spans="2:6" ht="16.5" customHeight="1" thickBot="1" x14ac:dyDescent="0.3">
      <c r="B1194" s="14">
        <v>45982</v>
      </c>
      <c r="C1194" s="15" t="s">
        <v>174</v>
      </c>
      <c r="D1194" s="16" t="s">
        <v>661</v>
      </c>
      <c r="E1194" s="17">
        <v>2</v>
      </c>
      <c r="F1194" s="18">
        <v>11</v>
      </c>
    </row>
    <row r="1195" spans="2:6" ht="16.5" customHeight="1" thickBot="1" x14ac:dyDescent="0.3">
      <c r="B1195" s="14">
        <v>45982</v>
      </c>
      <c r="C1195" s="15" t="s">
        <v>192</v>
      </c>
      <c r="D1195" s="16" t="s">
        <v>448</v>
      </c>
      <c r="E1195" s="17">
        <v>1</v>
      </c>
      <c r="F1195" s="18">
        <v>5.5</v>
      </c>
    </row>
    <row r="1196" spans="2:6" ht="16.5" customHeight="1" thickBot="1" x14ac:dyDescent="0.3">
      <c r="B1196" s="14">
        <v>45982</v>
      </c>
      <c r="C1196" s="15" t="s">
        <v>196</v>
      </c>
      <c r="D1196" s="16" t="s">
        <v>692</v>
      </c>
      <c r="E1196" s="17">
        <v>1</v>
      </c>
      <c r="F1196" s="18">
        <v>6.2</v>
      </c>
    </row>
    <row r="1197" spans="2:6" ht="16.5" customHeight="1" thickBot="1" x14ac:dyDescent="0.3">
      <c r="B1197" s="14">
        <v>45982</v>
      </c>
      <c r="C1197" s="15" t="s">
        <v>215</v>
      </c>
      <c r="D1197" s="16" t="s">
        <v>471</v>
      </c>
      <c r="E1197" s="17">
        <v>3</v>
      </c>
      <c r="F1197" s="18">
        <v>19.5</v>
      </c>
    </row>
    <row r="1198" spans="2:6" ht="16.5" customHeight="1" thickBot="1" x14ac:dyDescent="0.3">
      <c r="B1198" s="14">
        <v>45982</v>
      </c>
      <c r="C1198" s="15" t="s">
        <v>216</v>
      </c>
      <c r="D1198" s="16" t="s">
        <v>472</v>
      </c>
      <c r="E1198" s="17">
        <v>1</v>
      </c>
      <c r="F1198" s="18">
        <v>6</v>
      </c>
    </row>
    <row r="1199" spans="2:6" ht="16.5" customHeight="1" thickBot="1" x14ac:dyDescent="0.3">
      <c r="B1199" s="14">
        <v>45982</v>
      </c>
      <c r="C1199" s="15" t="s">
        <v>219</v>
      </c>
      <c r="D1199" s="16" t="s">
        <v>475</v>
      </c>
      <c r="E1199" s="17">
        <v>2</v>
      </c>
      <c r="F1199" s="18">
        <v>12</v>
      </c>
    </row>
    <row r="1200" spans="2:6" ht="16.5" customHeight="1" thickBot="1" x14ac:dyDescent="0.3">
      <c r="B1200" s="14">
        <v>45982</v>
      </c>
      <c r="C1200" s="15" t="s">
        <v>225</v>
      </c>
      <c r="D1200" s="16" t="s">
        <v>481</v>
      </c>
      <c r="E1200" s="17">
        <v>2</v>
      </c>
      <c r="F1200" s="18">
        <v>12</v>
      </c>
    </row>
    <row r="1201" spans="2:6" ht="16.5" customHeight="1" thickBot="1" x14ac:dyDescent="0.3">
      <c r="B1201" s="14">
        <v>45982</v>
      </c>
      <c r="C1201" s="15" t="s">
        <v>232</v>
      </c>
      <c r="D1201" s="16" t="s">
        <v>488</v>
      </c>
      <c r="E1201" s="17">
        <v>1</v>
      </c>
      <c r="F1201" s="18">
        <v>5.5</v>
      </c>
    </row>
    <row r="1202" spans="2:6" ht="16.5" customHeight="1" thickBot="1" x14ac:dyDescent="0.3">
      <c r="B1202" s="14">
        <v>45982</v>
      </c>
      <c r="C1202" s="15">
        <v>10031</v>
      </c>
      <c r="D1202" s="16" t="s">
        <v>695</v>
      </c>
      <c r="E1202" s="17">
        <v>1</v>
      </c>
      <c r="F1202" s="18">
        <v>7.9</v>
      </c>
    </row>
    <row r="1203" spans="2:6" ht="16.5" customHeight="1" thickBot="1" x14ac:dyDescent="0.3">
      <c r="B1203" s="14">
        <v>45982</v>
      </c>
      <c r="C1203" s="15" t="s">
        <v>120</v>
      </c>
      <c r="D1203" s="16" t="s">
        <v>693</v>
      </c>
      <c r="E1203" s="17">
        <v>2</v>
      </c>
      <c r="F1203" s="18">
        <v>11</v>
      </c>
    </row>
    <row r="1204" spans="2:6" ht="16.5" customHeight="1" thickBot="1" x14ac:dyDescent="0.3">
      <c r="B1204" s="14">
        <v>45982</v>
      </c>
      <c r="C1204" s="15" t="s">
        <v>122</v>
      </c>
      <c r="D1204" s="16" t="s">
        <v>650</v>
      </c>
      <c r="E1204" s="17">
        <v>2</v>
      </c>
      <c r="F1204" s="18">
        <v>11</v>
      </c>
    </row>
    <row r="1205" spans="2:6" ht="16.5" customHeight="1" thickBot="1" x14ac:dyDescent="0.3">
      <c r="B1205" s="14">
        <v>45982</v>
      </c>
      <c r="C1205" s="15" t="s">
        <v>123</v>
      </c>
      <c r="D1205" s="16" t="s">
        <v>651</v>
      </c>
      <c r="E1205" s="17">
        <v>4</v>
      </c>
      <c r="F1205" s="18">
        <v>22</v>
      </c>
    </row>
    <row r="1206" spans="2:6" ht="16.5" customHeight="1" thickBot="1" x14ac:dyDescent="0.3">
      <c r="B1206" s="14">
        <v>45982</v>
      </c>
      <c r="C1206" s="15" t="s">
        <v>131</v>
      </c>
      <c r="D1206" s="16" t="s">
        <v>387</v>
      </c>
      <c r="E1206" s="17">
        <v>1</v>
      </c>
      <c r="F1206" s="18">
        <v>5.5</v>
      </c>
    </row>
    <row r="1207" spans="2:6" ht="16.5" customHeight="1" thickBot="1" x14ac:dyDescent="0.3">
      <c r="B1207" s="14">
        <v>45982</v>
      </c>
      <c r="C1207" s="15" t="s">
        <v>153</v>
      </c>
      <c r="D1207" s="16" t="s">
        <v>685</v>
      </c>
      <c r="E1207" s="17">
        <v>1</v>
      </c>
      <c r="F1207" s="18">
        <v>4.5</v>
      </c>
    </row>
    <row r="1208" spans="2:6" ht="16.5" customHeight="1" thickBot="1" x14ac:dyDescent="0.3">
      <c r="B1208" s="22">
        <v>45982</v>
      </c>
      <c r="C1208" s="23">
        <v>10009</v>
      </c>
      <c r="D1208" s="24" t="s">
        <v>660</v>
      </c>
      <c r="E1208" s="25">
        <v>1</v>
      </c>
      <c r="F1208" s="26">
        <v>1.5</v>
      </c>
    </row>
    <row r="1209" spans="2:6" ht="15.75" customHeight="1" x14ac:dyDescent="0.25">
      <c r="B1209" s="14">
        <v>45983</v>
      </c>
      <c r="C1209" s="15" t="s">
        <v>103</v>
      </c>
      <c r="D1209" s="16" t="s">
        <v>653</v>
      </c>
      <c r="E1209" s="17">
        <v>1</v>
      </c>
      <c r="F1209" s="18">
        <v>5.5</v>
      </c>
    </row>
    <row r="1210" spans="2:6" ht="16.5" customHeight="1" thickBot="1" x14ac:dyDescent="0.3">
      <c r="B1210" s="14">
        <v>45983</v>
      </c>
      <c r="C1210" s="15" t="s">
        <v>111</v>
      </c>
      <c r="D1210" s="16" t="s">
        <v>367</v>
      </c>
      <c r="E1210" s="17">
        <v>1</v>
      </c>
      <c r="F1210" s="18">
        <v>5.5</v>
      </c>
    </row>
    <row r="1211" spans="2:6" ht="16.5" customHeight="1" thickBot="1" x14ac:dyDescent="0.3">
      <c r="B1211" s="14">
        <v>45983</v>
      </c>
      <c r="C1211" s="15" t="s">
        <v>129</v>
      </c>
      <c r="D1211" s="16" t="s">
        <v>385</v>
      </c>
      <c r="E1211" s="17">
        <v>1</v>
      </c>
      <c r="F1211" s="18">
        <v>5.3</v>
      </c>
    </row>
    <row r="1212" spans="2:6" ht="16.5" customHeight="1" thickBot="1" x14ac:dyDescent="0.3">
      <c r="B1212" s="14">
        <v>45983</v>
      </c>
      <c r="C1212" s="15" t="s">
        <v>139</v>
      </c>
      <c r="D1212" s="16" t="s">
        <v>395</v>
      </c>
      <c r="E1212" s="17">
        <v>2</v>
      </c>
      <c r="F1212" s="18">
        <v>10.6</v>
      </c>
    </row>
    <row r="1213" spans="2:6" ht="16.5" customHeight="1" thickBot="1" x14ac:dyDescent="0.3">
      <c r="B1213" s="14">
        <v>45983</v>
      </c>
      <c r="C1213" s="15" t="s">
        <v>150</v>
      </c>
      <c r="D1213" s="16" t="s">
        <v>406</v>
      </c>
      <c r="E1213" s="17">
        <v>1</v>
      </c>
      <c r="F1213" s="18">
        <v>5.3</v>
      </c>
    </row>
    <row r="1214" spans="2:6" ht="16.5" customHeight="1" thickBot="1" x14ac:dyDescent="0.3">
      <c r="B1214" s="14">
        <v>45983</v>
      </c>
      <c r="C1214" s="15" t="s">
        <v>160</v>
      </c>
      <c r="D1214" s="16" t="s">
        <v>416</v>
      </c>
      <c r="E1214" s="17">
        <v>1</v>
      </c>
      <c r="F1214" s="18">
        <v>5.5</v>
      </c>
    </row>
    <row r="1215" spans="2:6" ht="16.5" customHeight="1" thickBot="1" x14ac:dyDescent="0.3">
      <c r="B1215" s="14">
        <v>45983</v>
      </c>
      <c r="C1215" s="15" t="s">
        <v>163</v>
      </c>
      <c r="D1215" s="16" t="s">
        <v>696</v>
      </c>
      <c r="E1215" s="17">
        <v>1</v>
      </c>
      <c r="F1215" s="18">
        <v>5.5</v>
      </c>
    </row>
    <row r="1216" spans="2:6" ht="16.5" customHeight="1" thickBot="1" x14ac:dyDescent="0.3">
      <c r="B1216" s="14">
        <v>45983</v>
      </c>
      <c r="C1216" s="15" t="s">
        <v>169</v>
      </c>
      <c r="D1216" s="16" t="s">
        <v>425</v>
      </c>
      <c r="E1216" s="17">
        <v>1</v>
      </c>
      <c r="F1216" s="18">
        <v>6</v>
      </c>
    </row>
    <row r="1217" spans="2:6" ht="16.5" customHeight="1" thickBot="1" x14ac:dyDescent="0.3">
      <c r="B1217" s="14">
        <v>45983</v>
      </c>
      <c r="C1217" s="15" t="s">
        <v>173</v>
      </c>
      <c r="D1217" s="16" t="s">
        <v>429</v>
      </c>
      <c r="E1217" s="17">
        <v>1</v>
      </c>
      <c r="F1217" s="18">
        <v>6.5</v>
      </c>
    </row>
    <row r="1218" spans="2:6" ht="16.5" customHeight="1" thickBot="1" x14ac:dyDescent="0.3">
      <c r="B1218" s="14">
        <v>45983</v>
      </c>
      <c r="C1218" s="15" t="s">
        <v>176</v>
      </c>
      <c r="D1218" s="16" t="s">
        <v>432</v>
      </c>
      <c r="E1218" s="17">
        <v>1</v>
      </c>
      <c r="F1218" s="18">
        <v>5.5</v>
      </c>
    </row>
    <row r="1219" spans="2:6" ht="16.5" customHeight="1" thickBot="1" x14ac:dyDescent="0.3">
      <c r="B1219" s="14">
        <v>45983</v>
      </c>
      <c r="C1219" s="15" t="s">
        <v>178</v>
      </c>
      <c r="D1219" s="16" t="s">
        <v>662</v>
      </c>
      <c r="E1219" s="17">
        <v>2</v>
      </c>
      <c r="F1219" s="18">
        <v>11</v>
      </c>
    </row>
    <row r="1220" spans="2:6" ht="16.5" customHeight="1" thickBot="1" x14ac:dyDescent="0.3">
      <c r="B1220" s="14">
        <v>45983</v>
      </c>
      <c r="C1220" s="15" t="s">
        <v>184</v>
      </c>
      <c r="D1220" s="16" t="s">
        <v>440</v>
      </c>
      <c r="E1220" s="17">
        <v>2</v>
      </c>
      <c r="F1220" s="18">
        <v>10.6</v>
      </c>
    </row>
    <row r="1221" spans="2:6" ht="16.5" customHeight="1" thickBot="1" x14ac:dyDescent="0.3">
      <c r="B1221" s="14">
        <v>45983</v>
      </c>
      <c r="C1221" s="15" t="s">
        <v>195</v>
      </c>
      <c r="D1221" s="16" t="s">
        <v>451</v>
      </c>
      <c r="E1221" s="17">
        <v>7</v>
      </c>
      <c r="F1221" s="18">
        <v>38.5</v>
      </c>
    </row>
    <row r="1222" spans="2:6" ht="16.5" customHeight="1" thickBot="1" x14ac:dyDescent="0.3">
      <c r="B1222" s="14">
        <v>45983</v>
      </c>
      <c r="C1222" s="15" t="s">
        <v>215</v>
      </c>
      <c r="D1222" s="16" t="s">
        <v>471</v>
      </c>
      <c r="E1222" s="17">
        <v>4</v>
      </c>
      <c r="F1222" s="18">
        <v>26</v>
      </c>
    </row>
    <row r="1223" spans="2:6" ht="16.5" customHeight="1" thickBot="1" x14ac:dyDescent="0.3">
      <c r="B1223" s="14">
        <v>45983</v>
      </c>
      <c r="C1223" s="15" t="s">
        <v>216</v>
      </c>
      <c r="D1223" s="16" t="s">
        <v>472</v>
      </c>
      <c r="E1223" s="17">
        <v>2</v>
      </c>
      <c r="F1223" s="18">
        <v>12</v>
      </c>
    </row>
    <row r="1224" spans="2:6" ht="16.5" customHeight="1" thickBot="1" x14ac:dyDescent="0.3">
      <c r="B1224" s="14">
        <v>45983</v>
      </c>
      <c r="C1224" s="15" t="s">
        <v>218</v>
      </c>
      <c r="D1224" s="16" t="s">
        <v>655</v>
      </c>
      <c r="E1224" s="17">
        <v>1</v>
      </c>
      <c r="F1224" s="18">
        <v>5.5</v>
      </c>
    </row>
    <row r="1225" spans="2:6" ht="16.5" customHeight="1" thickBot="1" x14ac:dyDescent="0.3">
      <c r="B1225" s="14">
        <v>45983</v>
      </c>
      <c r="C1225" s="15" t="s">
        <v>219</v>
      </c>
      <c r="D1225" s="16" t="s">
        <v>475</v>
      </c>
      <c r="E1225" s="17">
        <v>3</v>
      </c>
      <c r="F1225" s="18">
        <v>18</v>
      </c>
    </row>
    <row r="1226" spans="2:6" ht="16.5" customHeight="1" thickBot="1" x14ac:dyDescent="0.3">
      <c r="B1226" s="14">
        <v>45983</v>
      </c>
      <c r="C1226" s="15" t="s">
        <v>225</v>
      </c>
      <c r="D1226" s="16" t="s">
        <v>481</v>
      </c>
      <c r="E1226" s="17">
        <v>1</v>
      </c>
      <c r="F1226" s="18">
        <v>6</v>
      </c>
    </row>
    <row r="1227" spans="2:6" ht="16.5" customHeight="1" thickBot="1" x14ac:dyDescent="0.3">
      <c r="B1227" s="14">
        <v>45983</v>
      </c>
      <c r="C1227" s="15" t="s">
        <v>236</v>
      </c>
      <c r="D1227" s="16" t="s">
        <v>644</v>
      </c>
      <c r="E1227" s="17">
        <v>1</v>
      </c>
      <c r="F1227" s="18">
        <v>6.2</v>
      </c>
    </row>
    <row r="1228" spans="2:6" ht="16.5" customHeight="1" thickBot="1" x14ac:dyDescent="0.3">
      <c r="B1228" s="14">
        <v>45983</v>
      </c>
      <c r="C1228" s="15" t="s">
        <v>118</v>
      </c>
      <c r="D1228" s="16" t="s">
        <v>649</v>
      </c>
      <c r="E1228" s="17">
        <v>1</v>
      </c>
      <c r="F1228" s="18">
        <v>5.5</v>
      </c>
    </row>
    <row r="1229" spans="2:6" ht="16.5" customHeight="1" thickBot="1" x14ac:dyDescent="0.3">
      <c r="B1229" s="14">
        <v>45983</v>
      </c>
      <c r="C1229" s="15" t="s">
        <v>119</v>
      </c>
      <c r="D1229" s="16" t="s">
        <v>657</v>
      </c>
      <c r="E1229" s="17">
        <v>2</v>
      </c>
      <c r="F1229" s="18">
        <v>11</v>
      </c>
    </row>
    <row r="1230" spans="2:6" ht="16.5" customHeight="1" thickBot="1" x14ac:dyDescent="0.3">
      <c r="B1230" s="14">
        <v>45983</v>
      </c>
      <c r="C1230" s="15" t="s">
        <v>122</v>
      </c>
      <c r="D1230" s="16" t="s">
        <v>650</v>
      </c>
      <c r="E1230" s="17">
        <v>1</v>
      </c>
      <c r="F1230" s="18">
        <v>5.5</v>
      </c>
    </row>
    <row r="1231" spans="2:6" ht="16.5" customHeight="1" thickBot="1" x14ac:dyDescent="0.3">
      <c r="B1231" s="14">
        <v>45983</v>
      </c>
      <c r="C1231" s="15" t="s">
        <v>123</v>
      </c>
      <c r="D1231" s="16" t="s">
        <v>651</v>
      </c>
      <c r="E1231" s="17">
        <v>1</v>
      </c>
      <c r="F1231" s="18">
        <v>5.5</v>
      </c>
    </row>
    <row r="1232" spans="2:6" ht="16.5" customHeight="1" thickBot="1" x14ac:dyDescent="0.3">
      <c r="B1232" s="22">
        <v>45983</v>
      </c>
      <c r="C1232" s="23" t="s">
        <v>131</v>
      </c>
      <c r="D1232" s="24" t="s">
        <v>387</v>
      </c>
      <c r="E1232" s="25">
        <v>2</v>
      </c>
      <c r="F1232" s="26">
        <v>11</v>
      </c>
    </row>
    <row r="1233" spans="2:6" ht="15.75" customHeight="1" x14ac:dyDescent="0.25">
      <c r="B1233" s="14">
        <v>45984</v>
      </c>
      <c r="C1233" s="15" t="s">
        <v>103</v>
      </c>
      <c r="D1233" s="16" t="s">
        <v>653</v>
      </c>
      <c r="E1233" s="17">
        <v>1</v>
      </c>
      <c r="F1233" s="18">
        <v>5.5</v>
      </c>
    </row>
    <row r="1234" spans="2:6" ht="16.5" customHeight="1" thickBot="1" x14ac:dyDescent="0.3">
      <c r="B1234" s="14">
        <v>45984</v>
      </c>
      <c r="C1234" s="15" t="s">
        <v>111</v>
      </c>
      <c r="D1234" s="16" t="s">
        <v>367</v>
      </c>
      <c r="E1234" s="17">
        <v>2</v>
      </c>
      <c r="F1234" s="18">
        <v>11</v>
      </c>
    </row>
    <row r="1235" spans="2:6" ht="16.5" customHeight="1" thickBot="1" x14ac:dyDescent="0.3">
      <c r="B1235" s="14">
        <v>45984</v>
      </c>
      <c r="C1235" s="15" t="s">
        <v>115</v>
      </c>
      <c r="D1235" s="16" t="s">
        <v>640</v>
      </c>
      <c r="E1235" s="17">
        <v>3</v>
      </c>
      <c r="F1235" s="18">
        <v>16.5</v>
      </c>
    </row>
    <row r="1236" spans="2:6" ht="16.5" customHeight="1" thickBot="1" x14ac:dyDescent="0.3">
      <c r="B1236" s="14">
        <v>45984</v>
      </c>
      <c r="C1236" s="15" t="s">
        <v>150</v>
      </c>
      <c r="D1236" s="16" t="s">
        <v>406</v>
      </c>
      <c r="E1236" s="17">
        <v>1</v>
      </c>
      <c r="F1236" s="18">
        <v>5.3</v>
      </c>
    </row>
    <row r="1237" spans="2:6" ht="16.5" customHeight="1" thickBot="1" x14ac:dyDescent="0.3">
      <c r="B1237" s="14">
        <v>45984</v>
      </c>
      <c r="C1237" s="15" t="s">
        <v>157</v>
      </c>
      <c r="D1237" s="16" t="s">
        <v>413</v>
      </c>
      <c r="E1237" s="17">
        <v>5</v>
      </c>
      <c r="F1237" s="18">
        <v>31</v>
      </c>
    </row>
    <row r="1238" spans="2:6" ht="16.5" customHeight="1" thickBot="1" x14ac:dyDescent="0.3">
      <c r="B1238" s="14">
        <v>45984</v>
      </c>
      <c r="C1238" s="15" t="s">
        <v>163</v>
      </c>
      <c r="D1238" s="16" t="s">
        <v>696</v>
      </c>
      <c r="E1238" s="17">
        <v>1</v>
      </c>
      <c r="F1238" s="18">
        <v>5.5</v>
      </c>
    </row>
    <row r="1239" spans="2:6" ht="16.5" customHeight="1" thickBot="1" x14ac:dyDescent="0.3">
      <c r="B1239" s="14">
        <v>45984</v>
      </c>
      <c r="C1239" s="15" t="s">
        <v>166</v>
      </c>
      <c r="D1239" s="16" t="s">
        <v>642</v>
      </c>
      <c r="E1239" s="17">
        <v>1</v>
      </c>
      <c r="F1239" s="18">
        <v>5.5</v>
      </c>
    </row>
    <row r="1240" spans="2:6" ht="16.5" customHeight="1" thickBot="1" x14ac:dyDescent="0.3">
      <c r="B1240" s="14">
        <v>45984</v>
      </c>
      <c r="C1240" s="15" t="s">
        <v>169</v>
      </c>
      <c r="D1240" s="16" t="s">
        <v>425</v>
      </c>
      <c r="E1240" s="17">
        <v>1</v>
      </c>
      <c r="F1240" s="18">
        <v>6</v>
      </c>
    </row>
    <row r="1241" spans="2:6" ht="16.5" customHeight="1" thickBot="1" x14ac:dyDescent="0.3">
      <c r="B1241" s="14">
        <v>45984</v>
      </c>
      <c r="C1241" s="15" t="s">
        <v>178</v>
      </c>
      <c r="D1241" s="16" t="s">
        <v>662</v>
      </c>
      <c r="E1241" s="17">
        <v>1</v>
      </c>
      <c r="F1241" s="18">
        <v>5.5</v>
      </c>
    </row>
    <row r="1242" spans="2:6" ht="16.5" customHeight="1" thickBot="1" x14ac:dyDescent="0.3">
      <c r="B1242" s="14">
        <v>45984</v>
      </c>
      <c r="C1242" s="15" t="s">
        <v>184</v>
      </c>
      <c r="D1242" s="16" t="s">
        <v>440</v>
      </c>
      <c r="E1242" s="17">
        <v>2</v>
      </c>
      <c r="F1242" s="18">
        <v>10.6</v>
      </c>
    </row>
    <row r="1243" spans="2:6" ht="16.5" customHeight="1" thickBot="1" x14ac:dyDescent="0.3">
      <c r="B1243" s="14">
        <v>45984</v>
      </c>
      <c r="C1243" s="15" t="s">
        <v>195</v>
      </c>
      <c r="D1243" s="16" t="s">
        <v>451</v>
      </c>
      <c r="E1243" s="17">
        <v>10</v>
      </c>
      <c r="F1243" s="18">
        <v>55</v>
      </c>
    </row>
    <row r="1244" spans="2:6" ht="16.5" customHeight="1" thickBot="1" x14ac:dyDescent="0.3">
      <c r="B1244" s="14">
        <v>45984</v>
      </c>
      <c r="C1244" s="15" t="s">
        <v>205</v>
      </c>
      <c r="D1244" s="16" t="s">
        <v>461</v>
      </c>
      <c r="E1244" s="17">
        <v>1</v>
      </c>
      <c r="F1244" s="18">
        <v>5.4</v>
      </c>
    </row>
    <row r="1245" spans="2:6" ht="16.5" customHeight="1" thickBot="1" x14ac:dyDescent="0.3">
      <c r="B1245" s="14">
        <v>45984</v>
      </c>
      <c r="C1245" s="15" t="s">
        <v>207</v>
      </c>
      <c r="D1245" s="16" t="s">
        <v>463</v>
      </c>
      <c r="E1245" s="17">
        <v>2</v>
      </c>
      <c r="F1245" s="18">
        <v>5.2</v>
      </c>
    </row>
    <row r="1246" spans="2:6" ht="32.25" customHeight="1" thickBot="1" x14ac:dyDescent="0.3">
      <c r="B1246" s="14">
        <v>45984</v>
      </c>
      <c r="C1246" s="15" t="s">
        <v>214</v>
      </c>
      <c r="D1246" s="16" t="s">
        <v>654</v>
      </c>
      <c r="E1246" s="17">
        <v>3</v>
      </c>
      <c r="F1246" s="18">
        <v>16.5</v>
      </c>
    </row>
    <row r="1247" spans="2:6" ht="16.5" customHeight="1" thickBot="1" x14ac:dyDescent="0.3">
      <c r="B1247" s="14">
        <v>45984</v>
      </c>
      <c r="C1247" s="15" t="s">
        <v>215</v>
      </c>
      <c r="D1247" s="16" t="s">
        <v>471</v>
      </c>
      <c r="E1247" s="17">
        <v>4</v>
      </c>
      <c r="F1247" s="18">
        <v>26</v>
      </c>
    </row>
    <row r="1248" spans="2:6" ht="16.5" customHeight="1" thickBot="1" x14ac:dyDescent="0.3">
      <c r="B1248" s="14">
        <v>45984</v>
      </c>
      <c r="C1248" s="15" t="s">
        <v>216</v>
      </c>
      <c r="D1248" s="16" t="s">
        <v>472</v>
      </c>
      <c r="E1248" s="17">
        <v>2</v>
      </c>
      <c r="F1248" s="18">
        <v>12</v>
      </c>
    </row>
    <row r="1249" spans="2:6" ht="16.5" customHeight="1" thickBot="1" x14ac:dyDescent="0.3">
      <c r="B1249" s="14">
        <v>45984</v>
      </c>
      <c r="C1249" s="15" t="s">
        <v>218</v>
      </c>
      <c r="D1249" s="16" t="s">
        <v>655</v>
      </c>
      <c r="E1249" s="17">
        <v>1</v>
      </c>
      <c r="F1249" s="18">
        <v>5.5</v>
      </c>
    </row>
    <row r="1250" spans="2:6" ht="16.5" customHeight="1" thickBot="1" x14ac:dyDescent="0.3">
      <c r="B1250" s="14">
        <v>45984</v>
      </c>
      <c r="C1250" s="15" t="s">
        <v>219</v>
      </c>
      <c r="D1250" s="16" t="s">
        <v>475</v>
      </c>
      <c r="E1250" s="17">
        <v>3</v>
      </c>
      <c r="F1250" s="18">
        <v>18</v>
      </c>
    </row>
    <row r="1251" spans="2:6" ht="16.5" customHeight="1" thickBot="1" x14ac:dyDescent="0.3">
      <c r="B1251" s="14">
        <v>45984</v>
      </c>
      <c r="C1251" s="15" t="s">
        <v>225</v>
      </c>
      <c r="D1251" s="16" t="s">
        <v>481</v>
      </c>
      <c r="E1251" s="17">
        <v>3</v>
      </c>
      <c r="F1251" s="18">
        <v>18</v>
      </c>
    </row>
    <row r="1252" spans="2:6" ht="16.5" customHeight="1" thickBot="1" x14ac:dyDescent="0.3">
      <c r="B1252" s="14">
        <v>45984</v>
      </c>
      <c r="C1252" s="15" t="s">
        <v>226</v>
      </c>
      <c r="D1252" s="16" t="s">
        <v>482</v>
      </c>
      <c r="E1252" s="17">
        <v>2</v>
      </c>
      <c r="F1252" s="18">
        <v>11</v>
      </c>
    </row>
    <row r="1253" spans="2:6" ht="16.5" customHeight="1" thickBot="1" x14ac:dyDescent="0.3">
      <c r="B1253" s="14">
        <v>45984</v>
      </c>
      <c r="C1253" s="15" t="s">
        <v>231</v>
      </c>
      <c r="D1253" s="16" t="s">
        <v>487</v>
      </c>
      <c r="E1253" s="17">
        <v>1</v>
      </c>
      <c r="F1253" s="18">
        <v>6.5</v>
      </c>
    </row>
    <row r="1254" spans="2:6" ht="16.5" customHeight="1" thickBot="1" x14ac:dyDescent="0.3">
      <c r="B1254" s="14">
        <v>45984</v>
      </c>
      <c r="C1254" s="15" t="s">
        <v>198</v>
      </c>
      <c r="D1254" s="16" t="s">
        <v>686</v>
      </c>
      <c r="E1254" s="17">
        <v>1</v>
      </c>
      <c r="F1254" s="18">
        <v>7.4</v>
      </c>
    </row>
    <row r="1255" spans="2:6" ht="16.5" customHeight="1" thickBot="1" x14ac:dyDescent="0.3">
      <c r="B1255" s="14">
        <v>45984</v>
      </c>
      <c r="C1255" s="15" t="s">
        <v>199</v>
      </c>
      <c r="D1255" s="16" t="s">
        <v>674</v>
      </c>
      <c r="E1255" s="17">
        <v>1</v>
      </c>
      <c r="F1255" s="18">
        <v>7.7</v>
      </c>
    </row>
    <row r="1256" spans="2:6" ht="16.5" customHeight="1" thickBot="1" x14ac:dyDescent="0.3">
      <c r="B1256" s="14">
        <v>45984</v>
      </c>
      <c r="C1256" s="15">
        <v>10010</v>
      </c>
      <c r="D1256" s="16" t="s">
        <v>679</v>
      </c>
      <c r="E1256" s="17">
        <v>1</v>
      </c>
      <c r="F1256" s="18">
        <v>8.9</v>
      </c>
    </row>
    <row r="1257" spans="2:6" ht="16.5" customHeight="1" thickBot="1" x14ac:dyDescent="0.3">
      <c r="B1257" s="14">
        <v>45984</v>
      </c>
      <c r="C1257" s="15">
        <v>10025</v>
      </c>
      <c r="D1257" s="16" t="s">
        <v>697</v>
      </c>
      <c r="E1257" s="17">
        <v>1</v>
      </c>
      <c r="F1257" s="18">
        <v>7.9</v>
      </c>
    </row>
    <row r="1258" spans="2:6" ht="16.5" customHeight="1" thickBot="1" x14ac:dyDescent="0.3">
      <c r="B1258" s="14">
        <v>45984</v>
      </c>
      <c r="C1258" s="15" t="s">
        <v>118</v>
      </c>
      <c r="D1258" s="16" t="s">
        <v>649</v>
      </c>
      <c r="E1258" s="17">
        <v>5</v>
      </c>
      <c r="F1258" s="18">
        <v>27.5</v>
      </c>
    </row>
    <row r="1259" spans="2:6" ht="16.5" customHeight="1" thickBot="1" x14ac:dyDescent="0.3">
      <c r="B1259" s="14">
        <v>45984</v>
      </c>
      <c r="C1259" s="15" t="s">
        <v>119</v>
      </c>
      <c r="D1259" s="16" t="s">
        <v>657</v>
      </c>
      <c r="E1259" s="17">
        <v>1</v>
      </c>
      <c r="F1259" s="18">
        <v>5.5</v>
      </c>
    </row>
    <row r="1260" spans="2:6" ht="16.5" customHeight="1" thickBot="1" x14ac:dyDescent="0.3">
      <c r="B1260" s="14">
        <v>45984</v>
      </c>
      <c r="C1260" s="15" t="s">
        <v>121</v>
      </c>
      <c r="D1260" s="16" t="s">
        <v>658</v>
      </c>
      <c r="E1260" s="17">
        <v>1</v>
      </c>
      <c r="F1260" s="18">
        <v>5.5</v>
      </c>
    </row>
    <row r="1261" spans="2:6" ht="16.5" customHeight="1" thickBot="1" x14ac:dyDescent="0.3">
      <c r="B1261" s="14">
        <v>45984</v>
      </c>
      <c r="C1261" s="15" t="s">
        <v>122</v>
      </c>
      <c r="D1261" s="16" t="s">
        <v>650</v>
      </c>
      <c r="E1261" s="17">
        <v>2</v>
      </c>
      <c r="F1261" s="18">
        <v>11</v>
      </c>
    </row>
    <row r="1262" spans="2:6" ht="16.5" customHeight="1" thickBot="1" x14ac:dyDescent="0.3">
      <c r="B1262" s="14">
        <v>45984</v>
      </c>
      <c r="C1262" s="15" t="s">
        <v>131</v>
      </c>
      <c r="D1262" s="16" t="s">
        <v>387</v>
      </c>
      <c r="E1262" s="17">
        <v>2</v>
      </c>
      <c r="F1262" s="18">
        <v>11</v>
      </c>
    </row>
    <row r="1263" spans="2:6" ht="16.5" customHeight="1" thickBot="1" x14ac:dyDescent="0.3">
      <c r="B1263" s="22">
        <v>45984</v>
      </c>
      <c r="C1263" s="23">
        <v>10009</v>
      </c>
      <c r="D1263" s="24" t="s">
        <v>660</v>
      </c>
      <c r="E1263" s="25">
        <v>2</v>
      </c>
      <c r="F1263" s="26">
        <v>3</v>
      </c>
    </row>
    <row r="1264" spans="2:6" ht="15.75" customHeight="1" x14ac:dyDescent="0.25">
      <c r="B1264" s="14">
        <v>45985</v>
      </c>
      <c r="C1264" s="15" t="s">
        <v>103</v>
      </c>
      <c r="D1264" s="16" t="s">
        <v>653</v>
      </c>
      <c r="E1264" s="17">
        <v>3</v>
      </c>
      <c r="F1264" s="18">
        <v>16.5</v>
      </c>
    </row>
    <row r="1265" spans="2:6" ht="16.5" customHeight="1" thickBot="1" x14ac:dyDescent="0.3">
      <c r="B1265" s="14">
        <v>45985</v>
      </c>
      <c r="C1265" s="15" t="s">
        <v>110</v>
      </c>
      <c r="D1265" s="16" t="s">
        <v>667</v>
      </c>
      <c r="E1265" s="17">
        <v>1</v>
      </c>
      <c r="F1265" s="18">
        <v>5.5</v>
      </c>
    </row>
    <row r="1266" spans="2:6" ht="16.5" customHeight="1" thickBot="1" x14ac:dyDescent="0.3">
      <c r="B1266" s="14">
        <v>45985</v>
      </c>
      <c r="C1266" s="15" t="s">
        <v>115</v>
      </c>
      <c r="D1266" s="16" t="s">
        <v>640</v>
      </c>
      <c r="E1266" s="17">
        <v>2</v>
      </c>
      <c r="F1266" s="18">
        <v>11</v>
      </c>
    </row>
    <row r="1267" spans="2:6" ht="16.5" customHeight="1" thickBot="1" x14ac:dyDescent="0.3">
      <c r="B1267" s="14">
        <v>45985</v>
      </c>
      <c r="C1267" s="15" t="s">
        <v>129</v>
      </c>
      <c r="D1267" s="16" t="s">
        <v>385</v>
      </c>
      <c r="E1267" s="17">
        <v>2</v>
      </c>
      <c r="F1267" s="18">
        <v>10.6</v>
      </c>
    </row>
    <row r="1268" spans="2:6" ht="16.5" customHeight="1" thickBot="1" x14ac:dyDescent="0.3">
      <c r="B1268" s="14">
        <v>45985</v>
      </c>
      <c r="C1268" s="15" t="s">
        <v>138</v>
      </c>
      <c r="D1268" s="16" t="s">
        <v>394</v>
      </c>
      <c r="E1268" s="17">
        <v>2</v>
      </c>
      <c r="F1268" s="18">
        <v>10.6</v>
      </c>
    </row>
    <row r="1269" spans="2:6" ht="16.5" customHeight="1" thickBot="1" x14ac:dyDescent="0.3">
      <c r="B1269" s="14">
        <v>45985</v>
      </c>
      <c r="C1269" s="15" t="s">
        <v>139</v>
      </c>
      <c r="D1269" s="16" t="s">
        <v>395</v>
      </c>
      <c r="E1269" s="17">
        <v>1</v>
      </c>
      <c r="F1269" s="18">
        <v>5.3</v>
      </c>
    </row>
    <row r="1270" spans="2:6" ht="16.5" customHeight="1" thickBot="1" x14ac:dyDescent="0.3">
      <c r="B1270" s="14">
        <v>45985</v>
      </c>
      <c r="C1270" s="15" t="s">
        <v>157</v>
      </c>
      <c r="D1270" s="16" t="s">
        <v>413</v>
      </c>
      <c r="E1270" s="17">
        <v>4</v>
      </c>
      <c r="F1270" s="18">
        <v>24.8</v>
      </c>
    </row>
    <row r="1271" spans="2:6" ht="16.5" customHeight="1" thickBot="1" x14ac:dyDescent="0.3">
      <c r="B1271" s="14">
        <v>45985</v>
      </c>
      <c r="C1271" s="15" t="s">
        <v>163</v>
      </c>
      <c r="D1271" s="16" t="s">
        <v>696</v>
      </c>
      <c r="E1271" s="17">
        <v>1</v>
      </c>
      <c r="F1271" s="18">
        <v>5.5</v>
      </c>
    </row>
    <row r="1272" spans="2:6" ht="16.5" customHeight="1" thickBot="1" x14ac:dyDescent="0.3">
      <c r="B1272" s="14">
        <v>45985</v>
      </c>
      <c r="C1272" s="15" t="s">
        <v>170</v>
      </c>
      <c r="D1272" s="16" t="s">
        <v>676</v>
      </c>
      <c r="E1272" s="17">
        <v>1</v>
      </c>
      <c r="F1272" s="18">
        <v>5.3</v>
      </c>
    </row>
    <row r="1273" spans="2:6" ht="16.5" customHeight="1" thickBot="1" x14ac:dyDescent="0.3">
      <c r="B1273" s="14">
        <v>45985</v>
      </c>
      <c r="C1273" s="15" t="s">
        <v>183</v>
      </c>
      <c r="D1273" s="16" t="s">
        <v>439</v>
      </c>
      <c r="E1273" s="17">
        <v>1</v>
      </c>
      <c r="F1273" s="18">
        <v>5.3</v>
      </c>
    </row>
    <row r="1274" spans="2:6" ht="16.5" customHeight="1" thickBot="1" x14ac:dyDescent="0.3">
      <c r="B1274" s="14">
        <v>45985</v>
      </c>
      <c r="C1274" s="15" t="s">
        <v>184</v>
      </c>
      <c r="D1274" s="16" t="s">
        <v>440</v>
      </c>
      <c r="E1274" s="17">
        <v>2</v>
      </c>
      <c r="F1274" s="18">
        <v>10.6</v>
      </c>
    </row>
    <row r="1275" spans="2:6" ht="16.5" customHeight="1" thickBot="1" x14ac:dyDescent="0.3">
      <c r="B1275" s="14">
        <v>45985</v>
      </c>
      <c r="C1275" s="15" t="s">
        <v>192</v>
      </c>
      <c r="D1275" s="16" t="s">
        <v>448</v>
      </c>
      <c r="E1275" s="17">
        <v>1</v>
      </c>
      <c r="F1275" s="18">
        <v>5.5</v>
      </c>
    </row>
    <row r="1276" spans="2:6" ht="16.5" customHeight="1" thickBot="1" x14ac:dyDescent="0.3">
      <c r="B1276" s="14">
        <v>45985</v>
      </c>
      <c r="C1276" s="15" t="s">
        <v>195</v>
      </c>
      <c r="D1276" s="16" t="s">
        <v>451</v>
      </c>
      <c r="E1276" s="17">
        <v>8</v>
      </c>
      <c r="F1276" s="18">
        <v>44</v>
      </c>
    </row>
    <row r="1277" spans="2:6" ht="16.5" customHeight="1" thickBot="1" x14ac:dyDescent="0.3">
      <c r="B1277" s="14">
        <v>45985</v>
      </c>
      <c r="C1277" s="15" t="s">
        <v>205</v>
      </c>
      <c r="D1277" s="16" t="s">
        <v>461</v>
      </c>
      <c r="E1277" s="17">
        <v>2</v>
      </c>
      <c r="F1277" s="18">
        <v>10.8</v>
      </c>
    </row>
    <row r="1278" spans="2:6" ht="16.5" customHeight="1" thickBot="1" x14ac:dyDescent="0.3">
      <c r="B1278" s="14">
        <v>45985</v>
      </c>
      <c r="C1278" s="15" t="s">
        <v>215</v>
      </c>
      <c r="D1278" s="16" t="s">
        <v>471</v>
      </c>
      <c r="E1278" s="17">
        <v>1</v>
      </c>
      <c r="F1278" s="18">
        <v>6.5</v>
      </c>
    </row>
    <row r="1279" spans="2:6" ht="16.5" customHeight="1" thickBot="1" x14ac:dyDescent="0.3">
      <c r="B1279" s="14">
        <v>45985</v>
      </c>
      <c r="C1279" s="15" t="s">
        <v>216</v>
      </c>
      <c r="D1279" s="16" t="s">
        <v>472</v>
      </c>
      <c r="E1279" s="17">
        <v>1</v>
      </c>
      <c r="F1279" s="18">
        <v>6</v>
      </c>
    </row>
    <row r="1280" spans="2:6" ht="16.5" customHeight="1" thickBot="1" x14ac:dyDescent="0.3">
      <c r="B1280" s="14">
        <v>45985</v>
      </c>
      <c r="C1280" s="15" t="s">
        <v>218</v>
      </c>
      <c r="D1280" s="16" t="s">
        <v>655</v>
      </c>
      <c r="E1280" s="17">
        <v>1</v>
      </c>
      <c r="F1280" s="18">
        <v>5.5</v>
      </c>
    </row>
    <row r="1281" spans="2:6" ht="16.5" customHeight="1" thickBot="1" x14ac:dyDescent="0.3">
      <c r="B1281" s="14">
        <v>45985</v>
      </c>
      <c r="C1281" s="15" t="s">
        <v>219</v>
      </c>
      <c r="D1281" s="16" t="s">
        <v>475</v>
      </c>
      <c r="E1281" s="17">
        <v>2</v>
      </c>
      <c r="F1281" s="18">
        <v>12</v>
      </c>
    </row>
    <row r="1282" spans="2:6" ht="16.5" customHeight="1" thickBot="1" x14ac:dyDescent="0.3">
      <c r="B1282" s="14">
        <v>45985</v>
      </c>
      <c r="C1282" s="15" t="s">
        <v>220</v>
      </c>
      <c r="D1282" s="16" t="s">
        <v>656</v>
      </c>
      <c r="E1282" s="17">
        <v>1</v>
      </c>
      <c r="F1282" s="18">
        <v>5.3</v>
      </c>
    </row>
    <row r="1283" spans="2:6" ht="16.5" customHeight="1" thickBot="1" x14ac:dyDescent="0.3">
      <c r="B1283" s="14">
        <v>45985</v>
      </c>
      <c r="C1283" s="15" t="s">
        <v>225</v>
      </c>
      <c r="D1283" s="16" t="s">
        <v>481</v>
      </c>
      <c r="E1283" s="17">
        <v>2</v>
      </c>
      <c r="F1283" s="18">
        <v>12</v>
      </c>
    </row>
    <row r="1284" spans="2:6" ht="16.5" customHeight="1" thickBot="1" x14ac:dyDescent="0.3">
      <c r="B1284" s="14">
        <v>45985</v>
      </c>
      <c r="C1284" s="15" t="s">
        <v>226</v>
      </c>
      <c r="D1284" s="16" t="s">
        <v>482</v>
      </c>
      <c r="E1284" s="17">
        <v>1</v>
      </c>
      <c r="F1284" s="18">
        <v>5.5</v>
      </c>
    </row>
    <row r="1285" spans="2:6" ht="16.5" customHeight="1" thickBot="1" x14ac:dyDescent="0.3">
      <c r="B1285" s="14">
        <v>45985</v>
      </c>
      <c r="C1285" s="15" t="s">
        <v>231</v>
      </c>
      <c r="D1285" s="16" t="s">
        <v>487</v>
      </c>
      <c r="E1285" s="17">
        <v>11</v>
      </c>
      <c r="F1285" s="18">
        <v>71.5</v>
      </c>
    </row>
    <row r="1286" spans="2:6" ht="16.5" customHeight="1" thickBot="1" x14ac:dyDescent="0.3">
      <c r="B1286" s="14">
        <v>45985</v>
      </c>
      <c r="C1286" s="15" t="s">
        <v>232</v>
      </c>
      <c r="D1286" s="16" t="s">
        <v>488</v>
      </c>
      <c r="E1286" s="17">
        <v>5</v>
      </c>
      <c r="F1286" s="18">
        <v>27.5</v>
      </c>
    </row>
    <row r="1287" spans="2:6" ht="16.5" customHeight="1" thickBot="1" x14ac:dyDescent="0.3">
      <c r="B1287" s="14">
        <v>45985</v>
      </c>
      <c r="C1287" s="15" t="s">
        <v>198</v>
      </c>
      <c r="D1287" s="16" t="s">
        <v>686</v>
      </c>
      <c r="E1287" s="17">
        <v>1</v>
      </c>
      <c r="F1287" s="18">
        <v>7.4</v>
      </c>
    </row>
    <row r="1288" spans="2:6" ht="16.5" customHeight="1" thickBot="1" x14ac:dyDescent="0.3">
      <c r="B1288" s="14">
        <v>45985</v>
      </c>
      <c r="C1288" s="15">
        <v>10026</v>
      </c>
      <c r="D1288" s="16" t="s">
        <v>698</v>
      </c>
      <c r="E1288" s="17">
        <v>1</v>
      </c>
      <c r="F1288" s="18">
        <v>7.9</v>
      </c>
    </row>
    <row r="1289" spans="2:6" ht="16.5" customHeight="1" thickBot="1" x14ac:dyDescent="0.3">
      <c r="B1289" s="14">
        <v>45985</v>
      </c>
      <c r="C1289" s="15">
        <v>10045</v>
      </c>
      <c r="D1289" s="16" t="s">
        <v>673</v>
      </c>
      <c r="E1289" s="17">
        <v>1</v>
      </c>
      <c r="F1289" s="18">
        <v>7.9</v>
      </c>
    </row>
    <row r="1290" spans="2:6" ht="16.5" customHeight="1" thickBot="1" x14ac:dyDescent="0.3">
      <c r="B1290" s="14">
        <v>45985</v>
      </c>
      <c r="C1290" s="15" t="s">
        <v>119</v>
      </c>
      <c r="D1290" s="16" t="s">
        <v>657</v>
      </c>
      <c r="E1290" s="17">
        <v>1</v>
      </c>
      <c r="F1290" s="18">
        <v>5.5</v>
      </c>
    </row>
    <row r="1291" spans="2:6" ht="16.5" customHeight="1" thickBot="1" x14ac:dyDescent="0.3">
      <c r="B1291" s="14">
        <v>45985</v>
      </c>
      <c r="C1291" s="15" t="s">
        <v>120</v>
      </c>
      <c r="D1291" s="16" t="s">
        <v>693</v>
      </c>
      <c r="E1291" s="17">
        <v>1</v>
      </c>
      <c r="F1291" s="18">
        <v>5.5</v>
      </c>
    </row>
    <row r="1292" spans="2:6" ht="16.5" customHeight="1" thickBot="1" x14ac:dyDescent="0.3">
      <c r="B1292" s="14">
        <v>45985</v>
      </c>
      <c r="C1292" s="15" t="s">
        <v>121</v>
      </c>
      <c r="D1292" s="16" t="s">
        <v>658</v>
      </c>
      <c r="E1292" s="17">
        <v>1</v>
      </c>
      <c r="F1292" s="18">
        <v>5.5</v>
      </c>
    </row>
    <row r="1293" spans="2:6" ht="16.5" customHeight="1" thickBot="1" x14ac:dyDescent="0.3">
      <c r="B1293" s="14">
        <v>45985</v>
      </c>
      <c r="C1293" s="15" t="s">
        <v>122</v>
      </c>
      <c r="D1293" s="16" t="s">
        <v>650</v>
      </c>
      <c r="E1293" s="17">
        <v>3</v>
      </c>
      <c r="F1293" s="18">
        <v>16.5</v>
      </c>
    </row>
    <row r="1294" spans="2:6" ht="16.5" customHeight="1" thickBot="1" x14ac:dyDescent="0.3">
      <c r="B1294" s="14">
        <v>45985</v>
      </c>
      <c r="C1294" s="15" t="s">
        <v>131</v>
      </c>
      <c r="D1294" s="16" t="s">
        <v>387</v>
      </c>
      <c r="E1294" s="17">
        <v>2</v>
      </c>
      <c r="F1294" s="18">
        <v>11</v>
      </c>
    </row>
    <row r="1295" spans="2:6" ht="16.5" customHeight="1" thickBot="1" x14ac:dyDescent="0.3">
      <c r="B1295" s="22">
        <v>45985</v>
      </c>
      <c r="C1295" s="23">
        <v>10009</v>
      </c>
      <c r="D1295" s="24" t="s">
        <v>660</v>
      </c>
      <c r="E1295" s="25">
        <v>2</v>
      </c>
      <c r="F1295" s="26">
        <v>3</v>
      </c>
    </row>
    <row r="1296" spans="2:6" ht="15.75" customHeight="1" x14ac:dyDescent="0.25">
      <c r="B1296" s="14">
        <v>45986</v>
      </c>
      <c r="C1296" s="15" t="s">
        <v>103</v>
      </c>
      <c r="D1296" s="16" t="s">
        <v>653</v>
      </c>
      <c r="E1296" s="17">
        <v>1</v>
      </c>
      <c r="F1296" s="18">
        <v>5.5</v>
      </c>
    </row>
    <row r="1297" spans="2:6" ht="16.5" customHeight="1" thickBot="1" x14ac:dyDescent="0.3">
      <c r="B1297" s="14">
        <v>45986</v>
      </c>
      <c r="C1297" s="15" t="s">
        <v>110</v>
      </c>
      <c r="D1297" s="16" t="s">
        <v>667</v>
      </c>
      <c r="E1297" s="17">
        <v>1</v>
      </c>
      <c r="F1297" s="18">
        <v>5.5</v>
      </c>
    </row>
    <row r="1298" spans="2:6" ht="16.5" customHeight="1" thickBot="1" x14ac:dyDescent="0.3">
      <c r="B1298" s="14">
        <v>45986</v>
      </c>
      <c r="C1298" s="15" t="s">
        <v>111</v>
      </c>
      <c r="D1298" s="16" t="s">
        <v>367</v>
      </c>
      <c r="E1298" s="17">
        <v>1</v>
      </c>
      <c r="F1298" s="18">
        <v>5.5</v>
      </c>
    </row>
    <row r="1299" spans="2:6" ht="16.5" customHeight="1" thickBot="1" x14ac:dyDescent="0.3">
      <c r="B1299" s="14">
        <v>45986</v>
      </c>
      <c r="C1299" s="15" t="s">
        <v>115</v>
      </c>
      <c r="D1299" s="16" t="s">
        <v>640</v>
      </c>
      <c r="E1299" s="17">
        <v>1</v>
      </c>
      <c r="F1299" s="18">
        <v>5.5</v>
      </c>
    </row>
    <row r="1300" spans="2:6" ht="16.5" customHeight="1" thickBot="1" x14ac:dyDescent="0.3">
      <c r="B1300" s="14">
        <v>45986</v>
      </c>
      <c r="C1300" s="15" t="s">
        <v>130</v>
      </c>
      <c r="D1300" s="16" t="s">
        <v>386</v>
      </c>
      <c r="E1300" s="17">
        <v>1</v>
      </c>
      <c r="F1300" s="18">
        <v>5.5</v>
      </c>
    </row>
    <row r="1301" spans="2:6" ht="16.5" customHeight="1" thickBot="1" x14ac:dyDescent="0.3">
      <c r="B1301" s="14">
        <v>45986</v>
      </c>
      <c r="C1301" s="15" t="s">
        <v>157</v>
      </c>
      <c r="D1301" s="16" t="s">
        <v>413</v>
      </c>
      <c r="E1301" s="17">
        <v>3</v>
      </c>
      <c r="F1301" s="18">
        <v>18.600000000000001</v>
      </c>
    </row>
    <row r="1302" spans="2:6" ht="16.5" customHeight="1" thickBot="1" x14ac:dyDescent="0.3">
      <c r="B1302" s="14">
        <v>45986</v>
      </c>
      <c r="C1302" s="15" t="s">
        <v>160</v>
      </c>
      <c r="D1302" s="16" t="s">
        <v>416</v>
      </c>
      <c r="E1302" s="17">
        <v>1</v>
      </c>
      <c r="F1302" s="18">
        <v>5.5</v>
      </c>
    </row>
    <row r="1303" spans="2:6" ht="16.5" customHeight="1" thickBot="1" x14ac:dyDescent="0.3">
      <c r="B1303" s="14">
        <v>45986</v>
      </c>
      <c r="C1303" s="15" t="s">
        <v>163</v>
      </c>
      <c r="D1303" s="16" t="s">
        <v>696</v>
      </c>
      <c r="E1303" s="17">
        <v>1</v>
      </c>
      <c r="F1303" s="18">
        <v>5.5</v>
      </c>
    </row>
    <row r="1304" spans="2:6" ht="16.5" customHeight="1" thickBot="1" x14ac:dyDescent="0.3">
      <c r="B1304" s="14">
        <v>45986</v>
      </c>
      <c r="C1304" s="15" t="s">
        <v>166</v>
      </c>
      <c r="D1304" s="16" t="s">
        <v>642</v>
      </c>
      <c r="E1304" s="17">
        <v>2</v>
      </c>
      <c r="F1304" s="18">
        <v>11</v>
      </c>
    </row>
    <row r="1305" spans="2:6" ht="16.5" customHeight="1" thickBot="1" x14ac:dyDescent="0.3">
      <c r="B1305" s="14">
        <v>45986</v>
      </c>
      <c r="C1305" s="15" t="s">
        <v>176</v>
      </c>
      <c r="D1305" s="16" t="s">
        <v>432</v>
      </c>
      <c r="E1305" s="17">
        <v>1</v>
      </c>
      <c r="F1305" s="18">
        <v>5.5</v>
      </c>
    </row>
    <row r="1306" spans="2:6" ht="16.5" customHeight="1" thickBot="1" x14ac:dyDescent="0.3">
      <c r="B1306" s="14">
        <v>45986</v>
      </c>
      <c r="C1306" s="15" t="s">
        <v>178</v>
      </c>
      <c r="D1306" s="16" t="s">
        <v>662</v>
      </c>
      <c r="E1306" s="17">
        <v>1</v>
      </c>
      <c r="F1306" s="18">
        <v>5.5</v>
      </c>
    </row>
    <row r="1307" spans="2:6" ht="16.5" customHeight="1" thickBot="1" x14ac:dyDescent="0.3">
      <c r="B1307" s="14">
        <v>45986</v>
      </c>
      <c r="C1307" s="15" t="s">
        <v>184</v>
      </c>
      <c r="D1307" s="16" t="s">
        <v>440</v>
      </c>
      <c r="E1307" s="17">
        <v>1</v>
      </c>
      <c r="F1307" s="18">
        <v>5.3</v>
      </c>
    </row>
    <row r="1308" spans="2:6" ht="16.5" customHeight="1" thickBot="1" x14ac:dyDescent="0.3">
      <c r="B1308" s="14">
        <v>45986</v>
      </c>
      <c r="C1308" s="15" t="s">
        <v>195</v>
      </c>
      <c r="D1308" s="16" t="s">
        <v>451</v>
      </c>
      <c r="E1308" s="17">
        <v>9</v>
      </c>
      <c r="F1308" s="18">
        <v>49.5</v>
      </c>
    </row>
    <row r="1309" spans="2:6" ht="16.5" customHeight="1" thickBot="1" x14ac:dyDescent="0.3">
      <c r="B1309" s="14">
        <v>45986</v>
      </c>
      <c r="C1309" s="15" t="s">
        <v>205</v>
      </c>
      <c r="D1309" s="16" t="s">
        <v>461</v>
      </c>
      <c r="E1309" s="17">
        <v>2</v>
      </c>
      <c r="F1309" s="18">
        <v>10.8</v>
      </c>
    </row>
    <row r="1310" spans="2:6" ht="16.5" customHeight="1" thickBot="1" x14ac:dyDescent="0.3">
      <c r="B1310" s="14">
        <v>45986</v>
      </c>
      <c r="C1310" s="15" t="s">
        <v>215</v>
      </c>
      <c r="D1310" s="16" t="s">
        <v>471</v>
      </c>
      <c r="E1310" s="17">
        <v>2</v>
      </c>
      <c r="F1310" s="18">
        <v>13</v>
      </c>
    </row>
    <row r="1311" spans="2:6" ht="16.5" customHeight="1" thickBot="1" x14ac:dyDescent="0.3">
      <c r="B1311" s="14">
        <v>45986</v>
      </c>
      <c r="C1311" s="15" t="s">
        <v>216</v>
      </c>
      <c r="D1311" s="16" t="s">
        <v>472</v>
      </c>
      <c r="E1311" s="17">
        <v>1</v>
      </c>
      <c r="F1311" s="18">
        <v>6</v>
      </c>
    </row>
    <row r="1312" spans="2:6" ht="16.5" customHeight="1" thickBot="1" x14ac:dyDescent="0.3">
      <c r="B1312" s="14">
        <v>45986</v>
      </c>
      <c r="C1312" s="15" t="s">
        <v>219</v>
      </c>
      <c r="D1312" s="16" t="s">
        <v>475</v>
      </c>
      <c r="E1312" s="17">
        <v>4</v>
      </c>
      <c r="F1312" s="18">
        <v>24</v>
      </c>
    </row>
    <row r="1313" spans="2:6" ht="16.5" customHeight="1" thickBot="1" x14ac:dyDescent="0.3">
      <c r="B1313" s="14">
        <v>45986</v>
      </c>
      <c r="C1313" s="15" t="s">
        <v>225</v>
      </c>
      <c r="D1313" s="16" t="s">
        <v>481</v>
      </c>
      <c r="E1313" s="17">
        <v>1</v>
      </c>
      <c r="F1313" s="18">
        <v>6</v>
      </c>
    </row>
    <row r="1314" spans="2:6" ht="16.5" customHeight="1" thickBot="1" x14ac:dyDescent="0.3">
      <c r="B1314" s="14">
        <v>45986</v>
      </c>
      <c r="C1314" s="15" t="s">
        <v>231</v>
      </c>
      <c r="D1314" s="16" t="s">
        <v>487</v>
      </c>
      <c r="E1314" s="17">
        <v>1</v>
      </c>
      <c r="F1314" s="18">
        <v>6.5</v>
      </c>
    </row>
    <row r="1315" spans="2:6" ht="16.5" customHeight="1" thickBot="1" x14ac:dyDescent="0.3">
      <c r="B1315" s="14">
        <v>45986</v>
      </c>
      <c r="C1315" s="15" t="s">
        <v>232</v>
      </c>
      <c r="D1315" s="16" t="s">
        <v>488</v>
      </c>
      <c r="E1315" s="17">
        <v>1</v>
      </c>
      <c r="F1315" s="18">
        <v>5.5</v>
      </c>
    </row>
    <row r="1316" spans="2:6" ht="16.5" customHeight="1" thickBot="1" x14ac:dyDescent="0.3">
      <c r="B1316" s="14">
        <v>45986</v>
      </c>
      <c r="C1316" s="15">
        <v>10019</v>
      </c>
      <c r="D1316" s="16" t="s">
        <v>666</v>
      </c>
      <c r="E1316" s="17">
        <v>1</v>
      </c>
      <c r="F1316" s="18">
        <v>8.9</v>
      </c>
    </row>
    <row r="1317" spans="2:6" ht="16.5" customHeight="1" thickBot="1" x14ac:dyDescent="0.3">
      <c r="B1317" s="22">
        <v>45986</v>
      </c>
      <c r="C1317" s="23" t="s">
        <v>122</v>
      </c>
      <c r="D1317" s="24" t="s">
        <v>650</v>
      </c>
      <c r="E1317" s="25">
        <v>1</v>
      </c>
      <c r="F1317" s="26">
        <v>5.5</v>
      </c>
    </row>
    <row r="1318" spans="2:6" ht="15.75" customHeight="1" x14ac:dyDescent="0.25">
      <c r="B1318" s="14">
        <v>45987</v>
      </c>
      <c r="C1318" s="15" t="s">
        <v>103</v>
      </c>
      <c r="D1318" s="16" t="s">
        <v>653</v>
      </c>
      <c r="E1318" s="17">
        <v>1</v>
      </c>
      <c r="F1318" s="18">
        <v>5.5</v>
      </c>
    </row>
    <row r="1319" spans="2:6" ht="16.5" customHeight="1" thickBot="1" x14ac:dyDescent="0.3">
      <c r="B1319" s="14">
        <v>45987</v>
      </c>
      <c r="C1319" s="15" t="s">
        <v>104</v>
      </c>
      <c r="D1319" s="16" t="s">
        <v>360</v>
      </c>
      <c r="E1319" s="17">
        <v>1</v>
      </c>
      <c r="F1319" s="18">
        <v>5.5</v>
      </c>
    </row>
    <row r="1320" spans="2:6" ht="16.5" customHeight="1" thickBot="1" x14ac:dyDescent="0.3">
      <c r="B1320" s="14">
        <v>45987</v>
      </c>
      <c r="C1320" s="15" t="s">
        <v>108</v>
      </c>
      <c r="D1320" s="16" t="s">
        <v>364</v>
      </c>
      <c r="E1320" s="17">
        <v>1</v>
      </c>
      <c r="F1320" s="18">
        <v>5.3</v>
      </c>
    </row>
    <row r="1321" spans="2:6" ht="16.5" customHeight="1" thickBot="1" x14ac:dyDescent="0.3">
      <c r="B1321" s="14">
        <v>45987</v>
      </c>
      <c r="C1321" s="15" t="s">
        <v>111</v>
      </c>
      <c r="D1321" s="16" t="s">
        <v>367</v>
      </c>
      <c r="E1321" s="17">
        <v>1</v>
      </c>
      <c r="F1321" s="18">
        <v>5.5</v>
      </c>
    </row>
    <row r="1322" spans="2:6" ht="16.5" customHeight="1" thickBot="1" x14ac:dyDescent="0.3">
      <c r="B1322" s="14">
        <v>45987</v>
      </c>
      <c r="C1322" s="15" t="s">
        <v>130</v>
      </c>
      <c r="D1322" s="16" t="s">
        <v>386</v>
      </c>
      <c r="E1322" s="17">
        <v>1</v>
      </c>
      <c r="F1322" s="18">
        <v>5.5</v>
      </c>
    </row>
    <row r="1323" spans="2:6" ht="16.5" customHeight="1" thickBot="1" x14ac:dyDescent="0.3">
      <c r="B1323" s="14">
        <v>45987</v>
      </c>
      <c r="C1323" s="15" t="s">
        <v>157</v>
      </c>
      <c r="D1323" s="16" t="s">
        <v>413</v>
      </c>
      <c r="E1323" s="17">
        <v>3</v>
      </c>
      <c r="F1323" s="18">
        <v>18.600000000000001</v>
      </c>
    </row>
    <row r="1324" spans="2:6" ht="16.5" customHeight="1" thickBot="1" x14ac:dyDescent="0.3">
      <c r="B1324" s="14">
        <v>45987</v>
      </c>
      <c r="C1324" s="15" t="s">
        <v>169</v>
      </c>
      <c r="D1324" s="16" t="s">
        <v>425</v>
      </c>
      <c r="E1324" s="17">
        <v>1</v>
      </c>
      <c r="F1324" s="18">
        <v>6</v>
      </c>
    </row>
    <row r="1325" spans="2:6" ht="16.5" customHeight="1" thickBot="1" x14ac:dyDescent="0.3">
      <c r="B1325" s="14">
        <v>45987</v>
      </c>
      <c r="C1325" s="15" t="s">
        <v>171</v>
      </c>
      <c r="D1325" s="16" t="s">
        <v>670</v>
      </c>
      <c r="E1325" s="17">
        <v>1</v>
      </c>
      <c r="F1325" s="18">
        <v>6</v>
      </c>
    </row>
    <row r="1326" spans="2:6" ht="16.5" customHeight="1" thickBot="1" x14ac:dyDescent="0.3">
      <c r="B1326" s="14">
        <v>45987</v>
      </c>
      <c r="C1326" s="15" t="s">
        <v>173</v>
      </c>
      <c r="D1326" s="16" t="s">
        <v>429</v>
      </c>
      <c r="E1326" s="17">
        <v>2</v>
      </c>
      <c r="F1326" s="18">
        <v>13</v>
      </c>
    </row>
    <row r="1327" spans="2:6" ht="16.5" customHeight="1" thickBot="1" x14ac:dyDescent="0.3">
      <c r="B1327" s="14">
        <v>45987</v>
      </c>
      <c r="C1327" s="15" t="s">
        <v>184</v>
      </c>
      <c r="D1327" s="16" t="s">
        <v>440</v>
      </c>
      <c r="E1327" s="17">
        <v>2</v>
      </c>
      <c r="F1327" s="18">
        <v>10.6</v>
      </c>
    </row>
    <row r="1328" spans="2:6" ht="16.5" customHeight="1" thickBot="1" x14ac:dyDescent="0.3">
      <c r="B1328" s="14">
        <v>45987</v>
      </c>
      <c r="C1328" s="15" t="s">
        <v>195</v>
      </c>
      <c r="D1328" s="16" t="s">
        <v>451</v>
      </c>
      <c r="E1328" s="17">
        <v>8</v>
      </c>
      <c r="F1328" s="18">
        <v>44</v>
      </c>
    </row>
    <row r="1329" spans="2:6" ht="16.5" customHeight="1" thickBot="1" x14ac:dyDescent="0.3">
      <c r="B1329" s="14">
        <v>45987</v>
      </c>
      <c r="C1329" s="15" t="s">
        <v>201</v>
      </c>
      <c r="D1329" s="16" t="s">
        <v>664</v>
      </c>
      <c r="E1329" s="17">
        <v>2</v>
      </c>
      <c r="F1329" s="18">
        <v>11</v>
      </c>
    </row>
    <row r="1330" spans="2:6" ht="16.5" customHeight="1" thickBot="1" x14ac:dyDescent="0.3">
      <c r="B1330" s="14">
        <v>45987</v>
      </c>
      <c r="C1330" s="15" t="s">
        <v>215</v>
      </c>
      <c r="D1330" s="16" t="s">
        <v>471</v>
      </c>
      <c r="E1330" s="17">
        <v>5</v>
      </c>
      <c r="F1330" s="18">
        <v>32.5</v>
      </c>
    </row>
    <row r="1331" spans="2:6" ht="16.5" customHeight="1" thickBot="1" x14ac:dyDescent="0.3">
      <c r="B1331" s="14">
        <v>45987</v>
      </c>
      <c r="C1331" s="15" t="s">
        <v>216</v>
      </c>
      <c r="D1331" s="16" t="s">
        <v>472</v>
      </c>
      <c r="E1331" s="17">
        <v>3</v>
      </c>
      <c r="F1331" s="18">
        <v>18</v>
      </c>
    </row>
    <row r="1332" spans="2:6" ht="16.5" customHeight="1" thickBot="1" x14ac:dyDescent="0.3">
      <c r="B1332" s="14">
        <v>45987</v>
      </c>
      <c r="C1332" s="15" t="s">
        <v>219</v>
      </c>
      <c r="D1332" s="16" t="s">
        <v>475</v>
      </c>
      <c r="E1332" s="17">
        <v>1</v>
      </c>
      <c r="F1332" s="18">
        <v>6</v>
      </c>
    </row>
    <row r="1333" spans="2:6" ht="16.5" customHeight="1" thickBot="1" x14ac:dyDescent="0.3">
      <c r="B1333" s="14">
        <v>45987</v>
      </c>
      <c r="C1333" s="15" t="s">
        <v>225</v>
      </c>
      <c r="D1333" s="16" t="s">
        <v>481</v>
      </c>
      <c r="E1333" s="17">
        <v>1</v>
      </c>
      <c r="F1333" s="18">
        <v>6</v>
      </c>
    </row>
    <row r="1334" spans="2:6" ht="16.5" customHeight="1" thickBot="1" x14ac:dyDescent="0.3">
      <c r="B1334" s="14">
        <v>45987</v>
      </c>
      <c r="C1334" s="15" t="s">
        <v>226</v>
      </c>
      <c r="D1334" s="16" t="s">
        <v>482</v>
      </c>
      <c r="E1334" s="17">
        <v>1</v>
      </c>
      <c r="F1334" s="18">
        <v>5.5</v>
      </c>
    </row>
    <row r="1335" spans="2:6" ht="16.5" customHeight="1" thickBot="1" x14ac:dyDescent="0.3">
      <c r="B1335" s="14">
        <v>45987</v>
      </c>
      <c r="C1335" s="15" t="s">
        <v>231</v>
      </c>
      <c r="D1335" s="16" t="s">
        <v>487</v>
      </c>
      <c r="E1335" s="17">
        <v>4</v>
      </c>
      <c r="F1335" s="18">
        <v>26</v>
      </c>
    </row>
    <row r="1336" spans="2:6" ht="16.5" customHeight="1" thickBot="1" x14ac:dyDescent="0.3">
      <c r="B1336" s="14">
        <v>45987</v>
      </c>
      <c r="C1336" s="15" t="s">
        <v>118</v>
      </c>
      <c r="D1336" s="16" t="s">
        <v>649</v>
      </c>
      <c r="E1336" s="17">
        <v>1</v>
      </c>
      <c r="F1336" s="18">
        <v>5.5</v>
      </c>
    </row>
    <row r="1337" spans="2:6" ht="16.5" customHeight="1" thickBot="1" x14ac:dyDescent="0.3">
      <c r="B1337" s="14">
        <v>45987</v>
      </c>
      <c r="C1337" s="15" t="s">
        <v>119</v>
      </c>
      <c r="D1337" s="16" t="s">
        <v>657</v>
      </c>
      <c r="E1337" s="17">
        <v>1</v>
      </c>
      <c r="F1337" s="18">
        <v>5.5</v>
      </c>
    </row>
    <row r="1338" spans="2:6" ht="16.5" customHeight="1" thickBot="1" x14ac:dyDescent="0.3">
      <c r="B1338" s="14">
        <v>45987</v>
      </c>
      <c r="C1338" s="15" t="s">
        <v>123</v>
      </c>
      <c r="D1338" s="16" t="s">
        <v>651</v>
      </c>
      <c r="E1338" s="17">
        <v>4</v>
      </c>
      <c r="F1338" s="18">
        <v>22</v>
      </c>
    </row>
    <row r="1339" spans="2:6" ht="16.5" customHeight="1" thickBot="1" x14ac:dyDescent="0.3">
      <c r="B1339" s="14">
        <v>45987</v>
      </c>
      <c r="C1339" s="15" t="s">
        <v>131</v>
      </c>
      <c r="D1339" s="16" t="s">
        <v>387</v>
      </c>
      <c r="E1339" s="17">
        <v>1</v>
      </c>
      <c r="F1339" s="18">
        <v>5.5</v>
      </c>
    </row>
    <row r="1340" spans="2:6" ht="16.5" customHeight="1" thickBot="1" x14ac:dyDescent="0.3">
      <c r="B1340" s="22">
        <v>45987</v>
      </c>
      <c r="C1340" s="23" t="s">
        <v>142</v>
      </c>
      <c r="D1340" s="24" t="s">
        <v>659</v>
      </c>
      <c r="E1340" s="25">
        <v>1</v>
      </c>
      <c r="F1340" s="26">
        <v>4.3</v>
      </c>
    </row>
    <row r="1341" spans="2:6" ht="15.75" customHeight="1" x14ac:dyDescent="0.25">
      <c r="B1341" s="14">
        <v>45988</v>
      </c>
      <c r="C1341" s="15" t="s">
        <v>111</v>
      </c>
      <c r="D1341" s="16" t="s">
        <v>367</v>
      </c>
      <c r="E1341" s="17">
        <v>1</v>
      </c>
      <c r="F1341" s="18">
        <v>5.5</v>
      </c>
    </row>
    <row r="1342" spans="2:6" ht="16.5" customHeight="1" thickBot="1" x14ac:dyDescent="0.3">
      <c r="B1342" s="14">
        <v>45988</v>
      </c>
      <c r="C1342" s="15" t="s">
        <v>130</v>
      </c>
      <c r="D1342" s="16" t="s">
        <v>386</v>
      </c>
      <c r="E1342" s="17">
        <v>1</v>
      </c>
      <c r="F1342" s="18">
        <v>5.5</v>
      </c>
    </row>
    <row r="1343" spans="2:6" ht="16.5" customHeight="1" thickBot="1" x14ac:dyDescent="0.3">
      <c r="B1343" s="14">
        <v>45988</v>
      </c>
      <c r="C1343" s="15" t="s">
        <v>139</v>
      </c>
      <c r="D1343" s="16" t="s">
        <v>395</v>
      </c>
      <c r="E1343" s="17">
        <v>1</v>
      </c>
      <c r="F1343" s="18">
        <v>5.3</v>
      </c>
    </row>
    <row r="1344" spans="2:6" ht="16.5" customHeight="1" thickBot="1" x14ac:dyDescent="0.3">
      <c r="B1344" s="14">
        <v>45988</v>
      </c>
      <c r="C1344" s="15" t="s">
        <v>157</v>
      </c>
      <c r="D1344" s="16" t="s">
        <v>413</v>
      </c>
      <c r="E1344" s="17">
        <v>3</v>
      </c>
      <c r="F1344" s="18">
        <v>18.600000000000001</v>
      </c>
    </row>
    <row r="1345" spans="2:6" ht="16.5" customHeight="1" thickBot="1" x14ac:dyDescent="0.3">
      <c r="B1345" s="14">
        <v>45988</v>
      </c>
      <c r="C1345" s="15" t="s">
        <v>165</v>
      </c>
      <c r="D1345" s="16" t="s">
        <v>421</v>
      </c>
      <c r="E1345" s="17">
        <v>1</v>
      </c>
      <c r="F1345" s="18">
        <v>6.2</v>
      </c>
    </row>
    <row r="1346" spans="2:6" ht="16.5" customHeight="1" thickBot="1" x14ac:dyDescent="0.3">
      <c r="B1346" s="14">
        <v>45988</v>
      </c>
      <c r="C1346" s="15" t="s">
        <v>170</v>
      </c>
      <c r="D1346" s="16" t="s">
        <v>676</v>
      </c>
      <c r="E1346" s="17">
        <v>1</v>
      </c>
      <c r="F1346" s="18">
        <v>5.3</v>
      </c>
    </row>
    <row r="1347" spans="2:6" ht="16.5" customHeight="1" thickBot="1" x14ac:dyDescent="0.3">
      <c r="B1347" s="14">
        <v>45988</v>
      </c>
      <c r="C1347" s="15" t="s">
        <v>184</v>
      </c>
      <c r="D1347" s="16" t="s">
        <v>440</v>
      </c>
      <c r="E1347" s="17">
        <v>1</v>
      </c>
      <c r="F1347" s="18">
        <v>5.3</v>
      </c>
    </row>
    <row r="1348" spans="2:6" ht="16.5" customHeight="1" thickBot="1" x14ac:dyDescent="0.3">
      <c r="B1348" s="14">
        <v>45988</v>
      </c>
      <c r="C1348" s="15" t="s">
        <v>192</v>
      </c>
      <c r="D1348" s="16" t="s">
        <v>448</v>
      </c>
      <c r="E1348" s="17">
        <v>1</v>
      </c>
      <c r="F1348" s="18">
        <v>5.5</v>
      </c>
    </row>
    <row r="1349" spans="2:6" ht="16.5" customHeight="1" thickBot="1" x14ac:dyDescent="0.3">
      <c r="B1349" s="14">
        <v>45988</v>
      </c>
      <c r="C1349" s="15" t="s">
        <v>195</v>
      </c>
      <c r="D1349" s="16" t="s">
        <v>451</v>
      </c>
      <c r="E1349" s="17">
        <v>5</v>
      </c>
      <c r="F1349" s="18">
        <v>27.5</v>
      </c>
    </row>
    <row r="1350" spans="2:6" ht="16.5" customHeight="1" thickBot="1" x14ac:dyDescent="0.3">
      <c r="B1350" s="14">
        <v>45988</v>
      </c>
      <c r="C1350" s="15" t="s">
        <v>216</v>
      </c>
      <c r="D1350" s="16" t="s">
        <v>472</v>
      </c>
      <c r="E1350" s="17">
        <v>2</v>
      </c>
      <c r="F1350" s="18">
        <v>12</v>
      </c>
    </row>
    <row r="1351" spans="2:6" ht="16.5" customHeight="1" thickBot="1" x14ac:dyDescent="0.3">
      <c r="B1351" s="14">
        <v>45988</v>
      </c>
      <c r="C1351" s="15" t="s">
        <v>218</v>
      </c>
      <c r="D1351" s="16" t="s">
        <v>655</v>
      </c>
      <c r="E1351" s="17">
        <v>1</v>
      </c>
      <c r="F1351" s="18">
        <v>5.5</v>
      </c>
    </row>
    <row r="1352" spans="2:6" ht="16.5" customHeight="1" thickBot="1" x14ac:dyDescent="0.3">
      <c r="B1352" s="14">
        <v>45988</v>
      </c>
      <c r="C1352" s="15" t="s">
        <v>219</v>
      </c>
      <c r="D1352" s="16" t="s">
        <v>475</v>
      </c>
      <c r="E1352" s="17">
        <v>3</v>
      </c>
      <c r="F1352" s="18">
        <v>18</v>
      </c>
    </row>
    <row r="1353" spans="2:6" ht="16.5" customHeight="1" thickBot="1" x14ac:dyDescent="0.3">
      <c r="B1353" s="14">
        <v>45988</v>
      </c>
      <c r="C1353" s="15" t="s">
        <v>223</v>
      </c>
      <c r="D1353" s="16" t="s">
        <v>479</v>
      </c>
      <c r="E1353" s="17">
        <v>1</v>
      </c>
      <c r="F1353" s="18">
        <v>5.5</v>
      </c>
    </row>
    <row r="1354" spans="2:6" ht="16.5" customHeight="1" thickBot="1" x14ac:dyDescent="0.3">
      <c r="B1354" s="14">
        <v>45988</v>
      </c>
      <c r="C1354" s="15" t="s">
        <v>232</v>
      </c>
      <c r="D1354" s="16" t="s">
        <v>488</v>
      </c>
      <c r="E1354" s="17">
        <v>1</v>
      </c>
      <c r="F1354" s="18">
        <v>5.5</v>
      </c>
    </row>
    <row r="1355" spans="2:6" ht="16.5" customHeight="1" thickBot="1" x14ac:dyDescent="0.3">
      <c r="B1355" s="14">
        <v>45988</v>
      </c>
      <c r="C1355" s="15" t="s">
        <v>203</v>
      </c>
      <c r="D1355" s="16" t="s">
        <v>694</v>
      </c>
      <c r="E1355" s="17">
        <v>1</v>
      </c>
      <c r="F1355" s="18">
        <v>7.7</v>
      </c>
    </row>
    <row r="1356" spans="2:6" ht="16.5" customHeight="1" thickBot="1" x14ac:dyDescent="0.3">
      <c r="B1356" s="14">
        <v>45988</v>
      </c>
      <c r="C1356" s="15" t="s">
        <v>204</v>
      </c>
      <c r="D1356" s="16" t="s">
        <v>668</v>
      </c>
      <c r="E1356" s="17">
        <v>1</v>
      </c>
      <c r="F1356" s="18">
        <v>7.7</v>
      </c>
    </row>
    <row r="1357" spans="2:6" ht="16.5" customHeight="1" thickBot="1" x14ac:dyDescent="0.3">
      <c r="B1357" s="14">
        <v>45988</v>
      </c>
      <c r="C1357" s="15" t="s">
        <v>117</v>
      </c>
      <c r="D1357" s="16" t="s">
        <v>648</v>
      </c>
      <c r="E1357" s="17">
        <v>3</v>
      </c>
      <c r="F1357" s="18">
        <v>16.5</v>
      </c>
    </row>
    <row r="1358" spans="2:6" ht="16.5" customHeight="1" thickBot="1" x14ac:dyDescent="0.3">
      <c r="B1358" s="14">
        <v>45988</v>
      </c>
      <c r="C1358" s="15" t="s">
        <v>118</v>
      </c>
      <c r="D1358" s="16" t="s">
        <v>649</v>
      </c>
      <c r="E1358" s="17">
        <v>3</v>
      </c>
      <c r="F1358" s="18">
        <v>16.5</v>
      </c>
    </row>
    <row r="1359" spans="2:6" ht="16.5" customHeight="1" thickBot="1" x14ac:dyDescent="0.3">
      <c r="B1359" s="14">
        <v>45988</v>
      </c>
      <c r="C1359" s="15" t="s">
        <v>119</v>
      </c>
      <c r="D1359" s="16" t="s">
        <v>657</v>
      </c>
      <c r="E1359" s="17">
        <v>2</v>
      </c>
      <c r="F1359" s="18">
        <v>11</v>
      </c>
    </row>
    <row r="1360" spans="2:6" ht="16.5" customHeight="1" thickBot="1" x14ac:dyDescent="0.3">
      <c r="B1360" s="14">
        <v>45988</v>
      </c>
      <c r="C1360" s="15" t="s">
        <v>121</v>
      </c>
      <c r="D1360" s="16" t="s">
        <v>658</v>
      </c>
      <c r="E1360" s="17">
        <v>1</v>
      </c>
      <c r="F1360" s="18">
        <v>5.5</v>
      </c>
    </row>
    <row r="1361" spans="2:6" ht="16.5" customHeight="1" thickBot="1" x14ac:dyDescent="0.3">
      <c r="B1361" s="14">
        <v>45988</v>
      </c>
      <c r="C1361" s="15" t="s">
        <v>122</v>
      </c>
      <c r="D1361" s="16" t="s">
        <v>650</v>
      </c>
      <c r="E1361" s="17">
        <v>1</v>
      </c>
      <c r="F1361" s="18">
        <v>5.5</v>
      </c>
    </row>
    <row r="1362" spans="2:6" ht="16.5" customHeight="1" thickBot="1" x14ac:dyDescent="0.3">
      <c r="B1362" s="14">
        <v>45988</v>
      </c>
      <c r="C1362" s="15" t="s">
        <v>123</v>
      </c>
      <c r="D1362" s="16" t="s">
        <v>651</v>
      </c>
      <c r="E1362" s="17">
        <v>1</v>
      </c>
      <c r="F1362" s="18">
        <v>5.5</v>
      </c>
    </row>
    <row r="1363" spans="2:6" ht="16.5" customHeight="1" thickBot="1" x14ac:dyDescent="0.3">
      <c r="B1363" s="14">
        <v>45988</v>
      </c>
      <c r="C1363" s="15" t="s">
        <v>131</v>
      </c>
      <c r="D1363" s="16" t="s">
        <v>387</v>
      </c>
      <c r="E1363" s="17">
        <v>2</v>
      </c>
      <c r="F1363" s="18">
        <v>11</v>
      </c>
    </row>
    <row r="1364" spans="2:6" ht="16.5" customHeight="1" thickBot="1" x14ac:dyDescent="0.3">
      <c r="B1364" s="22">
        <v>45988</v>
      </c>
      <c r="C1364" s="23">
        <v>10009</v>
      </c>
      <c r="D1364" s="24" t="s">
        <v>660</v>
      </c>
      <c r="E1364" s="25">
        <v>1</v>
      </c>
      <c r="F1364" s="26">
        <v>1.5</v>
      </c>
    </row>
    <row r="1365" spans="2:6" ht="15.75" customHeight="1" x14ac:dyDescent="0.25">
      <c r="B1365" s="14">
        <v>45989</v>
      </c>
      <c r="C1365" s="15" t="s">
        <v>103</v>
      </c>
      <c r="D1365" s="16" t="s">
        <v>653</v>
      </c>
      <c r="E1365" s="17">
        <v>3</v>
      </c>
      <c r="F1365" s="18">
        <v>16.5</v>
      </c>
    </row>
    <row r="1366" spans="2:6" ht="16.5" customHeight="1" thickBot="1" x14ac:dyDescent="0.3">
      <c r="B1366" s="14">
        <v>45989</v>
      </c>
      <c r="C1366" s="15" t="s">
        <v>104</v>
      </c>
      <c r="D1366" s="16" t="s">
        <v>360</v>
      </c>
      <c r="E1366" s="17">
        <v>1</v>
      </c>
      <c r="F1366" s="18">
        <v>5.5</v>
      </c>
    </row>
    <row r="1367" spans="2:6" ht="16.5" customHeight="1" thickBot="1" x14ac:dyDescent="0.3">
      <c r="B1367" s="14">
        <v>45989</v>
      </c>
      <c r="C1367" s="15" t="s">
        <v>157</v>
      </c>
      <c r="D1367" s="16" t="s">
        <v>413</v>
      </c>
      <c r="E1367" s="17">
        <v>1</v>
      </c>
      <c r="F1367" s="18">
        <v>6.2</v>
      </c>
    </row>
    <row r="1368" spans="2:6" ht="16.5" customHeight="1" thickBot="1" x14ac:dyDescent="0.3">
      <c r="B1368" s="14">
        <v>45989</v>
      </c>
      <c r="C1368" s="15" t="s">
        <v>165</v>
      </c>
      <c r="D1368" s="16" t="s">
        <v>421</v>
      </c>
      <c r="E1368" s="17">
        <v>1</v>
      </c>
      <c r="F1368" s="18">
        <v>6.2</v>
      </c>
    </row>
    <row r="1369" spans="2:6" ht="16.5" customHeight="1" thickBot="1" x14ac:dyDescent="0.3">
      <c r="B1369" s="14">
        <v>45989</v>
      </c>
      <c r="C1369" s="15" t="s">
        <v>169</v>
      </c>
      <c r="D1369" s="16" t="s">
        <v>425</v>
      </c>
      <c r="E1369" s="17">
        <v>1</v>
      </c>
      <c r="F1369" s="18">
        <v>6</v>
      </c>
    </row>
    <row r="1370" spans="2:6" ht="16.5" customHeight="1" thickBot="1" x14ac:dyDescent="0.3">
      <c r="B1370" s="14">
        <v>45989</v>
      </c>
      <c r="C1370" s="15" t="s">
        <v>195</v>
      </c>
      <c r="D1370" s="16" t="s">
        <v>451</v>
      </c>
      <c r="E1370" s="17">
        <v>7</v>
      </c>
      <c r="F1370" s="18">
        <v>38.5</v>
      </c>
    </row>
    <row r="1371" spans="2:6" ht="16.5" customHeight="1" thickBot="1" x14ac:dyDescent="0.3">
      <c r="B1371" s="14">
        <v>45989</v>
      </c>
      <c r="C1371" s="15" t="s">
        <v>214</v>
      </c>
      <c r="D1371" s="16" t="s">
        <v>654</v>
      </c>
      <c r="E1371" s="17">
        <v>1</v>
      </c>
      <c r="F1371" s="18">
        <v>5.5</v>
      </c>
    </row>
    <row r="1372" spans="2:6" ht="16.5" customHeight="1" thickBot="1" x14ac:dyDescent="0.3">
      <c r="B1372" s="14">
        <v>45989</v>
      </c>
      <c r="C1372" s="15" t="s">
        <v>215</v>
      </c>
      <c r="D1372" s="16" t="s">
        <v>471</v>
      </c>
      <c r="E1372" s="17">
        <v>1</v>
      </c>
      <c r="F1372" s="18">
        <v>6.5</v>
      </c>
    </row>
    <row r="1373" spans="2:6" ht="16.5" customHeight="1" thickBot="1" x14ac:dyDescent="0.3">
      <c r="B1373" s="14">
        <v>45989</v>
      </c>
      <c r="C1373" s="15" t="s">
        <v>216</v>
      </c>
      <c r="D1373" s="16" t="s">
        <v>472</v>
      </c>
      <c r="E1373" s="17">
        <v>2</v>
      </c>
      <c r="F1373" s="18">
        <v>12</v>
      </c>
    </row>
    <row r="1374" spans="2:6" ht="16.5" customHeight="1" thickBot="1" x14ac:dyDescent="0.3">
      <c r="B1374" s="14">
        <v>45989</v>
      </c>
      <c r="C1374" s="15" t="s">
        <v>219</v>
      </c>
      <c r="D1374" s="16" t="s">
        <v>475</v>
      </c>
      <c r="E1374" s="17">
        <v>1</v>
      </c>
      <c r="F1374" s="18">
        <v>6</v>
      </c>
    </row>
    <row r="1375" spans="2:6" ht="16.5" customHeight="1" thickBot="1" x14ac:dyDescent="0.3">
      <c r="B1375" s="14">
        <v>45989</v>
      </c>
      <c r="C1375" s="15" t="s">
        <v>225</v>
      </c>
      <c r="D1375" s="16" t="s">
        <v>481</v>
      </c>
      <c r="E1375" s="17">
        <v>1</v>
      </c>
      <c r="F1375" s="18">
        <v>6</v>
      </c>
    </row>
    <row r="1376" spans="2:6" ht="16.5" customHeight="1" thickBot="1" x14ac:dyDescent="0.3">
      <c r="B1376" s="14">
        <v>45989</v>
      </c>
      <c r="C1376" s="15" t="s">
        <v>231</v>
      </c>
      <c r="D1376" s="16" t="s">
        <v>487</v>
      </c>
      <c r="E1376" s="17">
        <v>4</v>
      </c>
      <c r="F1376" s="18">
        <v>26</v>
      </c>
    </row>
    <row r="1377" spans="2:6" ht="16.5" customHeight="1" thickBot="1" x14ac:dyDescent="0.3">
      <c r="B1377" s="14">
        <v>45989</v>
      </c>
      <c r="C1377" s="15" t="s">
        <v>202</v>
      </c>
      <c r="D1377" s="16" t="s">
        <v>699</v>
      </c>
      <c r="E1377" s="17">
        <v>1</v>
      </c>
      <c r="F1377" s="18">
        <v>7.7</v>
      </c>
    </row>
    <row r="1378" spans="2:6" ht="16.5" customHeight="1" thickBot="1" x14ac:dyDescent="0.3">
      <c r="B1378" s="14">
        <v>45989</v>
      </c>
      <c r="C1378" s="15" t="s">
        <v>116</v>
      </c>
      <c r="D1378" s="16" t="s">
        <v>665</v>
      </c>
      <c r="E1378" s="17">
        <v>1</v>
      </c>
      <c r="F1378" s="18">
        <v>5.5</v>
      </c>
    </row>
    <row r="1379" spans="2:6" ht="16.5" customHeight="1" thickBot="1" x14ac:dyDescent="0.3">
      <c r="B1379" s="14">
        <v>45989</v>
      </c>
      <c r="C1379" s="15" t="s">
        <v>119</v>
      </c>
      <c r="D1379" s="16" t="s">
        <v>657</v>
      </c>
      <c r="E1379" s="17">
        <v>1</v>
      </c>
      <c r="F1379" s="18">
        <v>5.5</v>
      </c>
    </row>
    <row r="1380" spans="2:6" ht="16.5" customHeight="1" thickBot="1" x14ac:dyDescent="0.3">
      <c r="B1380" s="14">
        <v>45989</v>
      </c>
      <c r="C1380" s="15" t="s">
        <v>122</v>
      </c>
      <c r="D1380" s="16" t="s">
        <v>650</v>
      </c>
      <c r="E1380" s="17">
        <v>3</v>
      </c>
      <c r="F1380" s="18">
        <v>16.5</v>
      </c>
    </row>
    <row r="1381" spans="2:6" ht="16.5" customHeight="1" thickBot="1" x14ac:dyDescent="0.3">
      <c r="B1381" s="14">
        <v>45989</v>
      </c>
      <c r="C1381" s="15" t="s">
        <v>131</v>
      </c>
      <c r="D1381" s="16" t="s">
        <v>387</v>
      </c>
      <c r="E1381" s="17">
        <v>3</v>
      </c>
      <c r="F1381" s="18">
        <v>16.5</v>
      </c>
    </row>
    <row r="1382" spans="2:6" ht="16.5" customHeight="1" thickBot="1" x14ac:dyDescent="0.3">
      <c r="B1382" s="14">
        <v>45989</v>
      </c>
      <c r="C1382" s="15" t="s">
        <v>142</v>
      </c>
      <c r="D1382" s="16" t="s">
        <v>659</v>
      </c>
      <c r="E1382" s="17">
        <v>1</v>
      </c>
      <c r="F1382" s="18">
        <v>4.3</v>
      </c>
    </row>
    <row r="1383" spans="2:6" ht="16.5" customHeight="1" thickBot="1" x14ac:dyDescent="0.3">
      <c r="B1383" s="14">
        <v>45989</v>
      </c>
      <c r="C1383" s="15">
        <v>10008</v>
      </c>
      <c r="D1383" s="16" t="s">
        <v>652</v>
      </c>
      <c r="E1383" s="17">
        <v>1</v>
      </c>
      <c r="F1383" s="18">
        <v>2.2000000000000002</v>
      </c>
    </row>
    <row r="1384" spans="2:6" ht="16.5" customHeight="1" thickBot="1" x14ac:dyDescent="0.3">
      <c r="B1384" s="22">
        <v>45989</v>
      </c>
      <c r="C1384" s="23">
        <v>10009</v>
      </c>
      <c r="D1384" s="24" t="s">
        <v>660</v>
      </c>
      <c r="E1384" s="25">
        <v>1</v>
      </c>
      <c r="F1384" s="26">
        <v>1.5</v>
      </c>
    </row>
    <row r="1385" spans="2:6" ht="15.75" customHeight="1" x14ac:dyDescent="0.25">
      <c r="B1385" s="14">
        <v>45990</v>
      </c>
      <c r="C1385" s="15" t="s">
        <v>103</v>
      </c>
      <c r="D1385" s="16" t="s">
        <v>653</v>
      </c>
      <c r="E1385" s="17">
        <v>3</v>
      </c>
      <c r="F1385" s="18">
        <v>16.5</v>
      </c>
    </row>
    <row r="1386" spans="2:6" ht="16.5" customHeight="1" thickBot="1" x14ac:dyDescent="0.3">
      <c r="B1386" s="14">
        <v>45990</v>
      </c>
      <c r="C1386" s="15" t="s">
        <v>104</v>
      </c>
      <c r="D1386" s="16" t="s">
        <v>360</v>
      </c>
      <c r="E1386" s="17">
        <v>1</v>
      </c>
      <c r="F1386" s="18">
        <v>5.5</v>
      </c>
    </row>
    <row r="1387" spans="2:6" ht="16.5" customHeight="1" thickBot="1" x14ac:dyDescent="0.3">
      <c r="B1387" s="14">
        <v>45990</v>
      </c>
      <c r="C1387" s="15" t="s">
        <v>111</v>
      </c>
      <c r="D1387" s="16" t="s">
        <v>367</v>
      </c>
      <c r="E1387" s="17">
        <v>2</v>
      </c>
      <c r="F1387" s="18">
        <v>11</v>
      </c>
    </row>
    <row r="1388" spans="2:6" ht="16.5" customHeight="1" thickBot="1" x14ac:dyDescent="0.3">
      <c r="B1388" s="14">
        <v>45990</v>
      </c>
      <c r="C1388" s="15" t="s">
        <v>129</v>
      </c>
      <c r="D1388" s="16" t="s">
        <v>385</v>
      </c>
      <c r="E1388" s="17">
        <v>2</v>
      </c>
      <c r="F1388" s="18">
        <v>10.6</v>
      </c>
    </row>
    <row r="1389" spans="2:6" ht="16.5" customHeight="1" thickBot="1" x14ac:dyDescent="0.3">
      <c r="B1389" s="14">
        <v>45990</v>
      </c>
      <c r="C1389" s="15" t="s">
        <v>132</v>
      </c>
      <c r="D1389" s="16" t="s">
        <v>388</v>
      </c>
      <c r="E1389" s="17">
        <v>1</v>
      </c>
      <c r="F1389" s="18">
        <v>5.5</v>
      </c>
    </row>
    <row r="1390" spans="2:6" ht="16.5" customHeight="1" thickBot="1" x14ac:dyDescent="0.3">
      <c r="B1390" s="14">
        <v>45990</v>
      </c>
      <c r="C1390" s="15" t="s">
        <v>139</v>
      </c>
      <c r="D1390" s="16" t="s">
        <v>395</v>
      </c>
      <c r="E1390" s="17">
        <v>1</v>
      </c>
      <c r="F1390" s="18">
        <v>5.3</v>
      </c>
    </row>
    <row r="1391" spans="2:6" ht="16.5" customHeight="1" thickBot="1" x14ac:dyDescent="0.3">
      <c r="B1391" s="14">
        <v>45990</v>
      </c>
      <c r="C1391" s="15" t="s">
        <v>157</v>
      </c>
      <c r="D1391" s="16" t="s">
        <v>413</v>
      </c>
      <c r="E1391" s="17">
        <v>1</v>
      </c>
      <c r="F1391" s="18">
        <v>6.2</v>
      </c>
    </row>
    <row r="1392" spans="2:6" ht="16.5" customHeight="1" thickBot="1" x14ac:dyDescent="0.3">
      <c r="B1392" s="14">
        <v>45990</v>
      </c>
      <c r="C1392" s="15" t="s">
        <v>165</v>
      </c>
      <c r="D1392" s="16" t="s">
        <v>421</v>
      </c>
      <c r="E1392" s="17">
        <v>1</v>
      </c>
      <c r="F1392" s="18">
        <v>6.2</v>
      </c>
    </row>
    <row r="1393" spans="2:6" ht="16.5" customHeight="1" thickBot="1" x14ac:dyDescent="0.3">
      <c r="B1393" s="14">
        <v>45990</v>
      </c>
      <c r="C1393" s="15" t="s">
        <v>166</v>
      </c>
      <c r="D1393" s="16" t="s">
        <v>642</v>
      </c>
      <c r="E1393" s="17">
        <v>1</v>
      </c>
      <c r="F1393" s="18">
        <v>5.5</v>
      </c>
    </row>
    <row r="1394" spans="2:6" ht="16.5" customHeight="1" thickBot="1" x14ac:dyDescent="0.3">
      <c r="B1394" s="14">
        <v>45990</v>
      </c>
      <c r="C1394" s="15" t="s">
        <v>169</v>
      </c>
      <c r="D1394" s="16" t="s">
        <v>425</v>
      </c>
      <c r="E1394" s="17">
        <v>1</v>
      </c>
      <c r="F1394" s="18">
        <v>6</v>
      </c>
    </row>
    <row r="1395" spans="2:6" ht="16.5" customHeight="1" thickBot="1" x14ac:dyDescent="0.3">
      <c r="B1395" s="14">
        <v>45990</v>
      </c>
      <c r="C1395" s="15" t="s">
        <v>170</v>
      </c>
      <c r="D1395" s="16" t="s">
        <v>676</v>
      </c>
      <c r="E1395" s="17">
        <v>1</v>
      </c>
      <c r="F1395" s="18">
        <v>5.3</v>
      </c>
    </row>
    <row r="1396" spans="2:6" ht="16.5" customHeight="1" thickBot="1" x14ac:dyDescent="0.3">
      <c r="B1396" s="14">
        <v>45990</v>
      </c>
      <c r="C1396" s="15" t="s">
        <v>174</v>
      </c>
      <c r="D1396" s="16" t="s">
        <v>661</v>
      </c>
      <c r="E1396" s="17">
        <v>1</v>
      </c>
      <c r="F1396" s="18">
        <v>5.5</v>
      </c>
    </row>
    <row r="1397" spans="2:6" ht="16.5" customHeight="1" thickBot="1" x14ac:dyDescent="0.3">
      <c r="B1397" s="14">
        <v>45990</v>
      </c>
      <c r="C1397" s="15" t="s">
        <v>183</v>
      </c>
      <c r="D1397" s="16" t="s">
        <v>439</v>
      </c>
      <c r="E1397" s="17">
        <v>1</v>
      </c>
      <c r="F1397" s="18">
        <v>5.3</v>
      </c>
    </row>
    <row r="1398" spans="2:6" ht="16.5" customHeight="1" thickBot="1" x14ac:dyDescent="0.3">
      <c r="B1398" s="14">
        <v>45990</v>
      </c>
      <c r="C1398" s="15" t="s">
        <v>192</v>
      </c>
      <c r="D1398" s="16" t="s">
        <v>448</v>
      </c>
      <c r="E1398" s="17">
        <v>1</v>
      </c>
      <c r="F1398" s="18">
        <v>5.5</v>
      </c>
    </row>
    <row r="1399" spans="2:6" ht="16.5" customHeight="1" thickBot="1" x14ac:dyDescent="0.3">
      <c r="B1399" s="14">
        <v>45990</v>
      </c>
      <c r="C1399" s="15" t="s">
        <v>195</v>
      </c>
      <c r="D1399" s="16" t="s">
        <v>451</v>
      </c>
      <c r="E1399" s="17">
        <v>3</v>
      </c>
      <c r="F1399" s="18">
        <v>16.5</v>
      </c>
    </row>
    <row r="1400" spans="2:6" ht="16.5" customHeight="1" thickBot="1" x14ac:dyDescent="0.3">
      <c r="B1400" s="14">
        <v>45990</v>
      </c>
      <c r="C1400" s="15" t="s">
        <v>196</v>
      </c>
      <c r="D1400" s="16" t="s">
        <v>692</v>
      </c>
      <c r="E1400" s="17">
        <v>3</v>
      </c>
      <c r="F1400" s="18">
        <v>18.600000000000001</v>
      </c>
    </row>
    <row r="1401" spans="2:6" ht="16.5" customHeight="1" thickBot="1" x14ac:dyDescent="0.3">
      <c r="B1401" s="14">
        <v>45990</v>
      </c>
      <c r="C1401" s="15" t="s">
        <v>207</v>
      </c>
      <c r="D1401" s="16" t="s">
        <v>463</v>
      </c>
      <c r="E1401" s="17">
        <v>1</v>
      </c>
      <c r="F1401" s="18">
        <v>2.6</v>
      </c>
    </row>
    <row r="1402" spans="2:6" ht="32.25" customHeight="1" thickBot="1" x14ac:dyDescent="0.3">
      <c r="B1402" s="14">
        <v>45990</v>
      </c>
      <c r="C1402" s="15" t="s">
        <v>215</v>
      </c>
      <c r="D1402" s="16" t="s">
        <v>471</v>
      </c>
      <c r="E1402" s="17">
        <v>3</v>
      </c>
      <c r="F1402" s="18">
        <v>19.5</v>
      </c>
    </row>
    <row r="1403" spans="2:6" ht="16.5" customHeight="1" thickBot="1" x14ac:dyDescent="0.3">
      <c r="B1403" s="14">
        <v>45990</v>
      </c>
      <c r="C1403" s="15" t="s">
        <v>216</v>
      </c>
      <c r="D1403" s="16" t="s">
        <v>472</v>
      </c>
      <c r="E1403" s="17">
        <v>2</v>
      </c>
      <c r="F1403" s="18">
        <v>12</v>
      </c>
    </row>
    <row r="1404" spans="2:6" ht="16.5" customHeight="1" thickBot="1" x14ac:dyDescent="0.3">
      <c r="B1404" s="14">
        <v>45990</v>
      </c>
      <c r="C1404" s="15" t="s">
        <v>219</v>
      </c>
      <c r="D1404" s="16" t="s">
        <v>475</v>
      </c>
      <c r="E1404" s="17">
        <v>3</v>
      </c>
      <c r="F1404" s="18">
        <v>18</v>
      </c>
    </row>
    <row r="1405" spans="2:6" ht="16.5" customHeight="1" thickBot="1" x14ac:dyDescent="0.3">
      <c r="B1405" s="14">
        <v>45990</v>
      </c>
      <c r="C1405" s="15" t="s">
        <v>223</v>
      </c>
      <c r="D1405" s="16" t="s">
        <v>479</v>
      </c>
      <c r="E1405" s="17">
        <v>1</v>
      </c>
      <c r="F1405" s="18">
        <v>5.5</v>
      </c>
    </row>
    <row r="1406" spans="2:6" ht="16.5" customHeight="1" thickBot="1" x14ac:dyDescent="0.3">
      <c r="B1406" s="14">
        <v>45990</v>
      </c>
      <c r="C1406" s="15" t="s">
        <v>225</v>
      </c>
      <c r="D1406" s="16" t="s">
        <v>481</v>
      </c>
      <c r="E1406" s="17">
        <v>2</v>
      </c>
      <c r="F1406" s="18">
        <v>12</v>
      </c>
    </row>
    <row r="1407" spans="2:6" ht="16.5" customHeight="1" thickBot="1" x14ac:dyDescent="0.3">
      <c r="B1407" s="14">
        <v>45990</v>
      </c>
      <c r="C1407" s="15" t="s">
        <v>204</v>
      </c>
      <c r="D1407" s="16" t="s">
        <v>668</v>
      </c>
      <c r="E1407" s="17">
        <v>1</v>
      </c>
      <c r="F1407" s="18">
        <v>7.7</v>
      </c>
    </row>
    <row r="1408" spans="2:6" ht="16.5" customHeight="1" thickBot="1" x14ac:dyDescent="0.3">
      <c r="B1408" s="14">
        <v>45990</v>
      </c>
      <c r="C1408" s="15">
        <v>10019</v>
      </c>
      <c r="D1408" s="16" t="s">
        <v>666</v>
      </c>
      <c r="E1408" s="17">
        <v>1</v>
      </c>
      <c r="F1408" s="18">
        <v>8.9</v>
      </c>
    </row>
    <row r="1409" spans="2:6" ht="16.5" customHeight="1" thickBot="1" x14ac:dyDescent="0.3">
      <c r="B1409" s="14">
        <v>45990</v>
      </c>
      <c r="C1409" s="15" t="s">
        <v>116</v>
      </c>
      <c r="D1409" s="16" t="s">
        <v>665</v>
      </c>
      <c r="E1409" s="17">
        <v>2</v>
      </c>
      <c r="F1409" s="18">
        <v>11</v>
      </c>
    </row>
    <row r="1410" spans="2:6" ht="16.5" customHeight="1" thickBot="1" x14ac:dyDescent="0.3">
      <c r="B1410" s="14">
        <v>45990</v>
      </c>
      <c r="C1410" s="15" t="s">
        <v>131</v>
      </c>
      <c r="D1410" s="16" t="s">
        <v>387</v>
      </c>
      <c r="E1410" s="17">
        <v>3</v>
      </c>
      <c r="F1410" s="18">
        <v>16.5</v>
      </c>
    </row>
    <row r="1411" spans="2:6" ht="16.5" customHeight="1" thickBot="1" x14ac:dyDescent="0.3">
      <c r="B1411" s="14">
        <v>45990</v>
      </c>
      <c r="C1411" s="15">
        <v>10</v>
      </c>
      <c r="D1411" s="16" t="s">
        <v>700</v>
      </c>
      <c r="E1411" s="17">
        <v>3</v>
      </c>
      <c r="F1411" s="18">
        <v>3</v>
      </c>
    </row>
    <row r="1412" spans="2:6" ht="16.5" customHeight="1" thickBot="1" x14ac:dyDescent="0.3">
      <c r="B1412" s="14">
        <v>45990</v>
      </c>
      <c r="C1412" s="15">
        <v>10008</v>
      </c>
      <c r="D1412" s="16" t="s">
        <v>652</v>
      </c>
      <c r="E1412" s="17">
        <v>1</v>
      </c>
      <c r="F1412" s="18">
        <v>2.2000000000000002</v>
      </c>
    </row>
    <row r="1413" spans="2:6" ht="16.5" customHeight="1" thickBot="1" x14ac:dyDescent="0.3">
      <c r="B1413" s="22">
        <v>45990</v>
      </c>
      <c r="C1413" s="23">
        <v>10155</v>
      </c>
      <c r="D1413" s="24" t="s">
        <v>701</v>
      </c>
      <c r="E1413" s="25">
        <v>1</v>
      </c>
      <c r="F1413" s="26">
        <v>1.7</v>
      </c>
    </row>
    <row r="1414" spans="2:6" ht="15.75" customHeight="1" x14ac:dyDescent="0.25">
      <c r="B1414" s="14">
        <v>45991</v>
      </c>
      <c r="C1414" s="15" t="s">
        <v>111</v>
      </c>
      <c r="D1414" s="16" t="s">
        <v>367</v>
      </c>
      <c r="E1414" s="17">
        <v>1</v>
      </c>
      <c r="F1414" s="18">
        <v>5.5</v>
      </c>
    </row>
    <row r="1415" spans="2:6" ht="16.5" customHeight="1" thickBot="1" x14ac:dyDescent="0.3">
      <c r="B1415" s="14">
        <v>45991</v>
      </c>
      <c r="C1415" s="15" t="s">
        <v>115</v>
      </c>
      <c r="D1415" s="16" t="s">
        <v>640</v>
      </c>
      <c r="E1415" s="17">
        <v>1</v>
      </c>
      <c r="F1415" s="18">
        <v>5.5</v>
      </c>
    </row>
    <row r="1416" spans="2:6" ht="16.5" customHeight="1" thickBot="1" x14ac:dyDescent="0.3">
      <c r="B1416" s="14">
        <v>45991</v>
      </c>
      <c r="C1416" s="15" t="s">
        <v>125</v>
      </c>
      <c r="D1416" s="16" t="s">
        <v>381</v>
      </c>
      <c r="E1416" s="17">
        <v>2</v>
      </c>
      <c r="F1416" s="18">
        <v>10.6</v>
      </c>
    </row>
    <row r="1417" spans="2:6" ht="16.5" customHeight="1" thickBot="1" x14ac:dyDescent="0.3">
      <c r="B1417" s="14">
        <v>45991</v>
      </c>
      <c r="C1417" s="15" t="s">
        <v>139</v>
      </c>
      <c r="D1417" s="16" t="s">
        <v>395</v>
      </c>
      <c r="E1417" s="17">
        <v>2</v>
      </c>
      <c r="F1417" s="18">
        <v>10.6</v>
      </c>
    </row>
    <row r="1418" spans="2:6" ht="16.5" customHeight="1" thickBot="1" x14ac:dyDescent="0.3">
      <c r="B1418" s="14">
        <v>45991</v>
      </c>
      <c r="C1418" s="15" t="s">
        <v>157</v>
      </c>
      <c r="D1418" s="16" t="s">
        <v>413</v>
      </c>
      <c r="E1418" s="17">
        <v>4</v>
      </c>
      <c r="F1418" s="18">
        <v>24.8</v>
      </c>
    </row>
    <row r="1419" spans="2:6" ht="16.5" customHeight="1" thickBot="1" x14ac:dyDescent="0.3">
      <c r="B1419" s="14">
        <v>45991</v>
      </c>
      <c r="C1419" s="15" t="s">
        <v>160</v>
      </c>
      <c r="D1419" s="16" t="s">
        <v>416</v>
      </c>
      <c r="E1419" s="17">
        <v>1</v>
      </c>
      <c r="F1419" s="18">
        <v>5.5</v>
      </c>
    </row>
    <row r="1420" spans="2:6" ht="16.5" customHeight="1" thickBot="1" x14ac:dyDescent="0.3">
      <c r="B1420" s="14">
        <v>45991</v>
      </c>
      <c r="C1420" s="15" t="s">
        <v>165</v>
      </c>
      <c r="D1420" s="16" t="s">
        <v>421</v>
      </c>
      <c r="E1420" s="17">
        <v>1</v>
      </c>
      <c r="F1420" s="18">
        <v>6.2</v>
      </c>
    </row>
    <row r="1421" spans="2:6" ht="16.5" customHeight="1" thickBot="1" x14ac:dyDescent="0.3">
      <c r="B1421" s="14">
        <v>45991</v>
      </c>
      <c r="C1421" s="15" t="s">
        <v>166</v>
      </c>
      <c r="D1421" s="16" t="s">
        <v>642</v>
      </c>
      <c r="E1421" s="17">
        <v>1</v>
      </c>
      <c r="F1421" s="18">
        <v>5.5</v>
      </c>
    </row>
    <row r="1422" spans="2:6" ht="16.5" customHeight="1" thickBot="1" x14ac:dyDescent="0.3">
      <c r="B1422" s="14">
        <v>45991</v>
      </c>
      <c r="C1422" s="15" t="s">
        <v>167</v>
      </c>
      <c r="D1422" s="16" t="s">
        <v>678</v>
      </c>
      <c r="E1422" s="17">
        <v>1</v>
      </c>
      <c r="F1422" s="18">
        <v>5.5</v>
      </c>
    </row>
    <row r="1423" spans="2:6" ht="16.5" customHeight="1" thickBot="1" x14ac:dyDescent="0.3">
      <c r="B1423" s="14">
        <v>45991</v>
      </c>
      <c r="C1423" s="15" t="s">
        <v>169</v>
      </c>
      <c r="D1423" s="16" t="s">
        <v>425</v>
      </c>
      <c r="E1423" s="17">
        <v>1</v>
      </c>
      <c r="F1423" s="18">
        <v>6</v>
      </c>
    </row>
    <row r="1424" spans="2:6" ht="16.5" customHeight="1" thickBot="1" x14ac:dyDescent="0.3">
      <c r="B1424" s="14">
        <v>45991</v>
      </c>
      <c r="C1424" s="15" t="s">
        <v>172</v>
      </c>
      <c r="D1424" s="16" t="s">
        <v>643</v>
      </c>
      <c r="E1424" s="17">
        <v>1</v>
      </c>
      <c r="F1424" s="18">
        <v>5.4</v>
      </c>
    </row>
    <row r="1425" spans="2:6" ht="16.5" customHeight="1" thickBot="1" x14ac:dyDescent="0.3">
      <c r="B1425" s="14">
        <v>45991</v>
      </c>
      <c r="C1425" s="15" t="s">
        <v>174</v>
      </c>
      <c r="D1425" s="16" t="s">
        <v>661</v>
      </c>
      <c r="E1425" s="17">
        <v>1</v>
      </c>
      <c r="F1425" s="18">
        <v>5.5</v>
      </c>
    </row>
    <row r="1426" spans="2:6" ht="16.5" customHeight="1" thickBot="1" x14ac:dyDescent="0.3">
      <c r="B1426" s="14">
        <v>45991</v>
      </c>
      <c r="C1426" s="15" t="s">
        <v>184</v>
      </c>
      <c r="D1426" s="16" t="s">
        <v>440</v>
      </c>
      <c r="E1426" s="17">
        <v>2</v>
      </c>
      <c r="F1426" s="18">
        <v>10.6</v>
      </c>
    </row>
    <row r="1427" spans="2:6" ht="16.5" customHeight="1" thickBot="1" x14ac:dyDescent="0.3">
      <c r="B1427" s="14">
        <v>45991</v>
      </c>
      <c r="C1427" s="15" t="s">
        <v>186</v>
      </c>
      <c r="D1427" s="16" t="s">
        <v>442</v>
      </c>
      <c r="E1427" s="17">
        <v>1</v>
      </c>
      <c r="F1427" s="18">
        <v>5.3</v>
      </c>
    </row>
    <row r="1428" spans="2:6" ht="16.5" customHeight="1" thickBot="1" x14ac:dyDescent="0.3">
      <c r="B1428" s="14">
        <v>45991</v>
      </c>
      <c r="C1428" s="15" t="s">
        <v>195</v>
      </c>
      <c r="D1428" s="16" t="s">
        <v>451</v>
      </c>
      <c r="E1428" s="17">
        <v>11</v>
      </c>
      <c r="F1428" s="18">
        <v>60.5</v>
      </c>
    </row>
    <row r="1429" spans="2:6" ht="16.5" customHeight="1" thickBot="1" x14ac:dyDescent="0.3">
      <c r="B1429" s="14">
        <v>45991</v>
      </c>
      <c r="C1429" s="15" t="s">
        <v>196</v>
      </c>
      <c r="D1429" s="16" t="s">
        <v>692</v>
      </c>
      <c r="E1429" s="17">
        <v>1</v>
      </c>
      <c r="F1429" s="18">
        <v>6.2</v>
      </c>
    </row>
    <row r="1430" spans="2:6" ht="16.5" customHeight="1" thickBot="1" x14ac:dyDescent="0.3">
      <c r="B1430" s="14">
        <v>45991</v>
      </c>
      <c r="C1430" s="15" t="s">
        <v>207</v>
      </c>
      <c r="D1430" s="16" t="s">
        <v>463</v>
      </c>
      <c r="E1430" s="17">
        <v>1</v>
      </c>
      <c r="F1430" s="18">
        <v>2.6</v>
      </c>
    </row>
    <row r="1431" spans="2:6" ht="32.25" customHeight="1" thickBot="1" x14ac:dyDescent="0.3">
      <c r="B1431" s="14">
        <v>45991</v>
      </c>
      <c r="C1431" s="15" t="s">
        <v>213</v>
      </c>
      <c r="D1431" s="16" t="s">
        <v>469</v>
      </c>
      <c r="E1431" s="17">
        <v>1</v>
      </c>
      <c r="F1431" s="18">
        <v>5.5</v>
      </c>
    </row>
    <row r="1432" spans="2:6" ht="16.5" customHeight="1" thickBot="1" x14ac:dyDescent="0.3">
      <c r="B1432" s="14">
        <v>45991</v>
      </c>
      <c r="C1432" s="15" t="s">
        <v>215</v>
      </c>
      <c r="D1432" s="16" t="s">
        <v>471</v>
      </c>
      <c r="E1432" s="17">
        <v>4</v>
      </c>
      <c r="F1432" s="18">
        <v>26</v>
      </c>
    </row>
    <row r="1433" spans="2:6" ht="16.5" customHeight="1" thickBot="1" x14ac:dyDescent="0.3">
      <c r="B1433" s="14">
        <v>45991</v>
      </c>
      <c r="C1433" s="15" t="s">
        <v>216</v>
      </c>
      <c r="D1433" s="16" t="s">
        <v>472</v>
      </c>
      <c r="E1433" s="17">
        <v>1</v>
      </c>
      <c r="F1433" s="18">
        <v>6</v>
      </c>
    </row>
    <row r="1434" spans="2:6" ht="16.5" customHeight="1" thickBot="1" x14ac:dyDescent="0.3">
      <c r="B1434" s="14">
        <v>45991</v>
      </c>
      <c r="C1434" s="15" t="s">
        <v>218</v>
      </c>
      <c r="D1434" s="16" t="s">
        <v>655</v>
      </c>
      <c r="E1434" s="17">
        <v>1</v>
      </c>
      <c r="F1434" s="18">
        <v>5.5</v>
      </c>
    </row>
    <row r="1435" spans="2:6" ht="16.5" customHeight="1" thickBot="1" x14ac:dyDescent="0.3">
      <c r="B1435" s="14">
        <v>45991</v>
      </c>
      <c r="C1435" s="15" t="s">
        <v>219</v>
      </c>
      <c r="D1435" s="16" t="s">
        <v>475</v>
      </c>
      <c r="E1435" s="17">
        <v>1</v>
      </c>
      <c r="F1435" s="18">
        <v>6</v>
      </c>
    </row>
    <row r="1436" spans="2:6" ht="16.5" customHeight="1" thickBot="1" x14ac:dyDescent="0.3">
      <c r="B1436" s="14">
        <v>45991</v>
      </c>
      <c r="C1436" s="15" t="s">
        <v>225</v>
      </c>
      <c r="D1436" s="16" t="s">
        <v>481</v>
      </c>
      <c r="E1436" s="17">
        <v>2</v>
      </c>
      <c r="F1436" s="18">
        <v>12</v>
      </c>
    </row>
    <row r="1437" spans="2:6" ht="16.5" customHeight="1" thickBot="1" x14ac:dyDescent="0.3">
      <c r="B1437" s="14">
        <v>45991</v>
      </c>
      <c r="C1437" s="15" t="s">
        <v>231</v>
      </c>
      <c r="D1437" s="16" t="s">
        <v>487</v>
      </c>
      <c r="E1437" s="17">
        <v>1</v>
      </c>
      <c r="F1437" s="18">
        <v>6.5</v>
      </c>
    </row>
    <row r="1438" spans="2:6" ht="16.5" customHeight="1" thickBot="1" x14ac:dyDescent="0.3">
      <c r="B1438" s="14">
        <v>45991</v>
      </c>
      <c r="C1438" s="15" t="s">
        <v>235</v>
      </c>
      <c r="D1438" s="16" t="s">
        <v>702</v>
      </c>
      <c r="E1438" s="17">
        <v>1</v>
      </c>
      <c r="F1438" s="18">
        <v>5.5</v>
      </c>
    </row>
    <row r="1439" spans="2:6" ht="16.5" customHeight="1" thickBot="1" x14ac:dyDescent="0.3">
      <c r="B1439" s="14">
        <v>45991</v>
      </c>
      <c r="C1439" s="15" t="s">
        <v>113</v>
      </c>
      <c r="D1439" s="16" t="s">
        <v>645</v>
      </c>
      <c r="E1439" s="17">
        <v>1</v>
      </c>
      <c r="F1439" s="18">
        <v>7.7</v>
      </c>
    </row>
    <row r="1440" spans="2:6" ht="16.5" customHeight="1" thickBot="1" x14ac:dyDescent="0.3">
      <c r="B1440" s="14">
        <v>45991</v>
      </c>
      <c r="C1440" s="15" t="s">
        <v>199</v>
      </c>
      <c r="D1440" s="16" t="s">
        <v>674</v>
      </c>
      <c r="E1440" s="17">
        <v>1</v>
      </c>
      <c r="F1440" s="18">
        <v>7.7</v>
      </c>
    </row>
    <row r="1441" spans="2:6" ht="16.5" customHeight="1" thickBot="1" x14ac:dyDescent="0.3">
      <c r="B1441" s="14">
        <v>45991</v>
      </c>
      <c r="C1441" s="15" t="s">
        <v>204</v>
      </c>
      <c r="D1441" s="16" t="s">
        <v>668</v>
      </c>
      <c r="E1441" s="17">
        <v>1</v>
      </c>
      <c r="F1441" s="18">
        <v>7.7</v>
      </c>
    </row>
    <row r="1442" spans="2:6" ht="16.5" customHeight="1" thickBot="1" x14ac:dyDescent="0.3">
      <c r="B1442" s="14">
        <v>45991</v>
      </c>
      <c r="C1442" s="15">
        <v>10016</v>
      </c>
      <c r="D1442" s="16" t="s">
        <v>703</v>
      </c>
      <c r="E1442" s="17">
        <v>1</v>
      </c>
      <c r="F1442" s="18">
        <v>9.4</v>
      </c>
    </row>
    <row r="1443" spans="2:6" ht="16.5" customHeight="1" thickBot="1" x14ac:dyDescent="0.3">
      <c r="B1443" s="14">
        <v>45991</v>
      </c>
      <c r="C1443" s="15">
        <v>10046</v>
      </c>
      <c r="D1443" s="16" t="s">
        <v>683</v>
      </c>
      <c r="E1443" s="17">
        <v>1</v>
      </c>
      <c r="F1443" s="18">
        <v>9.4</v>
      </c>
    </row>
    <row r="1444" spans="2:6" ht="16.5" customHeight="1" thickBot="1" x14ac:dyDescent="0.3">
      <c r="B1444" s="14">
        <v>45991</v>
      </c>
      <c r="C1444" s="15" t="s">
        <v>118</v>
      </c>
      <c r="D1444" s="16" t="s">
        <v>649</v>
      </c>
      <c r="E1444" s="17">
        <v>1</v>
      </c>
      <c r="F1444" s="18">
        <v>5.5</v>
      </c>
    </row>
    <row r="1445" spans="2:6" ht="16.5" customHeight="1" thickBot="1" x14ac:dyDescent="0.3">
      <c r="B1445" s="14">
        <v>45991</v>
      </c>
      <c r="C1445" s="15" t="s">
        <v>122</v>
      </c>
      <c r="D1445" s="16" t="s">
        <v>650</v>
      </c>
      <c r="E1445" s="17">
        <v>2</v>
      </c>
      <c r="F1445" s="18">
        <v>11</v>
      </c>
    </row>
    <row r="1446" spans="2:6" ht="16.5" customHeight="1" thickBot="1" x14ac:dyDescent="0.3">
      <c r="B1446" s="14">
        <v>45991</v>
      </c>
      <c r="C1446" s="15" t="s">
        <v>123</v>
      </c>
      <c r="D1446" s="16" t="s">
        <v>651</v>
      </c>
      <c r="E1446" s="17">
        <v>4</v>
      </c>
      <c r="F1446" s="18">
        <v>22</v>
      </c>
    </row>
    <row r="1447" spans="2:6" ht="16.5" customHeight="1" thickBot="1" x14ac:dyDescent="0.3">
      <c r="B1447" s="14">
        <v>45991</v>
      </c>
      <c r="C1447" s="15" t="s">
        <v>131</v>
      </c>
      <c r="D1447" s="16" t="s">
        <v>387</v>
      </c>
      <c r="E1447" s="17">
        <v>3</v>
      </c>
      <c r="F1447" s="18">
        <v>16.5</v>
      </c>
    </row>
    <row r="1448" spans="2:6" ht="16.5" customHeight="1" thickBot="1" x14ac:dyDescent="0.3">
      <c r="B1448" s="14">
        <v>45991</v>
      </c>
      <c r="C1448" s="15" t="s">
        <v>134</v>
      </c>
      <c r="D1448" s="16" t="s">
        <v>390</v>
      </c>
      <c r="E1448" s="17">
        <v>1</v>
      </c>
      <c r="F1448" s="18">
        <v>5.5</v>
      </c>
    </row>
    <row r="1449" spans="2:6" ht="16.5" customHeight="1" thickBot="1" x14ac:dyDescent="0.3">
      <c r="B1449" s="14">
        <v>45991</v>
      </c>
      <c r="C1449" s="15" t="s">
        <v>142</v>
      </c>
      <c r="D1449" s="16" t="s">
        <v>659</v>
      </c>
      <c r="E1449" s="17">
        <v>1</v>
      </c>
      <c r="F1449" s="18">
        <v>4.3</v>
      </c>
    </row>
    <row r="1450" spans="2:6" ht="16.5" customHeight="1" thickBot="1" x14ac:dyDescent="0.3">
      <c r="B1450" s="14">
        <v>45991</v>
      </c>
      <c r="C1450" s="15">
        <v>10</v>
      </c>
      <c r="D1450" s="16" t="s">
        <v>700</v>
      </c>
      <c r="E1450" s="17">
        <v>1</v>
      </c>
      <c r="F1450" s="18">
        <v>1</v>
      </c>
    </row>
    <row r="1451" spans="2:6" ht="16.5" customHeight="1" thickBot="1" x14ac:dyDescent="0.3">
      <c r="B1451" s="22">
        <v>45991</v>
      </c>
      <c r="C1451" s="23">
        <v>10008</v>
      </c>
      <c r="D1451" s="24" t="s">
        <v>652</v>
      </c>
      <c r="E1451" s="25">
        <v>1</v>
      </c>
      <c r="F1451" s="26">
        <v>2.2000000000000002</v>
      </c>
    </row>
    <row r="1452" spans="2:6" ht="15.75" customHeight="1" x14ac:dyDescent="0.25">
      <c r="B1452" s="14">
        <v>45992</v>
      </c>
      <c r="C1452" s="15" t="s">
        <v>103</v>
      </c>
      <c r="D1452" s="16" t="s">
        <v>653</v>
      </c>
      <c r="E1452" s="17">
        <v>1</v>
      </c>
      <c r="F1452" s="18">
        <v>5.5</v>
      </c>
    </row>
    <row r="1453" spans="2:6" ht="16.5" customHeight="1" thickBot="1" x14ac:dyDescent="0.3">
      <c r="B1453" s="14">
        <v>45992</v>
      </c>
      <c r="C1453" s="15" t="s">
        <v>104</v>
      </c>
      <c r="D1453" s="16" t="s">
        <v>360</v>
      </c>
      <c r="E1453" s="17">
        <v>1</v>
      </c>
      <c r="F1453" s="18">
        <v>5.5</v>
      </c>
    </row>
    <row r="1454" spans="2:6" ht="16.5" customHeight="1" thickBot="1" x14ac:dyDescent="0.3">
      <c r="B1454" s="14">
        <v>45992</v>
      </c>
      <c r="C1454" s="15" t="s">
        <v>111</v>
      </c>
      <c r="D1454" s="16" t="s">
        <v>367</v>
      </c>
      <c r="E1454" s="17">
        <v>1</v>
      </c>
      <c r="F1454" s="18">
        <v>5.5</v>
      </c>
    </row>
    <row r="1455" spans="2:6" ht="16.5" customHeight="1" thickBot="1" x14ac:dyDescent="0.3">
      <c r="B1455" s="14">
        <v>45992</v>
      </c>
      <c r="C1455" s="15" t="s">
        <v>115</v>
      </c>
      <c r="D1455" s="16" t="s">
        <v>640</v>
      </c>
      <c r="E1455" s="17">
        <v>2</v>
      </c>
      <c r="F1455" s="18">
        <v>11</v>
      </c>
    </row>
    <row r="1456" spans="2:6" ht="16.5" customHeight="1" thickBot="1" x14ac:dyDescent="0.3">
      <c r="B1456" s="14">
        <v>45992</v>
      </c>
      <c r="C1456" s="15" t="s">
        <v>130</v>
      </c>
      <c r="D1456" s="16" t="s">
        <v>386</v>
      </c>
      <c r="E1456" s="17">
        <v>3</v>
      </c>
      <c r="F1456" s="18">
        <v>16.5</v>
      </c>
    </row>
    <row r="1457" spans="2:6" ht="16.5" customHeight="1" thickBot="1" x14ac:dyDescent="0.3">
      <c r="B1457" s="14">
        <v>45992</v>
      </c>
      <c r="C1457" s="15" t="s">
        <v>132</v>
      </c>
      <c r="D1457" s="16" t="s">
        <v>388</v>
      </c>
      <c r="E1457" s="17">
        <v>3</v>
      </c>
      <c r="F1457" s="18">
        <v>16.5</v>
      </c>
    </row>
    <row r="1458" spans="2:6" ht="16.5" customHeight="1" thickBot="1" x14ac:dyDescent="0.3">
      <c r="B1458" s="14">
        <v>45992</v>
      </c>
      <c r="C1458" s="15" t="s">
        <v>139</v>
      </c>
      <c r="D1458" s="16" t="s">
        <v>395</v>
      </c>
      <c r="E1458" s="17">
        <v>2</v>
      </c>
      <c r="F1458" s="18">
        <v>10.6</v>
      </c>
    </row>
    <row r="1459" spans="2:6" ht="16.5" customHeight="1" thickBot="1" x14ac:dyDescent="0.3">
      <c r="B1459" s="14">
        <v>45992</v>
      </c>
      <c r="C1459" s="15" t="s">
        <v>151</v>
      </c>
      <c r="D1459" s="16" t="s">
        <v>407</v>
      </c>
      <c r="E1459" s="17">
        <v>1</v>
      </c>
      <c r="F1459" s="18">
        <v>5.3</v>
      </c>
    </row>
    <row r="1460" spans="2:6" ht="16.5" customHeight="1" thickBot="1" x14ac:dyDescent="0.3">
      <c r="B1460" s="14">
        <v>45992</v>
      </c>
      <c r="C1460" s="15" t="s">
        <v>157</v>
      </c>
      <c r="D1460" s="16" t="s">
        <v>413</v>
      </c>
      <c r="E1460" s="17">
        <v>5</v>
      </c>
      <c r="F1460" s="18">
        <v>31</v>
      </c>
    </row>
    <row r="1461" spans="2:6" ht="16.5" customHeight="1" thickBot="1" x14ac:dyDescent="0.3">
      <c r="B1461" s="14">
        <v>45992</v>
      </c>
      <c r="C1461" s="15" t="s">
        <v>165</v>
      </c>
      <c r="D1461" s="16" t="s">
        <v>421</v>
      </c>
      <c r="E1461" s="17">
        <v>1</v>
      </c>
      <c r="F1461" s="18">
        <v>6.2</v>
      </c>
    </row>
    <row r="1462" spans="2:6" ht="16.5" customHeight="1" thickBot="1" x14ac:dyDescent="0.3">
      <c r="B1462" s="14">
        <v>45992</v>
      </c>
      <c r="C1462" s="15" t="s">
        <v>171</v>
      </c>
      <c r="D1462" s="16" t="s">
        <v>670</v>
      </c>
      <c r="E1462" s="17">
        <v>1</v>
      </c>
      <c r="F1462" s="18">
        <v>6</v>
      </c>
    </row>
    <row r="1463" spans="2:6" ht="16.5" customHeight="1" thickBot="1" x14ac:dyDescent="0.3">
      <c r="B1463" s="14">
        <v>45992</v>
      </c>
      <c r="C1463" s="15" t="s">
        <v>172</v>
      </c>
      <c r="D1463" s="16" t="s">
        <v>643</v>
      </c>
      <c r="E1463" s="17">
        <v>2</v>
      </c>
      <c r="F1463" s="18">
        <v>10.8</v>
      </c>
    </row>
    <row r="1464" spans="2:6" ht="16.5" customHeight="1" thickBot="1" x14ac:dyDescent="0.3">
      <c r="B1464" s="14">
        <v>45992</v>
      </c>
      <c r="C1464" s="15" t="s">
        <v>181</v>
      </c>
      <c r="D1464" s="16" t="s">
        <v>704</v>
      </c>
      <c r="E1464" s="17">
        <v>2</v>
      </c>
      <c r="F1464" s="18">
        <v>10.8</v>
      </c>
    </row>
    <row r="1465" spans="2:6" ht="16.5" customHeight="1" thickBot="1" x14ac:dyDescent="0.3">
      <c r="B1465" s="14">
        <v>45992</v>
      </c>
      <c r="C1465" s="15" t="s">
        <v>192</v>
      </c>
      <c r="D1465" s="16" t="s">
        <v>448</v>
      </c>
      <c r="E1465" s="17">
        <v>1</v>
      </c>
      <c r="F1465" s="18">
        <v>5.5</v>
      </c>
    </row>
    <row r="1466" spans="2:6" ht="16.5" customHeight="1" thickBot="1" x14ac:dyDescent="0.3">
      <c r="B1466" s="14">
        <v>45992</v>
      </c>
      <c r="C1466" s="15" t="s">
        <v>195</v>
      </c>
      <c r="D1466" s="16" t="s">
        <v>451</v>
      </c>
      <c r="E1466" s="17">
        <v>12</v>
      </c>
      <c r="F1466" s="18">
        <v>66</v>
      </c>
    </row>
    <row r="1467" spans="2:6" ht="16.5" customHeight="1" thickBot="1" x14ac:dyDescent="0.3">
      <c r="B1467" s="14">
        <v>45992</v>
      </c>
      <c r="C1467" s="15" t="s">
        <v>196</v>
      </c>
      <c r="D1467" s="16" t="s">
        <v>692</v>
      </c>
      <c r="E1467" s="17">
        <v>1</v>
      </c>
      <c r="F1467" s="18">
        <v>6.2</v>
      </c>
    </row>
    <row r="1468" spans="2:6" ht="16.5" customHeight="1" thickBot="1" x14ac:dyDescent="0.3">
      <c r="B1468" s="14">
        <v>45992</v>
      </c>
      <c r="C1468" s="15" t="s">
        <v>201</v>
      </c>
      <c r="D1468" s="16" t="s">
        <v>664</v>
      </c>
      <c r="E1468" s="17">
        <v>2</v>
      </c>
      <c r="F1468" s="18">
        <v>11</v>
      </c>
    </row>
    <row r="1469" spans="2:6" ht="16.5" customHeight="1" thickBot="1" x14ac:dyDescent="0.3">
      <c r="B1469" s="14">
        <v>45992</v>
      </c>
      <c r="C1469" s="15" t="s">
        <v>207</v>
      </c>
      <c r="D1469" s="16" t="s">
        <v>463</v>
      </c>
      <c r="E1469" s="17">
        <v>1</v>
      </c>
      <c r="F1469" s="18">
        <v>2.6</v>
      </c>
    </row>
    <row r="1470" spans="2:6" ht="32.25" customHeight="1" thickBot="1" x14ac:dyDescent="0.3">
      <c r="B1470" s="14">
        <v>45992</v>
      </c>
      <c r="C1470" s="15" t="s">
        <v>213</v>
      </c>
      <c r="D1470" s="16" t="s">
        <v>469</v>
      </c>
      <c r="E1470" s="17">
        <v>1</v>
      </c>
      <c r="F1470" s="18">
        <v>5.5</v>
      </c>
    </row>
    <row r="1471" spans="2:6" ht="16.5" customHeight="1" thickBot="1" x14ac:dyDescent="0.3">
      <c r="B1471" s="14">
        <v>45992</v>
      </c>
      <c r="C1471" s="15" t="s">
        <v>215</v>
      </c>
      <c r="D1471" s="16" t="s">
        <v>471</v>
      </c>
      <c r="E1471" s="17">
        <v>5</v>
      </c>
      <c r="F1471" s="18">
        <v>32.5</v>
      </c>
    </row>
    <row r="1472" spans="2:6" ht="16.5" customHeight="1" thickBot="1" x14ac:dyDescent="0.3">
      <c r="B1472" s="14">
        <v>45992</v>
      </c>
      <c r="C1472" s="15" t="s">
        <v>216</v>
      </c>
      <c r="D1472" s="16" t="s">
        <v>472</v>
      </c>
      <c r="E1472" s="17">
        <v>3</v>
      </c>
      <c r="F1472" s="18">
        <v>18</v>
      </c>
    </row>
    <row r="1473" spans="2:6" ht="16.5" customHeight="1" thickBot="1" x14ac:dyDescent="0.3">
      <c r="B1473" s="14">
        <v>45992</v>
      </c>
      <c r="C1473" s="15" t="s">
        <v>218</v>
      </c>
      <c r="D1473" s="16" t="s">
        <v>655</v>
      </c>
      <c r="E1473" s="17">
        <v>2</v>
      </c>
      <c r="F1473" s="18">
        <v>11</v>
      </c>
    </row>
    <row r="1474" spans="2:6" ht="16.5" customHeight="1" thickBot="1" x14ac:dyDescent="0.3">
      <c r="B1474" s="14">
        <v>45992</v>
      </c>
      <c r="C1474" s="15" t="s">
        <v>219</v>
      </c>
      <c r="D1474" s="16" t="s">
        <v>475</v>
      </c>
      <c r="E1474" s="17">
        <v>2</v>
      </c>
      <c r="F1474" s="18">
        <v>12</v>
      </c>
    </row>
    <row r="1475" spans="2:6" ht="16.5" customHeight="1" thickBot="1" x14ac:dyDescent="0.3">
      <c r="B1475" s="14">
        <v>45992</v>
      </c>
      <c r="C1475" s="15" t="s">
        <v>226</v>
      </c>
      <c r="D1475" s="16" t="s">
        <v>482</v>
      </c>
      <c r="E1475" s="17">
        <v>1</v>
      </c>
      <c r="F1475" s="18">
        <v>5.5</v>
      </c>
    </row>
    <row r="1476" spans="2:6" ht="16.5" customHeight="1" thickBot="1" x14ac:dyDescent="0.3">
      <c r="B1476" s="14">
        <v>45992</v>
      </c>
      <c r="C1476" s="15" t="s">
        <v>231</v>
      </c>
      <c r="D1476" s="16" t="s">
        <v>487</v>
      </c>
      <c r="E1476" s="17">
        <v>1</v>
      </c>
      <c r="F1476" s="18">
        <v>6.5</v>
      </c>
    </row>
    <row r="1477" spans="2:6" ht="16.5" customHeight="1" thickBot="1" x14ac:dyDescent="0.3">
      <c r="B1477" s="14">
        <v>45992</v>
      </c>
      <c r="C1477" s="15" t="s">
        <v>232</v>
      </c>
      <c r="D1477" s="16" t="s">
        <v>488</v>
      </c>
      <c r="E1477" s="17">
        <v>1</v>
      </c>
      <c r="F1477" s="18">
        <v>5.5</v>
      </c>
    </row>
    <row r="1478" spans="2:6" ht="16.5" customHeight="1" thickBot="1" x14ac:dyDescent="0.3">
      <c r="B1478" s="14">
        <v>45992</v>
      </c>
      <c r="C1478" s="15">
        <v>10031</v>
      </c>
      <c r="D1478" s="16" t="s">
        <v>695</v>
      </c>
      <c r="E1478" s="17">
        <v>1</v>
      </c>
      <c r="F1478" s="18">
        <v>7.9</v>
      </c>
    </row>
    <row r="1479" spans="2:6" ht="16.5" customHeight="1" thickBot="1" x14ac:dyDescent="0.3">
      <c r="B1479" s="14">
        <v>45992</v>
      </c>
      <c r="C1479" s="15" t="s">
        <v>118</v>
      </c>
      <c r="D1479" s="16" t="s">
        <v>649</v>
      </c>
      <c r="E1479" s="17">
        <v>5</v>
      </c>
      <c r="F1479" s="18">
        <v>27.5</v>
      </c>
    </row>
    <row r="1480" spans="2:6" ht="16.5" customHeight="1" thickBot="1" x14ac:dyDescent="0.3">
      <c r="B1480" s="14">
        <v>45992</v>
      </c>
      <c r="C1480" s="15" t="s">
        <v>121</v>
      </c>
      <c r="D1480" s="16" t="s">
        <v>658</v>
      </c>
      <c r="E1480" s="17">
        <v>1</v>
      </c>
      <c r="F1480" s="18">
        <v>5.5</v>
      </c>
    </row>
    <row r="1481" spans="2:6" ht="16.5" customHeight="1" thickBot="1" x14ac:dyDescent="0.3">
      <c r="B1481" s="14">
        <v>45992</v>
      </c>
      <c r="C1481" s="15" t="s">
        <v>122</v>
      </c>
      <c r="D1481" s="16" t="s">
        <v>650</v>
      </c>
      <c r="E1481" s="17">
        <v>3</v>
      </c>
      <c r="F1481" s="18">
        <v>16.5</v>
      </c>
    </row>
    <row r="1482" spans="2:6" ht="16.5" customHeight="1" thickBot="1" x14ac:dyDescent="0.3">
      <c r="B1482" s="22">
        <v>45992</v>
      </c>
      <c r="C1482" s="23" t="s">
        <v>153</v>
      </c>
      <c r="D1482" s="24" t="s">
        <v>685</v>
      </c>
      <c r="E1482" s="25">
        <v>1</v>
      </c>
      <c r="F1482" s="26">
        <v>4.5</v>
      </c>
    </row>
    <row r="1483" spans="2:6" ht="15.75" customHeight="1" x14ac:dyDescent="0.25">
      <c r="B1483" s="14">
        <v>45993</v>
      </c>
      <c r="C1483" s="15" t="s">
        <v>107</v>
      </c>
      <c r="D1483" s="16" t="s">
        <v>705</v>
      </c>
      <c r="E1483" s="17">
        <v>1</v>
      </c>
      <c r="F1483" s="18">
        <v>5</v>
      </c>
    </row>
    <row r="1484" spans="2:6" ht="16.5" customHeight="1" thickBot="1" x14ac:dyDescent="0.3">
      <c r="B1484" s="14">
        <v>45993</v>
      </c>
      <c r="C1484" s="15" t="s">
        <v>115</v>
      </c>
      <c r="D1484" s="16" t="s">
        <v>640</v>
      </c>
      <c r="E1484" s="17">
        <v>1</v>
      </c>
      <c r="F1484" s="18">
        <v>5.5</v>
      </c>
    </row>
    <row r="1485" spans="2:6" ht="16.5" customHeight="1" thickBot="1" x14ac:dyDescent="0.3">
      <c r="B1485" s="14">
        <v>45993</v>
      </c>
      <c r="C1485" s="15" t="s">
        <v>130</v>
      </c>
      <c r="D1485" s="16" t="s">
        <v>386</v>
      </c>
      <c r="E1485" s="17">
        <v>2</v>
      </c>
      <c r="F1485" s="18">
        <v>11</v>
      </c>
    </row>
    <row r="1486" spans="2:6" ht="16.5" customHeight="1" thickBot="1" x14ac:dyDescent="0.3">
      <c r="B1486" s="14">
        <v>45993</v>
      </c>
      <c r="C1486" s="15" t="s">
        <v>151</v>
      </c>
      <c r="D1486" s="16" t="s">
        <v>407</v>
      </c>
      <c r="E1486" s="17">
        <v>1</v>
      </c>
      <c r="F1486" s="18">
        <v>5.3</v>
      </c>
    </row>
    <row r="1487" spans="2:6" ht="16.5" customHeight="1" thickBot="1" x14ac:dyDescent="0.3">
      <c r="B1487" s="14">
        <v>45993</v>
      </c>
      <c r="C1487" s="15" t="s">
        <v>157</v>
      </c>
      <c r="D1487" s="16" t="s">
        <v>413</v>
      </c>
      <c r="E1487" s="17">
        <v>1</v>
      </c>
      <c r="F1487" s="18">
        <v>6.2</v>
      </c>
    </row>
    <row r="1488" spans="2:6" ht="16.5" customHeight="1" thickBot="1" x14ac:dyDescent="0.3">
      <c r="B1488" s="14">
        <v>45993</v>
      </c>
      <c r="C1488" s="15" t="s">
        <v>160</v>
      </c>
      <c r="D1488" s="16" t="s">
        <v>416</v>
      </c>
      <c r="E1488" s="17">
        <v>1</v>
      </c>
      <c r="F1488" s="18">
        <v>5.5</v>
      </c>
    </row>
    <row r="1489" spans="2:6" ht="16.5" customHeight="1" thickBot="1" x14ac:dyDescent="0.3">
      <c r="B1489" s="14">
        <v>45993</v>
      </c>
      <c r="C1489" s="15" t="s">
        <v>165</v>
      </c>
      <c r="D1489" s="16" t="s">
        <v>421</v>
      </c>
      <c r="E1489" s="17">
        <v>1</v>
      </c>
      <c r="F1489" s="18">
        <v>6.2</v>
      </c>
    </row>
    <row r="1490" spans="2:6" ht="16.5" customHeight="1" thickBot="1" x14ac:dyDescent="0.3">
      <c r="B1490" s="14">
        <v>45993</v>
      </c>
      <c r="C1490" s="15" t="s">
        <v>176</v>
      </c>
      <c r="D1490" s="16" t="s">
        <v>432</v>
      </c>
      <c r="E1490" s="17">
        <v>1</v>
      </c>
      <c r="F1490" s="18">
        <v>5.5</v>
      </c>
    </row>
    <row r="1491" spans="2:6" ht="16.5" customHeight="1" thickBot="1" x14ac:dyDescent="0.3">
      <c r="B1491" s="14">
        <v>45993</v>
      </c>
      <c r="C1491" s="15" t="s">
        <v>181</v>
      </c>
      <c r="D1491" s="16" t="s">
        <v>704</v>
      </c>
      <c r="E1491" s="17">
        <v>1</v>
      </c>
      <c r="F1491" s="18">
        <v>5.4</v>
      </c>
    </row>
    <row r="1492" spans="2:6" ht="16.5" customHeight="1" thickBot="1" x14ac:dyDescent="0.3">
      <c r="B1492" s="14">
        <v>45993</v>
      </c>
      <c r="C1492" s="15" t="s">
        <v>183</v>
      </c>
      <c r="D1492" s="16" t="s">
        <v>439</v>
      </c>
      <c r="E1492" s="17">
        <v>2</v>
      </c>
      <c r="F1492" s="18">
        <v>10.6</v>
      </c>
    </row>
    <row r="1493" spans="2:6" ht="16.5" customHeight="1" thickBot="1" x14ac:dyDescent="0.3">
      <c r="B1493" s="14">
        <v>45993</v>
      </c>
      <c r="C1493" s="15" t="s">
        <v>195</v>
      </c>
      <c r="D1493" s="16" t="s">
        <v>451</v>
      </c>
      <c r="E1493" s="17">
        <v>8</v>
      </c>
      <c r="F1493" s="18">
        <v>44</v>
      </c>
    </row>
    <row r="1494" spans="2:6" ht="16.5" customHeight="1" thickBot="1" x14ac:dyDescent="0.3">
      <c r="B1494" s="14">
        <v>45993</v>
      </c>
      <c r="C1494" s="15" t="s">
        <v>215</v>
      </c>
      <c r="D1494" s="16" t="s">
        <v>471</v>
      </c>
      <c r="E1494" s="17">
        <v>2</v>
      </c>
      <c r="F1494" s="18">
        <v>13</v>
      </c>
    </row>
    <row r="1495" spans="2:6" ht="16.5" customHeight="1" thickBot="1" x14ac:dyDescent="0.3">
      <c r="B1495" s="14">
        <v>45993</v>
      </c>
      <c r="C1495" s="15" t="s">
        <v>216</v>
      </c>
      <c r="D1495" s="16" t="s">
        <v>472</v>
      </c>
      <c r="E1495" s="17">
        <v>1</v>
      </c>
      <c r="F1495" s="18">
        <v>6</v>
      </c>
    </row>
    <row r="1496" spans="2:6" ht="16.5" customHeight="1" thickBot="1" x14ac:dyDescent="0.3">
      <c r="B1496" s="14">
        <v>45993</v>
      </c>
      <c r="C1496" s="15" t="s">
        <v>219</v>
      </c>
      <c r="D1496" s="16" t="s">
        <v>475</v>
      </c>
      <c r="E1496" s="17">
        <v>3</v>
      </c>
      <c r="F1496" s="18">
        <v>18</v>
      </c>
    </row>
    <row r="1497" spans="2:6" ht="16.5" customHeight="1" thickBot="1" x14ac:dyDescent="0.3">
      <c r="B1497" s="14">
        <v>45993</v>
      </c>
      <c r="C1497" s="15" t="s">
        <v>225</v>
      </c>
      <c r="D1497" s="16" t="s">
        <v>481</v>
      </c>
      <c r="E1497" s="17">
        <v>2</v>
      </c>
      <c r="F1497" s="18">
        <v>12</v>
      </c>
    </row>
    <row r="1498" spans="2:6" ht="16.5" customHeight="1" thickBot="1" x14ac:dyDescent="0.3">
      <c r="B1498" s="14">
        <v>45993</v>
      </c>
      <c r="C1498" s="15" t="s">
        <v>226</v>
      </c>
      <c r="D1498" s="16" t="s">
        <v>482</v>
      </c>
      <c r="E1498" s="17">
        <v>1</v>
      </c>
      <c r="F1498" s="18">
        <v>5.5</v>
      </c>
    </row>
    <row r="1499" spans="2:6" ht="16.5" customHeight="1" thickBot="1" x14ac:dyDescent="0.3">
      <c r="B1499" s="14">
        <v>45993</v>
      </c>
      <c r="C1499" s="15" t="s">
        <v>236</v>
      </c>
      <c r="D1499" s="16" t="s">
        <v>644</v>
      </c>
      <c r="E1499" s="17">
        <v>1</v>
      </c>
      <c r="F1499" s="18">
        <v>6.2</v>
      </c>
    </row>
    <row r="1500" spans="2:6" ht="16.5" customHeight="1" thickBot="1" x14ac:dyDescent="0.3">
      <c r="B1500" s="14">
        <v>45993</v>
      </c>
      <c r="C1500" s="15" t="s">
        <v>118</v>
      </c>
      <c r="D1500" s="16" t="s">
        <v>649</v>
      </c>
      <c r="E1500" s="17">
        <v>1</v>
      </c>
      <c r="F1500" s="18">
        <v>5.5</v>
      </c>
    </row>
    <row r="1501" spans="2:6" ht="16.5" customHeight="1" thickBot="1" x14ac:dyDescent="0.3">
      <c r="B1501" s="14">
        <v>45993</v>
      </c>
      <c r="C1501" s="15" t="s">
        <v>122</v>
      </c>
      <c r="D1501" s="16" t="s">
        <v>650</v>
      </c>
      <c r="E1501" s="17">
        <v>1</v>
      </c>
      <c r="F1501" s="18">
        <v>5.5</v>
      </c>
    </row>
    <row r="1502" spans="2:6" ht="16.5" customHeight="1" thickBot="1" x14ac:dyDescent="0.3">
      <c r="B1502" s="14">
        <v>45993</v>
      </c>
      <c r="C1502" s="15" t="s">
        <v>123</v>
      </c>
      <c r="D1502" s="16" t="s">
        <v>651</v>
      </c>
      <c r="E1502" s="17">
        <v>7</v>
      </c>
      <c r="F1502" s="18">
        <v>38.5</v>
      </c>
    </row>
    <row r="1503" spans="2:6" ht="16.5" customHeight="1" thickBot="1" x14ac:dyDescent="0.3">
      <c r="B1503" s="22">
        <v>45993</v>
      </c>
      <c r="C1503" s="23" t="s">
        <v>131</v>
      </c>
      <c r="D1503" s="24" t="s">
        <v>387</v>
      </c>
      <c r="E1503" s="25">
        <v>1</v>
      </c>
      <c r="F1503" s="26">
        <v>5.5</v>
      </c>
    </row>
    <row r="1504" spans="2:6" ht="15.75" customHeight="1" x14ac:dyDescent="0.25">
      <c r="B1504" s="14">
        <v>45995</v>
      </c>
      <c r="C1504" s="15" t="s">
        <v>215</v>
      </c>
      <c r="D1504" s="16" t="s">
        <v>471</v>
      </c>
      <c r="E1504" s="17">
        <v>1</v>
      </c>
      <c r="F1504" s="18">
        <v>6.5</v>
      </c>
    </row>
    <row r="1505" spans="2:6" ht="16.5" customHeight="1" thickBot="1" x14ac:dyDescent="0.3">
      <c r="B1505" s="14">
        <v>45995</v>
      </c>
      <c r="C1505" s="15" t="s">
        <v>226</v>
      </c>
      <c r="D1505" s="16" t="s">
        <v>482</v>
      </c>
      <c r="E1505" s="17">
        <v>1</v>
      </c>
      <c r="F1505" s="18">
        <v>5.5</v>
      </c>
    </row>
    <row r="1506" spans="2:6" ht="16.5" customHeight="1" thickBot="1" x14ac:dyDescent="0.3">
      <c r="B1506" s="22">
        <v>45995</v>
      </c>
      <c r="C1506" s="23" t="s">
        <v>122</v>
      </c>
      <c r="D1506" s="24" t="s">
        <v>650</v>
      </c>
      <c r="E1506" s="25">
        <v>1</v>
      </c>
      <c r="F1506" s="26">
        <v>5.5</v>
      </c>
    </row>
    <row r="1507" spans="2:6" ht="15.75" customHeight="1" x14ac:dyDescent="0.25">
      <c r="B1507" s="14">
        <v>45995</v>
      </c>
      <c r="C1507" s="15" t="s">
        <v>103</v>
      </c>
      <c r="D1507" s="16" t="s">
        <v>653</v>
      </c>
      <c r="E1507" s="17">
        <v>1</v>
      </c>
      <c r="F1507" s="18">
        <v>5.5</v>
      </c>
    </row>
    <row r="1508" spans="2:6" ht="16.5" customHeight="1" thickBot="1" x14ac:dyDescent="0.3">
      <c r="B1508" s="14">
        <v>45995</v>
      </c>
      <c r="C1508" s="15" t="s">
        <v>104</v>
      </c>
      <c r="D1508" s="16" t="s">
        <v>360</v>
      </c>
      <c r="E1508" s="17">
        <v>1</v>
      </c>
      <c r="F1508" s="18">
        <v>5.5</v>
      </c>
    </row>
    <row r="1509" spans="2:6" ht="16.5" customHeight="1" thickBot="1" x14ac:dyDescent="0.3">
      <c r="B1509" s="14">
        <v>45995</v>
      </c>
      <c r="C1509" s="15" t="s">
        <v>107</v>
      </c>
      <c r="D1509" s="16" t="s">
        <v>705</v>
      </c>
      <c r="E1509" s="17">
        <v>1</v>
      </c>
      <c r="F1509" s="18">
        <v>5</v>
      </c>
    </row>
    <row r="1510" spans="2:6" ht="16.5" customHeight="1" thickBot="1" x14ac:dyDescent="0.3">
      <c r="B1510" s="14">
        <v>45995</v>
      </c>
      <c r="C1510" s="15" t="s">
        <v>115</v>
      </c>
      <c r="D1510" s="16" t="s">
        <v>640</v>
      </c>
      <c r="E1510" s="17">
        <v>1</v>
      </c>
      <c r="F1510" s="18">
        <v>5.5</v>
      </c>
    </row>
    <row r="1511" spans="2:6" ht="16.5" customHeight="1" thickBot="1" x14ac:dyDescent="0.3">
      <c r="B1511" s="14">
        <v>45995</v>
      </c>
      <c r="C1511" s="15" t="s">
        <v>130</v>
      </c>
      <c r="D1511" s="16" t="s">
        <v>386</v>
      </c>
      <c r="E1511" s="17">
        <v>2</v>
      </c>
      <c r="F1511" s="18">
        <v>11</v>
      </c>
    </row>
    <row r="1512" spans="2:6" ht="16.5" customHeight="1" thickBot="1" x14ac:dyDescent="0.3">
      <c r="B1512" s="14">
        <v>45995</v>
      </c>
      <c r="C1512" s="15" t="s">
        <v>132</v>
      </c>
      <c r="D1512" s="16" t="s">
        <v>388</v>
      </c>
      <c r="E1512" s="17">
        <v>1</v>
      </c>
      <c r="F1512" s="18">
        <v>5.5</v>
      </c>
    </row>
    <row r="1513" spans="2:6" ht="16.5" customHeight="1" thickBot="1" x14ac:dyDescent="0.3">
      <c r="B1513" s="14">
        <v>45995</v>
      </c>
      <c r="C1513" s="15" t="s">
        <v>139</v>
      </c>
      <c r="D1513" s="16" t="s">
        <v>395</v>
      </c>
      <c r="E1513" s="17">
        <v>2</v>
      </c>
      <c r="F1513" s="18">
        <v>10.6</v>
      </c>
    </row>
    <row r="1514" spans="2:6" ht="16.5" customHeight="1" thickBot="1" x14ac:dyDescent="0.3">
      <c r="B1514" s="14">
        <v>45995</v>
      </c>
      <c r="C1514" s="15" t="s">
        <v>157</v>
      </c>
      <c r="D1514" s="16" t="s">
        <v>413</v>
      </c>
      <c r="E1514" s="17">
        <v>4</v>
      </c>
      <c r="F1514" s="18">
        <v>24.8</v>
      </c>
    </row>
    <row r="1515" spans="2:6" ht="16.5" customHeight="1" thickBot="1" x14ac:dyDescent="0.3">
      <c r="B1515" s="14">
        <v>45995</v>
      </c>
      <c r="C1515" s="15" t="s">
        <v>163</v>
      </c>
      <c r="D1515" s="16" t="s">
        <v>696</v>
      </c>
      <c r="E1515" s="17">
        <v>1</v>
      </c>
      <c r="F1515" s="18">
        <v>5.5</v>
      </c>
    </row>
    <row r="1516" spans="2:6" ht="16.5" customHeight="1" thickBot="1" x14ac:dyDescent="0.3">
      <c r="B1516" s="14">
        <v>45995</v>
      </c>
      <c r="C1516" s="15" t="s">
        <v>165</v>
      </c>
      <c r="D1516" s="16" t="s">
        <v>421</v>
      </c>
      <c r="E1516" s="17">
        <v>1</v>
      </c>
      <c r="F1516" s="18">
        <v>6.2</v>
      </c>
    </row>
    <row r="1517" spans="2:6" ht="16.5" customHeight="1" thickBot="1" x14ac:dyDescent="0.3">
      <c r="B1517" s="14">
        <v>45995</v>
      </c>
      <c r="C1517" s="15" t="s">
        <v>169</v>
      </c>
      <c r="D1517" s="16" t="s">
        <v>425</v>
      </c>
      <c r="E1517" s="17">
        <v>1</v>
      </c>
      <c r="F1517" s="18">
        <v>6</v>
      </c>
    </row>
    <row r="1518" spans="2:6" ht="16.5" customHeight="1" thickBot="1" x14ac:dyDescent="0.3">
      <c r="B1518" s="14">
        <v>45995</v>
      </c>
      <c r="C1518" s="15" t="s">
        <v>171</v>
      </c>
      <c r="D1518" s="16" t="s">
        <v>670</v>
      </c>
      <c r="E1518" s="17">
        <v>1</v>
      </c>
      <c r="F1518" s="18">
        <v>6</v>
      </c>
    </row>
    <row r="1519" spans="2:6" ht="16.5" customHeight="1" thickBot="1" x14ac:dyDescent="0.3">
      <c r="B1519" s="14">
        <v>45995</v>
      </c>
      <c r="C1519" s="15" t="s">
        <v>174</v>
      </c>
      <c r="D1519" s="16" t="s">
        <v>661</v>
      </c>
      <c r="E1519" s="17">
        <v>2</v>
      </c>
      <c r="F1519" s="18">
        <v>11</v>
      </c>
    </row>
    <row r="1520" spans="2:6" ht="16.5" customHeight="1" thickBot="1" x14ac:dyDescent="0.3">
      <c r="B1520" s="14">
        <v>45995</v>
      </c>
      <c r="C1520" s="15" t="s">
        <v>176</v>
      </c>
      <c r="D1520" s="16" t="s">
        <v>432</v>
      </c>
      <c r="E1520" s="17">
        <v>1</v>
      </c>
      <c r="F1520" s="18">
        <v>5.5</v>
      </c>
    </row>
    <row r="1521" spans="2:6" ht="16.5" customHeight="1" thickBot="1" x14ac:dyDescent="0.3">
      <c r="B1521" s="14">
        <v>45995</v>
      </c>
      <c r="C1521" s="15" t="s">
        <v>184</v>
      </c>
      <c r="D1521" s="16" t="s">
        <v>440</v>
      </c>
      <c r="E1521" s="17">
        <v>2</v>
      </c>
      <c r="F1521" s="18">
        <v>10.6</v>
      </c>
    </row>
    <row r="1522" spans="2:6" ht="16.5" customHeight="1" thickBot="1" x14ac:dyDescent="0.3">
      <c r="B1522" s="14">
        <v>45995</v>
      </c>
      <c r="C1522" s="15" t="s">
        <v>192</v>
      </c>
      <c r="D1522" s="16" t="s">
        <v>448</v>
      </c>
      <c r="E1522" s="17">
        <v>1</v>
      </c>
      <c r="F1522" s="18">
        <v>5.5</v>
      </c>
    </row>
    <row r="1523" spans="2:6" ht="16.5" customHeight="1" thickBot="1" x14ac:dyDescent="0.3">
      <c r="B1523" s="14">
        <v>45995</v>
      </c>
      <c r="C1523" s="15" t="s">
        <v>195</v>
      </c>
      <c r="D1523" s="16" t="s">
        <v>451</v>
      </c>
      <c r="E1523" s="17">
        <v>6</v>
      </c>
      <c r="F1523" s="18">
        <v>33</v>
      </c>
    </row>
    <row r="1524" spans="2:6" ht="16.5" customHeight="1" thickBot="1" x14ac:dyDescent="0.3">
      <c r="B1524" s="14">
        <v>45995</v>
      </c>
      <c r="C1524" s="15" t="s">
        <v>196</v>
      </c>
      <c r="D1524" s="16" t="s">
        <v>692</v>
      </c>
      <c r="E1524" s="17">
        <v>1</v>
      </c>
      <c r="F1524" s="18">
        <v>6.2</v>
      </c>
    </row>
    <row r="1525" spans="2:6" ht="16.5" customHeight="1" thickBot="1" x14ac:dyDescent="0.3">
      <c r="B1525" s="14">
        <v>45995</v>
      </c>
      <c r="C1525" s="15" t="s">
        <v>215</v>
      </c>
      <c r="D1525" s="16" t="s">
        <v>471</v>
      </c>
      <c r="E1525" s="17">
        <v>2</v>
      </c>
      <c r="F1525" s="18">
        <v>13</v>
      </c>
    </row>
    <row r="1526" spans="2:6" ht="16.5" customHeight="1" thickBot="1" x14ac:dyDescent="0.3">
      <c r="B1526" s="14">
        <v>45995</v>
      </c>
      <c r="C1526" s="15" t="s">
        <v>216</v>
      </c>
      <c r="D1526" s="16" t="s">
        <v>472</v>
      </c>
      <c r="E1526" s="17">
        <v>1</v>
      </c>
      <c r="F1526" s="18">
        <v>6</v>
      </c>
    </row>
    <row r="1527" spans="2:6" ht="16.5" customHeight="1" thickBot="1" x14ac:dyDescent="0.3">
      <c r="B1527" s="14">
        <v>45995</v>
      </c>
      <c r="C1527" s="15" t="s">
        <v>218</v>
      </c>
      <c r="D1527" s="16" t="s">
        <v>655</v>
      </c>
      <c r="E1527" s="17">
        <v>2</v>
      </c>
      <c r="F1527" s="18">
        <v>11</v>
      </c>
    </row>
    <row r="1528" spans="2:6" ht="16.5" customHeight="1" thickBot="1" x14ac:dyDescent="0.3">
      <c r="B1528" s="14">
        <v>45995</v>
      </c>
      <c r="C1528" s="15" t="s">
        <v>219</v>
      </c>
      <c r="D1528" s="16" t="s">
        <v>475</v>
      </c>
      <c r="E1528" s="17">
        <v>1</v>
      </c>
      <c r="F1528" s="18">
        <v>6</v>
      </c>
    </row>
    <row r="1529" spans="2:6" ht="16.5" customHeight="1" thickBot="1" x14ac:dyDescent="0.3">
      <c r="B1529" s="14">
        <v>45995</v>
      </c>
      <c r="C1529" s="15" t="s">
        <v>225</v>
      </c>
      <c r="D1529" s="16" t="s">
        <v>481</v>
      </c>
      <c r="E1529" s="17">
        <v>1</v>
      </c>
      <c r="F1529" s="18">
        <v>6</v>
      </c>
    </row>
    <row r="1530" spans="2:6" ht="16.5" customHeight="1" thickBot="1" x14ac:dyDescent="0.3">
      <c r="B1530" s="14">
        <v>45995</v>
      </c>
      <c r="C1530" s="15" t="s">
        <v>226</v>
      </c>
      <c r="D1530" s="16" t="s">
        <v>482</v>
      </c>
      <c r="E1530" s="17">
        <v>1</v>
      </c>
      <c r="F1530" s="18">
        <v>5.5</v>
      </c>
    </row>
    <row r="1531" spans="2:6" ht="16.5" customHeight="1" thickBot="1" x14ac:dyDescent="0.3">
      <c r="B1531" s="14">
        <v>45995</v>
      </c>
      <c r="C1531" s="15" t="s">
        <v>231</v>
      </c>
      <c r="D1531" s="16" t="s">
        <v>487</v>
      </c>
      <c r="E1531" s="17">
        <v>2</v>
      </c>
      <c r="F1531" s="18">
        <v>13</v>
      </c>
    </row>
    <row r="1532" spans="2:6" ht="16.5" customHeight="1" thickBot="1" x14ac:dyDescent="0.3">
      <c r="B1532" s="14">
        <v>45995</v>
      </c>
      <c r="C1532" s="15" t="s">
        <v>232</v>
      </c>
      <c r="D1532" s="16" t="s">
        <v>488</v>
      </c>
      <c r="E1532" s="17">
        <v>2</v>
      </c>
      <c r="F1532" s="18">
        <v>11</v>
      </c>
    </row>
    <row r="1533" spans="2:6" ht="16.5" customHeight="1" thickBot="1" x14ac:dyDescent="0.3">
      <c r="B1533" s="14">
        <v>45995</v>
      </c>
      <c r="C1533" s="15" t="s">
        <v>200</v>
      </c>
      <c r="D1533" s="16" t="s">
        <v>646</v>
      </c>
      <c r="E1533" s="17">
        <v>1</v>
      </c>
      <c r="F1533" s="18">
        <v>7.4</v>
      </c>
    </row>
    <row r="1534" spans="2:6" ht="16.5" customHeight="1" thickBot="1" x14ac:dyDescent="0.3">
      <c r="B1534" s="14">
        <v>45995</v>
      </c>
      <c r="C1534" s="15">
        <v>10016</v>
      </c>
      <c r="D1534" s="16" t="s">
        <v>703</v>
      </c>
      <c r="E1534" s="17">
        <v>1</v>
      </c>
      <c r="F1534" s="18">
        <v>9.4</v>
      </c>
    </row>
    <row r="1535" spans="2:6" ht="16.5" customHeight="1" thickBot="1" x14ac:dyDescent="0.3">
      <c r="B1535" s="14">
        <v>45995</v>
      </c>
      <c r="C1535" s="15" t="s">
        <v>118</v>
      </c>
      <c r="D1535" s="16" t="s">
        <v>649</v>
      </c>
      <c r="E1535" s="17">
        <v>2</v>
      </c>
      <c r="F1535" s="18">
        <v>11</v>
      </c>
    </row>
    <row r="1536" spans="2:6" ht="16.5" customHeight="1" thickBot="1" x14ac:dyDescent="0.3">
      <c r="B1536" s="14">
        <v>45995</v>
      </c>
      <c r="C1536" s="15" t="s">
        <v>121</v>
      </c>
      <c r="D1536" s="16" t="s">
        <v>658</v>
      </c>
      <c r="E1536" s="17">
        <v>1</v>
      </c>
      <c r="F1536" s="18">
        <v>5.5</v>
      </c>
    </row>
    <row r="1537" spans="2:6" ht="16.5" customHeight="1" thickBot="1" x14ac:dyDescent="0.3">
      <c r="B1537" s="14">
        <v>45995</v>
      </c>
      <c r="C1537" s="15" t="s">
        <v>122</v>
      </c>
      <c r="D1537" s="16" t="s">
        <v>650</v>
      </c>
      <c r="E1537" s="17">
        <v>4</v>
      </c>
      <c r="F1537" s="18">
        <v>22</v>
      </c>
    </row>
    <row r="1538" spans="2:6" ht="16.5" customHeight="1" thickBot="1" x14ac:dyDescent="0.3">
      <c r="B1538" s="14">
        <v>45995</v>
      </c>
      <c r="C1538" s="15">
        <v>10</v>
      </c>
      <c r="D1538" s="16" t="s">
        <v>700</v>
      </c>
      <c r="E1538" s="17">
        <v>2</v>
      </c>
      <c r="F1538" s="18">
        <v>2</v>
      </c>
    </row>
    <row r="1539" spans="2:6" ht="16.5" customHeight="1" thickBot="1" x14ac:dyDescent="0.3">
      <c r="B1539" s="14">
        <v>45995</v>
      </c>
      <c r="C1539" s="15">
        <v>10008</v>
      </c>
      <c r="D1539" s="16" t="s">
        <v>652</v>
      </c>
      <c r="E1539" s="17">
        <v>1</v>
      </c>
      <c r="F1539" s="18">
        <v>2.2000000000000002</v>
      </c>
    </row>
    <row r="1540" spans="2:6" ht="16.5" customHeight="1" thickBot="1" x14ac:dyDescent="0.3">
      <c r="B1540" s="22">
        <v>45995</v>
      </c>
      <c r="C1540" s="23">
        <v>10009</v>
      </c>
      <c r="D1540" s="24" t="s">
        <v>660</v>
      </c>
      <c r="E1540" s="25">
        <v>1</v>
      </c>
      <c r="F1540" s="26">
        <v>1.5</v>
      </c>
    </row>
    <row r="1541" spans="2:6" ht="15.75" customHeight="1" x14ac:dyDescent="0.25">
      <c r="B1541" s="14">
        <v>45995</v>
      </c>
      <c r="C1541" s="15" t="s">
        <v>103</v>
      </c>
      <c r="D1541" s="16" t="s">
        <v>653</v>
      </c>
      <c r="E1541" s="17">
        <v>3</v>
      </c>
      <c r="F1541" s="18">
        <v>16.5</v>
      </c>
    </row>
    <row r="1542" spans="2:6" ht="16.5" customHeight="1" thickBot="1" x14ac:dyDescent="0.3">
      <c r="B1542" s="14">
        <v>45995</v>
      </c>
      <c r="C1542" s="15" t="s">
        <v>108</v>
      </c>
      <c r="D1542" s="16" t="s">
        <v>364</v>
      </c>
      <c r="E1542" s="17">
        <v>1</v>
      </c>
      <c r="F1542" s="18">
        <v>5.3</v>
      </c>
    </row>
    <row r="1543" spans="2:6" ht="16.5" customHeight="1" thickBot="1" x14ac:dyDescent="0.3">
      <c r="B1543" s="14">
        <v>45995</v>
      </c>
      <c r="C1543" s="15" t="s">
        <v>115</v>
      </c>
      <c r="D1543" s="16" t="s">
        <v>640</v>
      </c>
      <c r="E1543" s="17">
        <v>2</v>
      </c>
      <c r="F1543" s="18">
        <v>11</v>
      </c>
    </row>
    <row r="1544" spans="2:6" ht="16.5" customHeight="1" thickBot="1" x14ac:dyDescent="0.3">
      <c r="B1544" s="14">
        <v>45995</v>
      </c>
      <c r="C1544" s="15" t="s">
        <v>125</v>
      </c>
      <c r="D1544" s="16" t="s">
        <v>381</v>
      </c>
      <c r="E1544" s="17">
        <v>1</v>
      </c>
      <c r="F1544" s="18">
        <v>5.3</v>
      </c>
    </row>
    <row r="1545" spans="2:6" ht="16.5" customHeight="1" thickBot="1" x14ac:dyDescent="0.3">
      <c r="B1545" s="14">
        <v>45995</v>
      </c>
      <c r="C1545" s="15" t="s">
        <v>129</v>
      </c>
      <c r="D1545" s="16" t="s">
        <v>385</v>
      </c>
      <c r="E1545" s="17">
        <v>1</v>
      </c>
      <c r="F1545" s="18">
        <v>5.3</v>
      </c>
    </row>
    <row r="1546" spans="2:6" ht="16.5" customHeight="1" thickBot="1" x14ac:dyDescent="0.3">
      <c r="B1546" s="14">
        <v>45995</v>
      </c>
      <c r="C1546" s="15" t="s">
        <v>130</v>
      </c>
      <c r="D1546" s="16" t="s">
        <v>386</v>
      </c>
      <c r="E1546" s="17">
        <v>3</v>
      </c>
      <c r="F1546" s="18">
        <v>16.5</v>
      </c>
    </row>
    <row r="1547" spans="2:6" ht="16.5" customHeight="1" thickBot="1" x14ac:dyDescent="0.3">
      <c r="B1547" s="14">
        <v>45995</v>
      </c>
      <c r="C1547" s="15" t="s">
        <v>151</v>
      </c>
      <c r="D1547" s="16" t="s">
        <v>407</v>
      </c>
      <c r="E1547" s="17">
        <v>1</v>
      </c>
      <c r="F1547" s="18">
        <v>5.3</v>
      </c>
    </row>
    <row r="1548" spans="2:6" ht="16.5" customHeight="1" thickBot="1" x14ac:dyDescent="0.3">
      <c r="B1548" s="14">
        <v>45995</v>
      </c>
      <c r="C1548" s="15" t="s">
        <v>157</v>
      </c>
      <c r="D1548" s="16" t="s">
        <v>413</v>
      </c>
      <c r="E1548" s="17">
        <v>1</v>
      </c>
      <c r="F1548" s="18">
        <v>6.2</v>
      </c>
    </row>
    <row r="1549" spans="2:6" ht="16.5" customHeight="1" thickBot="1" x14ac:dyDescent="0.3">
      <c r="B1549" s="14">
        <v>45995</v>
      </c>
      <c r="C1549" s="15" t="s">
        <v>169</v>
      </c>
      <c r="D1549" s="16" t="s">
        <v>425</v>
      </c>
      <c r="E1549" s="17">
        <v>1</v>
      </c>
      <c r="F1549" s="18">
        <v>6</v>
      </c>
    </row>
    <row r="1550" spans="2:6" ht="16.5" customHeight="1" thickBot="1" x14ac:dyDescent="0.3">
      <c r="B1550" s="14">
        <v>45995</v>
      </c>
      <c r="C1550" s="15" t="s">
        <v>172</v>
      </c>
      <c r="D1550" s="16" t="s">
        <v>643</v>
      </c>
      <c r="E1550" s="17">
        <v>1</v>
      </c>
      <c r="F1550" s="18">
        <v>5.4</v>
      </c>
    </row>
    <row r="1551" spans="2:6" ht="16.5" customHeight="1" thickBot="1" x14ac:dyDescent="0.3">
      <c r="B1551" s="14">
        <v>45995</v>
      </c>
      <c r="C1551" s="15" t="s">
        <v>191</v>
      </c>
      <c r="D1551" s="16" t="s">
        <v>447</v>
      </c>
      <c r="E1551" s="17">
        <v>1</v>
      </c>
      <c r="F1551" s="18">
        <v>5.5</v>
      </c>
    </row>
    <row r="1552" spans="2:6" ht="16.5" customHeight="1" thickBot="1" x14ac:dyDescent="0.3">
      <c r="B1552" s="14">
        <v>45995</v>
      </c>
      <c r="C1552" s="15" t="s">
        <v>195</v>
      </c>
      <c r="D1552" s="16" t="s">
        <v>451</v>
      </c>
      <c r="E1552" s="17">
        <v>7</v>
      </c>
      <c r="F1552" s="18">
        <v>38.5</v>
      </c>
    </row>
    <row r="1553" spans="2:6" ht="16.5" customHeight="1" thickBot="1" x14ac:dyDescent="0.3">
      <c r="B1553" s="14">
        <v>45995</v>
      </c>
      <c r="C1553" s="15" t="s">
        <v>196</v>
      </c>
      <c r="D1553" s="16" t="s">
        <v>692</v>
      </c>
      <c r="E1553" s="17">
        <v>1</v>
      </c>
      <c r="F1553" s="18">
        <v>6.2</v>
      </c>
    </row>
    <row r="1554" spans="2:6" ht="16.5" customHeight="1" thickBot="1" x14ac:dyDescent="0.3">
      <c r="B1554" s="14">
        <v>45995</v>
      </c>
      <c r="C1554" s="15" t="s">
        <v>215</v>
      </c>
      <c r="D1554" s="16" t="s">
        <v>471</v>
      </c>
      <c r="E1554" s="17">
        <v>1</v>
      </c>
      <c r="F1554" s="18">
        <v>6.5</v>
      </c>
    </row>
    <row r="1555" spans="2:6" ht="16.5" customHeight="1" thickBot="1" x14ac:dyDescent="0.3">
      <c r="B1555" s="14">
        <v>45995</v>
      </c>
      <c r="C1555" s="15" t="s">
        <v>216</v>
      </c>
      <c r="D1555" s="16" t="s">
        <v>472</v>
      </c>
      <c r="E1555" s="17">
        <v>1</v>
      </c>
      <c r="F1555" s="18">
        <v>6</v>
      </c>
    </row>
    <row r="1556" spans="2:6" ht="16.5" customHeight="1" thickBot="1" x14ac:dyDescent="0.3">
      <c r="B1556" s="14">
        <v>45995</v>
      </c>
      <c r="C1556" s="15" t="s">
        <v>218</v>
      </c>
      <c r="D1556" s="16" t="s">
        <v>655</v>
      </c>
      <c r="E1556" s="17">
        <v>2</v>
      </c>
      <c r="F1556" s="18">
        <v>11</v>
      </c>
    </row>
    <row r="1557" spans="2:6" ht="16.5" customHeight="1" thickBot="1" x14ac:dyDescent="0.3">
      <c r="B1557" s="14">
        <v>45995</v>
      </c>
      <c r="C1557" s="15" t="s">
        <v>219</v>
      </c>
      <c r="D1557" s="16" t="s">
        <v>475</v>
      </c>
      <c r="E1557" s="17">
        <v>1</v>
      </c>
      <c r="F1557" s="18">
        <v>6</v>
      </c>
    </row>
    <row r="1558" spans="2:6" ht="16.5" customHeight="1" thickBot="1" x14ac:dyDescent="0.3">
      <c r="B1558" s="14">
        <v>45995</v>
      </c>
      <c r="C1558" s="15" t="s">
        <v>225</v>
      </c>
      <c r="D1558" s="16" t="s">
        <v>481</v>
      </c>
      <c r="E1558" s="17">
        <v>4</v>
      </c>
      <c r="F1558" s="18">
        <v>24</v>
      </c>
    </row>
    <row r="1559" spans="2:6" ht="16.5" customHeight="1" thickBot="1" x14ac:dyDescent="0.3">
      <c r="B1559" s="14">
        <v>45995</v>
      </c>
      <c r="C1559" s="15" t="s">
        <v>232</v>
      </c>
      <c r="D1559" s="16" t="s">
        <v>488</v>
      </c>
      <c r="E1559" s="17">
        <v>2</v>
      </c>
      <c r="F1559" s="18">
        <v>11</v>
      </c>
    </row>
    <row r="1560" spans="2:6" ht="16.5" customHeight="1" thickBot="1" x14ac:dyDescent="0.3">
      <c r="B1560" s="14">
        <v>45995</v>
      </c>
      <c r="C1560" s="15" t="s">
        <v>116</v>
      </c>
      <c r="D1560" s="16" t="s">
        <v>665</v>
      </c>
      <c r="E1560" s="17">
        <v>2</v>
      </c>
      <c r="F1560" s="18">
        <v>11</v>
      </c>
    </row>
    <row r="1561" spans="2:6" ht="16.5" customHeight="1" thickBot="1" x14ac:dyDescent="0.3">
      <c r="B1561" s="14">
        <v>45995</v>
      </c>
      <c r="C1561" s="15" t="s">
        <v>117</v>
      </c>
      <c r="D1561" s="16" t="s">
        <v>648</v>
      </c>
      <c r="E1561" s="17">
        <v>3</v>
      </c>
      <c r="F1561" s="18">
        <v>16.5</v>
      </c>
    </row>
    <row r="1562" spans="2:6" ht="16.5" customHeight="1" thickBot="1" x14ac:dyDescent="0.3">
      <c r="B1562" s="22">
        <v>45995</v>
      </c>
      <c r="C1562" s="23" t="s">
        <v>122</v>
      </c>
      <c r="D1562" s="24" t="s">
        <v>650</v>
      </c>
      <c r="E1562" s="25">
        <v>1</v>
      </c>
      <c r="F1562" s="26">
        <v>5.5</v>
      </c>
    </row>
    <row r="1563" spans="2:6" ht="15.75" customHeight="1" x14ac:dyDescent="0.25">
      <c r="B1563" s="14">
        <v>45996</v>
      </c>
      <c r="C1563" s="15" t="s">
        <v>110</v>
      </c>
      <c r="D1563" s="16" t="s">
        <v>667</v>
      </c>
      <c r="E1563" s="17">
        <v>1</v>
      </c>
      <c r="F1563" s="18">
        <v>5.5</v>
      </c>
    </row>
    <row r="1564" spans="2:6" ht="16.5" customHeight="1" thickBot="1" x14ac:dyDescent="0.3">
      <c r="B1564" s="14">
        <v>45996</v>
      </c>
      <c r="C1564" s="15" t="s">
        <v>129</v>
      </c>
      <c r="D1564" s="16" t="s">
        <v>385</v>
      </c>
      <c r="E1564" s="17">
        <v>1</v>
      </c>
      <c r="F1564" s="18">
        <v>5.3</v>
      </c>
    </row>
    <row r="1565" spans="2:6" ht="16.5" customHeight="1" thickBot="1" x14ac:dyDescent="0.3">
      <c r="B1565" s="14">
        <v>45996</v>
      </c>
      <c r="C1565" s="15" t="s">
        <v>130</v>
      </c>
      <c r="D1565" s="16" t="s">
        <v>386</v>
      </c>
      <c r="E1565" s="17">
        <v>1</v>
      </c>
      <c r="F1565" s="18">
        <v>5.5</v>
      </c>
    </row>
    <row r="1566" spans="2:6" ht="16.5" customHeight="1" thickBot="1" x14ac:dyDescent="0.3">
      <c r="B1566" s="14">
        <v>45996</v>
      </c>
      <c r="C1566" s="15" t="s">
        <v>149</v>
      </c>
      <c r="D1566" s="16" t="s">
        <v>706</v>
      </c>
      <c r="E1566" s="17">
        <v>1</v>
      </c>
      <c r="F1566" s="18">
        <v>5.3</v>
      </c>
    </row>
    <row r="1567" spans="2:6" ht="16.5" customHeight="1" thickBot="1" x14ac:dyDescent="0.3">
      <c r="B1567" s="14">
        <v>45996</v>
      </c>
      <c r="C1567" s="15" t="s">
        <v>157</v>
      </c>
      <c r="D1567" s="16" t="s">
        <v>413</v>
      </c>
      <c r="E1567" s="17">
        <v>5</v>
      </c>
      <c r="F1567" s="18">
        <v>31</v>
      </c>
    </row>
    <row r="1568" spans="2:6" ht="16.5" customHeight="1" thickBot="1" x14ac:dyDescent="0.3">
      <c r="B1568" s="14">
        <v>45996</v>
      </c>
      <c r="C1568" s="15" t="s">
        <v>165</v>
      </c>
      <c r="D1568" s="16" t="s">
        <v>421</v>
      </c>
      <c r="E1568" s="17">
        <v>1</v>
      </c>
      <c r="F1568" s="18">
        <v>6.2</v>
      </c>
    </row>
    <row r="1569" spans="2:6" ht="16.5" customHeight="1" thickBot="1" x14ac:dyDescent="0.3">
      <c r="B1569" s="14">
        <v>45996</v>
      </c>
      <c r="C1569" s="15" t="s">
        <v>169</v>
      </c>
      <c r="D1569" s="16" t="s">
        <v>425</v>
      </c>
      <c r="E1569" s="17">
        <v>1</v>
      </c>
      <c r="F1569" s="18">
        <v>6</v>
      </c>
    </row>
    <row r="1570" spans="2:6" ht="16.5" customHeight="1" thickBot="1" x14ac:dyDescent="0.3">
      <c r="B1570" s="14">
        <v>45996</v>
      </c>
      <c r="C1570" s="15" t="s">
        <v>172</v>
      </c>
      <c r="D1570" s="16" t="s">
        <v>643</v>
      </c>
      <c r="E1570" s="17">
        <v>1</v>
      </c>
      <c r="F1570" s="18">
        <v>5.4</v>
      </c>
    </row>
    <row r="1571" spans="2:6" ht="16.5" customHeight="1" thickBot="1" x14ac:dyDescent="0.3">
      <c r="B1571" s="14">
        <v>45996</v>
      </c>
      <c r="C1571" s="15" t="s">
        <v>176</v>
      </c>
      <c r="D1571" s="16" t="s">
        <v>432</v>
      </c>
      <c r="E1571" s="17">
        <v>1</v>
      </c>
      <c r="F1571" s="18">
        <v>5.5</v>
      </c>
    </row>
    <row r="1572" spans="2:6" ht="16.5" customHeight="1" thickBot="1" x14ac:dyDescent="0.3">
      <c r="B1572" s="14">
        <v>45996</v>
      </c>
      <c r="C1572" s="15" t="s">
        <v>183</v>
      </c>
      <c r="D1572" s="16" t="s">
        <v>439</v>
      </c>
      <c r="E1572" s="17">
        <v>10</v>
      </c>
      <c r="F1572" s="18">
        <v>53</v>
      </c>
    </row>
    <row r="1573" spans="2:6" ht="16.5" customHeight="1" thickBot="1" x14ac:dyDescent="0.3">
      <c r="B1573" s="14">
        <v>45996</v>
      </c>
      <c r="C1573" s="15" t="s">
        <v>184</v>
      </c>
      <c r="D1573" s="16" t="s">
        <v>440</v>
      </c>
      <c r="E1573" s="17">
        <v>2</v>
      </c>
      <c r="F1573" s="18">
        <v>10.6</v>
      </c>
    </row>
    <row r="1574" spans="2:6" ht="16.5" customHeight="1" thickBot="1" x14ac:dyDescent="0.3">
      <c r="B1574" s="14">
        <v>45996</v>
      </c>
      <c r="C1574" s="15" t="s">
        <v>195</v>
      </c>
      <c r="D1574" s="16" t="s">
        <v>451</v>
      </c>
      <c r="E1574" s="17">
        <v>5</v>
      </c>
      <c r="F1574" s="18">
        <v>27.5</v>
      </c>
    </row>
    <row r="1575" spans="2:6" ht="16.5" customHeight="1" thickBot="1" x14ac:dyDescent="0.3">
      <c r="B1575" s="14">
        <v>45996</v>
      </c>
      <c r="C1575" s="15" t="s">
        <v>215</v>
      </c>
      <c r="D1575" s="16" t="s">
        <v>471</v>
      </c>
      <c r="E1575" s="17">
        <v>1</v>
      </c>
      <c r="F1575" s="18">
        <v>6.5</v>
      </c>
    </row>
    <row r="1576" spans="2:6" ht="16.5" customHeight="1" thickBot="1" x14ac:dyDescent="0.3">
      <c r="B1576" s="14">
        <v>45996</v>
      </c>
      <c r="C1576" s="15" t="s">
        <v>216</v>
      </c>
      <c r="D1576" s="16" t="s">
        <v>472</v>
      </c>
      <c r="E1576" s="17">
        <v>1</v>
      </c>
      <c r="F1576" s="18">
        <v>6</v>
      </c>
    </row>
    <row r="1577" spans="2:6" ht="16.5" customHeight="1" thickBot="1" x14ac:dyDescent="0.3">
      <c r="B1577" s="14">
        <v>45996</v>
      </c>
      <c r="C1577" s="15" t="s">
        <v>218</v>
      </c>
      <c r="D1577" s="16" t="s">
        <v>655</v>
      </c>
      <c r="E1577" s="17">
        <v>2</v>
      </c>
      <c r="F1577" s="18">
        <v>11</v>
      </c>
    </row>
    <row r="1578" spans="2:6" ht="16.5" customHeight="1" thickBot="1" x14ac:dyDescent="0.3">
      <c r="B1578" s="14">
        <v>45996</v>
      </c>
      <c r="C1578" s="15" t="s">
        <v>219</v>
      </c>
      <c r="D1578" s="16" t="s">
        <v>475</v>
      </c>
      <c r="E1578" s="17">
        <v>2</v>
      </c>
      <c r="F1578" s="18">
        <v>12</v>
      </c>
    </row>
    <row r="1579" spans="2:6" ht="16.5" customHeight="1" thickBot="1" x14ac:dyDescent="0.3">
      <c r="B1579" s="14">
        <v>45996</v>
      </c>
      <c r="C1579" s="15" t="s">
        <v>223</v>
      </c>
      <c r="D1579" s="16" t="s">
        <v>479</v>
      </c>
      <c r="E1579" s="17">
        <v>1</v>
      </c>
      <c r="F1579" s="18">
        <v>5.5</v>
      </c>
    </row>
    <row r="1580" spans="2:6" ht="16.5" customHeight="1" thickBot="1" x14ac:dyDescent="0.3">
      <c r="B1580" s="14">
        <v>45996</v>
      </c>
      <c r="C1580" s="15" t="s">
        <v>225</v>
      </c>
      <c r="D1580" s="16" t="s">
        <v>481</v>
      </c>
      <c r="E1580" s="17">
        <v>3</v>
      </c>
      <c r="F1580" s="18">
        <v>18</v>
      </c>
    </row>
    <row r="1581" spans="2:6" ht="16.5" customHeight="1" thickBot="1" x14ac:dyDescent="0.3">
      <c r="B1581" s="14">
        <v>45996</v>
      </c>
      <c r="C1581" s="15" t="s">
        <v>226</v>
      </c>
      <c r="D1581" s="16" t="s">
        <v>482</v>
      </c>
      <c r="E1581" s="17">
        <v>2</v>
      </c>
      <c r="F1581" s="18">
        <v>11</v>
      </c>
    </row>
    <row r="1582" spans="2:6" ht="16.5" customHeight="1" thickBot="1" x14ac:dyDescent="0.3">
      <c r="B1582" s="14">
        <v>45996</v>
      </c>
      <c r="C1582" s="15" t="s">
        <v>231</v>
      </c>
      <c r="D1582" s="16" t="s">
        <v>487</v>
      </c>
      <c r="E1582" s="17">
        <v>4</v>
      </c>
      <c r="F1582" s="18">
        <v>26</v>
      </c>
    </row>
    <row r="1583" spans="2:6" ht="16.5" customHeight="1" thickBot="1" x14ac:dyDescent="0.3">
      <c r="B1583" s="14">
        <v>45996</v>
      </c>
      <c r="C1583" s="15" t="s">
        <v>232</v>
      </c>
      <c r="D1583" s="16" t="s">
        <v>488</v>
      </c>
      <c r="E1583" s="17">
        <v>1</v>
      </c>
      <c r="F1583" s="18">
        <v>5.5</v>
      </c>
    </row>
    <row r="1584" spans="2:6" ht="16.5" customHeight="1" thickBot="1" x14ac:dyDescent="0.3">
      <c r="B1584" s="14">
        <v>45996</v>
      </c>
      <c r="C1584" s="15" t="s">
        <v>235</v>
      </c>
      <c r="D1584" s="16" t="s">
        <v>702</v>
      </c>
      <c r="E1584" s="17">
        <v>2</v>
      </c>
      <c r="F1584" s="18">
        <v>11</v>
      </c>
    </row>
    <row r="1585" spans="2:6" ht="16.5" customHeight="1" thickBot="1" x14ac:dyDescent="0.3">
      <c r="B1585" s="14">
        <v>45996</v>
      </c>
      <c r="C1585" s="15" t="s">
        <v>206</v>
      </c>
      <c r="D1585" s="16" t="s">
        <v>462</v>
      </c>
      <c r="E1585" s="17">
        <v>1</v>
      </c>
      <c r="F1585" s="18">
        <v>2.7</v>
      </c>
    </row>
    <row r="1586" spans="2:6" ht="16.5" customHeight="1" thickBot="1" x14ac:dyDescent="0.3">
      <c r="B1586" s="14">
        <v>45996</v>
      </c>
      <c r="C1586" s="15" t="s">
        <v>113</v>
      </c>
      <c r="D1586" s="16" t="s">
        <v>645</v>
      </c>
      <c r="E1586" s="17">
        <v>1</v>
      </c>
      <c r="F1586" s="18">
        <v>7.7</v>
      </c>
    </row>
    <row r="1587" spans="2:6" ht="16.5" customHeight="1" thickBot="1" x14ac:dyDescent="0.3">
      <c r="B1587" s="14">
        <v>45996</v>
      </c>
      <c r="C1587" s="15" t="s">
        <v>200</v>
      </c>
      <c r="D1587" s="16" t="s">
        <v>646</v>
      </c>
      <c r="E1587" s="17">
        <v>1</v>
      </c>
      <c r="F1587" s="18">
        <v>7.4</v>
      </c>
    </row>
    <row r="1588" spans="2:6" ht="16.5" customHeight="1" thickBot="1" x14ac:dyDescent="0.3">
      <c r="B1588" s="14">
        <v>45996</v>
      </c>
      <c r="C1588" s="15">
        <v>10027</v>
      </c>
      <c r="D1588" s="16" t="s">
        <v>647</v>
      </c>
      <c r="E1588" s="17">
        <v>1</v>
      </c>
      <c r="F1588" s="18">
        <v>7.9</v>
      </c>
    </row>
    <row r="1589" spans="2:6" ht="32.25" customHeight="1" thickBot="1" x14ac:dyDescent="0.3">
      <c r="B1589" s="14">
        <v>45996</v>
      </c>
      <c r="C1589" s="15" t="s">
        <v>121</v>
      </c>
      <c r="D1589" s="16" t="s">
        <v>658</v>
      </c>
      <c r="E1589" s="17">
        <v>3</v>
      </c>
      <c r="F1589" s="18">
        <v>16.5</v>
      </c>
    </row>
    <row r="1590" spans="2:6" ht="16.5" customHeight="1" thickBot="1" x14ac:dyDescent="0.3">
      <c r="B1590" s="14">
        <v>45996</v>
      </c>
      <c r="C1590" s="15" t="s">
        <v>122</v>
      </c>
      <c r="D1590" s="16" t="s">
        <v>650</v>
      </c>
      <c r="E1590" s="17">
        <v>1</v>
      </c>
      <c r="F1590" s="18">
        <v>5.5</v>
      </c>
    </row>
    <row r="1591" spans="2:6" ht="16.5" customHeight="1" thickBot="1" x14ac:dyDescent="0.3">
      <c r="B1591" s="14">
        <v>45996</v>
      </c>
      <c r="C1591" s="15" t="s">
        <v>131</v>
      </c>
      <c r="D1591" s="16" t="s">
        <v>387</v>
      </c>
      <c r="E1591" s="17">
        <v>1</v>
      </c>
      <c r="F1591" s="18">
        <v>5.5</v>
      </c>
    </row>
    <row r="1592" spans="2:6" ht="16.5" customHeight="1" thickBot="1" x14ac:dyDescent="0.3">
      <c r="B1592" s="14">
        <v>45996</v>
      </c>
      <c r="C1592" s="15" t="s">
        <v>134</v>
      </c>
      <c r="D1592" s="16" t="s">
        <v>390</v>
      </c>
      <c r="E1592" s="17">
        <v>1</v>
      </c>
      <c r="F1592" s="18">
        <v>5.5</v>
      </c>
    </row>
    <row r="1593" spans="2:6" ht="16.5" customHeight="1" thickBot="1" x14ac:dyDescent="0.3">
      <c r="B1593" s="14">
        <v>45996</v>
      </c>
      <c r="C1593" s="15">
        <v>10</v>
      </c>
      <c r="D1593" s="16" t="s">
        <v>700</v>
      </c>
      <c r="E1593" s="17">
        <v>1</v>
      </c>
      <c r="F1593" s="18">
        <v>1</v>
      </c>
    </row>
    <row r="1594" spans="2:6" ht="16.5" customHeight="1" thickBot="1" x14ac:dyDescent="0.3">
      <c r="B1594" s="14">
        <v>45996</v>
      </c>
      <c r="C1594" s="15">
        <v>10008</v>
      </c>
      <c r="D1594" s="16" t="s">
        <v>652</v>
      </c>
      <c r="E1594" s="17">
        <v>2</v>
      </c>
      <c r="F1594" s="18">
        <v>4.4000000000000004</v>
      </c>
    </row>
    <row r="1595" spans="2:6" ht="16.5" customHeight="1" thickBot="1" x14ac:dyDescent="0.3">
      <c r="B1595" s="22">
        <v>45996</v>
      </c>
      <c r="C1595" s="23">
        <v>10009</v>
      </c>
      <c r="D1595" s="24" t="s">
        <v>660</v>
      </c>
      <c r="E1595" s="25">
        <v>3</v>
      </c>
      <c r="F1595" s="26">
        <v>4.5</v>
      </c>
    </row>
    <row r="1596" spans="2:6" ht="15.75" customHeight="1" x14ac:dyDescent="0.25">
      <c r="B1596" s="14">
        <v>45997</v>
      </c>
      <c r="C1596" s="15" t="s">
        <v>110</v>
      </c>
      <c r="D1596" s="16" t="s">
        <v>667</v>
      </c>
      <c r="E1596" s="17">
        <v>1</v>
      </c>
      <c r="F1596" s="18">
        <v>5.5</v>
      </c>
    </row>
    <row r="1597" spans="2:6" ht="16.5" customHeight="1" thickBot="1" x14ac:dyDescent="0.3">
      <c r="B1597" s="14">
        <v>45997</v>
      </c>
      <c r="C1597" s="15" t="s">
        <v>114</v>
      </c>
      <c r="D1597" s="16" t="s">
        <v>370</v>
      </c>
      <c r="E1597" s="17">
        <v>1</v>
      </c>
      <c r="F1597" s="18">
        <v>5.3</v>
      </c>
    </row>
    <row r="1598" spans="2:6" ht="16.5" customHeight="1" thickBot="1" x14ac:dyDescent="0.3">
      <c r="B1598" s="14">
        <v>45997</v>
      </c>
      <c r="C1598" s="15" t="s">
        <v>115</v>
      </c>
      <c r="D1598" s="16" t="s">
        <v>640</v>
      </c>
      <c r="E1598" s="17">
        <v>4</v>
      </c>
      <c r="F1598" s="18">
        <v>22</v>
      </c>
    </row>
    <row r="1599" spans="2:6" ht="16.5" customHeight="1" thickBot="1" x14ac:dyDescent="0.3">
      <c r="B1599" s="14">
        <v>45997</v>
      </c>
      <c r="C1599" s="15" t="s">
        <v>130</v>
      </c>
      <c r="D1599" s="16" t="s">
        <v>386</v>
      </c>
      <c r="E1599" s="17">
        <v>1</v>
      </c>
      <c r="F1599" s="18">
        <v>5.5</v>
      </c>
    </row>
    <row r="1600" spans="2:6" ht="16.5" customHeight="1" thickBot="1" x14ac:dyDescent="0.3">
      <c r="B1600" s="14">
        <v>45997</v>
      </c>
      <c r="C1600" s="15" t="s">
        <v>132</v>
      </c>
      <c r="D1600" s="16" t="s">
        <v>388</v>
      </c>
      <c r="E1600" s="17">
        <v>4</v>
      </c>
      <c r="F1600" s="18">
        <v>22</v>
      </c>
    </row>
    <row r="1601" spans="2:6" ht="16.5" customHeight="1" thickBot="1" x14ac:dyDescent="0.3">
      <c r="B1601" s="14">
        <v>45997</v>
      </c>
      <c r="C1601" s="15" t="s">
        <v>139</v>
      </c>
      <c r="D1601" s="16" t="s">
        <v>395</v>
      </c>
      <c r="E1601" s="17">
        <v>2</v>
      </c>
      <c r="F1601" s="18">
        <v>10.6</v>
      </c>
    </row>
    <row r="1602" spans="2:6" ht="16.5" customHeight="1" thickBot="1" x14ac:dyDescent="0.3">
      <c r="B1602" s="14">
        <v>45997</v>
      </c>
      <c r="C1602" s="15" t="s">
        <v>163</v>
      </c>
      <c r="D1602" s="16" t="s">
        <v>696</v>
      </c>
      <c r="E1602" s="17">
        <v>1</v>
      </c>
      <c r="F1602" s="18">
        <v>5.5</v>
      </c>
    </row>
    <row r="1603" spans="2:6" ht="16.5" customHeight="1" thickBot="1" x14ac:dyDescent="0.3">
      <c r="B1603" s="14">
        <v>45997</v>
      </c>
      <c r="C1603" s="15" t="s">
        <v>165</v>
      </c>
      <c r="D1603" s="16" t="s">
        <v>421</v>
      </c>
      <c r="E1603" s="17">
        <v>1</v>
      </c>
      <c r="F1603" s="18">
        <v>6.2</v>
      </c>
    </row>
    <row r="1604" spans="2:6" ht="16.5" customHeight="1" thickBot="1" x14ac:dyDescent="0.3">
      <c r="B1604" s="14">
        <v>45997</v>
      </c>
      <c r="C1604" s="15" t="s">
        <v>169</v>
      </c>
      <c r="D1604" s="16" t="s">
        <v>425</v>
      </c>
      <c r="E1604" s="17">
        <v>1</v>
      </c>
      <c r="F1604" s="18">
        <v>6</v>
      </c>
    </row>
    <row r="1605" spans="2:6" ht="16.5" customHeight="1" thickBot="1" x14ac:dyDescent="0.3">
      <c r="B1605" s="14">
        <v>45997</v>
      </c>
      <c r="C1605" s="15" t="s">
        <v>171</v>
      </c>
      <c r="D1605" s="16" t="s">
        <v>670</v>
      </c>
      <c r="E1605" s="17">
        <v>1</v>
      </c>
      <c r="F1605" s="18">
        <v>6</v>
      </c>
    </row>
    <row r="1606" spans="2:6" ht="16.5" customHeight="1" thickBot="1" x14ac:dyDescent="0.3">
      <c r="B1606" s="14">
        <v>45997</v>
      </c>
      <c r="C1606" s="15" t="s">
        <v>174</v>
      </c>
      <c r="D1606" s="16" t="s">
        <v>661</v>
      </c>
      <c r="E1606" s="17">
        <v>1</v>
      </c>
      <c r="F1606" s="18">
        <v>5.5</v>
      </c>
    </row>
    <row r="1607" spans="2:6" ht="16.5" customHeight="1" thickBot="1" x14ac:dyDescent="0.3">
      <c r="B1607" s="14">
        <v>45997</v>
      </c>
      <c r="C1607" s="15" t="s">
        <v>176</v>
      </c>
      <c r="D1607" s="16" t="s">
        <v>432</v>
      </c>
      <c r="E1607" s="17">
        <v>1</v>
      </c>
      <c r="F1607" s="18">
        <v>5.5</v>
      </c>
    </row>
    <row r="1608" spans="2:6" ht="16.5" customHeight="1" thickBot="1" x14ac:dyDescent="0.3">
      <c r="B1608" s="14">
        <v>45997</v>
      </c>
      <c r="C1608" s="15" t="s">
        <v>180</v>
      </c>
      <c r="D1608" s="16" t="s">
        <v>436</v>
      </c>
      <c r="E1608" s="17">
        <v>1</v>
      </c>
      <c r="F1608" s="18">
        <v>5.3</v>
      </c>
    </row>
    <row r="1609" spans="2:6" ht="16.5" customHeight="1" thickBot="1" x14ac:dyDescent="0.3">
      <c r="B1609" s="14">
        <v>45997</v>
      </c>
      <c r="C1609" s="15" t="s">
        <v>195</v>
      </c>
      <c r="D1609" s="16" t="s">
        <v>451</v>
      </c>
      <c r="E1609" s="17">
        <v>9</v>
      </c>
      <c r="F1609" s="18">
        <v>49.5</v>
      </c>
    </row>
    <row r="1610" spans="2:6" ht="16.5" customHeight="1" thickBot="1" x14ac:dyDescent="0.3">
      <c r="B1610" s="14">
        <v>45997</v>
      </c>
      <c r="C1610" s="15" t="s">
        <v>201</v>
      </c>
      <c r="D1610" s="16" t="s">
        <v>664</v>
      </c>
      <c r="E1610" s="17">
        <v>5</v>
      </c>
      <c r="F1610" s="18">
        <v>27.5</v>
      </c>
    </row>
    <row r="1611" spans="2:6" ht="16.5" customHeight="1" thickBot="1" x14ac:dyDescent="0.3">
      <c r="B1611" s="14">
        <v>45997</v>
      </c>
      <c r="C1611" s="15" t="s">
        <v>213</v>
      </c>
      <c r="D1611" s="16" t="s">
        <v>469</v>
      </c>
      <c r="E1611" s="17">
        <v>1</v>
      </c>
      <c r="F1611" s="18">
        <v>5.5</v>
      </c>
    </row>
    <row r="1612" spans="2:6" ht="16.5" customHeight="1" thickBot="1" x14ac:dyDescent="0.3">
      <c r="B1612" s="14">
        <v>45997</v>
      </c>
      <c r="C1612" s="15" t="s">
        <v>215</v>
      </c>
      <c r="D1612" s="16" t="s">
        <v>471</v>
      </c>
      <c r="E1612" s="17">
        <v>2</v>
      </c>
      <c r="F1612" s="18">
        <v>13</v>
      </c>
    </row>
    <row r="1613" spans="2:6" ht="16.5" customHeight="1" thickBot="1" x14ac:dyDescent="0.3">
      <c r="B1613" s="14">
        <v>45997</v>
      </c>
      <c r="C1613" s="15" t="s">
        <v>216</v>
      </c>
      <c r="D1613" s="16" t="s">
        <v>472</v>
      </c>
      <c r="E1613" s="17">
        <v>3</v>
      </c>
      <c r="F1613" s="18">
        <v>18</v>
      </c>
    </row>
    <row r="1614" spans="2:6" ht="16.5" customHeight="1" thickBot="1" x14ac:dyDescent="0.3">
      <c r="B1614" s="14">
        <v>45997</v>
      </c>
      <c r="C1614" s="15" t="s">
        <v>218</v>
      </c>
      <c r="D1614" s="16" t="s">
        <v>655</v>
      </c>
      <c r="E1614" s="17">
        <v>1</v>
      </c>
      <c r="F1614" s="18">
        <v>5.5</v>
      </c>
    </row>
    <row r="1615" spans="2:6" ht="16.5" customHeight="1" thickBot="1" x14ac:dyDescent="0.3">
      <c r="B1615" s="14">
        <v>45997</v>
      </c>
      <c r="C1615" s="15" t="s">
        <v>231</v>
      </c>
      <c r="D1615" s="16" t="s">
        <v>487</v>
      </c>
      <c r="E1615" s="17">
        <v>2</v>
      </c>
      <c r="F1615" s="18">
        <v>13</v>
      </c>
    </row>
    <row r="1616" spans="2:6" ht="16.5" customHeight="1" thickBot="1" x14ac:dyDescent="0.3">
      <c r="B1616" s="14">
        <v>45997</v>
      </c>
      <c r="C1616" s="15" t="s">
        <v>236</v>
      </c>
      <c r="D1616" s="16" t="s">
        <v>644</v>
      </c>
      <c r="E1616" s="17">
        <v>1</v>
      </c>
      <c r="F1616" s="18">
        <v>6.2</v>
      </c>
    </row>
    <row r="1617" spans="2:6" ht="16.5" customHeight="1" thickBot="1" x14ac:dyDescent="0.3">
      <c r="B1617" s="14">
        <v>45997</v>
      </c>
      <c r="C1617" s="15" t="s">
        <v>105</v>
      </c>
      <c r="D1617" s="16" t="s">
        <v>681</v>
      </c>
      <c r="E1617" s="17">
        <v>1</v>
      </c>
      <c r="F1617" s="18">
        <v>10.199999999999999</v>
      </c>
    </row>
    <row r="1618" spans="2:6" ht="16.5" customHeight="1" thickBot="1" x14ac:dyDescent="0.3">
      <c r="B1618" s="14">
        <v>45997</v>
      </c>
      <c r="C1618" s="15">
        <v>10031</v>
      </c>
      <c r="D1618" s="16" t="s">
        <v>695</v>
      </c>
      <c r="E1618" s="17">
        <v>1</v>
      </c>
      <c r="F1618" s="18">
        <v>7.9</v>
      </c>
    </row>
    <row r="1619" spans="2:6" ht="16.5" customHeight="1" thickBot="1" x14ac:dyDescent="0.3">
      <c r="B1619" s="14">
        <v>45997</v>
      </c>
      <c r="C1619" s="15" t="s">
        <v>117</v>
      </c>
      <c r="D1619" s="16" t="s">
        <v>648</v>
      </c>
      <c r="E1619" s="17">
        <v>4</v>
      </c>
      <c r="F1619" s="18">
        <v>22</v>
      </c>
    </row>
    <row r="1620" spans="2:6" ht="16.5" customHeight="1" thickBot="1" x14ac:dyDescent="0.3">
      <c r="B1620" s="14">
        <v>45997</v>
      </c>
      <c r="C1620" s="15" t="s">
        <v>122</v>
      </c>
      <c r="D1620" s="16" t="s">
        <v>650</v>
      </c>
      <c r="E1620" s="17">
        <v>1</v>
      </c>
      <c r="F1620" s="18">
        <v>5.5</v>
      </c>
    </row>
    <row r="1621" spans="2:6" ht="16.5" customHeight="1" thickBot="1" x14ac:dyDescent="0.3">
      <c r="B1621" s="14">
        <v>45997</v>
      </c>
      <c r="C1621" s="15" t="s">
        <v>131</v>
      </c>
      <c r="D1621" s="16" t="s">
        <v>387</v>
      </c>
      <c r="E1621" s="17">
        <v>2</v>
      </c>
      <c r="F1621" s="18">
        <v>11</v>
      </c>
    </row>
    <row r="1622" spans="2:6" ht="16.5" customHeight="1" thickBot="1" x14ac:dyDescent="0.3">
      <c r="B1622" s="22">
        <v>45997</v>
      </c>
      <c r="C1622" s="23">
        <v>10</v>
      </c>
      <c r="D1622" s="24" t="s">
        <v>700</v>
      </c>
      <c r="E1622" s="25">
        <v>1</v>
      </c>
      <c r="F1622" s="26">
        <v>1</v>
      </c>
    </row>
    <row r="1623" spans="2:6" ht="15.75" customHeight="1" x14ac:dyDescent="0.25">
      <c r="B1623" s="14">
        <v>45999</v>
      </c>
      <c r="C1623" s="15" t="s">
        <v>103</v>
      </c>
      <c r="D1623" s="16" t="s">
        <v>653</v>
      </c>
      <c r="E1623" s="17">
        <v>1</v>
      </c>
      <c r="F1623" s="18">
        <v>5.5</v>
      </c>
    </row>
    <row r="1624" spans="2:6" ht="16.5" customHeight="1" thickBot="1" x14ac:dyDescent="0.3">
      <c r="B1624" s="14">
        <v>45999</v>
      </c>
      <c r="C1624" s="15" t="s">
        <v>115</v>
      </c>
      <c r="D1624" s="16" t="s">
        <v>640</v>
      </c>
      <c r="E1624" s="17">
        <v>1</v>
      </c>
      <c r="F1624" s="18">
        <v>5.5</v>
      </c>
    </row>
    <row r="1625" spans="2:6" ht="16.5" customHeight="1" thickBot="1" x14ac:dyDescent="0.3">
      <c r="B1625" s="14">
        <v>45999</v>
      </c>
      <c r="C1625" s="15" t="s">
        <v>125</v>
      </c>
      <c r="D1625" s="16" t="s">
        <v>381</v>
      </c>
      <c r="E1625" s="17">
        <v>1</v>
      </c>
      <c r="F1625" s="18">
        <v>5.3</v>
      </c>
    </row>
    <row r="1626" spans="2:6" ht="16.5" customHeight="1" thickBot="1" x14ac:dyDescent="0.3">
      <c r="B1626" s="14">
        <v>45999</v>
      </c>
      <c r="C1626" s="15" t="s">
        <v>129</v>
      </c>
      <c r="D1626" s="16" t="s">
        <v>385</v>
      </c>
      <c r="E1626" s="17">
        <v>2</v>
      </c>
      <c r="F1626" s="18">
        <v>10.6</v>
      </c>
    </row>
    <row r="1627" spans="2:6" ht="16.5" customHeight="1" thickBot="1" x14ac:dyDescent="0.3">
      <c r="B1627" s="14">
        <v>45999</v>
      </c>
      <c r="C1627" s="15" t="s">
        <v>132</v>
      </c>
      <c r="D1627" s="16" t="s">
        <v>388</v>
      </c>
      <c r="E1627" s="17">
        <v>1</v>
      </c>
      <c r="F1627" s="18">
        <v>5.5</v>
      </c>
    </row>
    <row r="1628" spans="2:6" ht="16.5" customHeight="1" thickBot="1" x14ac:dyDescent="0.3">
      <c r="B1628" s="14">
        <v>45999</v>
      </c>
      <c r="C1628" s="15" t="s">
        <v>139</v>
      </c>
      <c r="D1628" s="16" t="s">
        <v>395</v>
      </c>
      <c r="E1628" s="17">
        <v>1</v>
      </c>
      <c r="F1628" s="18">
        <v>5.3</v>
      </c>
    </row>
    <row r="1629" spans="2:6" ht="16.5" customHeight="1" thickBot="1" x14ac:dyDescent="0.3">
      <c r="B1629" s="14">
        <v>45999</v>
      </c>
      <c r="C1629" s="15" t="s">
        <v>157</v>
      </c>
      <c r="D1629" s="16" t="s">
        <v>413</v>
      </c>
      <c r="E1629" s="17">
        <v>2</v>
      </c>
      <c r="F1629" s="18">
        <v>12.4</v>
      </c>
    </row>
    <row r="1630" spans="2:6" ht="16.5" customHeight="1" thickBot="1" x14ac:dyDescent="0.3">
      <c r="B1630" s="14">
        <v>45999</v>
      </c>
      <c r="C1630" s="15" t="s">
        <v>165</v>
      </c>
      <c r="D1630" s="16" t="s">
        <v>421</v>
      </c>
      <c r="E1630" s="17">
        <v>1</v>
      </c>
      <c r="F1630" s="18">
        <v>6.2</v>
      </c>
    </row>
    <row r="1631" spans="2:6" ht="16.5" customHeight="1" thickBot="1" x14ac:dyDescent="0.3">
      <c r="B1631" s="14">
        <v>45999</v>
      </c>
      <c r="C1631" s="15" t="s">
        <v>171</v>
      </c>
      <c r="D1631" s="16" t="s">
        <v>670</v>
      </c>
      <c r="E1631" s="17">
        <v>1</v>
      </c>
      <c r="F1631" s="18">
        <v>6</v>
      </c>
    </row>
    <row r="1632" spans="2:6" ht="16.5" customHeight="1" thickBot="1" x14ac:dyDescent="0.3">
      <c r="B1632" s="14">
        <v>45999</v>
      </c>
      <c r="C1632" s="15" t="s">
        <v>172</v>
      </c>
      <c r="D1632" s="16" t="s">
        <v>643</v>
      </c>
      <c r="E1632" s="17">
        <v>2</v>
      </c>
      <c r="F1632" s="18">
        <v>10.8</v>
      </c>
    </row>
    <row r="1633" spans="2:6" ht="16.5" customHeight="1" thickBot="1" x14ac:dyDescent="0.3">
      <c r="B1633" s="14">
        <v>45999</v>
      </c>
      <c r="C1633" s="15" t="s">
        <v>184</v>
      </c>
      <c r="D1633" s="16" t="s">
        <v>440</v>
      </c>
      <c r="E1633" s="17">
        <v>2</v>
      </c>
      <c r="F1633" s="18">
        <v>10.6</v>
      </c>
    </row>
    <row r="1634" spans="2:6" ht="16.5" customHeight="1" thickBot="1" x14ac:dyDescent="0.3">
      <c r="B1634" s="14">
        <v>45999</v>
      </c>
      <c r="C1634" s="15" t="s">
        <v>186</v>
      </c>
      <c r="D1634" s="16" t="s">
        <v>442</v>
      </c>
      <c r="E1634" s="17">
        <v>1</v>
      </c>
      <c r="F1634" s="18">
        <v>5.3</v>
      </c>
    </row>
    <row r="1635" spans="2:6" ht="16.5" customHeight="1" thickBot="1" x14ac:dyDescent="0.3">
      <c r="B1635" s="14">
        <v>45999</v>
      </c>
      <c r="C1635" s="15" t="s">
        <v>195</v>
      </c>
      <c r="D1635" s="16" t="s">
        <v>451</v>
      </c>
      <c r="E1635" s="17">
        <v>10</v>
      </c>
      <c r="F1635" s="18">
        <v>55</v>
      </c>
    </row>
    <row r="1636" spans="2:6" ht="16.5" customHeight="1" thickBot="1" x14ac:dyDescent="0.3">
      <c r="B1636" s="14">
        <v>45999</v>
      </c>
      <c r="C1636" s="15" t="s">
        <v>201</v>
      </c>
      <c r="D1636" s="16" t="s">
        <v>664</v>
      </c>
      <c r="E1636" s="17">
        <v>2</v>
      </c>
      <c r="F1636" s="18">
        <v>11</v>
      </c>
    </row>
    <row r="1637" spans="2:6" ht="16.5" customHeight="1" thickBot="1" x14ac:dyDescent="0.3">
      <c r="B1637" s="14">
        <v>45999</v>
      </c>
      <c r="C1637" s="15" t="s">
        <v>214</v>
      </c>
      <c r="D1637" s="16" t="s">
        <v>654</v>
      </c>
      <c r="E1637" s="17">
        <v>2</v>
      </c>
      <c r="F1637" s="18">
        <v>11</v>
      </c>
    </row>
    <row r="1638" spans="2:6" ht="16.5" customHeight="1" thickBot="1" x14ac:dyDescent="0.3">
      <c r="B1638" s="14">
        <v>45999</v>
      </c>
      <c r="C1638" s="15" t="s">
        <v>215</v>
      </c>
      <c r="D1638" s="16" t="s">
        <v>471</v>
      </c>
      <c r="E1638" s="17">
        <v>7</v>
      </c>
      <c r="F1638" s="18">
        <v>45.5</v>
      </c>
    </row>
    <row r="1639" spans="2:6" ht="16.5" customHeight="1" thickBot="1" x14ac:dyDescent="0.3">
      <c r="B1639" s="14">
        <v>45999</v>
      </c>
      <c r="C1639" s="15" t="s">
        <v>216</v>
      </c>
      <c r="D1639" s="16" t="s">
        <v>472</v>
      </c>
      <c r="E1639" s="17">
        <v>2</v>
      </c>
      <c r="F1639" s="18">
        <v>12</v>
      </c>
    </row>
    <row r="1640" spans="2:6" ht="16.5" customHeight="1" thickBot="1" x14ac:dyDescent="0.3">
      <c r="B1640" s="14">
        <v>45999</v>
      </c>
      <c r="C1640" s="15" t="s">
        <v>218</v>
      </c>
      <c r="D1640" s="16" t="s">
        <v>655</v>
      </c>
      <c r="E1640" s="17">
        <v>1</v>
      </c>
      <c r="F1640" s="18">
        <v>5.5</v>
      </c>
    </row>
    <row r="1641" spans="2:6" ht="16.5" customHeight="1" thickBot="1" x14ac:dyDescent="0.3">
      <c r="B1641" s="14">
        <v>45999</v>
      </c>
      <c r="C1641" s="15" t="s">
        <v>219</v>
      </c>
      <c r="D1641" s="16" t="s">
        <v>475</v>
      </c>
      <c r="E1641" s="17">
        <v>3</v>
      </c>
      <c r="F1641" s="18">
        <v>18</v>
      </c>
    </row>
    <row r="1642" spans="2:6" ht="16.5" customHeight="1" thickBot="1" x14ac:dyDescent="0.3">
      <c r="B1642" s="14">
        <v>45999</v>
      </c>
      <c r="C1642" s="15" t="s">
        <v>220</v>
      </c>
      <c r="D1642" s="16" t="s">
        <v>656</v>
      </c>
      <c r="E1642" s="17">
        <v>1</v>
      </c>
      <c r="F1642" s="18">
        <v>5.3</v>
      </c>
    </row>
    <row r="1643" spans="2:6" ht="16.5" customHeight="1" thickBot="1" x14ac:dyDescent="0.3">
      <c r="B1643" s="14">
        <v>45999</v>
      </c>
      <c r="C1643" s="15" t="s">
        <v>231</v>
      </c>
      <c r="D1643" s="16" t="s">
        <v>487</v>
      </c>
      <c r="E1643" s="17">
        <v>1</v>
      </c>
      <c r="F1643" s="18">
        <v>6.5</v>
      </c>
    </row>
    <row r="1644" spans="2:6" ht="16.5" customHeight="1" thickBot="1" x14ac:dyDescent="0.3">
      <c r="B1644" s="14">
        <v>45999</v>
      </c>
      <c r="C1644" s="15">
        <v>10047</v>
      </c>
      <c r="D1644" s="16" t="s">
        <v>680</v>
      </c>
      <c r="E1644" s="17">
        <v>1</v>
      </c>
      <c r="F1644" s="18">
        <v>7.9</v>
      </c>
    </row>
    <row r="1645" spans="2:6" ht="16.5" customHeight="1" thickBot="1" x14ac:dyDescent="0.3">
      <c r="B1645" s="14">
        <v>45999</v>
      </c>
      <c r="C1645" s="15" t="s">
        <v>116</v>
      </c>
      <c r="D1645" s="16" t="s">
        <v>665</v>
      </c>
      <c r="E1645" s="17">
        <v>2</v>
      </c>
      <c r="F1645" s="18">
        <v>11</v>
      </c>
    </row>
    <row r="1646" spans="2:6" ht="16.5" customHeight="1" thickBot="1" x14ac:dyDescent="0.3">
      <c r="B1646" s="14">
        <v>45999</v>
      </c>
      <c r="C1646" s="15" t="s">
        <v>118</v>
      </c>
      <c r="D1646" s="16" t="s">
        <v>649</v>
      </c>
      <c r="E1646" s="17">
        <v>2</v>
      </c>
      <c r="F1646" s="18">
        <v>11</v>
      </c>
    </row>
    <row r="1647" spans="2:6" ht="16.5" customHeight="1" thickBot="1" x14ac:dyDescent="0.3">
      <c r="B1647" s="14">
        <v>45999</v>
      </c>
      <c r="C1647" s="15" t="s">
        <v>119</v>
      </c>
      <c r="D1647" s="16" t="s">
        <v>657</v>
      </c>
      <c r="E1647" s="17">
        <v>1</v>
      </c>
      <c r="F1647" s="18">
        <v>5.5</v>
      </c>
    </row>
    <row r="1648" spans="2:6" ht="16.5" customHeight="1" thickBot="1" x14ac:dyDescent="0.3">
      <c r="B1648" s="14">
        <v>45999</v>
      </c>
      <c r="C1648" s="15" t="s">
        <v>122</v>
      </c>
      <c r="D1648" s="16" t="s">
        <v>650</v>
      </c>
      <c r="E1648" s="17">
        <v>4</v>
      </c>
      <c r="F1648" s="18">
        <v>22</v>
      </c>
    </row>
    <row r="1649" spans="2:6" ht="16.5" customHeight="1" thickBot="1" x14ac:dyDescent="0.3">
      <c r="B1649" s="14">
        <v>45999</v>
      </c>
      <c r="C1649" s="15" t="s">
        <v>131</v>
      </c>
      <c r="D1649" s="16" t="s">
        <v>387</v>
      </c>
      <c r="E1649" s="17">
        <v>1</v>
      </c>
      <c r="F1649" s="18">
        <v>5.5</v>
      </c>
    </row>
    <row r="1650" spans="2:6" ht="16.5" customHeight="1" thickBot="1" x14ac:dyDescent="0.3">
      <c r="B1650" s="14">
        <v>45999</v>
      </c>
      <c r="C1650" s="15" t="s">
        <v>153</v>
      </c>
      <c r="D1650" s="16" t="s">
        <v>685</v>
      </c>
      <c r="E1650" s="17">
        <v>1</v>
      </c>
      <c r="F1650" s="18">
        <v>4.5</v>
      </c>
    </row>
    <row r="1651" spans="2:6" ht="16.5" customHeight="1" thickBot="1" x14ac:dyDescent="0.3">
      <c r="B1651" s="14">
        <v>45999</v>
      </c>
      <c r="C1651" s="15">
        <v>10</v>
      </c>
      <c r="D1651" s="16" t="s">
        <v>700</v>
      </c>
      <c r="E1651" s="17">
        <v>1</v>
      </c>
      <c r="F1651" s="18">
        <v>1</v>
      </c>
    </row>
    <row r="1652" spans="2:6" ht="16.5" customHeight="1" thickBot="1" x14ac:dyDescent="0.3">
      <c r="B1652" s="22">
        <v>45999</v>
      </c>
      <c r="C1652" s="23">
        <v>10155</v>
      </c>
      <c r="D1652" s="24" t="s">
        <v>701</v>
      </c>
      <c r="E1652" s="25">
        <v>1</v>
      </c>
      <c r="F1652" s="26">
        <v>1.7</v>
      </c>
    </row>
    <row r="1653" spans="2:6" ht="15.75" customHeight="1" x14ac:dyDescent="0.25">
      <c r="B1653" s="14">
        <v>45999</v>
      </c>
      <c r="C1653" s="15" t="s">
        <v>111</v>
      </c>
      <c r="D1653" s="16" t="s">
        <v>367</v>
      </c>
      <c r="E1653" s="17">
        <v>1</v>
      </c>
      <c r="F1653" s="18">
        <v>5.5</v>
      </c>
    </row>
    <row r="1654" spans="2:6" ht="16.5" customHeight="1" thickBot="1" x14ac:dyDescent="0.3">
      <c r="B1654" s="14">
        <v>45999</v>
      </c>
      <c r="C1654" s="15" t="s">
        <v>115</v>
      </c>
      <c r="D1654" s="16" t="s">
        <v>640</v>
      </c>
      <c r="E1654" s="17">
        <v>5</v>
      </c>
      <c r="F1654" s="18">
        <v>27.5</v>
      </c>
    </row>
    <row r="1655" spans="2:6" ht="16.5" customHeight="1" thickBot="1" x14ac:dyDescent="0.3">
      <c r="B1655" s="14">
        <v>45999</v>
      </c>
      <c r="C1655" s="15" t="s">
        <v>124</v>
      </c>
      <c r="D1655" s="16" t="s">
        <v>707</v>
      </c>
      <c r="E1655" s="17">
        <v>1</v>
      </c>
      <c r="F1655" s="18">
        <v>6</v>
      </c>
    </row>
    <row r="1656" spans="2:6" ht="16.5" customHeight="1" thickBot="1" x14ac:dyDescent="0.3">
      <c r="B1656" s="14">
        <v>45999</v>
      </c>
      <c r="C1656" s="15" t="s">
        <v>130</v>
      </c>
      <c r="D1656" s="16" t="s">
        <v>386</v>
      </c>
      <c r="E1656" s="17">
        <v>2</v>
      </c>
      <c r="F1656" s="18">
        <v>11</v>
      </c>
    </row>
    <row r="1657" spans="2:6" ht="16.5" customHeight="1" thickBot="1" x14ac:dyDescent="0.3">
      <c r="B1657" s="14">
        <v>45999</v>
      </c>
      <c r="C1657" s="15" t="s">
        <v>138</v>
      </c>
      <c r="D1657" s="16" t="s">
        <v>394</v>
      </c>
      <c r="E1657" s="17">
        <v>1</v>
      </c>
      <c r="F1657" s="18">
        <v>5.3</v>
      </c>
    </row>
    <row r="1658" spans="2:6" ht="16.5" customHeight="1" thickBot="1" x14ac:dyDescent="0.3">
      <c r="B1658" s="14">
        <v>45999</v>
      </c>
      <c r="C1658" s="15" t="s">
        <v>139</v>
      </c>
      <c r="D1658" s="16" t="s">
        <v>395</v>
      </c>
      <c r="E1658" s="17">
        <v>2</v>
      </c>
      <c r="F1658" s="18">
        <v>10.6</v>
      </c>
    </row>
    <row r="1659" spans="2:6" ht="16.5" customHeight="1" thickBot="1" x14ac:dyDescent="0.3">
      <c r="B1659" s="14">
        <v>45999</v>
      </c>
      <c r="C1659" s="15" t="s">
        <v>157</v>
      </c>
      <c r="D1659" s="16" t="s">
        <v>413</v>
      </c>
      <c r="E1659" s="17">
        <v>3</v>
      </c>
      <c r="F1659" s="18">
        <v>18.600000000000001</v>
      </c>
    </row>
    <row r="1660" spans="2:6" ht="16.5" customHeight="1" thickBot="1" x14ac:dyDescent="0.3">
      <c r="B1660" s="14">
        <v>45999</v>
      </c>
      <c r="C1660" s="15" t="s">
        <v>160</v>
      </c>
      <c r="D1660" s="16" t="s">
        <v>416</v>
      </c>
      <c r="E1660" s="17">
        <v>1</v>
      </c>
      <c r="F1660" s="18">
        <v>5.5</v>
      </c>
    </row>
    <row r="1661" spans="2:6" ht="16.5" customHeight="1" thickBot="1" x14ac:dyDescent="0.3">
      <c r="B1661" s="14">
        <v>45999</v>
      </c>
      <c r="C1661" s="15" t="s">
        <v>161</v>
      </c>
      <c r="D1661" s="16" t="s">
        <v>417</v>
      </c>
      <c r="E1661" s="17">
        <v>1</v>
      </c>
      <c r="F1661" s="18">
        <v>5.3</v>
      </c>
    </row>
    <row r="1662" spans="2:6" ht="16.5" customHeight="1" thickBot="1" x14ac:dyDescent="0.3">
      <c r="B1662" s="14">
        <v>45999</v>
      </c>
      <c r="C1662" s="15" t="s">
        <v>165</v>
      </c>
      <c r="D1662" s="16" t="s">
        <v>421</v>
      </c>
      <c r="E1662" s="17">
        <v>1</v>
      </c>
      <c r="F1662" s="18">
        <v>6.2</v>
      </c>
    </row>
    <row r="1663" spans="2:6" ht="16.5" customHeight="1" thickBot="1" x14ac:dyDescent="0.3">
      <c r="B1663" s="14">
        <v>45999</v>
      </c>
      <c r="C1663" s="15" t="s">
        <v>169</v>
      </c>
      <c r="D1663" s="16" t="s">
        <v>425</v>
      </c>
      <c r="E1663" s="17">
        <v>1</v>
      </c>
      <c r="F1663" s="18">
        <v>6</v>
      </c>
    </row>
    <row r="1664" spans="2:6" ht="16.5" customHeight="1" thickBot="1" x14ac:dyDescent="0.3">
      <c r="B1664" s="14">
        <v>45999</v>
      </c>
      <c r="C1664" s="15" t="s">
        <v>172</v>
      </c>
      <c r="D1664" s="16" t="s">
        <v>643</v>
      </c>
      <c r="E1664" s="17">
        <v>3</v>
      </c>
      <c r="F1664" s="18">
        <v>16.2</v>
      </c>
    </row>
    <row r="1665" spans="2:6" ht="16.5" customHeight="1" thickBot="1" x14ac:dyDescent="0.3">
      <c r="B1665" s="14">
        <v>45999</v>
      </c>
      <c r="C1665" s="15" t="s">
        <v>183</v>
      </c>
      <c r="D1665" s="16" t="s">
        <v>439</v>
      </c>
      <c r="E1665" s="17">
        <v>1</v>
      </c>
      <c r="F1665" s="18">
        <v>5.3</v>
      </c>
    </row>
    <row r="1666" spans="2:6" ht="16.5" customHeight="1" thickBot="1" x14ac:dyDescent="0.3">
      <c r="B1666" s="14">
        <v>45999</v>
      </c>
      <c r="C1666" s="15" t="s">
        <v>192</v>
      </c>
      <c r="D1666" s="16" t="s">
        <v>448</v>
      </c>
      <c r="E1666" s="17">
        <v>1</v>
      </c>
      <c r="F1666" s="18">
        <v>5.5</v>
      </c>
    </row>
    <row r="1667" spans="2:6" ht="16.5" customHeight="1" thickBot="1" x14ac:dyDescent="0.3">
      <c r="B1667" s="14">
        <v>45999</v>
      </c>
      <c r="C1667" s="15" t="s">
        <v>193</v>
      </c>
      <c r="D1667" s="16" t="s">
        <v>449</v>
      </c>
      <c r="E1667" s="17">
        <v>2</v>
      </c>
      <c r="F1667" s="18">
        <v>13</v>
      </c>
    </row>
    <row r="1668" spans="2:6" ht="16.5" customHeight="1" thickBot="1" x14ac:dyDescent="0.3">
      <c r="B1668" s="14">
        <v>45999</v>
      </c>
      <c r="C1668" s="15" t="s">
        <v>195</v>
      </c>
      <c r="D1668" s="16" t="s">
        <v>451</v>
      </c>
      <c r="E1668" s="17">
        <v>15</v>
      </c>
      <c r="F1668" s="18">
        <v>82.5</v>
      </c>
    </row>
    <row r="1669" spans="2:6" ht="16.5" customHeight="1" thickBot="1" x14ac:dyDescent="0.3">
      <c r="B1669" s="14">
        <v>45999</v>
      </c>
      <c r="C1669" s="15" t="s">
        <v>214</v>
      </c>
      <c r="D1669" s="16" t="s">
        <v>654</v>
      </c>
      <c r="E1669" s="17">
        <v>1</v>
      </c>
      <c r="F1669" s="18">
        <v>5.5</v>
      </c>
    </row>
    <row r="1670" spans="2:6" ht="16.5" customHeight="1" thickBot="1" x14ac:dyDescent="0.3">
      <c r="B1670" s="14">
        <v>45999</v>
      </c>
      <c r="C1670" s="15" t="s">
        <v>215</v>
      </c>
      <c r="D1670" s="16" t="s">
        <v>471</v>
      </c>
      <c r="E1670" s="17">
        <v>3</v>
      </c>
      <c r="F1670" s="18">
        <v>19.5</v>
      </c>
    </row>
    <row r="1671" spans="2:6" ht="16.5" customHeight="1" thickBot="1" x14ac:dyDescent="0.3">
      <c r="B1671" s="14">
        <v>45999</v>
      </c>
      <c r="C1671" s="15" t="s">
        <v>216</v>
      </c>
      <c r="D1671" s="16" t="s">
        <v>472</v>
      </c>
      <c r="E1671" s="17">
        <v>1</v>
      </c>
      <c r="F1671" s="18">
        <v>6</v>
      </c>
    </row>
    <row r="1672" spans="2:6" ht="16.5" customHeight="1" thickBot="1" x14ac:dyDescent="0.3">
      <c r="B1672" s="14">
        <v>45999</v>
      </c>
      <c r="C1672" s="15" t="s">
        <v>219</v>
      </c>
      <c r="D1672" s="16" t="s">
        <v>475</v>
      </c>
      <c r="E1672" s="17">
        <v>5</v>
      </c>
      <c r="F1672" s="18">
        <v>30</v>
      </c>
    </row>
    <row r="1673" spans="2:6" ht="16.5" customHeight="1" thickBot="1" x14ac:dyDescent="0.3">
      <c r="B1673" s="14">
        <v>45999</v>
      </c>
      <c r="C1673" s="15" t="s">
        <v>220</v>
      </c>
      <c r="D1673" s="16" t="s">
        <v>656</v>
      </c>
      <c r="E1673" s="17">
        <v>1</v>
      </c>
      <c r="F1673" s="18">
        <v>5.3</v>
      </c>
    </row>
    <row r="1674" spans="2:6" ht="16.5" customHeight="1" thickBot="1" x14ac:dyDescent="0.3">
      <c r="B1674" s="14">
        <v>45999</v>
      </c>
      <c r="C1674" s="15" t="s">
        <v>225</v>
      </c>
      <c r="D1674" s="16" t="s">
        <v>481</v>
      </c>
      <c r="E1674" s="17">
        <v>3</v>
      </c>
      <c r="F1674" s="18">
        <v>18</v>
      </c>
    </row>
    <row r="1675" spans="2:6" ht="16.5" customHeight="1" thickBot="1" x14ac:dyDescent="0.3">
      <c r="B1675" s="14">
        <v>45999</v>
      </c>
      <c r="C1675" s="15" t="s">
        <v>231</v>
      </c>
      <c r="D1675" s="16" t="s">
        <v>487</v>
      </c>
      <c r="E1675" s="17">
        <v>1</v>
      </c>
      <c r="F1675" s="18">
        <v>6.5</v>
      </c>
    </row>
    <row r="1676" spans="2:6" ht="16.5" customHeight="1" thickBot="1" x14ac:dyDescent="0.3">
      <c r="B1676" s="14">
        <v>45999</v>
      </c>
      <c r="C1676" s="15" t="s">
        <v>235</v>
      </c>
      <c r="D1676" s="16" t="s">
        <v>702</v>
      </c>
      <c r="E1676" s="17">
        <v>1</v>
      </c>
      <c r="F1676" s="18">
        <v>5.5</v>
      </c>
    </row>
    <row r="1677" spans="2:6" ht="16.5" customHeight="1" thickBot="1" x14ac:dyDescent="0.3">
      <c r="B1677" s="14">
        <v>45999</v>
      </c>
      <c r="C1677" s="15" t="s">
        <v>236</v>
      </c>
      <c r="D1677" s="16" t="s">
        <v>644</v>
      </c>
      <c r="E1677" s="17">
        <v>1</v>
      </c>
      <c r="F1677" s="18">
        <v>6.2</v>
      </c>
    </row>
    <row r="1678" spans="2:6" ht="16.5" customHeight="1" thickBot="1" x14ac:dyDescent="0.3">
      <c r="B1678" s="14">
        <v>45999</v>
      </c>
      <c r="C1678" s="15" t="s">
        <v>118</v>
      </c>
      <c r="D1678" s="16" t="s">
        <v>649</v>
      </c>
      <c r="E1678" s="17">
        <v>1</v>
      </c>
      <c r="F1678" s="18">
        <v>5.5</v>
      </c>
    </row>
    <row r="1679" spans="2:6" ht="16.5" customHeight="1" thickBot="1" x14ac:dyDescent="0.3">
      <c r="B1679" s="14">
        <v>45999</v>
      </c>
      <c r="C1679" s="15" t="s">
        <v>121</v>
      </c>
      <c r="D1679" s="16" t="s">
        <v>658</v>
      </c>
      <c r="E1679" s="17">
        <v>2</v>
      </c>
      <c r="F1679" s="18">
        <v>11</v>
      </c>
    </row>
    <row r="1680" spans="2:6" ht="16.5" customHeight="1" thickBot="1" x14ac:dyDescent="0.3">
      <c r="B1680" s="14">
        <v>45999</v>
      </c>
      <c r="C1680" s="15" t="s">
        <v>122</v>
      </c>
      <c r="D1680" s="16" t="s">
        <v>650</v>
      </c>
      <c r="E1680" s="17">
        <v>2</v>
      </c>
      <c r="F1680" s="18">
        <v>11</v>
      </c>
    </row>
    <row r="1681" spans="2:6" ht="16.5" customHeight="1" thickBot="1" x14ac:dyDescent="0.3">
      <c r="B1681" s="22">
        <v>45999</v>
      </c>
      <c r="C1681" s="23" t="s">
        <v>131</v>
      </c>
      <c r="D1681" s="24" t="s">
        <v>387</v>
      </c>
      <c r="E1681" s="25">
        <v>1</v>
      </c>
      <c r="F1681" s="26">
        <v>5.5</v>
      </c>
    </row>
    <row r="1682" spans="2:6" ht="15.75" customHeight="1" x14ac:dyDescent="0.25">
      <c r="B1682" s="14">
        <v>46000</v>
      </c>
      <c r="C1682" s="15" t="s">
        <v>104</v>
      </c>
      <c r="D1682" s="16" t="s">
        <v>360</v>
      </c>
      <c r="E1682" s="17">
        <v>1</v>
      </c>
      <c r="F1682" s="18">
        <v>5.5</v>
      </c>
    </row>
    <row r="1683" spans="2:6" ht="16.5" customHeight="1" thickBot="1" x14ac:dyDescent="0.3">
      <c r="B1683" s="14">
        <v>46000</v>
      </c>
      <c r="C1683" s="15" t="s">
        <v>107</v>
      </c>
      <c r="D1683" s="16" t="s">
        <v>705</v>
      </c>
      <c r="E1683" s="17">
        <v>1</v>
      </c>
      <c r="F1683" s="18">
        <v>5</v>
      </c>
    </row>
    <row r="1684" spans="2:6" ht="16.5" customHeight="1" thickBot="1" x14ac:dyDescent="0.3">
      <c r="B1684" s="14">
        <v>46000</v>
      </c>
      <c r="C1684" s="15" t="s">
        <v>110</v>
      </c>
      <c r="D1684" s="16" t="s">
        <v>667</v>
      </c>
      <c r="E1684" s="17">
        <v>1</v>
      </c>
      <c r="F1684" s="18">
        <v>5.5</v>
      </c>
    </row>
    <row r="1685" spans="2:6" ht="16.5" customHeight="1" thickBot="1" x14ac:dyDescent="0.3">
      <c r="B1685" s="14">
        <v>46000</v>
      </c>
      <c r="C1685" s="15" t="s">
        <v>111</v>
      </c>
      <c r="D1685" s="16" t="s">
        <v>367</v>
      </c>
      <c r="E1685" s="17">
        <v>1</v>
      </c>
      <c r="F1685" s="18">
        <v>5.5</v>
      </c>
    </row>
    <row r="1686" spans="2:6" ht="16.5" customHeight="1" thickBot="1" x14ac:dyDescent="0.3">
      <c r="B1686" s="14">
        <v>46000</v>
      </c>
      <c r="C1686" s="15" t="s">
        <v>115</v>
      </c>
      <c r="D1686" s="16" t="s">
        <v>640</v>
      </c>
      <c r="E1686" s="17">
        <v>1</v>
      </c>
      <c r="F1686" s="18">
        <v>5.5</v>
      </c>
    </row>
    <row r="1687" spans="2:6" ht="16.5" customHeight="1" thickBot="1" x14ac:dyDescent="0.3">
      <c r="B1687" s="14">
        <v>46000</v>
      </c>
      <c r="C1687" s="15" t="s">
        <v>129</v>
      </c>
      <c r="D1687" s="16" t="s">
        <v>385</v>
      </c>
      <c r="E1687" s="17">
        <v>1</v>
      </c>
      <c r="F1687" s="18">
        <v>5.3</v>
      </c>
    </row>
    <row r="1688" spans="2:6" ht="16.5" customHeight="1" thickBot="1" x14ac:dyDescent="0.3">
      <c r="B1688" s="14">
        <v>46000</v>
      </c>
      <c r="C1688" s="15" t="s">
        <v>130</v>
      </c>
      <c r="D1688" s="16" t="s">
        <v>386</v>
      </c>
      <c r="E1688" s="17">
        <v>1</v>
      </c>
      <c r="F1688" s="18">
        <v>5.5</v>
      </c>
    </row>
    <row r="1689" spans="2:6" ht="16.5" customHeight="1" thickBot="1" x14ac:dyDescent="0.3">
      <c r="B1689" s="14">
        <v>46000</v>
      </c>
      <c r="C1689" s="15" t="s">
        <v>139</v>
      </c>
      <c r="D1689" s="16" t="s">
        <v>395</v>
      </c>
      <c r="E1689" s="17">
        <v>1</v>
      </c>
      <c r="F1689" s="18">
        <v>5.3</v>
      </c>
    </row>
    <row r="1690" spans="2:6" ht="16.5" customHeight="1" thickBot="1" x14ac:dyDescent="0.3">
      <c r="B1690" s="14">
        <v>46000</v>
      </c>
      <c r="C1690" s="15" t="s">
        <v>157</v>
      </c>
      <c r="D1690" s="16" t="s">
        <v>413</v>
      </c>
      <c r="E1690" s="17">
        <v>3</v>
      </c>
      <c r="F1690" s="18">
        <v>18.600000000000001</v>
      </c>
    </row>
    <row r="1691" spans="2:6" ht="16.5" customHeight="1" thickBot="1" x14ac:dyDescent="0.3">
      <c r="B1691" s="14">
        <v>46000</v>
      </c>
      <c r="C1691" s="15" t="s">
        <v>163</v>
      </c>
      <c r="D1691" s="16" t="s">
        <v>696</v>
      </c>
      <c r="E1691" s="17">
        <v>1</v>
      </c>
      <c r="F1691" s="18">
        <v>5.5</v>
      </c>
    </row>
    <row r="1692" spans="2:6" ht="16.5" customHeight="1" thickBot="1" x14ac:dyDescent="0.3">
      <c r="B1692" s="14">
        <v>46000</v>
      </c>
      <c r="C1692" s="15" t="s">
        <v>165</v>
      </c>
      <c r="D1692" s="16" t="s">
        <v>421</v>
      </c>
      <c r="E1692" s="17">
        <v>1</v>
      </c>
      <c r="F1692" s="18">
        <v>6.2</v>
      </c>
    </row>
    <row r="1693" spans="2:6" ht="16.5" customHeight="1" thickBot="1" x14ac:dyDescent="0.3">
      <c r="B1693" s="14">
        <v>46000</v>
      </c>
      <c r="C1693" s="15" t="s">
        <v>168</v>
      </c>
      <c r="D1693" s="16" t="s">
        <v>708</v>
      </c>
      <c r="E1693" s="17">
        <v>2</v>
      </c>
      <c r="F1693" s="18">
        <v>13</v>
      </c>
    </row>
    <row r="1694" spans="2:6" ht="16.5" customHeight="1" thickBot="1" x14ac:dyDescent="0.3">
      <c r="B1694" s="14">
        <v>46000</v>
      </c>
      <c r="C1694" s="15" t="s">
        <v>170</v>
      </c>
      <c r="D1694" s="16" t="s">
        <v>676</v>
      </c>
      <c r="E1694" s="17">
        <v>1</v>
      </c>
      <c r="F1694" s="18">
        <v>5.3</v>
      </c>
    </row>
    <row r="1695" spans="2:6" ht="16.5" customHeight="1" thickBot="1" x14ac:dyDescent="0.3">
      <c r="B1695" s="14">
        <v>46000</v>
      </c>
      <c r="C1695" s="15" t="s">
        <v>171</v>
      </c>
      <c r="D1695" s="16" t="s">
        <v>670</v>
      </c>
      <c r="E1695" s="17">
        <v>2</v>
      </c>
      <c r="F1695" s="18">
        <v>12</v>
      </c>
    </row>
    <row r="1696" spans="2:6" ht="16.5" customHeight="1" thickBot="1" x14ac:dyDescent="0.3">
      <c r="B1696" s="14">
        <v>46000</v>
      </c>
      <c r="C1696" s="15" t="s">
        <v>172</v>
      </c>
      <c r="D1696" s="16" t="s">
        <v>643</v>
      </c>
      <c r="E1696" s="17">
        <v>2</v>
      </c>
      <c r="F1696" s="18">
        <v>10.8</v>
      </c>
    </row>
    <row r="1697" spans="2:6" ht="16.5" customHeight="1" thickBot="1" x14ac:dyDescent="0.3">
      <c r="B1697" s="14">
        <v>46000</v>
      </c>
      <c r="C1697" s="15" t="s">
        <v>174</v>
      </c>
      <c r="D1697" s="16" t="s">
        <v>661</v>
      </c>
      <c r="E1697" s="17">
        <v>1</v>
      </c>
      <c r="F1697" s="18">
        <v>5.5</v>
      </c>
    </row>
    <row r="1698" spans="2:6" ht="16.5" customHeight="1" thickBot="1" x14ac:dyDescent="0.3">
      <c r="B1698" s="14">
        <v>46000</v>
      </c>
      <c r="C1698" s="15" t="s">
        <v>175</v>
      </c>
      <c r="D1698" s="16" t="s">
        <v>431</v>
      </c>
      <c r="E1698" s="17">
        <v>1</v>
      </c>
      <c r="F1698" s="18">
        <v>5.5</v>
      </c>
    </row>
    <row r="1699" spans="2:6" ht="16.5" customHeight="1" thickBot="1" x14ac:dyDescent="0.3">
      <c r="B1699" s="14">
        <v>46000</v>
      </c>
      <c r="C1699" s="15" t="s">
        <v>176</v>
      </c>
      <c r="D1699" s="16" t="s">
        <v>432</v>
      </c>
      <c r="E1699" s="17">
        <v>1</v>
      </c>
      <c r="F1699" s="18">
        <v>5.5</v>
      </c>
    </row>
    <row r="1700" spans="2:6" ht="16.5" customHeight="1" thickBot="1" x14ac:dyDescent="0.3">
      <c r="B1700" s="14">
        <v>46000</v>
      </c>
      <c r="C1700" s="15" t="s">
        <v>180</v>
      </c>
      <c r="D1700" s="16" t="s">
        <v>436</v>
      </c>
      <c r="E1700" s="17">
        <v>1</v>
      </c>
      <c r="F1700" s="18">
        <v>5.3</v>
      </c>
    </row>
    <row r="1701" spans="2:6" ht="16.5" customHeight="1" thickBot="1" x14ac:dyDescent="0.3">
      <c r="B1701" s="14">
        <v>46000</v>
      </c>
      <c r="C1701" s="15" t="s">
        <v>181</v>
      </c>
      <c r="D1701" s="16" t="s">
        <v>704</v>
      </c>
      <c r="E1701" s="17">
        <v>1</v>
      </c>
      <c r="F1701" s="18">
        <v>5.4</v>
      </c>
    </row>
    <row r="1702" spans="2:6" ht="16.5" customHeight="1" thickBot="1" x14ac:dyDescent="0.3">
      <c r="B1702" s="14">
        <v>46000</v>
      </c>
      <c r="C1702" s="15" t="s">
        <v>183</v>
      </c>
      <c r="D1702" s="16" t="s">
        <v>439</v>
      </c>
      <c r="E1702" s="17">
        <v>1</v>
      </c>
      <c r="F1702" s="18">
        <v>5.3</v>
      </c>
    </row>
    <row r="1703" spans="2:6" ht="16.5" customHeight="1" thickBot="1" x14ac:dyDescent="0.3">
      <c r="B1703" s="14">
        <v>46000</v>
      </c>
      <c r="C1703" s="15" t="s">
        <v>184</v>
      </c>
      <c r="D1703" s="16" t="s">
        <v>440</v>
      </c>
      <c r="E1703" s="17">
        <v>2</v>
      </c>
      <c r="F1703" s="18">
        <v>10.6</v>
      </c>
    </row>
    <row r="1704" spans="2:6" ht="16.5" customHeight="1" thickBot="1" x14ac:dyDescent="0.3">
      <c r="B1704" s="14">
        <v>46000</v>
      </c>
      <c r="C1704" s="15" t="s">
        <v>195</v>
      </c>
      <c r="D1704" s="16" t="s">
        <v>451</v>
      </c>
      <c r="E1704" s="17">
        <v>11</v>
      </c>
      <c r="F1704" s="18">
        <v>60.5</v>
      </c>
    </row>
    <row r="1705" spans="2:6" ht="16.5" customHeight="1" thickBot="1" x14ac:dyDescent="0.3">
      <c r="B1705" s="14">
        <v>46000</v>
      </c>
      <c r="C1705" s="15" t="s">
        <v>207</v>
      </c>
      <c r="D1705" s="16" t="s">
        <v>463</v>
      </c>
      <c r="E1705" s="17">
        <v>2</v>
      </c>
      <c r="F1705" s="18">
        <v>5.2</v>
      </c>
    </row>
    <row r="1706" spans="2:6" ht="32.25" customHeight="1" thickBot="1" x14ac:dyDescent="0.3">
      <c r="B1706" s="14">
        <v>46000</v>
      </c>
      <c r="C1706" s="15" t="s">
        <v>215</v>
      </c>
      <c r="D1706" s="16" t="s">
        <v>471</v>
      </c>
      <c r="E1706" s="17">
        <v>4</v>
      </c>
      <c r="F1706" s="18">
        <v>26</v>
      </c>
    </row>
    <row r="1707" spans="2:6" ht="16.5" customHeight="1" thickBot="1" x14ac:dyDescent="0.3">
      <c r="B1707" s="14">
        <v>46000</v>
      </c>
      <c r="C1707" s="15" t="s">
        <v>216</v>
      </c>
      <c r="D1707" s="16" t="s">
        <v>472</v>
      </c>
      <c r="E1707" s="17">
        <v>3</v>
      </c>
      <c r="F1707" s="18">
        <v>18</v>
      </c>
    </row>
    <row r="1708" spans="2:6" ht="16.5" customHeight="1" thickBot="1" x14ac:dyDescent="0.3">
      <c r="B1708" s="14">
        <v>46000</v>
      </c>
      <c r="C1708" s="15" t="s">
        <v>219</v>
      </c>
      <c r="D1708" s="16" t="s">
        <v>475</v>
      </c>
      <c r="E1708" s="17">
        <v>7</v>
      </c>
      <c r="F1708" s="18">
        <v>42</v>
      </c>
    </row>
    <row r="1709" spans="2:6" ht="16.5" customHeight="1" thickBot="1" x14ac:dyDescent="0.3">
      <c r="B1709" s="14">
        <v>46000</v>
      </c>
      <c r="C1709" s="15" t="s">
        <v>225</v>
      </c>
      <c r="D1709" s="16" t="s">
        <v>481</v>
      </c>
      <c r="E1709" s="17">
        <v>4</v>
      </c>
      <c r="F1709" s="18">
        <v>24</v>
      </c>
    </row>
    <row r="1710" spans="2:6" ht="16.5" customHeight="1" thickBot="1" x14ac:dyDescent="0.3">
      <c r="B1710" s="14">
        <v>46000</v>
      </c>
      <c r="C1710" s="15" t="s">
        <v>226</v>
      </c>
      <c r="D1710" s="16" t="s">
        <v>482</v>
      </c>
      <c r="E1710" s="17">
        <v>1</v>
      </c>
      <c r="F1710" s="18">
        <v>5.5</v>
      </c>
    </row>
    <row r="1711" spans="2:6" ht="16.5" customHeight="1" thickBot="1" x14ac:dyDescent="0.3">
      <c r="B1711" s="14">
        <v>46000</v>
      </c>
      <c r="C1711" s="15" t="s">
        <v>231</v>
      </c>
      <c r="D1711" s="16" t="s">
        <v>487</v>
      </c>
      <c r="E1711" s="17">
        <v>5</v>
      </c>
      <c r="F1711" s="18">
        <v>32.5</v>
      </c>
    </row>
    <row r="1712" spans="2:6" ht="16.5" customHeight="1" thickBot="1" x14ac:dyDescent="0.3">
      <c r="B1712" s="14">
        <v>46000</v>
      </c>
      <c r="C1712" s="15" t="s">
        <v>233</v>
      </c>
      <c r="D1712" s="16" t="s">
        <v>709</v>
      </c>
      <c r="E1712" s="17">
        <v>1</v>
      </c>
      <c r="F1712" s="18">
        <v>5.3</v>
      </c>
    </row>
    <row r="1713" spans="2:6" ht="16.5" customHeight="1" thickBot="1" x14ac:dyDescent="0.3">
      <c r="B1713" s="14">
        <v>46000</v>
      </c>
      <c r="C1713" s="15" t="s">
        <v>235</v>
      </c>
      <c r="D1713" s="16" t="s">
        <v>702</v>
      </c>
      <c r="E1713" s="17">
        <v>1</v>
      </c>
      <c r="F1713" s="18">
        <v>5.5</v>
      </c>
    </row>
    <row r="1714" spans="2:6" ht="16.5" customHeight="1" thickBot="1" x14ac:dyDescent="0.3">
      <c r="B1714" s="14">
        <v>46000</v>
      </c>
      <c r="C1714" s="15" t="s">
        <v>113</v>
      </c>
      <c r="D1714" s="16" t="s">
        <v>645</v>
      </c>
      <c r="E1714" s="17">
        <v>2</v>
      </c>
      <c r="F1714" s="18">
        <v>15.4</v>
      </c>
    </row>
    <row r="1715" spans="2:6" ht="16.5" customHeight="1" thickBot="1" x14ac:dyDescent="0.3">
      <c r="B1715" s="14">
        <v>46000</v>
      </c>
      <c r="C1715" s="15" t="s">
        <v>199</v>
      </c>
      <c r="D1715" s="16" t="s">
        <v>674</v>
      </c>
      <c r="E1715" s="17">
        <v>1</v>
      </c>
      <c r="F1715" s="18">
        <v>7.7</v>
      </c>
    </row>
    <row r="1716" spans="2:6" ht="16.5" customHeight="1" thickBot="1" x14ac:dyDescent="0.3">
      <c r="B1716" s="14">
        <v>46000</v>
      </c>
      <c r="C1716" s="15">
        <v>10031</v>
      </c>
      <c r="D1716" s="16" t="s">
        <v>695</v>
      </c>
      <c r="E1716" s="17">
        <v>1</v>
      </c>
      <c r="F1716" s="18">
        <v>7.9</v>
      </c>
    </row>
    <row r="1717" spans="2:6" ht="16.5" customHeight="1" thickBot="1" x14ac:dyDescent="0.3">
      <c r="B1717" s="14">
        <v>46000</v>
      </c>
      <c r="C1717" s="15">
        <v>10047</v>
      </c>
      <c r="D1717" s="16" t="s">
        <v>680</v>
      </c>
      <c r="E1717" s="17">
        <v>2</v>
      </c>
      <c r="F1717" s="18">
        <v>15.8</v>
      </c>
    </row>
    <row r="1718" spans="2:6" ht="16.5" customHeight="1" thickBot="1" x14ac:dyDescent="0.3">
      <c r="B1718" s="14">
        <v>46000</v>
      </c>
      <c r="C1718" s="15" t="s">
        <v>116</v>
      </c>
      <c r="D1718" s="16" t="s">
        <v>665</v>
      </c>
      <c r="E1718" s="17">
        <v>1</v>
      </c>
      <c r="F1718" s="18">
        <v>5.5</v>
      </c>
    </row>
    <row r="1719" spans="2:6" ht="16.5" customHeight="1" thickBot="1" x14ac:dyDescent="0.3">
      <c r="B1719" s="14">
        <v>46000</v>
      </c>
      <c r="C1719" s="15" t="s">
        <v>119</v>
      </c>
      <c r="D1719" s="16" t="s">
        <v>657</v>
      </c>
      <c r="E1719" s="17">
        <v>3</v>
      </c>
      <c r="F1719" s="18">
        <v>16.5</v>
      </c>
    </row>
    <row r="1720" spans="2:6" ht="16.5" customHeight="1" thickBot="1" x14ac:dyDescent="0.3">
      <c r="B1720" s="14">
        <v>46000</v>
      </c>
      <c r="C1720" s="15" t="s">
        <v>121</v>
      </c>
      <c r="D1720" s="16" t="s">
        <v>658</v>
      </c>
      <c r="E1720" s="17">
        <v>2</v>
      </c>
      <c r="F1720" s="18">
        <v>11</v>
      </c>
    </row>
    <row r="1721" spans="2:6" ht="16.5" customHeight="1" thickBot="1" x14ac:dyDescent="0.3">
      <c r="B1721" s="14">
        <v>46000</v>
      </c>
      <c r="C1721" s="15" t="s">
        <v>122</v>
      </c>
      <c r="D1721" s="16" t="s">
        <v>650</v>
      </c>
      <c r="E1721" s="17">
        <v>4</v>
      </c>
      <c r="F1721" s="18">
        <v>22</v>
      </c>
    </row>
    <row r="1722" spans="2:6" ht="16.5" customHeight="1" thickBot="1" x14ac:dyDescent="0.3">
      <c r="B1722" s="14">
        <v>46000</v>
      </c>
      <c r="C1722" s="15" t="s">
        <v>131</v>
      </c>
      <c r="D1722" s="16" t="s">
        <v>387</v>
      </c>
      <c r="E1722" s="17">
        <v>1</v>
      </c>
      <c r="F1722" s="18">
        <v>5.5</v>
      </c>
    </row>
    <row r="1723" spans="2:6" ht="16.5" customHeight="1" thickBot="1" x14ac:dyDescent="0.3">
      <c r="B1723" s="14">
        <v>46000</v>
      </c>
      <c r="C1723" s="15" t="s">
        <v>153</v>
      </c>
      <c r="D1723" s="16" t="s">
        <v>685</v>
      </c>
      <c r="E1723" s="17">
        <v>2</v>
      </c>
      <c r="F1723" s="18">
        <v>9</v>
      </c>
    </row>
    <row r="1724" spans="2:6" ht="16.5" customHeight="1" thickBot="1" x14ac:dyDescent="0.3">
      <c r="B1724" s="14">
        <v>46000</v>
      </c>
      <c r="C1724" s="15">
        <v>10008</v>
      </c>
      <c r="D1724" s="16" t="s">
        <v>652</v>
      </c>
      <c r="E1724" s="17">
        <v>1</v>
      </c>
      <c r="F1724" s="18">
        <v>2.2000000000000002</v>
      </c>
    </row>
    <row r="1725" spans="2:6" ht="16.5" customHeight="1" thickBot="1" x14ac:dyDescent="0.3">
      <c r="B1725" s="22">
        <v>46000</v>
      </c>
      <c r="C1725" s="23">
        <v>10155</v>
      </c>
      <c r="D1725" s="24" t="s">
        <v>701</v>
      </c>
      <c r="E1725" s="25">
        <v>1</v>
      </c>
      <c r="F1725" s="26">
        <v>1.7</v>
      </c>
    </row>
    <row r="1726" spans="2:6" ht="15.75" customHeight="1" x14ac:dyDescent="0.25">
      <c r="B1726" s="14">
        <v>46001</v>
      </c>
      <c r="C1726" s="15" t="s">
        <v>103</v>
      </c>
      <c r="D1726" s="16" t="s">
        <v>653</v>
      </c>
      <c r="E1726" s="17">
        <v>1</v>
      </c>
      <c r="F1726" s="18">
        <v>5.5</v>
      </c>
    </row>
    <row r="1727" spans="2:6" ht="16.5" customHeight="1" thickBot="1" x14ac:dyDescent="0.3">
      <c r="B1727" s="14">
        <v>46001</v>
      </c>
      <c r="C1727" s="15" t="s">
        <v>104</v>
      </c>
      <c r="D1727" s="16" t="s">
        <v>360</v>
      </c>
      <c r="E1727" s="17">
        <v>1</v>
      </c>
      <c r="F1727" s="18">
        <v>5.5</v>
      </c>
    </row>
    <row r="1728" spans="2:6" ht="16.5" customHeight="1" thickBot="1" x14ac:dyDescent="0.3">
      <c r="B1728" s="14">
        <v>46001</v>
      </c>
      <c r="C1728" s="15" t="s">
        <v>111</v>
      </c>
      <c r="D1728" s="16" t="s">
        <v>367</v>
      </c>
      <c r="E1728" s="17">
        <v>1</v>
      </c>
      <c r="F1728" s="18">
        <v>5.5</v>
      </c>
    </row>
    <row r="1729" spans="2:6" ht="16.5" customHeight="1" thickBot="1" x14ac:dyDescent="0.3">
      <c r="B1729" s="14">
        <v>46001</v>
      </c>
      <c r="C1729" s="15" t="s">
        <v>115</v>
      </c>
      <c r="D1729" s="16" t="s">
        <v>640</v>
      </c>
      <c r="E1729" s="17">
        <v>3</v>
      </c>
      <c r="F1729" s="18">
        <v>16.5</v>
      </c>
    </row>
    <row r="1730" spans="2:6" ht="16.5" customHeight="1" thickBot="1" x14ac:dyDescent="0.3">
      <c r="B1730" s="14">
        <v>46001</v>
      </c>
      <c r="C1730" s="15" t="s">
        <v>130</v>
      </c>
      <c r="D1730" s="16" t="s">
        <v>386</v>
      </c>
      <c r="E1730" s="17">
        <v>1</v>
      </c>
      <c r="F1730" s="18">
        <v>5.5</v>
      </c>
    </row>
    <row r="1731" spans="2:6" ht="16.5" customHeight="1" thickBot="1" x14ac:dyDescent="0.3">
      <c r="B1731" s="14">
        <v>46001</v>
      </c>
      <c r="C1731" s="15" t="s">
        <v>132</v>
      </c>
      <c r="D1731" s="16" t="s">
        <v>388</v>
      </c>
      <c r="E1731" s="17">
        <v>1</v>
      </c>
      <c r="F1731" s="18">
        <v>5.5</v>
      </c>
    </row>
    <row r="1732" spans="2:6" ht="16.5" customHeight="1" thickBot="1" x14ac:dyDescent="0.3">
      <c r="B1732" s="14">
        <v>46001</v>
      </c>
      <c r="C1732" s="15" t="s">
        <v>139</v>
      </c>
      <c r="D1732" s="16" t="s">
        <v>395</v>
      </c>
      <c r="E1732" s="17">
        <v>1</v>
      </c>
      <c r="F1732" s="18">
        <v>5.3</v>
      </c>
    </row>
    <row r="1733" spans="2:6" ht="16.5" customHeight="1" thickBot="1" x14ac:dyDescent="0.3">
      <c r="B1733" s="14">
        <v>46001</v>
      </c>
      <c r="C1733" s="15" t="s">
        <v>157</v>
      </c>
      <c r="D1733" s="16" t="s">
        <v>413</v>
      </c>
      <c r="E1733" s="17">
        <v>4</v>
      </c>
      <c r="F1733" s="18">
        <v>24.8</v>
      </c>
    </row>
    <row r="1734" spans="2:6" ht="16.5" customHeight="1" thickBot="1" x14ac:dyDescent="0.3">
      <c r="B1734" s="14">
        <v>46001</v>
      </c>
      <c r="C1734" s="15" t="s">
        <v>160</v>
      </c>
      <c r="D1734" s="16" t="s">
        <v>416</v>
      </c>
      <c r="E1734" s="17">
        <v>1</v>
      </c>
      <c r="F1734" s="18">
        <v>5.5</v>
      </c>
    </row>
    <row r="1735" spans="2:6" ht="16.5" customHeight="1" thickBot="1" x14ac:dyDescent="0.3">
      <c r="B1735" s="14">
        <v>46001</v>
      </c>
      <c r="C1735" s="15" t="s">
        <v>163</v>
      </c>
      <c r="D1735" s="16" t="s">
        <v>696</v>
      </c>
      <c r="E1735" s="17">
        <v>1</v>
      </c>
      <c r="F1735" s="18">
        <v>5.5</v>
      </c>
    </row>
    <row r="1736" spans="2:6" ht="16.5" customHeight="1" thickBot="1" x14ac:dyDescent="0.3">
      <c r="B1736" s="14">
        <v>46001</v>
      </c>
      <c r="C1736" s="15" t="s">
        <v>165</v>
      </c>
      <c r="D1736" s="16" t="s">
        <v>421</v>
      </c>
      <c r="E1736" s="17">
        <v>1</v>
      </c>
      <c r="F1736" s="18">
        <v>6.2</v>
      </c>
    </row>
    <row r="1737" spans="2:6" ht="16.5" customHeight="1" thickBot="1" x14ac:dyDescent="0.3">
      <c r="B1737" s="14">
        <v>46001</v>
      </c>
      <c r="C1737" s="15" t="s">
        <v>169</v>
      </c>
      <c r="D1737" s="16" t="s">
        <v>425</v>
      </c>
      <c r="E1737" s="17">
        <v>1</v>
      </c>
      <c r="F1737" s="18">
        <v>6</v>
      </c>
    </row>
    <row r="1738" spans="2:6" ht="16.5" customHeight="1" thickBot="1" x14ac:dyDescent="0.3">
      <c r="B1738" s="14">
        <v>46001</v>
      </c>
      <c r="C1738" s="15" t="s">
        <v>171</v>
      </c>
      <c r="D1738" s="16" t="s">
        <v>670</v>
      </c>
      <c r="E1738" s="17">
        <v>1</v>
      </c>
      <c r="F1738" s="18">
        <v>6</v>
      </c>
    </row>
    <row r="1739" spans="2:6" ht="16.5" customHeight="1" thickBot="1" x14ac:dyDescent="0.3">
      <c r="B1739" s="14">
        <v>46001</v>
      </c>
      <c r="C1739" s="15" t="s">
        <v>192</v>
      </c>
      <c r="D1739" s="16" t="s">
        <v>448</v>
      </c>
      <c r="E1739" s="17">
        <v>1</v>
      </c>
      <c r="F1739" s="18">
        <v>5.5</v>
      </c>
    </row>
    <row r="1740" spans="2:6" ht="16.5" customHeight="1" thickBot="1" x14ac:dyDescent="0.3">
      <c r="B1740" s="14">
        <v>46001</v>
      </c>
      <c r="C1740" s="15" t="s">
        <v>195</v>
      </c>
      <c r="D1740" s="16" t="s">
        <v>451</v>
      </c>
      <c r="E1740" s="17">
        <v>7</v>
      </c>
      <c r="F1740" s="18">
        <v>38.5</v>
      </c>
    </row>
    <row r="1741" spans="2:6" ht="16.5" customHeight="1" thickBot="1" x14ac:dyDescent="0.3">
      <c r="B1741" s="14">
        <v>46001</v>
      </c>
      <c r="C1741" s="15" t="s">
        <v>207</v>
      </c>
      <c r="D1741" s="16" t="s">
        <v>463</v>
      </c>
      <c r="E1741" s="17">
        <v>3</v>
      </c>
      <c r="F1741" s="18">
        <v>7.8</v>
      </c>
    </row>
    <row r="1742" spans="2:6" ht="32.25" customHeight="1" thickBot="1" x14ac:dyDescent="0.3">
      <c r="B1742" s="14">
        <v>46001</v>
      </c>
      <c r="C1742" s="15" t="s">
        <v>215</v>
      </c>
      <c r="D1742" s="16" t="s">
        <v>471</v>
      </c>
      <c r="E1742" s="17">
        <v>2</v>
      </c>
      <c r="F1742" s="18">
        <v>13</v>
      </c>
    </row>
    <row r="1743" spans="2:6" ht="16.5" customHeight="1" thickBot="1" x14ac:dyDescent="0.3">
      <c r="B1743" s="14">
        <v>46001</v>
      </c>
      <c r="C1743" s="15" t="s">
        <v>219</v>
      </c>
      <c r="D1743" s="16" t="s">
        <v>475</v>
      </c>
      <c r="E1743" s="17">
        <v>3</v>
      </c>
      <c r="F1743" s="18">
        <v>18</v>
      </c>
    </row>
    <row r="1744" spans="2:6" ht="16.5" customHeight="1" thickBot="1" x14ac:dyDescent="0.3">
      <c r="B1744" s="14">
        <v>46001</v>
      </c>
      <c r="C1744" s="15" t="s">
        <v>226</v>
      </c>
      <c r="D1744" s="16" t="s">
        <v>482</v>
      </c>
      <c r="E1744" s="17">
        <v>1</v>
      </c>
      <c r="F1744" s="18">
        <v>5.5</v>
      </c>
    </row>
    <row r="1745" spans="2:6" ht="16.5" customHeight="1" thickBot="1" x14ac:dyDescent="0.3">
      <c r="B1745" s="14">
        <v>46001</v>
      </c>
      <c r="C1745" s="15" t="s">
        <v>231</v>
      </c>
      <c r="D1745" s="16" t="s">
        <v>487</v>
      </c>
      <c r="E1745" s="17">
        <v>2</v>
      </c>
      <c r="F1745" s="18">
        <v>13</v>
      </c>
    </row>
    <row r="1746" spans="2:6" ht="16.5" customHeight="1" thickBot="1" x14ac:dyDescent="0.3">
      <c r="B1746" s="14">
        <v>46001</v>
      </c>
      <c r="C1746" s="15" t="s">
        <v>233</v>
      </c>
      <c r="D1746" s="16" t="s">
        <v>709</v>
      </c>
      <c r="E1746" s="17">
        <v>1</v>
      </c>
      <c r="F1746" s="18">
        <v>5.3</v>
      </c>
    </row>
    <row r="1747" spans="2:6" ht="16.5" customHeight="1" thickBot="1" x14ac:dyDescent="0.3">
      <c r="B1747" s="14">
        <v>46001</v>
      </c>
      <c r="C1747" s="15" t="s">
        <v>235</v>
      </c>
      <c r="D1747" s="16" t="s">
        <v>702</v>
      </c>
      <c r="E1747" s="17">
        <v>1</v>
      </c>
      <c r="F1747" s="18">
        <v>5.5</v>
      </c>
    </row>
    <row r="1748" spans="2:6" ht="16.5" customHeight="1" thickBot="1" x14ac:dyDescent="0.3">
      <c r="B1748" s="14">
        <v>46001</v>
      </c>
      <c r="C1748" s="15" t="s">
        <v>211</v>
      </c>
      <c r="D1748" s="16" t="s">
        <v>467</v>
      </c>
      <c r="E1748" s="17">
        <v>1</v>
      </c>
      <c r="F1748" s="18">
        <v>4.5</v>
      </c>
    </row>
    <row r="1749" spans="2:6" ht="16.5" customHeight="1" thickBot="1" x14ac:dyDescent="0.3">
      <c r="B1749" s="14">
        <v>46001</v>
      </c>
      <c r="C1749" s="15" t="s">
        <v>204</v>
      </c>
      <c r="D1749" s="16" t="s">
        <v>668</v>
      </c>
      <c r="E1749" s="17">
        <v>1</v>
      </c>
      <c r="F1749" s="18">
        <v>7.7</v>
      </c>
    </row>
    <row r="1750" spans="2:6" ht="16.5" customHeight="1" thickBot="1" x14ac:dyDescent="0.3">
      <c r="B1750" s="14">
        <v>46001</v>
      </c>
      <c r="C1750" s="15">
        <v>10019</v>
      </c>
      <c r="D1750" s="16" t="s">
        <v>666</v>
      </c>
      <c r="E1750" s="17">
        <v>1</v>
      </c>
      <c r="F1750" s="18">
        <v>8.9</v>
      </c>
    </row>
    <row r="1751" spans="2:6" ht="16.5" customHeight="1" thickBot="1" x14ac:dyDescent="0.3">
      <c r="B1751" s="14">
        <v>46001</v>
      </c>
      <c r="C1751" s="15" t="s">
        <v>118</v>
      </c>
      <c r="D1751" s="16" t="s">
        <v>649</v>
      </c>
      <c r="E1751" s="17">
        <v>1</v>
      </c>
      <c r="F1751" s="18">
        <v>5.5</v>
      </c>
    </row>
    <row r="1752" spans="2:6" ht="16.5" customHeight="1" thickBot="1" x14ac:dyDescent="0.3">
      <c r="B1752" s="14">
        <v>46001</v>
      </c>
      <c r="C1752" s="15" t="s">
        <v>119</v>
      </c>
      <c r="D1752" s="16" t="s">
        <v>657</v>
      </c>
      <c r="E1752" s="17">
        <v>3</v>
      </c>
      <c r="F1752" s="18">
        <v>16.5</v>
      </c>
    </row>
    <row r="1753" spans="2:6" ht="16.5" customHeight="1" thickBot="1" x14ac:dyDescent="0.3">
      <c r="B1753" s="14">
        <v>46001</v>
      </c>
      <c r="C1753" s="15" t="s">
        <v>122</v>
      </c>
      <c r="D1753" s="16" t="s">
        <v>650</v>
      </c>
      <c r="E1753" s="17">
        <v>2</v>
      </c>
      <c r="F1753" s="18">
        <v>11</v>
      </c>
    </row>
    <row r="1754" spans="2:6" ht="16.5" customHeight="1" thickBot="1" x14ac:dyDescent="0.3">
      <c r="B1754" s="14">
        <v>46001</v>
      </c>
      <c r="C1754" s="15" t="s">
        <v>123</v>
      </c>
      <c r="D1754" s="16" t="s">
        <v>651</v>
      </c>
      <c r="E1754" s="17">
        <v>4</v>
      </c>
      <c r="F1754" s="18">
        <v>22</v>
      </c>
    </row>
    <row r="1755" spans="2:6" ht="16.5" customHeight="1" thickBot="1" x14ac:dyDescent="0.3">
      <c r="B1755" s="14">
        <v>46001</v>
      </c>
      <c r="C1755" s="15" t="s">
        <v>131</v>
      </c>
      <c r="D1755" s="16" t="s">
        <v>387</v>
      </c>
      <c r="E1755" s="17">
        <v>2</v>
      </c>
      <c r="F1755" s="18">
        <v>11</v>
      </c>
    </row>
    <row r="1756" spans="2:6" ht="16.5" customHeight="1" thickBot="1" x14ac:dyDescent="0.3">
      <c r="B1756" s="22">
        <v>46001</v>
      </c>
      <c r="C1756" s="23">
        <v>10009</v>
      </c>
      <c r="D1756" s="24" t="s">
        <v>660</v>
      </c>
      <c r="E1756" s="25">
        <v>4</v>
      </c>
      <c r="F1756" s="26">
        <v>6</v>
      </c>
    </row>
    <row r="1757" spans="2:6" ht="15.75" customHeight="1" x14ac:dyDescent="0.25">
      <c r="B1757" s="14">
        <v>46002</v>
      </c>
      <c r="C1757" s="15" t="s">
        <v>103</v>
      </c>
      <c r="D1757" s="16" t="s">
        <v>653</v>
      </c>
      <c r="E1757" s="17">
        <v>2</v>
      </c>
      <c r="F1757" s="18">
        <v>11</v>
      </c>
    </row>
    <row r="1758" spans="2:6" ht="16.5" customHeight="1" thickBot="1" x14ac:dyDescent="0.3">
      <c r="B1758" s="14">
        <v>46002</v>
      </c>
      <c r="C1758" s="15" t="s">
        <v>104</v>
      </c>
      <c r="D1758" s="16" t="s">
        <v>360</v>
      </c>
      <c r="E1758" s="17">
        <v>1</v>
      </c>
      <c r="F1758" s="18">
        <v>5.5</v>
      </c>
    </row>
    <row r="1759" spans="2:6" ht="16.5" customHeight="1" thickBot="1" x14ac:dyDescent="0.3">
      <c r="B1759" s="14">
        <v>46002</v>
      </c>
      <c r="C1759" s="15" t="s">
        <v>111</v>
      </c>
      <c r="D1759" s="16" t="s">
        <v>367</v>
      </c>
      <c r="E1759" s="17">
        <v>1</v>
      </c>
      <c r="F1759" s="18">
        <v>5.5</v>
      </c>
    </row>
    <row r="1760" spans="2:6" ht="16.5" customHeight="1" thickBot="1" x14ac:dyDescent="0.3">
      <c r="B1760" s="14">
        <v>46002</v>
      </c>
      <c r="C1760" s="15" t="s">
        <v>115</v>
      </c>
      <c r="D1760" s="16" t="s">
        <v>640</v>
      </c>
      <c r="E1760" s="17">
        <v>4</v>
      </c>
      <c r="F1760" s="18">
        <v>22</v>
      </c>
    </row>
    <row r="1761" spans="2:6" ht="16.5" customHeight="1" thickBot="1" x14ac:dyDescent="0.3">
      <c r="B1761" s="14">
        <v>46002</v>
      </c>
      <c r="C1761" s="15" t="s">
        <v>130</v>
      </c>
      <c r="D1761" s="16" t="s">
        <v>386</v>
      </c>
      <c r="E1761" s="17">
        <v>2</v>
      </c>
      <c r="F1761" s="18">
        <v>11</v>
      </c>
    </row>
    <row r="1762" spans="2:6" ht="16.5" customHeight="1" thickBot="1" x14ac:dyDescent="0.3">
      <c r="B1762" s="14">
        <v>46002</v>
      </c>
      <c r="C1762" s="15" t="s">
        <v>132</v>
      </c>
      <c r="D1762" s="16" t="s">
        <v>388</v>
      </c>
      <c r="E1762" s="17">
        <v>1</v>
      </c>
      <c r="F1762" s="18">
        <v>5.5</v>
      </c>
    </row>
    <row r="1763" spans="2:6" ht="16.5" customHeight="1" thickBot="1" x14ac:dyDescent="0.3">
      <c r="B1763" s="14">
        <v>46002</v>
      </c>
      <c r="C1763" s="15" t="s">
        <v>138</v>
      </c>
      <c r="D1763" s="16" t="s">
        <v>394</v>
      </c>
      <c r="E1763" s="17">
        <v>1</v>
      </c>
      <c r="F1763" s="18">
        <v>5.3</v>
      </c>
    </row>
    <row r="1764" spans="2:6" ht="16.5" customHeight="1" thickBot="1" x14ac:dyDescent="0.3">
      <c r="B1764" s="14">
        <v>46002</v>
      </c>
      <c r="C1764" s="15" t="s">
        <v>183</v>
      </c>
      <c r="D1764" s="16" t="s">
        <v>439</v>
      </c>
      <c r="E1764" s="17">
        <v>1</v>
      </c>
      <c r="F1764" s="18">
        <v>5.3</v>
      </c>
    </row>
    <row r="1765" spans="2:6" ht="16.5" customHeight="1" thickBot="1" x14ac:dyDescent="0.3">
      <c r="B1765" s="14">
        <v>46002</v>
      </c>
      <c r="C1765" s="15" t="s">
        <v>194</v>
      </c>
      <c r="D1765" s="16" t="s">
        <v>450</v>
      </c>
      <c r="E1765" s="17">
        <v>1</v>
      </c>
      <c r="F1765" s="18">
        <v>6.5</v>
      </c>
    </row>
    <row r="1766" spans="2:6" ht="16.5" customHeight="1" thickBot="1" x14ac:dyDescent="0.3">
      <c r="B1766" s="14">
        <v>46002</v>
      </c>
      <c r="C1766" s="15" t="s">
        <v>195</v>
      </c>
      <c r="D1766" s="16" t="s">
        <v>451</v>
      </c>
      <c r="E1766" s="17">
        <v>11</v>
      </c>
      <c r="F1766" s="18">
        <v>60.5</v>
      </c>
    </row>
    <row r="1767" spans="2:6" ht="16.5" customHeight="1" thickBot="1" x14ac:dyDescent="0.3">
      <c r="B1767" s="14">
        <v>46002</v>
      </c>
      <c r="C1767" s="15" t="s">
        <v>207</v>
      </c>
      <c r="D1767" s="16" t="s">
        <v>463</v>
      </c>
      <c r="E1767" s="17">
        <v>1</v>
      </c>
      <c r="F1767" s="18">
        <v>2.6</v>
      </c>
    </row>
    <row r="1768" spans="2:6" ht="32.25" customHeight="1" thickBot="1" x14ac:dyDescent="0.3">
      <c r="B1768" s="14">
        <v>46002</v>
      </c>
      <c r="C1768" s="15" t="s">
        <v>215</v>
      </c>
      <c r="D1768" s="16" t="s">
        <v>471</v>
      </c>
      <c r="E1768" s="17">
        <v>5</v>
      </c>
      <c r="F1768" s="18">
        <v>32.5</v>
      </c>
    </row>
    <row r="1769" spans="2:6" ht="16.5" customHeight="1" thickBot="1" x14ac:dyDescent="0.3">
      <c r="B1769" s="14">
        <v>46002</v>
      </c>
      <c r="C1769" s="15" t="s">
        <v>216</v>
      </c>
      <c r="D1769" s="16" t="s">
        <v>472</v>
      </c>
      <c r="E1769" s="17">
        <v>1</v>
      </c>
      <c r="F1769" s="18">
        <v>6</v>
      </c>
    </row>
    <row r="1770" spans="2:6" ht="16.5" customHeight="1" thickBot="1" x14ac:dyDescent="0.3">
      <c r="B1770" s="14">
        <v>46002</v>
      </c>
      <c r="C1770" s="15" t="s">
        <v>218</v>
      </c>
      <c r="D1770" s="16" t="s">
        <v>655</v>
      </c>
      <c r="E1770" s="17">
        <v>1</v>
      </c>
      <c r="F1770" s="18">
        <v>5.5</v>
      </c>
    </row>
    <row r="1771" spans="2:6" ht="16.5" customHeight="1" thickBot="1" x14ac:dyDescent="0.3">
      <c r="B1771" s="14">
        <v>46002</v>
      </c>
      <c r="C1771" s="15" t="s">
        <v>219</v>
      </c>
      <c r="D1771" s="16" t="s">
        <v>475</v>
      </c>
      <c r="E1771" s="17">
        <v>3</v>
      </c>
      <c r="F1771" s="18">
        <v>18</v>
      </c>
    </row>
    <row r="1772" spans="2:6" ht="16.5" customHeight="1" thickBot="1" x14ac:dyDescent="0.3">
      <c r="B1772" s="14">
        <v>46002</v>
      </c>
      <c r="C1772" s="15" t="s">
        <v>225</v>
      </c>
      <c r="D1772" s="16" t="s">
        <v>481</v>
      </c>
      <c r="E1772" s="17">
        <v>2</v>
      </c>
      <c r="F1772" s="18">
        <v>12</v>
      </c>
    </row>
    <row r="1773" spans="2:6" ht="16.5" customHeight="1" thickBot="1" x14ac:dyDescent="0.3">
      <c r="B1773" s="14">
        <v>46002</v>
      </c>
      <c r="C1773" s="15" t="s">
        <v>236</v>
      </c>
      <c r="D1773" s="16" t="s">
        <v>644</v>
      </c>
      <c r="E1773" s="17">
        <v>1</v>
      </c>
      <c r="F1773" s="18">
        <v>6.2</v>
      </c>
    </row>
    <row r="1774" spans="2:6" ht="16.5" customHeight="1" thickBot="1" x14ac:dyDescent="0.3">
      <c r="B1774" s="14">
        <v>46002</v>
      </c>
      <c r="C1774" s="15" t="s">
        <v>199</v>
      </c>
      <c r="D1774" s="16" t="s">
        <v>674</v>
      </c>
      <c r="E1774" s="17">
        <v>1</v>
      </c>
      <c r="F1774" s="18">
        <v>7.7</v>
      </c>
    </row>
    <row r="1775" spans="2:6" ht="16.5" customHeight="1" thickBot="1" x14ac:dyDescent="0.3">
      <c r="B1775" s="14">
        <v>46002</v>
      </c>
      <c r="C1775" s="15" t="s">
        <v>119</v>
      </c>
      <c r="D1775" s="16" t="s">
        <v>657</v>
      </c>
      <c r="E1775" s="17">
        <v>1</v>
      </c>
      <c r="F1775" s="18">
        <v>5.5</v>
      </c>
    </row>
    <row r="1776" spans="2:6" ht="16.5" customHeight="1" thickBot="1" x14ac:dyDescent="0.3">
      <c r="B1776" s="14">
        <v>46002</v>
      </c>
      <c r="C1776" s="15" t="s">
        <v>122</v>
      </c>
      <c r="D1776" s="16" t="s">
        <v>650</v>
      </c>
      <c r="E1776" s="17">
        <v>1</v>
      </c>
      <c r="F1776" s="18">
        <v>5.5</v>
      </c>
    </row>
    <row r="1777" spans="2:6" ht="16.5" customHeight="1" thickBot="1" x14ac:dyDescent="0.3">
      <c r="B1777" s="14">
        <v>46002</v>
      </c>
      <c r="C1777" s="15" t="s">
        <v>131</v>
      </c>
      <c r="D1777" s="16" t="s">
        <v>387</v>
      </c>
      <c r="E1777" s="17">
        <v>2</v>
      </c>
      <c r="F1777" s="18">
        <v>11</v>
      </c>
    </row>
    <row r="1778" spans="2:6" ht="16.5" customHeight="1" thickBot="1" x14ac:dyDescent="0.3">
      <c r="B1778" s="22">
        <v>46002</v>
      </c>
      <c r="C1778" s="23">
        <v>10</v>
      </c>
      <c r="D1778" s="24" t="s">
        <v>700</v>
      </c>
      <c r="E1778" s="25">
        <v>1</v>
      </c>
      <c r="F1778" s="26">
        <v>1</v>
      </c>
    </row>
    <row r="1779" spans="2:6" ht="15.75" customHeight="1" x14ac:dyDescent="0.25">
      <c r="B1779" s="14">
        <v>46003</v>
      </c>
      <c r="C1779" s="15" t="s">
        <v>103</v>
      </c>
      <c r="D1779" s="16" t="s">
        <v>653</v>
      </c>
      <c r="E1779" s="17">
        <v>1</v>
      </c>
      <c r="F1779" s="18">
        <v>5.5</v>
      </c>
    </row>
    <row r="1780" spans="2:6" ht="16.5" customHeight="1" thickBot="1" x14ac:dyDescent="0.3">
      <c r="B1780" s="14">
        <v>46003</v>
      </c>
      <c r="C1780" s="15" t="s">
        <v>104</v>
      </c>
      <c r="D1780" s="16" t="s">
        <v>360</v>
      </c>
      <c r="E1780" s="17">
        <v>1</v>
      </c>
      <c r="F1780" s="18">
        <v>5.5</v>
      </c>
    </row>
    <row r="1781" spans="2:6" ht="16.5" customHeight="1" thickBot="1" x14ac:dyDescent="0.3">
      <c r="B1781" s="14">
        <v>46003</v>
      </c>
      <c r="C1781" s="15" t="s">
        <v>106</v>
      </c>
      <c r="D1781" s="16" t="s">
        <v>710</v>
      </c>
      <c r="E1781" s="17">
        <v>1</v>
      </c>
      <c r="F1781" s="18">
        <v>5</v>
      </c>
    </row>
    <row r="1782" spans="2:6" ht="16.5" customHeight="1" thickBot="1" x14ac:dyDescent="0.3">
      <c r="B1782" s="14">
        <v>46003</v>
      </c>
      <c r="C1782" s="15" t="s">
        <v>111</v>
      </c>
      <c r="D1782" s="16" t="s">
        <v>367</v>
      </c>
      <c r="E1782" s="17">
        <v>1</v>
      </c>
      <c r="F1782" s="18">
        <v>5.5</v>
      </c>
    </row>
    <row r="1783" spans="2:6" ht="16.5" customHeight="1" thickBot="1" x14ac:dyDescent="0.3">
      <c r="B1783" s="14">
        <v>46003</v>
      </c>
      <c r="C1783" s="15" t="s">
        <v>115</v>
      </c>
      <c r="D1783" s="16" t="s">
        <v>640</v>
      </c>
      <c r="E1783" s="17">
        <v>2</v>
      </c>
      <c r="F1783" s="18">
        <v>11</v>
      </c>
    </row>
    <row r="1784" spans="2:6" ht="16.5" customHeight="1" thickBot="1" x14ac:dyDescent="0.3">
      <c r="B1784" s="14">
        <v>46003</v>
      </c>
      <c r="C1784" s="15" t="s">
        <v>138</v>
      </c>
      <c r="D1784" s="16" t="s">
        <v>394</v>
      </c>
      <c r="E1784" s="17">
        <v>1</v>
      </c>
      <c r="F1784" s="18">
        <v>5.3</v>
      </c>
    </row>
    <row r="1785" spans="2:6" ht="16.5" customHeight="1" thickBot="1" x14ac:dyDescent="0.3">
      <c r="B1785" s="14">
        <v>46003</v>
      </c>
      <c r="C1785" s="15" t="s">
        <v>139</v>
      </c>
      <c r="D1785" s="16" t="s">
        <v>395</v>
      </c>
      <c r="E1785" s="17">
        <v>1</v>
      </c>
      <c r="F1785" s="18">
        <v>5.3</v>
      </c>
    </row>
    <row r="1786" spans="2:6" ht="16.5" customHeight="1" thickBot="1" x14ac:dyDescent="0.3">
      <c r="B1786" s="14">
        <v>46003</v>
      </c>
      <c r="C1786" s="15" t="s">
        <v>157</v>
      </c>
      <c r="D1786" s="16" t="s">
        <v>413</v>
      </c>
      <c r="E1786" s="17">
        <v>2</v>
      </c>
      <c r="F1786" s="18">
        <v>12.4</v>
      </c>
    </row>
    <row r="1787" spans="2:6" ht="16.5" customHeight="1" thickBot="1" x14ac:dyDescent="0.3">
      <c r="B1787" s="14">
        <v>46003</v>
      </c>
      <c r="C1787" s="15" t="s">
        <v>165</v>
      </c>
      <c r="D1787" s="16" t="s">
        <v>421</v>
      </c>
      <c r="E1787" s="17">
        <v>1</v>
      </c>
      <c r="F1787" s="18">
        <v>6.2</v>
      </c>
    </row>
    <row r="1788" spans="2:6" ht="16.5" customHeight="1" thickBot="1" x14ac:dyDescent="0.3">
      <c r="B1788" s="14">
        <v>46003</v>
      </c>
      <c r="C1788" s="15" t="s">
        <v>171</v>
      </c>
      <c r="D1788" s="16" t="s">
        <v>670</v>
      </c>
      <c r="E1788" s="17">
        <v>1</v>
      </c>
      <c r="F1788" s="18">
        <v>6</v>
      </c>
    </row>
    <row r="1789" spans="2:6" ht="16.5" customHeight="1" thickBot="1" x14ac:dyDescent="0.3">
      <c r="B1789" s="14">
        <v>46003</v>
      </c>
      <c r="C1789" s="15" t="s">
        <v>172</v>
      </c>
      <c r="D1789" s="16" t="s">
        <v>643</v>
      </c>
      <c r="E1789" s="17">
        <v>2</v>
      </c>
      <c r="F1789" s="18">
        <v>10.8</v>
      </c>
    </row>
    <row r="1790" spans="2:6" ht="16.5" customHeight="1" thickBot="1" x14ac:dyDescent="0.3">
      <c r="B1790" s="14">
        <v>46003</v>
      </c>
      <c r="C1790" s="15" t="s">
        <v>195</v>
      </c>
      <c r="D1790" s="16" t="s">
        <v>451</v>
      </c>
      <c r="E1790" s="17">
        <v>9</v>
      </c>
      <c r="F1790" s="18">
        <v>49.5</v>
      </c>
    </row>
    <row r="1791" spans="2:6" ht="16.5" customHeight="1" thickBot="1" x14ac:dyDescent="0.3">
      <c r="B1791" s="14">
        <v>46003</v>
      </c>
      <c r="C1791" s="15" t="s">
        <v>207</v>
      </c>
      <c r="D1791" s="16" t="s">
        <v>463</v>
      </c>
      <c r="E1791" s="17">
        <v>1</v>
      </c>
      <c r="F1791" s="18">
        <v>2.6</v>
      </c>
    </row>
    <row r="1792" spans="2:6" ht="32.25" customHeight="1" thickBot="1" x14ac:dyDescent="0.3">
      <c r="B1792" s="14">
        <v>46003</v>
      </c>
      <c r="C1792" s="15" t="s">
        <v>215</v>
      </c>
      <c r="D1792" s="16" t="s">
        <v>471</v>
      </c>
      <c r="E1792" s="17">
        <v>1</v>
      </c>
      <c r="F1792" s="18">
        <v>6.5</v>
      </c>
    </row>
    <row r="1793" spans="2:6" ht="16.5" customHeight="1" thickBot="1" x14ac:dyDescent="0.3">
      <c r="B1793" s="14">
        <v>46003</v>
      </c>
      <c r="C1793" s="15" t="s">
        <v>216</v>
      </c>
      <c r="D1793" s="16" t="s">
        <v>472</v>
      </c>
      <c r="E1793" s="17">
        <v>1</v>
      </c>
      <c r="F1793" s="18">
        <v>6</v>
      </c>
    </row>
    <row r="1794" spans="2:6" ht="16.5" customHeight="1" thickBot="1" x14ac:dyDescent="0.3">
      <c r="B1794" s="14">
        <v>46003</v>
      </c>
      <c r="C1794" s="15" t="s">
        <v>218</v>
      </c>
      <c r="D1794" s="16" t="s">
        <v>655</v>
      </c>
      <c r="E1794" s="17">
        <v>3</v>
      </c>
      <c r="F1794" s="18">
        <v>16.5</v>
      </c>
    </row>
    <row r="1795" spans="2:6" ht="16.5" customHeight="1" thickBot="1" x14ac:dyDescent="0.3">
      <c r="B1795" s="14">
        <v>46003</v>
      </c>
      <c r="C1795" s="15" t="s">
        <v>219</v>
      </c>
      <c r="D1795" s="16" t="s">
        <v>475</v>
      </c>
      <c r="E1795" s="17">
        <v>1</v>
      </c>
      <c r="F1795" s="18">
        <v>6</v>
      </c>
    </row>
    <row r="1796" spans="2:6" ht="16.5" customHeight="1" thickBot="1" x14ac:dyDescent="0.3">
      <c r="B1796" s="14">
        <v>46003</v>
      </c>
      <c r="C1796" s="15" t="s">
        <v>225</v>
      </c>
      <c r="D1796" s="16" t="s">
        <v>481</v>
      </c>
      <c r="E1796" s="17">
        <v>1</v>
      </c>
      <c r="F1796" s="18">
        <v>6</v>
      </c>
    </row>
    <row r="1797" spans="2:6" ht="16.5" customHeight="1" thickBot="1" x14ac:dyDescent="0.3">
      <c r="B1797" s="14">
        <v>46003</v>
      </c>
      <c r="C1797" s="15" t="s">
        <v>231</v>
      </c>
      <c r="D1797" s="16" t="s">
        <v>487</v>
      </c>
      <c r="E1797" s="17">
        <v>1</v>
      </c>
      <c r="F1797" s="18">
        <v>6.5</v>
      </c>
    </row>
    <row r="1798" spans="2:6" ht="16.5" customHeight="1" thickBot="1" x14ac:dyDescent="0.3">
      <c r="B1798" s="14">
        <v>46003</v>
      </c>
      <c r="C1798" s="15" t="s">
        <v>235</v>
      </c>
      <c r="D1798" s="16" t="s">
        <v>702</v>
      </c>
      <c r="E1798" s="17">
        <v>1</v>
      </c>
      <c r="F1798" s="18">
        <v>5.5</v>
      </c>
    </row>
    <row r="1799" spans="2:6" ht="16.5" customHeight="1" thickBot="1" x14ac:dyDescent="0.3">
      <c r="B1799" s="14">
        <v>46003</v>
      </c>
      <c r="C1799" s="15" t="s">
        <v>236</v>
      </c>
      <c r="D1799" s="16" t="s">
        <v>644</v>
      </c>
      <c r="E1799" s="17">
        <v>1</v>
      </c>
      <c r="F1799" s="18">
        <v>6.2</v>
      </c>
    </row>
    <row r="1800" spans="2:6" ht="16.5" customHeight="1" thickBot="1" x14ac:dyDescent="0.3">
      <c r="B1800" s="14">
        <v>46003</v>
      </c>
      <c r="C1800" s="15" t="s">
        <v>206</v>
      </c>
      <c r="D1800" s="16" t="s">
        <v>462</v>
      </c>
      <c r="E1800" s="17">
        <v>1</v>
      </c>
      <c r="F1800" s="18">
        <v>2.7</v>
      </c>
    </row>
    <row r="1801" spans="2:6" ht="16.5" customHeight="1" thickBot="1" x14ac:dyDescent="0.3">
      <c r="B1801" s="14">
        <v>46003</v>
      </c>
      <c r="C1801" s="15" t="s">
        <v>204</v>
      </c>
      <c r="D1801" s="16" t="s">
        <v>668</v>
      </c>
      <c r="E1801" s="17">
        <v>1</v>
      </c>
      <c r="F1801" s="18">
        <v>7.7</v>
      </c>
    </row>
    <row r="1802" spans="2:6" ht="16.5" customHeight="1" thickBot="1" x14ac:dyDescent="0.3">
      <c r="B1802" s="14">
        <v>46003</v>
      </c>
      <c r="C1802" s="15">
        <v>10010</v>
      </c>
      <c r="D1802" s="16" t="s">
        <v>679</v>
      </c>
      <c r="E1802" s="17">
        <v>1</v>
      </c>
      <c r="F1802" s="18">
        <v>8.9</v>
      </c>
    </row>
    <row r="1803" spans="2:6" ht="16.5" customHeight="1" thickBot="1" x14ac:dyDescent="0.3">
      <c r="B1803" s="14">
        <v>46003</v>
      </c>
      <c r="C1803" s="15" t="s">
        <v>118</v>
      </c>
      <c r="D1803" s="16" t="s">
        <v>649</v>
      </c>
      <c r="E1803" s="17">
        <v>1</v>
      </c>
      <c r="F1803" s="18">
        <v>5.5</v>
      </c>
    </row>
    <row r="1804" spans="2:6" ht="16.5" customHeight="1" thickBot="1" x14ac:dyDescent="0.3">
      <c r="B1804" s="14">
        <v>46003</v>
      </c>
      <c r="C1804" s="15" t="s">
        <v>122</v>
      </c>
      <c r="D1804" s="16" t="s">
        <v>650</v>
      </c>
      <c r="E1804" s="17">
        <v>1</v>
      </c>
      <c r="F1804" s="18">
        <v>5.5</v>
      </c>
    </row>
    <row r="1805" spans="2:6" ht="16.5" customHeight="1" thickBot="1" x14ac:dyDescent="0.3">
      <c r="B1805" s="14">
        <v>46003</v>
      </c>
      <c r="C1805" s="15">
        <v>10</v>
      </c>
      <c r="D1805" s="16" t="s">
        <v>700</v>
      </c>
      <c r="E1805" s="17">
        <v>1</v>
      </c>
      <c r="F1805" s="18">
        <v>1</v>
      </c>
    </row>
    <row r="1806" spans="2:6" ht="16.5" customHeight="1" thickBot="1" x14ac:dyDescent="0.3">
      <c r="B1806" s="22">
        <v>46003</v>
      </c>
      <c r="C1806" s="23">
        <v>10009</v>
      </c>
      <c r="D1806" s="24" t="s">
        <v>660</v>
      </c>
      <c r="E1806" s="25">
        <v>1</v>
      </c>
      <c r="F1806" s="26">
        <v>1.5</v>
      </c>
    </row>
    <row r="1807" spans="2:6" ht="15.75" customHeight="1" x14ac:dyDescent="0.25">
      <c r="B1807" s="14">
        <v>46004</v>
      </c>
      <c r="C1807" s="15" t="s">
        <v>111</v>
      </c>
      <c r="D1807" s="16" t="s">
        <v>367</v>
      </c>
      <c r="E1807" s="17">
        <v>1</v>
      </c>
      <c r="F1807" s="18">
        <v>5.5</v>
      </c>
    </row>
    <row r="1808" spans="2:6" ht="16.5" customHeight="1" thickBot="1" x14ac:dyDescent="0.3">
      <c r="B1808" s="14">
        <v>46004</v>
      </c>
      <c r="C1808" s="15" t="s">
        <v>115</v>
      </c>
      <c r="D1808" s="16" t="s">
        <v>640</v>
      </c>
      <c r="E1808" s="17">
        <v>2</v>
      </c>
      <c r="F1808" s="18">
        <v>11</v>
      </c>
    </row>
    <row r="1809" spans="2:6" ht="16.5" customHeight="1" thickBot="1" x14ac:dyDescent="0.3">
      <c r="B1809" s="14">
        <v>46004</v>
      </c>
      <c r="C1809" s="15" t="s">
        <v>139</v>
      </c>
      <c r="D1809" s="16" t="s">
        <v>395</v>
      </c>
      <c r="E1809" s="17">
        <v>2</v>
      </c>
      <c r="F1809" s="18">
        <v>10.6</v>
      </c>
    </row>
    <row r="1810" spans="2:6" ht="16.5" customHeight="1" thickBot="1" x14ac:dyDescent="0.3">
      <c r="B1810" s="14">
        <v>46004</v>
      </c>
      <c r="C1810" s="15" t="s">
        <v>157</v>
      </c>
      <c r="D1810" s="16" t="s">
        <v>413</v>
      </c>
      <c r="E1810" s="17">
        <v>7</v>
      </c>
      <c r="F1810" s="18">
        <v>43.4</v>
      </c>
    </row>
    <row r="1811" spans="2:6" ht="16.5" customHeight="1" thickBot="1" x14ac:dyDescent="0.3">
      <c r="B1811" s="14">
        <v>46004</v>
      </c>
      <c r="C1811" s="15" t="s">
        <v>163</v>
      </c>
      <c r="D1811" s="16" t="s">
        <v>696</v>
      </c>
      <c r="E1811" s="17">
        <v>1</v>
      </c>
      <c r="F1811" s="18">
        <v>5.5</v>
      </c>
    </row>
    <row r="1812" spans="2:6" ht="16.5" customHeight="1" thickBot="1" x14ac:dyDescent="0.3">
      <c r="B1812" s="14">
        <v>46004</v>
      </c>
      <c r="C1812" s="15" t="s">
        <v>169</v>
      </c>
      <c r="D1812" s="16" t="s">
        <v>425</v>
      </c>
      <c r="E1812" s="17">
        <v>1</v>
      </c>
      <c r="F1812" s="18">
        <v>6</v>
      </c>
    </row>
    <row r="1813" spans="2:6" ht="16.5" customHeight="1" thickBot="1" x14ac:dyDescent="0.3">
      <c r="B1813" s="14">
        <v>46004</v>
      </c>
      <c r="C1813" s="15" t="s">
        <v>171</v>
      </c>
      <c r="D1813" s="16" t="s">
        <v>670</v>
      </c>
      <c r="E1813" s="17">
        <v>1</v>
      </c>
      <c r="F1813" s="18">
        <v>6</v>
      </c>
    </row>
    <row r="1814" spans="2:6" ht="16.5" customHeight="1" thickBot="1" x14ac:dyDescent="0.3">
      <c r="B1814" s="14">
        <v>46004</v>
      </c>
      <c r="C1814" s="15" t="s">
        <v>172</v>
      </c>
      <c r="D1814" s="16" t="s">
        <v>643</v>
      </c>
      <c r="E1814" s="17">
        <v>2</v>
      </c>
      <c r="F1814" s="18">
        <v>10.8</v>
      </c>
    </row>
    <row r="1815" spans="2:6" ht="16.5" customHeight="1" thickBot="1" x14ac:dyDescent="0.3">
      <c r="B1815" s="14">
        <v>46004</v>
      </c>
      <c r="C1815" s="15" t="s">
        <v>183</v>
      </c>
      <c r="D1815" s="16" t="s">
        <v>439</v>
      </c>
      <c r="E1815" s="17">
        <v>1</v>
      </c>
      <c r="F1815" s="18">
        <v>5.3</v>
      </c>
    </row>
    <row r="1816" spans="2:6" ht="16.5" customHeight="1" thickBot="1" x14ac:dyDescent="0.3">
      <c r="B1816" s="14">
        <v>46004</v>
      </c>
      <c r="C1816" s="15" t="s">
        <v>195</v>
      </c>
      <c r="D1816" s="16" t="s">
        <v>451</v>
      </c>
      <c r="E1816" s="17">
        <v>11</v>
      </c>
      <c r="F1816" s="18">
        <v>60.5</v>
      </c>
    </row>
    <row r="1817" spans="2:6" ht="16.5" customHeight="1" thickBot="1" x14ac:dyDescent="0.3">
      <c r="B1817" s="14">
        <v>46004</v>
      </c>
      <c r="C1817" s="15" t="s">
        <v>201</v>
      </c>
      <c r="D1817" s="16" t="s">
        <v>664</v>
      </c>
      <c r="E1817" s="17">
        <v>1</v>
      </c>
      <c r="F1817" s="18">
        <v>5.5</v>
      </c>
    </row>
    <row r="1818" spans="2:6" ht="16.5" customHeight="1" thickBot="1" x14ac:dyDescent="0.3">
      <c r="B1818" s="14">
        <v>46004</v>
      </c>
      <c r="C1818" s="15" t="s">
        <v>214</v>
      </c>
      <c r="D1818" s="16" t="s">
        <v>654</v>
      </c>
      <c r="E1818" s="17">
        <v>2</v>
      </c>
      <c r="F1818" s="18">
        <v>11</v>
      </c>
    </row>
    <row r="1819" spans="2:6" ht="16.5" customHeight="1" thickBot="1" x14ac:dyDescent="0.3">
      <c r="B1819" s="14">
        <v>46004</v>
      </c>
      <c r="C1819" s="15" t="s">
        <v>218</v>
      </c>
      <c r="D1819" s="16" t="s">
        <v>655</v>
      </c>
      <c r="E1819" s="17">
        <v>2</v>
      </c>
      <c r="F1819" s="18">
        <v>11</v>
      </c>
    </row>
    <row r="1820" spans="2:6" ht="16.5" customHeight="1" thickBot="1" x14ac:dyDescent="0.3">
      <c r="B1820" s="14">
        <v>46004</v>
      </c>
      <c r="C1820" s="15" t="s">
        <v>219</v>
      </c>
      <c r="D1820" s="16" t="s">
        <v>475</v>
      </c>
      <c r="E1820" s="17">
        <v>2</v>
      </c>
      <c r="F1820" s="18">
        <v>12</v>
      </c>
    </row>
    <row r="1821" spans="2:6" ht="16.5" customHeight="1" thickBot="1" x14ac:dyDescent="0.3">
      <c r="B1821" s="14">
        <v>46004</v>
      </c>
      <c r="C1821" s="15" t="s">
        <v>225</v>
      </c>
      <c r="D1821" s="16" t="s">
        <v>481</v>
      </c>
      <c r="E1821" s="17">
        <v>3</v>
      </c>
      <c r="F1821" s="18">
        <v>18</v>
      </c>
    </row>
    <row r="1822" spans="2:6" ht="16.5" customHeight="1" thickBot="1" x14ac:dyDescent="0.3">
      <c r="B1822" s="14">
        <v>46004</v>
      </c>
      <c r="C1822" s="15" t="s">
        <v>226</v>
      </c>
      <c r="D1822" s="16" t="s">
        <v>482</v>
      </c>
      <c r="E1822" s="17">
        <v>1</v>
      </c>
      <c r="F1822" s="18">
        <v>5.5</v>
      </c>
    </row>
    <row r="1823" spans="2:6" ht="16.5" customHeight="1" thickBot="1" x14ac:dyDescent="0.3">
      <c r="B1823" s="14">
        <v>46004</v>
      </c>
      <c r="C1823" s="15" t="s">
        <v>227</v>
      </c>
      <c r="D1823" s="16" t="s">
        <v>483</v>
      </c>
      <c r="E1823" s="17">
        <v>1</v>
      </c>
      <c r="F1823" s="18">
        <v>6.5</v>
      </c>
    </row>
    <row r="1824" spans="2:6" ht="16.5" customHeight="1" thickBot="1" x14ac:dyDescent="0.3">
      <c r="B1824" s="14">
        <v>46004</v>
      </c>
      <c r="C1824" s="15" t="s">
        <v>231</v>
      </c>
      <c r="D1824" s="16" t="s">
        <v>487</v>
      </c>
      <c r="E1824" s="17">
        <v>4</v>
      </c>
      <c r="F1824" s="18">
        <v>26</v>
      </c>
    </row>
    <row r="1825" spans="2:6" ht="16.5" customHeight="1" thickBot="1" x14ac:dyDescent="0.3">
      <c r="B1825" s="14">
        <v>46004</v>
      </c>
      <c r="C1825" s="15" t="s">
        <v>232</v>
      </c>
      <c r="D1825" s="16" t="s">
        <v>488</v>
      </c>
      <c r="E1825" s="17">
        <v>3</v>
      </c>
      <c r="F1825" s="18">
        <v>16.5</v>
      </c>
    </row>
    <row r="1826" spans="2:6" ht="16.5" customHeight="1" thickBot="1" x14ac:dyDescent="0.3">
      <c r="B1826" s="14">
        <v>46004</v>
      </c>
      <c r="C1826" s="15" t="s">
        <v>204</v>
      </c>
      <c r="D1826" s="16" t="s">
        <v>668</v>
      </c>
      <c r="E1826" s="17">
        <v>1</v>
      </c>
      <c r="F1826" s="18">
        <v>7.7</v>
      </c>
    </row>
    <row r="1827" spans="2:6" ht="16.5" customHeight="1" thickBot="1" x14ac:dyDescent="0.3">
      <c r="B1827" s="14">
        <v>46004</v>
      </c>
      <c r="C1827" s="15">
        <v>10016</v>
      </c>
      <c r="D1827" s="16" t="s">
        <v>703</v>
      </c>
      <c r="E1827" s="17">
        <v>1</v>
      </c>
      <c r="F1827" s="18">
        <v>9.4</v>
      </c>
    </row>
    <row r="1828" spans="2:6" ht="16.5" customHeight="1" thickBot="1" x14ac:dyDescent="0.3">
      <c r="B1828" s="14">
        <v>46004</v>
      </c>
      <c r="C1828" s="15">
        <v>10026</v>
      </c>
      <c r="D1828" s="16" t="s">
        <v>698</v>
      </c>
      <c r="E1828" s="17">
        <v>1</v>
      </c>
      <c r="F1828" s="18">
        <v>7.9</v>
      </c>
    </row>
    <row r="1829" spans="2:6" ht="16.5" customHeight="1" thickBot="1" x14ac:dyDescent="0.3">
      <c r="B1829" s="14">
        <v>46004</v>
      </c>
      <c r="C1829" s="15">
        <v>10031</v>
      </c>
      <c r="D1829" s="16" t="s">
        <v>695</v>
      </c>
      <c r="E1829" s="17">
        <v>1</v>
      </c>
      <c r="F1829" s="18">
        <v>7.9</v>
      </c>
    </row>
    <row r="1830" spans="2:6" ht="16.5" customHeight="1" thickBot="1" x14ac:dyDescent="0.3">
      <c r="B1830" s="14">
        <v>46004</v>
      </c>
      <c r="C1830" s="15" t="s">
        <v>118</v>
      </c>
      <c r="D1830" s="16" t="s">
        <v>649</v>
      </c>
      <c r="E1830" s="17">
        <v>2</v>
      </c>
      <c r="F1830" s="18">
        <v>11</v>
      </c>
    </row>
    <row r="1831" spans="2:6" ht="16.5" customHeight="1" thickBot="1" x14ac:dyDescent="0.3">
      <c r="B1831" s="14">
        <v>46004</v>
      </c>
      <c r="C1831" s="15" t="s">
        <v>122</v>
      </c>
      <c r="D1831" s="16" t="s">
        <v>650</v>
      </c>
      <c r="E1831" s="17">
        <v>2</v>
      </c>
      <c r="F1831" s="18">
        <v>11</v>
      </c>
    </row>
    <row r="1832" spans="2:6" ht="16.5" customHeight="1" thickBot="1" x14ac:dyDescent="0.3">
      <c r="B1832" s="14">
        <v>46004</v>
      </c>
      <c r="C1832" s="15" t="s">
        <v>123</v>
      </c>
      <c r="D1832" s="16" t="s">
        <v>651</v>
      </c>
      <c r="E1832" s="17">
        <v>5</v>
      </c>
      <c r="F1832" s="18">
        <v>27.5</v>
      </c>
    </row>
    <row r="1833" spans="2:6" ht="16.5" customHeight="1" thickBot="1" x14ac:dyDescent="0.3">
      <c r="B1833" s="14">
        <v>46004</v>
      </c>
      <c r="C1833" s="15" t="s">
        <v>134</v>
      </c>
      <c r="D1833" s="16" t="s">
        <v>390</v>
      </c>
      <c r="E1833" s="17">
        <v>3</v>
      </c>
      <c r="F1833" s="18">
        <v>16.5</v>
      </c>
    </row>
    <row r="1834" spans="2:6" ht="16.5" customHeight="1" thickBot="1" x14ac:dyDescent="0.3">
      <c r="B1834" s="22">
        <v>46004</v>
      </c>
      <c r="C1834" s="23">
        <v>10155</v>
      </c>
      <c r="D1834" s="24" t="s">
        <v>701</v>
      </c>
      <c r="E1834" s="25">
        <v>1</v>
      </c>
      <c r="F1834" s="26">
        <v>1.7</v>
      </c>
    </row>
    <row r="1835" spans="2:6" ht="15.75" customHeight="1" x14ac:dyDescent="0.25">
      <c r="B1835" s="14">
        <v>46005</v>
      </c>
      <c r="C1835" s="15" t="s">
        <v>103</v>
      </c>
      <c r="D1835" s="16" t="s">
        <v>653</v>
      </c>
      <c r="E1835" s="17">
        <v>3</v>
      </c>
      <c r="F1835" s="18">
        <v>16.5</v>
      </c>
    </row>
    <row r="1836" spans="2:6" ht="16.5" customHeight="1" thickBot="1" x14ac:dyDescent="0.3">
      <c r="B1836" s="14">
        <v>46005</v>
      </c>
      <c r="C1836" s="15" t="s">
        <v>115</v>
      </c>
      <c r="D1836" s="16" t="s">
        <v>640</v>
      </c>
      <c r="E1836" s="17">
        <v>2</v>
      </c>
      <c r="F1836" s="18">
        <v>11</v>
      </c>
    </row>
    <row r="1837" spans="2:6" ht="16.5" customHeight="1" thickBot="1" x14ac:dyDescent="0.3">
      <c r="B1837" s="14">
        <v>46005</v>
      </c>
      <c r="C1837" s="15" t="s">
        <v>125</v>
      </c>
      <c r="D1837" s="16" t="s">
        <v>381</v>
      </c>
      <c r="E1837" s="17">
        <v>1</v>
      </c>
      <c r="F1837" s="18">
        <v>5.3</v>
      </c>
    </row>
    <row r="1838" spans="2:6" ht="16.5" customHeight="1" thickBot="1" x14ac:dyDescent="0.3">
      <c r="B1838" s="14">
        <v>46005</v>
      </c>
      <c r="C1838" s="15" t="s">
        <v>132</v>
      </c>
      <c r="D1838" s="16" t="s">
        <v>388</v>
      </c>
      <c r="E1838" s="17">
        <v>1</v>
      </c>
      <c r="F1838" s="18">
        <v>5.5</v>
      </c>
    </row>
    <row r="1839" spans="2:6" ht="16.5" customHeight="1" thickBot="1" x14ac:dyDescent="0.3">
      <c r="B1839" s="14">
        <v>46005</v>
      </c>
      <c r="C1839" s="15" t="s">
        <v>138</v>
      </c>
      <c r="D1839" s="16" t="s">
        <v>394</v>
      </c>
      <c r="E1839" s="17">
        <v>1</v>
      </c>
      <c r="F1839" s="18">
        <v>5.3</v>
      </c>
    </row>
    <row r="1840" spans="2:6" ht="16.5" customHeight="1" thickBot="1" x14ac:dyDescent="0.3">
      <c r="B1840" s="14">
        <v>46005</v>
      </c>
      <c r="C1840" s="15" t="s">
        <v>139</v>
      </c>
      <c r="D1840" s="16" t="s">
        <v>395</v>
      </c>
      <c r="E1840" s="17">
        <v>3</v>
      </c>
      <c r="F1840" s="18">
        <v>15.9</v>
      </c>
    </row>
    <row r="1841" spans="2:6" ht="16.5" customHeight="1" thickBot="1" x14ac:dyDescent="0.3">
      <c r="B1841" s="14">
        <v>46005</v>
      </c>
      <c r="C1841" s="15" t="s">
        <v>157</v>
      </c>
      <c r="D1841" s="16" t="s">
        <v>413</v>
      </c>
      <c r="E1841" s="17">
        <v>5</v>
      </c>
      <c r="F1841" s="18">
        <v>31</v>
      </c>
    </row>
    <row r="1842" spans="2:6" ht="16.5" customHeight="1" thickBot="1" x14ac:dyDescent="0.3">
      <c r="B1842" s="14">
        <v>46005</v>
      </c>
      <c r="C1842" s="15" t="s">
        <v>169</v>
      </c>
      <c r="D1842" s="16" t="s">
        <v>425</v>
      </c>
      <c r="E1842" s="17">
        <v>1</v>
      </c>
      <c r="F1842" s="18">
        <v>6</v>
      </c>
    </row>
    <row r="1843" spans="2:6" ht="16.5" customHeight="1" thickBot="1" x14ac:dyDescent="0.3">
      <c r="B1843" s="14">
        <v>46005</v>
      </c>
      <c r="C1843" s="15" t="s">
        <v>182</v>
      </c>
      <c r="D1843" s="16" t="s">
        <v>711</v>
      </c>
      <c r="E1843" s="17">
        <v>1</v>
      </c>
      <c r="F1843" s="18">
        <v>5.2</v>
      </c>
    </row>
    <row r="1844" spans="2:6" ht="16.5" customHeight="1" thickBot="1" x14ac:dyDescent="0.3">
      <c r="B1844" s="14">
        <v>46005</v>
      </c>
      <c r="C1844" s="15" t="s">
        <v>183</v>
      </c>
      <c r="D1844" s="16" t="s">
        <v>439</v>
      </c>
      <c r="E1844" s="17">
        <v>1</v>
      </c>
      <c r="F1844" s="18">
        <v>5.3</v>
      </c>
    </row>
    <row r="1845" spans="2:6" ht="16.5" customHeight="1" thickBot="1" x14ac:dyDescent="0.3">
      <c r="B1845" s="14">
        <v>46005</v>
      </c>
      <c r="C1845" s="15" t="s">
        <v>195</v>
      </c>
      <c r="D1845" s="16" t="s">
        <v>451</v>
      </c>
      <c r="E1845" s="17">
        <v>8</v>
      </c>
      <c r="F1845" s="18">
        <v>44</v>
      </c>
    </row>
    <row r="1846" spans="2:6" ht="16.5" customHeight="1" thickBot="1" x14ac:dyDescent="0.3">
      <c r="B1846" s="14">
        <v>46005</v>
      </c>
      <c r="C1846" s="15" t="s">
        <v>214</v>
      </c>
      <c r="D1846" s="16" t="s">
        <v>654</v>
      </c>
      <c r="E1846" s="17">
        <v>1</v>
      </c>
      <c r="F1846" s="18">
        <v>5.5</v>
      </c>
    </row>
    <row r="1847" spans="2:6" ht="16.5" customHeight="1" thickBot="1" x14ac:dyDescent="0.3">
      <c r="B1847" s="14">
        <v>46005</v>
      </c>
      <c r="C1847" s="15" t="s">
        <v>215</v>
      </c>
      <c r="D1847" s="16" t="s">
        <v>471</v>
      </c>
      <c r="E1847" s="17">
        <v>2</v>
      </c>
      <c r="F1847" s="18">
        <v>13</v>
      </c>
    </row>
    <row r="1848" spans="2:6" ht="16.5" customHeight="1" thickBot="1" x14ac:dyDescent="0.3">
      <c r="B1848" s="14">
        <v>46005</v>
      </c>
      <c r="C1848" s="15" t="s">
        <v>219</v>
      </c>
      <c r="D1848" s="16" t="s">
        <v>475</v>
      </c>
      <c r="E1848" s="17">
        <v>1</v>
      </c>
      <c r="F1848" s="18">
        <v>6</v>
      </c>
    </row>
    <row r="1849" spans="2:6" ht="16.5" customHeight="1" thickBot="1" x14ac:dyDescent="0.3">
      <c r="B1849" s="14">
        <v>46005</v>
      </c>
      <c r="C1849" s="15" t="s">
        <v>226</v>
      </c>
      <c r="D1849" s="16" t="s">
        <v>482</v>
      </c>
      <c r="E1849" s="17">
        <v>1</v>
      </c>
      <c r="F1849" s="18">
        <v>5.5</v>
      </c>
    </row>
    <row r="1850" spans="2:6" ht="16.5" customHeight="1" thickBot="1" x14ac:dyDescent="0.3">
      <c r="B1850" s="14">
        <v>46005</v>
      </c>
      <c r="C1850" s="15" t="s">
        <v>231</v>
      </c>
      <c r="D1850" s="16" t="s">
        <v>487</v>
      </c>
      <c r="E1850" s="17">
        <v>3</v>
      </c>
      <c r="F1850" s="18">
        <v>19.5</v>
      </c>
    </row>
    <row r="1851" spans="2:6" ht="16.5" customHeight="1" thickBot="1" x14ac:dyDescent="0.3">
      <c r="B1851" s="14">
        <v>46005</v>
      </c>
      <c r="C1851" s="15" t="s">
        <v>235</v>
      </c>
      <c r="D1851" s="16" t="s">
        <v>702</v>
      </c>
      <c r="E1851" s="17">
        <v>1</v>
      </c>
      <c r="F1851" s="18">
        <v>5.5</v>
      </c>
    </row>
    <row r="1852" spans="2:6" ht="16.5" customHeight="1" thickBot="1" x14ac:dyDescent="0.3">
      <c r="B1852" s="14">
        <v>46005</v>
      </c>
      <c r="C1852" s="15" t="s">
        <v>200</v>
      </c>
      <c r="D1852" s="16" t="s">
        <v>646</v>
      </c>
      <c r="E1852" s="17">
        <v>1</v>
      </c>
      <c r="F1852" s="18">
        <v>7.4</v>
      </c>
    </row>
    <row r="1853" spans="2:6" ht="16.5" customHeight="1" thickBot="1" x14ac:dyDescent="0.3">
      <c r="B1853" s="14">
        <v>46005</v>
      </c>
      <c r="C1853" s="15" t="s">
        <v>116</v>
      </c>
      <c r="D1853" s="16" t="s">
        <v>665</v>
      </c>
      <c r="E1853" s="17">
        <v>2</v>
      </c>
      <c r="F1853" s="18">
        <v>11</v>
      </c>
    </row>
    <row r="1854" spans="2:6" ht="16.5" customHeight="1" thickBot="1" x14ac:dyDescent="0.3">
      <c r="B1854" s="14">
        <v>46005</v>
      </c>
      <c r="C1854" s="15" t="s">
        <v>118</v>
      </c>
      <c r="D1854" s="16" t="s">
        <v>649</v>
      </c>
      <c r="E1854" s="17">
        <v>2</v>
      </c>
      <c r="F1854" s="18">
        <v>11</v>
      </c>
    </row>
    <row r="1855" spans="2:6" ht="16.5" customHeight="1" thickBot="1" x14ac:dyDescent="0.3">
      <c r="B1855" s="14">
        <v>46005</v>
      </c>
      <c r="C1855" s="15" t="s">
        <v>119</v>
      </c>
      <c r="D1855" s="16" t="s">
        <v>657</v>
      </c>
      <c r="E1855" s="17">
        <v>3</v>
      </c>
      <c r="F1855" s="18">
        <v>16.5</v>
      </c>
    </row>
    <row r="1856" spans="2:6" ht="16.5" customHeight="1" thickBot="1" x14ac:dyDescent="0.3">
      <c r="B1856" s="14">
        <v>46005</v>
      </c>
      <c r="C1856" s="15" t="s">
        <v>122</v>
      </c>
      <c r="D1856" s="16" t="s">
        <v>650</v>
      </c>
      <c r="E1856" s="17">
        <v>2</v>
      </c>
      <c r="F1856" s="18">
        <v>11</v>
      </c>
    </row>
    <row r="1857" spans="2:6" ht="16.5" customHeight="1" thickBot="1" x14ac:dyDescent="0.3">
      <c r="B1857" s="14">
        <v>46005</v>
      </c>
      <c r="C1857" s="15" t="s">
        <v>123</v>
      </c>
      <c r="D1857" s="16" t="s">
        <v>651</v>
      </c>
      <c r="E1857" s="17">
        <v>4</v>
      </c>
      <c r="F1857" s="18">
        <v>22</v>
      </c>
    </row>
    <row r="1858" spans="2:6" ht="16.5" customHeight="1" thickBot="1" x14ac:dyDescent="0.3">
      <c r="B1858" s="14">
        <v>46005</v>
      </c>
      <c r="C1858" s="15" t="s">
        <v>131</v>
      </c>
      <c r="D1858" s="16" t="s">
        <v>387</v>
      </c>
      <c r="E1858" s="17">
        <v>3</v>
      </c>
      <c r="F1858" s="18">
        <v>16.5</v>
      </c>
    </row>
    <row r="1859" spans="2:6" ht="16.5" customHeight="1" thickBot="1" x14ac:dyDescent="0.3">
      <c r="B1859" s="14">
        <v>46005</v>
      </c>
      <c r="C1859" s="15">
        <v>10008</v>
      </c>
      <c r="D1859" s="16" t="s">
        <v>652</v>
      </c>
      <c r="E1859" s="17">
        <v>1</v>
      </c>
      <c r="F1859" s="18">
        <v>2.2000000000000002</v>
      </c>
    </row>
    <row r="1860" spans="2:6" ht="16.5" customHeight="1" thickBot="1" x14ac:dyDescent="0.3">
      <c r="B1860" s="22">
        <v>46005</v>
      </c>
      <c r="C1860" s="23">
        <v>10009</v>
      </c>
      <c r="D1860" s="24" t="s">
        <v>660</v>
      </c>
      <c r="E1860" s="25">
        <v>2</v>
      </c>
      <c r="F1860" s="26">
        <v>3</v>
      </c>
    </row>
    <row r="1861" spans="2:6" ht="15.75" customHeight="1" x14ac:dyDescent="0.25">
      <c r="B1861" s="14">
        <v>46006</v>
      </c>
      <c r="C1861" s="15" t="s">
        <v>103</v>
      </c>
      <c r="D1861" s="16" t="s">
        <v>653</v>
      </c>
      <c r="E1861" s="17">
        <v>1</v>
      </c>
      <c r="F1861" s="18">
        <v>5.5</v>
      </c>
    </row>
    <row r="1862" spans="2:6" ht="16.5" customHeight="1" thickBot="1" x14ac:dyDescent="0.3">
      <c r="B1862" s="14">
        <v>46006</v>
      </c>
      <c r="C1862" s="15" t="s">
        <v>106</v>
      </c>
      <c r="D1862" s="16" t="s">
        <v>710</v>
      </c>
      <c r="E1862" s="17">
        <v>1</v>
      </c>
      <c r="F1862" s="18">
        <v>5</v>
      </c>
    </row>
    <row r="1863" spans="2:6" ht="16.5" customHeight="1" thickBot="1" x14ac:dyDescent="0.3">
      <c r="B1863" s="14">
        <v>46006</v>
      </c>
      <c r="C1863" s="15" t="s">
        <v>111</v>
      </c>
      <c r="D1863" s="16" t="s">
        <v>367</v>
      </c>
      <c r="E1863" s="17">
        <v>2</v>
      </c>
      <c r="F1863" s="18">
        <v>11</v>
      </c>
    </row>
    <row r="1864" spans="2:6" ht="16.5" customHeight="1" thickBot="1" x14ac:dyDescent="0.3">
      <c r="B1864" s="14">
        <v>46006</v>
      </c>
      <c r="C1864" s="15" t="s">
        <v>115</v>
      </c>
      <c r="D1864" s="16" t="s">
        <v>640</v>
      </c>
      <c r="E1864" s="17">
        <v>3</v>
      </c>
      <c r="F1864" s="18">
        <v>16.5</v>
      </c>
    </row>
    <row r="1865" spans="2:6" ht="16.5" customHeight="1" thickBot="1" x14ac:dyDescent="0.3">
      <c r="B1865" s="14">
        <v>46006</v>
      </c>
      <c r="C1865" s="15" t="s">
        <v>139</v>
      </c>
      <c r="D1865" s="16" t="s">
        <v>395</v>
      </c>
      <c r="E1865" s="17">
        <v>2</v>
      </c>
      <c r="F1865" s="18">
        <v>10.6</v>
      </c>
    </row>
    <row r="1866" spans="2:6" ht="16.5" customHeight="1" thickBot="1" x14ac:dyDescent="0.3">
      <c r="B1866" s="14">
        <v>46006</v>
      </c>
      <c r="C1866" s="15" t="s">
        <v>157</v>
      </c>
      <c r="D1866" s="16" t="s">
        <v>413</v>
      </c>
      <c r="E1866" s="17">
        <v>1</v>
      </c>
      <c r="F1866" s="18">
        <v>6.2</v>
      </c>
    </row>
    <row r="1867" spans="2:6" ht="16.5" customHeight="1" thickBot="1" x14ac:dyDescent="0.3">
      <c r="B1867" s="14">
        <v>46006</v>
      </c>
      <c r="C1867" s="15" t="s">
        <v>165</v>
      </c>
      <c r="D1867" s="16" t="s">
        <v>421</v>
      </c>
      <c r="E1867" s="17">
        <v>2</v>
      </c>
      <c r="F1867" s="18">
        <v>12.4</v>
      </c>
    </row>
    <row r="1868" spans="2:6" ht="16.5" customHeight="1" thickBot="1" x14ac:dyDescent="0.3">
      <c r="B1868" s="14">
        <v>46006</v>
      </c>
      <c r="C1868" s="15" t="s">
        <v>171</v>
      </c>
      <c r="D1868" s="16" t="s">
        <v>670</v>
      </c>
      <c r="E1868" s="17">
        <v>1</v>
      </c>
      <c r="F1868" s="18">
        <v>6</v>
      </c>
    </row>
    <row r="1869" spans="2:6" ht="16.5" customHeight="1" thickBot="1" x14ac:dyDescent="0.3">
      <c r="B1869" s="14">
        <v>46006</v>
      </c>
      <c r="C1869" s="15" t="s">
        <v>172</v>
      </c>
      <c r="D1869" s="16" t="s">
        <v>643</v>
      </c>
      <c r="E1869" s="17">
        <v>2</v>
      </c>
      <c r="F1869" s="18">
        <v>10.8</v>
      </c>
    </row>
    <row r="1870" spans="2:6" ht="16.5" customHeight="1" thickBot="1" x14ac:dyDescent="0.3">
      <c r="B1870" s="14">
        <v>46006</v>
      </c>
      <c r="C1870" s="15" t="s">
        <v>183</v>
      </c>
      <c r="D1870" s="16" t="s">
        <v>439</v>
      </c>
      <c r="E1870" s="17">
        <v>1</v>
      </c>
      <c r="F1870" s="18">
        <v>5.3</v>
      </c>
    </row>
    <row r="1871" spans="2:6" ht="16.5" customHeight="1" thickBot="1" x14ac:dyDescent="0.3">
      <c r="B1871" s="14">
        <v>46006</v>
      </c>
      <c r="C1871" s="15" t="s">
        <v>184</v>
      </c>
      <c r="D1871" s="16" t="s">
        <v>440</v>
      </c>
      <c r="E1871" s="17">
        <v>3</v>
      </c>
      <c r="F1871" s="18">
        <v>15.9</v>
      </c>
    </row>
    <row r="1872" spans="2:6" ht="16.5" customHeight="1" thickBot="1" x14ac:dyDescent="0.3">
      <c r="B1872" s="14">
        <v>46006</v>
      </c>
      <c r="C1872" s="15" t="s">
        <v>193</v>
      </c>
      <c r="D1872" s="16" t="s">
        <v>449</v>
      </c>
      <c r="E1872" s="17">
        <v>2</v>
      </c>
      <c r="F1872" s="18">
        <v>13</v>
      </c>
    </row>
    <row r="1873" spans="2:6" ht="16.5" customHeight="1" thickBot="1" x14ac:dyDescent="0.3">
      <c r="B1873" s="14">
        <v>46006</v>
      </c>
      <c r="C1873" s="15" t="s">
        <v>195</v>
      </c>
      <c r="D1873" s="16" t="s">
        <v>451</v>
      </c>
      <c r="E1873" s="17">
        <v>16</v>
      </c>
      <c r="F1873" s="18">
        <v>88</v>
      </c>
    </row>
    <row r="1874" spans="2:6" ht="16.5" customHeight="1" thickBot="1" x14ac:dyDescent="0.3">
      <c r="B1874" s="14">
        <v>46006</v>
      </c>
      <c r="C1874" s="15" t="s">
        <v>201</v>
      </c>
      <c r="D1874" s="16" t="s">
        <v>664</v>
      </c>
      <c r="E1874" s="17">
        <v>1</v>
      </c>
      <c r="F1874" s="18">
        <v>5.5</v>
      </c>
    </row>
    <row r="1875" spans="2:6" ht="16.5" customHeight="1" thickBot="1" x14ac:dyDescent="0.3">
      <c r="B1875" s="14">
        <v>46006</v>
      </c>
      <c r="C1875" s="15" t="s">
        <v>205</v>
      </c>
      <c r="D1875" s="16" t="s">
        <v>461</v>
      </c>
      <c r="E1875" s="17">
        <v>1</v>
      </c>
      <c r="F1875" s="18">
        <v>5.4</v>
      </c>
    </row>
    <row r="1876" spans="2:6" ht="16.5" customHeight="1" thickBot="1" x14ac:dyDescent="0.3">
      <c r="B1876" s="14">
        <v>46006</v>
      </c>
      <c r="C1876" s="15" t="s">
        <v>215</v>
      </c>
      <c r="D1876" s="16" t="s">
        <v>471</v>
      </c>
      <c r="E1876" s="17">
        <v>4</v>
      </c>
      <c r="F1876" s="18">
        <v>26</v>
      </c>
    </row>
    <row r="1877" spans="2:6" ht="16.5" customHeight="1" thickBot="1" x14ac:dyDescent="0.3">
      <c r="B1877" s="14">
        <v>46006</v>
      </c>
      <c r="C1877" s="15" t="s">
        <v>216</v>
      </c>
      <c r="D1877" s="16" t="s">
        <v>472</v>
      </c>
      <c r="E1877" s="17">
        <v>2</v>
      </c>
      <c r="F1877" s="18">
        <v>12</v>
      </c>
    </row>
    <row r="1878" spans="2:6" ht="16.5" customHeight="1" thickBot="1" x14ac:dyDescent="0.3">
      <c r="B1878" s="14">
        <v>46006</v>
      </c>
      <c r="C1878" s="15" t="s">
        <v>218</v>
      </c>
      <c r="D1878" s="16" t="s">
        <v>655</v>
      </c>
      <c r="E1878" s="17">
        <v>1</v>
      </c>
      <c r="F1878" s="18">
        <v>5.5</v>
      </c>
    </row>
    <row r="1879" spans="2:6" ht="16.5" customHeight="1" thickBot="1" x14ac:dyDescent="0.3">
      <c r="B1879" s="14">
        <v>46006</v>
      </c>
      <c r="C1879" s="15" t="s">
        <v>219</v>
      </c>
      <c r="D1879" s="16" t="s">
        <v>475</v>
      </c>
      <c r="E1879" s="17">
        <v>4</v>
      </c>
      <c r="F1879" s="18">
        <v>24</v>
      </c>
    </row>
    <row r="1880" spans="2:6" ht="16.5" customHeight="1" thickBot="1" x14ac:dyDescent="0.3">
      <c r="B1880" s="14">
        <v>46006</v>
      </c>
      <c r="C1880" s="15" t="s">
        <v>220</v>
      </c>
      <c r="D1880" s="16" t="s">
        <v>656</v>
      </c>
      <c r="E1880" s="17">
        <v>1</v>
      </c>
      <c r="F1880" s="18">
        <v>5.3</v>
      </c>
    </row>
    <row r="1881" spans="2:6" ht="16.5" customHeight="1" thickBot="1" x14ac:dyDescent="0.3">
      <c r="B1881" s="14">
        <v>46006</v>
      </c>
      <c r="C1881" s="15" t="s">
        <v>225</v>
      </c>
      <c r="D1881" s="16" t="s">
        <v>481</v>
      </c>
      <c r="E1881" s="17">
        <v>3</v>
      </c>
      <c r="F1881" s="18">
        <v>18</v>
      </c>
    </row>
    <row r="1882" spans="2:6" ht="16.5" customHeight="1" thickBot="1" x14ac:dyDescent="0.3">
      <c r="B1882" s="14">
        <v>46006</v>
      </c>
      <c r="C1882" s="15" t="s">
        <v>226</v>
      </c>
      <c r="D1882" s="16" t="s">
        <v>482</v>
      </c>
      <c r="E1882" s="17">
        <v>1</v>
      </c>
      <c r="F1882" s="18">
        <v>5.5</v>
      </c>
    </row>
    <row r="1883" spans="2:6" ht="16.5" customHeight="1" thickBot="1" x14ac:dyDescent="0.3">
      <c r="B1883" s="14">
        <v>46006</v>
      </c>
      <c r="C1883" s="15" t="s">
        <v>231</v>
      </c>
      <c r="D1883" s="16" t="s">
        <v>487</v>
      </c>
      <c r="E1883" s="17">
        <v>2</v>
      </c>
      <c r="F1883" s="18">
        <v>13</v>
      </c>
    </row>
    <row r="1884" spans="2:6" ht="16.5" customHeight="1" thickBot="1" x14ac:dyDescent="0.3">
      <c r="B1884" s="14">
        <v>46006</v>
      </c>
      <c r="C1884" s="15" t="s">
        <v>232</v>
      </c>
      <c r="D1884" s="16" t="s">
        <v>488</v>
      </c>
      <c r="E1884" s="17">
        <v>2</v>
      </c>
      <c r="F1884" s="18">
        <v>11</v>
      </c>
    </row>
    <row r="1885" spans="2:6" ht="16.5" customHeight="1" thickBot="1" x14ac:dyDescent="0.3">
      <c r="B1885" s="14">
        <v>46006</v>
      </c>
      <c r="C1885" s="15" t="s">
        <v>233</v>
      </c>
      <c r="D1885" s="16" t="s">
        <v>709</v>
      </c>
      <c r="E1885" s="17">
        <v>1</v>
      </c>
      <c r="F1885" s="18">
        <v>5.3</v>
      </c>
    </row>
    <row r="1886" spans="2:6" ht="16.5" customHeight="1" thickBot="1" x14ac:dyDescent="0.3">
      <c r="B1886" s="14">
        <v>46006</v>
      </c>
      <c r="C1886" s="15" t="s">
        <v>235</v>
      </c>
      <c r="D1886" s="16" t="s">
        <v>702</v>
      </c>
      <c r="E1886" s="17">
        <v>2</v>
      </c>
      <c r="F1886" s="18">
        <v>11</v>
      </c>
    </row>
    <row r="1887" spans="2:6" ht="16.5" customHeight="1" thickBot="1" x14ac:dyDescent="0.3">
      <c r="B1887" s="14">
        <v>46006</v>
      </c>
      <c r="C1887" s="15" t="s">
        <v>236</v>
      </c>
      <c r="D1887" s="16" t="s">
        <v>644</v>
      </c>
      <c r="E1887" s="17">
        <v>1</v>
      </c>
      <c r="F1887" s="18">
        <v>6.2</v>
      </c>
    </row>
    <row r="1888" spans="2:6" ht="16.5" customHeight="1" thickBot="1" x14ac:dyDescent="0.3">
      <c r="B1888" s="14">
        <v>46006</v>
      </c>
      <c r="C1888" s="15" t="s">
        <v>113</v>
      </c>
      <c r="D1888" s="16" t="s">
        <v>645</v>
      </c>
      <c r="E1888" s="17">
        <v>1</v>
      </c>
      <c r="F1888" s="18">
        <v>7.7</v>
      </c>
    </row>
    <row r="1889" spans="2:6" ht="16.5" customHeight="1" thickBot="1" x14ac:dyDescent="0.3">
      <c r="B1889" s="14">
        <v>46006</v>
      </c>
      <c r="C1889" s="15" t="s">
        <v>197</v>
      </c>
      <c r="D1889" s="16" t="s">
        <v>684</v>
      </c>
      <c r="E1889" s="17">
        <v>1</v>
      </c>
      <c r="F1889" s="18">
        <v>7.5</v>
      </c>
    </row>
    <row r="1890" spans="2:6" ht="16.5" customHeight="1" thickBot="1" x14ac:dyDescent="0.3">
      <c r="B1890" s="14">
        <v>46006</v>
      </c>
      <c r="C1890" s="15" t="s">
        <v>199</v>
      </c>
      <c r="D1890" s="16" t="s">
        <v>674</v>
      </c>
      <c r="E1890" s="17">
        <v>1</v>
      </c>
      <c r="F1890" s="18">
        <v>7.7</v>
      </c>
    </row>
    <row r="1891" spans="2:6" ht="16.5" customHeight="1" thickBot="1" x14ac:dyDescent="0.3">
      <c r="B1891" s="14">
        <v>46006</v>
      </c>
      <c r="C1891" s="15" t="s">
        <v>118</v>
      </c>
      <c r="D1891" s="16" t="s">
        <v>649</v>
      </c>
      <c r="E1891" s="17">
        <v>1</v>
      </c>
      <c r="F1891" s="18">
        <v>5.5</v>
      </c>
    </row>
    <row r="1892" spans="2:6" ht="16.5" customHeight="1" thickBot="1" x14ac:dyDescent="0.3">
      <c r="B1892" s="14">
        <v>46006</v>
      </c>
      <c r="C1892" s="15" t="s">
        <v>119</v>
      </c>
      <c r="D1892" s="16" t="s">
        <v>657</v>
      </c>
      <c r="E1892" s="17">
        <v>1</v>
      </c>
      <c r="F1892" s="18">
        <v>5.5</v>
      </c>
    </row>
    <row r="1893" spans="2:6" ht="16.5" customHeight="1" thickBot="1" x14ac:dyDescent="0.3">
      <c r="B1893" s="14">
        <v>46006</v>
      </c>
      <c r="C1893" s="15" t="s">
        <v>122</v>
      </c>
      <c r="D1893" s="16" t="s">
        <v>650</v>
      </c>
      <c r="E1893" s="17">
        <v>1</v>
      </c>
      <c r="F1893" s="18">
        <v>5.5</v>
      </c>
    </row>
    <row r="1894" spans="2:6" ht="16.5" customHeight="1" thickBot="1" x14ac:dyDescent="0.3">
      <c r="B1894" s="14">
        <v>46006</v>
      </c>
      <c r="C1894" s="15" t="s">
        <v>131</v>
      </c>
      <c r="D1894" s="16" t="s">
        <v>387</v>
      </c>
      <c r="E1894" s="17">
        <v>2</v>
      </c>
      <c r="F1894" s="18">
        <v>11</v>
      </c>
    </row>
    <row r="1895" spans="2:6" ht="16.5" customHeight="1" thickBot="1" x14ac:dyDescent="0.3">
      <c r="B1895" s="14">
        <v>46006</v>
      </c>
      <c r="C1895" s="15" t="s">
        <v>142</v>
      </c>
      <c r="D1895" s="16" t="s">
        <v>659</v>
      </c>
      <c r="E1895" s="17">
        <v>1</v>
      </c>
      <c r="F1895" s="18">
        <v>4.3</v>
      </c>
    </row>
    <row r="1896" spans="2:6" ht="16.5" customHeight="1" thickBot="1" x14ac:dyDescent="0.3">
      <c r="B1896" s="14">
        <v>46006</v>
      </c>
      <c r="C1896" s="15" t="s">
        <v>153</v>
      </c>
      <c r="D1896" s="16" t="s">
        <v>685</v>
      </c>
      <c r="E1896" s="17">
        <v>1</v>
      </c>
      <c r="F1896" s="18">
        <v>4.5</v>
      </c>
    </row>
    <row r="1897" spans="2:6" ht="16.5" customHeight="1" thickBot="1" x14ac:dyDescent="0.3">
      <c r="B1897" s="22">
        <v>46006</v>
      </c>
      <c r="C1897" s="23">
        <v>10</v>
      </c>
      <c r="D1897" s="24" t="s">
        <v>700</v>
      </c>
      <c r="E1897" s="25">
        <v>3</v>
      </c>
      <c r="F1897" s="26">
        <v>3</v>
      </c>
    </row>
    <row r="1898" spans="2:6" ht="15.75" customHeight="1" x14ac:dyDescent="0.25">
      <c r="B1898" s="14">
        <v>46007</v>
      </c>
      <c r="C1898" s="15" t="s">
        <v>106</v>
      </c>
      <c r="D1898" s="16" t="s">
        <v>710</v>
      </c>
      <c r="E1898" s="17">
        <v>1</v>
      </c>
      <c r="F1898" s="18">
        <v>5</v>
      </c>
    </row>
    <row r="1899" spans="2:6" ht="16.5" customHeight="1" thickBot="1" x14ac:dyDescent="0.3">
      <c r="B1899" s="14">
        <v>46007</v>
      </c>
      <c r="C1899" s="15" t="s">
        <v>111</v>
      </c>
      <c r="D1899" s="16" t="s">
        <v>367</v>
      </c>
      <c r="E1899" s="17">
        <v>1</v>
      </c>
      <c r="F1899" s="18">
        <v>5.5</v>
      </c>
    </row>
    <row r="1900" spans="2:6" ht="16.5" customHeight="1" thickBot="1" x14ac:dyDescent="0.3">
      <c r="B1900" s="14">
        <v>46007</v>
      </c>
      <c r="C1900" s="15" t="s">
        <v>115</v>
      </c>
      <c r="D1900" s="16" t="s">
        <v>640</v>
      </c>
      <c r="E1900" s="17">
        <v>1</v>
      </c>
      <c r="F1900" s="18">
        <v>5.5</v>
      </c>
    </row>
    <row r="1901" spans="2:6" ht="16.5" customHeight="1" thickBot="1" x14ac:dyDescent="0.3">
      <c r="B1901" s="14">
        <v>46007</v>
      </c>
      <c r="C1901" s="15" t="s">
        <v>138</v>
      </c>
      <c r="D1901" s="16" t="s">
        <v>394</v>
      </c>
      <c r="E1901" s="17">
        <v>1</v>
      </c>
      <c r="F1901" s="18">
        <v>5.3</v>
      </c>
    </row>
    <row r="1902" spans="2:6" ht="16.5" customHeight="1" thickBot="1" x14ac:dyDescent="0.3">
      <c r="B1902" s="14">
        <v>46007</v>
      </c>
      <c r="C1902" s="15" t="s">
        <v>157</v>
      </c>
      <c r="D1902" s="16" t="s">
        <v>413</v>
      </c>
      <c r="E1902" s="17">
        <v>2</v>
      </c>
      <c r="F1902" s="18">
        <v>12.4</v>
      </c>
    </row>
    <row r="1903" spans="2:6" ht="16.5" customHeight="1" thickBot="1" x14ac:dyDescent="0.3">
      <c r="B1903" s="14">
        <v>46007</v>
      </c>
      <c r="C1903" s="15" t="s">
        <v>163</v>
      </c>
      <c r="D1903" s="16" t="s">
        <v>696</v>
      </c>
      <c r="E1903" s="17">
        <v>1</v>
      </c>
      <c r="F1903" s="18">
        <v>5.5</v>
      </c>
    </row>
    <row r="1904" spans="2:6" ht="16.5" customHeight="1" thickBot="1" x14ac:dyDescent="0.3">
      <c r="B1904" s="14">
        <v>46007</v>
      </c>
      <c r="C1904" s="15" t="s">
        <v>172</v>
      </c>
      <c r="D1904" s="16" t="s">
        <v>643</v>
      </c>
      <c r="E1904" s="17">
        <v>1</v>
      </c>
      <c r="F1904" s="18">
        <v>5.4</v>
      </c>
    </row>
    <row r="1905" spans="2:6" ht="16.5" customHeight="1" thickBot="1" x14ac:dyDescent="0.3">
      <c r="B1905" s="14">
        <v>46007</v>
      </c>
      <c r="C1905" s="15" t="s">
        <v>176</v>
      </c>
      <c r="D1905" s="16" t="s">
        <v>432</v>
      </c>
      <c r="E1905" s="17">
        <v>1</v>
      </c>
      <c r="F1905" s="18">
        <v>5.5</v>
      </c>
    </row>
    <row r="1906" spans="2:6" ht="16.5" customHeight="1" thickBot="1" x14ac:dyDescent="0.3">
      <c r="B1906" s="14">
        <v>46007</v>
      </c>
      <c r="C1906" s="15" t="s">
        <v>183</v>
      </c>
      <c r="D1906" s="16" t="s">
        <v>439</v>
      </c>
      <c r="E1906" s="17">
        <v>2</v>
      </c>
      <c r="F1906" s="18">
        <v>10.6</v>
      </c>
    </row>
    <row r="1907" spans="2:6" ht="16.5" customHeight="1" thickBot="1" x14ac:dyDescent="0.3">
      <c r="B1907" s="14">
        <v>46007</v>
      </c>
      <c r="C1907" s="15" t="s">
        <v>184</v>
      </c>
      <c r="D1907" s="16" t="s">
        <v>440</v>
      </c>
      <c r="E1907" s="17">
        <v>3</v>
      </c>
      <c r="F1907" s="18">
        <v>15.9</v>
      </c>
    </row>
    <row r="1908" spans="2:6" ht="16.5" customHeight="1" thickBot="1" x14ac:dyDescent="0.3">
      <c r="B1908" s="14">
        <v>46007</v>
      </c>
      <c r="C1908" s="15" t="s">
        <v>192</v>
      </c>
      <c r="D1908" s="16" t="s">
        <v>448</v>
      </c>
      <c r="E1908" s="17">
        <v>1</v>
      </c>
      <c r="F1908" s="18">
        <v>5.5</v>
      </c>
    </row>
    <row r="1909" spans="2:6" ht="16.5" customHeight="1" thickBot="1" x14ac:dyDescent="0.3">
      <c r="B1909" s="14">
        <v>46007</v>
      </c>
      <c r="C1909" s="15" t="s">
        <v>195</v>
      </c>
      <c r="D1909" s="16" t="s">
        <v>451</v>
      </c>
      <c r="E1909" s="17">
        <v>9</v>
      </c>
      <c r="F1909" s="18">
        <v>49.5</v>
      </c>
    </row>
    <row r="1910" spans="2:6" ht="16.5" customHeight="1" thickBot="1" x14ac:dyDescent="0.3">
      <c r="B1910" s="14">
        <v>46007</v>
      </c>
      <c r="C1910" s="15" t="s">
        <v>201</v>
      </c>
      <c r="D1910" s="16" t="s">
        <v>664</v>
      </c>
      <c r="E1910" s="17">
        <v>2</v>
      </c>
      <c r="F1910" s="18">
        <v>11</v>
      </c>
    </row>
    <row r="1911" spans="2:6" ht="16.5" customHeight="1" thickBot="1" x14ac:dyDescent="0.3">
      <c r="B1911" s="14">
        <v>46007</v>
      </c>
      <c r="C1911" s="15" t="s">
        <v>205</v>
      </c>
      <c r="D1911" s="16" t="s">
        <v>461</v>
      </c>
      <c r="E1911" s="17">
        <v>3</v>
      </c>
      <c r="F1911" s="18">
        <v>16.2</v>
      </c>
    </row>
    <row r="1912" spans="2:6" ht="16.5" customHeight="1" thickBot="1" x14ac:dyDescent="0.3">
      <c r="B1912" s="14">
        <v>46007</v>
      </c>
      <c r="C1912" s="15" t="s">
        <v>214</v>
      </c>
      <c r="D1912" s="16" t="s">
        <v>654</v>
      </c>
      <c r="E1912" s="17">
        <v>1</v>
      </c>
      <c r="F1912" s="18">
        <v>5.5</v>
      </c>
    </row>
    <row r="1913" spans="2:6" ht="16.5" customHeight="1" thickBot="1" x14ac:dyDescent="0.3">
      <c r="B1913" s="14">
        <v>46007</v>
      </c>
      <c r="C1913" s="15" t="s">
        <v>215</v>
      </c>
      <c r="D1913" s="16" t="s">
        <v>471</v>
      </c>
      <c r="E1913" s="17">
        <v>4</v>
      </c>
      <c r="F1913" s="18">
        <v>26</v>
      </c>
    </row>
    <row r="1914" spans="2:6" ht="16.5" customHeight="1" thickBot="1" x14ac:dyDescent="0.3">
      <c r="B1914" s="14">
        <v>46007</v>
      </c>
      <c r="C1914" s="15" t="s">
        <v>216</v>
      </c>
      <c r="D1914" s="16" t="s">
        <v>472</v>
      </c>
      <c r="E1914" s="17">
        <v>3</v>
      </c>
      <c r="F1914" s="18">
        <v>18</v>
      </c>
    </row>
    <row r="1915" spans="2:6" ht="16.5" customHeight="1" thickBot="1" x14ac:dyDescent="0.3">
      <c r="B1915" s="14">
        <v>46007</v>
      </c>
      <c r="C1915" s="15" t="s">
        <v>218</v>
      </c>
      <c r="D1915" s="16" t="s">
        <v>655</v>
      </c>
      <c r="E1915" s="17">
        <v>1</v>
      </c>
      <c r="F1915" s="18">
        <v>5.5</v>
      </c>
    </row>
    <row r="1916" spans="2:6" ht="16.5" customHeight="1" thickBot="1" x14ac:dyDescent="0.3">
      <c r="B1916" s="14">
        <v>46007</v>
      </c>
      <c r="C1916" s="15" t="s">
        <v>219</v>
      </c>
      <c r="D1916" s="16" t="s">
        <v>475</v>
      </c>
      <c r="E1916" s="17">
        <v>3</v>
      </c>
      <c r="F1916" s="18">
        <v>18</v>
      </c>
    </row>
    <row r="1917" spans="2:6" ht="16.5" customHeight="1" thickBot="1" x14ac:dyDescent="0.3">
      <c r="B1917" s="14">
        <v>46007</v>
      </c>
      <c r="C1917" s="15" t="s">
        <v>225</v>
      </c>
      <c r="D1917" s="16" t="s">
        <v>481</v>
      </c>
      <c r="E1917" s="17">
        <v>2</v>
      </c>
      <c r="F1917" s="18">
        <v>12</v>
      </c>
    </row>
    <row r="1918" spans="2:6" ht="16.5" customHeight="1" thickBot="1" x14ac:dyDescent="0.3">
      <c r="B1918" s="14">
        <v>46007</v>
      </c>
      <c r="C1918" s="15" t="s">
        <v>231</v>
      </c>
      <c r="D1918" s="16" t="s">
        <v>487</v>
      </c>
      <c r="E1918" s="17">
        <v>2</v>
      </c>
      <c r="F1918" s="18">
        <v>13</v>
      </c>
    </row>
    <row r="1919" spans="2:6" ht="16.5" customHeight="1" thickBot="1" x14ac:dyDescent="0.3">
      <c r="B1919" s="14">
        <v>46007</v>
      </c>
      <c r="C1919" s="15" t="s">
        <v>235</v>
      </c>
      <c r="D1919" s="16" t="s">
        <v>702</v>
      </c>
      <c r="E1919" s="17">
        <v>1</v>
      </c>
      <c r="F1919" s="18">
        <v>5.5</v>
      </c>
    </row>
    <row r="1920" spans="2:6" ht="16.5" customHeight="1" thickBot="1" x14ac:dyDescent="0.3">
      <c r="B1920" s="14">
        <v>46007</v>
      </c>
      <c r="C1920" s="15" t="s">
        <v>119</v>
      </c>
      <c r="D1920" s="16" t="s">
        <v>657</v>
      </c>
      <c r="E1920" s="17">
        <v>3</v>
      </c>
      <c r="F1920" s="18">
        <v>16.5</v>
      </c>
    </row>
    <row r="1921" spans="2:6" ht="16.5" customHeight="1" thickBot="1" x14ac:dyDescent="0.3">
      <c r="B1921" s="14">
        <v>46007</v>
      </c>
      <c r="C1921" s="15" t="s">
        <v>123</v>
      </c>
      <c r="D1921" s="16" t="s">
        <v>651</v>
      </c>
      <c r="E1921" s="17">
        <v>4</v>
      </c>
      <c r="F1921" s="18">
        <v>22</v>
      </c>
    </row>
    <row r="1922" spans="2:6" ht="16.5" customHeight="1" thickBot="1" x14ac:dyDescent="0.3">
      <c r="B1922" s="22">
        <v>46007</v>
      </c>
      <c r="C1922" s="23" t="s">
        <v>131</v>
      </c>
      <c r="D1922" s="24" t="s">
        <v>387</v>
      </c>
      <c r="E1922" s="25">
        <v>2</v>
      </c>
      <c r="F1922" s="26">
        <v>11</v>
      </c>
    </row>
    <row r="1923" spans="2:6" ht="15.75" customHeight="1" x14ac:dyDescent="0.25">
      <c r="B1923" s="14">
        <v>46008</v>
      </c>
      <c r="C1923" s="15" t="s">
        <v>103</v>
      </c>
      <c r="D1923" s="16" t="s">
        <v>653</v>
      </c>
      <c r="E1923" s="17">
        <v>2</v>
      </c>
      <c r="F1923" s="18">
        <v>11</v>
      </c>
    </row>
    <row r="1924" spans="2:6" ht="16.5" customHeight="1" thickBot="1" x14ac:dyDescent="0.3">
      <c r="B1924" s="14">
        <v>46008</v>
      </c>
      <c r="C1924" s="15" t="s">
        <v>106</v>
      </c>
      <c r="D1924" s="16" t="s">
        <v>710</v>
      </c>
      <c r="E1924" s="17">
        <v>1</v>
      </c>
      <c r="F1924" s="18">
        <v>5</v>
      </c>
    </row>
    <row r="1925" spans="2:6" ht="16.5" customHeight="1" thickBot="1" x14ac:dyDescent="0.3">
      <c r="B1925" s="14">
        <v>46008</v>
      </c>
      <c r="C1925" s="15" t="s">
        <v>108</v>
      </c>
      <c r="D1925" s="16" t="s">
        <v>364</v>
      </c>
      <c r="E1925" s="17">
        <v>1</v>
      </c>
      <c r="F1925" s="18">
        <v>5.3</v>
      </c>
    </row>
    <row r="1926" spans="2:6" ht="16.5" customHeight="1" thickBot="1" x14ac:dyDescent="0.3">
      <c r="B1926" s="14">
        <v>46008</v>
      </c>
      <c r="C1926" s="15" t="s">
        <v>111</v>
      </c>
      <c r="D1926" s="16" t="s">
        <v>367</v>
      </c>
      <c r="E1926" s="17">
        <v>2</v>
      </c>
      <c r="F1926" s="18">
        <v>11</v>
      </c>
    </row>
    <row r="1927" spans="2:6" ht="16.5" customHeight="1" thickBot="1" x14ac:dyDescent="0.3">
      <c r="B1927" s="14">
        <v>46008</v>
      </c>
      <c r="C1927" s="15" t="s">
        <v>115</v>
      </c>
      <c r="D1927" s="16" t="s">
        <v>640</v>
      </c>
      <c r="E1927" s="17">
        <v>1</v>
      </c>
      <c r="F1927" s="18">
        <v>5.5</v>
      </c>
    </row>
    <row r="1928" spans="2:6" ht="16.5" customHeight="1" thickBot="1" x14ac:dyDescent="0.3">
      <c r="B1928" s="14">
        <v>46008</v>
      </c>
      <c r="C1928" s="15" t="s">
        <v>129</v>
      </c>
      <c r="D1928" s="16" t="s">
        <v>385</v>
      </c>
      <c r="E1928" s="17">
        <v>1</v>
      </c>
      <c r="F1928" s="18">
        <v>5.3</v>
      </c>
    </row>
    <row r="1929" spans="2:6" ht="16.5" customHeight="1" thickBot="1" x14ac:dyDescent="0.3">
      <c r="B1929" s="14">
        <v>46008</v>
      </c>
      <c r="C1929" s="15" t="s">
        <v>132</v>
      </c>
      <c r="D1929" s="16" t="s">
        <v>388</v>
      </c>
      <c r="E1929" s="17">
        <v>1</v>
      </c>
      <c r="F1929" s="18">
        <v>5.5</v>
      </c>
    </row>
    <row r="1930" spans="2:6" ht="16.5" customHeight="1" thickBot="1" x14ac:dyDescent="0.3">
      <c r="B1930" s="14">
        <v>46008</v>
      </c>
      <c r="C1930" s="15" t="s">
        <v>138</v>
      </c>
      <c r="D1930" s="16" t="s">
        <v>394</v>
      </c>
      <c r="E1930" s="17">
        <v>1</v>
      </c>
      <c r="F1930" s="18">
        <v>5.3</v>
      </c>
    </row>
    <row r="1931" spans="2:6" ht="16.5" customHeight="1" thickBot="1" x14ac:dyDescent="0.3">
      <c r="B1931" s="14">
        <v>46008</v>
      </c>
      <c r="C1931" s="15" t="s">
        <v>139</v>
      </c>
      <c r="D1931" s="16" t="s">
        <v>395</v>
      </c>
      <c r="E1931" s="17">
        <v>2</v>
      </c>
      <c r="F1931" s="18">
        <v>10.6</v>
      </c>
    </row>
    <row r="1932" spans="2:6" ht="16.5" customHeight="1" thickBot="1" x14ac:dyDescent="0.3">
      <c r="B1932" s="14">
        <v>46008</v>
      </c>
      <c r="C1932" s="15" t="s">
        <v>151</v>
      </c>
      <c r="D1932" s="16" t="s">
        <v>407</v>
      </c>
      <c r="E1932" s="17">
        <v>1</v>
      </c>
      <c r="F1932" s="18">
        <v>5.3</v>
      </c>
    </row>
    <row r="1933" spans="2:6" ht="16.5" customHeight="1" thickBot="1" x14ac:dyDescent="0.3">
      <c r="B1933" s="14">
        <v>46008</v>
      </c>
      <c r="C1933" s="15" t="s">
        <v>157</v>
      </c>
      <c r="D1933" s="16" t="s">
        <v>413</v>
      </c>
      <c r="E1933" s="17">
        <v>2</v>
      </c>
      <c r="F1933" s="18">
        <v>12.4</v>
      </c>
    </row>
    <row r="1934" spans="2:6" ht="16.5" customHeight="1" thickBot="1" x14ac:dyDescent="0.3">
      <c r="B1934" s="14">
        <v>46008</v>
      </c>
      <c r="C1934" s="15" t="s">
        <v>163</v>
      </c>
      <c r="D1934" s="16" t="s">
        <v>696</v>
      </c>
      <c r="E1934" s="17">
        <v>2</v>
      </c>
      <c r="F1934" s="18">
        <v>11</v>
      </c>
    </row>
    <row r="1935" spans="2:6" ht="16.5" customHeight="1" thickBot="1" x14ac:dyDescent="0.3">
      <c r="B1935" s="14">
        <v>46008</v>
      </c>
      <c r="C1935" s="15" t="s">
        <v>169</v>
      </c>
      <c r="D1935" s="16" t="s">
        <v>425</v>
      </c>
      <c r="E1935" s="17">
        <v>1</v>
      </c>
      <c r="F1935" s="18">
        <v>6</v>
      </c>
    </row>
    <row r="1936" spans="2:6" ht="16.5" customHeight="1" thickBot="1" x14ac:dyDescent="0.3">
      <c r="B1936" s="14">
        <v>46008</v>
      </c>
      <c r="C1936" s="15" t="s">
        <v>171</v>
      </c>
      <c r="D1936" s="16" t="s">
        <v>670</v>
      </c>
      <c r="E1936" s="17">
        <v>1</v>
      </c>
      <c r="F1936" s="18">
        <v>6</v>
      </c>
    </row>
    <row r="1937" spans="2:6" ht="16.5" customHeight="1" thickBot="1" x14ac:dyDescent="0.3">
      <c r="B1937" s="14">
        <v>46008</v>
      </c>
      <c r="C1937" s="15" t="s">
        <v>172</v>
      </c>
      <c r="D1937" s="16" t="s">
        <v>643</v>
      </c>
      <c r="E1937" s="17">
        <v>1</v>
      </c>
      <c r="F1937" s="18">
        <v>5.4</v>
      </c>
    </row>
    <row r="1938" spans="2:6" ht="16.5" customHeight="1" thickBot="1" x14ac:dyDescent="0.3">
      <c r="B1938" s="14">
        <v>46008</v>
      </c>
      <c r="C1938" s="15" t="s">
        <v>174</v>
      </c>
      <c r="D1938" s="16" t="s">
        <v>661</v>
      </c>
      <c r="E1938" s="17">
        <v>1</v>
      </c>
      <c r="F1938" s="18">
        <v>5.5</v>
      </c>
    </row>
    <row r="1939" spans="2:6" ht="16.5" customHeight="1" thickBot="1" x14ac:dyDescent="0.3">
      <c r="B1939" s="14">
        <v>46008</v>
      </c>
      <c r="C1939" s="15" t="s">
        <v>184</v>
      </c>
      <c r="D1939" s="16" t="s">
        <v>440</v>
      </c>
      <c r="E1939" s="17">
        <v>2</v>
      </c>
      <c r="F1939" s="18">
        <v>10.6</v>
      </c>
    </row>
    <row r="1940" spans="2:6" ht="16.5" customHeight="1" thickBot="1" x14ac:dyDescent="0.3">
      <c r="B1940" s="14">
        <v>46008</v>
      </c>
      <c r="C1940" s="15" t="s">
        <v>195</v>
      </c>
      <c r="D1940" s="16" t="s">
        <v>451</v>
      </c>
      <c r="E1940" s="17">
        <v>8</v>
      </c>
      <c r="F1940" s="18">
        <v>44</v>
      </c>
    </row>
    <row r="1941" spans="2:6" ht="16.5" customHeight="1" thickBot="1" x14ac:dyDescent="0.3">
      <c r="B1941" s="14">
        <v>46008</v>
      </c>
      <c r="C1941" s="15" t="s">
        <v>201</v>
      </c>
      <c r="D1941" s="16" t="s">
        <v>664</v>
      </c>
      <c r="E1941" s="17">
        <v>2</v>
      </c>
      <c r="F1941" s="18">
        <v>11</v>
      </c>
    </row>
    <row r="1942" spans="2:6" ht="16.5" customHeight="1" thickBot="1" x14ac:dyDescent="0.3">
      <c r="B1942" s="14">
        <v>46008</v>
      </c>
      <c r="C1942" s="15" t="s">
        <v>215</v>
      </c>
      <c r="D1942" s="16" t="s">
        <v>471</v>
      </c>
      <c r="E1942" s="17">
        <v>9</v>
      </c>
      <c r="F1942" s="18">
        <v>58.5</v>
      </c>
    </row>
    <row r="1943" spans="2:6" ht="16.5" customHeight="1" thickBot="1" x14ac:dyDescent="0.3">
      <c r="B1943" s="14">
        <v>46008</v>
      </c>
      <c r="C1943" s="15" t="s">
        <v>216</v>
      </c>
      <c r="D1943" s="16" t="s">
        <v>472</v>
      </c>
      <c r="E1943" s="17">
        <v>1</v>
      </c>
      <c r="F1943" s="18">
        <v>6</v>
      </c>
    </row>
    <row r="1944" spans="2:6" ht="16.5" customHeight="1" thickBot="1" x14ac:dyDescent="0.3">
      <c r="B1944" s="14">
        <v>46008</v>
      </c>
      <c r="C1944" s="15" t="s">
        <v>218</v>
      </c>
      <c r="D1944" s="16" t="s">
        <v>655</v>
      </c>
      <c r="E1944" s="17">
        <v>2</v>
      </c>
      <c r="F1944" s="18">
        <v>11</v>
      </c>
    </row>
    <row r="1945" spans="2:6" ht="16.5" customHeight="1" thickBot="1" x14ac:dyDescent="0.3">
      <c r="B1945" s="14">
        <v>46008</v>
      </c>
      <c r="C1945" s="15" t="s">
        <v>219</v>
      </c>
      <c r="D1945" s="16" t="s">
        <v>475</v>
      </c>
      <c r="E1945" s="17">
        <v>2</v>
      </c>
      <c r="F1945" s="18">
        <v>12</v>
      </c>
    </row>
    <row r="1946" spans="2:6" ht="16.5" customHeight="1" thickBot="1" x14ac:dyDescent="0.3">
      <c r="B1946" s="14">
        <v>46008</v>
      </c>
      <c r="C1946" s="15" t="s">
        <v>220</v>
      </c>
      <c r="D1946" s="16" t="s">
        <v>656</v>
      </c>
      <c r="E1946" s="17">
        <v>1</v>
      </c>
      <c r="F1946" s="18">
        <v>5.3</v>
      </c>
    </row>
    <row r="1947" spans="2:6" ht="16.5" customHeight="1" thickBot="1" x14ac:dyDescent="0.3">
      <c r="B1947" s="14">
        <v>46008</v>
      </c>
      <c r="C1947" s="15" t="s">
        <v>225</v>
      </c>
      <c r="D1947" s="16" t="s">
        <v>481</v>
      </c>
      <c r="E1947" s="17">
        <v>1</v>
      </c>
      <c r="F1947" s="18">
        <v>6</v>
      </c>
    </row>
    <row r="1948" spans="2:6" ht="16.5" customHeight="1" thickBot="1" x14ac:dyDescent="0.3">
      <c r="B1948" s="14">
        <v>46008</v>
      </c>
      <c r="C1948" s="15" t="s">
        <v>226</v>
      </c>
      <c r="D1948" s="16" t="s">
        <v>482</v>
      </c>
      <c r="E1948" s="17">
        <v>1</v>
      </c>
      <c r="F1948" s="18">
        <v>5.5</v>
      </c>
    </row>
    <row r="1949" spans="2:6" ht="16.5" customHeight="1" thickBot="1" x14ac:dyDescent="0.3">
      <c r="B1949" s="14">
        <v>46008</v>
      </c>
      <c r="C1949" s="15" t="s">
        <v>231</v>
      </c>
      <c r="D1949" s="16" t="s">
        <v>487</v>
      </c>
      <c r="E1949" s="17">
        <v>4</v>
      </c>
      <c r="F1949" s="18">
        <v>26</v>
      </c>
    </row>
    <row r="1950" spans="2:6" ht="16.5" customHeight="1" thickBot="1" x14ac:dyDescent="0.3">
      <c r="B1950" s="14">
        <v>46008</v>
      </c>
      <c r="C1950" s="15" t="s">
        <v>232</v>
      </c>
      <c r="D1950" s="16" t="s">
        <v>488</v>
      </c>
      <c r="E1950" s="17">
        <v>2</v>
      </c>
      <c r="F1950" s="18">
        <v>11</v>
      </c>
    </row>
    <row r="1951" spans="2:6" ht="16.5" customHeight="1" thickBot="1" x14ac:dyDescent="0.3">
      <c r="B1951" s="14">
        <v>46008</v>
      </c>
      <c r="C1951" s="15" t="s">
        <v>206</v>
      </c>
      <c r="D1951" s="16" t="s">
        <v>462</v>
      </c>
      <c r="E1951" s="17">
        <v>1</v>
      </c>
      <c r="F1951" s="18">
        <v>2.7</v>
      </c>
    </row>
    <row r="1952" spans="2:6" ht="16.5" customHeight="1" thickBot="1" x14ac:dyDescent="0.3">
      <c r="B1952" s="14">
        <v>46008</v>
      </c>
      <c r="C1952" s="15">
        <v>10019</v>
      </c>
      <c r="D1952" s="16" t="s">
        <v>666</v>
      </c>
      <c r="E1952" s="17">
        <v>1</v>
      </c>
      <c r="F1952" s="18">
        <v>8.9</v>
      </c>
    </row>
    <row r="1953" spans="2:6" ht="16.5" customHeight="1" thickBot="1" x14ac:dyDescent="0.3">
      <c r="B1953" s="14">
        <v>46008</v>
      </c>
      <c r="C1953" s="15" t="s">
        <v>117</v>
      </c>
      <c r="D1953" s="16" t="s">
        <v>648</v>
      </c>
      <c r="E1953" s="17">
        <v>1</v>
      </c>
      <c r="F1953" s="18">
        <v>5.5</v>
      </c>
    </row>
    <row r="1954" spans="2:6" ht="16.5" customHeight="1" thickBot="1" x14ac:dyDescent="0.3">
      <c r="B1954" s="14">
        <v>46008</v>
      </c>
      <c r="C1954" s="15" t="s">
        <v>118</v>
      </c>
      <c r="D1954" s="16" t="s">
        <v>649</v>
      </c>
      <c r="E1954" s="17">
        <v>1</v>
      </c>
      <c r="F1954" s="18">
        <v>5.5</v>
      </c>
    </row>
    <row r="1955" spans="2:6" ht="16.5" customHeight="1" thickBot="1" x14ac:dyDescent="0.3">
      <c r="B1955" s="14">
        <v>46008</v>
      </c>
      <c r="C1955" s="15" t="s">
        <v>119</v>
      </c>
      <c r="D1955" s="16" t="s">
        <v>657</v>
      </c>
      <c r="E1955" s="17">
        <v>1</v>
      </c>
      <c r="F1955" s="18">
        <v>5.5</v>
      </c>
    </row>
    <row r="1956" spans="2:6" ht="16.5" customHeight="1" thickBot="1" x14ac:dyDescent="0.3">
      <c r="B1956" s="14">
        <v>46008</v>
      </c>
      <c r="C1956" s="15" t="s">
        <v>121</v>
      </c>
      <c r="D1956" s="16" t="s">
        <v>658</v>
      </c>
      <c r="E1956" s="17">
        <v>1</v>
      </c>
      <c r="F1956" s="18">
        <v>5.5</v>
      </c>
    </row>
    <row r="1957" spans="2:6" ht="16.5" customHeight="1" thickBot="1" x14ac:dyDescent="0.3">
      <c r="B1957" s="14">
        <v>46008</v>
      </c>
      <c r="C1957" s="15" t="s">
        <v>122</v>
      </c>
      <c r="D1957" s="16" t="s">
        <v>650</v>
      </c>
      <c r="E1957" s="17">
        <v>4</v>
      </c>
      <c r="F1957" s="18">
        <v>22</v>
      </c>
    </row>
    <row r="1958" spans="2:6" ht="16.5" customHeight="1" thickBot="1" x14ac:dyDescent="0.3">
      <c r="B1958" s="14">
        <v>46008</v>
      </c>
      <c r="C1958" s="15" t="s">
        <v>123</v>
      </c>
      <c r="D1958" s="16" t="s">
        <v>651</v>
      </c>
      <c r="E1958" s="17">
        <v>4</v>
      </c>
      <c r="F1958" s="18">
        <v>22</v>
      </c>
    </row>
    <row r="1959" spans="2:6" ht="16.5" customHeight="1" thickBot="1" x14ac:dyDescent="0.3">
      <c r="B1959" s="22">
        <v>46008</v>
      </c>
      <c r="C1959" s="23" t="s">
        <v>131</v>
      </c>
      <c r="D1959" s="24" t="s">
        <v>387</v>
      </c>
      <c r="E1959" s="25">
        <v>1</v>
      </c>
      <c r="F1959" s="26">
        <v>5.5</v>
      </c>
    </row>
    <row r="1960" spans="2:6" ht="15.75" customHeight="1" x14ac:dyDescent="0.25">
      <c r="B1960" s="14">
        <v>46010</v>
      </c>
      <c r="C1960" s="15" t="s">
        <v>108</v>
      </c>
      <c r="D1960" s="16" t="s">
        <v>364</v>
      </c>
      <c r="E1960" s="17">
        <v>1</v>
      </c>
      <c r="F1960" s="18">
        <v>5.3</v>
      </c>
    </row>
    <row r="1961" spans="2:6" ht="16.5" customHeight="1" thickBot="1" x14ac:dyDescent="0.3">
      <c r="B1961" s="14">
        <v>46010</v>
      </c>
      <c r="C1961" s="15" t="s">
        <v>115</v>
      </c>
      <c r="D1961" s="16" t="s">
        <v>640</v>
      </c>
      <c r="E1961" s="17">
        <v>1</v>
      </c>
      <c r="F1961" s="18">
        <v>5.5</v>
      </c>
    </row>
    <row r="1962" spans="2:6" ht="16.5" customHeight="1" thickBot="1" x14ac:dyDescent="0.3">
      <c r="B1962" s="14">
        <v>46010</v>
      </c>
      <c r="C1962" s="15" t="s">
        <v>132</v>
      </c>
      <c r="D1962" s="16" t="s">
        <v>388</v>
      </c>
      <c r="E1962" s="17">
        <v>2</v>
      </c>
      <c r="F1962" s="18">
        <v>11</v>
      </c>
    </row>
    <row r="1963" spans="2:6" ht="16.5" customHeight="1" thickBot="1" x14ac:dyDescent="0.3">
      <c r="B1963" s="14">
        <v>46010</v>
      </c>
      <c r="C1963" s="15" t="s">
        <v>138</v>
      </c>
      <c r="D1963" s="16" t="s">
        <v>394</v>
      </c>
      <c r="E1963" s="17">
        <v>1</v>
      </c>
      <c r="F1963" s="18">
        <v>5.3</v>
      </c>
    </row>
    <row r="1964" spans="2:6" ht="16.5" customHeight="1" thickBot="1" x14ac:dyDescent="0.3">
      <c r="B1964" s="14">
        <v>46010</v>
      </c>
      <c r="C1964" s="15" t="s">
        <v>139</v>
      </c>
      <c r="D1964" s="16" t="s">
        <v>395</v>
      </c>
      <c r="E1964" s="17">
        <v>1</v>
      </c>
      <c r="F1964" s="18">
        <v>5.3</v>
      </c>
    </row>
    <row r="1965" spans="2:6" ht="16.5" customHeight="1" thickBot="1" x14ac:dyDescent="0.3">
      <c r="B1965" s="14">
        <v>46010</v>
      </c>
      <c r="C1965" s="15" t="s">
        <v>151</v>
      </c>
      <c r="D1965" s="16" t="s">
        <v>407</v>
      </c>
      <c r="E1965" s="17">
        <v>1</v>
      </c>
      <c r="F1965" s="18">
        <v>5.3</v>
      </c>
    </row>
    <row r="1966" spans="2:6" ht="16.5" customHeight="1" thickBot="1" x14ac:dyDescent="0.3">
      <c r="B1966" s="14">
        <v>46010</v>
      </c>
      <c r="C1966" s="15" t="s">
        <v>157</v>
      </c>
      <c r="D1966" s="16" t="s">
        <v>413</v>
      </c>
      <c r="E1966" s="17">
        <v>1</v>
      </c>
      <c r="F1966" s="18">
        <v>6.2</v>
      </c>
    </row>
    <row r="1967" spans="2:6" ht="16.5" customHeight="1" thickBot="1" x14ac:dyDescent="0.3">
      <c r="B1967" s="14">
        <v>46010</v>
      </c>
      <c r="C1967" s="15" t="s">
        <v>165</v>
      </c>
      <c r="D1967" s="16" t="s">
        <v>421</v>
      </c>
      <c r="E1967" s="17">
        <v>1</v>
      </c>
      <c r="F1967" s="18">
        <v>6.2</v>
      </c>
    </row>
    <row r="1968" spans="2:6" ht="16.5" customHeight="1" thickBot="1" x14ac:dyDescent="0.3">
      <c r="B1968" s="14">
        <v>46010</v>
      </c>
      <c r="C1968" s="15" t="s">
        <v>183</v>
      </c>
      <c r="D1968" s="16" t="s">
        <v>439</v>
      </c>
      <c r="E1968" s="17">
        <v>3</v>
      </c>
      <c r="F1968" s="18">
        <v>15.9</v>
      </c>
    </row>
    <row r="1969" spans="2:6" ht="16.5" customHeight="1" thickBot="1" x14ac:dyDescent="0.3">
      <c r="B1969" s="14">
        <v>46010</v>
      </c>
      <c r="C1969" s="15" t="s">
        <v>194</v>
      </c>
      <c r="D1969" s="16" t="s">
        <v>450</v>
      </c>
      <c r="E1969" s="17">
        <v>1</v>
      </c>
      <c r="F1969" s="18">
        <v>6.5</v>
      </c>
    </row>
    <row r="1970" spans="2:6" ht="16.5" customHeight="1" thickBot="1" x14ac:dyDescent="0.3">
      <c r="B1970" s="14">
        <v>46010</v>
      </c>
      <c r="C1970" s="15" t="s">
        <v>205</v>
      </c>
      <c r="D1970" s="16" t="s">
        <v>461</v>
      </c>
      <c r="E1970" s="17">
        <v>2</v>
      </c>
      <c r="F1970" s="18">
        <v>10.8</v>
      </c>
    </row>
    <row r="1971" spans="2:6" ht="16.5" customHeight="1" thickBot="1" x14ac:dyDescent="0.3">
      <c r="B1971" s="14">
        <v>46010</v>
      </c>
      <c r="C1971" s="15" t="s">
        <v>215</v>
      </c>
      <c r="D1971" s="16" t="s">
        <v>471</v>
      </c>
      <c r="E1971" s="17">
        <v>1</v>
      </c>
      <c r="F1971" s="18">
        <v>6.5</v>
      </c>
    </row>
    <row r="1972" spans="2:6" ht="16.5" customHeight="1" thickBot="1" x14ac:dyDescent="0.3">
      <c r="B1972" s="14">
        <v>46010</v>
      </c>
      <c r="C1972" s="15" t="s">
        <v>216</v>
      </c>
      <c r="D1972" s="16" t="s">
        <v>472</v>
      </c>
      <c r="E1972" s="17">
        <v>3</v>
      </c>
      <c r="F1972" s="18">
        <v>18</v>
      </c>
    </row>
    <row r="1973" spans="2:6" ht="16.5" customHeight="1" thickBot="1" x14ac:dyDescent="0.3">
      <c r="B1973" s="14">
        <v>46010</v>
      </c>
      <c r="C1973" s="15" t="s">
        <v>219</v>
      </c>
      <c r="D1973" s="16" t="s">
        <v>475</v>
      </c>
      <c r="E1973" s="17">
        <v>1</v>
      </c>
      <c r="F1973" s="18">
        <v>6</v>
      </c>
    </row>
    <row r="1974" spans="2:6" ht="16.5" customHeight="1" thickBot="1" x14ac:dyDescent="0.3">
      <c r="B1974" s="14">
        <v>46010</v>
      </c>
      <c r="C1974" s="15" t="s">
        <v>225</v>
      </c>
      <c r="D1974" s="16" t="s">
        <v>481</v>
      </c>
      <c r="E1974" s="17">
        <v>2</v>
      </c>
      <c r="F1974" s="18">
        <v>12</v>
      </c>
    </row>
    <row r="1975" spans="2:6" ht="16.5" customHeight="1" thickBot="1" x14ac:dyDescent="0.3">
      <c r="B1975" s="14">
        <v>46010</v>
      </c>
      <c r="C1975" s="15" t="s">
        <v>226</v>
      </c>
      <c r="D1975" s="16" t="s">
        <v>482</v>
      </c>
      <c r="E1975" s="17">
        <v>1</v>
      </c>
      <c r="F1975" s="18">
        <v>5.5</v>
      </c>
    </row>
    <row r="1976" spans="2:6" ht="16.5" customHeight="1" thickBot="1" x14ac:dyDescent="0.3">
      <c r="B1976" s="14">
        <v>46010</v>
      </c>
      <c r="C1976" s="15" t="s">
        <v>231</v>
      </c>
      <c r="D1976" s="16" t="s">
        <v>487</v>
      </c>
      <c r="E1976" s="17">
        <v>7</v>
      </c>
      <c r="F1976" s="18">
        <v>45.5</v>
      </c>
    </row>
    <row r="1977" spans="2:6" ht="16.5" customHeight="1" thickBot="1" x14ac:dyDescent="0.3">
      <c r="B1977" s="14">
        <v>46010</v>
      </c>
      <c r="C1977" s="15" t="s">
        <v>235</v>
      </c>
      <c r="D1977" s="16" t="s">
        <v>702</v>
      </c>
      <c r="E1977" s="17">
        <v>1</v>
      </c>
      <c r="F1977" s="18">
        <v>5.5</v>
      </c>
    </row>
    <row r="1978" spans="2:6" ht="16.5" customHeight="1" thickBot="1" x14ac:dyDescent="0.3">
      <c r="B1978" s="14">
        <v>46010</v>
      </c>
      <c r="C1978" s="15" t="s">
        <v>206</v>
      </c>
      <c r="D1978" s="16" t="s">
        <v>462</v>
      </c>
      <c r="E1978" s="17">
        <v>1</v>
      </c>
      <c r="F1978" s="18">
        <v>2.7</v>
      </c>
    </row>
    <row r="1979" spans="2:6" ht="16.5" customHeight="1" thickBot="1" x14ac:dyDescent="0.3">
      <c r="B1979" s="14">
        <v>46010</v>
      </c>
      <c r="C1979" s="15" t="s">
        <v>117</v>
      </c>
      <c r="D1979" s="16" t="s">
        <v>648</v>
      </c>
      <c r="E1979" s="17">
        <v>1</v>
      </c>
      <c r="F1979" s="18">
        <v>5.5</v>
      </c>
    </row>
    <row r="1980" spans="2:6" ht="16.5" customHeight="1" thickBot="1" x14ac:dyDescent="0.3">
      <c r="B1980" s="14">
        <v>46010</v>
      </c>
      <c r="C1980" s="15">
        <v>10</v>
      </c>
      <c r="D1980" s="16" t="s">
        <v>700</v>
      </c>
      <c r="E1980" s="17">
        <v>1</v>
      </c>
      <c r="F1980" s="18">
        <v>1</v>
      </c>
    </row>
    <row r="1981" spans="2:6" ht="16.5" customHeight="1" thickBot="1" x14ac:dyDescent="0.3">
      <c r="B1981" s="22">
        <v>46010</v>
      </c>
      <c r="C1981" s="23">
        <v>10155</v>
      </c>
      <c r="D1981" s="24" t="s">
        <v>701</v>
      </c>
      <c r="E1981" s="25">
        <v>1</v>
      </c>
      <c r="F1981" s="26">
        <v>1.7</v>
      </c>
    </row>
    <row r="1982" spans="2:6" ht="15.75" customHeight="1" x14ac:dyDescent="0.25">
      <c r="B1982" s="14">
        <v>46010</v>
      </c>
      <c r="C1982" s="15" t="s">
        <v>103</v>
      </c>
      <c r="D1982" s="16" t="s">
        <v>653</v>
      </c>
      <c r="E1982" s="17">
        <v>1</v>
      </c>
      <c r="F1982" s="18">
        <v>5.5</v>
      </c>
    </row>
    <row r="1983" spans="2:6" ht="16.5" customHeight="1" thickBot="1" x14ac:dyDescent="0.3">
      <c r="B1983" s="14">
        <v>46010</v>
      </c>
      <c r="C1983" s="15" t="s">
        <v>106</v>
      </c>
      <c r="D1983" s="16" t="s">
        <v>710</v>
      </c>
      <c r="E1983" s="17">
        <v>2</v>
      </c>
      <c r="F1983" s="18">
        <v>10</v>
      </c>
    </row>
    <row r="1984" spans="2:6" ht="16.5" customHeight="1" thickBot="1" x14ac:dyDescent="0.3">
      <c r="B1984" s="14">
        <v>46010</v>
      </c>
      <c r="C1984" s="15" t="s">
        <v>108</v>
      </c>
      <c r="D1984" s="16" t="s">
        <v>364</v>
      </c>
      <c r="E1984" s="17">
        <v>2</v>
      </c>
      <c r="F1984" s="18">
        <v>10.6</v>
      </c>
    </row>
    <row r="1985" spans="2:6" ht="16.5" customHeight="1" thickBot="1" x14ac:dyDescent="0.3">
      <c r="B1985" s="14">
        <v>46010</v>
      </c>
      <c r="C1985" s="15" t="s">
        <v>111</v>
      </c>
      <c r="D1985" s="16" t="s">
        <v>367</v>
      </c>
      <c r="E1985" s="17">
        <v>2</v>
      </c>
      <c r="F1985" s="18">
        <v>11</v>
      </c>
    </row>
    <row r="1986" spans="2:6" ht="16.5" customHeight="1" thickBot="1" x14ac:dyDescent="0.3">
      <c r="B1986" s="14">
        <v>46010</v>
      </c>
      <c r="C1986" s="15" t="s">
        <v>115</v>
      </c>
      <c r="D1986" s="16" t="s">
        <v>640</v>
      </c>
      <c r="E1986" s="17">
        <v>2</v>
      </c>
      <c r="F1986" s="18">
        <v>11</v>
      </c>
    </row>
    <row r="1987" spans="2:6" ht="16.5" customHeight="1" thickBot="1" x14ac:dyDescent="0.3">
      <c r="B1987" s="14">
        <v>46010</v>
      </c>
      <c r="C1987" s="15" t="s">
        <v>129</v>
      </c>
      <c r="D1987" s="16" t="s">
        <v>385</v>
      </c>
      <c r="E1987" s="17">
        <v>2</v>
      </c>
      <c r="F1987" s="18">
        <v>10.6</v>
      </c>
    </row>
    <row r="1988" spans="2:6" ht="16.5" customHeight="1" thickBot="1" x14ac:dyDescent="0.3">
      <c r="B1988" s="14">
        <v>46010</v>
      </c>
      <c r="C1988" s="15" t="s">
        <v>157</v>
      </c>
      <c r="D1988" s="16" t="s">
        <v>413</v>
      </c>
      <c r="E1988" s="17">
        <v>4</v>
      </c>
      <c r="F1988" s="18">
        <v>24.8</v>
      </c>
    </row>
    <row r="1989" spans="2:6" ht="16.5" customHeight="1" thickBot="1" x14ac:dyDescent="0.3">
      <c r="B1989" s="14">
        <v>46010</v>
      </c>
      <c r="C1989" s="15" t="s">
        <v>161</v>
      </c>
      <c r="D1989" s="16" t="s">
        <v>417</v>
      </c>
      <c r="E1989" s="17">
        <v>1</v>
      </c>
      <c r="F1989" s="18">
        <v>5.3</v>
      </c>
    </row>
    <row r="1990" spans="2:6" ht="16.5" customHeight="1" thickBot="1" x14ac:dyDescent="0.3">
      <c r="B1990" s="14">
        <v>46010</v>
      </c>
      <c r="C1990" s="15" t="s">
        <v>163</v>
      </c>
      <c r="D1990" s="16" t="s">
        <v>696</v>
      </c>
      <c r="E1990" s="17">
        <v>2</v>
      </c>
      <c r="F1990" s="18">
        <v>11</v>
      </c>
    </row>
    <row r="1991" spans="2:6" ht="16.5" customHeight="1" thickBot="1" x14ac:dyDescent="0.3">
      <c r="B1991" s="14">
        <v>46010</v>
      </c>
      <c r="C1991" s="15" t="s">
        <v>165</v>
      </c>
      <c r="D1991" s="16" t="s">
        <v>421</v>
      </c>
      <c r="E1991" s="17">
        <v>1</v>
      </c>
      <c r="F1991" s="18">
        <v>6.2</v>
      </c>
    </row>
    <row r="1992" spans="2:6" ht="16.5" customHeight="1" thickBot="1" x14ac:dyDescent="0.3">
      <c r="B1992" s="14">
        <v>46010</v>
      </c>
      <c r="C1992" s="15" t="s">
        <v>170</v>
      </c>
      <c r="D1992" s="16" t="s">
        <v>676</v>
      </c>
      <c r="E1992" s="17">
        <v>1</v>
      </c>
      <c r="F1992" s="18">
        <v>5.3</v>
      </c>
    </row>
    <row r="1993" spans="2:6" ht="16.5" customHeight="1" thickBot="1" x14ac:dyDescent="0.3">
      <c r="B1993" s="14">
        <v>46010</v>
      </c>
      <c r="C1993" s="15" t="s">
        <v>171</v>
      </c>
      <c r="D1993" s="16" t="s">
        <v>670</v>
      </c>
      <c r="E1993" s="17">
        <v>1</v>
      </c>
      <c r="F1993" s="18">
        <v>6</v>
      </c>
    </row>
    <row r="1994" spans="2:6" ht="16.5" customHeight="1" thickBot="1" x14ac:dyDescent="0.3">
      <c r="B1994" s="14">
        <v>46010</v>
      </c>
      <c r="C1994" s="15" t="s">
        <v>174</v>
      </c>
      <c r="D1994" s="16" t="s">
        <v>661</v>
      </c>
      <c r="E1994" s="17">
        <v>1</v>
      </c>
      <c r="F1994" s="18">
        <v>5.5</v>
      </c>
    </row>
    <row r="1995" spans="2:6" ht="16.5" customHeight="1" thickBot="1" x14ac:dyDescent="0.3">
      <c r="B1995" s="14">
        <v>46010</v>
      </c>
      <c r="C1995" s="15" t="s">
        <v>183</v>
      </c>
      <c r="D1995" s="16" t="s">
        <v>439</v>
      </c>
      <c r="E1995" s="17">
        <v>1</v>
      </c>
      <c r="F1995" s="18">
        <v>5.3</v>
      </c>
    </row>
    <row r="1996" spans="2:6" ht="16.5" customHeight="1" thickBot="1" x14ac:dyDescent="0.3">
      <c r="B1996" s="14">
        <v>46010</v>
      </c>
      <c r="C1996" s="15" t="s">
        <v>192</v>
      </c>
      <c r="D1996" s="16" t="s">
        <v>448</v>
      </c>
      <c r="E1996" s="17">
        <v>1</v>
      </c>
      <c r="F1996" s="18">
        <v>5.5</v>
      </c>
    </row>
    <row r="1997" spans="2:6" ht="16.5" customHeight="1" thickBot="1" x14ac:dyDescent="0.3">
      <c r="B1997" s="14">
        <v>46010</v>
      </c>
      <c r="C1997" s="15" t="s">
        <v>194</v>
      </c>
      <c r="D1997" s="16" t="s">
        <v>450</v>
      </c>
      <c r="E1997" s="17">
        <v>1</v>
      </c>
      <c r="F1997" s="18">
        <v>6.5</v>
      </c>
    </row>
    <row r="1998" spans="2:6" ht="16.5" customHeight="1" thickBot="1" x14ac:dyDescent="0.3">
      <c r="B1998" s="14">
        <v>46010</v>
      </c>
      <c r="C1998" s="15" t="s">
        <v>201</v>
      </c>
      <c r="D1998" s="16" t="s">
        <v>664</v>
      </c>
      <c r="E1998" s="17">
        <v>1</v>
      </c>
      <c r="F1998" s="18">
        <v>5.5</v>
      </c>
    </row>
    <row r="1999" spans="2:6" ht="16.5" customHeight="1" thickBot="1" x14ac:dyDescent="0.3">
      <c r="B1999" s="14">
        <v>46010</v>
      </c>
      <c r="C1999" s="15" t="s">
        <v>215</v>
      </c>
      <c r="D1999" s="16" t="s">
        <v>471</v>
      </c>
      <c r="E1999" s="17">
        <v>1</v>
      </c>
      <c r="F1999" s="18">
        <v>6.5</v>
      </c>
    </row>
    <row r="2000" spans="2:6" ht="16.5" customHeight="1" thickBot="1" x14ac:dyDescent="0.3">
      <c r="B2000" s="14">
        <v>46010</v>
      </c>
      <c r="C2000" s="15" t="s">
        <v>216</v>
      </c>
      <c r="D2000" s="16" t="s">
        <v>472</v>
      </c>
      <c r="E2000" s="17">
        <v>2</v>
      </c>
      <c r="F2000" s="18">
        <v>12</v>
      </c>
    </row>
    <row r="2001" spans="2:6" ht="16.5" customHeight="1" thickBot="1" x14ac:dyDescent="0.3">
      <c r="B2001" s="14">
        <v>46010</v>
      </c>
      <c r="C2001" s="15" t="s">
        <v>218</v>
      </c>
      <c r="D2001" s="16" t="s">
        <v>655</v>
      </c>
      <c r="E2001" s="17">
        <v>1</v>
      </c>
      <c r="F2001" s="18">
        <v>5.5</v>
      </c>
    </row>
    <row r="2002" spans="2:6" ht="16.5" customHeight="1" thickBot="1" x14ac:dyDescent="0.3">
      <c r="B2002" s="14">
        <v>46010</v>
      </c>
      <c r="C2002" s="15" t="s">
        <v>219</v>
      </c>
      <c r="D2002" s="16" t="s">
        <v>475</v>
      </c>
      <c r="E2002" s="17">
        <v>2</v>
      </c>
      <c r="F2002" s="18">
        <v>12</v>
      </c>
    </row>
    <row r="2003" spans="2:6" ht="16.5" customHeight="1" thickBot="1" x14ac:dyDescent="0.3">
      <c r="B2003" s="14">
        <v>46010</v>
      </c>
      <c r="C2003" s="15" t="s">
        <v>225</v>
      </c>
      <c r="D2003" s="16" t="s">
        <v>481</v>
      </c>
      <c r="E2003" s="17">
        <v>1</v>
      </c>
      <c r="F2003" s="18">
        <v>6</v>
      </c>
    </row>
    <row r="2004" spans="2:6" ht="16.5" customHeight="1" thickBot="1" x14ac:dyDescent="0.3">
      <c r="B2004" s="14">
        <v>46010</v>
      </c>
      <c r="C2004" s="15" t="s">
        <v>232</v>
      </c>
      <c r="D2004" s="16" t="s">
        <v>488</v>
      </c>
      <c r="E2004" s="17">
        <v>2</v>
      </c>
      <c r="F2004" s="18">
        <v>11</v>
      </c>
    </row>
    <row r="2005" spans="2:6" ht="16.5" customHeight="1" thickBot="1" x14ac:dyDescent="0.3">
      <c r="B2005" s="14">
        <v>46010</v>
      </c>
      <c r="C2005" s="15">
        <v>10047</v>
      </c>
      <c r="D2005" s="16" t="s">
        <v>680</v>
      </c>
      <c r="E2005" s="17">
        <v>1</v>
      </c>
      <c r="F2005" s="18">
        <v>7.9</v>
      </c>
    </row>
    <row r="2006" spans="2:6" ht="16.5" customHeight="1" thickBot="1" x14ac:dyDescent="0.3">
      <c r="B2006" s="14">
        <v>46010</v>
      </c>
      <c r="C2006" s="15" t="s">
        <v>117</v>
      </c>
      <c r="D2006" s="16" t="s">
        <v>648</v>
      </c>
      <c r="E2006" s="17">
        <v>1</v>
      </c>
      <c r="F2006" s="18">
        <v>5.5</v>
      </c>
    </row>
    <row r="2007" spans="2:6" ht="16.5" customHeight="1" thickBot="1" x14ac:dyDescent="0.3">
      <c r="B2007" s="14">
        <v>46010</v>
      </c>
      <c r="C2007" s="15" t="s">
        <v>119</v>
      </c>
      <c r="D2007" s="16" t="s">
        <v>657</v>
      </c>
      <c r="E2007" s="17">
        <v>1</v>
      </c>
      <c r="F2007" s="18">
        <v>5.5</v>
      </c>
    </row>
    <row r="2008" spans="2:6" ht="16.5" customHeight="1" thickBot="1" x14ac:dyDescent="0.3">
      <c r="B2008" s="14">
        <v>46010</v>
      </c>
      <c r="C2008" s="15" t="s">
        <v>123</v>
      </c>
      <c r="D2008" s="16" t="s">
        <v>651</v>
      </c>
      <c r="E2008" s="17">
        <v>3</v>
      </c>
      <c r="F2008" s="18">
        <v>16.5</v>
      </c>
    </row>
    <row r="2009" spans="2:6" ht="16.5" customHeight="1" thickBot="1" x14ac:dyDescent="0.3">
      <c r="B2009" s="14">
        <v>46010</v>
      </c>
      <c r="C2009" s="15" t="s">
        <v>131</v>
      </c>
      <c r="D2009" s="16" t="s">
        <v>387</v>
      </c>
      <c r="E2009" s="17">
        <v>1</v>
      </c>
      <c r="F2009" s="18">
        <v>5.5</v>
      </c>
    </row>
    <row r="2010" spans="2:6" ht="16.5" customHeight="1" thickBot="1" x14ac:dyDescent="0.3">
      <c r="B2010" s="14">
        <v>46010</v>
      </c>
      <c r="C2010" s="15">
        <v>10</v>
      </c>
      <c r="D2010" s="16" t="s">
        <v>700</v>
      </c>
      <c r="E2010" s="17">
        <v>1</v>
      </c>
      <c r="F2010" s="18">
        <v>1</v>
      </c>
    </row>
    <row r="2011" spans="2:6" ht="16.5" customHeight="1" thickBot="1" x14ac:dyDescent="0.3">
      <c r="B2011" s="22">
        <v>46010</v>
      </c>
      <c r="C2011" s="23">
        <v>10008</v>
      </c>
      <c r="D2011" s="24" t="s">
        <v>652</v>
      </c>
      <c r="E2011" s="25">
        <v>1</v>
      </c>
      <c r="F2011" s="26">
        <v>2.2000000000000002</v>
      </c>
    </row>
    <row r="2012" spans="2:6" ht="15.75" customHeight="1" x14ac:dyDescent="0.25">
      <c r="B2012" s="14">
        <v>46011</v>
      </c>
      <c r="C2012" s="15" t="s">
        <v>103</v>
      </c>
      <c r="D2012" s="16" t="s">
        <v>653</v>
      </c>
      <c r="E2012" s="17">
        <v>2</v>
      </c>
      <c r="F2012" s="18">
        <v>11</v>
      </c>
    </row>
    <row r="2013" spans="2:6" ht="16.5" customHeight="1" thickBot="1" x14ac:dyDescent="0.3">
      <c r="B2013" s="14">
        <v>46011</v>
      </c>
      <c r="C2013" s="15" t="s">
        <v>104</v>
      </c>
      <c r="D2013" s="16" t="s">
        <v>360</v>
      </c>
      <c r="E2013" s="17">
        <v>2</v>
      </c>
      <c r="F2013" s="18">
        <v>11</v>
      </c>
    </row>
    <row r="2014" spans="2:6" ht="16.5" customHeight="1" thickBot="1" x14ac:dyDescent="0.3">
      <c r="B2014" s="14">
        <v>46011</v>
      </c>
      <c r="C2014" s="15" t="s">
        <v>106</v>
      </c>
      <c r="D2014" s="16" t="s">
        <v>710</v>
      </c>
      <c r="E2014" s="17">
        <v>1</v>
      </c>
      <c r="F2014" s="18">
        <v>5</v>
      </c>
    </row>
    <row r="2015" spans="2:6" ht="16.5" customHeight="1" thickBot="1" x14ac:dyDescent="0.3">
      <c r="B2015" s="14">
        <v>46011</v>
      </c>
      <c r="C2015" s="15" t="s">
        <v>110</v>
      </c>
      <c r="D2015" s="16" t="s">
        <v>667</v>
      </c>
      <c r="E2015" s="17">
        <v>3</v>
      </c>
      <c r="F2015" s="18">
        <v>16.5</v>
      </c>
    </row>
    <row r="2016" spans="2:6" ht="16.5" customHeight="1" thickBot="1" x14ac:dyDescent="0.3">
      <c r="B2016" s="14">
        <v>46011</v>
      </c>
      <c r="C2016" s="15" t="s">
        <v>138</v>
      </c>
      <c r="D2016" s="16" t="s">
        <v>394</v>
      </c>
      <c r="E2016" s="17">
        <v>1</v>
      </c>
      <c r="F2016" s="18">
        <v>5.3</v>
      </c>
    </row>
    <row r="2017" spans="2:6" ht="16.5" customHeight="1" thickBot="1" x14ac:dyDescent="0.3">
      <c r="B2017" s="14">
        <v>46011</v>
      </c>
      <c r="C2017" s="15" t="s">
        <v>139</v>
      </c>
      <c r="D2017" s="16" t="s">
        <v>395</v>
      </c>
      <c r="E2017" s="17">
        <v>1</v>
      </c>
      <c r="F2017" s="18">
        <v>5.3</v>
      </c>
    </row>
    <row r="2018" spans="2:6" ht="16.5" customHeight="1" thickBot="1" x14ac:dyDescent="0.3">
      <c r="B2018" s="14">
        <v>46011</v>
      </c>
      <c r="C2018" s="15" t="s">
        <v>157</v>
      </c>
      <c r="D2018" s="16" t="s">
        <v>413</v>
      </c>
      <c r="E2018" s="17">
        <v>2</v>
      </c>
      <c r="F2018" s="18">
        <v>12.4</v>
      </c>
    </row>
    <row r="2019" spans="2:6" ht="16.5" customHeight="1" thickBot="1" x14ac:dyDescent="0.3">
      <c r="B2019" s="14">
        <v>46011</v>
      </c>
      <c r="C2019" s="15" t="s">
        <v>160</v>
      </c>
      <c r="D2019" s="16" t="s">
        <v>416</v>
      </c>
      <c r="E2019" s="17">
        <v>2</v>
      </c>
      <c r="F2019" s="18">
        <v>11</v>
      </c>
    </row>
    <row r="2020" spans="2:6" ht="16.5" customHeight="1" thickBot="1" x14ac:dyDescent="0.3">
      <c r="B2020" s="14">
        <v>46011</v>
      </c>
      <c r="C2020" s="15" t="s">
        <v>163</v>
      </c>
      <c r="D2020" s="16" t="s">
        <v>696</v>
      </c>
      <c r="E2020" s="17">
        <v>1</v>
      </c>
      <c r="F2020" s="18">
        <v>5.5</v>
      </c>
    </row>
    <row r="2021" spans="2:6" ht="16.5" customHeight="1" thickBot="1" x14ac:dyDescent="0.3">
      <c r="B2021" s="14">
        <v>46011</v>
      </c>
      <c r="C2021" s="15" t="s">
        <v>165</v>
      </c>
      <c r="D2021" s="16" t="s">
        <v>421</v>
      </c>
      <c r="E2021" s="17">
        <v>1</v>
      </c>
      <c r="F2021" s="18">
        <v>6.2</v>
      </c>
    </row>
    <row r="2022" spans="2:6" ht="16.5" customHeight="1" thickBot="1" x14ac:dyDescent="0.3">
      <c r="B2022" s="14">
        <v>46011</v>
      </c>
      <c r="C2022" s="15" t="s">
        <v>170</v>
      </c>
      <c r="D2022" s="16" t="s">
        <v>676</v>
      </c>
      <c r="E2022" s="17">
        <v>2</v>
      </c>
      <c r="F2022" s="18">
        <v>10.6</v>
      </c>
    </row>
    <row r="2023" spans="2:6" ht="16.5" customHeight="1" thickBot="1" x14ac:dyDescent="0.3">
      <c r="B2023" s="14">
        <v>46011</v>
      </c>
      <c r="C2023" s="15" t="s">
        <v>171</v>
      </c>
      <c r="D2023" s="16" t="s">
        <v>670</v>
      </c>
      <c r="E2023" s="17">
        <v>1</v>
      </c>
      <c r="F2023" s="18">
        <v>6</v>
      </c>
    </row>
    <row r="2024" spans="2:6" ht="16.5" customHeight="1" thickBot="1" x14ac:dyDescent="0.3">
      <c r="B2024" s="14">
        <v>46011</v>
      </c>
      <c r="C2024" s="15" t="s">
        <v>177</v>
      </c>
      <c r="D2024" s="16" t="s">
        <v>433</v>
      </c>
      <c r="E2024" s="17">
        <v>2</v>
      </c>
      <c r="F2024" s="18">
        <v>11</v>
      </c>
    </row>
    <row r="2025" spans="2:6" ht="16.5" customHeight="1" thickBot="1" x14ac:dyDescent="0.3">
      <c r="B2025" s="14">
        <v>46011</v>
      </c>
      <c r="C2025" s="15" t="s">
        <v>183</v>
      </c>
      <c r="D2025" s="16" t="s">
        <v>439</v>
      </c>
      <c r="E2025" s="17">
        <v>1</v>
      </c>
      <c r="F2025" s="18">
        <v>5.3</v>
      </c>
    </row>
    <row r="2026" spans="2:6" ht="16.5" customHeight="1" thickBot="1" x14ac:dyDescent="0.3">
      <c r="B2026" s="14">
        <v>46011</v>
      </c>
      <c r="C2026" s="15" t="s">
        <v>184</v>
      </c>
      <c r="D2026" s="16" t="s">
        <v>440</v>
      </c>
      <c r="E2026" s="17">
        <v>4</v>
      </c>
      <c r="F2026" s="18">
        <v>21.2</v>
      </c>
    </row>
    <row r="2027" spans="2:6" ht="16.5" customHeight="1" thickBot="1" x14ac:dyDescent="0.3">
      <c r="B2027" s="14">
        <v>46011</v>
      </c>
      <c r="C2027" s="15" t="s">
        <v>195</v>
      </c>
      <c r="D2027" s="16" t="s">
        <v>451</v>
      </c>
      <c r="E2027" s="17">
        <v>8</v>
      </c>
      <c r="F2027" s="18">
        <v>44</v>
      </c>
    </row>
    <row r="2028" spans="2:6" ht="16.5" customHeight="1" thickBot="1" x14ac:dyDescent="0.3">
      <c r="B2028" s="14">
        <v>46011</v>
      </c>
      <c r="C2028" s="15" t="s">
        <v>201</v>
      </c>
      <c r="D2028" s="16" t="s">
        <v>664</v>
      </c>
      <c r="E2028" s="17">
        <v>1</v>
      </c>
      <c r="F2028" s="18">
        <v>5.5</v>
      </c>
    </row>
    <row r="2029" spans="2:6" ht="16.5" customHeight="1" thickBot="1" x14ac:dyDescent="0.3">
      <c r="B2029" s="14">
        <v>46011</v>
      </c>
      <c r="C2029" s="15" t="s">
        <v>205</v>
      </c>
      <c r="D2029" s="16" t="s">
        <v>461</v>
      </c>
      <c r="E2029" s="17">
        <v>2</v>
      </c>
      <c r="F2029" s="18">
        <v>10.8</v>
      </c>
    </row>
    <row r="2030" spans="2:6" ht="16.5" customHeight="1" thickBot="1" x14ac:dyDescent="0.3">
      <c r="B2030" s="14">
        <v>46011</v>
      </c>
      <c r="C2030" s="15" t="s">
        <v>215</v>
      </c>
      <c r="D2030" s="16" t="s">
        <v>471</v>
      </c>
      <c r="E2030" s="17">
        <v>2</v>
      </c>
      <c r="F2030" s="18">
        <v>13</v>
      </c>
    </row>
    <row r="2031" spans="2:6" ht="16.5" customHeight="1" thickBot="1" x14ac:dyDescent="0.3">
      <c r="B2031" s="14">
        <v>46011</v>
      </c>
      <c r="C2031" s="15" t="s">
        <v>216</v>
      </c>
      <c r="D2031" s="16" t="s">
        <v>472</v>
      </c>
      <c r="E2031" s="17">
        <v>4</v>
      </c>
      <c r="F2031" s="18">
        <v>24</v>
      </c>
    </row>
    <row r="2032" spans="2:6" ht="16.5" customHeight="1" thickBot="1" x14ac:dyDescent="0.3">
      <c r="B2032" s="14">
        <v>46011</v>
      </c>
      <c r="C2032" s="15" t="s">
        <v>218</v>
      </c>
      <c r="D2032" s="16" t="s">
        <v>655</v>
      </c>
      <c r="E2032" s="17">
        <v>1</v>
      </c>
      <c r="F2032" s="18">
        <v>5.5</v>
      </c>
    </row>
    <row r="2033" spans="2:6" ht="16.5" customHeight="1" thickBot="1" x14ac:dyDescent="0.3">
      <c r="B2033" s="14">
        <v>46011</v>
      </c>
      <c r="C2033" s="15" t="s">
        <v>219</v>
      </c>
      <c r="D2033" s="16" t="s">
        <v>475</v>
      </c>
      <c r="E2033" s="17">
        <v>3</v>
      </c>
      <c r="F2033" s="18">
        <v>18</v>
      </c>
    </row>
    <row r="2034" spans="2:6" ht="16.5" customHeight="1" thickBot="1" x14ac:dyDescent="0.3">
      <c r="B2034" s="14">
        <v>46011</v>
      </c>
      <c r="C2034" s="15" t="s">
        <v>225</v>
      </c>
      <c r="D2034" s="16" t="s">
        <v>481</v>
      </c>
      <c r="E2034" s="17">
        <v>1</v>
      </c>
      <c r="F2034" s="18">
        <v>6</v>
      </c>
    </row>
    <row r="2035" spans="2:6" ht="16.5" customHeight="1" thickBot="1" x14ac:dyDescent="0.3">
      <c r="B2035" s="14">
        <v>46011</v>
      </c>
      <c r="C2035" s="15" t="s">
        <v>231</v>
      </c>
      <c r="D2035" s="16" t="s">
        <v>487</v>
      </c>
      <c r="E2035" s="17">
        <v>2</v>
      </c>
      <c r="F2035" s="18">
        <v>13</v>
      </c>
    </row>
    <row r="2036" spans="2:6" ht="16.5" customHeight="1" thickBot="1" x14ac:dyDescent="0.3">
      <c r="B2036" s="14">
        <v>46011</v>
      </c>
      <c r="C2036" s="15" t="s">
        <v>232</v>
      </c>
      <c r="D2036" s="16" t="s">
        <v>488</v>
      </c>
      <c r="E2036" s="17">
        <v>3</v>
      </c>
      <c r="F2036" s="18">
        <v>16.5</v>
      </c>
    </row>
    <row r="2037" spans="2:6" ht="16.5" customHeight="1" thickBot="1" x14ac:dyDescent="0.3">
      <c r="B2037" s="14">
        <v>46011</v>
      </c>
      <c r="C2037" s="15" t="s">
        <v>235</v>
      </c>
      <c r="D2037" s="16" t="s">
        <v>702</v>
      </c>
      <c r="E2037" s="17">
        <v>2</v>
      </c>
      <c r="F2037" s="18">
        <v>11</v>
      </c>
    </row>
    <row r="2038" spans="2:6" ht="16.5" customHeight="1" thickBot="1" x14ac:dyDescent="0.3">
      <c r="B2038" s="14">
        <v>46011</v>
      </c>
      <c r="C2038" s="15" t="s">
        <v>206</v>
      </c>
      <c r="D2038" s="16" t="s">
        <v>462</v>
      </c>
      <c r="E2038" s="17">
        <v>2</v>
      </c>
      <c r="F2038" s="18">
        <v>5.4</v>
      </c>
    </row>
    <row r="2039" spans="2:6" ht="16.5" customHeight="1" thickBot="1" x14ac:dyDescent="0.3">
      <c r="B2039" s="14">
        <v>46011</v>
      </c>
      <c r="C2039" s="15" t="s">
        <v>197</v>
      </c>
      <c r="D2039" s="16" t="s">
        <v>684</v>
      </c>
      <c r="E2039" s="17">
        <v>1</v>
      </c>
      <c r="F2039" s="18">
        <v>7.5</v>
      </c>
    </row>
    <row r="2040" spans="2:6" ht="16.5" customHeight="1" thickBot="1" x14ac:dyDescent="0.3">
      <c r="B2040" s="14">
        <v>46011</v>
      </c>
      <c r="C2040" s="15" t="s">
        <v>200</v>
      </c>
      <c r="D2040" s="16" t="s">
        <v>646</v>
      </c>
      <c r="E2040" s="17">
        <v>1</v>
      </c>
      <c r="F2040" s="18">
        <v>7.4</v>
      </c>
    </row>
    <row r="2041" spans="2:6" ht="16.5" customHeight="1" thickBot="1" x14ac:dyDescent="0.3">
      <c r="B2041" s="14">
        <v>46011</v>
      </c>
      <c r="C2041" s="15" t="s">
        <v>116</v>
      </c>
      <c r="D2041" s="16" t="s">
        <v>665</v>
      </c>
      <c r="E2041" s="17">
        <v>2</v>
      </c>
      <c r="F2041" s="18">
        <v>11</v>
      </c>
    </row>
    <row r="2042" spans="2:6" ht="16.5" customHeight="1" thickBot="1" x14ac:dyDescent="0.3">
      <c r="B2042" s="14">
        <v>46011</v>
      </c>
      <c r="C2042" s="15" t="s">
        <v>117</v>
      </c>
      <c r="D2042" s="16" t="s">
        <v>648</v>
      </c>
      <c r="E2042" s="17">
        <v>2</v>
      </c>
      <c r="F2042" s="18">
        <v>11</v>
      </c>
    </row>
    <row r="2043" spans="2:6" ht="16.5" customHeight="1" thickBot="1" x14ac:dyDescent="0.3">
      <c r="B2043" s="14">
        <v>46011</v>
      </c>
      <c r="C2043" s="15" t="s">
        <v>122</v>
      </c>
      <c r="D2043" s="16" t="s">
        <v>650</v>
      </c>
      <c r="E2043" s="17">
        <v>3</v>
      </c>
      <c r="F2043" s="18">
        <v>16.5</v>
      </c>
    </row>
    <row r="2044" spans="2:6" ht="16.5" customHeight="1" thickBot="1" x14ac:dyDescent="0.3">
      <c r="B2044" s="14">
        <v>46011</v>
      </c>
      <c r="C2044" s="15" t="s">
        <v>134</v>
      </c>
      <c r="D2044" s="16" t="s">
        <v>390</v>
      </c>
      <c r="E2044" s="17">
        <v>1</v>
      </c>
      <c r="F2044" s="18">
        <v>5.5</v>
      </c>
    </row>
    <row r="2045" spans="2:6" ht="16.5" customHeight="1" thickBot="1" x14ac:dyDescent="0.3">
      <c r="B2045" s="14">
        <v>46011</v>
      </c>
      <c r="C2045" s="15">
        <v>10009</v>
      </c>
      <c r="D2045" s="16" t="s">
        <v>660</v>
      </c>
      <c r="E2045" s="17">
        <v>2</v>
      </c>
      <c r="F2045" s="18">
        <v>3</v>
      </c>
    </row>
    <row r="2046" spans="2:6" ht="16.5" customHeight="1" thickBot="1" x14ac:dyDescent="0.3">
      <c r="B2046" s="22">
        <v>46011</v>
      </c>
      <c r="C2046" s="23">
        <v>10155</v>
      </c>
      <c r="D2046" s="24" t="s">
        <v>701</v>
      </c>
      <c r="E2046" s="25">
        <v>1</v>
      </c>
      <c r="F2046" s="26">
        <v>1.7</v>
      </c>
    </row>
    <row r="2047" spans="2:6" ht="15.75" customHeight="1" x14ac:dyDescent="0.25">
      <c r="B2047" s="14">
        <v>46012</v>
      </c>
      <c r="C2047" s="15" t="s">
        <v>103</v>
      </c>
      <c r="D2047" s="16" t="s">
        <v>653</v>
      </c>
      <c r="E2047" s="17">
        <v>3</v>
      </c>
      <c r="F2047" s="18">
        <v>16.5</v>
      </c>
    </row>
    <row r="2048" spans="2:6" ht="16.5" customHeight="1" thickBot="1" x14ac:dyDescent="0.3">
      <c r="B2048" s="14">
        <v>46012</v>
      </c>
      <c r="C2048" s="15" t="s">
        <v>104</v>
      </c>
      <c r="D2048" s="16" t="s">
        <v>360</v>
      </c>
      <c r="E2048" s="17">
        <v>1</v>
      </c>
      <c r="F2048" s="18">
        <v>5.5</v>
      </c>
    </row>
    <row r="2049" spans="2:6" ht="16.5" customHeight="1" thickBot="1" x14ac:dyDescent="0.3">
      <c r="B2049" s="14">
        <v>46012</v>
      </c>
      <c r="C2049" s="15" t="s">
        <v>106</v>
      </c>
      <c r="D2049" s="16" t="s">
        <v>710</v>
      </c>
      <c r="E2049" s="17">
        <v>1</v>
      </c>
      <c r="F2049" s="18">
        <v>5</v>
      </c>
    </row>
    <row r="2050" spans="2:6" ht="16.5" customHeight="1" thickBot="1" x14ac:dyDescent="0.3">
      <c r="B2050" s="14">
        <v>46012</v>
      </c>
      <c r="C2050" s="15" t="s">
        <v>107</v>
      </c>
      <c r="D2050" s="16" t="s">
        <v>705</v>
      </c>
      <c r="E2050" s="17">
        <v>1</v>
      </c>
      <c r="F2050" s="18">
        <v>5</v>
      </c>
    </row>
    <row r="2051" spans="2:6" ht="16.5" customHeight="1" thickBot="1" x14ac:dyDescent="0.3">
      <c r="B2051" s="14">
        <v>46012</v>
      </c>
      <c r="C2051" s="15" t="s">
        <v>108</v>
      </c>
      <c r="D2051" s="16" t="s">
        <v>364</v>
      </c>
      <c r="E2051" s="17">
        <v>1</v>
      </c>
      <c r="F2051" s="18">
        <v>5.3</v>
      </c>
    </row>
    <row r="2052" spans="2:6" ht="16.5" customHeight="1" thickBot="1" x14ac:dyDescent="0.3">
      <c r="B2052" s="14">
        <v>46012</v>
      </c>
      <c r="C2052" s="15" t="s">
        <v>129</v>
      </c>
      <c r="D2052" s="16" t="s">
        <v>385</v>
      </c>
      <c r="E2052" s="17">
        <v>1</v>
      </c>
      <c r="F2052" s="18">
        <v>5.3</v>
      </c>
    </row>
    <row r="2053" spans="2:6" ht="16.5" customHeight="1" thickBot="1" x14ac:dyDescent="0.3">
      <c r="B2053" s="14">
        <v>46012</v>
      </c>
      <c r="C2053" s="15" t="s">
        <v>132</v>
      </c>
      <c r="D2053" s="16" t="s">
        <v>388</v>
      </c>
      <c r="E2053" s="17">
        <v>1</v>
      </c>
      <c r="F2053" s="18">
        <v>5.5</v>
      </c>
    </row>
    <row r="2054" spans="2:6" ht="16.5" customHeight="1" thickBot="1" x14ac:dyDescent="0.3">
      <c r="B2054" s="14">
        <v>46012</v>
      </c>
      <c r="C2054" s="15" t="s">
        <v>139</v>
      </c>
      <c r="D2054" s="16" t="s">
        <v>395</v>
      </c>
      <c r="E2054" s="17">
        <v>2</v>
      </c>
      <c r="F2054" s="18">
        <v>10.6</v>
      </c>
    </row>
    <row r="2055" spans="2:6" ht="16.5" customHeight="1" thickBot="1" x14ac:dyDescent="0.3">
      <c r="B2055" s="14">
        <v>46012</v>
      </c>
      <c r="C2055" s="15" t="s">
        <v>165</v>
      </c>
      <c r="D2055" s="16" t="s">
        <v>421</v>
      </c>
      <c r="E2055" s="17">
        <v>1</v>
      </c>
      <c r="F2055" s="18">
        <v>6.2</v>
      </c>
    </row>
    <row r="2056" spans="2:6" ht="16.5" customHeight="1" thickBot="1" x14ac:dyDescent="0.3">
      <c r="B2056" s="14">
        <v>46012</v>
      </c>
      <c r="C2056" s="15" t="s">
        <v>171</v>
      </c>
      <c r="D2056" s="16" t="s">
        <v>670</v>
      </c>
      <c r="E2056" s="17">
        <v>1</v>
      </c>
      <c r="F2056" s="18">
        <v>6</v>
      </c>
    </row>
    <row r="2057" spans="2:6" ht="16.5" customHeight="1" thickBot="1" x14ac:dyDescent="0.3">
      <c r="B2057" s="14">
        <v>46012</v>
      </c>
      <c r="C2057" s="15" t="s">
        <v>183</v>
      </c>
      <c r="D2057" s="16" t="s">
        <v>439</v>
      </c>
      <c r="E2057" s="17">
        <v>1</v>
      </c>
      <c r="F2057" s="18">
        <v>5.3</v>
      </c>
    </row>
    <row r="2058" spans="2:6" ht="16.5" customHeight="1" thickBot="1" x14ac:dyDescent="0.3">
      <c r="B2058" s="14">
        <v>46012</v>
      </c>
      <c r="C2058" s="15" t="s">
        <v>194</v>
      </c>
      <c r="D2058" s="16" t="s">
        <v>450</v>
      </c>
      <c r="E2058" s="17">
        <v>1</v>
      </c>
      <c r="F2058" s="18">
        <v>6.5</v>
      </c>
    </row>
    <row r="2059" spans="2:6" ht="16.5" customHeight="1" thickBot="1" x14ac:dyDescent="0.3">
      <c r="B2059" s="14">
        <v>46012</v>
      </c>
      <c r="C2059" s="15" t="s">
        <v>195</v>
      </c>
      <c r="D2059" s="16" t="s">
        <v>451</v>
      </c>
      <c r="E2059" s="17">
        <v>6</v>
      </c>
      <c r="F2059" s="18">
        <v>33</v>
      </c>
    </row>
    <row r="2060" spans="2:6" ht="16.5" customHeight="1" thickBot="1" x14ac:dyDescent="0.3">
      <c r="B2060" s="14">
        <v>46012</v>
      </c>
      <c r="C2060" s="15" t="s">
        <v>196</v>
      </c>
      <c r="D2060" s="16" t="s">
        <v>692</v>
      </c>
      <c r="E2060" s="17">
        <v>1</v>
      </c>
      <c r="F2060" s="18">
        <v>6.2</v>
      </c>
    </row>
    <row r="2061" spans="2:6" ht="16.5" customHeight="1" thickBot="1" x14ac:dyDescent="0.3">
      <c r="B2061" s="14">
        <v>46012</v>
      </c>
      <c r="C2061" s="15" t="s">
        <v>214</v>
      </c>
      <c r="D2061" s="16" t="s">
        <v>654</v>
      </c>
      <c r="E2061" s="17">
        <v>1</v>
      </c>
      <c r="F2061" s="18">
        <v>5.5</v>
      </c>
    </row>
    <row r="2062" spans="2:6" ht="16.5" customHeight="1" thickBot="1" x14ac:dyDescent="0.3">
      <c r="B2062" s="14">
        <v>46012</v>
      </c>
      <c r="C2062" s="15" t="s">
        <v>215</v>
      </c>
      <c r="D2062" s="16" t="s">
        <v>471</v>
      </c>
      <c r="E2062" s="17">
        <v>7</v>
      </c>
      <c r="F2062" s="18">
        <v>45.5</v>
      </c>
    </row>
    <row r="2063" spans="2:6" ht="16.5" customHeight="1" thickBot="1" x14ac:dyDescent="0.3">
      <c r="B2063" s="14">
        <v>46012</v>
      </c>
      <c r="C2063" s="15" t="s">
        <v>216</v>
      </c>
      <c r="D2063" s="16" t="s">
        <v>472</v>
      </c>
      <c r="E2063" s="17">
        <v>1</v>
      </c>
      <c r="F2063" s="18">
        <v>6</v>
      </c>
    </row>
    <row r="2064" spans="2:6" ht="16.5" customHeight="1" thickBot="1" x14ac:dyDescent="0.3">
      <c r="B2064" s="14">
        <v>46012</v>
      </c>
      <c r="C2064" s="15" t="s">
        <v>219</v>
      </c>
      <c r="D2064" s="16" t="s">
        <v>475</v>
      </c>
      <c r="E2064" s="17">
        <v>3</v>
      </c>
      <c r="F2064" s="18">
        <v>18</v>
      </c>
    </row>
    <row r="2065" spans="2:6" ht="16.5" customHeight="1" thickBot="1" x14ac:dyDescent="0.3">
      <c r="B2065" s="14">
        <v>46012</v>
      </c>
      <c r="C2065" s="15" t="s">
        <v>225</v>
      </c>
      <c r="D2065" s="16" t="s">
        <v>481</v>
      </c>
      <c r="E2065" s="17">
        <v>2</v>
      </c>
      <c r="F2065" s="18">
        <v>12</v>
      </c>
    </row>
    <row r="2066" spans="2:6" ht="16.5" customHeight="1" thickBot="1" x14ac:dyDescent="0.3">
      <c r="B2066" s="14">
        <v>46012</v>
      </c>
      <c r="C2066" s="15" t="s">
        <v>226</v>
      </c>
      <c r="D2066" s="16" t="s">
        <v>482</v>
      </c>
      <c r="E2066" s="17">
        <v>2</v>
      </c>
      <c r="F2066" s="18">
        <v>11</v>
      </c>
    </row>
    <row r="2067" spans="2:6" ht="16.5" customHeight="1" thickBot="1" x14ac:dyDescent="0.3">
      <c r="B2067" s="14">
        <v>46012</v>
      </c>
      <c r="C2067" s="15" t="s">
        <v>231</v>
      </c>
      <c r="D2067" s="16" t="s">
        <v>487</v>
      </c>
      <c r="E2067" s="17">
        <v>4</v>
      </c>
      <c r="F2067" s="18">
        <v>26</v>
      </c>
    </row>
    <row r="2068" spans="2:6" ht="16.5" customHeight="1" thickBot="1" x14ac:dyDescent="0.3">
      <c r="B2068" s="14">
        <v>46012</v>
      </c>
      <c r="C2068" s="15" t="s">
        <v>235</v>
      </c>
      <c r="D2068" s="16" t="s">
        <v>702</v>
      </c>
      <c r="E2068" s="17">
        <v>1</v>
      </c>
      <c r="F2068" s="18">
        <v>5.5</v>
      </c>
    </row>
    <row r="2069" spans="2:6" ht="16.5" customHeight="1" thickBot="1" x14ac:dyDescent="0.3">
      <c r="B2069" s="14">
        <v>46012</v>
      </c>
      <c r="C2069" s="15" t="s">
        <v>236</v>
      </c>
      <c r="D2069" s="16" t="s">
        <v>644</v>
      </c>
      <c r="E2069" s="17">
        <v>1</v>
      </c>
      <c r="F2069" s="18">
        <v>6.2</v>
      </c>
    </row>
    <row r="2070" spans="2:6" ht="16.5" customHeight="1" thickBot="1" x14ac:dyDescent="0.3">
      <c r="B2070" s="14">
        <v>46012</v>
      </c>
      <c r="C2070" s="15" t="s">
        <v>211</v>
      </c>
      <c r="D2070" s="16" t="s">
        <v>467</v>
      </c>
      <c r="E2070" s="17">
        <v>1</v>
      </c>
      <c r="F2070" s="18">
        <v>4.5</v>
      </c>
    </row>
    <row r="2071" spans="2:6" ht="16.5" customHeight="1" thickBot="1" x14ac:dyDescent="0.3">
      <c r="B2071" s="14">
        <v>46012</v>
      </c>
      <c r="C2071" s="15" t="s">
        <v>121</v>
      </c>
      <c r="D2071" s="16" t="s">
        <v>658</v>
      </c>
      <c r="E2071" s="17">
        <v>1</v>
      </c>
      <c r="F2071" s="18">
        <v>5.5</v>
      </c>
    </row>
    <row r="2072" spans="2:6" ht="16.5" customHeight="1" thickBot="1" x14ac:dyDescent="0.3">
      <c r="B2072" s="14">
        <v>46012</v>
      </c>
      <c r="C2072" s="15" t="s">
        <v>131</v>
      </c>
      <c r="D2072" s="16" t="s">
        <v>387</v>
      </c>
      <c r="E2072" s="17">
        <v>3</v>
      </c>
      <c r="F2072" s="18">
        <v>16.5</v>
      </c>
    </row>
    <row r="2073" spans="2:6" ht="16.5" customHeight="1" thickBot="1" x14ac:dyDescent="0.3">
      <c r="B2073" s="14">
        <v>46012</v>
      </c>
      <c r="C2073" s="15">
        <v>10</v>
      </c>
      <c r="D2073" s="16" t="s">
        <v>700</v>
      </c>
      <c r="E2073" s="17">
        <v>1</v>
      </c>
      <c r="F2073" s="18">
        <v>1</v>
      </c>
    </row>
    <row r="2074" spans="2:6" ht="16.5" customHeight="1" thickBot="1" x14ac:dyDescent="0.3">
      <c r="B2074" s="22">
        <v>46012</v>
      </c>
      <c r="C2074" s="23">
        <v>10155</v>
      </c>
      <c r="D2074" s="24" t="s">
        <v>701</v>
      </c>
      <c r="E2074" s="25">
        <v>1</v>
      </c>
      <c r="F2074" s="26">
        <v>1.7</v>
      </c>
    </row>
    <row r="2075" spans="2:6" ht="15.75" customHeight="1" x14ac:dyDescent="0.25">
      <c r="B2075" s="14">
        <v>46013</v>
      </c>
      <c r="C2075" s="15" t="s">
        <v>103</v>
      </c>
      <c r="D2075" s="16" t="s">
        <v>653</v>
      </c>
      <c r="E2075" s="17">
        <v>2</v>
      </c>
      <c r="F2075" s="18">
        <v>11</v>
      </c>
    </row>
    <row r="2076" spans="2:6" ht="16.5" customHeight="1" thickBot="1" x14ac:dyDescent="0.3">
      <c r="B2076" s="14">
        <v>46013</v>
      </c>
      <c r="C2076" s="15" t="s">
        <v>104</v>
      </c>
      <c r="D2076" s="16" t="s">
        <v>360</v>
      </c>
      <c r="E2076" s="17">
        <v>2</v>
      </c>
      <c r="F2076" s="18">
        <v>11</v>
      </c>
    </row>
    <row r="2077" spans="2:6" ht="16.5" customHeight="1" thickBot="1" x14ac:dyDescent="0.3">
      <c r="B2077" s="14">
        <v>46013</v>
      </c>
      <c r="C2077" s="15" t="s">
        <v>110</v>
      </c>
      <c r="D2077" s="16" t="s">
        <v>667</v>
      </c>
      <c r="E2077" s="17">
        <v>3</v>
      </c>
      <c r="F2077" s="18">
        <v>16.5</v>
      </c>
    </row>
    <row r="2078" spans="2:6" ht="16.5" customHeight="1" thickBot="1" x14ac:dyDescent="0.3">
      <c r="B2078" s="14">
        <v>46013</v>
      </c>
      <c r="C2078" s="15" t="s">
        <v>111</v>
      </c>
      <c r="D2078" s="16" t="s">
        <v>367</v>
      </c>
      <c r="E2078" s="17">
        <v>1</v>
      </c>
      <c r="F2078" s="18">
        <v>5.5</v>
      </c>
    </row>
    <row r="2079" spans="2:6" ht="16.5" customHeight="1" thickBot="1" x14ac:dyDescent="0.3">
      <c r="B2079" s="14">
        <v>46013</v>
      </c>
      <c r="C2079" s="15" t="s">
        <v>115</v>
      </c>
      <c r="D2079" s="16" t="s">
        <v>640</v>
      </c>
      <c r="E2079" s="17">
        <v>1</v>
      </c>
      <c r="F2079" s="18">
        <v>5.5</v>
      </c>
    </row>
    <row r="2080" spans="2:6" ht="16.5" customHeight="1" thickBot="1" x14ac:dyDescent="0.3">
      <c r="B2080" s="14">
        <v>46013</v>
      </c>
      <c r="C2080" s="15" t="s">
        <v>125</v>
      </c>
      <c r="D2080" s="16" t="s">
        <v>381</v>
      </c>
      <c r="E2080" s="17">
        <v>2</v>
      </c>
      <c r="F2080" s="18">
        <v>10.6</v>
      </c>
    </row>
    <row r="2081" spans="2:6" ht="16.5" customHeight="1" thickBot="1" x14ac:dyDescent="0.3">
      <c r="B2081" s="14">
        <v>46013</v>
      </c>
      <c r="C2081" s="15" t="s">
        <v>130</v>
      </c>
      <c r="D2081" s="16" t="s">
        <v>386</v>
      </c>
      <c r="E2081" s="17">
        <v>1</v>
      </c>
      <c r="F2081" s="18">
        <v>5.5</v>
      </c>
    </row>
    <row r="2082" spans="2:6" ht="16.5" customHeight="1" thickBot="1" x14ac:dyDescent="0.3">
      <c r="B2082" s="14">
        <v>46013</v>
      </c>
      <c r="C2082" s="15" t="s">
        <v>132</v>
      </c>
      <c r="D2082" s="16" t="s">
        <v>388</v>
      </c>
      <c r="E2082" s="17">
        <v>2</v>
      </c>
      <c r="F2082" s="18">
        <v>11</v>
      </c>
    </row>
    <row r="2083" spans="2:6" ht="16.5" customHeight="1" thickBot="1" x14ac:dyDescent="0.3">
      <c r="B2083" s="14">
        <v>46013</v>
      </c>
      <c r="C2083" s="15" t="s">
        <v>139</v>
      </c>
      <c r="D2083" s="16" t="s">
        <v>395</v>
      </c>
      <c r="E2083" s="17">
        <v>2</v>
      </c>
      <c r="F2083" s="18">
        <v>10.6</v>
      </c>
    </row>
    <row r="2084" spans="2:6" ht="16.5" customHeight="1" thickBot="1" x14ac:dyDescent="0.3">
      <c r="B2084" s="14">
        <v>46013</v>
      </c>
      <c r="C2084" s="15" t="s">
        <v>146</v>
      </c>
      <c r="D2084" s="16" t="s">
        <v>402</v>
      </c>
      <c r="E2084" s="17">
        <v>1</v>
      </c>
      <c r="F2084" s="18">
        <v>6.5</v>
      </c>
    </row>
    <row r="2085" spans="2:6" ht="16.5" customHeight="1" thickBot="1" x14ac:dyDescent="0.3">
      <c r="B2085" s="14">
        <v>46013</v>
      </c>
      <c r="C2085" s="15" t="s">
        <v>163</v>
      </c>
      <c r="D2085" s="16" t="s">
        <v>696</v>
      </c>
      <c r="E2085" s="17">
        <v>1</v>
      </c>
      <c r="F2085" s="18">
        <v>5.5</v>
      </c>
    </row>
    <row r="2086" spans="2:6" ht="16.5" customHeight="1" thickBot="1" x14ac:dyDescent="0.3">
      <c r="B2086" s="14">
        <v>46013</v>
      </c>
      <c r="C2086" s="15" t="s">
        <v>165</v>
      </c>
      <c r="D2086" s="16" t="s">
        <v>421</v>
      </c>
      <c r="E2086" s="17">
        <v>1</v>
      </c>
      <c r="F2086" s="18">
        <v>6.2</v>
      </c>
    </row>
    <row r="2087" spans="2:6" ht="16.5" customHeight="1" thickBot="1" x14ac:dyDescent="0.3">
      <c r="B2087" s="14">
        <v>46013</v>
      </c>
      <c r="C2087" s="15" t="s">
        <v>170</v>
      </c>
      <c r="D2087" s="16" t="s">
        <v>676</v>
      </c>
      <c r="E2087" s="17">
        <v>3</v>
      </c>
      <c r="F2087" s="18">
        <v>15.9</v>
      </c>
    </row>
    <row r="2088" spans="2:6" ht="16.5" customHeight="1" thickBot="1" x14ac:dyDescent="0.3">
      <c r="B2088" s="14">
        <v>46013</v>
      </c>
      <c r="C2088" s="15" t="s">
        <v>174</v>
      </c>
      <c r="D2088" s="16" t="s">
        <v>661</v>
      </c>
      <c r="E2088" s="17">
        <v>1</v>
      </c>
      <c r="F2088" s="18">
        <v>5.5</v>
      </c>
    </row>
    <row r="2089" spans="2:6" ht="16.5" customHeight="1" thickBot="1" x14ac:dyDescent="0.3">
      <c r="B2089" s="14">
        <v>46013</v>
      </c>
      <c r="C2089" s="15" t="s">
        <v>177</v>
      </c>
      <c r="D2089" s="16" t="s">
        <v>433</v>
      </c>
      <c r="E2089" s="17">
        <v>1</v>
      </c>
      <c r="F2089" s="18">
        <v>5.5</v>
      </c>
    </row>
    <row r="2090" spans="2:6" ht="16.5" customHeight="1" thickBot="1" x14ac:dyDescent="0.3">
      <c r="B2090" s="14">
        <v>46013</v>
      </c>
      <c r="C2090" s="15" t="s">
        <v>179</v>
      </c>
      <c r="D2090" s="16" t="s">
        <v>712</v>
      </c>
      <c r="E2090" s="17">
        <v>2</v>
      </c>
      <c r="F2090" s="18">
        <v>10.6</v>
      </c>
    </row>
    <row r="2091" spans="2:6" ht="16.5" customHeight="1" thickBot="1" x14ac:dyDescent="0.3">
      <c r="B2091" s="14">
        <v>46013</v>
      </c>
      <c r="C2091" s="15" t="s">
        <v>183</v>
      </c>
      <c r="D2091" s="16" t="s">
        <v>439</v>
      </c>
      <c r="E2091" s="17">
        <v>1</v>
      </c>
      <c r="F2091" s="18">
        <v>5.3</v>
      </c>
    </row>
    <row r="2092" spans="2:6" ht="16.5" customHeight="1" thickBot="1" x14ac:dyDescent="0.3">
      <c r="B2092" s="14">
        <v>46013</v>
      </c>
      <c r="C2092" s="15" t="s">
        <v>184</v>
      </c>
      <c r="D2092" s="16" t="s">
        <v>440</v>
      </c>
      <c r="E2092" s="17">
        <v>3</v>
      </c>
      <c r="F2092" s="18">
        <v>15.9</v>
      </c>
    </row>
    <row r="2093" spans="2:6" ht="16.5" customHeight="1" thickBot="1" x14ac:dyDescent="0.3">
      <c r="B2093" s="14">
        <v>46013</v>
      </c>
      <c r="C2093" s="15" t="s">
        <v>195</v>
      </c>
      <c r="D2093" s="16" t="s">
        <v>451</v>
      </c>
      <c r="E2093" s="17">
        <v>18</v>
      </c>
      <c r="F2093" s="18">
        <v>99</v>
      </c>
    </row>
    <row r="2094" spans="2:6" ht="16.5" customHeight="1" thickBot="1" x14ac:dyDescent="0.3">
      <c r="B2094" s="14">
        <v>46013</v>
      </c>
      <c r="C2094" s="15" t="s">
        <v>201</v>
      </c>
      <c r="D2094" s="16" t="s">
        <v>664</v>
      </c>
      <c r="E2094" s="17">
        <v>2</v>
      </c>
      <c r="F2094" s="18">
        <v>11</v>
      </c>
    </row>
    <row r="2095" spans="2:6" ht="16.5" customHeight="1" thickBot="1" x14ac:dyDescent="0.3">
      <c r="B2095" s="14">
        <v>46013</v>
      </c>
      <c r="C2095" s="15" t="s">
        <v>215</v>
      </c>
      <c r="D2095" s="16" t="s">
        <v>471</v>
      </c>
      <c r="E2095" s="17">
        <v>7</v>
      </c>
      <c r="F2095" s="18">
        <v>45.5</v>
      </c>
    </row>
    <row r="2096" spans="2:6" ht="16.5" customHeight="1" thickBot="1" x14ac:dyDescent="0.3">
      <c r="B2096" s="14">
        <v>46013</v>
      </c>
      <c r="C2096" s="15" t="s">
        <v>216</v>
      </c>
      <c r="D2096" s="16" t="s">
        <v>472</v>
      </c>
      <c r="E2096" s="17">
        <v>2</v>
      </c>
      <c r="F2096" s="18">
        <v>12</v>
      </c>
    </row>
    <row r="2097" spans="2:6" ht="16.5" customHeight="1" thickBot="1" x14ac:dyDescent="0.3">
      <c r="B2097" s="14">
        <v>46013</v>
      </c>
      <c r="C2097" s="15" t="s">
        <v>219</v>
      </c>
      <c r="D2097" s="16" t="s">
        <v>475</v>
      </c>
      <c r="E2097" s="17">
        <v>3</v>
      </c>
      <c r="F2097" s="18">
        <v>18</v>
      </c>
    </row>
    <row r="2098" spans="2:6" ht="16.5" customHeight="1" thickBot="1" x14ac:dyDescent="0.3">
      <c r="B2098" s="14">
        <v>46013</v>
      </c>
      <c r="C2098" s="15" t="s">
        <v>225</v>
      </c>
      <c r="D2098" s="16" t="s">
        <v>481</v>
      </c>
      <c r="E2098" s="17">
        <v>3</v>
      </c>
      <c r="F2098" s="18">
        <v>18</v>
      </c>
    </row>
    <row r="2099" spans="2:6" ht="16.5" customHeight="1" thickBot="1" x14ac:dyDescent="0.3">
      <c r="B2099" s="14">
        <v>46013</v>
      </c>
      <c r="C2099" s="15" t="s">
        <v>231</v>
      </c>
      <c r="D2099" s="16" t="s">
        <v>487</v>
      </c>
      <c r="E2099" s="17">
        <v>4</v>
      </c>
      <c r="F2099" s="18">
        <v>26</v>
      </c>
    </row>
    <row r="2100" spans="2:6" ht="16.5" customHeight="1" thickBot="1" x14ac:dyDescent="0.3">
      <c r="B2100" s="14">
        <v>46013</v>
      </c>
      <c r="C2100" s="15" t="s">
        <v>105</v>
      </c>
      <c r="D2100" s="16" t="s">
        <v>681</v>
      </c>
      <c r="E2100" s="17">
        <v>1</v>
      </c>
      <c r="F2100" s="18">
        <v>10.199999999999999</v>
      </c>
    </row>
    <row r="2101" spans="2:6" ht="16.5" customHeight="1" thickBot="1" x14ac:dyDescent="0.3">
      <c r="B2101" s="14">
        <v>46013</v>
      </c>
      <c r="C2101" s="15" t="s">
        <v>204</v>
      </c>
      <c r="D2101" s="16" t="s">
        <v>668</v>
      </c>
      <c r="E2101" s="17">
        <v>2</v>
      </c>
      <c r="F2101" s="18">
        <v>15.4</v>
      </c>
    </row>
    <row r="2102" spans="2:6" ht="16.5" customHeight="1" thickBot="1" x14ac:dyDescent="0.3">
      <c r="B2102" s="14">
        <v>46013</v>
      </c>
      <c r="C2102" s="15">
        <v>10017</v>
      </c>
      <c r="D2102" s="16" t="s">
        <v>691</v>
      </c>
      <c r="E2102" s="17">
        <v>1</v>
      </c>
      <c r="F2102" s="18">
        <v>9.4</v>
      </c>
    </row>
    <row r="2103" spans="2:6" ht="16.5" customHeight="1" thickBot="1" x14ac:dyDescent="0.3">
      <c r="B2103" s="14">
        <v>46013</v>
      </c>
      <c r="C2103" s="15" t="s">
        <v>118</v>
      </c>
      <c r="D2103" s="16" t="s">
        <v>649</v>
      </c>
      <c r="E2103" s="17">
        <v>3</v>
      </c>
      <c r="F2103" s="18">
        <v>16.5</v>
      </c>
    </row>
    <row r="2104" spans="2:6" ht="16.5" customHeight="1" thickBot="1" x14ac:dyDescent="0.3">
      <c r="B2104" s="14">
        <v>46013</v>
      </c>
      <c r="C2104" s="15" t="s">
        <v>122</v>
      </c>
      <c r="D2104" s="16" t="s">
        <v>650</v>
      </c>
      <c r="E2104" s="17">
        <v>2</v>
      </c>
      <c r="F2104" s="18">
        <v>11</v>
      </c>
    </row>
    <row r="2105" spans="2:6" ht="16.5" customHeight="1" thickBot="1" x14ac:dyDescent="0.3">
      <c r="B2105" s="14">
        <v>46013</v>
      </c>
      <c r="C2105" s="15" t="s">
        <v>131</v>
      </c>
      <c r="D2105" s="16" t="s">
        <v>387</v>
      </c>
      <c r="E2105" s="17">
        <v>1</v>
      </c>
      <c r="F2105" s="18">
        <v>5.5</v>
      </c>
    </row>
    <row r="2106" spans="2:6" ht="16.5" customHeight="1" thickBot="1" x14ac:dyDescent="0.3">
      <c r="B2106" s="14">
        <v>46013</v>
      </c>
      <c r="C2106" s="15" t="s">
        <v>153</v>
      </c>
      <c r="D2106" s="16" t="s">
        <v>685</v>
      </c>
      <c r="E2106" s="17">
        <v>1</v>
      </c>
      <c r="F2106" s="18">
        <v>4.5</v>
      </c>
    </row>
    <row r="2107" spans="2:6" ht="16.5" customHeight="1" thickBot="1" x14ac:dyDescent="0.3">
      <c r="B2107" s="14">
        <v>46013</v>
      </c>
      <c r="C2107" s="15">
        <v>10</v>
      </c>
      <c r="D2107" s="16" t="s">
        <v>700</v>
      </c>
      <c r="E2107" s="17">
        <v>1</v>
      </c>
      <c r="F2107" s="18">
        <v>1</v>
      </c>
    </row>
    <row r="2108" spans="2:6" ht="16.5" customHeight="1" thickBot="1" x14ac:dyDescent="0.3">
      <c r="B2108" s="14">
        <v>46013</v>
      </c>
      <c r="C2108" s="15">
        <v>10008</v>
      </c>
      <c r="D2108" s="16" t="s">
        <v>652</v>
      </c>
      <c r="E2108" s="17">
        <v>1</v>
      </c>
      <c r="F2108" s="18">
        <v>2.2000000000000002</v>
      </c>
    </row>
    <row r="2109" spans="2:6" ht="16.5" customHeight="1" thickBot="1" x14ac:dyDescent="0.3">
      <c r="B2109" s="22">
        <v>46013</v>
      </c>
      <c r="C2109" s="23">
        <v>10155</v>
      </c>
      <c r="D2109" s="24" t="s">
        <v>701</v>
      </c>
      <c r="E2109" s="25">
        <v>1</v>
      </c>
      <c r="F2109" s="26">
        <v>1.7</v>
      </c>
    </row>
    <row r="2110" spans="2:6" ht="15.75" customHeight="1" x14ac:dyDescent="0.25">
      <c r="B2110" s="14">
        <v>46014</v>
      </c>
      <c r="C2110" s="15" t="s">
        <v>103</v>
      </c>
      <c r="D2110" s="16" t="s">
        <v>653</v>
      </c>
      <c r="E2110" s="17">
        <v>1</v>
      </c>
      <c r="F2110" s="18">
        <v>5.5</v>
      </c>
    </row>
    <row r="2111" spans="2:6" ht="16.5" customHeight="1" thickBot="1" x14ac:dyDescent="0.3">
      <c r="B2111" s="14">
        <v>46014</v>
      </c>
      <c r="C2111" s="15" t="s">
        <v>104</v>
      </c>
      <c r="D2111" s="16" t="s">
        <v>360</v>
      </c>
      <c r="E2111" s="17">
        <v>6</v>
      </c>
      <c r="F2111" s="18">
        <v>33</v>
      </c>
    </row>
    <row r="2112" spans="2:6" ht="16.5" customHeight="1" thickBot="1" x14ac:dyDescent="0.3">
      <c r="B2112" s="14">
        <v>46014</v>
      </c>
      <c r="C2112" s="15" t="s">
        <v>110</v>
      </c>
      <c r="D2112" s="16" t="s">
        <v>667</v>
      </c>
      <c r="E2112" s="17">
        <v>1</v>
      </c>
      <c r="F2112" s="18">
        <v>5.5</v>
      </c>
    </row>
    <row r="2113" spans="2:6" ht="16.5" customHeight="1" thickBot="1" x14ac:dyDescent="0.3">
      <c r="B2113" s="14">
        <v>46014</v>
      </c>
      <c r="C2113" s="15" t="s">
        <v>111</v>
      </c>
      <c r="D2113" s="16" t="s">
        <v>367</v>
      </c>
      <c r="E2113" s="17">
        <v>1</v>
      </c>
      <c r="F2113" s="18">
        <v>5.5</v>
      </c>
    </row>
    <row r="2114" spans="2:6" ht="16.5" customHeight="1" thickBot="1" x14ac:dyDescent="0.3">
      <c r="B2114" s="14">
        <v>46014</v>
      </c>
      <c r="C2114" s="15" t="s">
        <v>115</v>
      </c>
      <c r="D2114" s="16" t="s">
        <v>640</v>
      </c>
      <c r="E2114" s="17">
        <v>2</v>
      </c>
      <c r="F2114" s="18">
        <v>11</v>
      </c>
    </row>
    <row r="2115" spans="2:6" ht="16.5" customHeight="1" thickBot="1" x14ac:dyDescent="0.3">
      <c r="B2115" s="14">
        <v>46014</v>
      </c>
      <c r="C2115" s="15" t="s">
        <v>139</v>
      </c>
      <c r="D2115" s="16" t="s">
        <v>395</v>
      </c>
      <c r="E2115" s="17">
        <v>1</v>
      </c>
      <c r="F2115" s="18">
        <v>5.3</v>
      </c>
    </row>
    <row r="2116" spans="2:6" ht="16.5" customHeight="1" thickBot="1" x14ac:dyDescent="0.3">
      <c r="B2116" s="14">
        <v>46014</v>
      </c>
      <c r="C2116" s="15" t="s">
        <v>149</v>
      </c>
      <c r="D2116" s="16" t="s">
        <v>706</v>
      </c>
      <c r="E2116" s="17">
        <v>1</v>
      </c>
      <c r="F2116" s="18">
        <v>5.3</v>
      </c>
    </row>
    <row r="2117" spans="2:6" ht="16.5" customHeight="1" thickBot="1" x14ac:dyDescent="0.3">
      <c r="B2117" s="14">
        <v>46014</v>
      </c>
      <c r="C2117" s="15" t="s">
        <v>157</v>
      </c>
      <c r="D2117" s="16" t="s">
        <v>413</v>
      </c>
      <c r="E2117" s="17">
        <v>1</v>
      </c>
      <c r="F2117" s="18">
        <v>6.2</v>
      </c>
    </row>
    <row r="2118" spans="2:6" ht="16.5" customHeight="1" thickBot="1" x14ac:dyDescent="0.3">
      <c r="B2118" s="14">
        <v>46014</v>
      </c>
      <c r="C2118" s="15" t="s">
        <v>165</v>
      </c>
      <c r="D2118" s="16" t="s">
        <v>421</v>
      </c>
      <c r="E2118" s="17">
        <v>1</v>
      </c>
      <c r="F2118" s="18">
        <v>6.2</v>
      </c>
    </row>
    <row r="2119" spans="2:6" ht="16.5" customHeight="1" thickBot="1" x14ac:dyDescent="0.3">
      <c r="B2119" s="14">
        <v>46014</v>
      </c>
      <c r="C2119" s="15" t="s">
        <v>179</v>
      </c>
      <c r="D2119" s="16" t="s">
        <v>712</v>
      </c>
      <c r="E2119" s="17">
        <v>1</v>
      </c>
      <c r="F2119" s="18">
        <v>5.3</v>
      </c>
    </row>
    <row r="2120" spans="2:6" ht="16.5" customHeight="1" thickBot="1" x14ac:dyDescent="0.3">
      <c r="B2120" s="14">
        <v>46014</v>
      </c>
      <c r="C2120" s="15" t="s">
        <v>183</v>
      </c>
      <c r="D2120" s="16" t="s">
        <v>439</v>
      </c>
      <c r="E2120" s="17">
        <v>2</v>
      </c>
      <c r="F2120" s="18">
        <v>10.6</v>
      </c>
    </row>
    <row r="2121" spans="2:6" ht="16.5" customHeight="1" thickBot="1" x14ac:dyDescent="0.3">
      <c r="B2121" s="14">
        <v>46014</v>
      </c>
      <c r="C2121" s="15" t="s">
        <v>195</v>
      </c>
      <c r="D2121" s="16" t="s">
        <v>451</v>
      </c>
      <c r="E2121" s="17">
        <v>8</v>
      </c>
      <c r="F2121" s="18">
        <v>44</v>
      </c>
    </row>
    <row r="2122" spans="2:6" ht="16.5" customHeight="1" thickBot="1" x14ac:dyDescent="0.3">
      <c r="B2122" s="14">
        <v>46014</v>
      </c>
      <c r="C2122" s="15" t="s">
        <v>215</v>
      </c>
      <c r="D2122" s="16" t="s">
        <v>471</v>
      </c>
      <c r="E2122" s="17">
        <v>3</v>
      </c>
      <c r="F2122" s="18">
        <v>19.5</v>
      </c>
    </row>
    <row r="2123" spans="2:6" ht="16.5" customHeight="1" thickBot="1" x14ac:dyDescent="0.3">
      <c r="B2123" s="14">
        <v>46014</v>
      </c>
      <c r="C2123" s="15" t="s">
        <v>216</v>
      </c>
      <c r="D2123" s="16" t="s">
        <v>472</v>
      </c>
      <c r="E2123" s="17">
        <v>2</v>
      </c>
      <c r="F2123" s="18">
        <v>12</v>
      </c>
    </row>
    <row r="2124" spans="2:6" ht="16.5" customHeight="1" thickBot="1" x14ac:dyDescent="0.3">
      <c r="B2124" s="14">
        <v>46014</v>
      </c>
      <c r="C2124" s="15" t="s">
        <v>218</v>
      </c>
      <c r="D2124" s="16" t="s">
        <v>655</v>
      </c>
      <c r="E2124" s="17">
        <v>2</v>
      </c>
      <c r="F2124" s="18">
        <v>11</v>
      </c>
    </row>
    <row r="2125" spans="2:6" ht="16.5" customHeight="1" thickBot="1" x14ac:dyDescent="0.3">
      <c r="B2125" s="14">
        <v>46014</v>
      </c>
      <c r="C2125" s="15" t="s">
        <v>219</v>
      </c>
      <c r="D2125" s="16" t="s">
        <v>475</v>
      </c>
      <c r="E2125" s="17">
        <v>2</v>
      </c>
      <c r="F2125" s="18">
        <v>12</v>
      </c>
    </row>
    <row r="2126" spans="2:6" ht="16.5" customHeight="1" thickBot="1" x14ac:dyDescent="0.3">
      <c r="B2126" s="14">
        <v>46014</v>
      </c>
      <c r="C2126" s="15" t="s">
        <v>225</v>
      </c>
      <c r="D2126" s="16" t="s">
        <v>481</v>
      </c>
      <c r="E2126" s="17">
        <v>2</v>
      </c>
      <c r="F2126" s="18">
        <v>12</v>
      </c>
    </row>
    <row r="2127" spans="2:6" ht="16.5" customHeight="1" thickBot="1" x14ac:dyDescent="0.3">
      <c r="B2127" s="14">
        <v>46014</v>
      </c>
      <c r="C2127" s="15" t="s">
        <v>226</v>
      </c>
      <c r="D2127" s="16" t="s">
        <v>482</v>
      </c>
      <c r="E2127" s="17">
        <v>3</v>
      </c>
      <c r="F2127" s="18">
        <v>16.5</v>
      </c>
    </row>
    <row r="2128" spans="2:6" ht="16.5" customHeight="1" thickBot="1" x14ac:dyDescent="0.3">
      <c r="B2128" s="14">
        <v>46014</v>
      </c>
      <c r="C2128" s="15" t="s">
        <v>232</v>
      </c>
      <c r="D2128" s="16" t="s">
        <v>488</v>
      </c>
      <c r="E2128" s="17">
        <v>1</v>
      </c>
      <c r="F2128" s="18">
        <v>5.5</v>
      </c>
    </row>
    <row r="2129" spans="2:6" ht="16.5" customHeight="1" thickBot="1" x14ac:dyDescent="0.3">
      <c r="B2129" s="14">
        <v>46014</v>
      </c>
      <c r="C2129" s="15">
        <v>10028</v>
      </c>
      <c r="D2129" s="16" t="s">
        <v>713</v>
      </c>
      <c r="E2129" s="17">
        <v>1</v>
      </c>
      <c r="F2129" s="18">
        <v>7.9</v>
      </c>
    </row>
    <row r="2130" spans="2:6" ht="32.25" customHeight="1" thickBot="1" x14ac:dyDescent="0.3">
      <c r="B2130" s="14">
        <v>46014</v>
      </c>
      <c r="C2130" s="15" t="s">
        <v>119</v>
      </c>
      <c r="D2130" s="16" t="s">
        <v>657</v>
      </c>
      <c r="E2130" s="17">
        <v>2</v>
      </c>
      <c r="F2130" s="18">
        <v>11</v>
      </c>
    </row>
    <row r="2131" spans="2:6" ht="16.5" customHeight="1" thickBot="1" x14ac:dyDescent="0.3">
      <c r="B2131" s="14">
        <v>46014</v>
      </c>
      <c r="C2131" s="15" t="s">
        <v>122</v>
      </c>
      <c r="D2131" s="16" t="s">
        <v>650</v>
      </c>
      <c r="E2131" s="17">
        <v>2</v>
      </c>
      <c r="F2131" s="18">
        <v>11</v>
      </c>
    </row>
    <row r="2132" spans="2:6" ht="16.5" customHeight="1" thickBot="1" x14ac:dyDescent="0.3">
      <c r="B2132" s="14">
        <v>46014</v>
      </c>
      <c r="C2132" s="15" t="s">
        <v>123</v>
      </c>
      <c r="D2132" s="16" t="s">
        <v>651</v>
      </c>
      <c r="E2132" s="17">
        <v>14</v>
      </c>
      <c r="F2132" s="18">
        <v>77</v>
      </c>
    </row>
    <row r="2133" spans="2:6" ht="16.5" customHeight="1" thickBot="1" x14ac:dyDescent="0.3">
      <c r="B2133" s="14">
        <v>46014</v>
      </c>
      <c r="C2133" s="15" t="s">
        <v>131</v>
      </c>
      <c r="D2133" s="16" t="s">
        <v>387</v>
      </c>
      <c r="E2133" s="17">
        <v>1</v>
      </c>
      <c r="F2133" s="18">
        <v>5.5</v>
      </c>
    </row>
    <row r="2134" spans="2:6" ht="16.5" customHeight="1" thickBot="1" x14ac:dyDescent="0.3">
      <c r="B2134" s="14">
        <v>46014</v>
      </c>
      <c r="C2134" s="15">
        <v>10</v>
      </c>
      <c r="D2134" s="16" t="s">
        <v>700</v>
      </c>
      <c r="E2134" s="17">
        <v>2</v>
      </c>
      <c r="F2134" s="18">
        <v>2</v>
      </c>
    </row>
    <row r="2135" spans="2:6" ht="16.5" customHeight="1" thickBot="1" x14ac:dyDescent="0.3">
      <c r="B2135" s="22">
        <v>46014</v>
      </c>
      <c r="C2135" s="23">
        <v>10155</v>
      </c>
      <c r="D2135" s="24" t="s">
        <v>701</v>
      </c>
      <c r="E2135" s="25">
        <v>1</v>
      </c>
      <c r="F2135" s="26">
        <v>1.7</v>
      </c>
    </row>
    <row r="2136" spans="2:6" ht="15.75" customHeight="1" x14ac:dyDescent="0.25">
      <c r="B2136" s="14">
        <v>46015</v>
      </c>
      <c r="C2136" s="15" t="s">
        <v>103</v>
      </c>
      <c r="D2136" s="16" t="s">
        <v>653</v>
      </c>
      <c r="E2136" s="17">
        <v>2</v>
      </c>
      <c r="F2136" s="18">
        <v>11</v>
      </c>
    </row>
    <row r="2137" spans="2:6" ht="16.5" customHeight="1" thickBot="1" x14ac:dyDescent="0.3">
      <c r="B2137" s="14">
        <v>46015</v>
      </c>
      <c r="C2137" s="15" t="s">
        <v>104</v>
      </c>
      <c r="D2137" s="16" t="s">
        <v>360</v>
      </c>
      <c r="E2137" s="17">
        <v>1</v>
      </c>
      <c r="F2137" s="18">
        <v>5.5</v>
      </c>
    </row>
    <row r="2138" spans="2:6" ht="16.5" customHeight="1" thickBot="1" x14ac:dyDescent="0.3">
      <c r="B2138" s="14">
        <v>46015</v>
      </c>
      <c r="C2138" s="15" t="s">
        <v>110</v>
      </c>
      <c r="D2138" s="16" t="s">
        <v>667</v>
      </c>
      <c r="E2138" s="17">
        <v>1</v>
      </c>
      <c r="F2138" s="18">
        <v>5.5</v>
      </c>
    </row>
    <row r="2139" spans="2:6" ht="16.5" customHeight="1" thickBot="1" x14ac:dyDescent="0.3">
      <c r="B2139" s="14">
        <v>46015</v>
      </c>
      <c r="C2139" s="15" t="s">
        <v>111</v>
      </c>
      <c r="D2139" s="16" t="s">
        <v>367</v>
      </c>
      <c r="E2139" s="17">
        <v>6</v>
      </c>
      <c r="F2139" s="18">
        <v>33</v>
      </c>
    </row>
    <row r="2140" spans="2:6" ht="16.5" customHeight="1" thickBot="1" x14ac:dyDescent="0.3">
      <c r="B2140" s="14">
        <v>46015</v>
      </c>
      <c r="C2140" s="15" t="s">
        <v>132</v>
      </c>
      <c r="D2140" s="16" t="s">
        <v>388</v>
      </c>
      <c r="E2140" s="17">
        <v>1</v>
      </c>
      <c r="F2140" s="18">
        <v>5.5</v>
      </c>
    </row>
    <row r="2141" spans="2:6" ht="16.5" customHeight="1" thickBot="1" x14ac:dyDescent="0.3">
      <c r="B2141" s="14">
        <v>46015</v>
      </c>
      <c r="C2141" s="15" t="s">
        <v>138</v>
      </c>
      <c r="D2141" s="16" t="s">
        <v>394</v>
      </c>
      <c r="E2141" s="17">
        <v>2</v>
      </c>
      <c r="F2141" s="18">
        <v>10.6</v>
      </c>
    </row>
    <row r="2142" spans="2:6" ht="16.5" customHeight="1" thickBot="1" x14ac:dyDescent="0.3">
      <c r="B2142" s="14">
        <v>46015</v>
      </c>
      <c r="C2142" s="15" t="s">
        <v>139</v>
      </c>
      <c r="D2142" s="16" t="s">
        <v>395</v>
      </c>
      <c r="E2142" s="17">
        <v>1</v>
      </c>
      <c r="F2142" s="18">
        <v>5.3</v>
      </c>
    </row>
    <row r="2143" spans="2:6" ht="16.5" customHeight="1" thickBot="1" x14ac:dyDescent="0.3">
      <c r="B2143" s="14">
        <v>46015</v>
      </c>
      <c r="C2143" s="15" t="s">
        <v>163</v>
      </c>
      <c r="D2143" s="16" t="s">
        <v>696</v>
      </c>
      <c r="E2143" s="17">
        <v>1</v>
      </c>
      <c r="F2143" s="18">
        <v>5.5</v>
      </c>
    </row>
    <row r="2144" spans="2:6" ht="16.5" customHeight="1" thickBot="1" x14ac:dyDescent="0.3">
      <c r="B2144" s="14">
        <v>46015</v>
      </c>
      <c r="C2144" s="15" t="s">
        <v>177</v>
      </c>
      <c r="D2144" s="16" t="s">
        <v>433</v>
      </c>
      <c r="E2144" s="17">
        <v>1</v>
      </c>
      <c r="F2144" s="18">
        <v>5.5</v>
      </c>
    </row>
    <row r="2145" spans="2:6" ht="16.5" customHeight="1" thickBot="1" x14ac:dyDescent="0.3">
      <c r="B2145" s="14">
        <v>46015</v>
      </c>
      <c r="C2145" s="15" t="s">
        <v>179</v>
      </c>
      <c r="D2145" s="16" t="s">
        <v>712</v>
      </c>
      <c r="E2145" s="17">
        <v>1</v>
      </c>
      <c r="F2145" s="18">
        <v>5.3</v>
      </c>
    </row>
    <row r="2146" spans="2:6" ht="16.5" customHeight="1" thickBot="1" x14ac:dyDescent="0.3">
      <c r="B2146" s="14">
        <v>46015</v>
      </c>
      <c r="C2146" s="15" t="s">
        <v>183</v>
      </c>
      <c r="D2146" s="16" t="s">
        <v>439</v>
      </c>
      <c r="E2146" s="17">
        <v>1</v>
      </c>
      <c r="F2146" s="18">
        <v>5.3</v>
      </c>
    </row>
    <row r="2147" spans="2:6" ht="16.5" customHeight="1" thickBot="1" x14ac:dyDescent="0.3">
      <c r="B2147" s="14">
        <v>46015</v>
      </c>
      <c r="C2147" s="15" t="s">
        <v>184</v>
      </c>
      <c r="D2147" s="16" t="s">
        <v>440</v>
      </c>
      <c r="E2147" s="17">
        <v>1</v>
      </c>
      <c r="F2147" s="18">
        <v>5.3</v>
      </c>
    </row>
    <row r="2148" spans="2:6" ht="16.5" customHeight="1" thickBot="1" x14ac:dyDescent="0.3">
      <c r="B2148" s="14">
        <v>46015</v>
      </c>
      <c r="C2148" s="15" t="s">
        <v>191</v>
      </c>
      <c r="D2148" s="16" t="s">
        <v>447</v>
      </c>
      <c r="E2148" s="17">
        <v>1</v>
      </c>
      <c r="F2148" s="18">
        <v>5.5</v>
      </c>
    </row>
    <row r="2149" spans="2:6" ht="16.5" customHeight="1" thickBot="1" x14ac:dyDescent="0.3">
      <c r="B2149" s="14">
        <v>46015</v>
      </c>
      <c r="C2149" s="15" t="s">
        <v>195</v>
      </c>
      <c r="D2149" s="16" t="s">
        <v>451</v>
      </c>
      <c r="E2149" s="17">
        <v>8</v>
      </c>
      <c r="F2149" s="18">
        <v>44</v>
      </c>
    </row>
    <row r="2150" spans="2:6" ht="16.5" customHeight="1" thickBot="1" x14ac:dyDescent="0.3">
      <c r="B2150" s="14">
        <v>46015</v>
      </c>
      <c r="C2150" s="15" t="s">
        <v>215</v>
      </c>
      <c r="D2150" s="16" t="s">
        <v>471</v>
      </c>
      <c r="E2150" s="17">
        <v>4</v>
      </c>
      <c r="F2150" s="18">
        <v>26</v>
      </c>
    </row>
    <row r="2151" spans="2:6" ht="16.5" customHeight="1" thickBot="1" x14ac:dyDescent="0.3">
      <c r="B2151" s="14">
        <v>46015</v>
      </c>
      <c r="C2151" s="15" t="s">
        <v>216</v>
      </c>
      <c r="D2151" s="16" t="s">
        <v>472</v>
      </c>
      <c r="E2151" s="17">
        <v>3</v>
      </c>
      <c r="F2151" s="18">
        <v>18</v>
      </c>
    </row>
    <row r="2152" spans="2:6" ht="16.5" customHeight="1" thickBot="1" x14ac:dyDescent="0.3">
      <c r="B2152" s="14">
        <v>46015</v>
      </c>
      <c r="C2152" s="15" t="s">
        <v>219</v>
      </c>
      <c r="D2152" s="16" t="s">
        <v>475</v>
      </c>
      <c r="E2152" s="17">
        <v>2</v>
      </c>
      <c r="F2152" s="18">
        <v>12</v>
      </c>
    </row>
    <row r="2153" spans="2:6" ht="16.5" customHeight="1" thickBot="1" x14ac:dyDescent="0.3">
      <c r="B2153" s="14">
        <v>46015</v>
      </c>
      <c r="C2153" s="15" t="s">
        <v>220</v>
      </c>
      <c r="D2153" s="16" t="s">
        <v>656</v>
      </c>
      <c r="E2153" s="17">
        <v>1</v>
      </c>
      <c r="F2153" s="18">
        <v>5.3</v>
      </c>
    </row>
    <row r="2154" spans="2:6" ht="16.5" customHeight="1" thickBot="1" x14ac:dyDescent="0.3">
      <c r="B2154" s="14">
        <v>46015</v>
      </c>
      <c r="C2154" s="15" t="s">
        <v>225</v>
      </c>
      <c r="D2154" s="16" t="s">
        <v>481</v>
      </c>
      <c r="E2154" s="17">
        <v>3</v>
      </c>
      <c r="F2154" s="18">
        <v>18</v>
      </c>
    </row>
    <row r="2155" spans="2:6" ht="16.5" customHeight="1" thickBot="1" x14ac:dyDescent="0.3">
      <c r="B2155" s="14">
        <v>46015</v>
      </c>
      <c r="C2155" s="15" t="s">
        <v>226</v>
      </c>
      <c r="D2155" s="16" t="s">
        <v>482</v>
      </c>
      <c r="E2155" s="17">
        <v>2</v>
      </c>
      <c r="F2155" s="18">
        <v>11</v>
      </c>
    </row>
    <row r="2156" spans="2:6" ht="16.5" customHeight="1" thickBot="1" x14ac:dyDescent="0.3">
      <c r="B2156" s="14">
        <v>46015</v>
      </c>
      <c r="C2156" s="15" t="s">
        <v>231</v>
      </c>
      <c r="D2156" s="16" t="s">
        <v>487</v>
      </c>
      <c r="E2156" s="17">
        <v>4</v>
      </c>
      <c r="F2156" s="18">
        <v>26</v>
      </c>
    </row>
    <row r="2157" spans="2:6" ht="16.5" customHeight="1" thickBot="1" x14ac:dyDescent="0.3">
      <c r="B2157" s="14">
        <v>46015</v>
      </c>
      <c r="C2157" s="15" t="s">
        <v>232</v>
      </c>
      <c r="D2157" s="16" t="s">
        <v>488</v>
      </c>
      <c r="E2157" s="17">
        <v>1</v>
      </c>
      <c r="F2157" s="18">
        <v>5.5</v>
      </c>
    </row>
    <row r="2158" spans="2:6" ht="16.5" customHeight="1" thickBot="1" x14ac:dyDescent="0.3">
      <c r="B2158" s="14">
        <v>46015</v>
      </c>
      <c r="C2158" s="15" t="s">
        <v>116</v>
      </c>
      <c r="D2158" s="16" t="s">
        <v>665</v>
      </c>
      <c r="E2158" s="17">
        <v>1</v>
      </c>
      <c r="F2158" s="18">
        <v>5.5</v>
      </c>
    </row>
    <row r="2159" spans="2:6" ht="16.5" customHeight="1" thickBot="1" x14ac:dyDescent="0.3">
      <c r="B2159" s="14">
        <v>46015</v>
      </c>
      <c r="C2159" s="15" t="s">
        <v>118</v>
      </c>
      <c r="D2159" s="16" t="s">
        <v>649</v>
      </c>
      <c r="E2159" s="17">
        <v>1</v>
      </c>
      <c r="F2159" s="18">
        <v>5.5</v>
      </c>
    </row>
    <row r="2160" spans="2:6" ht="16.5" customHeight="1" thickBot="1" x14ac:dyDescent="0.3">
      <c r="B2160" s="14">
        <v>46015</v>
      </c>
      <c r="C2160" s="15" t="s">
        <v>131</v>
      </c>
      <c r="D2160" s="16" t="s">
        <v>387</v>
      </c>
      <c r="E2160" s="17">
        <v>1</v>
      </c>
      <c r="F2160" s="18">
        <v>5.5</v>
      </c>
    </row>
    <row r="2161" spans="2:6" ht="16.5" customHeight="1" thickBot="1" x14ac:dyDescent="0.3">
      <c r="B2161" s="22">
        <v>46015</v>
      </c>
      <c r="C2161" s="23">
        <v>10155</v>
      </c>
      <c r="D2161" s="24" t="s">
        <v>701</v>
      </c>
      <c r="E2161" s="25">
        <v>1</v>
      </c>
      <c r="F2161" s="26">
        <v>1.7</v>
      </c>
    </row>
    <row r="2162" spans="2:6" ht="15.75" customHeight="1" x14ac:dyDescent="0.25">
      <c r="B2162" s="14">
        <v>46016</v>
      </c>
      <c r="C2162" s="15" t="s">
        <v>103</v>
      </c>
      <c r="D2162" s="16" t="s">
        <v>653</v>
      </c>
      <c r="E2162" s="17">
        <v>1</v>
      </c>
      <c r="F2162" s="18">
        <v>5.5</v>
      </c>
    </row>
    <row r="2163" spans="2:6" ht="16.5" customHeight="1" thickBot="1" x14ac:dyDescent="0.3">
      <c r="B2163" s="14">
        <v>46016</v>
      </c>
      <c r="C2163" s="15" t="s">
        <v>104</v>
      </c>
      <c r="D2163" s="16" t="s">
        <v>360</v>
      </c>
      <c r="E2163" s="17">
        <v>1</v>
      </c>
      <c r="F2163" s="18">
        <v>5.5</v>
      </c>
    </row>
    <row r="2164" spans="2:6" ht="16.5" customHeight="1" thickBot="1" x14ac:dyDescent="0.3">
      <c r="B2164" s="14">
        <v>46016</v>
      </c>
      <c r="C2164" s="15" t="s">
        <v>110</v>
      </c>
      <c r="D2164" s="16" t="s">
        <v>667</v>
      </c>
      <c r="E2164" s="17">
        <v>3</v>
      </c>
      <c r="F2164" s="18">
        <v>16.5</v>
      </c>
    </row>
    <row r="2165" spans="2:6" ht="16.5" customHeight="1" thickBot="1" x14ac:dyDescent="0.3">
      <c r="B2165" s="14">
        <v>46016</v>
      </c>
      <c r="C2165" s="15" t="s">
        <v>111</v>
      </c>
      <c r="D2165" s="16" t="s">
        <v>367</v>
      </c>
      <c r="E2165" s="17">
        <v>1</v>
      </c>
      <c r="F2165" s="18">
        <v>5.5</v>
      </c>
    </row>
    <row r="2166" spans="2:6" ht="16.5" customHeight="1" thickBot="1" x14ac:dyDescent="0.3">
      <c r="B2166" s="14">
        <v>46016</v>
      </c>
      <c r="C2166" s="15" t="s">
        <v>130</v>
      </c>
      <c r="D2166" s="16" t="s">
        <v>386</v>
      </c>
      <c r="E2166" s="17">
        <v>1</v>
      </c>
      <c r="F2166" s="18">
        <v>5.5</v>
      </c>
    </row>
    <row r="2167" spans="2:6" ht="16.5" customHeight="1" thickBot="1" x14ac:dyDescent="0.3">
      <c r="B2167" s="14">
        <v>46016</v>
      </c>
      <c r="C2167" s="15" t="s">
        <v>132</v>
      </c>
      <c r="D2167" s="16" t="s">
        <v>388</v>
      </c>
      <c r="E2167" s="17">
        <v>1</v>
      </c>
      <c r="F2167" s="18">
        <v>5.5</v>
      </c>
    </row>
    <row r="2168" spans="2:6" ht="16.5" customHeight="1" thickBot="1" x14ac:dyDescent="0.3">
      <c r="B2168" s="14">
        <v>46016</v>
      </c>
      <c r="C2168" s="15" t="s">
        <v>139</v>
      </c>
      <c r="D2168" s="16" t="s">
        <v>395</v>
      </c>
      <c r="E2168" s="17">
        <v>4</v>
      </c>
      <c r="F2168" s="18">
        <v>21.2</v>
      </c>
    </row>
    <row r="2169" spans="2:6" ht="16.5" customHeight="1" thickBot="1" x14ac:dyDescent="0.3">
      <c r="B2169" s="14">
        <v>46016</v>
      </c>
      <c r="C2169" s="15" t="s">
        <v>172</v>
      </c>
      <c r="D2169" s="16" t="s">
        <v>643</v>
      </c>
      <c r="E2169" s="17">
        <v>1</v>
      </c>
      <c r="F2169" s="18">
        <v>5.4</v>
      </c>
    </row>
    <row r="2170" spans="2:6" ht="16.5" customHeight="1" thickBot="1" x14ac:dyDescent="0.3">
      <c r="B2170" s="14">
        <v>46016</v>
      </c>
      <c r="C2170" s="15" t="s">
        <v>179</v>
      </c>
      <c r="D2170" s="16" t="s">
        <v>712</v>
      </c>
      <c r="E2170" s="17">
        <v>2</v>
      </c>
      <c r="F2170" s="18">
        <v>10.6</v>
      </c>
    </row>
    <row r="2171" spans="2:6" ht="16.5" customHeight="1" thickBot="1" x14ac:dyDescent="0.3">
      <c r="B2171" s="14">
        <v>46016</v>
      </c>
      <c r="C2171" s="15" t="s">
        <v>184</v>
      </c>
      <c r="D2171" s="16" t="s">
        <v>440</v>
      </c>
      <c r="E2171" s="17">
        <v>2</v>
      </c>
      <c r="F2171" s="18">
        <v>10.6</v>
      </c>
    </row>
    <row r="2172" spans="2:6" ht="16.5" customHeight="1" thickBot="1" x14ac:dyDescent="0.3">
      <c r="B2172" s="14">
        <v>46016</v>
      </c>
      <c r="C2172" s="15" t="s">
        <v>195</v>
      </c>
      <c r="D2172" s="16" t="s">
        <v>451</v>
      </c>
      <c r="E2172" s="17">
        <v>12</v>
      </c>
      <c r="F2172" s="18">
        <v>66</v>
      </c>
    </row>
    <row r="2173" spans="2:6" ht="16.5" customHeight="1" thickBot="1" x14ac:dyDescent="0.3">
      <c r="B2173" s="14">
        <v>46016</v>
      </c>
      <c r="C2173" s="15" t="s">
        <v>201</v>
      </c>
      <c r="D2173" s="16" t="s">
        <v>664</v>
      </c>
      <c r="E2173" s="17">
        <v>2</v>
      </c>
      <c r="F2173" s="18">
        <v>11</v>
      </c>
    </row>
    <row r="2174" spans="2:6" ht="16.5" customHeight="1" thickBot="1" x14ac:dyDescent="0.3">
      <c r="B2174" s="14">
        <v>46016</v>
      </c>
      <c r="C2174" s="15" t="s">
        <v>213</v>
      </c>
      <c r="D2174" s="16" t="s">
        <v>469</v>
      </c>
      <c r="E2174" s="17">
        <v>1</v>
      </c>
      <c r="F2174" s="18">
        <v>5.5</v>
      </c>
    </row>
    <row r="2175" spans="2:6" ht="16.5" customHeight="1" thickBot="1" x14ac:dyDescent="0.3">
      <c r="B2175" s="14">
        <v>46016</v>
      </c>
      <c r="C2175" s="15" t="s">
        <v>215</v>
      </c>
      <c r="D2175" s="16" t="s">
        <v>471</v>
      </c>
      <c r="E2175" s="17">
        <v>2</v>
      </c>
      <c r="F2175" s="18">
        <v>13</v>
      </c>
    </row>
    <row r="2176" spans="2:6" ht="16.5" customHeight="1" thickBot="1" x14ac:dyDescent="0.3">
      <c r="B2176" s="14">
        <v>46016</v>
      </c>
      <c r="C2176" s="15" t="s">
        <v>216</v>
      </c>
      <c r="D2176" s="16" t="s">
        <v>472</v>
      </c>
      <c r="E2176" s="17">
        <v>2</v>
      </c>
      <c r="F2176" s="18">
        <v>12</v>
      </c>
    </row>
    <row r="2177" spans="2:6" ht="16.5" customHeight="1" thickBot="1" x14ac:dyDescent="0.3">
      <c r="B2177" s="14">
        <v>46016</v>
      </c>
      <c r="C2177" s="15" t="s">
        <v>219</v>
      </c>
      <c r="D2177" s="16" t="s">
        <v>475</v>
      </c>
      <c r="E2177" s="17">
        <v>1</v>
      </c>
      <c r="F2177" s="18">
        <v>6</v>
      </c>
    </row>
    <row r="2178" spans="2:6" ht="16.5" customHeight="1" thickBot="1" x14ac:dyDescent="0.3">
      <c r="B2178" s="14">
        <v>46016</v>
      </c>
      <c r="C2178" s="15" t="s">
        <v>220</v>
      </c>
      <c r="D2178" s="16" t="s">
        <v>656</v>
      </c>
      <c r="E2178" s="17">
        <v>1</v>
      </c>
      <c r="F2178" s="18">
        <v>5.3</v>
      </c>
    </row>
    <row r="2179" spans="2:6" ht="16.5" customHeight="1" thickBot="1" x14ac:dyDescent="0.3">
      <c r="B2179" s="14">
        <v>46016</v>
      </c>
      <c r="C2179" s="15" t="s">
        <v>226</v>
      </c>
      <c r="D2179" s="16" t="s">
        <v>482</v>
      </c>
      <c r="E2179" s="17">
        <v>1</v>
      </c>
      <c r="F2179" s="18">
        <v>5.5</v>
      </c>
    </row>
    <row r="2180" spans="2:6" ht="16.5" customHeight="1" thickBot="1" x14ac:dyDescent="0.3">
      <c r="B2180" s="14">
        <v>46016</v>
      </c>
      <c r="C2180" s="15" t="s">
        <v>231</v>
      </c>
      <c r="D2180" s="16" t="s">
        <v>487</v>
      </c>
      <c r="E2180" s="17">
        <v>1</v>
      </c>
      <c r="F2180" s="18">
        <v>6.5</v>
      </c>
    </row>
    <row r="2181" spans="2:6" ht="16.5" customHeight="1" thickBot="1" x14ac:dyDescent="0.3">
      <c r="B2181" s="14">
        <v>46016</v>
      </c>
      <c r="C2181" s="15" t="s">
        <v>232</v>
      </c>
      <c r="D2181" s="16" t="s">
        <v>488</v>
      </c>
      <c r="E2181" s="17">
        <v>1</v>
      </c>
      <c r="F2181" s="18">
        <v>5.5</v>
      </c>
    </row>
    <row r="2182" spans="2:6" ht="16.5" customHeight="1" thickBot="1" x14ac:dyDescent="0.3">
      <c r="B2182" s="14">
        <v>46016</v>
      </c>
      <c r="C2182" s="15" t="s">
        <v>211</v>
      </c>
      <c r="D2182" s="16" t="s">
        <v>467</v>
      </c>
      <c r="E2182" s="17">
        <v>1</v>
      </c>
      <c r="F2182" s="18">
        <v>4.5</v>
      </c>
    </row>
    <row r="2183" spans="2:6" ht="16.5" customHeight="1" thickBot="1" x14ac:dyDescent="0.3">
      <c r="B2183" s="14">
        <v>46016</v>
      </c>
      <c r="C2183" s="15" t="s">
        <v>206</v>
      </c>
      <c r="D2183" s="16" t="s">
        <v>462</v>
      </c>
      <c r="E2183" s="17">
        <v>1</v>
      </c>
      <c r="F2183" s="18">
        <v>2.7</v>
      </c>
    </row>
    <row r="2184" spans="2:6" ht="16.5" customHeight="1" thickBot="1" x14ac:dyDescent="0.3">
      <c r="B2184" s="14">
        <v>46016</v>
      </c>
      <c r="C2184" s="15" t="s">
        <v>118</v>
      </c>
      <c r="D2184" s="16" t="s">
        <v>649</v>
      </c>
      <c r="E2184" s="17">
        <v>1</v>
      </c>
      <c r="F2184" s="18">
        <v>5.5</v>
      </c>
    </row>
    <row r="2185" spans="2:6" ht="16.5" customHeight="1" thickBot="1" x14ac:dyDescent="0.3">
      <c r="B2185" s="14">
        <v>46016</v>
      </c>
      <c r="C2185" s="15" t="s">
        <v>131</v>
      </c>
      <c r="D2185" s="16" t="s">
        <v>387</v>
      </c>
      <c r="E2185" s="17">
        <v>2</v>
      </c>
      <c r="F2185" s="18">
        <v>11</v>
      </c>
    </row>
    <row r="2186" spans="2:6" ht="16.5" customHeight="1" thickBot="1" x14ac:dyDescent="0.3">
      <c r="B2186" s="14">
        <v>46016</v>
      </c>
      <c r="C2186" s="15" t="s">
        <v>153</v>
      </c>
      <c r="D2186" s="16" t="s">
        <v>685</v>
      </c>
      <c r="E2186" s="17">
        <v>1</v>
      </c>
      <c r="F2186" s="18">
        <v>4.5</v>
      </c>
    </row>
    <row r="2187" spans="2:6" ht="16.5" customHeight="1" thickBot="1" x14ac:dyDescent="0.3">
      <c r="B2187" s="14">
        <v>46016</v>
      </c>
      <c r="C2187" s="15">
        <v>10</v>
      </c>
      <c r="D2187" s="16" t="s">
        <v>700</v>
      </c>
      <c r="E2187" s="17">
        <v>1</v>
      </c>
      <c r="F2187" s="18">
        <v>1</v>
      </c>
    </row>
    <row r="2188" spans="2:6" ht="16.5" customHeight="1" thickBot="1" x14ac:dyDescent="0.3">
      <c r="B2188" s="22">
        <v>46016</v>
      </c>
      <c r="C2188" s="23">
        <v>10009</v>
      </c>
      <c r="D2188" s="24" t="s">
        <v>660</v>
      </c>
      <c r="E2188" s="25">
        <v>1</v>
      </c>
      <c r="F2188" s="26">
        <v>1.5</v>
      </c>
    </row>
    <row r="2189" spans="2:6" ht="15.75" customHeight="1" x14ac:dyDescent="0.25">
      <c r="B2189" s="14">
        <v>46017</v>
      </c>
      <c r="C2189" s="15" t="s">
        <v>103</v>
      </c>
      <c r="D2189" s="16" t="s">
        <v>653</v>
      </c>
      <c r="E2189" s="17">
        <v>2</v>
      </c>
      <c r="F2189" s="18">
        <v>11</v>
      </c>
    </row>
    <row r="2190" spans="2:6" ht="16.5" customHeight="1" thickBot="1" x14ac:dyDescent="0.3">
      <c r="B2190" s="14">
        <v>46017</v>
      </c>
      <c r="C2190" s="15" t="s">
        <v>106</v>
      </c>
      <c r="D2190" s="16" t="s">
        <v>710</v>
      </c>
      <c r="E2190" s="17">
        <v>1</v>
      </c>
      <c r="F2190" s="18">
        <v>5</v>
      </c>
    </row>
    <row r="2191" spans="2:6" ht="16.5" customHeight="1" thickBot="1" x14ac:dyDescent="0.3">
      <c r="B2191" s="14">
        <v>46017</v>
      </c>
      <c r="C2191" s="15" t="s">
        <v>110</v>
      </c>
      <c r="D2191" s="16" t="s">
        <v>667</v>
      </c>
      <c r="E2191" s="17">
        <v>1</v>
      </c>
      <c r="F2191" s="18">
        <v>5.5</v>
      </c>
    </row>
    <row r="2192" spans="2:6" ht="16.5" customHeight="1" thickBot="1" x14ac:dyDescent="0.3">
      <c r="B2192" s="14">
        <v>46017</v>
      </c>
      <c r="C2192" s="15" t="s">
        <v>111</v>
      </c>
      <c r="D2192" s="16" t="s">
        <v>367</v>
      </c>
      <c r="E2192" s="17">
        <v>2</v>
      </c>
      <c r="F2192" s="18">
        <v>11</v>
      </c>
    </row>
    <row r="2193" spans="2:6" ht="16.5" customHeight="1" thickBot="1" x14ac:dyDescent="0.3">
      <c r="B2193" s="14">
        <v>46017</v>
      </c>
      <c r="C2193" s="15" t="s">
        <v>112</v>
      </c>
      <c r="D2193" s="16" t="s">
        <v>669</v>
      </c>
      <c r="E2193" s="17">
        <v>2</v>
      </c>
      <c r="F2193" s="18">
        <v>11</v>
      </c>
    </row>
    <row r="2194" spans="2:6" ht="16.5" customHeight="1" thickBot="1" x14ac:dyDescent="0.3">
      <c r="B2194" s="14">
        <v>46017</v>
      </c>
      <c r="C2194" s="15" t="s">
        <v>115</v>
      </c>
      <c r="D2194" s="16" t="s">
        <v>640</v>
      </c>
      <c r="E2194" s="17">
        <v>2</v>
      </c>
      <c r="F2194" s="18">
        <v>11</v>
      </c>
    </row>
    <row r="2195" spans="2:6" ht="16.5" customHeight="1" thickBot="1" x14ac:dyDescent="0.3">
      <c r="B2195" s="14">
        <v>46017</v>
      </c>
      <c r="C2195" s="15" t="s">
        <v>130</v>
      </c>
      <c r="D2195" s="16" t="s">
        <v>386</v>
      </c>
      <c r="E2195" s="17">
        <v>2</v>
      </c>
      <c r="F2195" s="18">
        <v>11</v>
      </c>
    </row>
    <row r="2196" spans="2:6" ht="16.5" customHeight="1" thickBot="1" x14ac:dyDescent="0.3">
      <c r="B2196" s="14">
        <v>46017</v>
      </c>
      <c r="C2196" s="15" t="s">
        <v>138</v>
      </c>
      <c r="D2196" s="16" t="s">
        <v>394</v>
      </c>
      <c r="E2196" s="17">
        <v>1</v>
      </c>
      <c r="F2196" s="18">
        <v>5.3</v>
      </c>
    </row>
    <row r="2197" spans="2:6" ht="16.5" customHeight="1" thickBot="1" x14ac:dyDescent="0.3">
      <c r="B2197" s="14">
        <v>46017</v>
      </c>
      <c r="C2197" s="15" t="s">
        <v>139</v>
      </c>
      <c r="D2197" s="16" t="s">
        <v>395</v>
      </c>
      <c r="E2197" s="17">
        <v>1</v>
      </c>
      <c r="F2197" s="18">
        <v>5.3</v>
      </c>
    </row>
    <row r="2198" spans="2:6" ht="16.5" customHeight="1" thickBot="1" x14ac:dyDescent="0.3">
      <c r="B2198" s="14">
        <v>46017</v>
      </c>
      <c r="C2198" s="15" t="s">
        <v>157</v>
      </c>
      <c r="D2198" s="16" t="s">
        <v>413</v>
      </c>
      <c r="E2198" s="17">
        <v>1</v>
      </c>
      <c r="F2198" s="18">
        <v>6.2</v>
      </c>
    </row>
    <row r="2199" spans="2:6" ht="16.5" customHeight="1" thickBot="1" x14ac:dyDescent="0.3">
      <c r="B2199" s="14">
        <v>46017</v>
      </c>
      <c r="C2199" s="15" t="s">
        <v>161</v>
      </c>
      <c r="D2199" s="16" t="s">
        <v>417</v>
      </c>
      <c r="E2199" s="17">
        <v>1</v>
      </c>
      <c r="F2199" s="18">
        <v>5.3</v>
      </c>
    </row>
    <row r="2200" spans="2:6" ht="16.5" customHeight="1" thickBot="1" x14ac:dyDescent="0.3">
      <c r="B2200" s="14">
        <v>46017</v>
      </c>
      <c r="C2200" s="15" t="s">
        <v>175</v>
      </c>
      <c r="D2200" s="16" t="s">
        <v>431</v>
      </c>
      <c r="E2200" s="17">
        <v>1</v>
      </c>
      <c r="F2200" s="18">
        <v>5.5</v>
      </c>
    </row>
    <row r="2201" spans="2:6" ht="16.5" customHeight="1" thickBot="1" x14ac:dyDescent="0.3">
      <c r="B2201" s="14">
        <v>46017</v>
      </c>
      <c r="C2201" s="15" t="s">
        <v>179</v>
      </c>
      <c r="D2201" s="16" t="s">
        <v>712</v>
      </c>
      <c r="E2201" s="17">
        <v>2</v>
      </c>
      <c r="F2201" s="18">
        <v>10.6</v>
      </c>
    </row>
    <row r="2202" spans="2:6" ht="16.5" customHeight="1" thickBot="1" x14ac:dyDescent="0.3">
      <c r="B2202" s="14">
        <v>46017</v>
      </c>
      <c r="C2202" s="15" t="s">
        <v>184</v>
      </c>
      <c r="D2202" s="16" t="s">
        <v>440</v>
      </c>
      <c r="E2202" s="17">
        <v>1</v>
      </c>
      <c r="F2202" s="18">
        <v>5.3</v>
      </c>
    </row>
    <row r="2203" spans="2:6" ht="16.5" customHeight="1" thickBot="1" x14ac:dyDescent="0.3">
      <c r="B2203" s="14">
        <v>46017</v>
      </c>
      <c r="C2203" s="15" t="s">
        <v>195</v>
      </c>
      <c r="D2203" s="16" t="s">
        <v>451</v>
      </c>
      <c r="E2203" s="17">
        <v>9</v>
      </c>
      <c r="F2203" s="18">
        <v>49.5</v>
      </c>
    </row>
    <row r="2204" spans="2:6" ht="16.5" customHeight="1" thickBot="1" x14ac:dyDescent="0.3">
      <c r="B2204" s="14">
        <v>46017</v>
      </c>
      <c r="C2204" s="15" t="s">
        <v>205</v>
      </c>
      <c r="D2204" s="16" t="s">
        <v>461</v>
      </c>
      <c r="E2204" s="17">
        <v>1</v>
      </c>
      <c r="F2204" s="18">
        <v>5.4</v>
      </c>
    </row>
    <row r="2205" spans="2:6" ht="16.5" customHeight="1" thickBot="1" x14ac:dyDescent="0.3">
      <c r="B2205" s="14">
        <v>46017</v>
      </c>
      <c r="C2205" s="15" t="s">
        <v>215</v>
      </c>
      <c r="D2205" s="16" t="s">
        <v>471</v>
      </c>
      <c r="E2205" s="17">
        <v>5</v>
      </c>
      <c r="F2205" s="18">
        <v>32.5</v>
      </c>
    </row>
    <row r="2206" spans="2:6" ht="16.5" customHeight="1" thickBot="1" x14ac:dyDescent="0.3">
      <c r="B2206" s="14">
        <v>46017</v>
      </c>
      <c r="C2206" s="15" t="s">
        <v>216</v>
      </c>
      <c r="D2206" s="16" t="s">
        <v>472</v>
      </c>
      <c r="E2206" s="17">
        <v>1</v>
      </c>
      <c r="F2206" s="18">
        <v>6</v>
      </c>
    </row>
    <row r="2207" spans="2:6" ht="16.5" customHeight="1" thickBot="1" x14ac:dyDescent="0.3">
      <c r="B2207" s="14">
        <v>46017</v>
      </c>
      <c r="C2207" s="15" t="s">
        <v>219</v>
      </c>
      <c r="D2207" s="16" t="s">
        <v>475</v>
      </c>
      <c r="E2207" s="17">
        <v>4</v>
      </c>
      <c r="F2207" s="18">
        <v>24</v>
      </c>
    </row>
    <row r="2208" spans="2:6" ht="16.5" customHeight="1" thickBot="1" x14ac:dyDescent="0.3">
      <c r="B2208" s="14">
        <v>46017</v>
      </c>
      <c r="C2208" s="15" t="s">
        <v>226</v>
      </c>
      <c r="D2208" s="16" t="s">
        <v>482</v>
      </c>
      <c r="E2208" s="17">
        <v>1</v>
      </c>
      <c r="F2208" s="18">
        <v>5.5</v>
      </c>
    </row>
    <row r="2209" spans="2:6" ht="16.5" customHeight="1" thickBot="1" x14ac:dyDescent="0.3">
      <c r="B2209" s="14">
        <v>46017</v>
      </c>
      <c r="C2209" s="15" t="s">
        <v>231</v>
      </c>
      <c r="D2209" s="16" t="s">
        <v>487</v>
      </c>
      <c r="E2209" s="17">
        <v>5</v>
      </c>
      <c r="F2209" s="18">
        <v>32.5</v>
      </c>
    </row>
    <row r="2210" spans="2:6" ht="16.5" customHeight="1" thickBot="1" x14ac:dyDescent="0.3">
      <c r="B2210" s="14">
        <v>46017</v>
      </c>
      <c r="C2210" s="15" t="s">
        <v>235</v>
      </c>
      <c r="D2210" s="16" t="s">
        <v>702</v>
      </c>
      <c r="E2210" s="17">
        <v>2</v>
      </c>
      <c r="F2210" s="18">
        <v>11</v>
      </c>
    </row>
    <row r="2211" spans="2:6" ht="16.5" customHeight="1" thickBot="1" x14ac:dyDescent="0.3">
      <c r="B2211" s="14">
        <v>46017</v>
      </c>
      <c r="C2211" s="15" t="s">
        <v>211</v>
      </c>
      <c r="D2211" s="16" t="s">
        <v>467</v>
      </c>
      <c r="E2211" s="17">
        <v>3</v>
      </c>
      <c r="F2211" s="18">
        <v>13.5</v>
      </c>
    </row>
    <row r="2212" spans="2:6" ht="16.5" customHeight="1" thickBot="1" x14ac:dyDescent="0.3">
      <c r="B2212" s="14">
        <v>46017</v>
      </c>
      <c r="C2212" s="15" t="s">
        <v>206</v>
      </c>
      <c r="D2212" s="16" t="s">
        <v>462</v>
      </c>
      <c r="E2212" s="17">
        <v>1</v>
      </c>
      <c r="F2212" s="18">
        <v>2.7</v>
      </c>
    </row>
    <row r="2213" spans="2:6" ht="16.5" customHeight="1" thickBot="1" x14ac:dyDescent="0.3">
      <c r="B2213" s="14">
        <v>46017</v>
      </c>
      <c r="C2213" s="15" t="s">
        <v>202</v>
      </c>
      <c r="D2213" s="16" t="s">
        <v>699</v>
      </c>
      <c r="E2213" s="17">
        <v>1</v>
      </c>
      <c r="F2213" s="18">
        <v>7.7</v>
      </c>
    </row>
    <row r="2214" spans="2:6" ht="16.5" customHeight="1" thickBot="1" x14ac:dyDescent="0.3">
      <c r="B2214" s="14">
        <v>46017</v>
      </c>
      <c r="C2214" s="15" t="s">
        <v>204</v>
      </c>
      <c r="D2214" s="16" t="s">
        <v>668</v>
      </c>
      <c r="E2214" s="17">
        <v>1</v>
      </c>
      <c r="F2214" s="18">
        <v>7.7</v>
      </c>
    </row>
    <row r="2215" spans="2:6" ht="16.5" customHeight="1" thickBot="1" x14ac:dyDescent="0.3">
      <c r="B2215" s="14">
        <v>46017</v>
      </c>
      <c r="C2215" s="15">
        <v>10028</v>
      </c>
      <c r="D2215" s="16" t="s">
        <v>713</v>
      </c>
      <c r="E2215" s="17">
        <v>1</v>
      </c>
      <c r="F2215" s="18">
        <v>7.9</v>
      </c>
    </row>
    <row r="2216" spans="2:6" ht="32.25" customHeight="1" thickBot="1" x14ac:dyDescent="0.3">
      <c r="B2216" s="14">
        <v>46017</v>
      </c>
      <c r="C2216" s="15">
        <v>10047</v>
      </c>
      <c r="D2216" s="16" t="s">
        <v>680</v>
      </c>
      <c r="E2216" s="17">
        <v>1</v>
      </c>
      <c r="F2216" s="18">
        <v>7.9</v>
      </c>
    </row>
    <row r="2217" spans="2:6" ht="16.5" customHeight="1" thickBot="1" x14ac:dyDescent="0.3">
      <c r="B2217" s="14">
        <v>46017</v>
      </c>
      <c r="C2217" s="15" t="s">
        <v>118</v>
      </c>
      <c r="D2217" s="16" t="s">
        <v>649</v>
      </c>
      <c r="E2217" s="17">
        <v>3</v>
      </c>
      <c r="F2217" s="18">
        <v>16.5</v>
      </c>
    </row>
    <row r="2218" spans="2:6" ht="16.5" customHeight="1" thickBot="1" x14ac:dyDescent="0.3">
      <c r="B2218" s="14">
        <v>46017</v>
      </c>
      <c r="C2218" s="15" t="s">
        <v>119</v>
      </c>
      <c r="D2218" s="16" t="s">
        <v>657</v>
      </c>
      <c r="E2218" s="17">
        <v>1</v>
      </c>
      <c r="F2218" s="18">
        <v>5.5</v>
      </c>
    </row>
    <row r="2219" spans="2:6" ht="16.5" customHeight="1" thickBot="1" x14ac:dyDescent="0.3">
      <c r="B2219" s="14">
        <v>46017</v>
      </c>
      <c r="C2219" s="15" t="s">
        <v>121</v>
      </c>
      <c r="D2219" s="16" t="s">
        <v>658</v>
      </c>
      <c r="E2219" s="17">
        <v>2</v>
      </c>
      <c r="F2219" s="18">
        <v>11</v>
      </c>
    </row>
    <row r="2220" spans="2:6" ht="16.5" customHeight="1" thickBot="1" x14ac:dyDescent="0.3">
      <c r="B2220" s="14">
        <v>46017</v>
      </c>
      <c r="C2220" s="15" t="s">
        <v>122</v>
      </c>
      <c r="D2220" s="16" t="s">
        <v>650</v>
      </c>
      <c r="E2220" s="17">
        <v>1</v>
      </c>
      <c r="F2220" s="18">
        <v>5.5</v>
      </c>
    </row>
    <row r="2221" spans="2:6" ht="16.5" customHeight="1" thickBot="1" x14ac:dyDescent="0.3">
      <c r="B2221" s="14">
        <v>46017</v>
      </c>
      <c r="C2221" s="15" t="s">
        <v>123</v>
      </c>
      <c r="D2221" s="16" t="s">
        <v>651</v>
      </c>
      <c r="E2221" s="17">
        <v>4</v>
      </c>
      <c r="F2221" s="18">
        <v>22</v>
      </c>
    </row>
    <row r="2222" spans="2:6" ht="16.5" customHeight="1" thickBot="1" x14ac:dyDescent="0.3">
      <c r="B2222" s="14">
        <v>46017</v>
      </c>
      <c r="C2222" s="15" t="s">
        <v>153</v>
      </c>
      <c r="D2222" s="16" t="s">
        <v>685</v>
      </c>
      <c r="E2222" s="17">
        <v>1</v>
      </c>
      <c r="F2222" s="18">
        <v>4.5</v>
      </c>
    </row>
    <row r="2223" spans="2:6" ht="16.5" customHeight="1" thickBot="1" x14ac:dyDescent="0.3">
      <c r="B2223" s="14">
        <v>46017</v>
      </c>
      <c r="C2223" s="15">
        <v>10</v>
      </c>
      <c r="D2223" s="16" t="s">
        <v>700</v>
      </c>
      <c r="E2223" s="17">
        <v>1</v>
      </c>
      <c r="F2223" s="18">
        <v>1</v>
      </c>
    </row>
    <row r="2224" spans="2:6" ht="16.5" customHeight="1" thickBot="1" x14ac:dyDescent="0.3">
      <c r="B2224" s="14">
        <v>46017</v>
      </c>
      <c r="C2224" s="15">
        <v>10009</v>
      </c>
      <c r="D2224" s="16" t="s">
        <v>660</v>
      </c>
      <c r="E2224" s="17">
        <v>2</v>
      </c>
      <c r="F2224" s="18">
        <v>3</v>
      </c>
    </row>
    <row r="2225" spans="2:6" ht="16.5" customHeight="1" thickBot="1" x14ac:dyDescent="0.3">
      <c r="B2225" s="22">
        <v>46017</v>
      </c>
      <c r="C2225" s="23">
        <v>10155</v>
      </c>
      <c r="D2225" s="24" t="s">
        <v>701</v>
      </c>
      <c r="E2225" s="25">
        <v>1</v>
      </c>
      <c r="F2225" s="26">
        <v>1.7</v>
      </c>
    </row>
    <row r="2226" spans="2:6" ht="15.75" customHeight="1" x14ac:dyDescent="0.25">
      <c r="B2226" s="14">
        <v>46018</v>
      </c>
      <c r="C2226" s="15" t="s">
        <v>103</v>
      </c>
      <c r="D2226" s="16" t="s">
        <v>653</v>
      </c>
      <c r="E2226" s="17">
        <v>1</v>
      </c>
      <c r="F2226" s="18">
        <v>5.5</v>
      </c>
    </row>
    <row r="2227" spans="2:6" ht="16.5" customHeight="1" thickBot="1" x14ac:dyDescent="0.3">
      <c r="B2227" s="14">
        <v>46018</v>
      </c>
      <c r="C2227" s="15" t="s">
        <v>104</v>
      </c>
      <c r="D2227" s="16" t="s">
        <v>360</v>
      </c>
      <c r="E2227" s="17">
        <v>2</v>
      </c>
      <c r="F2227" s="18">
        <v>11</v>
      </c>
    </row>
    <row r="2228" spans="2:6" ht="16.5" customHeight="1" thickBot="1" x14ac:dyDescent="0.3">
      <c r="B2228" s="14">
        <v>46018</v>
      </c>
      <c r="C2228" s="15" t="s">
        <v>106</v>
      </c>
      <c r="D2228" s="16" t="s">
        <v>710</v>
      </c>
      <c r="E2228" s="17">
        <v>2</v>
      </c>
      <c r="F2228" s="18">
        <v>10</v>
      </c>
    </row>
    <row r="2229" spans="2:6" ht="16.5" customHeight="1" thickBot="1" x14ac:dyDescent="0.3">
      <c r="B2229" s="14">
        <v>46018</v>
      </c>
      <c r="C2229" s="15" t="s">
        <v>110</v>
      </c>
      <c r="D2229" s="16" t="s">
        <v>667</v>
      </c>
      <c r="E2229" s="17">
        <v>1</v>
      </c>
      <c r="F2229" s="18">
        <v>5.5</v>
      </c>
    </row>
    <row r="2230" spans="2:6" ht="16.5" customHeight="1" thickBot="1" x14ac:dyDescent="0.3">
      <c r="B2230" s="14">
        <v>46018</v>
      </c>
      <c r="C2230" s="15" t="s">
        <v>129</v>
      </c>
      <c r="D2230" s="16" t="s">
        <v>385</v>
      </c>
      <c r="E2230" s="17">
        <v>1</v>
      </c>
      <c r="F2230" s="18">
        <v>5.3</v>
      </c>
    </row>
    <row r="2231" spans="2:6" ht="16.5" customHeight="1" thickBot="1" x14ac:dyDescent="0.3">
      <c r="B2231" s="14">
        <v>46018</v>
      </c>
      <c r="C2231" s="15" t="s">
        <v>130</v>
      </c>
      <c r="D2231" s="16" t="s">
        <v>386</v>
      </c>
      <c r="E2231" s="17">
        <v>1</v>
      </c>
      <c r="F2231" s="18">
        <v>5.5</v>
      </c>
    </row>
    <row r="2232" spans="2:6" ht="16.5" customHeight="1" thickBot="1" x14ac:dyDescent="0.3">
      <c r="B2232" s="14">
        <v>46018</v>
      </c>
      <c r="C2232" s="15" t="s">
        <v>132</v>
      </c>
      <c r="D2232" s="16" t="s">
        <v>388</v>
      </c>
      <c r="E2232" s="17">
        <v>1</v>
      </c>
      <c r="F2232" s="18">
        <v>5.5</v>
      </c>
    </row>
    <row r="2233" spans="2:6" ht="16.5" customHeight="1" thickBot="1" x14ac:dyDescent="0.3">
      <c r="B2233" s="14">
        <v>46018</v>
      </c>
      <c r="C2233" s="15" t="s">
        <v>138</v>
      </c>
      <c r="D2233" s="16" t="s">
        <v>394</v>
      </c>
      <c r="E2233" s="17">
        <v>1</v>
      </c>
      <c r="F2233" s="18">
        <v>5.3</v>
      </c>
    </row>
    <row r="2234" spans="2:6" ht="16.5" customHeight="1" thickBot="1" x14ac:dyDescent="0.3">
      <c r="B2234" s="14">
        <v>46018</v>
      </c>
      <c r="C2234" s="15" t="s">
        <v>139</v>
      </c>
      <c r="D2234" s="16" t="s">
        <v>395</v>
      </c>
      <c r="E2234" s="17">
        <v>1</v>
      </c>
      <c r="F2234" s="18">
        <v>5.3</v>
      </c>
    </row>
    <row r="2235" spans="2:6" ht="16.5" customHeight="1" thickBot="1" x14ac:dyDescent="0.3">
      <c r="B2235" s="14">
        <v>46018</v>
      </c>
      <c r="C2235" s="15" t="s">
        <v>147</v>
      </c>
      <c r="D2235" s="16" t="s">
        <v>403</v>
      </c>
      <c r="E2235" s="17">
        <v>1</v>
      </c>
      <c r="F2235" s="18">
        <v>6.5</v>
      </c>
    </row>
    <row r="2236" spans="2:6" ht="16.5" customHeight="1" thickBot="1" x14ac:dyDescent="0.3">
      <c r="B2236" s="14">
        <v>46018</v>
      </c>
      <c r="C2236" s="15" t="s">
        <v>157</v>
      </c>
      <c r="D2236" s="16" t="s">
        <v>413</v>
      </c>
      <c r="E2236" s="17">
        <v>1</v>
      </c>
      <c r="F2236" s="18">
        <v>6.2</v>
      </c>
    </row>
    <row r="2237" spans="2:6" ht="16.5" customHeight="1" thickBot="1" x14ac:dyDescent="0.3">
      <c r="B2237" s="14">
        <v>46018</v>
      </c>
      <c r="C2237" s="15" t="s">
        <v>163</v>
      </c>
      <c r="D2237" s="16" t="s">
        <v>696</v>
      </c>
      <c r="E2237" s="17">
        <v>2</v>
      </c>
      <c r="F2237" s="18">
        <v>11</v>
      </c>
    </row>
    <row r="2238" spans="2:6" ht="16.5" customHeight="1" thickBot="1" x14ac:dyDescent="0.3">
      <c r="B2238" s="14">
        <v>46018</v>
      </c>
      <c r="C2238" s="15" t="s">
        <v>172</v>
      </c>
      <c r="D2238" s="16" t="s">
        <v>643</v>
      </c>
      <c r="E2238" s="17">
        <v>1</v>
      </c>
      <c r="F2238" s="18">
        <v>5.4</v>
      </c>
    </row>
    <row r="2239" spans="2:6" ht="16.5" customHeight="1" thickBot="1" x14ac:dyDescent="0.3">
      <c r="B2239" s="14">
        <v>46018</v>
      </c>
      <c r="C2239" s="15" t="s">
        <v>174</v>
      </c>
      <c r="D2239" s="16" t="s">
        <v>661</v>
      </c>
      <c r="E2239" s="17">
        <v>1</v>
      </c>
      <c r="F2239" s="18">
        <v>5.5</v>
      </c>
    </row>
    <row r="2240" spans="2:6" ht="16.5" customHeight="1" thickBot="1" x14ac:dyDescent="0.3">
      <c r="B2240" s="14">
        <v>46018</v>
      </c>
      <c r="C2240" s="15" t="s">
        <v>179</v>
      </c>
      <c r="D2240" s="16" t="s">
        <v>712</v>
      </c>
      <c r="E2240" s="17">
        <v>1</v>
      </c>
      <c r="F2240" s="18">
        <v>5.3</v>
      </c>
    </row>
    <row r="2241" spans="2:6" ht="16.5" customHeight="1" thickBot="1" x14ac:dyDescent="0.3">
      <c r="B2241" s="14">
        <v>46018</v>
      </c>
      <c r="C2241" s="15" t="s">
        <v>181</v>
      </c>
      <c r="D2241" s="16" t="s">
        <v>704</v>
      </c>
      <c r="E2241" s="17">
        <v>1</v>
      </c>
      <c r="F2241" s="18">
        <v>5.4</v>
      </c>
    </row>
    <row r="2242" spans="2:6" ht="16.5" customHeight="1" thickBot="1" x14ac:dyDescent="0.3">
      <c r="B2242" s="14">
        <v>46018</v>
      </c>
      <c r="C2242" s="15" t="s">
        <v>182</v>
      </c>
      <c r="D2242" s="16" t="s">
        <v>711</v>
      </c>
      <c r="E2242" s="17">
        <v>1</v>
      </c>
      <c r="F2242" s="18">
        <v>5.2</v>
      </c>
    </row>
    <row r="2243" spans="2:6" ht="16.5" customHeight="1" thickBot="1" x14ac:dyDescent="0.3">
      <c r="B2243" s="14">
        <v>46018</v>
      </c>
      <c r="C2243" s="15" t="s">
        <v>183</v>
      </c>
      <c r="D2243" s="16" t="s">
        <v>439</v>
      </c>
      <c r="E2243" s="17">
        <v>1</v>
      </c>
      <c r="F2243" s="18">
        <v>5.3</v>
      </c>
    </row>
    <row r="2244" spans="2:6" ht="16.5" customHeight="1" thickBot="1" x14ac:dyDescent="0.3">
      <c r="B2244" s="14">
        <v>46018</v>
      </c>
      <c r="C2244" s="15" t="s">
        <v>195</v>
      </c>
      <c r="D2244" s="16" t="s">
        <v>451</v>
      </c>
      <c r="E2244" s="17">
        <v>18</v>
      </c>
      <c r="F2244" s="18">
        <v>99</v>
      </c>
    </row>
    <row r="2245" spans="2:6" ht="16.5" customHeight="1" thickBot="1" x14ac:dyDescent="0.3">
      <c r="B2245" s="14">
        <v>46018</v>
      </c>
      <c r="C2245" s="15" t="s">
        <v>201</v>
      </c>
      <c r="D2245" s="16" t="s">
        <v>664</v>
      </c>
      <c r="E2245" s="17">
        <v>1</v>
      </c>
      <c r="F2245" s="18">
        <v>5.5</v>
      </c>
    </row>
    <row r="2246" spans="2:6" ht="16.5" customHeight="1" thickBot="1" x14ac:dyDescent="0.3">
      <c r="B2246" s="14">
        <v>46018</v>
      </c>
      <c r="C2246" s="15" t="s">
        <v>205</v>
      </c>
      <c r="D2246" s="16" t="s">
        <v>461</v>
      </c>
      <c r="E2246" s="17">
        <v>2</v>
      </c>
      <c r="F2246" s="18">
        <v>10.8</v>
      </c>
    </row>
    <row r="2247" spans="2:6" ht="16.5" customHeight="1" thickBot="1" x14ac:dyDescent="0.3">
      <c r="B2247" s="14">
        <v>46018</v>
      </c>
      <c r="C2247" s="15" t="s">
        <v>214</v>
      </c>
      <c r="D2247" s="16" t="s">
        <v>654</v>
      </c>
      <c r="E2247" s="17">
        <v>1</v>
      </c>
      <c r="F2247" s="18">
        <v>5.5</v>
      </c>
    </row>
    <row r="2248" spans="2:6" ht="16.5" customHeight="1" thickBot="1" x14ac:dyDescent="0.3">
      <c r="B2248" s="14">
        <v>46018</v>
      </c>
      <c r="C2248" s="15" t="s">
        <v>215</v>
      </c>
      <c r="D2248" s="16" t="s">
        <v>471</v>
      </c>
      <c r="E2248" s="17">
        <v>5</v>
      </c>
      <c r="F2248" s="18">
        <v>32.5</v>
      </c>
    </row>
    <row r="2249" spans="2:6" ht="16.5" customHeight="1" thickBot="1" x14ac:dyDescent="0.3">
      <c r="B2249" s="14">
        <v>46018</v>
      </c>
      <c r="C2249" s="15" t="s">
        <v>216</v>
      </c>
      <c r="D2249" s="16" t="s">
        <v>472</v>
      </c>
      <c r="E2249" s="17">
        <v>1</v>
      </c>
      <c r="F2249" s="18">
        <v>6</v>
      </c>
    </row>
    <row r="2250" spans="2:6" ht="16.5" customHeight="1" thickBot="1" x14ac:dyDescent="0.3">
      <c r="B2250" s="14">
        <v>46018</v>
      </c>
      <c r="C2250" s="15" t="s">
        <v>218</v>
      </c>
      <c r="D2250" s="16" t="s">
        <v>655</v>
      </c>
      <c r="E2250" s="17">
        <v>1</v>
      </c>
      <c r="F2250" s="18">
        <v>5.5</v>
      </c>
    </row>
    <row r="2251" spans="2:6" ht="16.5" customHeight="1" thickBot="1" x14ac:dyDescent="0.3">
      <c r="B2251" s="14">
        <v>46018</v>
      </c>
      <c r="C2251" s="15" t="s">
        <v>219</v>
      </c>
      <c r="D2251" s="16" t="s">
        <v>475</v>
      </c>
      <c r="E2251" s="17">
        <v>8</v>
      </c>
      <c r="F2251" s="18">
        <v>48</v>
      </c>
    </row>
    <row r="2252" spans="2:6" ht="16.5" customHeight="1" thickBot="1" x14ac:dyDescent="0.3">
      <c r="B2252" s="14">
        <v>46018</v>
      </c>
      <c r="C2252" s="15" t="s">
        <v>227</v>
      </c>
      <c r="D2252" s="16" t="s">
        <v>483</v>
      </c>
      <c r="E2252" s="17">
        <v>1</v>
      </c>
      <c r="F2252" s="18">
        <v>6.5</v>
      </c>
    </row>
    <row r="2253" spans="2:6" ht="16.5" customHeight="1" thickBot="1" x14ac:dyDescent="0.3">
      <c r="B2253" s="14">
        <v>46018</v>
      </c>
      <c r="C2253" s="15" t="s">
        <v>231</v>
      </c>
      <c r="D2253" s="16" t="s">
        <v>487</v>
      </c>
      <c r="E2253" s="17">
        <v>2</v>
      </c>
      <c r="F2253" s="18">
        <v>13</v>
      </c>
    </row>
    <row r="2254" spans="2:6" ht="16.5" customHeight="1" thickBot="1" x14ac:dyDescent="0.3">
      <c r="B2254" s="14">
        <v>46018</v>
      </c>
      <c r="C2254" s="15" t="s">
        <v>235</v>
      </c>
      <c r="D2254" s="16" t="s">
        <v>702</v>
      </c>
      <c r="E2254" s="17">
        <v>2</v>
      </c>
      <c r="F2254" s="18">
        <v>11</v>
      </c>
    </row>
    <row r="2255" spans="2:6" ht="16.5" customHeight="1" thickBot="1" x14ac:dyDescent="0.3">
      <c r="B2255" s="14">
        <v>46018</v>
      </c>
      <c r="C2255" s="15" t="s">
        <v>199</v>
      </c>
      <c r="D2255" s="16" t="s">
        <v>674</v>
      </c>
      <c r="E2255" s="17">
        <v>1</v>
      </c>
      <c r="F2255" s="18">
        <v>7.7</v>
      </c>
    </row>
    <row r="2256" spans="2:6" ht="16.5" customHeight="1" thickBot="1" x14ac:dyDescent="0.3">
      <c r="B2256" s="14">
        <v>46018</v>
      </c>
      <c r="C2256" s="15" t="s">
        <v>117</v>
      </c>
      <c r="D2256" s="16" t="s">
        <v>648</v>
      </c>
      <c r="E2256" s="17">
        <v>1</v>
      </c>
      <c r="F2256" s="18">
        <v>5.5</v>
      </c>
    </row>
    <row r="2257" spans="2:6" ht="16.5" customHeight="1" thickBot="1" x14ac:dyDescent="0.3">
      <c r="B2257" s="14">
        <v>46018</v>
      </c>
      <c r="C2257" s="15" t="s">
        <v>119</v>
      </c>
      <c r="D2257" s="16" t="s">
        <v>657</v>
      </c>
      <c r="E2257" s="17">
        <v>1</v>
      </c>
      <c r="F2257" s="18">
        <v>5.5</v>
      </c>
    </row>
    <row r="2258" spans="2:6" ht="16.5" customHeight="1" thickBot="1" x14ac:dyDescent="0.3">
      <c r="B2258" s="14">
        <v>46018</v>
      </c>
      <c r="C2258" s="15" t="s">
        <v>121</v>
      </c>
      <c r="D2258" s="16" t="s">
        <v>658</v>
      </c>
      <c r="E2258" s="17">
        <v>5</v>
      </c>
      <c r="F2258" s="18">
        <v>27.5</v>
      </c>
    </row>
    <row r="2259" spans="2:6" ht="16.5" customHeight="1" thickBot="1" x14ac:dyDescent="0.3">
      <c r="B2259" s="14">
        <v>46018</v>
      </c>
      <c r="C2259" s="15" t="s">
        <v>122</v>
      </c>
      <c r="D2259" s="16" t="s">
        <v>650</v>
      </c>
      <c r="E2259" s="17">
        <v>4</v>
      </c>
      <c r="F2259" s="18">
        <v>22</v>
      </c>
    </row>
    <row r="2260" spans="2:6" ht="16.5" customHeight="1" thickBot="1" x14ac:dyDescent="0.3">
      <c r="B2260" s="14">
        <v>46018</v>
      </c>
      <c r="C2260" s="15" t="s">
        <v>123</v>
      </c>
      <c r="D2260" s="16" t="s">
        <v>651</v>
      </c>
      <c r="E2260" s="17">
        <v>5</v>
      </c>
      <c r="F2260" s="18">
        <v>27.5</v>
      </c>
    </row>
    <row r="2261" spans="2:6" ht="16.5" customHeight="1" thickBot="1" x14ac:dyDescent="0.3">
      <c r="B2261" s="14">
        <v>46018</v>
      </c>
      <c r="C2261" s="15" t="s">
        <v>131</v>
      </c>
      <c r="D2261" s="16" t="s">
        <v>387</v>
      </c>
      <c r="E2261" s="17">
        <v>2</v>
      </c>
      <c r="F2261" s="18">
        <v>11</v>
      </c>
    </row>
    <row r="2262" spans="2:6" ht="16.5" customHeight="1" thickBot="1" x14ac:dyDescent="0.3">
      <c r="B2262" s="14">
        <v>46018</v>
      </c>
      <c r="C2262" s="15">
        <v>10</v>
      </c>
      <c r="D2262" s="16" t="s">
        <v>700</v>
      </c>
      <c r="E2262" s="17">
        <v>2</v>
      </c>
      <c r="F2262" s="18">
        <v>2</v>
      </c>
    </row>
    <row r="2263" spans="2:6" ht="16.5" customHeight="1" thickBot="1" x14ac:dyDescent="0.3">
      <c r="B2263" s="22">
        <v>46018</v>
      </c>
      <c r="C2263" s="23">
        <v>10009</v>
      </c>
      <c r="D2263" s="24" t="s">
        <v>660</v>
      </c>
      <c r="E2263" s="25">
        <v>2</v>
      </c>
      <c r="F2263" s="26">
        <v>3</v>
      </c>
    </row>
    <row r="2264" spans="2:6" ht="15.75" customHeight="1" x14ac:dyDescent="0.25">
      <c r="B2264" s="14">
        <v>46019</v>
      </c>
      <c r="C2264" s="15" t="s">
        <v>103</v>
      </c>
      <c r="D2264" s="16" t="s">
        <v>653</v>
      </c>
      <c r="E2264" s="17">
        <v>4</v>
      </c>
      <c r="F2264" s="18">
        <v>22</v>
      </c>
    </row>
    <row r="2265" spans="2:6" ht="16.5" customHeight="1" thickBot="1" x14ac:dyDescent="0.3">
      <c r="B2265" s="14">
        <v>46019</v>
      </c>
      <c r="C2265" s="15" t="s">
        <v>110</v>
      </c>
      <c r="D2265" s="16" t="s">
        <v>667</v>
      </c>
      <c r="E2265" s="17">
        <v>1</v>
      </c>
      <c r="F2265" s="18">
        <v>5.5</v>
      </c>
    </row>
    <row r="2266" spans="2:6" ht="16.5" customHeight="1" thickBot="1" x14ac:dyDescent="0.3">
      <c r="B2266" s="14">
        <v>46019</v>
      </c>
      <c r="C2266" s="15" t="s">
        <v>130</v>
      </c>
      <c r="D2266" s="16" t="s">
        <v>386</v>
      </c>
      <c r="E2266" s="17">
        <v>20</v>
      </c>
      <c r="F2266" s="18">
        <v>110</v>
      </c>
    </row>
    <row r="2267" spans="2:6" ht="16.5" customHeight="1" thickBot="1" x14ac:dyDescent="0.3">
      <c r="B2267" s="14">
        <v>46019</v>
      </c>
      <c r="C2267" s="15" t="s">
        <v>132</v>
      </c>
      <c r="D2267" s="16" t="s">
        <v>388</v>
      </c>
      <c r="E2267" s="17">
        <v>2</v>
      </c>
      <c r="F2267" s="18">
        <v>11</v>
      </c>
    </row>
    <row r="2268" spans="2:6" ht="16.5" customHeight="1" thickBot="1" x14ac:dyDescent="0.3">
      <c r="B2268" s="14">
        <v>46019</v>
      </c>
      <c r="C2268" s="15" t="s">
        <v>138</v>
      </c>
      <c r="D2268" s="16" t="s">
        <v>394</v>
      </c>
      <c r="E2268" s="17">
        <v>1</v>
      </c>
      <c r="F2268" s="18">
        <v>5.3</v>
      </c>
    </row>
    <row r="2269" spans="2:6" ht="16.5" customHeight="1" thickBot="1" x14ac:dyDescent="0.3">
      <c r="B2269" s="14">
        <v>46019</v>
      </c>
      <c r="C2269" s="15" t="s">
        <v>139</v>
      </c>
      <c r="D2269" s="16" t="s">
        <v>395</v>
      </c>
      <c r="E2269" s="17">
        <v>3</v>
      </c>
      <c r="F2269" s="18">
        <v>15.9</v>
      </c>
    </row>
    <row r="2270" spans="2:6" ht="16.5" customHeight="1" thickBot="1" x14ac:dyDescent="0.3">
      <c r="B2270" s="14">
        <v>46019</v>
      </c>
      <c r="C2270" s="15" t="s">
        <v>157</v>
      </c>
      <c r="D2270" s="16" t="s">
        <v>413</v>
      </c>
      <c r="E2270" s="17">
        <v>4</v>
      </c>
      <c r="F2270" s="18">
        <v>24.8</v>
      </c>
    </row>
    <row r="2271" spans="2:6" ht="16.5" customHeight="1" thickBot="1" x14ac:dyDescent="0.3">
      <c r="B2271" s="14">
        <v>46019</v>
      </c>
      <c r="C2271" s="15" t="s">
        <v>161</v>
      </c>
      <c r="D2271" s="16" t="s">
        <v>417</v>
      </c>
      <c r="E2271" s="17">
        <v>1</v>
      </c>
      <c r="F2271" s="18">
        <v>5.3</v>
      </c>
    </row>
    <row r="2272" spans="2:6" ht="16.5" customHeight="1" thickBot="1" x14ac:dyDescent="0.3">
      <c r="B2272" s="14">
        <v>46019</v>
      </c>
      <c r="C2272" s="15" t="s">
        <v>163</v>
      </c>
      <c r="D2272" s="16" t="s">
        <v>696</v>
      </c>
      <c r="E2272" s="17">
        <v>1</v>
      </c>
      <c r="F2272" s="18">
        <v>5.5</v>
      </c>
    </row>
    <row r="2273" spans="2:6" ht="16.5" customHeight="1" thickBot="1" x14ac:dyDescent="0.3">
      <c r="B2273" s="14">
        <v>46019</v>
      </c>
      <c r="C2273" s="15" t="s">
        <v>169</v>
      </c>
      <c r="D2273" s="16" t="s">
        <v>425</v>
      </c>
      <c r="E2273" s="17">
        <v>2</v>
      </c>
      <c r="F2273" s="18">
        <v>12</v>
      </c>
    </row>
    <row r="2274" spans="2:6" ht="16.5" customHeight="1" thickBot="1" x14ac:dyDescent="0.3">
      <c r="B2274" s="14">
        <v>46019</v>
      </c>
      <c r="C2274" s="15" t="s">
        <v>171</v>
      </c>
      <c r="D2274" s="16" t="s">
        <v>670</v>
      </c>
      <c r="E2274" s="17">
        <v>1</v>
      </c>
      <c r="F2274" s="18">
        <v>6</v>
      </c>
    </row>
    <row r="2275" spans="2:6" ht="16.5" customHeight="1" thickBot="1" x14ac:dyDescent="0.3">
      <c r="B2275" s="14">
        <v>46019</v>
      </c>
      <c r="C2275" s="15" t="s">
        <v>172</v>
      </c>
      <c r="D2275" s="16" t="s">
        <v>643</v>
      </c>
      <c r="E2275" s="17">
        <v>5</v>
      </c>
      <c r="F2275" s="18">
        <v>27</v>
      </c>
    </row>
    <row r="2276" spans="2:6" ht="16.5" customHeight="1" thickBot="1" x14ac:dyDescent="0.3">
      <c r="B2276" s="14">
        <v>46019</v>
      </c>
      <c r="C2276" s="15" t="s">
        <v>174</v>
      </c>
      <c r="D2276" s="16" t="s">
        <v>661</v>
      </c>
      <c r="E2276" s="17">
        <v>2</v>
      </c>
      <c r="F2276" s="18">
        <v>11</v>
      </c>
    </row>
    <row r="2277" spans="2:6" ht="16.5" customHeight="1" thickBot="1" x14ac:dyDescent="0.3">
      <c r="B2277" s="14">
        <v>46019</v>
      </c>
      <c r="C2277" s="15" t="s">
        <v>179</v>
      </c>
      <c r="D2277" s="16" t="s">
        <v>712</v>
      </c>
      <c r="E2277" s="17">
        <v>3</v>
      </c>
      <c r="F2277" s="18">
        <v>15.9</v>
      </c>
    </row>
    <row r="2278" spans="2:6" ht="16.5" customHeight="1" thickBot="1" x14ac:dyDescent="0.3">
      <c r="B2278" s="14">
        <v>46019</v>
      </c>
      <c r="C2278" s="15" t="s">
        <v>183</v>
      </c>
      <c r="D2278" s="16" t="s">
        <v>439</v>
      </c>
      <c r="E2278" s="17">
        <v>1</v>
      </c>
      <c r="F2278" s="18">
        <v>5.3</v>
      </c>
    </row>
    <row r="2279" spans="2:6" ht="16.5" customHeight="1" thickBot="1" x14ac:dyDescent="0.3">
      <c r="B2279" s="14">
        <v>46019</v>
      </c>
      <c r="C2279" s="15" t="s">
        <v>195</v>
      </c>
      <c r="D2279" s="16" t="s">
        <v>451</v>
      </c>
      <c r="E2279" s="17">
        <v>13</v>
      </c>
      <c r="F2279" s="18">
        <v>71.5</v>
      </c>
    </row>
    <row r="2280" spans="2:6" ht="16.5" customHeight="1" thickBot="1" x14ac:dyDescent="0.3">
      <c r="B2280" s="14">
        <v>46019</v>
      </c>
      <c r="C2280" s="15" t="s">
        <v>201</v>
      </c>
      <c r="D2280" s="16" t="s">
        <v>664</v>
      </c>
      <c r="E2280" s="17">
        <v>1</v>
      </c>
      <c r="F2280" s="18">
        <v>5.5</v>
      </c>
    </row>
    <row r="2281" spans="2:6" ht="16.5" customHeight="1" thickBot="1" x14ac:dyDescent="0.3">
      <c r="B2281" s="14">
        <v>46019</v>
      </c>
      <c r="C2281" s="15" t="s">
        <v>214</v>
      </c>
      <c r="D2281" s="16" t="s">
        <v>654</v>
      </c>
      <c r="E2281" s="17">
        <v>1</v>
      </c>
      <c r="F2281" s="18">
        <v>5.5</v>
      </c>
    </row>
    <row r="2282" spans="2:6" ht="16.5" customHeight="1" thickBot="1" x14ac:dyDescent="0.3">
      <c r="B2282" s="14">
        <v>46019</v>
      </c>
      <c r="C2282" s="15" t="s">
        <v>215</v>
      </c>
      <c r="D2282" s="16" t="s">
        <v>471</v>
      </c>
      <c r="E2282" s="17">
        <v>2</v>
      </c>
      <c r="F2282" s="18">
        <v>13</v>
      </c>
    </row>
    <row r="2283" spans="2:6" ht="16.5" customHeight="1" thickBot="1" x14ac:dyDescent="0.3">
      <c r="B2283" s="14">
        <v>46019</v>
      </c>
      <c r="C2283" s="15" t="s">
        <v>216</v>
      </c>
      <c r="D2283" s="16" t="s">
        <v>472</v>
      </c>
      <c r="E2283" s="17">
        <v>2</v>
      </c>
      <c r="F2283" s="18">
        <v>12</v>
      </c>
    </row>
    <row r="2284" spans="2:6" ht="16.5" customHeight="1" thickBot="1" x14ac:dyDescent="0.3">
      <c r="B2284" s="14">
        <v>46019</v>
      </c>
      <c r="C2284" s="15" t="s">
        <v>219</v>
      </c>
      <c r="D2284" s="16" t="s">
        <v>475</v>
      </c>
      <c r="E2284" s="17">
        <v>4</v>
      </c>
      <c r="F2284" s="18">
        <v>24</v>
      </c>
    </row>
    <row r="2285" spans="2:6" ht="16.5" customHeight="1" thickBot="1" x14ac:dyDescent="0.3">
      <c r="B2285" s="14">
        <v>46019</v>
      </c>
      <c r="C2285" s="15" t="s">
        <v>225</v>
      </c>
      <c r="D2285" s="16" t="s">
        <v>481</v>
      </c>
      <c r="E2285" s="17">
        <v>5</v>
      </c>
      <c r="F2285" s="18">
        <v>30</v>
      </c>
    </row>
    <row r="2286" spans="2:6" ht="16.5" customHeight="1" thickBot="1" x14ac:dyDescent="0.3">
      <c r="B2286" s="14">
        <v>46019</v>
      </c>
      <c r="C2286" s="15" t="s">
        <v>226</v>
      </c>
      <c r="D2286" s="16" t="s">
        <v>482</v>
      </c>
      <c r="E2286" s="17">
        <v>2</v>
      </c>
      <c r="F2286" s="18">
        <v>11</v>
      </c>
    </row>
    <row r="2287" spans="2:6" ht="16.5" customHeight="1" thickBot="1" x14ac:dyDescent="0.3">
      <c r="B2287" s="14">
        <v>46019</v>
      </c>
      <c r="C2287" s="15" t="s">
        <v>231</v>
      </c>
      <c r="D2287" s="16" t="s">
        <v>487</v>
      </c>
      <c r="E2287" s="17">
        <v>1</v>
      </c>
      <c r="F2287" s="18">
        <v>6.5</v>
      </c>
    </row>
    <row r="2288" spans="2:6" ht="16.5" customHeight="1" thickBot="1" x14ac:dyDescent="0.3">
      <c r="B2288" s="14">
        <v>46019</v>
      </c>
      <c r="C2288" s="15" t="s">
        <v>232</v>
      </c>
      <c r="D2288" s="16" t="s">
        <v>488</v>
      </c>
      <c r="E2288" s="17">
        <v>1</v>
      </c>
      <c r="F2288" s="18">
        <v>5.5</v>
      </c>
    </row>
    <row r="2289" spans="2:6" ht="16.5" customHeight="1" thickBot="1" x14ac:dyDescent="0.3">
      <c r="B2289" s="14">
        <v>46019</v>
      </c>
      <c r="C2289" s="15" t="s">
        <v>204</v>
      </c>
      <c r="D2289" s="16" t="s">
        <v>668</v>
      </c>
      <c r="E2289" s="17">
        <v>1</v>
      </c>
      <c r="F2289" s="18">
        <v>7.7</v>
      </c>
    </row>
    <row r="2290" spans="2:6" ht="16.5" customHeight="1" thickBot="1" x14ac:dyDescent="0.3">
      <c r="B2290" s="14">
        <v>46019</v>
      </c>
      <c r="C2290" s="15" t="s">
        <v>116</v>
      </c>
      <c r="D2290" s="16" t="s">
        <v>665</v>
      </c>
      <c r="E2290" s="17">
        <v>2</v>
      </c>
      <c r="F2290" s="18">
        <v>11</v>
      </c>
    </row>
    <row r="2291" spans="2:6" ht="16.5" customHeight="1" thickBot="1" x14ac:dyDescent="0.3">
      <c r="B2291" s="14">
        <v>46019</v>
      </c>
      <c r="C2291" s="15" t="s">
        <v>119</v>
      </c>
      <c r="D2291" s="16" t="s">
        <v>657</v>
      </c>
      <c r="E2291" s="17">
        <v>2</v>
      </c>
      <c r="F2291" s="18">
        <v>11</v>
      </c>
    </row>
    <row r="2292" spans="2:6" ht="16.5" customHeight="1" thickBot="1" x14ac:dyDescent="0.3">
      <c r="B2292" s="14">
        <v>46019</v>
      </c>
      <c r="C2292" s="15" t="s">
        <v>121</v>
      </c>
      <c r="D2292" s="16" t="s">
        <v>658</v>
      </c>
      <c r="E2292" s="17">
        <v>1</v>
      </c>
      <c r="F2292" s="18">
        <v>5.5</v>
      </c>
    </row>
    <row r="2293" spans="2:6" ht="16.5" customHeight="1" thickBot="1" x14ac:dyDescent="0.3">
      <c r="B2293" s="14">
        <v>46019</v>
      </c>
      <c r="C2293" s="15" t="s">
        <v>123</v>
      </c>
      <c r="D2293" s="16" t="s">
        <v>651</v>
      </c>
      <c r="E2293" s="17">
        <v>5</v>
      </c>
      <c r="F2293" s="18">
        <v>27.5</v>
      </c>
    </row>
    <row r="2294" spans="2:6" ht="16.5" customHeight="1" thickBot="1" x14ac:dyDescent="0.3">
      <c r="B2294" s="14">
        <v>46019</v>
      </c>
      <c r="C2294" s="15">
        <v>10</v>
      </c>
      <c r="D2294" s="16" t="s">
        <v>700</v>
      </c>
      <c r="E2294" s="17">
        <v>3</v>
      </c>
      <c r="F2294" s="18">
        <v>3</v>
      </c>
    </row>
    <row r="2295" spans="2:6" ht="16.5" customHeight="1" thickBot="1" x14ac:dyDescent="0.3">
      <c r="B2295" s="14">
        <v>46019</v>
      </c>
      <c r="C2295" s="15">
        <v>10008</v>
      </c>
      <c r="D2295" s="16" t="s">
        <v>652</v>
      </c>
      <c r="E2295" s="17">
        <v>1</v>
      </c>
      <c r="F2295" s="18">
        <v>2.2000000000000002</v>
      </c>
    </row>
    <row r="2296" spans="2:6" ht="16.5" customHeight="1" thickBot="1" x14ac:dyDescent="0.3">
      <c r="B2296" s="14">
        <v>46019</v>
      </c>
      <c r="C2296" s="15">
        <v>10009</v>
      </c>
      <c r="D2296" s="16" t="s">
        <v>660</v>
      </c>
      <c r="E2296" s="17">
        <v>1</v>
      </c>
      <c r="F2296" s="18">
        <v>1.5</v>
      </c>
    </row>
    <row r="2297" spans="2:6" ht="16.5" customHeight="1" thickBot="1" x14ac:dyDescent="0.3">
      <c r="B2297" s="22">
        <v>46019</v>
      </c>
      <c r="C2297" s="23">
        <v>10155</v>
      </c>
      <c r="D2297" s="24" t="s">
        <v>701</v>
      </c>
      <c r="E2297" s="25">
        <v>1</v>
      </c>
      <c r="F2297" s="26">
        <v>1.7</v>
      </c>
    </row>
    <row r="2298" spans="2:6" ht="15.75" customHeight="1" x14ac:dyDescent="0.25">
      <c r="B2298" s="14">
        <v>46022</v>
      </c>
      <c r="C2298" s="15" t="s">
        <v>103</v>
      </c>
      <c r="D2298" s="16" t="s">
        <v>653</v>
      </c>
      <c r="E2298" s="17">
        <v>2</v>
      </c>
      <c r="F2298" s="18">
        <v>11</v>
      </c>
    </row>
    <row r="2299" spans="2:6" ht="16.5" customHeight="1" thickBot="1" x14ac:dyDescent="0.3">
      <c r="B2299" s="14">
        <v>46022</v>
      </c>
      <c r="C2299" s="15" t="s">
        <v>104</v>
      </c>
      <c r="D2299" s="16" t="s">
        <v>360</v>
      </c>
      <c r="E2299" s="17">
        <v>1</v>
      </c>
      <c r="F2299" s="18">
        <v>5.5</v>
      </c>
    </row>
    <row r="2300" spans="2:6" ht="16.5" customHeight="1" thickBot="1" x14ac:dyDescent="0.3">
      <c r="B2300" s="14">
        <v>46022</v>
      </c>
      <c r="C2300" s="15" t="s">
        <v>106</v>
      </c>
      <c r="D2300" s="16" t="s">
        <v>710</v>
      </c>
      <c r="E2300" s="17">
        <v>2</v>
      </c>
      <c r="F2300" s="18">
        <v>10</v>
      </c>
    </row>
    <row r="2301" spans="2:6" ht="16.5" customHeight="1" thickBot="1" x14ac:dyDescent="0.3">
      <c r="B2301" s="14">
        <v>46022</v>
      </c>
      <c r="C2301" s="15" t="s">
        <v>110</v>
      </c>
      <c r="D2301" s="16" t="s">
        <v>667</v>
      </c>
      <c r="E2301" s="17">
        <v>1</v>
      </c>
      <c r="F2301" s="18">
        <v>5.5</v>
      </c>
    </row>
    <row r="2302" spans="2:6" ht="16.5" customHeight="1" thickBot="1" x14ac:dyDescent="0.3">
      <c r="B2302" s="14">
        <v>46022</v>
      </c>
      <c r="C2302" s="15" t="s">
        <v>111</v>
      </c>
      <c r="D2302" s="16" t="s">
        <v>367</v>
      </c>
      <c r="E2302" s="17">
        <v>1</v>
      </c>
      <c r="F2302" s="18">
        <v>5.5</v>
      </c>
    </row>
    <row r="2303" spans="2:6" ht="16.5" customHeight="1" thickBot="1" x14ac:dyDescent="0.3">
      <c r="B2303" s="14">
        <v>46022</v>
      </c>
      <c r="C2303" s="15" t="s">
        <v>115</v>
      </c>
      <c r="D2303" s="16" t="s">
        <v>640</v>
      </c>
      <c r="E2303" s="17">
        <v>2</v>
      </c>
      <c r="F2303" s="18">
        <v>11</v>
      </c>
    </row>
    <row r="2304" spans="2:6" ht="16.5" customHeight="1" thickBot="1" x14ac:dyDescent="0.3">
      <c r="B2304" s="14">
        <v>46022</v>
      </c>
      <c r="C2304" s="15" t="s">
        <v>130</v>
      </c>
      <c r="D2304" s="16" t="s">
        <v>386</v>
      </c>
      <c r="E2304" s="17">
        <v>2</v>
      </c>
      <c r="F2304" s="18">
        <v>11</v>
      </c>
    </row>
    <row r="2305" spans="2:6" ht="16.5" customHeight="1" thickBot="1" x14ac:dyDescent="0.3">
      <c r="B2305" s="14">
        <v>46022</v>
      </c>
      <c r="C2305" s="15" t="s">
        <v>138</v>
      </c>
      <c r="D2305" s="16" t="s">
        <v>394</v>
      </c>
      <c r="E2305" s="17">
        <v>1</v>
      </c>
      <c r="F2305" s="18">
        <v>5.3</v>
      </c>
    </row>
    <row r="2306" spans="2:6" ht="16.5" customHeight="1" thickBot="1" x14ac:dyDescent="0.3">
      <c r="B2306" s="14">
        <v>46022</v>
      </c>
      <c r="C2306" s="15" t="s">
        <v>139</v>
      </c>
      <c r="D2306" s="16" t="s">
        <v>395</v>
      </c>
      <c r="E2306" s="17">
        <v>2</v>
      </c>
      <c r="F2306" s="18">
        <v>10.6</v>
      </c>
    </row>
    <row r="2307" spans="2:6" ht="16.5" customHeight="1" thickBot="1" x14ac:dyDescent="0.3">
      <c r="B2307" s="14">
        <v>46022</v>
      </c>
      <c r="C2307" s="15" t="s">
        <v>150</v>
      </c>
      <c r="D2307" s="16" t="s">
        <v>406</v>
      </c>
      <c r="E2307" s="17">
        <v>4</v>
      </c>
      <c r="F2307" s="18">
        <v>21.2</v>
      </c>
    </row>
    <row r="2308" spans="2:6" ht="16.5" customHeight="1" thickBot="1" x14ac:dyDescent="0.3">
      <c r="B2308" s="14">
        <v>46022</v>
      </c>
      <c r="C2308" s="15" t="s">
        <v>157</v>
      </c>
      <c r="D2308" s="16" t="s">
        <v>413</v>
      </c>
      <c r="E2308" s="17">
        <v>1</v>
      </c>
      <c r="F2308" s="18">
        <v>6.2</v>
      </c>
    </row>
    <row r="2309" spans="2:6" ht="16.5" customHeight="1" thickBot="1" x14ac:dyDescent="0.3">
      <c r="B2309" s="14">
        <v>46022</v>
      </c>
      <c r="C2309" s="15" t="s">
        <v>163</v>
      </c>
      <c r="D2309" s="16" t="s">
        <v>696</v>
      </c>
      <c r="E2309" s="17">
        <v>2</v>
      </c>
      <c r="F2309" s="18">
        <v>11</v>
      </c>
    </row>
    <row r="2310" spans="2:6" ht="16.5" customHeight="1" thickBot="1" x14ac:dyDescent="0.3">
      <c r="B2310" s="14">
        <v>46022</v>
      </c>
      <c r="C2310" s="15" t="s">
        <v>165</v>
      </c>
      <c r="D2310" s="16" t="s">
        <v>421</v>
      </c>
      <c r="E2310" s="17">
        <v>1</v>
      </c>
      <c r="F2310" s="18">
        <v>6.2</v>
      </c>
    </row>
    <row r="2311" spans="2:6" ht="16.5" customHeight="1" thickBot="1" x14ac:dyDescent="0.3">
      <c r="B2311" s="14">
        <v>46022</v>
      </c>
      <c r="C2311" s="15" t="s">
        <v>169</v>
      </c>
      <c r="D2311" s="16" t="s">
        <v>425</v>
      </c>
      <c r="E2311" s="17">
        <v>1</v>
      </c>
      <c r="F2311" s="18">
        <v>6</v>
      </c>
    </row>
    <row r="2312" spans="2:6" ht="16.5" customHeight="1" thickBot="1" x14ac:dyDescent="0.3">
      <c r="B2312" s="14">
        <v>46022</v>
      </c>
      <c r="C2312" s="15" t="s">
        <v>172</v>
      </c>
      <c r="D2312" s="16" t="s">
        <v>643</v>
      </c>
      <c r="E2312" s="17">
        <v>1</v>
      </c>
      <c r="F2312" s="18">
        <v>5.4</v>
      </c>
    </row>
    <row r="2313" spans="2:6" ht="16.5" customHeight="1" thickBot="1" x14ac:dyDescent="0.3">
      <c r="B2313" s="14">
        <v>46022</v>
      </c>
      <c r="C2313" s="15" t="s">
        <v>174</v>
      </c>
      <c r="D2313" s="16" t="s">
        <v>661</v>
      </c>
      <c r="E2313" s="17">
        <v>3</v>
      </c>
      <c r="F2313" s="18">
        <v>16.5</v>
      </c>
    </row>
    <row r="2314" spans="2:6" ht="16.5" customHeight="1" thickBot="1" x14ac:dyDescent="0.3">
      <c r="B2314" s="14">
        <v>46022</v>
      </c>
      <c r="C2314" s="15" t="s">
        <v>176</v>
      </c>
      <c r="D2314" s="16" t="s">
        <v>432</v>
      </c>
      <c r="E2314" s="17">
        <v>1</v>
      </c>
      <c r="F2314" s="18">
        <v>5.5</v>
      </c>
    </row>
    <row r="2315" spans="2:6" ht="16.5" customHeight="1" thickBot="1" x14ac:dyDescent="0.3">
      <c r="B2315" s="14">
        <v>46022</v>
      </c>
      <c r="C2315" s="15" t="s">
        <v>179</v>
      </c>
      <c r="D2315" s="16" t="s">
        <v>712</v>
      </c>
      <c r="E2315" s="17">
        <v>2</v>
      </c>
      <c r="F2315" s="18">
        <v>10.6</v>
      </c>
    </row>
    <row r="2316" spans="2:6" ht="16.5" customHeight="1" thickBot="1" x14ac:dyDescent="0.3">
      <c r="B2316" s="14">
        <v>46022</v>
      </c>
      <c r="C2316" s="15" t="s">
        <v>183</v>
      </c>
      <c r="D2316" s="16" t="s">
        <v>439</v>
      </c>
      <c r="E2316" s="17">
        <v>1</v>
      </c>
      <c r="F2316" s="18">
        <v>5.3</v>
      </c>
    </row>
    <row r="2317" spans="2:6" ht="16.5" customHeight="1" thickBot="1" x14ac:dyDescent="0.3">
      <c r="B2317" s="14">
        <v>46022</v>
      </c>
      <c r="C2317" s="15" t="s">
        <v>184</v>
      </c>
      <c r="D2317" s="16" t="s">
        <v>440</v>
      </c>
      <c r="E2317" s="17">
        <v>2</v>
      </c>
      <c r="F2317" s="18">
        <v>10.6</v>
      </c>
    </row>
    <row r="2318" spans="2:6" ht="16.5" customHeight="1" thickBot="1" x14ac:dyDescent="0.3">
      <c r="B2318" s="14">
        <v>46022</v>
      </c>
      <c r="C2318" s="15" t="s">
        <v>186</v>
      </c>
      <c r="D2318" s="16" t="s">
        <v>442</v>
      </c>
      <c r="E2318" s="17">
        <v>1</v>
      </c>
      <c r="F2318" s="18">
        <v>5.3</v>
      </c>
    </row>
    <row r="2319" spans="2:6" ht="16.5" customHeight="1" thickBot="1" x14ac:dyDescent="0.3">
      <c r="B2319" s="14">
        <v>46022</v>
      </c>
      <c r="C2319" s="15" t="s">
        <v>195</v>
      </c>
      <c r="D2319" s="16" t="s">
        <v>451</v>
      </c>
      <c r="E2319" s="17">
        <v>27</v>
      </c>
      <c r="F2319" s="18">
        <v>148.5</v>
      </c>
    </row>
    <row r="2320" spans="2:6" ht="16.5" customHeight="1" thickBot="1" x14ac:dyDescent="0.3">
      <c r="B2320" s="14">
        <v>46022</v>
      </c>
      <c r="C2320" s="15" t="s">
        <v>201</v>
      </c>
      <c r="D2320" s="16" t="s">
        <v>664</v>
      </c>
      <c r="E2320" s="17">
        <v>2</v>
      </c>
      <c r="F2320" s="18">
        <v>11</v>
      </c>
    </row>
    <row r="2321" spans="2:6" ht="16.5" customHeight="1" thickBot="1" x14ac:dyDescent="0.3">
      <c r="B2321" s="14">
        <v>46022</v>
      </c>
      <c r="C2321" s="15" t="s">
        <v>205</v>
      </c>
      <c r="D2321" s="16" t="s">
        <v>461</v>
      </c>
      <c r="E2321" s="17">
        <v>1</v>
      </c>
      <c r="F2321" s="18">
        <v>5.4</v>
      </c>
    </row>
    <row r="2322" spans="2:6" ht="16.5" customHeight="1" thickBot="1" x14ac:dyDescent="0.3">
      <c r="B2322" s="14">
        <v>46022</v>
      </c>
      <c r="C2322" s="15" t="s">
        <v>214</v>
      </c>
      <c r="D2322" s="16" t="s">
        <v>654</v>
      </c>
      <c r="E2322" s="17">
        <v>1</v>
      </c>
      <c r="F2322" s="18">
        <v>5.5</v>
      </c>
    </row>
    <row r="2323" spans="2:6" ht="16.5" customHeight="1" thickBot="1" x14ac:dyDescent="0.3">
      <c r="B2323" s="14">
        <v>46022</v>
      </c>
      <c r="C2323" s="15" t="s">
        <v>215</v>
      </c>
      <c r="D2323" s="16" t="s">
        <v>471</v>
      </c>
      <c r="E2323" s="17">
        <v>2</v>
      </c>
      <c r="F2323" s="18">
        <v>13</v>
      </c>
    </row>
    <row r="2324" spans="2:6" ht="16.5" customHeight="1" thickBot="1" x14ac:dyDescent="0.3">
      <c r="B2324" s="14">
        <v>46022</v>
      </c>
      <c r="C2324" s="15" t="s">
        <v>216</v>
      </c>
      <c r="D2324" s="16" t="s">
        <v>472</v>
      </c>
      <c r="E2324" s="17">
        <v>3</v>
      </c>
      <c r="F2324" s="18">
        <v>18</v>
      </c>
    </row>
    <row r="2325" spans="2:6" ht="16.5" customHeight="1" thickBot="1" x14ac:dyDescent="0.3">
      <c r="B2325" s="14">
        <v>46022</v>
      </c>
      <c r="C2325" s="15" t="s">
        <v>219</v>
      </c>
      <c r="D2325" s="16" t="s">
        <v>475</v>
      </c>
      <c r="E2325" s="17">
        <v>6</v>
      </c>
      <c r="F2325" s="18">
        <v>36</v>
      </c>
    </row>
    <row r="2326" spans="2:6" ht="16.5" customHeight="1" thickBot="1" x14ac:dyDescent="0.3">
      <c r="B2326" s="14">
        <v>46022</v>
      </c>
      <c r="C2326" s="15" t="s">
        <v>225</v>
      </c>
      <c r="D2326" s="16" t="s">
        <v>481</v>
      </c>
      <c r="E2326" s="17">
        <v>2</v>
      </c>
      <c r="F2326" s="18">
        <v>12</v>
      </c>
    </row>
    <row r="2327" spans="2:6" ht="16.5" customHeight="1" thickBot="1" x14ac:dyDescent="0.3">
      <c r="B2327" s="14">
        <v>46022</v>
      </c>
      <c r="C2327" s="15" t="s">
        <v>226</v>
      </c>
      <c r="D2327" s="16" t="s">
        <v>482</v>
      </c>
      <c r="E2327" s="17">
        <v>4</v>
      </c>
      <c r="F2327" s="18">
        <v>22</v>
      </c>
    </row>
    <row r="2328" spans="2:6" ht="16.5" customHeight="1" thickBot="1" x14ac:dyDescent="0.3">
      <c r="B2328" s="14">
        <v>46022</v>
      </c>
      <c r="C2328" s="15" t="s">
        <v>231</v>
      </c>
      <c r="D2328" s="16" t="s">
        <v>487</v>
      </c>
      <c r="E2328" s="17">
        <v>3</v>
      </c>
      <c r="F2328" s="18">
        <v>19.5</v>
      </c>
    </row>
    <row r="2329" spans="2:6" ht="16.5" customHeight="1" thickBot="1" x14ac:dyDescent="0.3">
      <c r="B2329" s="14">
        <v>46022</v>
      </c>
      <c r="C2329" s="15" t="s">
        <v>232</v>
      </c>
      <c r="D2329" s="16" t="s">
        <v>488</v>
      </c>
      <c r="E2329" s="17">
        <v>2</v>
      </c>
      <c r="F2329" s="18">
        <v>11</v>
      </c>
    </row>
    <row r="2330" spans="2:6" ht="16.5" customHeight="1" thickBot="1" x14ac:dyDescent="0.3">
      <c r="B2330" s="14">
        <v>46022</v>
      </c>
      <c r="C2330" s="15" t="s">
        <v>233</v>
      </c>
      <c r="D2330" s="16" t="s">
        <v>709</v>
      </c>
      <c r="E2330" s="17">
        <v>1</v>
      </c>
      <c r="F2330" s="18">
        <v>5.3</v>
      </c>
    </row>
    <row r="2331" spans="2:6" ht="16.5" customHeight="1" thickBot="1" x14ac:dyDescent="0.3">
      <c r="B2331" s="14">
        <v>46022</v>
      </c>
      <c r="C2331" s="15" t="s">
        <v>235</v>
      </c>
      <c r="D2331" s="16" t="s">
        <v>702</v>
      </c>
      <c r="E2331" s="17">
        <v>1</v>
      </c>
      <c r="F2331" s="18">
        <v>5.5</v>
      </c>
    </row>
    <row r="2332" spans="2:6" ht="16.5" customHeight="1" thickBot="1" x14ac:dyDescent="0.3">
      <c r="B2332" s="14">
        <v>46022</v>
      </c>
      <c r="C2332" s="15" t="s">
        <v>236</v>
      </c>
      <c r="D2332" s="16" t="s">
        <v>644</v>
      </c>
      <c r="E2332" s="17">
        <v>2</v>
      </c>
      <c r="F2332" s="18">
        <v>12.4</v>
      </c>
    </row>
    <row r="2333" spans="2:6" ht="16.5" customHeight="1" thickBot="1" x14ac:dyDescent="0.3">
      <c r="B2333" s="14">
        <v>46022</v>
      </c>
      <c r="C2333" s="15" t="s">
        <v>117</v>
      </c>
      <c r="D2333" s="16" t="s">
        <v>648</v>
      </c>
      <c r="E2333" s="17">
        <v>4</v>
      </c>
      <c r="F2333" s="18">
        <v>22</v>
      </c>
    </row>
    <row r="2334" spans="2:6" ht="16.5" customHeight="1" thickBot="1" x14ac:dyDescent="0.3">
      <c r="B2334" s="14">
        <v>46022</v>
      </c>
      <c r="C2334" s="15" t="s">
        <v>118</v>
      </c>
      <c r="D2334" s="16" t="s">
        <v>649</v>
      </c>
      <c r="E2334" s="17">
        <v>5</v>
      </c>
      <c r="F2334" s="18">
        <v>27.5</v>
      </c>
    </row>
    <row r="2335" spans="2:6" ht="16.5" customHeight="1" thickBot="1" x14ac:dyDescent="0.3">
      <c r="B2335" s="14">
        <v>46022</v>
      </c>
      <c r="C2335" s="15" t="s">
        <v>119</v>
      </c>
      <c r="D2335" s="16" t="s">
        <v>657</v>
      </c>
      <c r="E2335" s="17">
        <v>1</v>
      </c>
      <c r="F2335" s="18">
        <v>5.5</v>
      </c>
    </row>
    <row r="2336" spans="2:6" ht="16.5" customHeight="1" thickBot="1" x14ac:dyDescent="0.3">
      <c r="B2336" s="14">
        <v>46022</v>
      </c>
      <c r="C2336" s="15" t="s">
        <v>120</v>
      </c>
      <c r="D2336" s="16" t="s">
        <v>693</v>
      </c>
      <c r="E2336" s="17">
        <v>1</v>
      </c>
      <c r="F2336" s="18">
        <v>5.5</v>
      </c>
    </row>
    <row r="2337" spans="2:6" ht="16.5" customHeight="1" thickBot="1" x14ac:dyDescent="0.3">
      <c r="B2337" s="14">
        <v>46022</v>
      </c>
      <c r="C2337" s="15" t="s">
        <v>121</v>
      </c>
      <c r="D2337" s="16" t="s">
        <v>658</v>
      </c>
      <c r="E2337" s="17">
        <v>3</v>
      </c>
      <c r="F2337" s="18">
        <v>16.5</v>
      </c>
    </row>
    <row r="2338" spans="2:6" ht="16.5" customHeight="1" thickBot="1" x14ac:dyDescent="0.3">
      <c r="B2338" s="14">
        <v>46022</v>
      </c>
      <c r="C2338" s="15" t="s">
        <v>122</v>
      </c>
      <c r="D2338" s="16" t="s">
        <v>650</v>
      </c>
      <c r="E2338" s="17">
        <v>1</v>
      </c>
      <c r="F2338" s="18">
        <v>5.5</v>
      </c>
    </row>
    <row r="2339" spans="2:6" ht="16.5" customHeight="1" thickBot="1" x14ac:dyDescent="0.3">
      <c r="B2339" s="14">
        <v>46022</v>
      </c>
      <c r="C2339" s="15" t="s">
        <v>131</v>
      </c>
      <c r="D2339" s="16" t="s">
        <v>387</v>
      </c>
      <c r="E2339" s="17">
        <v>2</v>
      </c>
      <c r="F2339" s="18">
        <v>11</v>
      </c>
    </row>
    <row r="2340" spans="2:6" ht="16.5" customHeight="1" thickBot="1" x14ac:dyDescent="0.3">
      <c r="B2340" s="14">
        <v>46022</v>
      </c>
      <c r="C2340" s="15" t="s">
        <v>134</v>
      </c>
      <c r="D2340" s="16" t="s">
        <v>390</v>
      </c>
      <c r="E2340" s="17">
        <v>1</v>
      </c>
      <c r="F2340" s="18">
        <v>5.5</v>
      </c>
    </row>
    <row r="2341" spans="2:6" ht="16.5" customHeight="1" thickBot="1" x14ac:dyDescent="0.3">
      <c r="B2341" s="14">
        <v>46022</v>
      </c>
      <c r="C2341" s="15" t="s">
        <v>142</v>
      </c>
      <c r="D2341" s="16" t="s">
        <v>659</v>
      </c>
      <c r="E2341" s="17">
        <v>2</v>
      </c>
      <c r="F2341" s="18">
        <v>8.6</v>
      </c>
    </row>
    <row r="2342" spans="2:6" ht="16.5" customHeight="1" thickBot="1" x14ac:dyDescent="0.3">
      <c r="B2342" s="22">
        <v>46022</v>
      </c>
      <c r="C2342" s="23">
        <v>10</v>
      </c>
      <c r="D2342" s="24" t="s">
        <v>700</v>
      </c>
      <c r="E2342" s="25">
        <v>2</v>
      </c>
      <c r="F2342" s="26">
        <v>2</v>
      </c>
    </row>
    <row r="2343" spans="2:6" ht="15.75" customHeight="1" x14ac:dyDescent="0.25">
      <c r="B2343" s="14">
        <v>46022</v>
      </c>
      <c r="C2343" s="15" t="s">
        <v>103</v>
      </c>
      <c r="D2343" s="16" t="s">
        <v>653</v>
      </c>
      <c r="E2343" s="17">
        <v>1</v>
      </c>
      <c r="F2343" s="18">
        <v>5.5</v>
      </c>
    </row>
    <row r="2344" spans="2:6" ht="16.5" customHeight="1" thickBot="1" x14ac:dyDescent="0.3">
      <c r="B2344" s="14">
        <v>46022</v>
      </c>
      <c r="C2344" s="15" t="s">
        <v>110</v>
      </c>
      <c r="D2344" s="16" t="s">
        <v>667</v>
      </c>
      <c r="E2344" s="17">
        <v>1</v>
      </c>
      <c r="F2344" s="18">
        <v>5.5</v>
      </c>
    </row>
    <row r="2345" spans="2:6" ht="16.5" customHeight="1" thickBot="1" x14ac:dyDescent="0.3">
      <c r="B2345" s="14">
        <v>46022</v>
      </c>
      <c r="C2345" s="15" t="s">
        <v>115</v>
      </c>
      <c r="D2345" s="16" t="s">
        <v>640</v>
      </c>
      <c r="E2345" s="17">
        <v>1</v>
      </c>
      <c r="F2345" s="18">
        <v>5.5</v>
      </c>
    </row>
    <row r="2346" spans="2:6" ht="16.5" customHeight="1" thickBot="1" x14ac:dyDescent="0.3">
      <c r="B2346" s="14">
        <v>46022</v>
      </c>
      <c r="C2346" s="15" t="s">
        <v>130</v>
      </c>
      <c r="D2346" s="16" t="s">
        <v>386</v>
      </c>
      <c r="E2346" s="17">
        <v>2</v>
      </c>
      <c r="F2346" s="18">
        <v>11</v>
      </c>
    </row>
    <row r="2347" spans="2:6" ht="16.5" customHeight="1" thickBot="1" x14ac:dyDescent="0.3">
      <c r="B2347" s="14">
        <v>46022</v>
      </c>
      <c r="C2347" s="15" t="s">
        <v>132</v>
      </c>
      <c r="D2347" s="16" t="s">
        <v>388</v>
      </c>
      <c r="E2347" s="17">
        <v>1</v>
      </c>
      <c r="F2347" s="18">
        <v>5.5</v>
      </c>
    </row>
    <row r="2348" spans="2:6" ht="16.5" customHeight="1" thickBot="1" x14ac:dyDescent="0.3">
      <c r="B2348" s="14">
        <v>46022</v>
      </c>
      <c r="C2348" s="15" t="s">
        <v>138</v>
      </c>
      <c r="D2348" s="16" t="s">
        <v>394</v>
      </c>
      <c r="E2348" s="17">
        <v>1</v>
      </c>
      <c r="F2348" s="18">
        <v>5.3</v>
      </c>
    </row>
    <row r="2349" spans="2:6" ht="16.5" customHeight="1" thickBot="1" x14ac:dyDescent="0.3">
      <c r="B2349" s="14">
        <v>46022</v>
      </c>
      <c r="C2349" s="15" t="s">
        <v>139</v>
      </c>
      <c r="D2349" s="16" t="s">
        <v>395</v>
      </c>
      <c r="E2349" s="17">
        <v>2</v>
      </c>
      <c r="F2349" s="18">
        <v>10.6</v>
      </c>
    </row>
    <row r="2350" spans="2:6" ht="16.5" customHeight="1" thickBot="1" x14ac:dyDescent="0.3">
      <c r="B2350" s="14">
        <v>46022</v>
      </c>
      <c r="C2350" s="15" t="s">
        <v>150</v>
      </c>
      <c r="D2350" s="16" t="s">
        <v>406</v>
      </c>
      <c r="E2350" s="17">
        <v>1</v>
      </c>
      <c r="F2350" s="18">
        <v>5.3</v>
      </c>
    </row>
    <row r="2351" spans="2:6" ht="16.5" customHeight="1" thickBot="1" x14ac:dyDescent="0.3">
      <c r="B2351" s="14">
        <v>46022</v>
      </c>
      <c r="C2351" s="15" t="s">
        <v>157</v>
      </c>
      <c r="D2351" s="16" t="s">
        <v>413</v>
      </c>
      <c r="E2351" s="17">
        <v>2</v>
      </c>
      <c r="F2351" s="18">
        <v>12.4</v>
      </c>
    </row>
    <row r="2352" spans="2:6" ht="16.5" customHeight="1" thickBot="1" x14ac:dyDescent="0.3">
      <c r="B2352" s="14">
        <v>46022</v>
      </c>
      <c r="C2352" s="15" t="s">
        <v>165</v>
      </c>
      <c r="D2352" s="16" t="s">
        <v>421</v>
      </c>
      <c r="E2352" s="17">
        <v>1</v>
      </c>
      <c r="F2352" s="18">
        <v>6.2</v>
      </c>
    </row>
    <row r="2353" spans="2:6" ht="16.5" customHeight="1" thickBot="1" x14ac:dyDescent="0.3">
      <c r="B2353" s="14">
        <v>46022</v>
      </c>
      <c r="C2353" s="15" t="s">
        <v>172</v>
      </c>
      <c r="D2353" s="16" t="s">
        <v>643</v>
      </c>
      <c r="E2353" s="17">
        <v>2</v>
      </c>
      <c r="F2353" s="18">
        <v>10.8</v>
      </c>
    </row>
    <row r="2354" spans="2:6" ht="16.5" customHeight="1" thickBot="1" x14ac:dyDescent="0.3">
      <c r="B2354" s="14">
        <v>46022</v>
      </c>
      <c r="C2354" s="15" t="s">
        <v>174</v>
      </c>
      <c r="D2354" s="16" t="s">
        <v>661</v>
      </c>
      <c r="E2354" s="17">
        <v>1</v>
      </c>
      <c r="F2354" s="18">
        <v>5.5</v>
      </c>
    </row>
    <row r="2355" spans="2:6" ht="16.5" customHeight="1" thickBot="1" x14ac:dyDescent="0.3">
      <c r="B2355" s="14">
        <v>46022</v>
      </c>
      <c r="C2355" s="15" t="s">
        <v>177</v>
      </c>
      <c r="D2355" s="16" t="s">
        <v>433</v>
      </c>
      <c r="E2355" s="17">
        <v>1</v>
      </c>
      <c r="F2355" s="18">
        <v>5.5</v>
      </c>
    </row>
    <row r="2356" spans="2:6" ht="16.5" customHeight="1" thickBot="1" x14ac:dyDescent="0.3">
      <c r="B2356" s="14">
        <v>46022</v>
      </c>
      <c r="C2356" s="15" t="s">
        <v>179</v>
      </c>
      <c r="D2356" s="16" t="s">
        <v>712</v>
      </c>
      <c r="E2356" s="17">
        <v>1</v>
      </c>
      <c r="F2356" s="18">
        <v>5.3</v>
      </c>
    </row>
    <row r="2357" spans="2:6" ht="16.5" customHeight="1" thickBot="1" x14ac:dyDescent="0.3">
      <c r="B2357" s="14">
        <v>46022</v>
      </c>
      <c r="C2357" s="15" t="s">
        <v>182</v>
      </c>
      <c r="D2357" s="16" t="s">
        <v>711</v>
      </c>
      <c r="E2357" s="17">
        <v>1</v>
      </c>
      <c r="F2357" s="18">
        <v>5.2</v>
      </c>
    </row>
    <row r="2358" spans="2:6" ht="16.5" customHeight="1" thickBot="1" x14ac:dyDescent="0.3">
      <c r="B2358" s="14">
        <v>46022</v>
      </c>
      <c r="C2358" s="15" t="s">
        <v>183</v>
      </c>
      <c r="D2358" s="16" t="s">
        <v>439</v>
      </c>
      <c r="E2358" s="17">
        <v>1</v>
      </c>
      <c r="F2358" s="18">
        <v>5.3</v>
      </c>
    </row>
    <row r="2359" spans="2:6" ht="16.5" customHeight="1" thickBot="1" x14ac:dyDescent="0.3">
      <c r="B2359" s="14">
        <v>46022</v>
      </c>
      <c r="C2359" s="15" t="s">
        <v>195</v>
      </c>
      <c r="D2359" s="16" t="s">
        <v>451</v>
      </c>
      <c r="E2359" s="17">
        <v>15</v>
      </c>
      <c r="F2359" s="18">
        <v>82.5</v>
      </c>
    </row>
    <row r="2360" spans="2:6" ht="16.5" customHeight="1" thickBot="1" x14ac:dyDescent="0.3">
      <c r="B2360" s="14">
        <v>46022</v>
      </c>
      <c r="C2360" s="15" t="s">
        <v>214</v>
      </c>
      <c r="D2360" s="16" t="s">
        <v>654</v>
      </c>
      <c r="E2360" s="17">
        <v>1</v>
      </c>
      <c r="F2360" s="18">
        <v>5.5</v>
      </c>
    </row>
    <row r="2361" spans="2:6" ht="16.5" customHeight="1" thickBot="1" x14ac:dyDescent="0.3">
      <c r="B2361" s="14">
        <v>46022</v>
      </c>
      <c r="C2361" s="15" t="s">
        <v>215</v>
      </c>
      <c r="D2361" s="16" t="s">
        <v>471</v>
      </c>
      <c r="E2361" s="17">
        <v>2</v>
      </c>
      <c r="F2361" s="18">
        <v>13</v>
      </c>
    </row>
    <row r="2362" spans="2:6" ht="16.5" customHeight="1" thickBot="1" x14ac:dyDescent="0.3">
      <c r="B2362" s="14">
        <v>46022</v>
      </c>
      <c r="C2362" s="15" t="s">
        <v>218</v>
      </c>
      <c r="D2362" s="16" t="s">
        <v>655</v>
      </c>
      <c r="E2362" s="17">
        <v>2</v>
      </c>
      <c r="F2362" s="18">
        <v>11</v>
      </c>
    </row>
    <row r="2363" spans="2:6" ht="16.5" customHeight="1" thickBot="1" x14ac:dyDescent="0.3">
      <c r="B2363" s="14">
        <v>46022</v>
      </c>
      <c r="C2363" s="15" t="s">
        <v>219</v>
      </c>
      <c r="D2363" s="16" t="s">
        <v>475</v>
      </c>
      <c r="E2363" s="17">
        <v>3</v>
      </c>
      <c r="F2363" s="18">
        <v>18</v>
      </c>
    </row>
    <row r="2364" spans="2:6" ht="16.5" customHeight="1" thickBot="1" x14ac:dyDescent="0.3">
      <c r="B2364" s="14">
        <v>46022</v>
      </c>
      <c r="C2364" s="15" t="s">
        <v>225</v>
      </c>
      <c r="D2364" s="16" t="s">
        <v>481</v>
      </c>
      <c r="E2364" s="17">
        <v>2</v>
      </c>
      <c r="F2364" s="18">
        <v>12</v>
      </c>
    </row>
    <row r="2365" spans="2:6" ht="16.5" customHeight="1" thickBot="1" x14ac:dyDescent="0.3">
      <c r="B2365" s="14">
        <v>46022</v>
      </c>
      <c r="C2365" s="15" t="s">
        <v>226</v>
      </c>
      <c r="D2365" s="16" t="s">
        <v>482</v>
      </c>
      <c r="E2365" s="17">
        <v>1</v>
      </c>
      <c r="F2365" s="18">
        <v>5.5</v>
      </c>
    </row>
    <row r="2366" spans="2:6" ht="16.5" customHeight="1" thickBot="1" x14ac:dyDescent="0.3">
      <c r="B2366" s="14">
        <v>46022</v>
      </c>
      <c r="C2366" s="15" t="s">
        <v>231</v>
      </c>
      <c r="D2366" s="16" t="s">
        <v>487</v>
      </c>
      <c r="E2366" s="17">
        <v>1</v>
      </c>
      <c r="F2366" s="18">
        <v>6.5</v>
      </c>
    </row>
    <row r="2367" spans="2:6" ht="16.5" customHeight="1" thickBot="1" x14ac:dyDescent="0.3">
      <c r="B2367" s="14">
        <v>46022</v>
      </c>
      <c r="C2367" s="15" t="s">
        <v>232</v>
      </c>
      <c r="D2367" s="16" t="s">
        <v>488</v>
      </c>
      <c r="E2367" s="17">
        <v>1</v>
      </c>
      <c r="F2367" s="18">
        <v>5.5</v>
      </c>
    </row>
    <row r="2368" spans="2:6" ht="16.5" customHeight="1" thickBot="1" x14ac:dyDescent="0.3">
      <c r="B2368" s="14">
        <v>46022</v>
      </c>
      <c r="C2368" s="15" t="s">
        <v>118</v>
      </c>
      <c r="D2368" s="16" t="s">
        <v>649</v>
      </c>
      <c r="E2368" s="17">
        <v>1</v>
      </c>
      <c r="F2368" s="18">
        <v>5.5</v>
      </c>
    </row>
    <row r="2369" spans="2:6" ht="16.5" customHeight="1" thickBot="1" x14ac:dyDescent="0.3">
      <c r="B2369" s="14">
        <v>46022</v>
      </c>
      <c r="C2369" s="15" t="s">
        <v>119</v>
      </c>
      <c r="D2369" s="16" t="s">
        <v>657</v>
      </c>
      <c r="E2369" s="17">
        <v>2</v>
      </c>
      <c r="F2369" s="18">
        <v>11</v>
      </c>
    </row>
    <row r="2370" spans="2:6" ht="16.5" customHeight="1" thickBot="1" x14ac:dyDescent="0.3">
      <c r="B2370" s="14">
        <v>46022</v>
      </c>
      <c r="C2370" s="15" t="s">
        <v>121</v>
      </c>
      <c r="D2370" s="16" t="s">
        <v>658</v>
      </c>
      <c r="E2370" s="17">
        <v>2</v>
      </c>
      <c r="F2370" s="18">
        <v>11</v>
      </c>
    </row>
    <row r="2371" spans="2:6" ht="16.5" customHeight="1" thickBot="1" x14ac:dyDescent="0.3">
      <c r="B2371" s="14">
        <v>46022</v>
      </c>
      <c r="C2371" s="15" t="s">
        <v>134</v>
      </c>
      <c r="D2371" s="16" t="s">
        <v>390</v>
      </c>
      <c r="E2371" s="17">
        <v>4</v>
      </c>
      <c r="F2371" s="18">
        <v>22</v>
      </c>
    </row>
    <row r="2372" spans="2:6" ht="16.5" customHeight="1" thickBot="1" x14ac:dyDescent="0.3">
      <c r="B2372" s="14">
        <v>46022</v>
      </c>
      <c r="C2372" s="15">
        <v>10</v>
      </c>
      <c r="D2372" s="16" t="s">
        <v>700</v>
      </c>
      <c r="E2372" s="17">
        <v>2</v>
      </c>
      <c r="F2372" s="18">
        <v>2</v>
      </c>
    </row>
    <row r="2373" spans="2:6" ht="16.5" customHeight="1" thickBot="1" x14ac:dyDescent="0.3">
      <c r="B2373" s="14">
        <v>46022</v>
      </c>
      <c r="C2373" s="15">
        <v>10009</v>
      </c>
      <c r="D2373" s="16" t="s">
        <v>660</v>
      </c>
      <c r="E2373" s="17">
        <v>1</v>
      </c>
      <c r="F2373" s="18">
        <v>1.5</v>
      </c>
    </row>
    <row r="2374" spans="2:6" ht="16.5" customHeight="1" thickBot="1" x14ac:dyDescent="0.3">
      <c r="B2374" s="22">
        <v>46022</v>
      </c>
      <c r="C2374" s="23">
        <v>10155</v>
      </c>
      <c r="D2374" s="24" t="s">
        <v>701</v>
      </c>
      <c r="E2374" s="25">
        <v>1</v>
      </c>
      <c r="F2374" s="26">
        <v>1.7</v>
      </c>
    </row>
    <row r="2375" spans="2:6" ht="15.75" customHeight="1" x14ac:dyDescent="0.25">
      <c r="B2375" s="14">
        <v>46022</v>
      </c>
      <c r="C2375" s="15" t="s">
        <v>103</v>
      </c>
      <c r="D2375" s="16" t="s">
        <v>653</v>
      </c>
      <c r="E2375" s="17">
        <v>1</v>
      </c>
      <c r="F2375" s="18">
        <v>5.5</v>
      </c>
    </row>
    <row r="2376" spans="2:6" ht="16.5" customHeight="1" thickBot="1" x14ac:dyDescent="0.3">
      <c r="B2376" s="14">
        <v>46022</v>
      </c>
      <c r="C2376" s="15" t="s">
        <v>104</v>
      </c>
      <c r="D2376" s="16" t="s">
        <v>360</v>
      </c>
      <c r="E2376" s="17">
        <v>1</v>
      </c>
      <c r="F2376" s="18">
        <v>5.5</v>
      </c>
    </row>
    <row r="2377" spans="2:6" ht="16.5" customHeight="1" thickBot="1" x14ac:dyDescent="0.3">
      <c r="B2377" s="14">
        <v>46022</v>
      </c>
      <c r="C2377" s="15" t="s">
        <v>106</v>
      </c>
      <c r="D2377" s="16" t="s">
        <v>710</v>
      </c>
      <c r="E2377" s="17">
        <v>1</v>
      </c>
      <c r="F2377" s="18">
        <v>5</v>
      </c>
    </row>
    <row r="2378" spans="2:6" ht="16.5" customHeight="1" thickBot="1" x14ac:dyDescent="0.3">
      <c r="B2378" s="14">
        <v>46022</v>
      </c>
      <c r="C2378" s="15" t="s">
        <v>110</v>
      </c>
      <c r="D2378" s="16" t="s">
        <v>667</v>
      </c>
      <c r="E2378" s="17">
        <v>2</v>
      </c>
      <c r="F2378" s="18">
        <v>11</v>
      </c>
    </row>
    <row r="2379" spans="2:6" ht="16.5" customHeight="1" thickBot="1" x14ac:dyDescent="0.3">
      <c r="B2379" s="14">
        <v>46022</v>
      </c>
      <c r="C2379" s="15" t="s">
        <v>111</v>
      </c>
      <c r="D2379" s="16" t="s">
        <v>367</v>
      </c>
      <c r="E2379" s="17">
        <v>2</v>
      </c>
      <c r="F2379" s="18">
        <v>11</v>
      </c>
    </row>
    <row r="2380" spans="2:6" ht="16.5" customHeight="1" thickBot="1" x14ac:dyDescent="0.3">
      <c r="B2380" s="14">
        <v>46022</v>
      </c>
      <c r="C2380" s="15" t="s">
        <v>112</v>
      </c>
      <c r="D2380" s="16" t="s">
        <v>669</v>
      </c>
      <c r="E2380" s="17">
        <v>1</v>
      </c>
      <c r="F2380" s="18">
        <v>5.5</v>
      </c>
    </row>
    <row r="2381" spans="2:6" ht="16.5" customHeight="1" thickBot="1" x14ac:dyDescent="0.3">
      <c r="B2381" s="14">
        <v>46022</v>
      </c>
      <c r="C2381" s="15" t="s">
        <v>115</v>
      </c>
      <c r="D2381" s="16" t="s">
        <v>640</v>
      </c>
      <c r="E2381" s="17">
        <v>1</v>
      </c>
      <c r="F2381" s="18">
        <v>5.5</v>
      </c>
    </row>
    <row r="2382" spans="2:6" ht="16.5" customHeight="1" thickBot="1" x14ac:dyDescent="0.3">
      <c r="B2382" s="14">
        <v>46022</v>
      </c>
      <c r="C2382" s="15" t="s">
        <v>130</v>
      </c>
      <c r="D2382" s="16" t="s">
        <v>386</v>
      </c>
      <c r="E2382" s="17">
        <v>2</v>
      </c>
      <c r="F2382" s="18">
        <v>11</v>
      </c>
    </row>
    <row r="2383" spans="2:6" ht="16.5" customHeight="1" thickBot="1" x14ac:dyDescent="0.3">
      <c r="B2383" s="14">
        <v>46022</v>
      </c>
      <c r="C2383" s="15" t="s">
        <v>138</v>
      </c>
      <c r="D2383" s="16" t="s">
        <v>394</v>
      </c>
      <c r="E2383" s="17">
        <v>2</v>
      </c>
      <c r="F2383" s="18">
        <v>10.6</v>
      </c>
    </row>
    <row r="2384" spans="2:6" ht="16.5" customHeight="1" thickBot="1" x14ac:dyDescent="0.3">
      <c r="B2384" s="14">
        <v>46022</v>
      </c>
      <c r="C2384" s="15" t="s">
        <v>139</v>
      </c>
      <c r="D2384" s="16" t="s">
        <v>395</v>
      </c>
      <c r="E2384" s="17">
        <v>2</v>
      </c>
      <c r="F2384" s="18">
        <v>10.6</v>
      </c>
    </row>
    <row r="2385" spans="2:6" ht="16.5" customHeight="1" thickBot="1" x14ac:dyDescent="0.3">
      <c r="B2385" s="14">
        <v>46022</v>
      </c>
      <c r="C2385" s="15" t="s">
        <v>150</v>
      </c>
      <c r="D2385" s="16" t="s">
        <v>406</v>
      </c>
      <c r="E2385" s="17">
        <v>1</v>
      </c>
      <c r="F2385" s="18">
        <v>5.3</v>
      </c>
    </row>
    <row r="2386" spans="2:6" ht="16.5" customHeight="1" thickBot="1" x14ac:dyDescent="0.3">
      <c r="B2386" s="14">
        <v>46022</v>
      </c>
      <c r="C2386" s="15" t="s">
        <v>157</v>
      </c>
      <c r="D2386" s="16" t="s">
        <v>413</v>
      </c>
      <c r="E2386" s="17">
        <v>2</v>
      </c>
      <c r="F2386" s="18">
        <v>12.4</v>
      </c>
    </row>
    <row r="2387" spans="2:6" ht="16.5" customHeight="1" thickBot="1" x14ac:dyDescent="0.3">
      <c r="B2387" s="14">
        <v>46022</v>
      </c>
      <c r="C2387" s="15" t="s">
        <v>165</v>
      </c>
      <c r="D2387" s="16" t="s">
        <v>421</v>
      </c>
      <c r="E2387" s="17">
        <v>1</v>
      </c>
      <c r="F2387" s="18">
        <v>6.2</v>
      </c>
    </row>
    <row r="2388" spans="2:6" ht="16.5" customHeight="1" thickBot="1" x14ac:dyDescent="0.3">
      <c r="B2388" s="14">
        <v>46022</v>
      </c>
      <c r="C2388" s="15" t="s">
        <v>171</v>
      </c>
      <c r="D2388" s="16" t="s">
        <v>670</v>
      </c>
      <c r="E2388" s="17">
        <v>1</v>
      </c>
      <c r="F2388" s="18">
        <v>6</v>
      </c>
    </row>
    <row r="2389" spans="2:6" ht="16.5" customHeight="1" thickBot="1" x14ac:dyDescent="0.3">
      <c r="B2389" s="14">
        <v>46022</v>
      </c>
      <c r="C2389" s="15" t="s">
        <v>179</v>
      </c>
      <c r="D2389" s="16" t="s">
        <v>712</v>
      </c>
      <c r="E2389" s="17">
        <v>1</v>
      </c>
      <c r="F2389" s="18">
        <v>5.3</v>
      </c>
    </row>
    <row r="2390" spans="2:6" ht="16.5" customHeight="1" thickBot="1" x14ac:dyDescent="0.3">
      <c r="B2390" s="14">
        <v>46022</v>
      </c>
      <c r="C2390" s="15" t="s">
        <v>183</v>
      </c>
      <c r="D2390" s="16" t="s">
        <v>439</v>
      </c>
      <c r="E2390" s="17">
        <v>1</v>
      </c>
      <c r="F2390" s="18">
        <v>5.3</v>
      </c>
    </row>
    <row r="2391" spans="2:6" ht="16.5" customHeight="1" thickBot="1" x14ac:dyDescent="0.3">
      <c r="B2391" s="14">
        <v>46022</v>
      </c>
      <c r="C2391" s="15" t="s">
        <v>184</v>
      </c>
      <c r="D2391" s="16" t="s">
        <v>440</v>
      </c>
      <c r="E2391" s="17">
        <v>3</v>
      </c>
      <c r="F2391" s="18">
        <v>15.9</v>
      </c>
    </row>
    <row r="2392" spans="2:6" ht="16.5" customHeight="1" thickBot="1" x14ac:dyDescent="0.3">
      <c r="B2392" s="14">
        <v>46022</v>
      </c>
      <c r="C2392" s="15" t="s">
        <v>195</v>
      </c>
      <c r="D2392" s="16" t="s">
        <v>451</v>
      </c>
      <c r="E2392" s="17">
        <v>13</v>
      </c>
      <c r="F2392" s="18">
        <v>71.5</v>
      </c>
    </row>
    <row r="2393" spans="2:6" ht="16.5" customHeight="1" thickBot="1" x14ac:dyDescent="0.3">
      <c r="B2393" s="14">
        <v>46022</v>
      </c>
      <c r="C2393" s="15" t="s">
        <v>205</v>
      </c>
      <c r="D2393" s="16" t="s">
        <v>461</v>
      </c>
      <c r="E2393" s="17">
        <v>3</v>
      </c>
      <c r="F2393" s="18">
        <v>16.2</v>
      </c>
    </row>
    <row r="2394" spans="2:6" ht="16.5" customHeight="1" thickBot="1" x14ac:dyDescent="0.3">
      <c r="B2394" s="14">
        <v>46022</v>
      </c>
      <c r="C2394" s="15" t="s">
        <v>215</v>
      </c>
      <c r="D2394" s="16" t="s">
        <v>471</v>
      </c>
      <c r="E2394" s="17">
        <v>3</v>
      </c>
      <c r="F2394" s="18">
        <v>19.5</v>
      </c>
    </row>
    <row r="2395" spans="2:6" ht="16.5" customHeight="1" thickBot="1" x14ac:dyDescent="0.3">
      <c r="B2395" s="14">
        <v>46022</v>
      </c>
      <c r="C2395" s="15" t="s">
        <v>216</v>
      </c>
      <c r="D2395" s="16" t="s">
        <v>472</v>
      </c>
      <c r="E2395" s="17">
        <v>2</v>
      </c>
      <c r="F2395" s="18">
        <v>12</v>
      </c>
    </row>
    <row r="2396" spans="2:6" ht="16.5" customHeight="1" thickBot="1" x14ac:dyDescent="0.3">
      <c r="B2396" s="14">
        <v>46022</v>
      </c>
      <c r="C2396" s="15" t="s">
        <v>218</v>
      </c>
      <c r="D2396" s="16" t="s">
        <v>655</v>
      </c>
      <c r="E2396" s="17">
        <v>1</v>
      </c>
      <c r="F2396" s="18">
        <v>5.5</v>
      </c>
    </row>
    <row r="2397" spans="2:6" ht="16.5" customHeight="1" thickBot="1" x14ac:dyDescent="0.3">
      <c r="B2397" s="14">
        <v>46022</v>
      </c>
      <c r="C2397" s="15" t="s">
        <v>219</v>
      </c>
      <c r="D2397" s="16" t="s">
        <v>475</v>
      </c>
      <c r="E2397" s="17">
        <v>4</v>
      </c>
      <c r="F2397" s="18">
        <v>24</v>
      </c>
    </row>
    <row r="2398" spans="2:6" ht="16.5" customHeight="1" thickBot="1" x14ac:dyDescent="0.3">
      <c r="B2398" s="14">
        <v>46022</v>
      </c>
      <c r="C2398" s="15" t="s">
        <v>225</v>
      </c>
      <c r="D2398" s="16" t="s">
        <v>481</v>
      </c>
      <c r="E2398" s="17">
        <v>2</v>
      </c>
      <c r="F2398" s="18">
        <v>12</v>
      </c>
    </row>
    <row r="2399" spans="2:6" ht="16.5" customHeight="1" thickBot="1" x14ac:dyDescent="0.3">
      <c r="B2399" s="14">
        <v>46022</v>
      </c>
      <c r="C2399" s="15" t="s">
        <v>226</v>
      </c>
      <c r="D2399" s="16" t="s">
        <v>482</v>
      </c>
      <c r="E2399" s="17">
        <v>3</v>
      </c>
      <c r="F2399" s="18">
        <v>16.5</v>
      </c>
    </row>
    <row r="2400" spans="2:6" ht="16.5" customHeight="1" thickBot="1" x14ac:dyDescent="0.3">
      <c r="B2400" s="14">
        <v>46022</v>
      </c>
      <c r="C2400" s="15" t="s">
        <v>231</v>
      </c>
      <c r="D2400" s="16" t="s">
        <v>487</v>
      </c>
      <c r="E2400" s="17">
        <v>1</v>
      </c>
      <c r="F2400" s="18">
        <v>6.5</v>
      </c>
    </row>
    <row r="2401" spans="2:6" ht="16.5" customHeight="1" thickBot="1" x14ac:dyDescent="0.3">
      <c r="B2401" s="14">
        <v>46022</v>
      </c>
      <c r="C2401" s="15" t="s">
        <v>232</v>
      </c>
      <c r="D2401" s="16" t="s">
        <v>488</v>
      </c>
      <c r="E2401" s="17">
        <v>3</v>
      </c>
      <c r="F2401" s="18">
        <v>16.5</v>
      </c>
    </row>
    <row r="2402" spans="2:6" ht="16.5" customHeight="1" thickBot="1" x14ac:dyDescent="0.3">
      <c r="B2402" s="14">
        <v>46022</v>
      </c>
      <c r="C2402" s="15" t="s">
        <v>206</v>
      </c>
      <c r="D2402" s="16" t="s">
        <v>462</v>
      </c>
      <c r="E2402" s="17">
        <v>1</v>
      </c>
      <c r="F2402" s="18">
        <v>2.7</v>
      </c>
    </row>
    <row r="2403" spans="2:6" ht="16.5" customHeight="1" thickBot="1" x14ac:dyDescent="0.3">
      <c r="B2403" s="14">
        <v>46022</v>
      </c>
      <c r="C2403" s="15" t="s">
        <v>202</v>
      </c>
      <c r="D2403" s="16" t="s">
        <v>699</v>
      </c>
      <c r="E2403" s="17">
        <v>2</v>
      </c>
      <c r="F2403" s="18">
        <v>15.4</v>
      </c>
    </row>
    <row r="2404" spans="2:6" ht="16.5" customHeight="1" thickBot="1" x14ac:dyDescent="0.3">
      <c r="B2404" s="14">
        <v>46022</v>
      </c>
      <c r="C2404" s="15">
        <v>10032</v>
      </c>
      <c r="D2404" s="16" t="s">
        <v>714</v>
      </c>
      <c r="E2404" s="17">
        <v>1</v>
      </c>
      <c r="F2404" s="18">
        <v>8.9</v>
      </c>
    </row>
    <row r="2405" spans="2:6" ht="32.25" customHeight="1" thickBot="1" x14ac:dyDescent="0.3">
      <c r="B2405" s="14">
        <v>46022</v>
      </c>
      <c r="C2405" s="15" t="s">
        <v>118</v>
      </c>
      <c r="D2405" s="16" t="s">
        <v>649</v>
      </c>
      <c r="E2405" s="17">
        <v>2</v>
      </c>
      <c r="F2405" s="18">
        <v>11</v>
      </c>
    </row>
    <row r="2406" spans="2:6" ht="16.5" customHeight="1" thickBot="1" x14ac:dyDescent="0.3">
      <c r="B2406" s="14">
        <v>46022</v>
      </c>
      <c r="C2406" s="15" t="s">
        <v>119</v>
      </c>
      <c r="D2406" s="16" t="s">
        <v>657</v>
      </c>
      <c r="E2406" s="17">
        <v>2</v>
      </c>
      <c r="F2406" s="18">
        <v>11</v>
      </c>
    </row>
    <row r="2407" spans="2:6" ht="16.5" customHeight="1" thickBot="1" x14ac:dyDescent="0.3">
      <c r="B2407" s="14">
        <v>46022</v>
      </c>
      <c r="C2407" s="15" t="s">
        <v>120</v>
      </c>
      <c r="D2407" s="16" t="s">
        <v>693</v>
      </c>
      <c r="E2407" s="17">
        <v>1</v>
      </c>
      <c r="F2407" s="18">
        <v>5.5</v>
      </c>
    </row>
    <row r="2408" spans="2:6" ht="16.5" customHeight="1" thickBot="1" x14ac:dyDescent="0.3">
      <c r="B2408" s="14">
        <v>46022</v>
      </c>
      <c r="C2408" s="15" t="s">
        <v>121</v>
      </c>
      <c r="D2408" s="16" t="s">
        <v>658</v>
      </c>
      <c r="E2408" s="17">
        <v>1</v>
      </c>
      <c r="F2408" s="18">
        <v>5.5</v>
      </c>
    </row>
    <row r="2409" spans="2:6" ht="16.5" customHeight="1" thickBot="1" x14ac:dyDescent="0.3">
      <c r="B2409" s="14">
        <v>46022</v>
      </c>
      <c r="C2409" s="15" t="s">
        <v>122</v>
      </c>
      <c r="D2409" s="16" t="s">
        <v>650</v>
      </c>
      <c r="E2409" s="17">
        <v>2</v>
      </c>
      <c r="F2409" s="18">
        <v>11</v>
      </c>
    </row>
    <row r="2410" spans="2:6" ht="16.5" customHeight="1" thickBot="1" x14ac:dyDescent="0.3">
      <c r="B2410" s="14">
        <v>46022</v>
      </c>
      <c r="C2410" s="15" t="s">
        <v>123</v>
      </c>
      <c r="D2410" s="16" t="s">
        <v>651</v>
      </c>
      <c r="E2410" s="17">
        <v>4</v>
      </c>
      <c r="F2410" s="18">
        <v>22</v>
      </c>
    </row>
    <row r="2411" spans="2:6" ht="16.5" customHeight="1" thickBot="1" x14ac:dyDescent="0.3">
      <c r="B2411" s="14">
        <v>46022</v>
      </c>
      <c r="C2411" s="15">
        <v>10</v>
      </c>
      <c r="D2411" s="16" t="s">
        <v>700</v>
      </c>
      <c r="E2411" s="17">
        <v>1</v>
      </c>
      <c r="F2411" s="18">
        <v>1</v>
      </c>
    </row>
    <row r="2412" spans="2:6" ht="16.5" customHeight="1" thickBot="1" x14ac:dyDescent="0.3">
      <c r="B2412" s="14">
        <v>46022</v>
      </c>
      <c r="C2412" s="15">
        <v>10008</v>
      </c>
      <c r="D2412" s="16" t="s">
        <v>652</v>
      </c>
      <c r="E2412" s="17">
        <v>1</v>
      </c>
      <c r="F2412" s="18">
        <v>2.2000000000000002</v>
      </c>
    </row>
    <row r="2413" spans="2:6" ht="16.5" customHeight="1" thickBot="1" x14ac:dyDescent="0.3">
      <c r="B2413" s="14">
        <v>46022</v>
      </c>
      <c r="C2413" s="15">
        <v>10009</v>
      </c>
      <c r="D2413" s="16" t="s">
        <v>660</v>
      </c>
      <c r="E2413" s="17">
        <v>2</v>
      </c>
      <c r="F2413" s="18">
        <v>3</v>
      </c>
    </row>
    <row r="2414" spans="2:6" ht="16.5" customHeight="1" thickBot="1" x14ac:dyDescent="0.3">
      <c r="B2414" s="22">
        <v>46022</v>
      </c>
      <c r="C2414" s="23">
        <v>10155</v>
      </c>
      <c r="D2414" s="24" t="s">
        <v>701</v>
      </c>
      <c r="E2414" s="25">
        <v>2</v>
      </c>
      <c r="F2414" s="26">
        <v>3.4</v>
      </c>
    </row>
    <row r="2415" spans="2:6" ht="15.75" customHeight="1" x14ac:dyDescent="0.25">
      <c r="B2415" s="14">
        <v>46023</v>
      </c>
      <c r="C2415" s="15" t="s">
        <v>103</v>
      </c>
      <c r="D2415" s="16" t="s">
        <v>653</v>
      </c>
      <c r="E2415" s="17">
        <v>2</v>
      </c>
      <c r="F2415" s="18">
        <v>11</v>
      </c>
    </row>
    <row r="2416" spans="2:6" ht="16.5" customHeight="1" thickBot="1" x14ac:dyDescent="0.3">
      <c r="B2416" s="14">
        <v>46023</v>
      </c>
      <c r="C2416" s="15" t="s">
        <v>104</v>
      </c>
      <c r="D2416" s="16" t="s">
        <v>360</v>
      </c>
      <c r="E2416" s="17">
        <v>1</v>
      </c>
      <c r="F2416" s="18">
        <v>5.5</v>
      </c>
    </row>
    <row r="2417" spans="2:6" ht="16.5" customHeight="1" thickBot="1" x14ac:dyDescent="0.3">
      <c r="B2417" s="14">
        <v>46023</v>
      </c>
      <c r="C2417" s="15" t="s">
        <v>106</v>
      </c>
      <c r="D2417" s="16" t="s">
        <v>710</v>
      </c>
      <c r="E2417" s="17">
        <v>1</v>
      </c>
      <c r="F2417" s="18">
        <v>5</v>
      </c>
    </row>
    <row r="2418" spans="2:6" ht="16.5" customHeight="1" thickBot="1" x14ac:dyDescent="0.3">
      <c r="B2418" s="14">
        <v>46023</v>
      </c>
      <c r="C2418" s="15" t="s">
        <v>107</v>
      </c>
      <c r="D2418" s="16" t="s">
        <v>705</v>
      </c>
      <c r="E2418" s="17">
        <v>1</v>
      </c>
      <c r="F2418" s="18">
        <v>5</v>
      </c>
    </row>
    <row r="2419" spans="2:6" ht="16.5" customHeight="1" thickBot="1" x14ac:dyDescent="0.3">
      <c r="B2419" s="14">
        <v>46023</v>
      </c>
      <c r="C2419" s="15" t="s">
        <v>110</v>
      </c>
      <c r="D2419" s="16" t="s">
        <v>667</v>
      </c>
      <c r="E2419" s="17">
        <v>3</v>
      </c>
      <c r="F2419" s="18">
        <v>16.5</v>
      </c>
    </row>
    <row r="2420" spans="2:6" ht="16.5" customHeight="1" thickBot="1" x14ac:dyDescent="0.3">
      <c r="B2420" s="14">
        <v>46023</v>
      </c>
      <c r="C2420" s="15" t="s">
        <v>111</v>
      </c>
      <c r="D2420" s="16" t="s">
        <v>367</v>
      </c>
      <c r="E2420" s="17">
        <v>2</v>
      </c>
      <c r="F2420" s="18">
        <v>11</v>
      </c>
    </row>
    <row r="2421" spans="2:6" ht="16.5" customHeight="1" thickBot="1" x14ac:dyDescent="0.3">
      <c r="B2421" s="14">
        <v>46023</v>
      </c>
      <c r="C2421" s="15" t="s">
        <v>139</v>
      </c>
      <c r="D2421" s="16" t="s">
        <v>395</v>
      </c>
      <c r="E2421" s="17">
        <v>1</v>
      </c>
      <c r="F2421" s="18">
        <v>5.3</v>
      </c>
    </row>
    <row r="2422" spans="2:6" ht="16.5" customHeight="1" thickBot="1" x14ac:dyDescent="0.3">
      <c r="B2422" s="14">
        <v>46023</v>
      </c>
      <c r="C2422" s="15" t="s">
        <v>150</v>
      </c>
      <c r="D2422" s="16" t="s">
        <v>406</v>
      </c>
      <c r="E2422" s="17">
        <v>1</v>
      </c>
      <c r="F2422" s="18">
        <v>5.3</v>
      </c>
    </row>
    <row r="2423" spans="2:6" ht="16.5" customHeight="1" thickBot="1" x14ac:dyDescent="0.3">
      <c r="B2423" s="14">
        <v>46023</v>
      </c>
      <c r="C2423" s="15" t="s">
        <v>157</v>
      </c>
      <c r="D2423" s="16" t="s">
        <v>413</v>
      </c>
      <c r="E2423" s="17">
        <v>1</v>
      </c>
      <c r="F2423" s="18">
        <v>6.2</v>
      </c>
    </row>
    <row r="2424" spans="2:6" ht="16.5" customHeight="1" thickBot="1" x14ac:dyDescent="0.3">
      <c r="B2424" s="14">
        <v>46023</v>
      </c>
      <c r="C2424" s="15" t="s">
        <v>165</v>
      </c>
      <c r="D2424" s="16" t="s">
        <v>421</v>
      </c>
      <c r="E2424" s="17">
        <v>1</v>
      </c>
      <c r="F2424" s="18">
        <v>6.2</v>
      </c>
    </row>
    <row r="2425" spans="2:6" ht="16.5" customHeight="1" thickBot="1" x14ac:dyDescent="0.3">
      <c r="B2425" s="14">
        <v>46023</v>
      </c>
      <c r="C2425" s="15" t="s">
        <v>170</v>
      </c>
      <c r="D2425" s="16" t="s">
        <v>676</v>
      </c>
      <c r="E2425" s="17">
        <v>2</v>
      </c>
      <c r="F2425" s="18">
        <v>10.6</v>
      </c>
    </row>
    <row r="2426" spans="2:6" ht="16.5" customHeight="1" thickBot="1" x14ac:dyDescent="0.3">
      <c r="B2426" s="14">
        <v>46023</v>
      </c>
      <c r="C2426" s="15" t="s">
        <v>172</v>
      </c>
      <c r="D2426" s="16" t="s">
        <v>643</v>
      </c>
      <c r="E2426" s="17">
        <v>1</v>
      </c>
      <c r="F2426" s="18">
        <v>5.4</v>
      </c>
    </row>
    <row r="2427" spans="2:6" ht="16.5" customHeight="1" thickBot="1" x14ac:dyDescent="0.3">
      <c r="B2427" s="14">
        <v>46023</v>
      </c>
      <c r="C2427" s="15" t="s">
        <v>179</v>
      </c>
      <c r="D2427" s="16" t="s">
        <v>712</v>
      </c>
      <c r="E2427" s="17">
        <v>2</v>
      </c>
      <c r="F2427" s="18">
        <v>10.6</v>
      </c>
    </row>
    <row r="2428" spans="2:6" ht="16.5" customHeight="1" thickBot="1" x14ac:dyDescent="0.3">
      <c r="B2428" s="14">
        <v>46023</v>
      </c>
      <c r="C2428" s="15" t="s">
        <v>184</v>
      </c>
      <c r="D2428" s="16" t="s">
        <v>440</v>
      </c>
      <c r="E2428" s="17">
        <v>1</v>
      </c>
      <c r="F2428" s="18">
        <v>5.3</v>
      </c>
    </row>
    <row r="2429" spans="2:6" ht="16.5" customHeight="1" thickBot="1" x14ac:dyDescent="0.3">
      <c r="B2429" s="14">
        <v>46023</v>
      </c>
      <c r="C2429" s="15" t="s">
        <v>195</v>
      </c>
      <c r="D2429" s="16" t="s">
        <v>451</v>
      </c>
      <c r="E2429" s="17">
        <v>7</v>
      </c>
      <c r="F2429" s="18">
        <v>38.5</v>
      </c>
    </row>
    <row r="2430" spans="2:6" ht="16.5" customHeight="1" thickBot="1" x14ac:dyDescent="0.3">
      <c r="B2430" s="14">
        <v>46023</v>
      </c>
      <c r="C2430" s="15" t="s">
        <v>213</v>
      </c>
      <c r="D2430" s="16" t="s">
        <v>469</v>
      </c>
      <c r="E2430" s="17">
        <v>1</v>
      </c>
      <c r="F2430" s="18">
        <v>5.5</v>
      </c>
    </row>
    <row r="2431" spans="2:6" ht="16.5" customHeight="1" thickBot="1" x14ac:dyDescent="0.3">
      <c r="B2431" s="14">
        <v>46023</v>
      </c>
      <c r="C2431" s="15" t="s">
        <v>215</v>
      </c>
      <c r="D2431" s="16" t="s">
        <v>471</v>
      </c>
      <c r="E2431" s="17">
        <v>7</v>
      </c>
      <c r="F2431" s="18">
        <v>45.5</v>
      </c>
    </row>
    <row r="2432" spans="2:6" ht="16.5" customHeight="1" thickBot="1" x14ac:dyDescent="0.3">
      <c r="B2432" s="14">
        <v>46023</v>
      </c>
      <c r="C2432" s="15" t="s">
        <v>216</v>
      </c>
      <c r="D2432" s="16" t="s">
        <v>472</v>
      </c>
      <c r="E2432" s="17">
        <v>1</v>
      </c>
      <c r="F2432" s="18">
        <v>6</v>
      </c>
    </row>
    <row r="2433" spans="2:6" ht="16.5" customHeight="1" thickBot="1" x14ac:dyDescent="0.3">
      <c r="B2433" s="14">
        <v>46023</v>
      </c>
      <c r="C2433" s="15" t="s">
        <v>219</v>
      </c>
      <c r="D2433" s="16" t="s">
        <v>475</v>
      </c>
      <c r="E2433" s="17">
        <v>4</v>
      </c>
      <c r="F2433" s="18">
        <v>24</v>
      </c>
    </row>
    <row r="2434" spans="2:6" ht="16.5" customHeight="1" thickBot="1" x14ac:dyDescent="0.3">
      <c r="B2434" s="14">
        <v>46023</v>
      </c>
      <c r="C2434" s="15" t="s">
        <v>225</v>
      </c>
      <c r="D2434" s="16" t="s">
        <v>481</v>
      </c>
      <c r="E2434" s="17">
        <v>1</v>
      </c>
      <c r="F2434" s="18">
        <v>6</v>
      </c>
    </row>
    <row r="2435" spans="2:6" ht="16.5" customHeight="1" thickBot="1" x14ac:dyDescent="0.3">
      <c r="B2435" s="14">
        <v>46023</v>
      </c>
      <c r="C2435" s="15" t="s">
        <v>226</v>
      </c>
      <c r="D2435" s="16" t="s">
        <v>482</v>
      </c>
      <c r="E2435" s="17">
        <v>1</v>
      </c>
      <c r="F2435" s="18">
        <v>5.5</v>
      </c>
    </row>
    <row r="2436" spans="2:6" ht="16.5" customHeight="1" thickBot="1" x14ac:dyDescent="0.3">
      <c r="B2436" s="14">
        <v>46023</v>
      </c>
      <c r="C2436" s="15" t="s">
        <v>231</v>
      </c>
      <c r="D2436" s="16" t="s">
        <v>487</v>
      </c>
      <c r="E2436" s="17">
        <v>1</v>
      </c>
      <c r="F2436" s="18">
        <v>6.5</v>
      </c>
    </row>
    <row r="2437" spans="2:6" ht="16.5" customHeight="1" thickBot="1" x14ac:dyDescent="0.3">
      <c r="B2437" s="14">
        <v>46023</v>
      </c>
      <c r="C2437" s="15" t="s">
        <v>197</v>
      </c>
      <c r="D2437" s="16" t="s">
        <v>684</v>
      </c>
      <c r="E2437" s="17">
        <v>1</v>
      </c>
      <c r="F2437" s="18">
        <v>7.5</v>
      </c>
    </row>
    <row r="2438" spans="2:6" ht="16.5" customHeight="1" thickBot="1" x14ac:dyDescent="0.3">
      <c r="B2438" s="14">
        <v>46023</v>
      </c>
      <c r="C2438" s="15" t="s">
        <v>200</v>
      </c>
      <c r="D2438" s="16" t="s">
        <v>646</v>
      </c>
      <c r="E2438" s="17">
        <v>1</v>
      </c>
      <c r="F2438" s="18">
        <v>7.4</v>
      </c>
    </row>
    <row r="2439" spans="2:6" ht="16.5" customHeight="1" thickBot="1" x14ac:dyDescent="0.3">
      <c r="B2439" s="14">
        <v>46023</v>
      </c>
      <c r="C2439" s="15">
        <v>10015</v>
      </c>
      <c r="D2439" s="16" t="s">
        <v>671</v>
      </c>
      <c r="E2439" s="17">
        <v>1</v>
      </c>
      <c r="F2439" s="18">
        <v>7.9</v>
      </c>
    </row>
    <row r="2440" spans="2:6" ht="16.5" customHeight="1" thickBot="1" x14ac:dyDescent="0.3">
      <c r="B2440" s="14">
        <v>46023</v>
      </c>
      <c r="C2440" s="15" t="s">
        <v>118</v>
      </c>
      <c r="D2440" s="16" t="s">
        <v>649</v>
      </c>
      <c r="E2440" s="17">
        <v>3</v>
      </c>
      <c r="F2440" s="18">
        <v>16.5</v>
      </c>
    </row>
    <row r="2441" spans="2:6" ht="16.5" customHeight="1" thickBot="1" x14ac:dyDescent="0.3">
      <c r="B2441" s="14">
        <v>46023</v>
      </c>
      <c r="C2441" s="15" t="s">
        <v>120</v>
      </c>
      <c r="D2441" s="16" t="s">
        <v>693</v>
      </c>
      <c r="E2441" s="17">
        <v>1</v>
      </c>
      <c r="F2441" s="18">
        <v>5.5</v>
      </c>
    </row>
    <row r="2442" spans="2:6" ht="16.5" customHeight="1" thickBot="1" x14ac:dyDescent="0.3">
      <c r="B2442" s="14">
        <v>46023</v>
      </c>
      <c r="C2442" s="15" t="s">
        <v>121</v>
      </c>
      <c r="D2442" s="16" t="s">
        <v>658</v>
      </c>
      <c r="E2442" s="17">
        <v>1</v>
      </c>
      <c r="F2442" s="18">
        <v>5.5</v>
      </c>
    </row>
    <row r="2443" spans="2:6" ht="16.5" customHeight="1" thickBot="1" x14ac:dyDescent="0.3">
      <c r="B2443" s="14">
        <v>46023</v>
      </c>
      <c r="C2443" s="15" t="s">
        <v>122</v>
      </c>
      <c r="D2443" s="16" t="s">
        <v>650</v>
      </c>
      <c r="E2443" s="17">
        <v>1</v>
      </c>
      <c r="F2443" s="18">
        <v>5.5</v>
      </c>
    </row>
    <row r="2444" spans="2:6" ht="16.5" customHeight="1" thickBot="1" x14ac:dyDescent="0.3">
      <c r="B2444" s="22">
        <v>46023</v>
      </c>
      <c r="C2444" s="23" t="s">
        <v>123</v>
      </c>
      <c r="D2444" s="24" t="s">
        <v>651</v>
      </c>
      <c r="E2444" s="25">
        <v>4</v>
      </c>
      <c r="F2444" s="26">
        <v>22</v>
      </c>
    </row>
    <row r="2445" spans="2:6" ht="15.75" customHeight="1" x14ac:dyDescent="0.25">
      <c r="B2445" s="14">
        <v>46024</v>
      </c>
      <c r="C2445" s="15" t="s">
        <v>106</v>
      </c>
      <c r="D2445" s="16" t="s">
        <v>710</v>
      </c>
      <c r="E2445" s="17">
        <v>1</v>
      </c>
      <c r="F2445" s="18">
        <v>5</v>
      </c>
    </row>
    <row r="2446" spans="2:6" ht="16.5" customHeight="1" thickBot="1" x14ac:dyDescent="0.3">
      <c r="B2446" s="14">
        <v>46024</v>
      </c>
      <c r="C2446" s="15" t="s">
        <v>111</v>
      </c>
      <c r="D2446" s="16" t="s">
        <v>367</v>
      </c>
      <c r="E2446" s="17">
        <v>1</v>
      </c>
      <c r="F2446" s="18">
        <v>5.5</v>
      </c>
    </row>
    <row r="2447" spans="2:6" ht="16.5" customHeight="1" thickBot="1" x14ac:dyDescent="0.3">
      <c r="B2447" s="14">
        <v>46024</v>
      </c>
      <c r="C2447" s="15" t="s">
        <v>115</v>
      </c>
      <c r="D2447" s="16" t="s">
        <v>640</v>
      </c>
      <c r="E2447" s="17">
        <v>2</v>
      </c>
      <c r="F2447" s="18">
        <v>11</v>
      </c>
    </row>
    <row r="2448" spans="2:6" ht="16.5" customHeight="1" thickBot="1" x14ac:dyDescent="0.3">
      <c r="B2448" s="14">
        <v>46024</v>
      </c>
      <c r="C2448" s="15" t="s">
        <v>130</v>
      </c>
      <c r="D2448" s="16" t="s">
        <v>386</v>
      </c>
      <c r="E2448" s="17">
        <v>4</v>
      </c>
      <c r="F2448" s="18">
        <v>22</v>
      </c>
    </row>
    <row r="2449" spans="2:6" ht="16.5" customHeight="1" thickBot="1" x14ac:dyDescent="0.3">
      <c r="B2449" s="14">
        <v>46024</v>
      </c>
      <c r="C2449" s="15" t="s">
        <v>132</v>
      </c>
      <c r="D2449" s="16" t="s">
        <v>388</v>
      </c>
      <c r="E2449" s="17">
        <v>1</v>
      </c>
      <c r="F2449" s="18">
        <v>5.5</v>
      </c>
    </row>
    <row r="2450" spans="2:6" ht="16.5" customHeight="1" thickBot="1" x14ac:dyDescent="0.3">
      <c r="B2450" s="14">
        <v>46024</v>
      </c>
      <c r="C2450" s="15" t="s">
        <v>138</v>
      </c>
      <c r="D2450" s="16" t="s">
        <v>394</v>
      </c>
      <c r="E2450" s="17">
        <v>2</v>
      </c>
      <c r="F2450" s="18">
        <v>10.6</v>
      </c>
    </row>
    <row r="2451" spans="2:6" ht="16.5" customHeight="1" thickBot="1" x14ac:dyDescent="0.3">
      <c r="B2451" s="14">
        <v>46024</v>
      </c>
      <c r="C2451" s="15" t="s">
        <v>139</v>
      </c>
      <c r="D2451" s="16" t="s">
        <v>395</v>
      </c>
      <c r="E2451" s="17">
        <v>1</v>
      </c>
      <c r="F2451" s="18">
        <v>5.3</v>
      </c>
    </row>
    <row r="2452" spans="2:6" ht="16.5" customHeight="1" thickBot="1" x14ac:dyDescent="0.3">
      <c r="B2452" s="14">
        <v>46024</v>
      </c>
      <c r="C2452" s="15" t="s">
        <v>165</v>
      </c>
      <c r="D2452" s="16" t="s">
        <v>421</v>
      </c>
      <c r="E2452" s="17">
        <v>1</v>
      </c>
      <c r="F2452" s="18">
        <v>6.2</v>
      </c>
    </row>
    <row r="2453" spans="2:6" ht="16.5" customHeight="1" thickBot="1" x14ac:dyDescent="0.3">
      <c r="B2453" s="14">
        <v>46024</v>
      </c>
      <c r="C2453" s="15" t="s">
        <v>170</v>
      </c>
      <c r="D2453" s="16" t="s">
        <v>676</v>
      </c>
      <c r="E2453" s="17">
        <v>2</v>
      </c>
      <c r="F2453" s="18">
        <v>10.6</v>
      </c>
    </row>
    <row r="2454" spans="2:6" ht="16.5" customHeight="1" thickBot="1" x14ac:dyDescent="0.3">
      <c r="B2454" s="14">
        <v>46024</v>
      </c>
      <c r="C2454" s="15" t="s">
        <v>171</v>
      </c>
      <c r="D2454" s="16" t="s">
        <v>670</v>
      </c>
      <c r="E2454" s="17">
        <v>1</v>
      </c>
      <c r="F2454" s="18">
        <v>6</v>
      </c>
    </row>
    <row r="2455" spans="2:6" ht="16.5" customHeight="1" thickBot="1" x14ac:dyDescent="0.3">
      <c r="B2455" s="14">
        <v>46024</v>
      </c>
      <c r="C2455" s="15" t="s">
        <v>179</v>
      </c>
      <c r="D2455" s="16" t="s">
        <v>712</v>
      </c>
      <c r="E2455" s="17">
        <v>2</v>
      </c>
      <c r="F2455" s="18">
        <v>10.6</v>
      </c>
    </row>
    <row r="2456" spans="2:6" ht="16.5" customHeight="1" thickBot="1" x14ac:dyDescent="0.3">
      <c r="B2456" s="14">
        <v>46024</v>
      </c>
      <c r="C2456" s="15" t="s">
        <v>183</v>
      </c>
      <c r="D2456" s="16" t="s">
        <v>439</v>
      </c>
      <c r="E2456" s="17">
        <v>1</v>
      </c>
      <c r="F2456" s="18">
        <v>5.3</v>
      </c>
    </row>
    <row r="2457" spans="2:6" ht="16.5" customHeight="1" thickBot="1" x14ac:dyDescent="0.3">
      <c r="B2457" s="14">
        <v>46024</v>
      </c>
      <c r="C2457" s="15" t="s">
        <v>184</v>
      </c>
      <c r="D2457" s="16" t="s">
        <v>440</v>
      </c>
      <c r="E2457" s="17">
        <v>2</v>
      </c>
      <c r="F2457" s="18">
        <v>10.6</v>
      </c>
    </row>
    <row r="2458" spans="2:6" ht="16.5" customHeight="1" thickBot="1" x14ac:dyDescent="0.3">
      <c r="B2458" s="14">
        <v>46024</v>
      </c>
      <c r="C2458" s="15" t="s">
        <v>193</v>
      </c>
      <c r="D2458" s="16" t="s">
        <v>449</v>
      </c>
      <c r="E2458" s="17">
        <v>1</v>
      </c>
      <c r="F2458" s="18">
        <v>6.5</v>
      </c>
    </row>
    <row r="2459" spans="2:6" ht="16.5" customHeight="1" thickBot="1" x14ac:dyDescent="0.3">
      <c r="B2459" s="14">
        <v>46024</v>
      </c>
      <c r="C2459" s="15" t="s">
        <v>195</v>
      </c>
      <c r="D2459" s="16" t="s">
        <v>451</v>
      </c>
      <c r="E2459" s="17">
        <v>15</v>
      </c>
      <c r="F2459" s="18">
        <v>82.5</v>
      </c>
    </row>
    <row r="2460" spans="2:6" ht="16.5" customHeight="1" thickBot="1" x14ac:dyDescent="0.3">
      <c r="B2460" s="14">
        <v>46024</v>
      </c>
      <c r="C2460" s="15" t="s">
        <v>214</v>
      </c>
      <c r="D2460" s="16" t="s">
        <v>654</v>
      </c>
      <c r="E2460" s="17">
        <v>1</v>
      </c>
      <c r="F2460" s="18">
        <v>5.5</v>
      </c>
    </row>
    <row r="2461" spans="2:6" ht="16.5" customHeight="1" thickBot="1" x14ac:dyDescent="0.3">
      <c r="B2461" s="14">
        <v>46024</v>
      </c>
      <c r="C2461" s="15" t="s">
        <v>215</v>
      </c>
      <c r="D2461" s="16" t="s">
        <v>471</v>
      </c>
      <c r="E2461" s="17">
        <v>9</v>
      </c>
      <c r="F2461" s="18">
        <v>58.5</v>
      </c>
    </row>
    <row r="2462" spans="2:6" ht="16.5" customHeight="1" thickBot="1" x14ac:dyDescent="0.3">
      <c r="B2462" s="14">
        <v>46024</v>
      </c>
      <c r="C2462" s="15" t="s">
        <v>216</v>
      </c>
      <c r="D2462" s="16" t="s">
        <v>472</v>
      </c>
      <c r="E2462" s="17">
        <v>3</v>
      </c>
      <c r="F2462" s="18">
        <v>18</v>
      </c>
    </row>
    <row r="2463" spans="2:6" ht="16.5" customHeight="1" thickBot="1" x14ac:dyDescent="0.3">
      <c r="B2463" s="14">
        <v>46024</v>
      </c>
      <c r="C2463" s="15" t="s">
        <v>219</v>
      </c>
      <c r="D2463" s="16" t="s">
        <v>475</v>
      </c>
      <c r="E2463" s="17">
        <v>5</v>
      </c>
      <c r="F2463" s="18">
        <v>30</v>
      </c>
    </row>
    <row r="2464" spans="2:6" ht="16.5" customHeight="1" thickBot="1" x14ac:dyDescent="0.3">
      <c r="B2464" s="14">
        <v>46024</v>
      </c>
      <c r="C2464" s="15" t="s">
        <v>223</v>
      </c>
      <c r="D2464" s="16" t="s">
        <v>479</v>
      </c>
      <c r="E2464" s="17">
        <v>3</v>
      </c>
      <c r="F2464" s="18">
        <v>16.5</v>
      </c>
    </row>
    <row r="2465" spans="2:6" ht="16.5" customHeight="1" thickBot="1" x14ac:dyDescent="0.3">
      <c r="B2465" s="14">
        <v>46024</v>
      </c>
      <c r="C2465" s="15" t="s">
        <v>225</v>
      </c>
      <c r="D2465" s="16" t="s">
        <v>481</v>
      </c>
      <c r="E2465" s="17">
        <v>1</v>
      </c>
      <c r="F2465" s="18">
        <v>6</v>
      </c>
    </row>
    <row r="2466" spans="2:6" ht="16.5" customHeight="1" thickBot="1" x14ac:dyDescent="0.3">
      <c r="B2466" s="14">
        <v>46024</v>
      </c>
      <c r="C2466" s="15" t="s">
        <v>226</v>
      </c>
      <c r="D2466" s="16" t="s">
        <v>482</v>
      </c>
      <c r="E2466" s="17">
        <v>1</v>
      </c>
      <c r="F2466" s="18">
        <v>5.5</v>
      </c>
    </row>
    <row r="2467" spans="2:6" ht="16.5" customHeight="1" thickBot="1" x14ac:dyDescent="0.3">
      <c r="B2467" s="14">
        <v>46024</v>
      </c>
      <c r="C2467" s="15" t="s">
        <v>231</v>
      </c>
      <c r="D2467" s="16" t="s">
        <v>487</v>
      </c>
      <c r="E2467" s="17">
        <v>8</v>
      </c>
      <c r="F2467" s="18">
        <v>52</v>
      </c>
    </row>
    <row r="2468" spans="2:6" ht="16.5" customHeight="1" thickBot="1" x14ac:dyDescent="0.3">
      <c r="B2468" s="14">
        <v>46024</v>
      </c>
      <c r="C2468" s="15" t="s">
        <v>232</v>
      </c>
      <c r="D2468" s="16" t="s">
        <v>488</v>
      </c>
      <c r="E2468" s="17">
        <v>3</v>
      </c>
      <c r="F2468" s="18">
        <v>16.5</v>
      </c>
    </row>
    <row r="2469" spans="2:6" ht="16.5" customHeight="1" thickBot="1" x14ac:dyDescent="0.3">
      <c r="B2469" s="14">
        <v>46024</v>
      </c>
      <c r="C2469" s="15" t="s">
        <v>198</v>
      </c>
      <c r="D2469" s="16" t="s">
        <v>686</v>
      </c>
      <c r="E2469" s="17">
        <v>1</v>
      </c>
      <c r="F2469" s="18">
        <v>7.4</v>
      </c>
    </row>
    <row r="2470" spans="2:6" ht="16.5" customHeight="1" thickBot="1" x14ac:dyDescent="0.3">
      <c r="B2470" s="14">
        <v>46024</v>
      </c>
      <c r="C2470" s="15" t="s">
        <v>199</v>
      </c>
      <c r="D2470" s="16" t="s">
        <v>674</v>
      </c>
      <c r="E2470" s="17">
        <v>1</v>
      </c>
      <c r="F2470" s="18">
        <v>7.7</v>
      </c>
    </row>
    <row r="2471" spans="2:6" ht="16.5" customHeight="1" thickBot="1" x14ac:dyDescent="0.3">
      <c r="B2471" s="14">
        <v>46024</v>
      </c>
      <c r="C2471" s="15" t="s">
        <v>204</v>
      </c>
      <c r="D2471" s="16" t="s">
        <v>668</v>
      </c>
      <c r="E2471" s="17">
        <v>1</v>
      </c>
      <c r="F2471" s="18">
        <v>7.7</v>
      </c>
    </row>
    <row r="2472" spans="2:6" ht="16.5" customHeight="1" thickBot="1" x14ac:dyDescent="0.3">
      <c r="B2472" s="14">
        <v>46024</v>
      </c>
      <c r="C2472" s="15">
        <v>10028</v>
      </c>
      <c r="D2472" s="16" t="s">
        <v>713</v>
      </c>
      <c r="E2472" s="17">
        <v>1</v>
      </c>
      <c r="F2472" s="18">
        <v>7.9</v>
      </c>
    </row>
    <row r="2473" spans="2:6" ht="32.25" customHeight="1" thickBot="1" x14ac:dyDescent="0.3">
      <c r="B2473" s="14">
        <v>46024</v>
      </c>
      <c r="C2473" s="15">
        <v>10030</v>
      </c>
      <c r="D2473" s="16" t="s">
        <v>715</v>
      </c>
      <c r="E2473" s="17">
        <v>1</v>
      </c>
      <c r="F2473" s="18">
        <v>7.9</v>
      </c>
    </row>
    <row r="2474" spans="2:6" ht="16.5" customHeight="1" thickBot="1" x14ac:dyDescent="0.3">
      <c r="B2474" s="14">
        <v>46024</v>
      </c>
      <c r="C2474" s="15">
        <v>10039</v>
      </c>
      <c r="D2474" s="16" t="s">
        <v>716</v>
      </c>
      <c r="E2474" s="17">
        <v>1</v>
      </c>
      <c r="F2474" s="18">
        <v>17.899999999999999</v>
      </c>
    </row>
    <row r="2475" spans="2:6" ht="16.5" customHeight="1" thickBot="1" x14ac:dyDescent="0.3">
      <c r="B2475" s="14">
        <v>46024</v>
      </c>
      <c r="C2475" s="15">
        <v>10042</v>
      </c>
      <c r="D2475" s="16" t="s">
        <v>717</v>
      </c>
      <c r="E2475" s="17">
        <v>1</v>
      </c>
      <c r="F2475" s="18">
        <v>4.9000000000000004</v>
      </c>
    </row>
    <row r="2476" spans="2:6" ht="16.5" customHeight="1" thickBot="1" x14ac:dyDescent="0.3">
      <c r="B2476" s="14">
        <v>46024</v>
      </c>
      <c r="C2476" s="15" t="s">
        <v>116</v>
      </c>
      <c r="D2476" s="16" t="s">
        <v>665</v>
      </c>
      <c r="E2476" s="17">
        <v>1</v>
      </c>
      <c r="F2476" s="18">
        <v>5.5</v>
      </c>
    </row>
    <row r="2477" spans="2:6" ht="16.5" customHeight="1" thickBot="1" x14ac:dyDescent="0.3">
      <c r="B2477" s="14">
        <v>46024</v>
      </c>
      <c r="C2477" s="15" t="s">
        <v>118</v>
      </c>
      <c r="D2477" s="16" t="s">
        <v>649</v>
      </c>
      <c r="E2477" s="17">
        <v>4</v>
      </c>
      <c r="F2477" s="18">
        <v>22</v>
      </c>
    </row>
    <row r="2478" spans="2:6" ht="16.5" customHeight="1" thickBot="1" x14ac:dyDescent="0.3">
      <c r="B2478" s="14">
        <v>46024</v>
      </c>
      <c r="C2478" s="15" t="s">
        <v>119</v>
      </c>
      <c r="D2478" s="16" t="s">
        <v>657</v>
      </c>
      <c r="E2478" s="17">
        <v>1</v>
      </c>
      <c r="F2478" s="18">
        <v>5.5</v>
      </c>
    </row>
    <row r="2479" spans="2:6" ht="16.5" customHeight="1" thickBot="1" x14ac:dyDescent="0.3">
      <c r="B2479" s="14">
        <v>46024</v>
      </c>
      <c r="C2479" s="15" t="s">
        <v>122</v>
      </c>
      <c r="D2479" s="16" t="s">
        <v>650</v>
      </c>
      <c r="E2479" s="17">
        <v>3</v>
      </c>
      <c r="F2479" s="18">
        <v>16.5</v>
      </c>
    </row>
    <row r="2480" spans="2:6" ht="16.5" customHeight="1" thickBot="1" x14ac:dyDescent="0.3">
      <c r="B2480" s="14">
        <v>46024</v>
      </c>
      <c r="C2480" s="15" t="s">
        <v>131</v>
      </c>
      <c r="D2480" s="16" t="s">
        <v>387</v>
      </c>
      <c r="E2480" s="17">
        <v>1</v>
      </c>
      <c r="F2480" s="18">
        <v>5.5</v>
      </c>
    </row>
    <row r="2481" spans="2:6" ht="16.5" customHeight="1" thickBot="1" x14ac:dyDescent="0.3">
      <c r="B2481" s="14">
        <v>46024</v>
      </c>
      <c r="C2481" s="15" t="s">
        <v>142</v>
      </c>
      <c r="D2481" s="16" t="s">
        <v>659</v>
      </c>
      <c r="E2481" s="17">
        <v>1</v>
      </c>
      <c r="F2481" s="18">
        <v>4.3</v>
      </c>
    </row>
    <row r="2482" spans="2:6" ht="16.5" customHeight="1" thickBot="1" x14ac:dyDescent="0.3">
      <c r="B2482" s="14">
        <v>46024</v>
      </c>
      <c r="C2482" s="15" t="s">
        <v>153</v>
      </c>
      <c r="D2482" s="16" t="s">
        <v>685</v>
      </c>
      <c r="E2482" s="17">
        <v>1</v>
      </c>
      <c r="F2482" s="18">
        <v>4.5</v>
      </c>
    </row>
    <row r="2483" spans="2:6" ht="16.5" customHeight="1" thickBot="1" x14ac:dyDescent="0.3">
      <c r="B2483" s="14">
        <v>46024</v>
      </c>
      <c r="C2483" s="15">
        <v>10</v>
      </c>
      <c r="D2483" s="16" t="s">
        <v>700</v>
      </c>
      <c r="E2483" s="17">
        <v>1</v>
      </c>
      <c r="F2483" s="18">
        <v>1</v>
      </c>
    </row>
    <row r="2484" spans="2:6" ht="16.5" customHeight="1" thickBot="1" x14ac:dyDescent="0.3">
      <c r="B2484" s="14">
        <v>46024</v>
      </c>
      <c r="C2484" s="15">
        <v>10009</v>
      </c>
      <c r="D2484" s="16" t="s">
        <v>660</v>
      </c>
      <c r="E2484" s="17">
        <v>2</v>
      </c>
      <c r="F2484" s="18">
        <v>3</v>
      </c>
    </row>
    <row r="2485" spans="2:6" ht="16.5" customHeight="1" thickBot="1" x14ac:dyDescent="0.3">
      <c r="B2485" s="22">
        <v>46024</v>
      </c>
      <c r="C2485" s="23">
        <v>10155</v>
      </c>
      <c r="D2485" s="24" t="s">
        <v>701</v>
      </c>
      <c r="E2485" s="25">
        <v>2</v>
      </c>
      <c r="F2485" s="26">
        <v>3.4</v>
      </c>
    </row>
    <row r="2486" spans="2:6" ht="15.75" customHeight="1" x14ac:dyDescent="0.25">
      <c r="B2486" s="14">
        <v>46025</v>
      </c>
      <c r="C2486" s="15" t="s">
        <v>103</v>
      </c>
      <c r="D2486" s="16" t="s">
        <v>653</v>
      </c>
      <c r="E2486" s="17">
        <v>2</v>
      </c>
      <c r="F2486" s="18">
        <v>11</v>
      </c>
    </row>
    <row r="2487" spans="2:6" ht="16.5" customHeight="1" thickBot="1" x14ac:dyDescent="0.3">
      <c r="B2487" s="14">
        <v>46025</v>
      </c>
      <c r="C2487" s="15" t="s">
        <v>104</v>
      </c>
      <c r="D2487" s="16" t="s">
        <v>360</v>
      </c>
      <c r="E2487" s="17">
        <v>1</v>
      </c>
      <c r="F2487" s="18">
        <v>5.5</v>
      </c>
    </row>
    <row r="2488" spans="2:6" ht="16.5" customHeight="1" thickBot="1" x14ac:dyDescent="0.3">
      <c r="B2488" s="14">
        <v>46025</v>
      </c>
      <c r="C2488" s="15" t="s">
        <v>130</v>
      </c>
      <c r="D2488" s="16" t="s">
        <v>386</v>
      </c>
      <c r="E2488" s="17">
        <v>23</v>
      </c>
      <c r="F2488" s="18">
        <v>126.5</v>
      </c>
    </row>
    <row r="2489" spans="2:6" ht="16.5" customHeight="1" thickBot="1" x14ac:dyDescent="0.3">
      <c r="B2489" s="14">
        <v>46025</v>
      </c>
      <c r="C2489" s="15" t="s">
        <v>132</v>
      </c>
      <c r="D2489" s="16" t="s">
        <v>388</v>
      </c>
      <c r="E2489" s="17">
        <v>1</v>
      </c>
      <c r="F2489" s="18">
        <v>5.5</v>
      </c>
    </row>
    <row r="2490" spans="2:6" ht="16.5" customHeight="1" thickBot="1" x14ac:dyDescent="0.3">
      <c r="B2490" s="14">
        <v>46025</v>
      </c>
      <c r="C2490" s="15" t="s">
        <v>139</v>
      </c>
      <c r="D2490" s="16" t="s">
        <v>395</v>
      </c>
      <c r="E2490" s="17">
        <v>2</v>
      </c>
      <c r="F2490" s="18">
        <v>10.6</v>
      </c>
    </row>
    <row r="2491" spans="2:6" ht="16.5" customHeight="1" thickBot="1" x14ac:dyDescent="0.3">
      <c r="B2491" s="14">
        <v>46025</v>
      </c>
      <c r="C2491" s="15" t="s">
        <v>165</v>
      </c>
      <c r="D2491" s="16" t="s">
        <v>421</v>
      </c>
      <c r="E2491" s="17">
        <v>1</v>
      </c>
      <c r="F2491" s="18">
        <v>6.2</v>
      </c>
    </row>
    <row r="2492" spans="2:6" ht="16.5" customHeight="1" thickBot="1" x14ac:dyDescent="0.3">
      <c r="B2492" s="14">
        <v>46025</v>
      </c>
      <c r="C2492" s="15" t="s">
        <v>172</v>
      </c>
      <c r="D2492" s="16" t="s">
        <v>643</v>
      </c>
      <c r="E2492" s="17">
        <v>1</v>
      </c>
      <c r="F2492" s="18">
        <v>5.4</v>
      </c>
    </row>
    <row r="2493" spans="2:6" ht="16.5" customHeight="1" thickBot="1" x14ac:dyDescent="0.3">
      <c r="B2493" s="14">
        <v>46025</v>
      </c>
      <c r="C2493" s="15" t="s">
        <v>174</v>
      </c>
      <c r="D2493" s="16" t="s">
        <v>661</v>
      </c>
      <c r="E2493" s="17">
        <v>2</v>
      </c>
      <c r="F2493" s="18">
        <v>11</v>
      </c>
    </row>
    <row r="2494" spans="2:6" ht="16.5" customHeight="1" thickBot="1" x14ac:dyDescent="0.3">
      <c r="B2494" s="14">
        <v>46025</v>
      </c>
      <c r="C2494" s="15" t="s">
        <v>183</v>
      </c>
      <c r="D2494" s="16" t="s">
        <v>439</v>
      </c>
      <c r="E2494" s="17">
        <v>1</v>
      </c>
      <c r="F2494" s="18">
        <v>5.3</v>
      </c>
    </row>
    <row r="2495" spans="2:6" ht="16.5" customHeight="1" thickBot="1" x14ac:dyDescent="0.3">
      <c r="B2495" s="14">
        <v>46025</v>
      </c>
      <c r="C2495" s="15" t="s">
        <v>195</v>
      </c>
      <c r="D2495" s="16" t="s">
        <v>451</v>
      </c>
      <c r="E2495" s="17">
        <v>9</v>
      </c>
      <c r="F2495" s="18">
        <v>49.5</v>
      </c>
    </row>
    <row r="2496" spans="2:6" ht="16.5" customHeight="1" thickBot="1" x14ac:dyDescent="0.3">
      <c r="B2496" s="14">
        <v>46025</v>
      </c>
      <c r="C2496" s="15" t="s">
        <v>205</v>
      </c>
      <c r="D2496" s="16" t="s">
        <v>461</v>
      </c>
      <c r="E2496" s="17">
        <v>2</v>
      </c>
      <c r="F2496" s="18">
        <v>10.8</v>
      </c>
    </row>
    <row r="2497" spans="2:6" ht="16.5" customHeight="1" thickBot="1" x14ac:dyDescent="0.3">
      <c r="B2497" s="14">
        <v>46025</v>
      </c>
      <c r="C2497" s="15" t="s">
        <v>219</v>
      </c>
      <c r="D2497" s="16" t="s">
        <v>475</v>
      </c>
      <c r="E2497" s="17">
        <v>2</v>
      </c>
      <c r="F2497" s="18">
        <v>12</v>
      </c>
    </row>
    <row r="2498" spans="2:6" ht="16.5" customHeight="1" thickBot="1" x14ac:dyDescent="0.3">
      <c r="B2498" s="14">
        <v>46025</v>
      </c>
      <c r="C2498" s="15" t="s">
        <v>225</v>
      </c>
      <c r="D2498" s="16" t="s">
        <v>481</v>
      </c>
      <c r="E2498" s="17">
        <v>3</v>
      </c>
      <c r="F2498" s="18">
        <v>18</v>
      </c>
    </row>
    <row r="2499" spans="2:6" ht="16.5" customHeight="1" thickBot="1" x14ac:dyDescent="0.3">
      <c r="B2499" s="14">
        <v>46025</v>
      </c>
      <c r="C2499" s="15" t="s">
        <v>226</v>
      </c>
      <c r="D2499" s="16" t="s">
        <v>482</v>
      </c>
      <c r="E2499" s="17">
        <v>1</v>
      </c>
      <c r="F2499" s="18">
        <v>5.5</v>
      </c>
    </row>
    <row r="2500" spans="2:6" ht="16.5" customHeight="1" thickBot="1" x14ac:dyDescent="0.3">
      <c r="B2500" s="14">
        <v>46025</v>
      </c>
      <c r="C2500" s="15" t="s">
        <v>231</v>
      </c>
      <c r="D2500" s="16" t="s">
        <v>487</v>
      </c>
      <c r="E2500" s="17">
        <v>4</v>
      </c>
      <c r="F2500" s="18">
        <v>26</v>
      </c>
    </row>
    <row r="2501" spans="2:6" ht="16.5" customHeight="1" thickBot="1" x14ac:dyDescent="0.3">
      <c r="B2501" s="14">
        <v>46025</v>
      </c>
      <c r="C2501" s="15" t="s">
        <v>232</v>
      </c>
      <c r="D2501" s="16" t="s">
        <v>488</v>
      </c>
      <c r="E2501" s="17">
        <v>1</v>
      </c>
      <c r="F2501" s="18">
        <v>5.5</v>
      </c>
    </row>
    <row r="2502" spans="2:6" ht="16.5" customHeight="1" thickBot="1" x14ac:dyDescent="0.3">
      <c r="B2502" s="14">
        <v>46025</v>
      </c>
      <c r="C2502" s="15" t="s">
        <v>117</v>
      </c>
      <c r="D2502" s="16" t="s">
        <v>648</v>
      </c>
      <c r="E2502" s="17">
        <v>2</v>
      </c>
      <c r="F2502" s="18">
        <v>11</v>
      </c>
    </row>
    <row r="2503" spans="2:6" ht="16.5" customHeight="1" thickBot="1" x14ac:dyDescent="0.3">
      <c r="B2503" s="14">
        <v>46025</v>
      </c>
      <c r="C2503" s="15" t="s">
        <v>118</v>
      </c>
      <c r="D2503" s="16" t="s">
        <v>649</v>
      </c>
      <c r="E2503" s="17">
        <v>2</v>
      </c>
      <c r="F2503" s="18">
        <v>11</v>
      </c>
    </row>
    <row r="2504" spans="2:6" ht="16.5" customHeight="1" thickBot="1" x14ac:dyDescent="0.3">
      <c r="B2504" s="14">
        <v>46025</v>
      </c>
      <c r="C2504" s="15" t="s">
        <v>119</v>
      </c>
      <c r="D2504" s="16" t="s">
        <v>657</v>
      </c>
      <c r="E2504" s="17">
        <v>1</v>
      </c>
      <c r="F2504" s="18">
        <v>5.5</v>
      </c>
    </row>
    <row r="2505" spans="2:6" ht="16.5" customHeight="1" thickBot="1" x14ac:dyDescent="0.3">
      <c r="B2505" s="14">
        <v>46025</v>
      </c>
      <c r="C2505" s="15" t="s">
        <v>120</v>
      </c>
      <c r="D2505" s="16" t="s">
        <v>693</v>
      </c>
      <c r="E2505" s="17">
        <v>2</v>
      </c>
      <c r="F2505" s="18">
        <v>11</v>
      </c>
    </row>
    <row r="2506" spans="2:6" ht="16.5" customHeight="1" thickBot="1" x14ac:dyDescent="0.3">
      <c r="B2506" s="14">
        <v>46025</v>
      </c>
      <c r="C2506" s="15" t="s">
        <v>121</v>
      </c>
      <c r="D2506" s="16" t="s">
        <v>658</v>
      </c>
      <c r="E2506" s="17">
        <v>1</v>
      </c>
      <c r="F2506" s="18">
        <v>5.5</v>
      </c>
    </row>
    <row r="2507" spans="2:6" ht="16.5" customHeight="1" thickBot="1" x14ac:dyDescent="0.3">
      <c r="B2507" s="14">
        <v>46025</v>
      </c>
      <c r="C2507" s="15" t="s">
        <v>122</v>
      </c>
      <c r="D2507" s="16" t="s">
        <v>650</v>
      </c>
      <c r="E2507" s="17">
        <v>1</v>
      </c>
      <c r="F2507" s="18">
        <v>5.5</v>
      </c>
    </row>
    <row r="2508" spans="2:6" ht="16.5" customHeight="1" thickBot="1" x14ac:dyDescent="0.3">
      <c r="B2508" s="14">
        <v>46025</v>
      </c>
      <c r="C2508" s="15" t="s">
        <v>123</v>
      </c>
      <c r="D2508" s="16" t="s">
        <v>651</v>
      </c>
      <c r="E2508" s="17">
        <v>4</v>
      </c>
      <c r="F2508" s="18">
        <v>22</v>
      </c>
    </row>
    <row r="2509" spans="2:6" ht="16.5" customHeight="1" thickBot="1" x14ac:dyDescent="0.3">
      <c r="B2509" s="14">
        <v>46025</v>
      </c>
      <c r="C2509" s="15" t="s">
        <v>131</v>
      </c>
      <c r="D2509" s="16" t="s">
        <v>387</v>
      </c>
      <c r="E2509" s="17">
        <v>2</v>
      </c>
      <c r="F2509" s="18">
        <v>11</v>
      </c>
    </row>
    <row r="2510" spans="2:6" ht="16.5" customHeight="1" thickBot="1" x14ac:dyDescent="0.3">
      <c r="B2510" s="14">
        <v>46025</v>
      </c>
      <c r="C2510" s="15">
        <v>10</v>
      </c>
      <c r="D2510" s="16" t="s">
        <v>700</v>
      </c>
      <c r="E2510" s="17">
        <v>1</v>
      </c>
      <c r="F2510" s="18">
        <v>1</v>
      </c>
    </row>
    <row r="2511" spans="2:6" ht="16.5" customHeight="1" thickBot="1" x14ac:dyDescent="0.3">
      <c r="B2511" s="22">
        <v>46025</v>
      </c>
      <c r="C2511" s="23">
        <v>10155</v>
      </c>
      <c r="D2511" s="24" t="s">
        <v>701</v>
      </c>
      <c r="E2511" s="25">
        <v>1</v>
      </c>
      <c r="F2511" s="26">
        <v>1.7</v>
      </c>
    </row>
    <row r="2512" spans="2:6" ht="15.75" customHeight="1" x14ac:dyDescent="0.25">
      <c r="B2512" s="14">
        <v>46026</v>
      </c>
      <c r="C2512" s="15" t="s">
        <v>103</v>
      </c>
      <c r="D2512" s="16" t="s">
        <v>653</v>
      </c>
      <c r="E2512" s="17">
        <v>3</v>
      </c>
      <c r="F2512" s="18">
        <v>16.5</v>
      </c>
    </row>
    <row r="2513" spans="2:6" ht="16.5" customHeight="1" thickBot="1" x14ac:dyDescent="0.3">
      <c r="B2513" s="14">
        <v>46026</v>
      </c>
      <c r="C2513" s="15" t="s">
        <v>107</v>
      </c>
      <c r="D2513" s="16" t="s">
        <v>705</v>
      </c>
      <c r="E2513" s="17">
        <v>1</v>
      </c>
      <c r="F2513" s="18">
        <v>5</v>
      </c>
    </row>
    <row r="2514" spans="2:6" ht="16.5" customHeight="1" thickBot="1" x14ac:dyDescent="0.3">
      <c r="B2514" s="14">
        <v>46026</v>
      </c>
      <c r="C2514" s="15" t="s">
        <v>111</v>
      </c>
      <c r="D2514" s="16" t="s">
        <v>367</v>
      </c>
      <c r="E2514" s="17">
        <v>1</v>
      </c>
      <c r="F2514" s="18">
        <v>5.5</v>
      </c>
    </row>
    <row r="2515" spans="2:6" ht="16.5" customHeight="1" thickBot="1" x14ac:dyDescent="0.3">
      <c r="B2515" s="14">
        <v>46026</v>
      </c>
      <c r="C2515" s="15" t="s">
        <v>129</v>
      </c>
      <c r="D2515" s="16" t="s">
        <v>385</v>
      </c>
      <c r="E2515" s="17">
        <v>3</v>
      </c>
      <c r="F2515" s="18">
        <v>15.9</v>
      </c>
    </row>
    <row r="2516" spans="2:6" ht="16.5" customHeight="1" thickBot="1" x14ac:dyDescent="0.3">
      <c r="B2516" s="14">
        <v>46026</v>
      </c>
      <c r="C2516" s="15" t="s">
        <v>130</v>
      </c>
      <c r="D2516" s="16" t="s">
        <v>386</v>
      </c>
      <c r="E2516" s="17">
        <v>1</v>
      </c>
      <c r="F2516" s="18">
        <v>5.5</v>
      </c>
    </row>
    <row r="2517" spans="2:6" ht="16.5" customHeight="1" thickBot="1" x14ac:dyDescent="0.3">
      <c r="B2517" s="14">
        <v>46026</v>
      </c>
      <c r="C2517" s="15" t="s">
        <v>139</v>
      </c>
      <c r="D2517" s="16" t="s">
        <v>395</v>
      </c>
      <c r="E2517" s="17">
        <v>1</v>
      </c>
      <c r="F2517" s="18">
        <v>5.3</v>
      </c>
    </row>
    <row r="2518" spans="2:6" ht="16.5" customHeight="1" thickBot="1" x14ac:dyDescent="0.3">
      <c r="B2518" s="14">
        <v>46026</v>
      </c>
      <c r="C2518" s="15" t="s">
        <v>157</v>
      </c>
      <c r="D2518" s="16" t="s">
        <v>413</v>
      </c>
      <c r="E2518" s="17">
        <v>3</v>
      </c>
      <c r="F2518" s="18">
        <v>18.600000000000001</v>
      </c>
    </row>
    <row r="2519" spans="2:6" ht="16.5" customHeight="1" thickBot="1" x14ac:dyDescent="0.3">
      <c r="B2519" s="14">
        <v>46026</v>
      </c>
      <c r="C2519" s="15" t="s">
        <v>167</v>
      </c>
      <c r="D2519" s="16" t="s">
        <v>678</v>
      </c>
      <c r="E2519" s="17">
        <v>1</v>
      </c>
      <c r="F2519" s="18">
        <v>5.5</v>
      </c>
    </row>
    <row r="2520" spans="2:6" ht="16.5" customHeight="1" thickBot="1" x14ac:dyDescent="0.3">
      <c r="B2520" s="14">
        <v>46026</v>
      </c>
      <c r="C2520" s="15" t="s">
        <v>169</v>
      </c>
      <c r="D2520" s="16" t="s">
        <v>425</v>
      </c>
      <c r="E2520" s="17">
        <v>1</v>
      </c>
      <c r="F2520" s="18">
        <v>6</v>
      </c>
    </row>
    <row r="2521" spans="2:6" ht="16.5" customHeight="1" thickBot="1" x14ac:dyDescent="0.3">
      <c r="B2521" s="14">
        <v>46026</v>
      </c>
      <c r="C2521" s="15" t="s">
        <v>170</v>
      </c>
      <c r="D2521" s="16" t="s">
        <v>676</v>
      </c>
      <c r="E2521" s="17">
        <v>2</v>
      </c>
      <c r="F2521" s="18">
        <v>10.6</v>
      </c>
    </row>
    <row r="2522" spans="2:6" ht="16.5" customHeight="1" thickBot="1" x14ac:dyDescent="0.3">
      <c r="B2522" s="14">
        <v>46026</v>
      </c>
      <c r="C2522" s="15" t="s">
        <v>172</v>
      </c>
      <c r="D2522" s="16" t="s">
        <v>643</v>
      </c>
      <c r="E2522" s="17">
        <v>1</v>
      </c>
      <c r="F2522" s="18">
        <v>5.4</v>
      </c>
    </row>
    <row r="2523" spans="2:6" ht="16.5" customHeight="1" thickBot="1" x14ac:dyDescent="0.3">
      <c r="B2523" s="14">
        <v>46026</v>
      </c>
      <c r="C2523" s="15" t="s">
        <v>174</v>
      </c>
      <c r="D2523" s="16" t="s">
        <v>661</v>
      </c>
      <c r="E2523" s="17">
        <v>1</v>
      </c>
      <c r="F2523" s="18">
        <v>5.5</v>
      </c>
    </row>
    <row r="2524" spans="2:6" ht="16.5" customHeight="1" thickBot="1" x14ac:dyDescent="0.3">
      <c r="B2524" s="14">
        <v>46026</v>
      </c>
      <c r="C2524" s="15" t="s">
        <v>183</v>
      </c>
      <c r="D2524" s="16" t="s">
        <v>439</v>
      </c>
      <c r="E2524" s="17">
        <v>2</v>
      </c>
      <c r="F2524" s="18">
        <v>10.6</v>
      </c>
    </row>
    <row r="2525" spans="2:6" ht="16.5" customHeight="1" thickBot="1" x14ac:dyDescent="0.3">
      <c r="B2525" s="14">
        <v>46026</v>
      </c>
      <c r="C2525" s="15" t="s">
        <v>195</v>
      </c>
      <c r="D2525" s="16" t="s">
        <v>451</v>
      </c>
      <c r="E2525" s="17">
        <v>20</v>
      </c>
      <c r="F2525" s="18">
        <v>110</v>
      </c>
    </row>
    <row r="2526" spans="2:6" ht="16.5" customHeight="1" thickBot="1" x14ac:dyDescent="0.3">
      <c r="B2526" s="14">
        <v>46026</v>
      </c>
      <c r="C2526" s="15" t="s">
        <v>215</v>
      </c>
      <c r="D2526" s="16" t="s">
        <v>471</v>
      </c>
      <c r="E2526" s="17">
        <v>7</v>
      </c>
      <c r="F2526" s="18">
        <v>45.5</v>
      </c>
    </row>
    <row r="2527" spans="2:6" ht="16.5" customHeight="1" thickBot="1" x14ac:dyDescent="0.3">
      <c r="B2527" s="14">
        <v>46026</v>
      </c>
      <c r="C2527" s="15" t="s">
        <v>218</v>
      </c>
      <c r="D2527" s="16" t="s">
        <v>655</v>
      </c>
      <c r="E2527" s="17">
        <v>2</v>
      </c>
      <c r="F2527" s="18">
        <v>11</v>
      </c>
    </row>
    <row r="2528" spans="2:6" ht="16.5" customHeight="1" thickBot="1" x14ac:dyDescent="0.3">
      <c r="B2528" s="14">
        <v>46026</v>
      </c>
      <c r="C2528" s="15" t="s">
        <v>219</v>
      </c>
      <c r="D2528" s="16" t="s">
        <v>475</v>
      </c>
      <c r="E2528" s="17">
        <v>5</v>
      </c>
      <c r="F2528" s="18">
        <v>30</v>
      </c>
    </row>
    <row r="2529" spans="2:6" ht="16.5" customHeight="1" thickBot="1" x14ac:dyDescent="0.3">
      <c r="B2529" s="14">
        <v>46026</v>
      </c>
      <c r="C2529" s="15" t="s">
        <v>220</v>
      </c>
      <c r="D2529" s="16" t="s">
        <v>656</v>
      </c>
      <c r="E2529" s="17">
        <v>1</v>
      </c>
      <c r="F2529" s="18">
        <v>5.3</v>
      </c>
    </row>
    <row r="2530" spans="2:6" ht="16.5" customHeight="1" thickBot="1" x14ac:dyDescent="0.3">
      <c r="B2530" s="14">
        <v>46026</v>
      </c>
      <c r="C2530" s="15" t="s">
        <v>226</v>
      </c>
      <c r="D2530" s="16" t="s">
        <v>482</v>
      </c>
      <c r="E2530" s="17">
        <v>1</v>
      </c>
      <c r="F2530" s="18">
        <v>5.5</v>
      </c>
    </row>
    <row r="2531" spans="2:6" ht="16.5" customHeight="1" thickBot="1" x14ac:dyDescent="0.3">
      <c r="B2531" s="14">
        <v>46026</v>
      </c>
      <c r="C2531" s="15" t="s">
        <v>231</v>
      </c>
      <c r="D2531" s="16" t="s">
        <v>487</v>
      </c>
      <c r="E2531" s="17">
        <v>5</v>
      </c>
      <c r="F2531" s="18">
        <v>32.5</v>
      </c>
    </row>
    <row r="2532" spans="2:6" ht="16.5" customHeight="1" thickBot="1" x14ac:dyDescent="0.3">
      <c r="B2532" s="14">
        <v>46026</v>
      </c>
      <c r="C2532" s="15" t="s">
        <v>232</v>
      </c>
      <c r="D2532" s="16" t="s">
        <v>488</v>
      </c>
      <c r="E2532" s="17">
        <v>1</v>
      </c>
      <c r="F2532" s="18">
        <v>5.5</v>
      </c>
    </row>
    <row r="2533" spans="2:6" ht="16.5" customHeight="1" thickBot="1" x14ac:dyDescent="0.3">
      <c r="B2533" s="14">
        <v>46026</v>
      </c>
      <c r="C2533" s="15">
        <v>10018</v>
      </c>
      <c r="D2533" s="16" t="s">
        <v>688</v>
      </c>
      <c r="E2533" s="17">
        <v>1</v>
      </c>
      <c r="F2533" s="18">
        <v>9.4</v>
      </c>
    </row>
    <row r="2534" spans="2:6" ht="16.5" customHeight="1" thickBot="1" x14ac:dyDescent="0.3">
      <c r="B2534" s="14">
        <v>46026</v>
      </c>
      <c r="C2534" s="15">
        <v>10019</v>
      </c>
      <c r="D2534" s="16" t="s">
        <v>666</v>
      </c>
      <c r="E2534" s="17">
        <v>1</v>
      </c>
      <c r="F2534" s="18">
        <v>8.9</v>
      </c>
    </row>
    <row r="2535" spans="2:6" ht="16.5" customHeight="1" thickBot="1" x14ac:dyDescent="0.3">
      <c r="B2535" s="14">
        <v>46026</v>
      </c>
      <c r="C2535" s="15" t="s">
        <v>116</v>
      </c>
      <c r="D2535" s="16" t="s">
        <v>665</v>
      </c>
      <c r="E2535" s="17">
        <v>1</v>
      </c>
      <c r="F2535" s="18">
        <v>5.5</v>
      </c>
    </row>
    <row r="2536" spans="2:6" ht="16.5" customHeight="1" thickBot="1" x14ac:dyDescent="0.3">
      <c r="B2536" s="14">
        <v>46026</v>
      </c>
      <c r="C2536" s="15" t="s">
        <v>117</v>
      </c>
      <c r="D2536" s="16" t="s">
        <v>648</v>
      </c>
      <c r="E2536" s="17">
        <v>2</v>
      </c>
      <c r="F2536" s="18">
        <v>11</v>
      </c>
    </row>
    <row r="2537" spans="2:6" ht="16.5" customHeight="1" thickBot="1" x14ac:dyDescent="0.3">
      <c r="B2537" s="14">
        <v>46026</v>
      </c>
      <c r="C2537" s="15" t="s">
        <v>118</v>
      </c>
      <c r="D2537" s="16" t="s">
        <v>649</v>
      </c>
      <c r="E2537" s="17">
        <v>3</v>
      </c>
      <c r="F2537" s="18">
        <v>16.5</v>
      </c>
    </row>
    <row r="2538" spans="2:6" ht="16.5" customHeight="1" thickBot="1" x14ac:dyDescent="0.3">
      <c r="B2538" s="14">
        <v>46026</v>
      </c>
      <c r="C2538" s="15" t="s">
        <v>119</v>
      </c>
      <c r="D2538" s="16" t="s">
        <v>657</v>
      </c>
      <c r="E2538" s="17">
        <v>1</v>
      </c>
      <c r="F2538" s="18">
        <v>5.5</v>
      </c>
    </row>
    <row r="2539" spans="2:6" ht="16.5" customHeight="1" thickBot="1" x14ac:dyDescent="0.3">
      <c r="B2539" s="14">
        <v>46026</v>
      </c>
      <c r="C2539" s="15" t="s">
        <v>121</v>
      </c>
      <c r="D2539" s="16" t="s">
        <v>658</v>
      </c>
      <c r="E2539" s="17">
        <v>1</v>
      </c>
      <c r="F2539" s="18">
        <v>5.5</v>
      </c>
    </row>
    <row r="2540" spans="2:6" ht="16.5" customHeight="1" thickBot="1" x14ac:dyDescent="0.3">
      <c r="B2540" s="14">
        <v>46026</v>
      </c>
      <c r="C2540" s="15" t="s">
        <v>122</v>
      </c>
      <c r="D2540" s="16" t="s">
        <v>650</v>
      </c>
      <c r="E2540" s="17">
        <v>2</v>
      </c>
      <c r="F2540" s="18">
        <v>11</v>
      </c>
    </row>
    <row r="2541" spans="2:6" ht="16.5" customHeight="1" thickBot="1" x14ac:dyDescent="0.3">
      <c r="B2541" s="14">
        <v>46026</v>
      </c>
      <c r="C2541" s="15" t="s">
        <v>123</v>
      </c>
      <c r="D2541" s="16" t="s">
        <v>651</v>
      </c>
      <c r="E2541" s="17">
        <v>1</v>
      </c>
      <c r="F2541" s="18">
        <v>5.5</v>
      </c>
    </row>
    <row r="2542" spans="2:6" ht="16.5" customHeight="1" thickBot="1" x14ac:dyDescent="0.3">
      <c r="B2542" s="14">
        <v>46026</v>
      </c>
      <c r="C2542" s="15" t="s">
        <v>131</v>
      </c>
      <c r="D2542" s="16" t="s">
        <v>387</v>
      </c>
      <c r="E2542" s="17">
        <v>1</v>
      </c>
      <c r="F2542" s="18">
        <v>5.5</v>
      </c>
    </row>
    <row r="2543" spans="2:6" ht="16.5" customHeight="1" thickBot="1" x14ac:dyDescent="0.3">
      <c r="B2543" s="22">
        <v>46026</v>
      </c>
      <c r="C2543" s="23">
        <v>10009</v>
      </c>
      <c r="D2543" s="24" t="s">
        <v>660</v>
      </c>
      <c r="E2543" s="25">
        <v>1</v>
      </c>
      <c r="F2543" s="26">
        <v>1.5</v>
      </c>
    </row>
    <row r="2544" spans="2:6" ht="15.75" customHeight="1" x14ac:dyDescent="0.25">
      <c r="B2544" s="14">
        <v>46027</v>
      </c>
      <c r="C2544" s="15" t="s">
        <v>103</v>
      </c>
      <c r="D2544" s="16" t="s">
        <v>653</v>
      </c>
      <c r="E2544" s="17">
        <v>1</v>
      </c>
      <c r="F2544" s="18">
        <v>5.5</v>
      </c>
    </row>
    <row r="2545" spans="2:6" ht="16.5" customHeight="1" thickBot="1" x14ac:dyDescent="0.3">
      <c r="B2545" s="14">
        <v>46027</v>
      </c>
      <c r="C2545" s="15" t="s">
        <v>106</v>
      </c>
      <c r="D2545" s="16" t="s">
        <v>710</v>
      </c>
      <c r="E2545" s="17">
        <v>1</v>
      </c>
      <c r="F2545" s="18">
        <v>5</v>
      </c>
    </row>
    <row r="2546" spans="2:6" ht="16.5" customHeight="1" thickBot="1" x14ac:dyDescent="0.3">
      <c r="B2546" s="14">
        <v>46027</v>
      </c>
      <c r="C2546" s="15" t="s">
        <v>110</v>
      </c>
      <c r="D2546" s="16" t="s">
        <v>667</v>
      </c>
      <c r="E2546" s="17">
        <v>1</v>
      </c>
      <c r="F2546" s="18">
        <v>5.5</v>
      </c>
    </row>
    <row r="2547" spans="2:6" ht="16.5" customHeight="1" thickBot="1" x14ac:dyDescent="0.3">
      <c r="B2547" s="14">
        <v>46027</v>
      </c>
      <c r="C2547" s="15" t="s">
        <v>111</v>
      </c>
      <c r="D2547" s="16" t="s">
        <v>367</v>
      </c>
      <c r="E2547" s="17">
        <v>2</v>
      </c>
      <c r="F2547" s="18">
        <v>11</v>
      </c>
    </row>
    <row r="2548" spans="2:6" ht="16.5" customHeight="1" thickBot="1" x14ac:dyDescent="0.3">
      <c r="B2548" s="14">
        <v>46027</v>
      </c>
      <c r="C2548" s="15" t="s">
        <v>114</v>
      </c>
      <c r="D2548" s="16" t="s">
        <v>370</v>
      </c>
      <c r="E2548" s="17">
        <v>1</v>
      </c>
      <c r="F2548" s="18">
        <v>5.3</v>
      </c>
    </row>
    <row r="2549" spans="2:6" ht="16.5" customHeight="1" thickBot="1" x14ac:dyDescent="0.3">
      <c r="B2549" s="14">
        <v>46027</v>
      </c>
      <c r="C2549" s="15" t="s">
        <v>115</v>
      </c>
      <c r="D2549" s="16" t="s">
        <v>640</v>
      </c>
      <c r="E2549" s="17">
        <v>3</v>
      </c>
      <c r="F2549" s="18">
        <v>16.5</v>
      </c>
    </row>
    <row r="2550" spans="2:6" ht="16.5" customHeight="1" thickBot="1" x14ac:dyDescent="0.3">
      <c r="B2550" s="14">
        <v>46027</v>
      </c>
      <c r="C2550" s="15" t="s">
        <v>130</v>
      </c>
      <c r="D2550" s="16" t="s">
        <v>386</v>
      </c>
      <c r="E2550" s="17">
        <v>1</v>
      </c>
      <c r="F2550" s="18">
        <v>5.5</v>
      </c>
    </row>
    <row r="2551" spans="2:6" ht="16.5" customHeight="1" thickBot="1" x14ac:dyDescent="0.3">
      <c r="B2551" s="14">
        <v>46027</v>
      </c>
      <c r="C2551" s="15" t="s">
        <v>132</v>
      </c>
      <c r="D2551" s="16" t="s">
        <v>388</v>
      </c>
      <c r="E2551" s="17">
        <v>2</v>
      </c>
      <c r="F2551" s="18">
        <v>11</v>
      </c>
    </row>
    <row r="2552" spans="2:6" ht="16.5" customHeight="1" thickBot="1" x14ac:dyDescent="0.3">
      <c r="B2552" s="14">
        <v>46027</v>
      </c>
      <c r="C2552" s="15" t="s">
        <v>138</v>
      </c>
      <c r="D2552" s="16" t="s">
        <v>394</v>
      </c>
      <c r="E2552" s="17">
        <v>1</v>
      </c>
      <c r="F2552" s="18">
        <v>5.3</v>
      </c>
    </row>
    <row r="2553" spans="2:6" ht="16.5" customHeight="1" thickBot="1" x14ac:dyDescent="0.3">
      <c r="B2553" s="14">
        <v>46027</v>
      </c>
      <c r="C2553" s="15" t="s">
        <v>139</v>
      </c>
      <c r="D2553" s="16" t="s">
        <v>395</v>
      </c>
      <c r="E2553" s="17">
        <v>2</v>
      </c>
      <c r="F2553" s="18">
        <v>10.6</v>
      </c>
    </row>
    <row r="2554" spans="2:6" ht="16.5" customHeight="1" thickBot="1" x14ac:dyDescent="0.3">
      <c r="B2554" s="14">
        <v>46027</v>
      </c>
      <c r="C2554" s="15" t="s">
        <v>157</v>
      </c>
      <c r="D2554" s="16" t="s">
        <v>413</v>
      </c>
      <c r="E2554" s="17">
        <v>4</v>
      </c>
      <c r="F2554" s="18">
        <v>24.8</v>
      </c>
    </row>
    <row r="2555" spans="2:6" ht="16.5" customHeight="1" thickBot="1" x14ac:dyDescent="0.3">
      <c r="B2555" s="14">
        <v>46027</v>
      </c>
      <c r="C2555" s="15" t="s">
        <v>160</v>
      </c>
      <c r="D2555" s="16" t="s">
        <v>416</v>
      </c>
      <c r="E2555" s="17">
        <v>1</v>
      </c>
      <c r="F2555" s="18">
        <v>5.5</v>
      </c>
    </row>
    <row r="2556" spans="2:6" ht="16.5" customHeight="1" thickBot="1" x14ac:dyDescent="0.3">
      <c r="B2556" s="14">
        <v>46027</v>
      </c>
      <c r="C2556" s="15" t="s">
        <v>165</v>
      </c>
      <c r="D2556" s="16" t="s">
        <v>421</v>
      </c>
      <c r="E2556" s="17">
        <v>1</v>
      </c>
      <c r="F2556" s="18">
        <v>6.2</v>
      </c>
    </row>
    <row r="2557" spans="2:6" ht="16.5" customHeight="1" thickBot="1" x14ac:dyDescent="0.3">
      <c r="B2557" s="14">
        <v>46027</v>
      </c>
      <c r="C2557" s="15" t="s">
        <v>169</v>
      </c>
      <c r="D2557" s="16" t="s">
        <v>425</v>
      </c>
      <c r="E2557" s="17">
        <v>4</v>
      </c>
      <c r="F2557" s="18">
        <v>24</v>
      </c>
    </row>
    <row r="2558" spans="2:6" ht="16.5" customHeight="1" thickBot="1" x14ac:dyDescent="0.3">
      <c r="B2558" s="14">
        <v>46027</v>
      </c>
      <c r="C2558" s="15" t="s">
        <v>170</v>
      </c>
      <c r="D2558" s="16" t="s">
        <v>676</v>
      </c>
      <c r="E2558" s="17">
        <v>1</v>
      </c>
      <c r="F2558" s="18">
        <v>5.3</v>
      </c>
    </row>
    <row r="2559" spans="2:6" ht="16.5" customHeight="1" thickBot="1" x14ac:dyDescent="0.3">
      <c r="B2559" s="14">
        <v>46027</v>
      </c>
      <c r="C2559" s="15" t="s">
        <v>172</v>
      </c>
      <c r="D2559" s="16" t="s">
        <v>643</v>
      </c>
      <c r="E2559" s="17">
        <v>3</v>
      </c>
      <c r="F2559" s="18">
        <v>16.2</v>
      </c>
    </row>
    <row r="2560" spans="2:6" ht="16.5" customHeight="1" thickBot="1" x14ac:dyDescent="0.3">
      <c r="B2560" s="14">
        <v>46027</v>
      </c>
      <c r="C2560" s="15" t="s">
        <v>183</v>
      </c>
      <c r="D2560" s="16" t="s">
        <v>439</v>
      </c>
      <c r="E2560" s="17">
        <v>1</v>
      </c>
      <c r="F2560" s="18">
        <v>5.3</v>
      </c>
    </row>
    <row r="2561" spans="2:6" ht="16.5" customHeight="1" thickBot="1" x14ac:dyDescent="0.3">
      <c r="B2561" s="14">
        <v>46027</v>
      </c>
      <c r="C2561" s="15" t="s">
        <v>184</v>
      </c>
      <c r="D2561" s="16" t="s">
        <v>440</v>
      </c>
      <c r="E2561" s="17">
        <v>1</v>
      </c>
      <c r="F2561" s="18">
        <v>5.3</v>
      </c>
    </row>
    <row r="2562" spans="2:6" ht="16.5" customHeight="1" thickBot="1" x14ac:dyDescent="0.3">
      <c r="B2562" s="14">
        <v>46027</v>
      </c>
      <c r="C2562" s="15" t="s">
        <v>195</v>
      </c>
      <c r="D2562" s="16" t="s">
        <v>451</v>
      </c>
      <c r="E2562" s="17">
        <v>15</v>
      </c>
      <c r="F2562" s="18">
        <v>82.5</v>
      </c>
    </row>
    <row r="2563" spans="2:6" ht="16.5" customHeight="1" thickBot="1" x14ac:dyDescent="0.3">
      <c r="B2563" s="14">
        <v>46027</v>
      </c>
      <c r="C2563" s="15" t="s">
        <v>196</v>
      </c>
      <c r="D2563" s="16" t="s">
        <v>692</v>
      </c>
      <c r="E2563" s="17">
        <v>1</v>
      </c>
      <c r="F2563" s="18">
        <v>6.2</v>
      </c>
    </row>
    <row r="2564" spans="2:6" ht="16.5" customHeight="1" thickBot="1" x14ac:dyDescent="0.3">
      <c r="B2564" s="14">
        <v>46027</v>
      </c>
      <c r="C2564" s="15" t="s">
        <v>205</v>
      </c>
      <c r="D2564" s="16" t="s">
        <v>461</v>
      </c>
      <c r="E2564" s="17">
        <v>2</v>
      </c>
      <c r="F2564" s="18">
        <v>10.8</v>
      </c>
    </row>
    <row r="2565" spans="2:6" ht="16.5" customHeight="1" thickBot="1" x14ac:dyDescent="0.3">
      <c r="B2565" s="14">
        <v>46027</v>
      </c>
      <c r="C2565" s="15" t="s">
        <v>215</v>
      </c>
      <c r="D2565" s="16" t="s">
        <v>471</v>
      </c>
      <c r="E2565" s="17">
        <v>5</v>
      </c>
      <c r="F2565" s="18">
        <v>32.5</v>
      </c>
    </row>
    <row r="2566" spans="2:6" ht="16.5" customHeight="1" thickBot="1" x14ac:dyDescent="0.3">
      <c r="B2566" s="14">
        <v>46027</v>
      </c>
      <c r="C2566" s="15" t="s">
        <v>216</v>
      </c>
      <c r="D2566" s="16" t="s">
        <v>472</v>
      </c>
      <c r="E2566" s="17">
        <v>1</v>
      </c>
      <c r="F2566" s="18">
        <v>6</v>
      </c>
    </row>
    <row r="2567" spans="2:6" ht="16.5" customHeight="1" thickBot="1" x14ac:dyDescent="0.3">
      <c r="B2567" s="14">
        <v>46027</v>
      </c>
      <c r="C2567" s="15" t="s">
        <v>223</v>
      </c>
      <c r="D2567" s="16" t="s">
        <v>479</v>
      </c>
      <c r="E2567" s="17">
        <v>2</v>
      </c>
      <c r="F2567" s="18">
        <v>11</v>
      </c>
    </row>
    <row r="2568" spans="2:6" ht="16.5" customHeight="1" thickBot="1" x14ac:dyDescent="0.3">
      <c r="B2568" s="14">
        <v>46027</v>
      </c>
      <c r="C2568" s="15" t="s">
        <v>226</v>
      </c>
      <c r="D2568" s="16" t="s">
        <v>482</v>
      </c>
      <c r="E2568" s="17">
        <v>5</v>
      </c>
      <c r="F2568" s="18">
        <v>27.5</v>
      </c>
    </row>
    <row r="2569" spans="2:6" ht="16.5" customHeight="1" thickBot="1" x14ac:dyDescent="0.3">
      <c r="B2569" s="14">
        <v>46027</v>
      </c>
      <c r="C2569" s="15" t="s">
        <v>231</v>
      </c>
      <c r="D2569" s="16" t="s">
        <v>487</v>
      </c>
      <c r="E2569" s="17">
        <v>2</v>
      </c>
      <c r="F2569" s="18">
        <v>13</v>
      </c>
    </row>
    <row r="2570" spans="2:6" ht="16.5" customHeight="1" thickBot="1" x14ac:dyDescent="0.3">
      <c r="B2570" s="14">
        <v>46027</v>
      </c>
      <c r="C2570" s="15" t="s">
        <v>232</v>
      </c>
      <c r="D2570" s="16" t="s">
        <v>488</v>
      </c>
      <c r="E2570" s="17">
        <v>5</v>
      </c>
      <c r="F2570" s="18">
        <v>27.5</v>
      </c>
    </row>
    <row r="2571" spans="2:6" ht="16.5" customHeight="1" thickBot="1" x14ac:dyDescent="0.3">
      <c r="B2571" s="14">
        <v>46027</v>
      </c>
      <c r="C2571" s="15" t="s">
        <v>211</v>
      </c>
      <c r="D2571" s="16" t="s">
        <v>467</v>
      </c>
      <c r="E2571" s="17">
        <v>1</v>
      </c>
      <c r="F2571" s="18">
        <v>4.5</v>
      </c>
    </row>
    <row r="2572" spans="2:6" ht="16.5" customHeight="1" thickBot="1" x14ac:dyDescent="0.3">
      <c r="B2572" s="14">
        <v>46027</v>
      </c>
      <c r="C2572" s="15">
        <v>10035</v>
      </c>
      <c r="D2572" s="16" t="s">
        <v>718</v>
      </c>
      <c r="E2572" s="17">
        <v>1</v>
      </c>
      <c r="F2572" s="18">
        <v>8.9</v>
      </c>
    </row>
    <row r="2573" spans="2:6" ht="16.5" customHeight="1" thickBot="1" x14ac:dyDescent="0.3">
      <c r="B2573" s="14">
        <v>46027</v>
      </c>
      <c r="C2573" s="15" t="s">
        <v>118</v>
      </c>
      <c r="D2573" s="16" t="s">
        <v>649</v>
      </c>
      <c r="E2573" s="17">
        <v>4</v>
      </c>
      <c r="F2573" s="18">
        <v>22</v>
      </c>
    </row>
    <row r="2574" spans="2:6" ht="16.5" customHeight="1" thickBot="1" x14ac:dyDescent="0.3">
      <c r="B2574" s="14">
        <v>46027</v>
      </c>
      <c r="C2574" s="15" t="s">
        <v>119</v>
      </c>
      <c r="D2574" s="16" t="s">
        <v>657</v>
      </c>
      <c r="E2574" s="17">
        <v>2</v>
      </c>
      <c r="F2574" s="18">
        <v>11</v>
      </c>
    </row>
    <row r="2575" spans="2:6" ht="16.5" customHeight="1" thickBot="1" x14ac:dyDescent="0.3">
      <c r="B2575" s="14">
        <v>46027</v>
      </c>
      <c r="C2575" s="15" t="s">
        <v>121</v>
      </c>
      <c r="D2575" s="16" t="s">
        <v>658</v>
      </c>
      <c r="E2575" s="17">
        <v>1</v>
      </c>
      <c r="F2575" s="18">
        <v>5.5</v>
      </c>
    </row>
    <row r="2576" spans="2:6" ht="16.5" customHeight="1" thickBot="1" x14ac:dyDescent="0.3">
      <c r="B2576" s="14">
        <v>46027</v>
      </c>
      <c r="C2576" s="15" t="s">
        <v>122</v>
      </c>
      <c r="D2576" s="16" t="s">
        <v>650</v>
      </c>
      <c r="E2576" s="17">
        <v>1</v>
      </c>
      <c r="F2576" s="18">
        <v>5.5</v>
      </c>
    </row>
    <row r="2577" spans="2:6" ht="16.5" customHeight="1" thickBot="1" x14ac:dyDescent="0.3">
      <c r="B2577" s="14">
        <v>46027</v>
      </c>
      <c r="C2577" s="15" t="s">
        <v>123</v>
      </c>
      <c r="D2577" s="16" t="s">
        <v>651</v>
      </c>
      <c r="E2577" s="17">
        <v>4</v>
      </c>
      <c r="F2577" s="18">
        <v>22</v>
      </c>
    </row>
    <row r="2578" spans="2:6" ht="16.5" customHeight="1" thickBot="1" x14ac:dyDescent="0.3">
      <c r="B2578" s="14">
        <v>46027</v>
      </c>
      <c r="C2578" s="15" t="s">
        <v>131</v>
      </c>
      <c r="D2578" s="16" t="s">
        <v>387</v>
      </c>
      <c r="E2578" s="17">
        <v>2</v>
      </c>
      <c r="F2578" s="18">
        <v>11</v>
      </c>
    </row>
    <row r="2579" spans="2:6" ht="16.5" customHeight="1" thickBot="1" x14ac:dyDescent="0.3">
      <c r="B2579" s="14">
        <v>46027</v>
      </c>
      <c r="C2579" s="15" t="s">
        <v>134</v>
      </c>
      <c r="D2579" s="16" t="s">
        <v>390</v>
      </c>
      <c r="E2579" s="17">
        <v>1</v>
      </c>
      <c r="F2579" s="18">
        <v>5.5</v>
      </c>
    </row>
    <row r="2580" spans="2:6" ht="16.5" customHeight="1" thickBot="1" x14ac:dyDescent="0.3">
      <c r="B2580" s="14">
        <v>46027</v>
      </c>
      <c r="C2580" s="15" t="s">
        <v>153</v>
      </c>
      <c r="D2580" s="16" t="s">
        <v>685</v>
      </c>
      <c r="E2580" s="17">
        <v>1</v>
      </c>
      <c r="F2580" s="18">
        <v>4.5</v>
      </c>
    </row>
    <row r="2581" spans="2:6" ht="16.5" customHeight="1" thickBot="1" x14ac:dyDescent="0.3">
      <c r="B2581" s="14">
        <v>46027</v>
      </c>
      <c r="C2581" s="15">
        <v>10</v>
      </c>
      <c r="D2581" s="16" t="s">
        <v>700</v>
      </c>
      <c r="E2581" s="17">
        <v>2</v>
      </c>
      <c r="F2581" s="18">
        <v>2</v>
      </c>
    </row>
    <row r="2582" spans="2:6" ht="16.5" customHeight="1" thickBot="1" x14ac:dyDescent="0.3">
      <c r="B2582" s="14">
        <v>46027</v>
      </c>
      <c r="C2582" s="15">
        <v>10008</v>
      </c>
      <c r="D2582" s="16" t="s">
        <v>652</v>
      </c>
      <c r="E2582" s="17">
        <v>2</v>
      </c>
      <c r="F2582" s="18">
        <v>4.4000000000000004</v>
      </c>
    </row>
    <row r="2583" spans="2:6" ht="16.5" customHeight="1" thickBot="1" x14ac:dyDescent="0.3">
      <c r="B2583" s="22">
        <v>46027</v>
      </c>
      <c r="C2583" s="23">
        <v>10155</v>
      </c>
      <c r="D2583" s="24" t="s">
        <v>701</v>
      </c>
      <c r="E2583" s="25">
        <v>3</v>
      </c>
      <c r="F2583" s="26">
        <v>5.0999999999999996</v>
      </c>
    </row>
    <row r="2584" spans="2:6" ht="15.75" customHeight="1" x14ac:dyDescent="0.25">
      <c r="B2584" s="14">
        <v>46028</v>
      </c>
      <c r="C2584" s="15" t="s">
        <v>103</v>
      </c>
      <c r="D2584" s="16" t="s">
        <v>653</v>
      </c>
      <c r="E2584" s="17">
        <v>2</v>
      </c>
      <c r="F2584" s="18">
        <v>11</v>
      </c>
    </row>
    <row r="2585" spans="2:6" ht="16.5" customHeight="1" thickBot="1" x14ac:dyDescent="0.3">
      <c r="B2585" s="14">
        <v>46028</v>
      </c>
      <c r="C2585" s="15" t="s">
        <v>110</v>
      </c>
      <c r="D2585" s="16" t="s">
        <v>667</v>
      </c>
      <c r="E2585" s="17">
        <v>1</v>
      </c>
      <c r="F2585" s="18">
        <v>5.5</v>
      </c>
    </row>
    <row r="2586" spans="2:6" ht="16.5" customHeight="1" thickBot="1" x14ac:dyDescent="0.3">
      <c r="B2586" s="14">
        <v>46028</v>
      </c>
      <c r="C2586" s="15" t="s">
        <v>111</v>
      </c>
      <c r="D2586" s="16" t="s">
        <v>367</v>
      </c>
      <c r="E2586" s="17">
        <v>3</v>
      </c>
      <c r="F2586" s="18">
        <v>16.5</v>
      </c>
    </row>
    <row r="2587" spans="2:6" ht="16.5" customHeight="1" thickBot="1" x14ac:dyDescent="0.3">
      <c r="B2587" s="14">
        <v>46028</v>
      </c>
      <c r="C2587" s="15" t="s">
        <v>150</v>
      </c>
      <c r="D2587" s="16" t="s">
        <v>406</v>
      </c>
      <c r="E2587" s="17">
        <v>1</v>
      </c>
      <c r="F2587" s="18">
        <v>5.3</v>
      </c>
    </row>
    <row r="2588" spans="2:6" ht="16.5" customHeight="1" thickBot="1" x14ac:dyDescent="0.3">
      <c r="B2588" s="14">
        <v>46028</v>
      </c>
      <c r="C2588" s="15" t="s">
        <v>157</v>
      </c>
      <c r="D2588" s="16" t="s">
        <v>413</v>
      </c>
      <c r="E2588" s="17">
        <v>1</v>
      </c>
      <c r="F2588" s="18">
        <v>6.2</v>
      </c>
    </row>
    <row r="2589" spans="2:6" ht="16.5" customHeight="1" thickBot="1" x14ac:dyDescent="0.3">
      <c r="B2589" s="14">
        <v>46028</v>
      </c>
      <c r="C2589" s="15" t="s">
        <v>169</v>
      </c>
      <c r="D2589" s="16" t="s">
        <v>425</v>
      </c>
      <c r="E2589" s="17">
        <v>1</v>
      </c>
      <c r="F2589" s="18">
        <v>6</v>
      </c>
    </row>
    <row r="2590" spans="2:6" ht="16.5" customHeight="1" thickBot="1" x14ac:dyDescent="0.3">
      <c r="B2590" s="14">
        <v>46028</v>
      </c>
      <c r="C2590" s="15" t="s">
        <v>171</v>
      </c>
      <c r="D2590" s="16" t="s">
        <v>670</v>
      </c>
      <c r="E2590" s="17">
        <v>1</v>
      </c>
      <c r="F2590" s="18">
        <v>6</v>
      </c>
    </row>
    <row r="2591" spans="2:6" ht="16.5" customHeight="1" thickBot="1" x14ac:dyDescent="0.3">
      <c r="B2591" s="14">
        <v>46028</v>
      </c>
      <c r="C2591" s="15" t="s">
        <v>172</v>
      </c>
      <c r="D2591" s="16" t="s">
        <v>643</v>
      </c>
      <c r="E2591" s="17">
        <v>1</v>
      </c>
      <c r="F2591" s="18">
        <v>5.4</v>
      </c>
    </row>
    <row r="2592" spans="2:6" ht="16.5" customHeight="1" thickBot="1" x14ac:dyDescent="0.3">
      <c r="B2592" s="14">
        <v>46028</v>
      </c>
      <c r="C2592" s="15" t="s">
        <v>183</v>
      </c>
      <c r="D2592" s="16" t="s">
        <v>439</v>
      </c>
      <c r="E2592" s="17">
        <v>1</v>
      </c>
      <c r="F2592" s="18">
        <v>5.3</v>
      </c>
    </row>
    <row r="2593" spans="2:6" ht="16.5" customHeight="1" thickBot="1" x14ac:dyDescent="0.3">
      <c r="B2593" s="14">
        <v>46028</v>
      </c>
      <c r="C2593" s="15" t="s">
        <v>184</v>
      </c>
      <c r="D2593" s="16" t="s">
        <v>440</v>
      </c>
      <c r="E2593" s="17">
        <v>2</v>
      </c>
      <c r="F2593" s="18">
        <v>10.6</v>
      </c>
    </row>
    <row r="2594" spans="2:6" ht="16.5" customHeight="1" thickBot="1" x14ac:dyDescent="0.3">
      <c r="B2594" s="14">
        <v>46028</v>
      </c>
      <c r="C2594" s="15" t="s">
        <v>195</v>
      </c>
      <c r="D2594" s="16" t="s">
        <v>451</v>
      </c>
      <c r="E2594" s="17">
        <v>7</v>
      </c>
      <c r="F2594" s="18">
        <v>38.5</v>
      </c>
    </row>
    <row r="2595" spans="2:6" ht="16.5" customHeight="1" thickBot="1" x14ac:dyDescent="0.3">
      <c r="B2595" s="14">
        <v>46028</v>
      </c>
      <c r="C2595" s="15" t="s">
        <v>213</v>
      </c>
      <c r="D2595" s="16" t="s">
        <v>469</v>
      </c>
      <c r="E2595" s="17">
        <v>1</v>
      </c>
      <c r="F2595" s="18">
        <v>5.5</v>
      </c>
    </row>
    <row r="2596" spans="2:6" ht="16.5" customHeight="1" thickBot="1" x14ac:dyDescent="0.3">
      <c r="B2596" s="14">
        <v>46028</v>
      </c>
      <c r="C2596" s="15" t="s">
        <v>215</v>
      </c>
      <c r="D2596" s="16" t="s">
        <v>471</v>
      </c>
      <c r="E2596" s="17">
        <v>7</v>
      </c>
      <c r="F2596" s="18">
        <v>45.5</v>
      </c>
    </row>
    <row r="2597" spans="2:6" ht="16.5" customHeight="1" thickBot="1" x14ac:dyDescent="0.3">
      <c r="B2597" s="14">
        <v>46028</v>
      </c>
      <c r="C2597" s="15" t="s">
        <v>225</v>
      </c>
      <c r="D2597" s="16" t="s">
        <v>481</v>
      </c>
      <c r="E2597" s="17">
        <v>2</v>
      </c>
      <c r="F2597" s="18">
        <v>12</v>
      </c>
    </row>
    <row r="2598" spans="2:6" ht="16.5" customHeight="1" thickBot="1" x14ac:dyDescent="0.3">
      <c r="B2598" s="14">
        <v>46028</v>
      </c>
      <c r="C2598" s="15" t="s">
        <v>226</v>
      </c>
      <c r="D2598" s="16" t="s">
        <v>482</v>
      </c>
      <c r="E2598" s="17">
        <v>5</v>
      </c>
      <c r="F2598" s="18">
        <v>27.5</v>
      </c>
    </row>
    <row r="2599" spans="2:6" ht="16.5" customHeight="1" thickBot="1" x14ac:dyDescent="0.3">
      <c r="B2599" s="14">
        <v>46028</v>
      </c>
      <c r="C2599" s="15" t="s">
        <v>231</v>
      </c>
      <c r="D2599" s="16" t="s">
        <v>487</v>
      </c>
      <c r="E2599" s="17">
        <v>1</v>
      </c>
      <c r="F2599" s="18">
        <v>6.5</v>
      </c>
    </row>
    <row r="2600" spans="2:6" ht="16.5" customHeight="1" thickBot="1" x14ac:dyDescent="0.3">
      <c r="B2600" s="14">
        <v>46028</v>
      </c>
      <c r="C2600" s="15" t="s">
        <v>232</v>
      </c>
      <c r="D2600" s="16" t="s">
        <v>488</v>
      </c>
      <c r="E2600" s="17">
        <v>1</v>
      </c>
      <c r="F2600" s="18">
        <v>5.5</v>
      </c>
    </row>
    <row r="2601" spans="2:6" ht="16.5" customHeight="1" thickBot="1" x14ac:dyDescent="0.3">
      <c r="B2601" s="14">
        <v>46028</v>
      </c>
      <c r="C2601" s="15" t="s">
        <v>233</v>
      </c>
      <c r="D2601" s="16" t="s">
        <v>709</v>
      </c>
      <c r="E2601" s="17">
        <v>1</v>
      </c>
      <c r="F2601" s="18">
        <v>5.3</v>
      </c>
    </row>
    <row r="2602" spans="2:6" ht="16.5" customHeight="1" thickBot="1" x14ac:dyDescent="0.3">
      <c r="B2602" s="14">
        <v>46028</v>
      </c>
      <c r="C2602" s="15" t="s">
        <v>200</v>
      </c>
      <c r="D2602" s="16" t="s">
        <v>646</v>
      </c>
      <c r="E2602" s="17">
        <v>1</v>
      </c>
      <c r="F2602" s="18">
        <v>7.4</v>
      </c>
    </row>
    <row r="2603" spans="2:6" ht="16.5" customHeight="1" thickBot="1" x14ac:dyDescent="0.3">
      <c r="B2603" s="14">
        <v>46028</v>
      </c>
      <c r="C2603" s="15" t="s">
        <v>203</v>
      </c>
      <c r="D2603" s="16" t="s">
        <v>694</v>
      </c>
      <c r="E2603" s="17">
        <v>1</v>
      </c>
      <c r="F2603" s="18">
        <v>7.7</v>
      </c>
    </row>
    <row r="2604" spans="2:6" ht="16.5" customHeight="1" thickBot="1" x14ac:dyDescent="0.3">
      <c r="B2604" s="14">
        <v>46028</v>
      </c>
      <c r="C2604" s="15" t="s">
        <v>204</v>
      </c>
      <c r="D2604" s="16" t="s">
        <v>668</v>
      </c>
      <c r="E2604" s="17">
        <v>1</v>
      </c>
      <c r="F2604" s="18">
        <v>7.7</v>
      </c>
    </row>
    <row r="2605" spans="2:6" ht="16.5" customHeight="1" thickBot="1" x14ac:dyDescent="0.3">
      <c r="B2605" s="14">
        <v>46028</v>
      </c>
      <c r="C2605" s="15">
        <v>10016</v>
      </c>
      <c r="D2605" s="16" t="s">
        <v>703</v>
      </c>
      <c r="E2605" s="17">
        <v>1</v>
      </c>
      <c r="F2605" s="18">
        <v>9.4</v>
      </c>
    </row>
    <row r="2606" spans="2:6" ht="16.5" customHeight="1" thickBot="1" x14ac:dyDescent="0.3">
      <c r="B2606" s="14">
        <v>46028</v>
      </c>
      <c r="C2606" s="15" t="s">
        <v>117</v>
      </c>
      <c r="D2606" s="16" t="s">
        <v>648</v>
      </c>
      <c r="E2606" s="17">
        <v>4</v>
      </c>
      <c r="F2606" s="18">
        <v>22</v>
      </c>
    </row>
    <row r="2607" spans="2:6" ht="16.5" customHeight="1" thickBot="1" x14ac:dyDescent="0.3">
      <c r="B2607" s="14">
        <v>46028</v>
      </c>
      <c r="C2607" s="15" t="s">
        <v>118</v>
      </c>
      <c r="D2607" s="16" t="s">
        <v>649</v>
      </c>
      <c r="E2607" s="17">
        <v>1</v>
      </c>
      <c r="F2607" s="18">
        <v>5.5</v>
      </c>
    </row>
    <row r="2608" spans="2:6" ht="16.5" customHeight="1" thickBot="1" x14ac:dyDescent="0.3">
      <c r="B2608" s="14">
        <v>46028</v>
      </c>
      <c r="C2608" s="15" t="s">
        <v>119</v>
      </c>
      <c r="D2608" s="16" t="s">
        <v>657</v>
      </c>
      <c r="E2608" s="17">
        <v>3</v>
      </c>
      <c r="F2608" s="18">
        <v>16.5</v>
      </c>
    </row>
    <row r="2609" spans="2:6" ht="16.5" customHeight="1" thickBot="1" x14ac:dyDescent="0.3">
      <c r="B2609" s="14">
        <v>46028</v>
      </c>
      <c r="C2609" s="15" t="s">
        <v>121</v>
      </c>
      <c r="D2609" s="16" t="s">
        <v>658</v>
      </c>
      <c r="E2609" s="17">
        <v>1</v>
      </c>
      <c r="F2609" s="18">
        <v>5.5</v>
      </c>
    </row>
    <row r="2610" spans="2:6" ht="16.5" customHeight="1" thickBot="1" x14ac:dyDescent="0.3">
      <c r="B2610" s="14">
        <v>46028</v>
      </c>
      <c r="C2610" s="15" t="s">
        <v>122</v>
      </c>
      <c r="D2610" s="16" t="s">
        <v>650</v>
      </c>
      <c r="E2610" s="17">
        <v>6</v>
      </c>
      <c r="F2610" s="18">
        <v>33</v>
      </c>
    </row>
    <row r="2611" spans="2:6" ht="16.5" customHeight="1" thickBot="1" x14ac:dyDescent="0.3">
      <c r="B2611" s="14">
        <v>46028</v>
      </c>
      <c r="C2611" s="15" t="s">
        <v>123</v>
      </c>
      <c r="D2611" s="16" t="s">
        <v>651</v>
      </c>
      <c r="E2611" s="17">
        <v>2</v>
      </c>
      <c r="F2611" s="18">
        <v>11</v>
      </c>
    </row>
    <row r="2612" spans="2:6" ht="16.5" customHeight="1" thickBot="1" x14ac:dyDescent="0.3">
      <c r="B2612" s="14">
        <v>46028</v>
      </c>
      <c r="C2612" s="15" t="s">
        <v>131</v>
      </c>
      <c r="D2612" s="16" t="s">
        <v>387</v>
      </c>
      <c r="E2612" s="17">
        <v>1</v>
      </c>
      <c r="F2612" s="18">
        <v>5.5</v>
      </c>
    </row>
    <row r="2613" spans="2:6" ht="16.5" customHeight="1" thickBot="1" x14ac:dyDescent="0.3">
      <c r="B2613" s="14">
        <v>46028</v>
      </c>
      <c r="C2613" s="15">
        <v>10</v>
      </c>
      <c r="D2613" s="16" t="s">
        <v>700</v>
      </c>
      <c r="E2613" s="17">
        <v>1</v>
      </c>
      <c r="F2613" s="18">
        <v>1</v>
      </c>
    </row>
    <row r="2614" spans="2:6" ht="16.5" customHeight="1" thickBot="1" x14ac:dyDescent="0.3">
      <c r="B2614" s="22">
        <v>46028</v>
      </c>
      <c r="C2614" s="23">
        <v>10009</v>
      </c>
      <c r="D2614" s="24" t="s">
        <v>660</v>
      </c>
      <c r="E2614" s="25">
        <v>2</v>
      </c>
      <c r="F2614" s="26">
        <v>3</v>
      </c>
    </row>
    <row r="2615" spans="2:6" ht="15.75" customHeight="1" x14ac:dyDescent="0.25">
      <c r="B2615" s="14">
        <v>46029</v>
      </c>
      <c r="C2615" s="15" t="s">
        <v>110</v>
      </c>
      <c r="D2615" s="16" t="s">
        <v>667</v>
      </c>
      <c r="E2615" s="17">
        <v>1</v>
      </c>
      <c r="F2615" s="18">
        <v>5.5</v>
      </c>
    </row>
    <row r="2616" spans="2:6" ht="16.5" customHeight="1" thickBot="1" x14ac:dyDescent="0.3">
      <c r="B2616" s="14">
        <v>46029</v>
      </c>
      <c r="C2616" s="15" t="s">
        <v>111</v>
      </c>
      <c r="D2616" s="16" t="s">
        <v>367</v>
      </c>
      <c r="E2616" s="17">
        <v>1</v>
      </c>
      <c r="F2616" s="18">
        <v>5.5</v>
      </c>
    </row>
    <row r="2617" spans="2:6" ht="16.5" customHeight="1" thickBot="1" x14ac:dyDescent="0.3">
      <c r="B2617" s="14">
        <v>46029</v>
      </c>
      <c r="C2617" s="15" t="s">
        <v>115</v>
      </c>
      <c r="D2617" s="16" t="s">
        <v>640</v>
      </c>
      <c r="E2617" s="17">
        <v>1</v>
      </c>
      <c r="F2617" s="18">
        <v>5.5</v>
      </c>
    </row>
    <row r="2618" spans="2:6" ht="16.5" customHeight="1" thickBot="1" x14ac:dyDescent="0.3">
      <c r="B2618" s="14">
        <v>46029</v>
      </c>
      <c r="C2618" s="15" t="s">
        <v>132</v>
      </c>
      <c r="D2618" s="16" t="s">
        <v>388</v>
      </c>
      <c r="E2618" s="17">
        <v>2</v>
      </c>
      <c r="F2618" s="18">
        <v>11</v>
      </c>
    </row>
    <row r="2619" spans="2:6" ht="16.5" customHeight="1" thickBot="1" x14ac:dyDescent="0.3">
      <c r="B2619" s="14">
        <v>46029</v>
      </c>
      <c r="C2619" s="15" t="s">
        <v>139</v>
      </c>
      <c r="D2619" s="16" t="s">
        <v>395</v>
      </c>
      <c r="E2619" s="17">
        <v>2</v>
      </c>
      <c r="F2619" s="18">
        <v>10.6</v>
      </c>
    </row>
    <row r="2620" spans="2:6" ht="16.5" customHeight="1" thickBot="1" x14ac:dyDescent="0.3">
      <c r="B2620" s="14">
        <v>46029</v>
      </c>
      <c r="C2620" s="15" t="s">
        <v>157</v>
      </c>
      <c r="D2620" s="16" t="s">
        <v>413</v>
      </c>
      <c r="E2620" s="17">
        <v>1</v>
      </c>
      <c r="F2620" s="18">
        <v>6.2</v>
      </c>
    </row>
    <row r="2621" spans="2:6" ht="16.5" customHeight="1" thickBot="1" x14ac:dyDescent="0.3">
      <c r="B2621" s="14">
        <v>46029</v>
      </c>
      <c r="C2621" s="15" t="s">
        <v>162</v>
      </c>
      <c r="D2621" s="16" t="s">
        <v>719</v>
      </c>
      <c r="E2621" s="17">
        <v>2</v>
      </c>
      <c r="F2621" s="18">
        <v>12.4</v>
      </c>
    </row>
    <row r="2622" spans="2:6" ht="16.5" customHeight="1" thickBot="1" x14ac:dyDescent="0.3">
      <c r="B2622" s="14">
        <v>46029</v>
      </c>
      <c r="C2622" s="15" t="s">
        <v>165</v>
      </c>
      <c r="D2622" s="16" t="s">
        <v>421</v>
      </c>
      <c r="E2622" s="17">
        <v>1</v>
      </c>
      <c r="F2622" s="18">
        <v>6.2</v>
      </c>
    </row>
    <row r="2623" spans="2:6" ht="16.5" customHeight="1" thickBot="1" x14ac:dyDescent="0.3">
      <c r="B2623" s="14">
        <v>46029</v>
      </c>
      <c r="C2623" s="15" t="s">
        <v>169</v>
      </c>
      <c r="D2623" s="16" t="s">
        <v>425</v>
      </c>
      <c r="E2623" s="17">
        <v>1</v>
      </c>
      <c r="F2623" s="18">
        <v>6</v>
      </c>
    </row>
    <row r="2624" spans="2:6" ht="16.5" customHeight="1" thickBot="1" x14ac:dyDescent="0.3">
      <c r="B2624" s="14">
        <v>46029</v>
      </c>
      <c r="C2624" s="15" t="s">
        <v>170</v>
      </c>
      <c r="D2624" s="16" t="s">
        <v>676</v>
      </c>
      <c r="E2624" s="17">
        <v>2</v>
      </c>
      <c r="F2624" s="18">
        <v>10.6</v>
      </c>
    </row>
    <row r="2625" spans="2:6" ht="16.5" customHeight="1" thickBot="1" x14ac:dyDescent="0.3">
      <c r="B2625" s="14">
        <v>46029</v>
      </c>
      <c r="C2625" s="15" t="s">
        <v>172</v>
      </c>
      <c r="D2625" s="16" t="s">
        <v>643</v>
      </c>
      <c r="E2625" s="17">
        <v>2</v>
      </c>
      <c r="F2625" s="18">
        <v>10.8</v>
      </c>
    </row>
    <row r="2626" spans="2:6" ht="16.5" customHeight="1" thickBot="1" x14ac:dyDescent="0.3">
      <c r="B2626" s="14">
        <v>46029</v>
      </c>
      <c r="C2626" s="15" t="s">
        <v>174</v>
      </c>
      <c r="D2626" s="16" t="s">
        <v>661</v>
      </c>
      <c r="E2626" s="17">
        <v>1</v>
      </c>
      <c r="F2626" s="18">
        <v>5.5</v>
      </c>
    </row>
    <row r="2627" spans="2:6" ht="16.5" customHeight="1" thickBot="1" x14ac:dyDescent="0.3">
      <c r="B2627" s="14">
        <v>46029</v>
      </c>
      <c r="C2627" s="15" t="s">
        <v>180</v>
      </c>
      <c r="D2627" s="16" t="s">
        <v>436</v>
      </c>
      <c r="E2627" s="17">
        <v>1</v>
      </c>
      <c r="F2627" s="18">
        <v>5.3</v>
      </c>
    </row>
    <row r="2628" spans="2:6" ht="16.5" customHeight="1" thickBot="1" x14ac:dyDescent="0.3">
      <c r="B2628" s="14">
        <v>46029</v>
      </c>
      <c r="C2628" s="15" t="s">
        <v>184</v>
      </c>
      <c r="D2628" s="16" t="s">
        <v>440</v>
      </c>
      <c r="E2628" s="17">
        <v>3</v>
      </c>
      <c r="F2628" s="18">
        <v>15.9</v>
      </c>
    </row>
    <row r="2629" spans="2:6" ht="16.5" customHeight="1" thickBot="1" x14ac:dyDescent="0.3">
      <c r="B2629" s="14">
        <v>46029</v>
      </c>
      <c r="C2629" s="15" t="s">
        <v>192</v>
      </c>
      <c r="D2629" s="16" t="s">
        <v>448</v>
      </c>
      <c r="E2629" s="17">
        <v>1</v>
      </c>
      <c r="F2629" s="18">
        <v>5.5</v>
      </c>
    </row>
    <row r="2630" spans="2:6" ht="16.5" customHeight="1" thickBot="1" x14ac:dyDescent="0.3">
      <c r="B2630" s="14">
        <v>46029</v>
      </c>
      <c r="C2630" s="15" t="s">
        <v>195</v>
      </c>
      <c r="D2630" s="16" t="s">
        <v>451</v>
      </c>
      <c r="E2630" s="17">
        <v>20</v>
      </c>
      <c r="F2630" s="18">
        <v>110</v>
      </c>
    </row>
    <row r="2631" spans="2:6" ht="16.5" customHeight="1" thickBot="1" x14ac:dyDescent="0.3">
      <c r="B2631" s="14">
        <v>46029</v>
      </c>
      <c r="C2631" s="15" t="s">
        <v>201</v>
      </c>
      <c r="D2631" s="16" t="s">
        <v>664</v>
      </c>
      <c r="E2631" s="17">
        <v>2</v>
      </c>
      <c r="F2631" s="18">
        <v>11</v>
      </c>
    </row>
    <row r="2632" spans="2:6" ht="16.5" customHeight="1" thickBot="1" x14ac:dyDescent="0.3">
      <c r="B2632" s="14">
        <v>46029</v>
      </c>
      <c r="C2632" s="15" t="s">
        <v>205</v>
      </c>
      <c r="D2632" s="16" t="s">
        <v>461</v>
      </c>
      <c r="E2632" s="17">
        <v>2</v>
      </c>
      <c r="F2632" s="18">
        <v>10.8</v>
      </c>
    </row>
    <row r="2633" spans="2:6" ht="16.5" customHeight="1" thickBot="1" x14ac:dyDescent="0.3">
      <c r="B2633" s="14">
        <v>46029</v>
      </c>
      <c r="C2633" s="15" t="s">
        <v>214</v>
      </c>
      <c r="D2633" s="16" t="s">
        <v>654</v>
      </c>
      <c r="E2633" s="17">
        <v>1</v>
      </c>
      <c r="F2633" s="18">
        <v>5.5</v>
      </c>
    </row>
    <row r="2634" spans="2:6" ht="16.5" customHeight="1" thickBot="1" x14ac:dyDescent="0.3">
      <c r="B2634" s="14">
        <v>46029</v>
      </c>
      <c r="C2634" s="15" t="s">
        <v>215</v>
      </c>
      <c r="D2634" s="16" t="s">
        <v>471</v>
      </c>
      <c r="E2634" s="17">
        <v>5</v>
      </c>
      <c r="F2634" s="18">
        <v>32.5</v>
      </c>
    </row>
    <row r="2635" spans="2:6" ht="16.5" customHeight="1" thickBot="1" x14ac:dyDescent="0.3">
      <c r="B2635" s="14">
        <v>46029</v>
      </c>
      <c r="C2635" s="15" t="s">
        <v>216</v>
      </c>
      <c r="D2635" s="16" t="s">
        <v>472</v>
      </c>
      <c r="E2635" s="17">
        <v>1</v>
      </c>
      <c r="F2635" s="18">
        <v>6</v>
      </c>
    </row>
    <row r="2636" spans="2:6" ht="16.5" customHeight="1" thickBot="1" x14ac:dyDescent="0.3">
      <c r="B2636" s="14">
        <v>46029</v>
      </c>
      <c r="C2636" s="15" t="s">
        <v>218</v>
      </c>
      <c r="D2636" s="16" t="s">
        <v>655</v>
      </c>
      <c r="E2636" s="17">
        <v>2</v>
      </c>
      <c r="F2636" s="18">
        <v>11</v>
      </c>
    </row>
    <row r="2637" spans="2:6" ht="16.5" customHeight="1" thickBot="1" x14ac:dyDescent="0.3">
      <c r="B2637" s="14">
        <v>46029</v>
      </c>
      <c r="C2637" s="15" t="s">
        <v>220</v>
      </c>
      <c r="D2637" s="16" t="s">
        <v>656</v>
      </c>
      <c r="E2637" s="17">
        <v>3</v>
      </c>
      <c r="F2637" s="18">
        <v>15.9</v>
      </c>
    </row>
    <row r="2638" spans="2:6" ht="16.5" customHeight="1" thickBot="1" x14ac:dyDescent="0.3">
      <c r="B2638" s="14">
        <v>46029</v>
      </c>
      <c r="C2638" s="15" t="s">
        <v>225</v>
      </c>
      <c r="D2638" s="16" t="s">
        <v>481</v>
      </c>
      <c r="E2638" s="17">
        <v>3</v>
      </c>
      <c r="F2638" s="18">
        <v>18</v>
      </c>
    </row>
    <row r="2639" spans="2:6" ht="16.5" customHeight="1" thickBot="1" x14ac:dyDescent="0.3">
      <c r="B2639" s="14">
        <v>46029</v>
      </c>
      <c r="C2639" s="15" t="s">
        <v>226</v>
      </c>
      <c r="D2639" s="16" t="s">
        <v>482</v>
      </c>
      <c r="E2639" s="17">
        <v>3</v>
      </c>
      <c r="F2639" s="18">
        <v>16.5</v>
      </c>
    </row>
    <row r="2640" spans="2:6" ht="16.5" customHeight="1" thickBot="1" x14ac:dyDescent="0.3">
      <c r="B2640" s="14">
        <v>46029</v>
      </c>
      <c r="C2640" s="15" t="s">
        <v>231</v>
      </c>
      <c r="D2640" s="16" t="s">
        <v>487</v>
      </c>
      <c r="E2640" s="17">
        <v>6</v>
      </c>
      <c r="F2640" s="18">
        <v>39</v>
      </c>
    </row>
    <row r="2641" spans="2:6" ht="16.5" customHeight="1" thickBot="1" x14ac:dyDescent="0.3">
      <c r="B2641" s="14">
        <v>46029</v>
      </c>
      <c r="C2641" s="15" t="s">
        <v>232</v>
      </c>
      <c r="D2641" s="16" t="s">
        <v>488</v>
      </c>
      <c r="E2641" s="17">
        <v>1</v>
      </c>
      <c r="F2641" s="18">
        <v>5.5</v>
      </c>
    </row>
    <row r="2642" spans="2:6" ht="16.5" customHeight="1" thickBot="1" x14ac:dyDescent="0.3">
      <c r="B2642" s="14">
        <v>46029</v>
      </c>
      <c r="C2642" s="15" t="s">
        <v>199</v>
      </c>
      <c r="D2642" s="16" t="s">
        <v>674</v>
      </c>
      <c r="E2642" s="17">
        <v>1</v>
      </c>
      <c r="F2642" s="18">
        <v>7.7</v>
      </c>
    </row>
    <row r="2643" spans="2:6" ht="16.5" customHeight="1" thickBot="1" x14ac:dyDescent="0.3">
      <c r="B2643" s="14">
        <v>46029</v>
      </c>
      <c r="C2643" s="15" t="s">
        <v>118</v>
      </c>
      <c r="D2643" s="16" t="s">
        <v>649</v>
      </c>
      <c r="E2643" s="17">
        <v>5</v>
      </c>
      <c r="F2643" s="18">
        <v>27.5</v>
      </c>
    </row>
    <row r="2644" spans="2:6" ht="16.5" customHeight="1" thickBot="1" x14ac:dyDescent="0.3">
      <c r="B2644" s="14">
        <v>46029</v>
      </c>
      <c r="C2644" s="15" t="s">
        <v>119</v>
      </c>
      <c r="D2644" s="16" t="s">
        <v>657</v>
      </c>
      <c r="E2644" s="17">
        <v>1</v>
      </c>
      <c r="F2644" s="18">
        <v>5.5</v>
      </c>
    </row>
    <row r="2645" spans="2:6" ht="16.5" customHeight="1" thickBot="1" x14ac:dyDescent="0.3">
      <c r="B2645" s="14">
        <v>46029</v>
      </c>
      <c r="C2645" s="15" t="s">
        <v>121</v>
      </c>
      <c r="D2645" s="16" t="s">
        <v>658</v>
      </c>
      <c r="E2645" s="17">
        <v>1</v>
      </c>
      <c r="F2645" s="18">
        <v>5.5</v>
      </c>
    </row>
    <row r="2646" spans="2:6" ht="16.5" customHeight="1" thickBot="1" x14ac:dyDescent="0.3">
      <c r="B2646" s="14">
        <v>46029</v>
      </c>
      <c r="C2646" s="15" t="s">
        <v>122</v>
      </c>
      <c r="D2646" s="16" t="s">
        <v>650</v>
      </c>
      <c r="E2646" s="17">
        <v>2</v>
      </c>
      <c r="F2646" s="18">
        <v>11</v>
      </c>
    </row>
    <row r="2647" spans="2:6" ht="16.5" customHeight="1" thickBot="1" x14ac:dyDescent="0.3">
      <c r="B2647" s="14">
        <v>46029</v>
      </c>
      <c r="C2647" s="15" t="s">
        <v>123</v>
      </c>
      <c r="D2647" s="16" t="s">
        <v>651</v>
      </c>
      <c r="E2647" s="17">
        <v>2</v>
      </c>
      <c r="F2647" s="18">
        <v>11</v>
      </c>
    </row>
    <row r="2648" spans="2:6" ht="16.5" customHeight="1" thickBot="1" x14ac:dyDescent="0.3">
      <c r="B2648" s="14">
        <v>46029</v>
      </c>
      <c r="C2648" s="15" t="s">
        <v>131</v>
      </c>
      <c r="D2648" s="16" t="s">
        <v>387</v>
      </c>
      <c r="E2648" s="17">
        <v>2</v>
      </c>
      <c r="F2648" s="18">
        <v>11</v>
      </c>
    </row>
    <row r="2649" spans="2:6" ht="16.5" customHeight="1" thickBot="1" x14ac:dyDescent="0.3">
      <c r="B2649" s="14">
        <v>46029</v>
      </c>
      <c r="C2649" s="15" t="s">
        <v>134</v>
      </c>
      <c r="D2649" s="16" t="s">
        <v>390</v>
      </c>
      <c r="E2649" s="17">
        <v>1</v>
      </c>
      <c r="F2649" s="18">
        <v>5.5</v>
      </c>
    </row>
    <row r="2650" spans="2:6" ht="16.5" customHeight="1" thickBot="1" x14ac:dyDescent="0.3">
      <c r="B2650" s="14">
        <v>46029</v>
      </c>
      <c r="C2650" s="15">
        <v>10</v>
      </c>
      <c r="D2650" s="16" t="s">
        <v>700</v>
      </c>
      <c r="E2650" s="17">
        <v>1</v>
      </c>
      <c r="F2650" s="18">
        <v>1</v>
      </c>
    </row>
    <row r="2651" spans="2:6" ht="16.5" customHeight="1" thickBot="1" x14ac:dyDescent="0.3">
      <c r="B2651" s="22">
        <v>46029</v>
      </c>
      <c r="C2651" s="23">
        <v>10008</v>
      </c>
      <c r="D2651" s="24" t="s">
        <v>652</v>
      </c>
      <c r="E2651" s="25">
        <v>1</v>
      </c>
      <c r="F2651" s="26">
        <v>2.2000000000000002</v>
      </c>
    </row>
    <row r="2652" spans="2:6" ht="15.75" customHeight="1" x14ac:dyDescent="0.25">
      <c r="B2652" s="14">
        <v>46030</v>
      </c>
      <c r="C2652" s="15" t="s">
        <v>103</v>
      </c>
      <c r="D2652" s="16" t="s">
        <v>653</v>
      </c>
      <c r="E2652" s="17">
        <v>1</v>
      </c>
      <c r="F2652" s="18">
        <v>5.5</v>
      </c>
    </row>
    <row r="2653" spans="2:6" ht="16.5" customHeight="1" thickBot="1" x14ac:dyDescent="0.3">
      <c r="B2653" s="14">
        <v>46030</v>
      </c>
      <c r="C2653" s="15" t="s">
        <v>106</v>
      </c>
      <c r="D2653" s="16" t="s">
        <v>710</v>
      </c>
      <c r="E2653" s="17">
        <v>1</v>
      </c>
      <c r="F2653" s="18">
        <v>5</v>
      </c>
    </row>
    <row r="2654" spans="2:6" ht="16.5" customHeight="1" thickBot="1" x14ac:dyDescent="0.3">
      <c r="B2654" s="14">
        <v>46030</v>
      </c>
      <c r="C2654" s="15" t="s">
        <v>110</v>
      </c>
      <c r="D2654" s="16" t="s">
        <v>667</v>
      </c>
      <c r="E2654" s="17">
        <v>2</v>
      </c>
      <c r="F2654" s="18">
        <v>11</v>
      </c>
    </row>
    <row r="2655" spans="2:6" ht="16.5" customHeight="1" thickBot="1" x14ac:dyDescent="0.3">
      <c r="B2655" s="14">
        <v>46030</v>
      </c>
      <c r="C2655" s="15" t="s">
        <v>111</v>
      </c>
      <c r="D2655" s="16" t="s">
        <v>367</v>
      </c>
      <c r="E2655" s="17">
        <v>2</v>
      </c>
      <c r="F2655" s="18">
        <v>11</v>
      </c>
    </row>
    <row r="2656" spans="2:6" ht="16.5" customHeight="1" thickBot="1" x14ac:dyDescent="0.3">
      <c r="B2656" s="14">
        <v>46030</v>
      </c>
      <c r="C2656" s="15" t="s">
        <v>114</v>
      </c>
      <c r="D2656" s="16" t="s">
        <v>370</v>
      </c>
      <c r="E2656" s="17">
        <v>1</v>
      </c>
      <c r="F2656" s="18">
        <v>5.3</v>
      </c>
    </row>
    <row r="2657" spans="2:6" ht="16.5" customHeight="1" thickBot="1" x14ac:dyDescent="0.3">
      <c r="B2657" s="14">
        <v>46030</v>
      </c>
      <c r="C2657" s="15" t="s">
        <v>138</v>
      </c>
      <c r="D2657" s="16" t="s">
        <v>394</v>
      </c>
      <c r="E2657" s="17">
        <v>1</v>
      </c>
      <c r="F2657" s="18">
        <v>5.3</v>
      </c>
    </row>
    <row r="2658" spans="2:6" ht="16.5" customHeight="1" thickBot="1" x14ac:dyDescent="0.3">
      <c r="B2658" s="14">
        <v>46030</v>
      </c>
      <c r="C2658" s="15" t="s">
        <v>150</v>
      </c>
      <c r="D2658" s="16" t="s">
        <v>406</v>
      </c>
      <c r="E2658" s="17">
        <v>1</v>
      </c>
      <c r="F2658" s="18">
        <v>5.3</v>
      </c>
    </row>
    <row r="2659" spans="2:6" ht="16.5" customHeight="1" thickBot="1" x14ac:dyDescent="0.3">
      <c r="B2659" s="14">
        <v>46030</v>
      </c>
      <c r="C2659" s="15" t="s">
        <v>157</v>
      </c>
      <c r="D2659" s="16" t="s">
        <v>413</v>
      </c>
      <c r="E2659" s="17">
        <v>1</v>
      </c>
      <c r="F2659" s="18">
        <v>6.2</v>
      </c>
    </row>
    <row r="2660" spans="2:6" ht="16.5" customHeight="1" thickBot="1" x14ac:dyDescent="0.3">
      <c r="B2660" s="14">
        <v>46030</v>
      </c>
      <c r="C2660" s="15" t="s">
        <v>165</v>
      </c>
      <c r="D2660" s="16" t="s">
        <v>421</v>
      </c>
      <c r="E2660" s="17">
        <v>1</v>
      </c>
      <c r="F2660" s="18">
        <v>6.2</v>
      </c>
    </row>
    <row r="2661" spans="2:6" ht="16.5" customHeight="1" thickBot="1" x14ac:dyDescent="0.3">
      <c r="B2661" s="14">
        <v>46030</v>
      </c>
      <c r="C2661" s="15" t="s">
        <v>171</v>
      </c>
      <c r="D2661" s="16" t="s">
        <v>670</v>
      </c>
      <c r="E2661" s="17">
        <v>1</v>
      </c>
      <c r="F2661" s="18">
        <v>6</v>
      </c>
    </row>
    <row r="2662" spans="2:6" ht="16.5" customHeight="1" thickBot="1" x14ac:dyDescent="0.3">
      <c r="B2662" s="14">
        <v>46030</v>
      </c>
      <c r="C2662" s="15" t="s">
        <v>172</v>
      </c>
      <c r="D2662" s="16" t="s">
        <v>643</v>
      </c>
      <c r="E2662" s="17">
        <v>1</v>
      </c>
      <c r="F2662" s="18">
        <v>5.4</v>
      </c>
    </row>
    <row r="2663" spans="2:6" ht="16.5" customHeight="1" thickBot="1" x14ac:dyDescent="0.3">
      <c r="B2663" s="14">
        <v>46030</v>
      </c>
      <c r="C2663" s="15" t="s">
        <v>183</v>
      </c>
      <c r="D2663" s="16" t="s">
        <v>439</v>
      </c>
      <c r="E2663" s="17">
        <v>2</v>
      </c>
      <c r="F2663" s="18">
        <v>10.6</v>
      </c>
    </row>
    <row r="2664" spans="2:6" ht="16.5" customHeight="1" thickBot="1" x14ac:dyDescent="0.3">
      <c r="B2664" s="14">
        <v>46030</v>
      </c>
      <c r="C2664" s="15" t="s">
        <v>195</v>
      </c>
      <c r="D2664" s="16" t="s">
        <v>451</v>
      </c>
      <c r="E2664" s="17">
        <v>10</v>
      </c>
      <c r="F2664" s="18">
        <v>55</v>
      </c>
    </row>
    <row r="2665" spans="2:6" ht="16.5" customHeight="1" thickBot="1" x14ac:dyDescent="0.3">
      <c r="B2665" s="14">
        <v>46030</v>
      </c>
      <c r="C2665" s="15" t="s">
        <v>214</v>
      </c>
      <c r="D2665" s="16" t="s">
        <v>654</v>
      </c>
      <c r="E2665" s="17">
        <v>1</v>
      </c>
      <c r="F2665" s="18">
        <v>5.5</v>
      </c>
    </row>
    <row r="2666" spans="2:6" ht="16.5" customHeight="1" thickBot="1" x14ac:dyDescent="0.3">
      <c r="B2666" s="14">
        <v>46030</v>
      </c>
      <c r="C2666" s="15" t="s">
        <v>215</v>
      </c>
      <c r="D2666" s="16" t="s">
        <v>471</v>
      </c>
      <c r="E2666" s="17">
        <v>4</v>
      </c>
      <c r="F2666" s="18">
        <v>26</v>
      </c>
    </row>
    <row r="2667" spans="2:6" ht="16.5" customHeight="1" thickBot="1" x14ac:dyDescent="0.3">
      <c r="B2667" s="14">
        <v>46030</v>
      </c>
      <c r="C2667" s="15" t="s">
        <v>225</v>
      </c>
      <c r="D2667" s="16" t="s">
        <v>481</v>
      </c>
      <c r="E2667" s="17">
        <v>4</v>
      </c>
      <c r="F2667" s="18">
        <v>24</v>
      </c>
    </row>
    <row r="2668" spans="2:6" ht="16.5" customHeight="1" thickBot="1" x14ac:dyDescent="0.3">
      <c r="B2668" s="14">
        <v>46030</v>
      </c>
      <c r="C2668" s="15" t="s">
        <v>226</v>
      </c>
      <c r="D2668" s="16" t="s">
        <v>482</v>
      </c>
      <c r="E2668" s="17">
        <v>3</v>
      </c>
      <c r="F2668" s="18">
        <v>16.5</v>
      </c>
    </row>
    <row r="2669" spans="2:6" ht="16.5" customHeight="1" thickBot="1" x14ac:dyDescent="0.3">
      <c r="B2669" s="14">
        <v>46030</v>
      </c>
      <c r="C2669" s="15" t="s">
        <v>231</v>
      </c>
      <c r="D2669" s="16" t="s">
        <v>487</v>
      </c>
      <c r="E2669" s="17">
        <v>1</v>
      </c>
      <c r="F2669" s="18">
        <v>6.5</v>
      </c>
    </row>
    <row r="2670" spans="2:6" ht="16.5" customHeight="1" thickBot="1" x14ac:dyDescent="0.3">
      <c r="B2670" s="14">
        <v>46030</v>
      </c>
      <c r="C2670" s="15" t="s">
        <v>206</v>
      </c>
      <c r="D2670" s="16" t="s">
        <v>462</v>
      </c>
      <c r="E2670" s="17">
        <v>1</v>
      </c>
      <c r="F2670" s="18">
        <v>2.7</v>
      </c>
    </row>
    <row r="2671" spans="2:6" ht="16.5" customHeight="1" thickBot="1" x14ac:dyDescent="0.3">
      <c r="B2671" s="14">
        <v>46030</v>
      </c>
      <c r="C2671" s="15">
        <v>10020</v>
      </c>
      <c r="D2671" s="16" t="s">
        <v>720</v>
      </c>
      <c r="E2671" s="17">
        <v>1</v>
      </c>
      <c r="F2671" s="18">
        <v>8.9</v>
      </c>
    </row>
    <row r="2672" spans="2:6" ht="16.5" customHeight="1" thickBot="1" x14ac:dyDescent="0.3">
      <c r="B2672" s="14">
        <v>46030</v>
      </c>
      <c r="C2672" s="15" t="s">
        <v>118</v>
      </c>
      <c r="D2672" s="16" t="s">
        <v>649</v>
      </c>
      <c r="E2672" s="17">
        <v>2</v>
      </c>
      <c r="F2672" s="18">
        <v>11</v>
      </c>
    </row>
    <row r="2673" spans="2:6" ht="16.5" customHeight="1" thickBot="1" x14ac:dyDescent="0.3">
      <c r="B2673" s="14">
        <v>46030</v>
      </c>
      <c r="C2673" s="15" t="s">
        <v>119</v>
      </c>
      <c r="D2673" s="16" t="s">
        <v>657</v>
      </c>
      <c r="E2673" s="17">
        <v>2</v>
      </c>
      <c r="F2673" s="18">
        <v>11</v>
      </c>
    </row>
    <row r="2674" spans="2:6" ht="16.5" customHeight="1" thickBot="1" x14ac:dyDescent="0.3">
      <c r="B2674" s="14">
        <v>46030</v>
      </c>
      <c r="C2674" s="15" t="s">
        <v>122</v>
      </c>
      <c r="D2674" s="16" t="s">
        <v>650</v>
      </c>
      <c r="E2674" s="17">
        <v>3</v>
      </c>
      <c r="F2674" s="18">
        <v>16.5</v>
      </c>
    </row>
    <row r="2675" spans="2:6" ht="16.5" customHeight="1" thickBot="1" x14ac:dyDescent="0.3">
      <c r="B2675" s="14">
        <v>46030</v>
      </c>
      <c r="C2675" s="15" t="s">
        <v>123</v>
      </c>
      <c r="D2675" s="16" t="s">
        <v>651</v>
      </c>
      <c r="E2675" s="17">
        <v>1</v>
      </c>
      <c r="F2675" s="18">
        <v>5.5</v>
      </c>
    </row>
    <row r="2676" spans="2:6" ht="16.5" customHeight="1" thickBot="1" x14ac:dyDescent="0.3">
      <c r="B2676" s="14">
        <v>46030</v>
      </c>
      <c r="C2676" s="15" t="s">
        <v>131</v>
      </c>
      <c r="D2676" s="16" t="s">
        <v>387</v>
      </c>
      <c r="E2676" s="17">
        <v>2</v>
      </c>
      <c r="F2676" s="18">
        <v>11</v>
      </c>
    </row>
    <row r="2677" spans="2:6" ht="16.5" customHeight="1" thickBot="1" x14ac:dyDescent="0.3">
      <c r="B2677" s="22">
        <v>46030</v>
      </c>
      <c r="C2677" s="23" t="s">
        <v>153</v>
      </c>
      <c r="D2677" s="24" t="s">
        <v>685</v>
      </c>
      <c r="E2677" s="25">
        <v>1</v>
      </c>
      <c r="F2677" s="26">
        <v>4.5</v>
      </c>
    </row>
    <row r="2678" spans="2:6" ht="15.75" customHeight="1" x14ac:dyDescent="0.25">
      <c r="B2678" s="14">
        <v>46031</v>
      </c>
      <c r="C2678" s="15" t="s">
        <v>103</v>
      </c>
      <c r="D2678" s="16" t="s">
        <v>653</v>
      </c>
      <c r="E2678" s="17">
        <v>1</v>
      </c>
      <c r="F2678" s="18">
        <v>5.5</v>
      </c>
    </row>
    <row r="2679" spans="2:6" ht="16.5" customHeight="1" thickBot="1" x14ac:dyDescent="0.3">
      <c r="B2679" s="14">
        <v>46031</v>
      </c>
      <c r="C2679" s="15" t="s">
        <v>104</v>
      </c>
      <c r="D2679" s="16" t="s">
        <v>360</v>
      </c>
      <c r="E2679" s="17">
        <v>2</v>
      </c>
      <c r="F2679" s="18">
        <v>11</v>
      </c>
    </row>
    <row r="2680" spans="2:6" ht="16.5" customHeight="1" thickBot="1" x14ac:dyDescent="0.3">
      <c r="B2680" s="14">
        <v>46031</v>
      </c>
      <c r="C2680" s="15" t="s">
        <v>111</v>
      </c>
      <c r="D2680" s="16" t="s">
        <v>367</v>
      </c>
      <c r="E2680" s="17">
        <v>3</v>
      </c>
      <c r="F2680" s="18">
        <v>16.5</v>
      </c>
    </row>
    <row r="2681" spans="2:6" ht="16.5" customHeight="1" thickBot="1" x14ac:dyDescent="0.3">
      <c r="B2681" s="14">
        <v>46031</v>
      </c>
      <c r="C2681" s="15" t="s">
        <v>138</v>
      </c>
      <c r="D2681" s="16" t="s">
        <v>394</v>
      </c>
      <c r="E2681" s="17">
        <v>1</v>
      </c>
      <c r="F2681" s="18">
        <v>5.3</v>
      </c>
    </row>
    <row r="2682" spans="2:6" ht="16.5" customHeight="1" thickBot="1" x14ac:dyDescent="0.3">
      <c r="B2682" s="14">
        <v>46031</v>
      </c>
      <c r="C2682" s="15" t="s">
        <v>139</v>
      </c>
      <c r="D2682" s="16" t="s">
        <v>395</v>
      </c>
      <c r="E2682" s="17">
        <v>1</v>
      </c>
      <c r="F2682" s="18">
        <v>5.3</v>
      </c>
    </row>
    <row r="2683" spans="2:6" ht="16.5" customHeight="1" thickBot="1" x14ac:dyDescent="0.3">
      <c r="B2683" s="14">
        <v>46031</v>
      </c>
      <c r="C2683" s="15" t="s">
        <v>157</v>
      </c>
      <c r="D2683" s="16" t="s">
        <v>413</v>
      </c>
      <c r="E2683" s="17">
        <v>2</v>
      </c>
      <c r="F2683" s="18">
        <v>12.4</v>
      </c>
    </row>
    <row r="2684" spans="2:6" ht="16.5" customHeight="1" thickBot="1" x14ac:dyDescent="0.3">
      <c r="B2684" s="14">
        <v>46031</v>
      </c>
      <c r="C2684" s="15" t="s">
        <v>163</v>
      </c>
      <c r="D2684" s="16" t="s">
        <v>696</v>
      </c>
      <c r="E2684" s="17">
        <v>1</v>
      </c>
      <c r="F2684" s="18">
        <v>5.5</v>
      </c>
    </row>
    <row r="2685" spans="2:6" ht="16.5" customHeight="1" thickBot="1" x14ac:dyDescent="0.3">
      <c r="B2685" s="14">
        <v>46031</v>
      </c>
      <c r="C2685" s="15" t="s">
        <v>172</v>
      </c>
      <c r="D2685" s="16" t="s">
        <v>643</v>
      </c>
      <c r="E2685" s="17">
        <v>2</v>
      </c>
      <c r="F2685" s="18">
        <v>10.8</v>
      </c>
    </row>
    <row r="2686" spans="2:6" ht="16.5" customHeight="1" thickBot="1" x14ac:dyDescent="0.3">
      <c r="B2686" s="14">
        <v>46031</v>
      </c>
      <c r="C2686" s="15" t="s">
        <v>174</v>
      </c>
      <c r="D2686" s="16" t="s">
        <v>661</v>
      </c>
      <c r="E2686" s="17">
        <v>2</v>
      </c>
      <c r="F2686" s="18">
        <v>11</v>
      </c>
    </row>
    <row r="2687" spans="2:6" ht="16.5" customHeight="1" thickBot="1" x14ac:dyDescent="0.3">
      <c r="B2687" s="14">
        <v>46031</v>
      </c>
      <c r="C2687" s="15" t="s">
        <v>182</v>
      </c>
      <c r="D2687" s="16" t="s">
        <v>711</v>
      </c>
      <c r="E2687" s="17">
        <v>1</v>
      </c>
      <c r="F2687" s="18">
        <v>5.2</v>
      </c>
    </row>
    <row r="2688" spans="2:6" ht="16.5" customHeight="1" thickBot="1" x14ac:dyDescent="0.3">
      <c r="B2688" s="14">
        <v>46031</v>
      </c>
      <c r="C2688" s="15" t="s">
        <v>191</v>
      </c>
      <c r="D2688" s="16" t="s">
        <v>447</v>
      </c>
      <c r="E2688" s="17">
        <v>1</v>
      </c>
      <c r="F2688" s="18">
        <v>5.5</v>
      </c>
    </row>
    <row r="2689" spans="2:6" ht="16.5" customHeight="1" thickBot="1" x14ac:dyDescent="0.3">
      <c r="B2689" s="14">
        <v>46031</v>
      </c>
      <c r="C2689" s="15" t="s">
        <v>193</v>
      </c>
      <c r="D2689" s="16" t="s">
        <v>449</v>
      </c>
      <c r="E2689" s="17">
        <v>2</v>
      </c>
      <c r="F2689" s="18">
        <v>13</v>
      </c>
    </row>
    <row r="2690" spans="2:6" ht="16.5" customHeight="1" thickBot="1" x14ac:dyDescent="0.3">
      <c r="B2690" s="14">
        <v>46031</v>
      </c>
      <c r="C2690" s="15" t="s">
        <v>195</v>
      </c>
      <c r="D2690" s="16" t="s">
        <v>451</v>
      </c>
      <c r="E2690" s="17">
        <v>10</v>
      </c>
      <c r="F2690" s="18">
        <v>55</v>
      </c>
    </row>
    <row r="2691" spans="2:6" ht="16.5" customHeight="1" thickBot="1" x14ac:dyDescent="0.3">
      <c r="B2691" s="14">
        <v>46031</v>
      </c>
      <c r="C2691" s="15" t="s">
        <v>205</v>
      </c>
      <c r="D2691" s="16" t="s">
        <v>461</v>
      </c>
      <c r="E2691" s="17">
        <v>2</v>
      </c>
      <c r="F2691" s="18">
        <v>10.8</v>
      </c>
    </row>
    <row r="2692" spans="2:6" ht="16.5" customHeight="1" thickBot="1" x14ac:dyDescent="0.3">
      <c r="B2692" s="14">
        <v>46031</v>
      </c>
      <c r="C2692" s="15" t="s">
        <v>214</v>
      </c>
      <c r="D2692" s="16" t="s">
        <v>654</v>
      </c>
      <c r="E2692" s="17">
        <v>1</v>
      </c>
      <c r="F2692" s="18">
        <v>5.5</v>
      </c>
    </row>
    <row r="2693" spans="2:6" ht="16.5" customHeight="1" thickBot="1" x14ac:dyDescent="0.3">
      <c r="B2693" s="14">
        <v>46031</v>
      </c>
      <c r="C2693" s="15" t="s">
        <v>215</v>
      </c>
      <c r="D2693" s="16" t="s">
        <v>471</v>
      </c>
      <c r="E2693" s="17">
        <v>7</v>
      </c>
      <c r="F2693" s="18">
        <v>45.5</v>
      </c>
    </row>
    <row r="2694" spans="2:6" ht="16.5" customHeight="1" thickBot="1" x14ac:dyDescent="0.3">
      <c r="B2694" s="14">
        <v>46031</v>
      </c>
      <c r="C2694" s="15" t="s">
        <v>226</v>
      </c>
      <c r="D2694" s="16" t="s">
        <v>482</v>
      </c>
      <c r="E2694" s="17">
        <v>1</v>
      </c>
      <c r="F2694" s="18">
        <v>5.5</v>
      </c>
    </row>
    <row r="2695" spans="2:6" ht="16.5" customHeight="1" thickBot="1" x14ac:dyDescent="0.3">
      <c r="B2695" s="14">
        <v>46031</v>
      </c>
      <c r="C2695" s="15" t="s">
        <v>231</v>
      </c>
      <c r="D2695" s="16" t="s">
        <v>487</v>
      </c>
      <c r="E2695" s="17">
        <v>1</v>
      </c>
      <c r="F2695" s="18">
        <v>6.5</v>
      </c>
    </row>
    <row r="2696" spans="2:6" ht="16.5" customHeight="1" thickBot="1" x14ac:dyDescent="0.3">
      <c r="B2696" s="14">
        <v>46031</v>
      </c>
      <c r="C2696" s="15" t="s">
        <v>232</v>
      </c>
      <c r="D2696" s="16" t="s">
        <v>488</v>
      </c>
      <c r="E2696" s="17">
        <v>1</v>
      </c>
      <c r="F2696" s="18">
        <v>5.5</v>
      </c>
    </row>
    <row r="2697" spans="2:6" ht="16.5" customHeight="1" thickBot="1" x14ac:dyDescent="0.3">
      <c r="B2697" s="14">
        <v>46031</v>
      </c>
      <c r="C2697" s="15" t="s">
        <v>105</v>
      </c>
      <c r="D2697" s="16" t="s">
        <v>681</v>
      </c>
      <c r="E2697" s="17">
        <v>1</v>
      </c>
      <c r="F2697" s="18">
        <v>10.7</v>
      </c>
    </row>
    <row r="2698" spans="2:6" ht="16.5" customHeight="1" thickBot="1" x14ac:dyDescent="0.3">
      <c r="B2698" s="14">
        <v>46031</v>
      </c>
      <c r="C2698" s="15" t="s">
        <v>116</v>
      </c>
      <c r="D2698" s="16" t="s">
        <v>665</v>
      </c>
      <c r="E2698" s="17">
        <v>1</v>
      </c>
      <c r="F2698" s="18">
        <v>5.5</v>
      </c>
    </row>
    <row r="2699" spans="2:6" ht="16.5" customHeight="1" thickBot="1" x14ac:dyDescent="0.3">
      <c r="B2699" s="14">
        <v>46031</v>
      </c>
      <c r="C2699" s="15" t="s">
        <v>122</v>
      </c>
      <c r="D2699" s="16" t="s">
        <v>650</v>
      </c>
      <c r="E2699" s="17">
        <v>2</v>
      </c>
      <c r="F2699" s="18">
        <v>11</v>
      </c>
    </row>
    <row r="2700" spans="2:6" ht="16.5" customHeight="1" thickBot="1" x14ac:dyDescent="0.3">
      <c r="B2700" s="14">
        <v>46031</v>
      </c>
      <c r="C2700" s="15" t="s">
        <v>131</v>
      </c>
      <c r="D2700" s="16" t="s">
        <v>387</v>
      </c>
      <c r="E2700" s="17">
        <v>2</v>
      </c>
      <c r="F2700" s="18">
        <v>11</v>
      </c>
    </row>
    <row r="2701" spans="2:6" ht="16.5" customHeight="1" thickBot="1" x14ac:dyDescent="0.3">
      <c r="B2701" s="22">
        <v>46031</v>
      </c>
      <c r="C2701" s="23">
        <v>10</v>
      </c>
      <c r="D2701" s="24" t="s">
        <v>700</v>
      </c>
      <c r="E2701" s="25">
        <v>1</v>
      </c>
      <c r="F2701" s="26">
        <v>1</v>
      </c>
    </row>
    <row r="2702" spans="2:6" ht="15.75" customHeight="1" x14ac:dyDescent="0.25">
      <c r="B2702" s="14">
        <v>46032</v>
      </c>
      <c r="C2702" s="15" t="s">
        <v>103</v>
      </c>
      <c r="D2702" s="16" t="s">
        <v>653</v>
      </c>
      <c r="E2702" s="17">
        <v>1</v>
      </c>
      <c r="F2702" s="18">
        <v>5.5</v>
      </c>
    </row>
    <row r="2703" spans="2:6" ht="16.5" customHeight="1" thickBot="1" x14ac:dyDescent="0.3">
      <c r="B2703" s="14">
        <v>46032</v>
      </c>
      <c r="C2703" s="15" t="s">
        <v>104</v>
      </c>
      <c r="D2703" s="16" t="s">
        <v>360</v>
      </c>
      <c r="E2703" s="17">
        <v>3</v>
      </c>
      <c r="F2703" s="18">
        <v>16.5</v>
      </c>
    </row>
    <row r="2704" spans="2:6" ht="16.5" customHeight="1" thickBot="1" x14ac:dyDescent="0.3">
      <c r="B2704" s="14">
        <v>46032</v>
      </c>
      <c r="C2704" s="15" t="s">
        <v>106</v>
      </c>
      <c r="D2704" s="16" t="s">
        <v>710</v>
      </c>
      <c r="E2704" s="17">
        <v>1</v>
      </c>
      <c r="F2704" s="18">
        <v>5</v>
      </c>
    </row>
    <row r="2705" spans="2:6" ht="16.5" customHeight="1" thickBot="1" x14ac:dyDescent="0.3">
      <c r="B2705" s="14">
        <v>46032</v>
      </c>
      <c r="C2705" s="15" t="s">
        <v>107</v>
      </c>
      <c r="D2705" s="16" t="s">
        <v>705</v>
      </c>
      <c r="E2705" s="17">
        <v>1</v>
      </c>
      <c r="F2705" s="18">
        <v>5</v>
      </c>
    </row>
    <row r="2706" spans="2:6" ht="16.5" customHeight="1" thickBot="1" x14ac:dyDescent="0.3">
      <c r="B2706" s="14">
        <v>46032</v>
      </c>
      <c r="C2706" s="15" t="s">
        <v>110</v>
      </c>
      <c r="D2706" s="16" t="s">
        <v>667</v>
      </c>
      <c r="E2706" s="17">
        <v>2</v>
      </c>
      <c r="F2706" s="18">
        <v>11</v>
      </c>
    </row>
    <row r="2707" spans="2:6" ht="16.5" customHeight="1" thickBot="1" x14ac:dyDescent="0.3">
      <c r="B2707" s="14">
        <v>46032</v>
      </c>
      <c r="C2707" s="15" t="s">
        <v>111</v>
      </c>
      <c r="D2707" s="16" t="s">
        <v>367</v>
      </c>
      <c r="E2707" s="17">
        <v>2</v>
      </c>
      <c r="F2707" s="18">
        <v>11</v>
      </c>
    </row>
    <row r="2708" spans="2:6" ht="16.5" customHeight="1" thickBot="1" x14ac:dyDescent="0.3">
      <c r="B2708" s="14">
        <v>46032</v>
      </c>
      <c r="C2708" s="15" t="s">
        <v>129</v>
      </c>
      <c r="D2708" s="16" t="s">
        <v>385</v>
      </c>
      <c r="E2708" s="17">
        <v>2</v>
      </c>
      <c r="F2708" s="18">
        <v>10.6</v>
      </c>
    </row>
    <row r="2709" spans="2:6" ht="16.5" customHeight="1" thickBot="1" x14ac:dyDescent="0.3">
      <c r="B2709" s="14">
        <v>46032</v>
      </c>
      <c r="C2709" s="15" t="s">
        <v>130</v>
      </c>
      <c r="D2709" s="16" t="s">
        <v>386</v>
      </c>
      <c r="E2709" s="17">
        <v>1</v>
      </c>
      <c r="F2709" s="18">
        <v>5.5</v>
      </c>
    </row>
    <row r="2710" spans="2:6" ht="16.5" customHeight="1" thickBot="1" x14ac:dyDescent="0.3">
      <c r="B2710" s="14">
        <v>46032</v>
      </c>
      <c r="C2710" s="15" t="s">
        <v>138</v>
      </c>
      <c r="D2710" s="16" t="s">
        <v>394</v>
      </c>
      <c r="E2710" s="17">
        <v>1</v>
      </c>
      <c r="F2710" s="18">
        <v>5.3</v>
      </c>
    </row>
    <row r="2711" spans="2:6" ht="16.5" customHeight="1" thickBot="1" x14ac:dyDescent="0.3">
      <c r="B2711" s="14">
        <v>46032</v>
      </c>
      <c r="C2711" s="15" t="s">
        <v>157</v>
      </c>
      <c r="D2711" s="16" t="s">
        <v>413</v>
      </c>
      <c r="E2711" s="17">
        <v>2</v>
      </c>
      <c r="F2711" s="18">
        <v>12.4</v>
      </c>
    </row>
    <row r="2712" spans="2:6" ht="16.5" customHeight="1" thickBot="1" x14ac:dyDescent="0.3">
      <c r="B2712" s="14">
        <v>46032</v>
      </c>
      <c r="C2712" s="15" t="s">
        <v>165</v>
      </c>
      <c r="D2712" s="16" t="s">
        <v>421</v>
      </c>
      <c r="E2712" s="17">
        <v>1</v>
      </c>
      <c r="F2712" s="18">
        <v>6.2</v>
      </c>
    </row>
    <row r="2713" spans="2:6" ht="16.5" customHeight="1" thickBot="1" x14ac:dyDescent="0.3">
      <c r="B2713" s="14">
        <v>46032</v>
      </c>
      <c r="C2713" s="15" t="s">
        <v>171</v>
      </c>
      <c r="D2713" s="16" t="s">
        <v>670</v>
      </c>
      <c r="E2713" s="17">
        <v>1</v>
      </c>
      <c r="F2713" s="18">
        <v>6</v>
      </c>
    </row>
    <row r="2714" spans="2:6" ht="16.5" customHeight="1" thickBot="1" x14ac:dyDescent="0.3">
      <c r="B2714" s="14">
        <v>46032</v>
      </c>
      <c r="C2714" s="15" t="s">
        <v>172</v>
      </c>
      <c r="D2714" s="16" t="s">
        <v>643</v>
      </c>
      <c r="E2714" s="17">
        <v>1</v>
      </c>
      <c r="F2714" s="18">
        <v>5.4</v>
      </c>
    </row>
    <row r="2715" spans="2:6" ht="16.5" customHeight="1" thickBot="1" x14ac:dyDescent="0.3">
      <c r="B2715" s="14">
        <v>46032</v>
      </c>
      <c r="C2715" s="15" t="s">
        <v>184</v>
      </c>
      <c r="D2715" s="16" t="s">
        <v>440</v>
      </c>
      <c r="E2715" s="17">
        <v>2</v>
      </c>
      <c r="F2715" s="18">
        <v>10.6</v>
      </c>
    </row>
    <row r="2716" spans="2:6" ht="16.5" customHeight="1" thickBot="1" x14ac:dyDescent="0.3">
      <c r="B2716" s="14">
        <v>46032</v>
      </c>
      <c r="C2716" s="15" t="s">
        <v>195</v>
      </c>
      <c r="D2716" s="16" t="s">
        <v>451</v>
      </c>
      <c r="E2716" s="17">
        <v>12</v>
      </c>
      <c r="F2716" s="18">
        <v>66</v>
      </c>
    </row>
    <row r="2717" spans="2:6" ht="16.5" customHeight="1" thickBot="1" x14ac:dyDescent="0.3">
      <c r="B2717" s="14">
        <v>46032</v>
      </c>
      <c r="C2717" s="15" t="s">
        <v>207</v>
      </c>
      <c r="D2717" s="16" t="s">
        <v>463</v>
      </c>
      <c r="E2717" s="17">
        <v>1</v>
      </c>
      <c r="F2717" s="18">
        <v>2.6</v>
      </c>
    </row>
    <row r="2718" spans="2:6" ht="32.25" customHeight="1" thickBot="1" x14ac:dyDescent="0.3">
      <c r="B2718" s="14">
        <v>46032</v>
      </c>
      <c r="C2718" s="15" t="s">
        <v>214</v>
      </c>
      <c r="D2718" s="16" t="s">
        <v>654</v>
      </c>
      <c r="E2718" s="17">
        <v>4</v>
      </c>
      <c r="F2718" s="18">
        <v>22</v>
      </c>
    </row>
    <row r="2719" spans="2:6" ht="16.5" customHeight="1" thickBot="1" x14ac:dyDescent="0.3">
      <c r="B2719" s="14">
        <v>46032</v>
      </c>
      <c r="C2719" s="15" t="s">
        <v>215</v>
      </c>
      <c r="D2719" s="16" t="s">
        <v>471</v>
      </c>
      <c r="E2719" s="17">
        <v>4</v>
      </c>
      <c r="F2719" s="18">
        <v>26</v>
      </c>
    </row>
    <row r="2720" spans="2:6" ht="16.5" customHeight="1" thickBot="1" x14ac:dyDescent="0.3">
      <c r="B2720" s="14">
        <v>46032</v>
      </c>
      <c r="C2720" s="15" t="s">
        <v>218</v>
      </c>
      <c r="D2720" s="16" t="s">
        <v>655</v>
      </c>
      <c r="E2720" s="17">
        <v>1</v>
      </c>
      <c r="F2720" s="18">
        <v>5.5</v>
      </c>
    </row>
    <row r="2721" spans="2:6" ht="16.5" customHeight="1" thickBot="1" x14ac:dyDescent="0.3">
      <c r="B2721" s="14">
        <v>46032</v>
      </c>
      <c r="C2721" s="15" t="s">
        <v>219</v>
      </c>
      <c r="D2721" s="16" t="s">
        <v>475</v>
      </c>
      <c r="E2721" s="17">
        <v>3</v>
      </c>
      <c r="F2721" s="18">
        <v>18</v>
      </c>
    </row>
    <row r="2722" spans="2:6" ht="16.5" customHeight="1" thickBot="1" x14ac:dyDescent="0.3">
      <c r="B2722" s="14">
        <v>46032</v>
      </c>
      <c r="C2722" s="15" t="s">
        <v>225</v>
      </c>
      <c r="D2722" s="16" t="s">
        <v>481</v>
      </c>
      <c r="E2722" s="17">
        <v>2</v>
      </c>
      <c r="F2722" s="18">
        <v>12</v>
      </c>
    </row>
    <row r="2723" spans="2:6" ht="16.5" customHeight="1" thickBot="1" x14ac:dyDescent="0.3">
      <c r="B2723" s="14">
        <v>46032</v>
      </c>
      <c r="C2723" s="15" t="s">
        <v>226</v>
      </c>
      <c r="D2723" s="16" t="s">
        <v>482</v>
      </c>
      <c r="E2723" s="17">
        <v>1</v>
      </c>
      <c r="F2723" s="18">
        <v>5.5</v>
      </c>
    </row>
    <row r="2724" spans="2:6" ht="16.5" customHeight="1" thickBot="1" x14ac:dyDescent="0.3">
      <c r="B2724" s="14">
        <v>46032</v>
      </c>
      <c r="C2724" s="15" t="s">
        <v>232</v>
      </c>
      <c r="D2724" s="16" t="s">
        <v>488</v>
      </c>
      <c r="E2724" s="17">
        <v>1</v>
      </c>
      <c r="F2724" s="18">
        <v>5.5</v>
      </c>
    </row>
    <row r="2725" spans="2:6" ht="16.5" customHeight="1" thickBot="1" x14ac:dyDescent="0.3">
      <c r="B2725" s="14">
        <v>46032</v>
      </c>
      <c r="C2725" s="15" t="s">
        <v>235</v>
      </c>
      <c r="D2725" s="16" t="s">
        <v>702</v>
      </c>
      <c r="E2725" s="17">
        <v>2</v>
      </c>
      <c r="F2725" s="18">
        <v>11</v>
      </c>
    </row>
    <row r="2726" spans="2:6" ht="16.5" customHeight="1" thickBot="1" x14ac:dyDescent="0.3">
      <c r="B2726" s="14">
        <v>46032</v>
      </c>
      <c r="C2726" s="15" t="s">
        <v>204</v>
      </c>
      <c r="D2726" s="16" t="s">
        <v>668</v>
      </c>
      <c r="E2726" s="17">
        <v>2</v>
      </c>
      <c r="F2726" s="18">
        <v>15.4</v>
      </c>
    </row>
    <row r="2727" spans="2:6" ht="16.5" customHeight="1" thickBot="1" x14ac:dyDescent="0.3">
      <c r="B2727" s="14">
        <v>46032</v>
      </c>
      <c r="C2727" s="15" t="s">
        <v>118</v>
      </c>
      <c r="D2727" s="16" t="s">
        <v>649</v>
      </c>
      <c r="E2727" s="17">
        <v>1</v>
      </c>
      <c r="F2727" s="18">
        <v>5.5</v>
      </c>
    </row>
    <row r="2728" spans="2:6" ht="16.5" customHeight="1" thickBot="1" x14ac:dyDescent="0.3">
      <c r="B2728" s="14">
        <v>46032</v>
      </c>
      <c r="C2728" s="15" t="s">
        <v>120</v>
      </c>
      <c r="D2728" s="16" t="s">
        <v>693</v>
      </c>
      <c r="E2728" s="17">
        <v>4</v>
      </c>
      <c r="F2728" s="18">
        <v>22</v>
      </c>
    </row>
    <row r="2729" spans="2:6" ht="16.5" customHeight="1" thickBot="1" x14ac:dyDescent="0.3">
      <c r="B2729" s="14">
        <v>46032</v>
      </c>
      <c r="C2729" s="15" t="s">
        <v>131</v>
      </c>
      <c r="D2729" s="16" t="s">
        <v>387</v>
      </c>
      <c r="E2729" s="17">
        <v>2</v>
      </c>
      <c r="F2729" s="18">
        <v>11</v>
      </c>
    </row>
    <row r="2730" spans="2:6" ht="16.5" customHeight="1" thickBot="1" x14ac:dyDescent="0.3">
      <c r="B2730" s="14">
        <v>46032</v>
      </c>
      <c r="C2730" s="15">
        <v>10</v>
      </c>
      <c r="D2730" s="16" t="s">
        <v>700</v>
      </c>
      <c r="E2730" s="17">
        <v>2</v>
      </c>
      <c r="F2730" s="18">
        <v>2</v>
      </c>
    </row>
    <row r="2731" spans="2:6" ht="16.5" customHeight="1" thickBot="1" x14ac:dyDescent="0.3">
      <c r="B2731" s="22">
        <v>46032</v>
      </c>
      <c r="C2731" s="23">
        <v>10009</v>
      </c>
      <c r="D2731" s="24" t="s">
        <v>660</v>
      </c>
      <c r="E2731" s="25">
        <v>2</v>
      </c>
      <c r="F2731" s="26">
        <v>3</v>
      </c>
    </row>
    <row r="2732" spans="2:6" ht="15.75" customHeight="1" x14ac:dyDescent="0.25">
      <c r="B2732" s="14">
        <v>46034</v>
      </c>
      <c r="C2732" s="15" t="s">
        <v>103</v>
      </c>
      <c r="D2732" s="16" t="s">
        <v>653</v>
      </c>
      <c r="E2732" s="17">
        <v>1</v>
      </c>
      <c r="F2732" s="18">
        <v>5.5</v>
      </c>
    </row>
    <row r="2733" spans="2:6" ht="16.5" customHeight="1" thickBot="1" x14ac:dyDescent="0.3">
      <c r="B2733" s="14">
        <v>46034</v>
      </c>
      <c r="C2733" s="15" t="s">
        <v>106</v>
      </c>
      <c r="D2733" s="16" t="s">
        <v>710</v>
      </c>
      <c r="E2733" s="17">
        <v>1</v>
      </c>
      <c r="F2733" s="18">
        <v>5</v>
      </c>
    </row>
    <row r="2734" spans="2:6" ht="16.5" customHeight="1" thickBot="1" x14ac:dyDescent="0.3">
      <c r="B2734" s="14">
        <v>46034</v>
      </c>
      <c r="C2734" s="15" t="s">
        <v>107</v>
      </c>
      <c r="D2734" s="16" t="s">
        <v>705</v>
      </c>
      <c r="E2734" s="17">
        <v>1</v>
      </c>
      <c r="F2734" s="18">
        <v>5</v>
      </c>
    </row>
    <row r="2735" spans="2:6" ht="16.5" customHeight="1" thickBot="1" x14ac:dyDescent="0.3">
      <c r="B2735" s="14">
        <v>46034</v>
      </c>
      <c r="C2735" s="15" t="s">
        <v>111</v>
      </c>
      <c r="D2735" s="16" t="s">
        <v>367</v>
      </c>
      <c r="E2735" s="17">
        <v>1</v>
      </c>
      <c r="F2735" s="18">
        <v>5.5</v>
      </c>
    </row>
    <row r="2736" spans="2:6" ht="16.5" customHeight="1" thickBot="1" x14ac:dyDescent="0.3">
      <c r="B2736" s="14">
        <v>46034</v>
      </c>
      <c r="C2736" s="15" t="s">
        <v>130</v>
      </c>
      <c r="D2736" s="16" t="s">
        <v>386</v>
      </c>
      <c r="E2736" s="17">
        <v>1</v>
      </c>
      <c r="F2736" s="18">
        <v>5.5</v>
      </c>
    </row>
    <row r="2737" spans="2:6" ht="16.5" customHeight="1" thickBot="1" x14ac:dyDescent="0.3">
      <c r="B2737" s="14">
        <v>46034</v>
      </c>
      <c r="C2737" s="15" t="s">
        <v>138</v>
      </c>
      <c r="D2737" s="16" t="s">
        <v>394</v>
      </c>
      <c r="E2737" s="17">
        <v>1</v>
      </c>
      <c r="F2737" s="18">
        <v>5.3</v>
      </c>
    </row>
    <row r="2738" spans="2:6" ht="16.5" customHeight="1" thickBot="1" x14ac:dyDescent="0.3">
      <c r="B2738" s="14">
        <v>46034</v>
      </c>
      <c r="C2738" s="15" t="s">
        <v>139</v>
      </c>
      <c r="D2738" s="16" t="s">
        <v>395</v>
      </c>
      <c r="E2738" s="17">
        <v>2</v>
      </c>
      <c r="F2738" s="18">
        <v>10.6</v>
      </c>
    </row>
    <row r="2739" spans="2:6" ht="16.5" customHeight="1" thickBot="1" x14ac:dyDescent="0.3">
      <c r="B2739" s="14">
        <v>46034</v>
      </c>
      <c r="C2739" s="15" t="s">
        <v>157</v>
      </c>
      <c r="D2739" s="16" t="s">
        <v>413</v>
      </c>
      <c r="E2739" s="17">
        <v>3</v>
      </c>
      <c r="F2739" s="18">
        <v>18.600000000000001</v>
      </c>
    </row>
    <row r="2740" spans="2:6" ht="16.5" customHeight="1" thickBot="1" x14ac:dyDescent="0.3">
      <c r="B2740" s="14">
        <v>46034</v>
      </c>
      <c r="C2740" s="15" t="s">
        <v>160</v>
      </c>
      <c r="D2740" s="16" t="s">
        <v>416</v>
      </c>
      <c r="E2740" s="17">
        <v>1</v>
      </c>
      <c r="F2740" s="18">
        <v>5.5</v>
      </c>
    </row>
    <row r="2741" spans="2:6" ht="16.5" customHeight="1" thickBot="1" x14ac:dyDescent="0.3">
      <c r="B2741" s="14">
        <v>46034</v>
      </c>
      <c r="C2741" s="15" t="s">
        <v>165</v>
      </c>
      <c r="D2741" s="16" t="s">
        <v>421</v>
      </c>
      <c r="E2741" s="17">
        <v>1</v>
      </c>
      <c r="F2741" s="18">
        <v>6.2</v>
      </c>
    </row>
    <row r="2742" spans="2:6" ht="16.5" customHeight="1" thickBot="1" x14ac:dyDescent="0.3">
      <c r="B2742" s="14">
        <v>46034</v>
      </c>
      <c r="C2742" s="15" t="s">
        <v>169</v>
      </c>
      <c r="D2742" s="16" t="s">
        <v>425</v>
      </c>
      <c r="E2742" s="17">
        <v>1</v>
      </c>
      <c r="F2742" s="18">
        <v>6</v>
      </c>
    </row>
    <row r="2743" spans="2:6" ht="16.5" customHeight="1" thickBot="1" x14ac:dyDescent="0.3">
      <c r="B2743" s="14">
        <v>46034</v>
      </c>
      <c r="C2743" s="15" t="s">
        <v>183</v>
      </c>
      <c r="D2743" s="16" t="s">
        <v>439</v>
      </c>
      <c r="E2743" s="17">
        <v>1</v>
      </c>
      <c r="F2743" s="18">
        <v>5.3</v>
      </c>
    </row>
    <row r="2744" spans="2:6" ht="16.5" customHeight="1" thickBot="1" x14ac:dyDescent="0.3">
      <c r="B2744" s="14">
        <v>46034</v>
      </c>
      <c r="C2744" s="15" t="s">
        <v>195</v>
      </c>
      <c r="D2744" s="16" t="s">
        <v>451</v>
      </c>
      <c r="E2744" s="17">
        <v>12</v>
      </c>
      <c r="F2744" s="18">
        <v>66</v>
      </c>
    </row>
    <row r="2745" spans="2:6" ht="16.5" customHeight="1" thickBot="1" x14ac:dyDescent="0.3">
      <c r="B2745" s="14">
        <v>46034</v>
      </c>
      <c r="C2745" s="15" t="s">
        <v>205</v>
      </c>
      <c r="D2745" s="16" t="s">
        <v>461</v>
      </c>
      <c r="E2745" s="17">
        <v>1</v>
      </c>
      <c r="F2745" s="18">
        <v>5.4</v>
      </c>
    </row>
    <row r="2746" spans="2:6" ht="16.5" customHeight="1" thickBot="1" x14ac:dyDescent="0.3">
      <c r="B2746" s="14">
        <v>46034</v>
      </c>
      <c r="C2746" s="15" t="s">
        <v>215</v>
      </c>
      <c r="D2746" s="16" t="s">
        <v>471</v>
      </c>
      <c r="E2746" s="17">
        <v>7</v>
      </c>
      <c r="F2746" s="18">
        <v>45.5</v>
      </c>
    </row>
    <row r="2747" spans="2:6" ht="16.5" customHeight="1" thickBot="1" x14ac:dyDescent="0.3">
      <c r="B2747" s="14">
        <v>46034</v>
      </c>
      <c r="C2747" s="15" t="s">
        <v>218</v>
      </c>
      <c r="D2747" s="16" t="s">
        <v>655</v>
      </c>
      <c r="E2747" s="17">
        <v>1</v>
      </c>
      <c r="F2747" s="18">
        <v>5.5</v>
      </c>
    </row>
    <row r="2748" spans="2:6" ht="16.5" customHeight="1" thickBot="1" x14ac:dyDescent="0.3">
      <c r="B2748" s="14">
        <v>46034</v>
      </c>
      <c r="C2748" s="15" t="s">
        <v>219</v>
      </c>
      <c r="D2748" s="16" t="s">
        <v>475</v>
      </c>
      <c r="E2748" s="17">
        <v>1</v>
      </c>
      <c r="F2748" s="18">
        <v>6</v>
      </c>
    </row>
    <row r="2749" spans="2:6" ht="16.5" customHeight="1" thickBot="1" x14ac:dyDescent="0.3">
      <c r="B2749" s="14">
        <v>46034</v>
      </c>
      <c r="C2749" s="15" t="s">
        <v>223</v>
      </c>
      <c r="D2749" s="16" t="s">
        <v>479</v>
      </c>
      <c r="E2749" s="17">
        <v>2</v>
      </c>
      <c r="F2749" s="18">
        <v>11</v>
      </c>
    </row>
    <row r="2750" spans="2:6" ht="16.5" customHeight="1" thickBot="1" x14ac:dyDescent="0.3">
      <c r="B2750" s="14">
        <v>46034</v>
      </c>
      <c r="C2750" s="15" t="s">
        <v>225</v>
      </c>
      <c r="D2750" s="16" t="s">
        <v>481</v>
      </c>
      <c r="E2750" s="17">
        <v>2</v>
      </c>
      <c r="F2750" s="18">
        <v>12</v>
      </c>
    </row>
    <row r="2751" spans="2:6" ht="16.5" customHeight="1" thickBot="1" x14ac:dyDescent="0.3">
      <c r="B2751" s="14">
        <v>46034</v>
      </c>
      <c r="C2751" s="15" t="s">
        <v>231</v>
      </c>
      <c r="D2751" s="16" t="s">
        <v>487</v>
      </c>
      <c r="E2751" s="17">
        <v>6</v>
      </c>
      <c r="F2751" s="18">
        <v>39</v>
      </c>
    </row>
    <row r="2752" spans="2:6" ht="16.5" customHeight="1" thickBot="1" x14ac:dyDescent="0.3">
      <c r="B2752" s="14">
        <v>46034</v>
      </c>
      <c r="C2752" s="15" t="s">
        <v>232</v>
      </c>
      <c r="D2752" s="16" t="s">
        <v>488</v>
      </c>
      <c r="E2752" s="17">
        <v>1</v>
      </c>
      <c r="F2752" s="18">
        <v>5.5</v>
      </c>
    </row>
    <row r="2753" spans="2:6" ht="16.5" customHeight="1" thickBot="1" x14ac:dyDescent="0.3">
      <c r="B2753" s="14">
        <v>46034</v>
      </c>
      <c r="C2753" s="15" t="s">
        <v>235</v>
      </c>
      <c r="D2753" s="16" t="s">
        <v>702</v>
      </c>
      <c r="E2753" s="17">
        <v>1</v>
      </c>
      <c r="F2753" s="18">
        <v>5.5</v>
      </c>
    </row>
    <row r="2754" spans="2:6" ht="16.5" customHeight="1" thickBot="1" x14ac:dyDescent="0.3">
      <c r="B2754" s="14">
        <v>46034</v>
      </c>
      <c r="C2754" s="15" t="s">
        <v>200</v>
      </c>
      <c r="D2754" s="16" t="s">
        <v>646</v>
      </c>
      <c r="E2754" s="17">
        <v>1</v>
      </c>
      <c r="F2754" s="18">
        <v>7.4</v>
      </c>
    </row>
    <row r="2755" spans="2:6" ht="16.5" customHeight="1" thickBot="1" x14ac:dyDescent="0.3">
      <c r="B2755" s="14">
        <v>46034</v>
      </c>
      <c r="C2755" s="15" t="s">
        <v>202</v>
      </c>
      <c r="D2755" s="16" t="s">
        <v>699</v>
      </c>
      <c r="E2755" s="17">
        <v>1</v>
      </c>
      <c r="F2755" s="18">
        <v>7.7</v>
      </c>
    </row>
    <row r="2756" spans="2:6" ht="16.5" customHeight="1" thickBot="1" x14ac:dyDescent="0.3">
      <c r="B2756" s="14">
        <v>46034</v>
      </c>
      <c r="C2756" s="15" t="s">
        <v>119</v>
      </c>
      <c r="D2756" s="16" t="s">
        <v>657</v>
      </c>
      <c r="E2756" s="17">
        <v>1</v>
      </c>
      <c r="F2756" s="18">
        <v>5.5</v>
      </c>
    </row>
    <row r="2757" spans="2:6" ht="16.5" customHeight="1" thickBot="1" x14ac:dyDescent="0.3">
      <c r="B2757" s="14">
        <v>46034</v>
      </c>
      <c r="C2757" s="15" t="s">
        <v>122</v>
      </c>
      <c r="D2757" s="16" t="s">
        <v>650</v>
      </c>
      <c r="E2757" s="17">
        <v>1</v>
      </c>
      <c r="F2757" s="18">
        <v>5.5</v>
      </c>
    </row>
    <row r="2758" spans="2:6" ht="16.5" customHeight="1" thickBot="1" x14ac:dyDescent="0.3">
      <c r="B2758" s="14">
        <v>46034</v>
      </c>
      <c r="C2758" s="15" t="s">
        <v>123</v>
      </c>
      <c r="D2758" s="16" t="s">
        <v>651</v>
      </c>
      <c r="E2758" s="17">
        <v>4</v>
      </c>
      <c r="F2758" s="18">
        <v>22</v>
      </c>
    </row>
    <row r="2759" spans="2:6" ht="16.5" customHeight="1" thickBot="1" x14ac:dyDescent="0.3">
      <c r="B2759" s="14">
        <v>46034</v>
      </c>
      <c r="C2759" s="15" t="s">
        <v>140</v>
      </c>
      <c r="D2759" s="16" t="s">
        <v>396</v>
      </c>
      <c r="E2759" s="17">
        <v>1</v>
      </c>
      <c r="F2759" s="18">
        <v>5</v>
      </c>
    </row>
    <row r="2760" spans="2:6" ht="16.5" customHeight="1" thickBot="1" x14ac:dyDescent="0.3">
      <c r="B2760" s="14">
        <v>46034</v>
      </c>
      <c r="C2760" s="15" t="s">
        <v>153</v>
      </c>
      <c r="D2760" s="16" t="s">
        <v>685</v>
      </c>
      <c r="E2760" s="17">
        <v>1</v>
      </c>
      <c r="F2760" s="18">
        <v>4.5</v>
      </c>
    </row>
    <row r="2761" spans="2:6" ht="16.5" customHeight="1" thickBot="1" x14ac:dyDescent="0.3">
      <c r="B2761" s="14">
        <v>46034</v>
      </c>
      <c r="C2761" s="15">
        <v>10</v>
      </c>
      <c r="D2761" s="16" t="s">
        <v>700</v>
      </c>
      <c r="E2761" s="17">
        <v>2</v>
      </c>
      <c r="F2761" s="18">
        <v>2</v>
      </c>
    </row>
    <row r="2762" spans="2:6" ht="16.5" customHeight="1" thickBot="1" x14ac:dyDescent="0.3">
      <c r="B2762" s="14">
        <v>46034</v>
      </c>
      <c r="C2762" s="15">
        <v>10008</v>
      </c>
      <c r="D2762" s="16" t="s">
        <v>652</v>
      </c>
      <c r="E2762" s="17">
        <v>1</v>
      </c>
      <c r="F2762" s="18">
        <v>2.2000000000000002</v>
      </c>
    </row>
    <row r="2763" spans="2:6" ht="16.5" customHeight="1" thickBot="1" x14ac:dyDescent="0.3">
      <c r="B2763" s="22">
        <v>46034</v>
      </c>
      <c r="C2763" s="23">
        <v>10009</v>
      </c>
      <c r="D2763" s="24" t="s">
        <v>660</v>
      </c>
      <c r="E2763" s="25">
        <v>1</v>
      </c>
      <c r="F2763" s="26">
        <v>1.5</v>
      </c>
    </row>
    <row r="2764" spans="2:6" ht="15.75" customHeight="1" x14ac:dyDescent="0.25">
      <c r="B2764" s="14">
        <v>46034</v>
      </c>
      <c r="C2764" s="15" t="s">
        <v>103</v>
      </c>
      <c r="D2764" s="16" t="s">
        <v>653</v>
      </c>
      <c r="E2764" s="17">
        <v>2</v>
      </c>
      <c r="F2764" s="18">
        <v>11</v>
      </c>
    </row>
    <row r="2765" spans="2:6" ht="16.5" customHeight="1" thickBot="1" x14ac:dyDescent="0.3">
      <c r="B2765" s="14">
        <v>46034</v>
      </c>
      <c r="C2765" s="15" t="s">
        <v>104</v>
      </c>
      <c r="D2765" s="16" t="s">
        <v>360</v>
      </c>
      <c r="E2765" s="17">
        <v>3</v>
      </c>
      <c r="F2765" s="18">
        <v>16.5</v>
      </c>
    </row>
    <row r="2766" spans="2:6" ht="16.5" customHeight="1" thickBot="1" x14ac:dyDescent="0.3">
      <c r="B2766" s="14">
        <v>46034</v>
      </c>
      <c r="C2766" s="15" t="s">
        <v>107</v>
      </c>
      <c r="D2766" s="16" t="s">
        <v>705</v>
      </c>
      <c r="E2766" s="17">
        <v>1</v>
      </c>
      <c r="F2766" s="18">
        <v>5</v>
      </c>
    </row>
    <row r="2767" spans="2:6" ht="16.5" customHeight="1" thickBot="1" x14ac:dyDescent="0.3">
      <c r="B2767" s="14">
        <v>46034</v>
      </c>
      <c r="C2767" s="15" t="s">
        <v>108</v>
      </c>
      <c r="D2767" s="16" t="s">
        <v>364</v>
      </c>
      <c r="E2767" s="17">
        <v>1</v>
      </c>
      <c r="F2767" s="18">
        <v>5.3</v>
      </c>
    </row>
    <row r="2768" spans="2:6" ht="16.5" customHeight="1" thickBot="1" x14ac:dyDescent="0.3">
      <c r="B2768" s="14">
        <v>46034</v>
      </c>
      <c r="C2768" s="15" t="s">
        <v>110</v>
      </c>
      <c r="D2768" s="16" t="s">
        <v>667</v>
      </c>
      <c r="E2768" s="17">
        <v>3</v>
      </c>
      <c r="F2768" s="18">
        <v>16.5</v>
      </c>
    </row>
    <row r="2769" spans="2:6" ht="16.5" customHeight="1" thickBot="1" x14ac:dyDescent="0.3">
      <c r="B2769" s="14">
        <v>46034</v>
      </c>
      <c r="C2769" s="15" t="s">
        <v>115</v>
      </c>
      <c r="D2769" s="16" t="s">
        <v>640</v>
      </c>
      <c r="E2769" s="17">
        <v>1</v>
      </c>
      <c r="F2769" s="18">
        <v>5.5</v>
      </c>
    </row>
    <row r="2770" spans="2:6" ht="16.5" customHeight="1" thickBot="1" x14ac:dyDescent="0.3">
      <c r="B2770" s="14">
        <v>46034</v>
      </c>
      <c r="C2770" s="15" t="s">
        <v>130</v>
      </c>
      <c r="D2770" s="16" t="s">
        <v>386</v>
      </c>
      <c r="E2770" s="17">
        <v>3</v>
      </c>
      <c r="F2770" s="18">
        <v>16.5</v>
      </c>
    </row>
    <row r="2771" spans="2:6" ht="16.5" customHeight="1" thickBot="1" x14ac:dyDescent="0.3">
      <c r="B2771" s="14">
        <v>46034</v>
      </c>
      <c r="C2771" s="15" t="s">
        <v>132</v>
      </c>
      <c r="D2771" s="16" t="s">
        <v>388</v>
      </c>
      <c r="E2771" s="17">
        <v>1</v>
      </c>
      <c r="F2771" s="18">
        <v>5.5</v>
      </c>
    </row>
    <row r="2772" spans="2:6" ht="16.5" customHeight="1" thickBot="1" x14ac:dyDescent="0.3">
      <c r="B2772" s="14">
        <v>46034</v>
      </c>
      <c r="C2772" s="15" t="s">
        <v>139</v>
      </c>
      <c r="D2772" s="16" t="s">
        <v>395</v>
      </c>
      <c r="E2772" s="17">
        <v>1</v>
      </c>
      <c r="F2772" s="18">
        <v>5.3</v>
      </c>
    </row>
    <row r="2773" spans="2:6" ht="16.5" customHeight="1" thickBot="1" x14ac:dyDescent="0.3">
      <c r="B2773" s="14">
        <v>46034</v>
      </c>
      <c r="C2773" s="15" t="s">
        <v>147</v>
      </c>
      <c r="D2773" s="16" t="s">
        <v>403</v>
      </c>
      <c r="E2773" s="17">
        <v>1</v>
      </c>
      <c r="F2773" s="18">
        <v>6.5</v>
      </c>
    </row>
    <row r="2774" spans="2:6" ht="16.5" customHeight="1" thickBot="1" x14ac:dyDescent="0.3">
      <c r="B2774" s="14">
        <v>46034</v>
      </c>
      <c r="C2774" s="15" t="s">
        <v>157</v>
      </c>
      <c r="D2774" s="16" t="s">
        <v>413</v>
      </c>
      <c r="E2774" s="17">
        <v>3</v>
      </c>
      <c r="F2774" s="18">
        <v>18.600000000000001</v>
      </c>
    </row>
    <row r="2775" spans="2:6" ht="16.5" customHeight="1" thickBot="1" x14ac:dyDescent="0.3">
      <c r="B2775" s="14">
        <v>46034</v>
      </c>
      <c r="C2775" s="15" t="s">
        <v>160</v>
      </c>
      <c r="D2775" s="16" t="s">
        <v>416</v>
      </c>
      <c r="E2775" s="17">
        <v>1</v>
      </c>
      <c r="F2775" s="18">
        <v>5.5</v>
      </c>
    </row>
    <row r="2776" spans="2:6" ht="16.5" customHeight="1" thickBot="1" x14ac:dyDescent="0.3">
      <c r="B2776" s="14">
        <v>46034</v>
      </c>
      <c r="C2776" s="15" t="s">
        <v>165</v>
      </c>
      <c r="D2776" s="16" t="s">
        <v>421</v>
      </c>
      <c r="E2776" s="17">
        <v>2</v>
      </c>
      <c r="F2776" s="18">
        <v>12.4</v>
      </c>
    </row>
    <row r="2777" spans="2:6" ht="16.5" customHeight="1" thickBot="1" x14ac:dyDescent="0.3">
      <c r="B2777" s="14">
        <v>46034</v>
      </c>
      <c r="C2777" s="15" t="s">
        <v>170</v>
      </c>
      <c r="D2777" s="16" t="s">
        <v>676</v>
      </c>
      <c r="E2777" s="17">
        <v>2</v>
      </c>
      <c r="F2777" s="18">
        <v>10.6</v>
      </c>
    </row>
    <row r="2778" spans="2:6" ht="16.5" customHeight="1" thickBot="1" x14ac:dyDescent="0.3">
      <c r="B2778" s="14">
        <v>46034</v>
      </c>
      <c r="C2778" s="15" t="s">
        <v>171</v>
      </c>
      <c r="D2778" s="16" t="s">
        <v>670</v>
      </c>
      <c r="E2778" s="17">
        <v>1</v>
      </c>
      <c r="F2778" s="18">
        <v>6</v>
      </c>
    </row>
    <row r="2779" spans="2:6" ht="16.5" customHeight="1" thickBot="1" x14ac:dyDescent="0.3">
      <c r="B2779" s="14">
        <v>46034</v>
      </c>
      <c r="C2779" s="15" t="s">
        <v>172</v>
      </c>
      <c r="D2779" s="16" t="s">
        <v>643</v>
      </c>
      <c r="E2779" s="17">
        <v>4</v>
      </c>
      <c r="F2779" s="18">
        <v>21.6</v>
      </c>
    </row>
    <row r="2780" spans="2:6" ht="16.5" customHeight="1" thickBot="1" x14ac:dyDescent="0.3">
      <c r="B2780" s="14">
        <v>46034</v>
      </c>
      <c r="C2780" s="15" t="s">
        <v>174</v>
      </c>
      <c r="D2780" s="16" t="s">
        <v>661</v>
      </c>
      <c r="E2780" s="17">
        <v>2</v>
      </c>
      <c r="F2780" s="18">
        <v>11</v>
      </c>
    </row>
    <row r="2781" spans="2:6" ht="16.5" customHeight="1" thickBot="1" x14ac:dyDescent="0.3">
      <c r="B2781" s="14">
        <v>46034</v>
      </c>
      <c r="C2781" s="15" t="s">
        <v>179</v>
      </c>
      <c r="D2781" s="16" t="s">
        <v>712</v>
      </c>
      <c r="E2781" s="17">
        <v>1</v>
      </c>
      <c r="F2781" s="18">
        <v>5.3</v>
      </c>
    </row>
    <row r="2782" spans="2:6" ht="16.5" customHeight="1" thickBot="1" x14ac:dyDescent="0.3">
      <c r="B2782" s="14">
        <v>46034</v>
      </c>
      <c r="C2782" s="15" t="s">
        <v>195</v>
      </c>
      <c r="D2782" s="16" t="s">
        <v>451</v>
      </c>
      <c r="E2782" s="17">
        <v>19</v>
      </c>
      <c r="F2782" s="18">
        <v>104.5</v>
      </c>
    </row>
    <row r="2783" spans="2:6" ht="16.5" customHeight="1" thickBot="1" x14ac:dyDescent="0.3">
      <c r="B2783" s="14">
        <v>46034</v>
      </c>
      <c r="C2783" s="15" t="s">
        <v>201</v>
      </c>
      <c r="D2783" s="16" t="s">
        <v>664</v>
      </c>
      <c r="E2783" s="17">
        <v>1</v>
      </c>
      <c r="F2783" s="18">
        <v>5.5</v>
      </c>
    </row>
    <row r="2784" spans="2:6" ht="16.5" customHeight="1" thickBot="1" x14ac:dyDescent="0.3">
      <c r="B2784" s="14">
        <v>46034</v>
      </c>
      <c r="C2784" s="15" t="s">
        <v>205</v>
      </c>
      <c r="D2784" s="16" t="s">
        <v>461</v>
      </c>
      <c r="E2784" s="17">
        <v>2</v>
      </c>
      <c r="F2784" s="18">
        <v>10.8</v>
      </c>
    </row>
    <row r="2785" spans="2:6" ht="16.5" customHeight="1" thickBot="1" x14ac:dyDescent="0.3">
      <c r="B2785" s="14">
        <v>46034</v>
      </c>
      <c r="C2785" s="15" t="s">
        <v>207</v>
      </c>
      <c r="D2785" s="16" t="s">
        <v>463</v>
      </c>
      <c r="E2785" s="17">
        <v>1</v>
      </c>
      <c r="F2785" s="18">
        <v>2.6</v>
      </c>
    </row>
    <row r="2786" spans="2:6" ht="32.25" customHeight="1" thickBot="1" x14ac:dyDescent="0.3">
      <c r="B2786" s="14">
        <v>46034</v>
      </c>
      <c r="C2786" s="15" t="s">
        <v>215</v>
      </c>
      <c r="D2786" s="16" t="s">
        <v>471</v>
      </c>
      <c r="E2786" s="17">
        <v>6</v>
      </c>
      <c r="F2786" s="18">
        <v>39</v>
      </c>
    </row>
    <row r="2787" spans="2:6" ht="16.5" customHeight="1" thickBot="1" x14ac:dyDescent="0.3">
      <c r="B2787" s="14">
        <v>46034</v>
      </c>
      <c r="C2787" s="15" t="s">
        <v>216</v>
      </c>
      <c r="D2787" s="16" t="s">
        <v>472</v>
      </c>
      <c r="E2787" s="17">
        <v>1</v>
      </c>
      <c r="F2787" s="18">
        <v>6</v>
      </c>
    </row>
    <row r="2788" spans="2:6" ht="16.5" customHeight="1" thickBot="1" x14ac:dyDescent="0.3">
      <c r="B2788" s="14">
        <v>46034</v>
      </c>
      <c r="C2788" s="15" t="s">
        <v>219</v>
      </c>
      <c r="D2788" s="16" t="s">
        <v>475</v>
      </c>
      <c r="E2788" s="17">
        <v>3</v>
      </c>
      <c r="F2788" s="18">
        <v>18</v>
      </c>
    </row>
    <row r="2789" spans="2:6" ht="16.5" customHeight="1" thickBot="1" x14ac:dyDescent="0.3">
      <c r="B2789" s="14">
        <v>46034</v>
      </c>
      <c r="C2789" s="15" t="s">
        <v>225</v>
      </c>
      <c r="D2789" s="16" t="s">
        <v>481</v>
      </c>
      <c r="E2789" s="17">
        <v>1</v>
      </c>
      <c r="F2789" s="18">
        <v>6</v>
      </c>
    </row>
    <row r="2790" spans="2:6" ht="16.5" customHeight="1" thickBot="1" x14ac:dyDescent="0.3">
      <c r="B2790" s="14">
        <v>46034</v>
      </c>
      <c r="C2790" s="15" t="s">
        <v>231</v>
      </c>
      <c r="D2790" s="16" t="s">
        <v>487</v>
      </c>
      <c r="E2790" s="17">
        <v>3</v>
      </c>
      <c r="F2790" s="18">
        <v>19.5</v>
      </c>
    </row>
    <row r="2791" spans="2:6" ht="16.5" customHeight="1" thickBot="1" x14ac:dyDescent="0.3">
      <c r="B2791" s="14">
        <v>46034</v>
      </c>
      <c r="C2791" s="15" t="s">
        <v>235</v>
      </c>
      <c r="D2791" s="16" t="s">
        <v>702</v>
      </c>
      <c r="E2791" s="17">
        <v>1</v>
      </c>
      <c r="F2791" s="18">
        <v>5.5</v>
      </c>
    </row>
    <row r="2792" spans="2:6" ht="16.5" customHeight="1" thickBot="1" x14ac:dyDescent="0.3">
      <c r="B2792" s="14">
        <v>46034</v>
      </c>
      <c r="C2792" s="15" t="s">
        <v>200</v>
      </c>
      <c r="D2792" s="16" t="s">
        <v>646</v>
      </c>
      <c r="E2792" s="17">
        <v>1</v>
      </c>
      <c r="F2792" s="18">
        <v>7.4</v>
      </c>
    </row>
    <row r="2793" spans="2:6" ht="16.5" customHeight="1" thickBot="1" x14ac:dyDescent="0.3">
      <c r="B2793" s="14">
        <v>46034</v>
      </c>
      <c r="C2793" s="15" t="s">
        <v>204</v>
      </c>
      <c r="D2793" s="16" t="s">
        <v>668</v>
      </c>
      <c r="E2793" s="17">
        <v>1</v>
      </c>
      <c r="F2793" s="18">
        <v>7.7</v>
      </c>
    </row>
    <row r="2794" spans="2:6" ht="16.5" customHeight="1" thickBot="1" x14ac:dyDescent="0.3">
      <c r="B2794" s="14">
        <v>46034</v>
      </c>
      <c r="C2794" s="15" t="s">
        <v>116</v>
      </c>
      <c r="D2794" s="16" t="s">
        <v>665</v>
      </c>
      <c r="E2794" s="17">
        <v>2</v>
      </c>
      <c r="F2794" s="18">
        <v>11</v>
      </c>
    </row>
    <row r="2795" spans="2:6" ht="16.5" customHeight="1" thickBot="1" x14ac:dyDescent="0.3">
      <c r="B2795" s="14">
        <v>46034</v>
      </c>
      <c r="C2795" s="15" t="s">
        <v>118</v>
      </c>
      <c r="D2795" s="16" t="s">
        <v>649</v>
      </c>
      <c r="E2795" s="17">
        <v>1</v>
      </c>
      <c r="F2795" s="18">
        <v>5.5</v>
      </c>
    </row>
    <row r="2796" spans="2:6" ht="16.5" customHeight="1" thickBot="1" x14ac:dyDescent="0.3">
      <c r="B2796" s="14">
        <v>46034</v>
      </c>
      <c r="C2796" s="15" t="s">
        <v>122</v>
      </c>
      <c r="D2796" s="16" t="s">
        <v>650</v>
      </c>
      <c r="E2796" s="17">
        <v>4</v>
      </c>
      <c r="F2796" s="18">
        <v>22</v>
      </c>
    </row>
    <row r="2797" spans="2:6" ht="16.5" customHeight="1" thickBot="1" x14ac:dyDescent="0.3">
      <c r="B2797" s="14">
        <v>46034</v>
      </c>
      <c r="C2797" s="15" t="s">
        <v>123</v>
      </c>
      <c r="D2797" s="16" t="s">
        <v>651</v>
      </c>
      <c r="E2797" s="17">
        <v>6</v>
      </c>
      <c r="F2797" s="18">
        <v>33</v>
      </c>
    </row>
    <row r="2798" spans="2:6" ht="16.5" customHeight="1" thickBot="1" x14ac:dyDescent="0.3">
      <c r="B2798" s="14">
        <v>46034</v>
      </c>
      <c r="C2798" s="15" t="s">
        <v>131</v>
      </c>
      <c r="D2798" s="16" t="s">
        <v>387</v>
      </c>
      <c r="E2798" s="17">
        <v>3</v>
      </c>
      <c r="F2798" s="18">
        <v>16.5</v>
      </c>
    </row>
    <row r="2799" spans="2:6" ht="16.5" customHeight="1" thickBot="1" x14ac:dyDescent="0.3">
      <c r="B2799" s="14">
        <v>46034</v>
      </c>
      <c r="C2799" s="15" t="s">
        <v>134</v>
      </c>
      <c r="D2799" s="16" t="s">
        <v>390</v>
      </c>
      <c r="E2799" s="17">
        <v>3</v>
      </c>
      <c r="F2799" s="18">
        <v>16.5</v>
      </c>
    </row>
    <row r="2800" spans="2:6" ht="16.5" customHeight="1" thickBot="1" x14ac:dyDescent="0.3">
      <c r="B2800" s="14">
        <v>46034</v>
      </c>
      <c r="C2800" s="15" t="s">
        <v>135</v>
      </c>
      <c r="D2800" s="16" t="s">
        <v>391</v>
      </c>
      <c r="E2800" s="17">
        <v>2</v>
      </c>
      <c r="F2800" s="18">
        <v>8.6</v>
      </c>
    </row>
    <row r="2801" spans="2:6" ht="16.5" customHeight="1" thickBot="1" x14ac:dyDescent="0.3">
      <c r="B2801" s="14">
        <v>46034</v>
      </c>
      <c r="C2801" s="15" t="s">
        <v>141</v>
      </c>
      <c r="D2801" s="16" t="s">
        <v>397</v>
      </c>
      <c r="E2801" s="17">
        <v>1</v>
      </c>
      <c r="F2801" s="18">
        <v>5</v>
      </c>
    </row>
    <row r="2802" spans="2:6" ht="16.5" customHeight="1" thickBot="1" x14ac:dyDescent="0.3">
      <c r="B2802" s="14">
        <v>46034</v>
      </c>
      <c r="C2802" s="15">
        <v>10008</v>
      </c>
      <c r="D2802" s="16" t="s">
        <v>652</v>
      </c>
      <c r="E2802" s="17">
        <v>2</v>
      </c>
      <c r="F2802" s="18">
        <v>4.4000000000000004</v>
      </c>
    </row>
    <row r="2803" spans="2:6" ht="16.5" customHeight="1" thickBot="1" x14ac:dyDescent="0.3">
      <c r="B2803" s="14">
        <v>46034</v>
      </c>
      <c r="C2803" s="15">
        <v>10009</v>
      </c>
      <c r="D2803" s="16" t="s">
        <v>660</v>
      </c>
      <c r="E2803" s="17">
        <v>2</v>
      </c>
      <c r="F2803" s="18">
        <v>3</v>
      </c>
    </row>
    <row r="2804" spans="2:6" ht="16.5" customHeight="1" thickBot="1" x14ac:dyDescent="0.3">
      <c r="B2804" s="22">
        <v>46034</v>
      </c>
      <c r="C2804" s="23">
        <v>10155</v>
      </c>
      <c r="D2804" s="24" t="s">
        <v>701</v>
      </c>
      <c r="E2804" s="25">
        <v>1</v>
      </c>
      <c r="F2804" s="26">
        <v>1.7</v>
      </c>
    </row>
    <row r="2805" spans="2:6" ht="15.75" customHeight="1" x14ac:dyDescent="0.25">
      <c r="B2805" s="14">
        <v>46035</v>
      </c>
      <c r="C2805" s="15" t="s">
        <v>103</v>
      </c>
      <c r="D2805" s="16" t="s">
        <v>653</v>
      </c>
      <c r="E2805" s="17">
        <v>1</v>
      </c>
      <c r="F2805" s="18">
        <v>5.5</v>
      </c>
    </row>
    <row r="2806" spans="2:6" ht="16.5" customHeight="1" thickBot="1" x14ac:dyDescent="0.3">
      <c r="B2806" s="14">
        <v>46035</v>
      </c>
      <c r="C2806" s="15" t="s">
        <v>107</v>
      </c>
      <c r="D2806" s="16" t="s">
        <v>705</v>
      </c>
      <c r="E2806" s="17">
        <v>2</v>
      </c>
      <c r="F2806" s="18">
        <v>10</v>
      </c>
    </row>
    <row r="2807" spans="2:6" ht="16.5" customHeight="1" thickBot="1" x14ac:dyDescent="0.3">
      <c r="B2807" s="14">
        <v>46035</v>
      </c>
      <c r="C2807" s="15" t="s">
        <v>110</v>
      </c>
      <c r="D2807" s="16" t="s">
        <v>667</v>
      </c>
      <c r="E2807" s="17">
        <v>2</v>
      </c>
      <c r="F2807" s="18">
        <v>11</v>
      </c>
    </row>
    <row r="2808" spans="2:6" ht="16.5" customHeight="1" thickBot="1" x14ac:dyDescent="0.3">
      <c r="B2808" s="14">
        <v>46035</v>
      </c>
      <c r="C2808" s="15" t="s">
        <v>111</v>
      </c>
      <c r="D2808" s="16" t="s">
        <v>367</v>
      </c>
      <c r="E2808" s="17">
        <v>1</v>
      </c>
      <c r="F2808" s="18">
        <v>5.5</v>
      </c>
    </row>
    <row r="2809" spans="2:6" ht="16.5" customHeight="1" thickBot="1" x14ac:dyDescent="0.3">
      <c r="B2809" s="14">
        <v>46035</v>
      </c>
      <c r="C2809" s="15" t="s">
        <v>138</v>
      </c>
      <c r="D2809" s="16" t="s">
        <v>394</v>
      </c>
      <c r="E2809" s="17">
        <v>1</v>
      </c>
      <c r="F2809" s="18">
        <v>5.3</v>
      </c>
    </row>
    <row r="2810" spans="2:6" ht="16.5" customHeight="1" thickBot="1" x14ac:dyDescent="0.3">
      <c r="B2810" s="14">
        <v>46035</v>
      </c>
      <c r="C2810" s="15" t="s">
        <v>157</v>
      </c>
      <c r="D2810" s="16" t="s">
        <v>413</v>
      </c>
      <c r="E2810" s="17">
        <v>3</v>
      </c>
      <c r="F2810" s="18">
        <v>18.600000000000001</v>
      </c>
    </row>
    <row r="2811" spans="2:6" ht="16.5" customHeight="1" thickBot="1" x14ac:dyDescent="0.3">
      <c r="B2811" s="14">
        <v>46035</v>
      </c>
      <c r="C2811" s="15" t="s">
        <v>165</v>
      </c>
      <c r="D2811" s="16" t="s">
        <v>421</v>
      </c>
      <c r="E2811" s="17">
        <v>1</v>
      </c>
      <c r="F2811" s="18">
        <v>6.2</v>
      </c>
    </row>
    <row r="2812" spans="2:6" ht="16.5" customHeight="1" thickBot="1" x14ac:dyDescent="0.3">
      <c r="B2812" s="14">
        <v>46035</v>
      </c>
      <c r="C2812" s="15" t="s">
        <v>169</v>
      </c>
      <c r="D2812" s="16" t="s">
        <v>425</v>
      </c>
      <c r="E2812" s="17">
        <v>2</v>
      </c>
      <c r="F2812" s="18">
        <v>12</v>
      </c>
    </row>
    <row r="2813" spans="2:6" ht="16.5" customHeight="1" thickBot="1" x14ac:dyDescent="0.3">
      <c r="B2813" s="14">
        <v>46035</v>
      </c>
      <c r="C2813" s="15" t="s">
        <v>184</v>
      </c>
      <c r="D2813" s="16" t="s">
        <v>440</v>
      </c>
      <c r="E2813" s="17">
        <v>1</v>
      </c>
      <c r="F2813" s="18">
        <v>5.3</v>
      </c>
    </row>
    <row r="2814" spans="2:6" ht="16.5" customHeight="1" thickBot="1" x14ac:dyDescent="0.3">
      <c r="B2814" s="14">
        <v>46035</v>
      </c>
      <c r="C2814" s="15" t="s">
        <v>195</v>
      </c>
      <c r="D2814" s="16" t="s">
        <v>451</v>
      </c>
      <c r="E2814" s="17">
        <v>18</v>
      </c>
      <c r="F2814" s="18">
        <v>99</v>
      </c>
    </row>
    <row r="2815" spans="2:6" ht="16.5" customHeight="1" thickBot="1" x14ac:dyDescent="0.3">
      <c r="B2815" s="14">
        <v>46035</v>
      </c>
      <c r="C2815" s="15" t="s">
        <v>196</v>
      </c>
      <c r="D2815" s="16" t="s">
        <v>692</v>
      </c>
      <c r="E2815" s="17">
        <v>1</v>
      </c>
      <c r="F2815" s="18">
        <v>6.2</v>
      </c>
    </row>
    <row r="2816" spans="2:6" ht="16.5" customHeight="1" thickBot="1" x14ac:dyDescent="0.3">
      <c r="B2816" s="14">
        <v>46035</v>
      </c>
      <c r="C2816" s="15" t="s">
        <v>207</v>
      </c>
      <c r="D2816" s="16" t="s">
        <v>463</v>
      </c>
      <c r="E2816" s="17">
        <v>2</v>
      </c>
      <c r="F2816" s="18">
        <v>5.2</v>
      </c>
    </row>
    <row r="2817" spans="2:6" ht="32.25" customHeight="1" thickBot="1" x14ac:dyDescent="0.3">
      <c r="B2817" s="14">
        <v>46035</v>
      </c>
      <c r="C2817" s="15" t="s">
        <v>214</v>
      </c>
      <c r="D2817" s="16" t="s">
        <v>654</v>
      </c>
      <c r="E2817" s="17">
        <v>1</v>
      </c>
      <c r="F2817" s="18">
        <v>5.5</v>
      </c>
    </row>
    <row r="2818" spans="2:6" ht="16.5" customHeight="1" thickBot="1" x14ac:dyDescent="0.3">
      <c r="B2818" s="14">
        <v>46035</v>
      </c>
      <c r="C2818" s="15" t="s">
        <v>215</v>
      </c>
      <c r="D2818" s="16" t="s">
        <v>471</v>
      </c>
      <c r="E2818" s="17">
        <v>2</v>
      </c>
      <c r="F2818" s="18">
        <v>13</v>
      </c>
    </row>
    <row r="2819" spans="2:6" ht="16.5" customHeight="1" thickBot="1" x14ac:dyDescent="0.3">
      <c r="B2819" s="14">
        <v>46035</v>
      </c>
      <c r="C2819" s="15" t="s">
        <v>219</v>
      </c>
      <c r="D2819" s="16" t="s">
        <v>475</v>
      </c>
      <c r="E2819" s="17">
        <v>2</v>
      </c>
      <c r="F2819" s="18">
        <v>12</v>
      </c>
    </row>
    <row r="2820" spans="2:6" ht="16.5" customHeight="1" thickBot="1" x14ac:dyDescent="0.3">
      <c r="B2820" s="14">
        <v>46035</v>
      </c>
      <c r="C2820" s="15" t="s">
        <v>225</v>
      </c>
      <c r="D2820" s="16" t="s">
        <v>481</v>
      </c>
      <c r="E2820" s="17">
        <v>1</v>
      </c>
      <c r="F2820" s="18">
        <v>6</v>
      </c>
    </row>
    <row r="2821" spans="2:6" ht="16.5" customHeight="1" thickBot="1" x14ac:dyDescent="0.3">
      <c r="B2821" s="14">
        <v>46035</v>
      </c>
      <c r="C2821" s="15" t="s">
        <v>226</v>
      </c>
      <c r="D2821" s="16" t="s">
        <v>482</v>
      </c>
      <c r="E2821" s="17">
        <v>1</v>
      </c>
      <c r="F2821" s="18">
        <v>5.5</v>
      </c>
    </row>
    <row r="2822" spans="2:6" ht="16.5" customHeight="1" thickBot="1" x14ac:dyDescent="0.3">
      <c r="B2822" s="14">
        <v>46035</v>
      </c>
      <c r="C2822" s="15" t="s">
        <v>231</v>
      </c>
      <c r="D2822" s="16" t="s">
        <v>487</v>
      </c>
      <c r="E2822" s="17">
        <v>2</v>
      </c>
      <c r="F2822" s="18">
        <v>13</v>
      </c>
    </row>
    <row r="2823" spans="2:6" ht="16.5" customHeight="1" thickBot="1" x14ac:dyDescent="0.3">
      <c r="B2823" s="14">
        <v>46035</v>
      </c>
      <c r="C2823" s="15" t="s">
        <v>232</v>
      </c>
      <c r="D2823" s="16" t="s">
        <v>488</v>
      </c>
      <c r="E2823" s="17">
        <v>1</v>
      </c>
      <c r="F2823" s="18">
        <v>5.5</v>
      </c>
    </row>
    <row r="2824" spans="2:6" ht="16.5" customHeight="1" thickBot="1" x14ac:dyDescent="0.3">
      <c r="B2824" s="14">
        <v>46035</v>
      </c>
      <c r="C2824" s="15" t="s">
        <v>236</v>
      </c>
      <c r="D2824" s="16" t="s">
        <v>644</v>
      </c>
      <c r="E2824" s="17">
        <v>1</v>
      </c>
      <c r="F2824" s="18">
        <v>6.2</v>
      </c>
    </row>
    <row r="2825" spans="2:6" ht="16.5" customHeight="1" thickBot="1" x14ac:dyDescent="0.3">
      <c r="B2825" s="14">
        <v>46035</v>
      </c>
      <c r="C2825" s="15" t="s">
        <v>206</v>
      </c>
      <c r="D2825" s="16" t="s">
        <v>462</v>
      </c>
      <c r="E2825" s="17">
        <v>1</v>
      </c>
      <c r="F2825" s="18">
        <v>2.7</v>
      </c>
    </row>
    <row r="2826" spans="2:6" ht="16.5" customHeight="1" thickBot="1" x14ac:dyDescent="0.3">
      <c r="B2826" s="14">
        <v>46035</v>
      </c>
      <c r="C2826" s="15" t="s">
        <v>198</v>
      </c>
      <c r="D2826" s="16" t="s">
        <v>686</v>
      </c>
      <c r="E2826" s="17">
        <v>1</v>
      </c>
      <c r="F2826" s="18">
        <v>7.4</v>
      </c>
    </row>
    <row r="2827" spans="2:6" ht="16.5" customHeight="1" thickBot="1" x14ac:dyDescent="0.3">
      <c r="B2827" s="14">
        <v>46035</v>
      </c>
      <c r="C2827" s="15" t="s">
        <v>118</v>
      </c>
      <c r="D2827" s="16" t="s">
        <v>649</v>
      </c>
      <c r="E2827" s="17">
        <v>1</v>
      </c>
      <c r="F2827" s="18">
        <v>5.5</v>
      </c>
    </row>
    <row r="2828" spans="2:6" ht="16.5" customHeight="1" thickBot="1" x14ac:dyDescent="0.3">
      <c r="B2828" s="14">
        <v>46035</v>
      </c>
      <c r="C2828" s="15" t="s">
        <v>119</v>
      </c>
      <c r="D2828" s="16" t="s">
        <v>657</v>
      </c>
      <c r="E2828" s="17">
        <v>2</v>
      </c>
      <c r="F2828" s="18">
        <v>11</v>
      </c>
    </row>
    <row r="2829" spans="2:6" ht="16.5" customHeight="1" thickBot="1" x14ac:dyDescent="0.3">
      <c r="B2829" s="14">
        <v>46035</v>
      </c>
      <c r="C2829" s="15" t="s">
        <v>120</v>
      </c>
      <c r="D2829" s="16" t="s">
        <v>693</v>
      </c>
      <c r="E2829" s="17">
        <v>2</v>
      </c>
      <c r="F2829" s="18">
        <v>11</v>
      </c>
    </row>
    <row r="2830" spans="2:6" ht="16.5" customHeight="1" thickBot="1" x14ac:dyDescent="0.3">
      <c r="B2830" s="14">
        <v>46035</v>
      </c>
      <c r="C2830" s="15" t="s">
        <v>121</v>
      </c>
      <c r="D2830" s="16" t="s">
        <v>658</v>
      </c>
      <c r="E2830" s="17">
        <v>1</v>
      </c>
      <c r="F2830" s="18">
        <v>5.5</v>
      </c>
    </row>
    <row r="2831" spans="2:6" ht="16.5" customHeight="1" thickBot="1" x14ac:dyDescent="0.3">
      <c r="B2831" s="14">
        <v>46035</v>
      </c>
      <c r="C2831" s="15" t="s">
        <v>122</v>
      </c>
      <c r="D2831" s="16" t="s">
        <v>650</v>
      </c>
      <c r="E2831" s="17">
        <v>1</v>
      </c>
      <c r="F2831" s="18">
        <v>5.5</v>
      </c>
    </row>
    <row r="2832" spans="2:6" ht="16.5" customHeight="1" thickBot="1" x14ac:dyDescent="0.3">
      <c r="B2832" s="14">
        <v>46035</v>
      </c>
      <c r="C2832" s="15" t="s">
        <v>123</v>
      </c>
      <c r="D2832" s="16" t="s">
        <v>651</v>
      </c>
      <c r="E2832" s="17">
        <v>7</v>
      </c>
      <c r="F2832" s="18">
        <v>38.5</v>
      </c>
    </row>
    <row r="2833" spans="2:6" ht="16.5" customHeight="1" thickBot="1" x14ac:dyDescent="0.3">
      <c r="B2833" s="14">
        <v>46035</v>
      </c>
      <c r="C2833" s="15" t="s">
        <v>131</v>
      </c>
      <c r="D2833" s="16" t="s">
        <v>387</v>
      </c>
      <c r="E2833" s="17">
        <v>3</v>
      </c>
      <c r="F2833" s="18">
        <v>16.5</v>
      </c>
    </row>
    <row r="2834" spans="2:6" ht="16.5" customHeight="1" thickBot="1" x14ac:dyDescent="0.3">
      <c r="B2834" s="14">
        <v>46035</v>
      </c>
      <c r="C2834" s="15" t="s">
        <v>135</v>
      </c>
      <c r="D2834" s="16" t="s">
        <v>391</v>
      </c>
      <c r="E2834" s="17">
        <v>3</v>
      </c>
      <c r="F2834" s="18">
        <v>12.9</v>
      </c>
    </row>
    <row r="2835" spans="2:6" ht="16.5" customHeight="1" thickBot="1" x14ac:dyDescent="0.3">
      <c r="B2835" s="14">
        <v>46035</v>
      </c>
      <c r="C2835" s="15" t="s">
        <v>140</v>
      </c>
      <c r="D2835" s="16" t="s">
        <v>396</v>
      </c>
      <c r="E2835" s="17">
        <v>2</v>
      </c>
      <c r="F2835" s="18">
        <v>10</v>
      </c>
    </row>
    <row r="2836" spans="2:6" ht="16.5" customHeight="1" thickBot="1" x14ac:dyDescent="0.3">
      <c r="B2836" s="14">
        <v>46035</v>
      </c>
      <c r="C2836" s="15" t="s">
        <v>144</v>
      </c>
      <c r="D2836" s="16" t="s">
        <v>400</v>
      </c>
      <c r="E2836" s="17">
        <v>2</v>
      </c>
      <c r="F2836" s="18">
        <v>10</v>
      </c>
    </row>
    <row r="2837" spans="2:6" ht="16.5" customHeight="1" thickBot="1" x14ac:dyDescent="0.3">
      <c r="B2837" s="14">
        <v>46035</v>
      </c>
      <c r="C2837" s="15">
        <v>10</v>
      </c>
      <c r="D2837" s="16" t="s">
        <v>700</v>
      </c>
      <c r="E2837" s="17">
        <v>1</v>
      </c>
      <c r="F2837" s="18">
        <v>1</v>
      </c>
    </row>
    <row r="2838" spans="2:6" ht="16.5" customHeight="1" thickBot="1" x14ac:dyDescent="0.3">
      <c r="B2838" s="22">
        <v>46035</v>
      </c>
      <c r="C2838" s="23">
        <v>10009</v>
      </c>
      <c r="D2838" s="24" t="s">
        <v>660</v>
      </c>
      <c r="E2838" s="25">
        <v>2</v>
      </c>
      <c r="F2838" s="26">
        <v>3</v>
      </c>
    </row>
    <row r="2839" spans="2:6" ht="15.75" customHeight="1" x14ac:dyDescent="0.25">
      <c r="B2839" s="14">
        <v>46036</v>
      </c>
      <c r="C2839" s="15" t="s">
        <v>103</v>
      </c>
      <c r="D2839" s="16" t="s">
        <v>653</v>
      </c>
      <c r="E2839" s="17">
        <v>1</v>
      </c>
      <c r="F2839" s="18">
        <v>5.5</v>
      </c>
    </row>
    <row r="2840" spans="2:6" ht="16.5" customHeight="1" thickBot="1" x14ac:dyDescent="0.3">
      <c r="B2840" s="14">
        <v>46036</v>
      </c>
      <c r="C2840" s="15" t="s">
        <v>104</v>
      </c>
      <c r="D2840" s="16" t="s">
        <v>360</v>
      </c>
      <c r="E2840" s="17">
        <v>1</v>
      </c>
      <c r="F2840" s="18">
        <v>5.5</v>
      </c>
    </row>
    <row r="2841" spans="2:6" ht="16.5" customHeight="1" thickBot="1" x14ac:dyDescent="0.3">
      <c r="B2841" s="14">
        <v>46036</v>
      </c>
      <c r="C2841" s="15" t="s">
        <v>106</v>
      </c>
      <c r="D2841" s="16" t="s">
        <v>710</v>
      </c>
      <c r="E2841" s="17">
        <v>1</v>
      </c>
      <c r="F2841" s="18">
        <v>5</v>
      </c>
    </row>
    <row r="2842" spans="2:6" ht="16.5" customHeight="1" thickBot="1" x14ac:dyDescent="0.3">
      <c r="B2842" s="14">
        <v>46036</v>
      </c>
      <c r="C2842" s="15" t="s">
        <v>107</v>
      </c>
      <c r="D2842" s="16" t="s">
        <v>705</v>
      </c>
      <c r="E2842" s="17">
        <v>2</v>
      </c>
      <c r="F2842" s="18">
        <v>10</v>
      </c>
    </row>
    <row r="2843" spans="2:6" ht="16.5" customHeight="1" thickBot="1" x14ac:dyDescent="0.3">
      <c r="B2843" s="14">
        <v>46036</v>
      </c>
      <c r="C2843" s="15" t="s">
        <v>110</v>
      </c>
      <c r="D2843" s="16" t="s">
        <v>667</v>
      </c>
      <c r="E2843" s="17">
        <v>2</v>
      </c>
      <c r="F2843" s="18">
        <v>11</v>
      </c>
    </row>
    <row r="2844" spans="2:6" ht="16.5" customHeight="1" thickBot="1" x14ac:dyDescent="0.3">
      <c r="B2844" s="14">
        <v>46036</v>
      </c>
      <c r="C2844" s="15" t="s">
        <v>115</v>
      </c>
      <c r="D2844" s="16" t="s">
        <v>640</v>
      </c>
      <c r="E2844" s="17">
        <v>1</v>
      </c>
      <c r="F2844" s="18">
        <v>5.5</v>
      </c>
    </row>
    <row r="2845" spans="2:6" ht="16.5" customHeight="1" thickBot="1" x14ac:dyDescent="0.3">
      <c r="B2845" s="14">
        <v>46036</v>
      </c>
      <c r="C2845" s="15" t="s">
        <v>130</v>
      </c>
      <c r="D2845" s="16" t="s">
        <v>386</v>
      </c>
      <c r="E2845" s="17">
        <v>1</v>
      </c>
      <c r="F2845" s="18">
        <v>5.5</v>
      </c>
    </row>
    <row r="2846" spans="2:6" ht="16.5" customHeight="1" thickBot="1" x14ac:dyDescent="0.3">
      <c r="B2846" s="14">
        <v>46036</v>
      </c>
      <c r="C2846" s="15" t="s">
        <v>132</v>
      </c>
      <c r="D2846" s="16" t="s">
        <v>388</v>
      </c>
      <c r="E2846" s="17">
        <v>1</v>
      </c>
      <c r="F2846" s="18">
        <v>5.5</v>
      </c>
    </row>
    <row r="2847" spans="2:6" ht="16.5" customHeight="1" thickBot="1" x14ac:dyDescent="0.3">
      <c r="B2847" s="14">
        <v>46036</v>
      </c>
      <c r="C2847" s="15" t="s">
        <v>138</v>
      </c>
      <c r="D2847" s="16" t="s">
        <v>394</v>
      </c>
      <c r="E2847" s="17">
        <v>1</v>
      </c>
      <c r="F2847" s="18">
        <v>5.3</v>
      </c>
    </row>
    <row r="2848" spans="2:6" ht="16.5" customHeight="1" thickBot="1" x14ac:dyDescent="0.3">
      <c r="B2848" s="14">
        <v>46036</v>
      </c>
      <c r="C2848" s="15" t="s">
        <v>150</v>
      </c>
      <c r="D2848" s="16" t="s">
        <v>406</v>
      </c>
      <c r="E2848" s="17">
        <v>1</v>
      </c>
      <c r="F2848" s="18">
        <v>5.3</v>
      </c>
    </row>
    <row r="2849" spans="2:6" ht="16.5" customHeight="1" thickBot="1" x14ac:dyDescent="0.3">
      <c r="B2849" s="14">
        <v>46036</v>
      </c>
      <c r="C2849" s="15" t="s">
        <v>151</v>
      </c>
      <c r="D2849" s="16" t="s">
        <v>407</v>
      </c>
      <c r="E2849" s="17">
        <v>2</v>
      </c>
      <c r="F2849" s="18">
        <v>10.6</v>
      </c>
    </row>
    <row r="2850" spans="2:6" ht="16.5" customHeight="1" thickBot="1" x14ac:dyDescent="0.3">
      <c r="B2850" s="14">
        <v>46036</v>
      </c>
      <c r="C2850" s="15" t="s">
        <v>157</v>
      </c>
      <c r="D2850" s="16" t="s">
        <v>413</v>
      </c>
      <c r="E2850" s="17">
        <v>2</v>
      </c>
      <c r="F2850" s="18">
        <v>12.4</v>
      </c>
    </row>
    <row r="2851" spans="2:6" ht="16.5" customHeight="1" thickBot="1" x14ac:dyDescent="0.3">
      <c r="B2851" s="14">
        <v>46036</v>
      </c>
      <c r="C2851" s="15" t="s">
        <v>160</v>
      </c>
      <c r="D2851" s="16" t="s">
        <v>416</v>
      </c>
      <c r="E2851" s="17">
        <v>3</v>
      </c>
      <c r="F2851" s="18">
        <v>16.5</v>
      </c>
    </row>
    <row r="2852" spans="2:6" ht="16.5" customHeight="1" thickBot="1" x14ac:dyDescent="0.3">
      <c r="B2852" s="14">
        <v>46036</v>
      </c>
      <c r="C2852" s="15" t="s">
        <v>165</v>
      </c>
      <c r="D2852" s="16" t="s">
        <v>421</v>
      </c>
      <c r="E2852" s="17">
        <v>2</v>
      </c>
      <c r="F2852" s="18">
        <v>12.4</v>
      </c>
    </row>
    <row r="2853" spans="2:6" ht="16.5" customHeight="1" thickBot="1" x14ac:dyDescent="0.3">
      <c r="B2853" s="14">
        <v>46036</v>
      </c>
      <c r="C2853" s="15" t="s">
        <v>183</v>
      </c>
      <c r="D2853" s="16" t="s">
        <v>439</v>
      </c>
      <c r="E2853" s="17">
        <v>1</v>
      </c>
      <c r="F2853" s="18">
        <v>5.3</v>
      </c>
    </row>
    <row r="2854" spans="2:6" ht="16.5" customHeight="1" thickBot="1" x14ac:dyDescent="0.3">
      <c r="B2854" s="14">
        <v>46036</v>
      </c>
      <c r="C2854" s="15" t="s">
        <v>184</v>
      </c>
      <c r="D2854" s="16" t="s">
        <v>440</v>
      </c>
      <c r="E2854" s="17">
        <v>1</v>
      </c>
      <c r="F2854" s="18">
        <v>5.3</v>
      </c>
    </row>
    <row r="2855" spans="2:6" ht="16.5" customHeight="1" thickBot="1" x14ac:dyDescent="0.3">
      <c r="B2855" s="14">
        <v>46036</v>
      </c>
      <c r="C2855" s="15" t="s">
        <v>191</v>
      </c>
      <c r="D2855" s="16" t="s">
        <v>447</v>
      </c>
      <c r="E2855" s="17">
        <v>1</v>
      </c>
      <c r="F2855" s="18">
        <v>5.5</v>
      </c>
    </row>
    <row r="2856" spans="2:6" ht="16.5" customHeight="1" thickBot="1" x14ac:dyDescent="0.3">
      <c r="B2856" s="14">
        <v>46036</v>
      </c>
      <c r="C2856" s="15" t="s">
        <v>195</v>
      </c>
      <c r="D2856" s="16" t="s">
        <v>451</v>
      </c>
      <c r="E2856" s="17">
        <v>10</v>
      </c>
      <c r="F2856" s="18">
        <v>55</v>
      </c>
    </row>
    <row r="2857" spans="2:6" ht="16.5" customHeight="1" thickBot="1" x14ac:dyDescent="0.3">
      <c r="B2857" s="14">
        <v>46036</v>
      </c>
      <c r="C2857" s="15" t="s">
        <v>196</v>
      </c>
      <c r="D2857" s="16" t="s">
        <v>692</v>
      </c>
      <c r="E2857" s="17">
        <v>1</v>
      </c>
      <c r="F2857" s="18">
        <v>6.2</v>
      </c>
    </row>
    <row r="2858" spans="2:6" ht="16.5" customHeight="1" thickBot="1" x14ac:dyDescent="0.3">
      <c r="B2858" s="14">
        <v>46036</v>
      </c>
      <c r="C2858" s="15" t="s">
        <v>201</v>
      </c>
      <c r="D2858" s="16" t="s">
        <v>664</v>
      </c>
      <c r="E2858" s="17">
        <v>1</v>
      </c>
      <c r="F2858" s="18">
        <v>5.5</v>
      </c>
    </row>
    <row r="2859" spans="2:6" ht="16.5" customHeight="1" thickBot="1" x14ac:dyDescent="0.3">
      <c r="B2859" s="14">
        <v>46036</v>
      </c>
      <c r="C2859" s="15" t="s">
        <v>213</v>
      </c>
      <c r="D2859" s="16" t="s">
        <v>469</v>
      </c>
      <c r="E2859" s="17">
        <v>1</v>
      </c>
      <c r="F2859" s="18">
        <v>5.5</v>
      </c>
    </row>
    <row r="2860" spans="2:6" ht="16.5" customHeight="1" thickBot="1" x14ac:dyDescent="0.3">
      <c r="B2860" s="14">
        <v>46036</v>
      </c>
      <c r="C2860" s="15" t="s">
        <v>215</v>
      </c>
      <c r="D2860" s="16" t="s">
        <v>471</v>
      </c>
      <c r="E2860" s="17">
        <v>6</v>
      </c>
      <c r="F2860" s="18">
        <v>39</v>
      </c>
    </row>
    <row r="2861" spans="2:6" ht="16.5" customHeight="1" thickBot="1" x14ac:dyDescent="0.3">
      <c r="B2861" s="14">
        <v>46036</v>
      </c>
      <c r="C2861" s="15" t="s">
        <v>216</v>
      </c>
      <c r="D2861" s="16" t="s">
        <v>472</v>
      </c>
      <c r="E2861" s="17">
        <v>1</v>
      </c>
      <c r="F2861" s="18">
        <v>6</v>
      </c>
    </row>
    <row r="2862" spans="2:6" ht="16.5" customHeight="1" thickBot="1" x14ac:dyDescent="0.3">
      <c r="B2862" s="14">
        <v>46036</v>
      </c>
      <c r="C2862" s="15" t="s">
        <v>219</v>
      </c>
      <c r="D2862" s="16" t="s">
        <v>475</v>
      </c>
      <c r="E2862" s="17">
        <v>1</v>
      </c>
      <c r="F2862" s="18">
        <v>6</v>
      </c>
    </row>
    <row r="2863" spans="2:6" ht="16.5" customHeight="1" thickBot="1" x14ac:dyDescent="0.3">
      <c r="B2863" s="14">
        <v>46036</v>
      </c>
      <c r="C2863" s="15" t="s">
        <v>220</v>
      </c>
      <c r="D2863" s="16" t="s">
        <v>656</v>
      </c>
      <c r="E2863" s="17">
        <v>1</v>
      </c>
      <c r="F2863" s="18">
        <v>5.3</v>
      </c>
    </row>
    <row r="2864" spans="2:6" ht="16.5" customHeight="1" thickBot="1" x14ac:dyDescent="0.3">
      <c r="B2864" s="14">
        <v>46036</v>
      </c>
      <c r="C2864" s="15" t="s">
        <v>231</v>
      </c>
      <c r="D2864" s="16" t="s">
        <v>487</v>
      </c>
      <c r="E2864" s="17">
        <v>1</v>
      </c>
      <c r="F2864" s="18">
        <v>6.5</v>
      </c>
    </row>
    <row r="2865" spans="2:6" ht="16.5" customHeight="1" thickBot="1" x14ac:dyDescent="0.3">
      <c r="B2865" s="14">
        <v>46036</v>
      </c>
      <c r="C2865" s="15" t="s">
        <v>232</v>
      </c>
      <c r="D2865" s="16" t="s">
        <v>488</v>
      </c>
      <c r="E2865" s="17">
        <v>1</v>
      </c>
      <c r="F2865" s="18">
        <v>5.5</v>
      </c>
    </row>
    <row r="2866" spans="2:6" ht="16.5" customHeight="1" thickBot="1" x14ac:dyDescent="0.3">
      <c r="B2866" s="14">
        <v>46036</v>
      </c>
      <c r="C2866" s="15" t="s">
        <v>200</v>
      </c>
      <c r="D2866" s="16" t="s">
        <v>646</v>
      </c>
      <c r="E2866" s="17">
        <v>1</v>
      </c>
      <c r="F2866" s="18">
        <v>7.4</v>
      </c>
    </row>
    <row r="2867" spans="2:6" ht="16.5" customHeight="1" thickBot="1" x14ac:dyDescent="0.3">
      <c r="B2867" s="14">
        <v>46036</v>
      </c>
      <c r="C2867" s="15">
        <v>10028</v>
      </c>
      <c r="D2867" s="16" t="s">
        <v>713</v>
      </c>
      <c r="E2867" s="17">
        <v>1</v>
      </c>
      <c r="F2867" s="18">
        <v>7.9</v>
      </c>
    </row>
    <row r="2868" spans="2:6" ht="32.25" customHeight="1" thickBot="1" x14ac:dyDescent="0.3">
      <c r="B2868" s="14">
        <v>46036</v>
      </c>
      <c r="C2868" s="15" t="s">
        <v>123</v>
      </c>
      <c r="D2868" s="16" t="s">
        <v>651</v>
      </c>
      <c r="E2868" s="17">
        <v>3</v>
      </c>
      <c r="F2868" s="18">
        <v>16.5</v>
      </c>
    </row>
    <row r="2869" spans="2:6" ht="16.5" customHeight="1" thickBot="1" x14ac:dyDescent="0.3">
      <c r="B2869" s="14">
        <v>46036</v>
      </c>
      <c r="C2869" s="15">
        <v>10</v>
      </c>
      <c r="D2869" s="16" t="s">
        <v>700</v>
      </c>
      <c r="E2869" s="17">
        <v>3</v>
      </c>
      <c r="F2869" s="18">
        <v>3</v>
      </c>
    </row>
    <row r="2870" spans="2:6" ht="16.5" customHeight="1" thickBot="1" x14ac:dyDescent="0.3">
      <c r="B2870" s="14">
        <v>46036</v>
      </c>
      <c r="C2870" s="15">
        <v>10008</v>
      </c>
      <c r="D2870" s="16" t="s">
        <v>652</v>
      </c>
      <c r="E2870" s="17">
        <v>1</v>
      </c>
      <c r="F2870" s="18">
        <v>2.2000000000000002</v>
      </c>
    </row>
    <row r="2871" spans="2:6" ht="16.5" customHeight="1" thickBot="1" x14ac:dyDescent="0.3">
      <c r="B2871" s="22">
        <v>46036</v>
      </c>
      <c r="C2871" s="23">
        <v>10009</v>
      </c>
      <c r="D2871" s="24" t="s">
        <v>660</v>
      </c>
      <c r="E2871" s="25">
        <v>2</v>
      </c>
      <c r="F2871" s="26">
        <v>3</v>
      </c>
    </row>
    <row r="2872" spans="2:6" ht="15.75" customHeight="1" x14ac:dyDescent="0.25">
      <c r="B2872" s="14">
        <v>46037</v>
      </c>
      <c r="C2872" s="15" t="s">
        <v>103</v>
      </c>
      <c r="D2872" s="16" t="s">
        <v>653</v>
      </c>
      <c r="E2872" s="17">
        <v>1</v>
      </c>
      <c r="F2872" s="18">
        <v>5.5</v>
      </c>
    </row>
    <row r="2873" spans="2:6" ht="16.5" customHeight="1" thickBot="1" x14ac:dyDescent="0.3">
      <c r="B2873" s="14">
        <v>46037</v>
      </c>
      <c r="C2873" s="15" t="s">
        <v>104</v>
      </c>
      <c r="D2873" s="16" t="s">
        <v>360</v>
      </c>
      <c r="E2873" s="17">
        <v>1</v>
      </c>
      <c r="F2873" s="18">
        <v>5.5</v>
      </c>
    </row>
    <row r="2874" spans="2:6" ht="16.5" customHeight="1" thickBot="1" x14ac:dyDescent="0.3">
      <c r="B2874" s="14">
        <v>46037</v>
      </c>
      <c r="C2874" s="15" t="s">
        <v>106</v>
      </c>
      <c r="D2874" s="16" t="s">
        <v>710</v>
      </c>
      <c r="E2874" s="17">
        <v>1</v>
      </c>
      <c r="F2874" s="18">
        <v>5</v>
      </c>
    </row>
    <row r="2875" spans="2:6" ht="16.5" customHeight="1" thickBot="1" x14ac:dyDescent="0.3">
      <c r="B2875" s="14">
        <v>46037</v>
      </c>
      <c r="C2875" s="15" t="s">
        <v>107</v>
      </c>
      <c r="D2875" s="16" t="s">
        <v>705</v>
      </c>
      <c r="E2875" s="17">
        <v>1</v>
      </c>
      <c r="F2875" s="18">
        <v>5</v>
      </c>
    </row>
    <row r="2876" spans="2:6" ht="16.5" customHeight="1" thickBot="1" x14ac:dyDescent="0.3">
      <c r="B2876" s="14">
        <v>46037</v>
      </c>
      <c r="C2876" s="15" t="s">
        <v>110</v>
      </c>
      <c r="D2876" s="16" t="s">
        <v>667</v>
      </c>
      <c r="E2876" s="17">
        <v>2</v>
      </c>
      <c r="F2876" s="18">
        <v>11</v>
      </c>
    </row>
    <row r="2877" spans="2:6" ht="16.5" customHeight="1" thickBot="1" x14ac:dyDescent="0.3">
      <c r="B2877" s="14">
        <v>46037</v>
      </c>
      <c r="C2877" s="15" t="s">
        <v>114</v>
      </c>
      <c r="D2877" s="16" t="s">
        <v>370</v>
      </c>
      <c r="E2877" s="17">
        <v>1</v>
      </c>
      <c r="F2877" s="18">
        <v>5.3</v>
      </c>
    </row>
    <row r="2878" spans="2:6" ht="16.5" customHeight="1" thickBot="1" x14ac:dyDescent="0.3">
      <c r="B2878" s="14">
        <v>46037</v>
      </c>
      <c r="C2878" s="15" t="s">
        <v>115</v>
      </c>
      <c r="D2878" s="16" t="s">
        <v>640</v>
      </c>
      <c r="E2878" s="17">
        <v>3</v>
      </c>
      <c r="F2878" s="18">
        <v>16.5</v>
      </c>
    </row>
    <row r="2879" spans="2:6" ht="16.5" customHeight="1" thickBot="1" x14ac:dyDescent="0.3">
      <c r="B2879" s="14">
        <v>46037</v>
      </c>
      <c r="C2879" s="15" t="s">
        <v>130</v>
      </c>
      <c r="D2879" s="16" t="s">
        <v>386</v>
      </c>
      <c r="E2879" s="17">
        <v>1</v>
      </c>
      <c r="F2879" s="18">
        <v>5.5</v>
      </c>
    </row>
    <row r="2880" spans="2:6" ht="16.5" customHeight="1" thickBot="1" x14ac:dyDescent="0.3">
      <c r="B2880" s="14">
        <v>46037</v>
      </c>
      <c r="C2880" s="15" t="s">
        <v>138</v>
      </c>
      <c r="D2880" s="16" t="s">
        <v>394</v>
      </c>
      <c r="E2880" s="17">
        <v>2</v>
      </c>
      <c r="F2880" s="18">
        <v>10.6</v>
      </c>
    </row>
    <row r="2881" spans="2:6" ht="16.5" customHeight="1" thickBot="1" x14ac:dyDescent="0.3">
      <c r="B2881" s="14">
        <v>46037</v>
      </c>
      <c r="C2881" s="15" t="s">
        <v>157</v>
      </c>
      <c r="D2881" s="16" t="s">
        <v>413</v>
      </c>
      <c r="E2881" s="17">
        <v>3</v>
      </c>
      <c r="F2881" s="18">
        <v>18.600000000000001</v>
      </c>
    </row>
    <row r="2882" spans="2:6" ht="16.5" customHeight="1" thickBot="1" x14ac:dyDescent="0.3">
      <c r="B2882" s="14">
        <v>46037</v>
      </c>
      <c r="C2882" s="15" t="s">
        <v>161</v>
      </c>
      <c r="D2882" s="16" t="s">
        <v>417</v>
      </c>
      <c r="E2882" s="17">
        <v>1</v>
      </c>
      <c r="F2882" s="18">
        <v>5.3</v>
      </c>
    </row>
    <row r="2883" spans="2:6" ht="16.5" customHeight="1" thickBot="1" x14ac:dyDescent="0.3">
      <c r="B2883" s="14">
        <v>46037</v>
      </c>
      <c r="C2883" s="15" t="s">
        <v>165</v>
      </c>
      <c r="D2883" s="16" t="s">
        <v>421</v>
      </c>
      <c r="E2883" s="17">
        <v>3</v>
      </c>
      <c r="F2883" s="18">
        <v>18.600000000000001</v>
      </c>
    </row>
    <row r="2884" spans="2:6" ht="16.5" customHeight="1" thickBot="1" x14ac:dyDescent="0.3">
      <c r="B2884" s="14">
        <v>46037</v>
      </c>
      <c r="C2884" s="15" t="s">
        <v>169</v>
      </c>
      <c r="D2884" s="16" t="s">
        <v>425</v>
      </c>
      <c r="E2884" s="17">
        <v>2</v>
      </c>
      <c r="F2884" s="18">
        <v>12</v>
      </c>
    </row>
    <row r="2885" spans="2:6" ht="16.5" customHeight="1" thickBot="1" x14ac:dyDescent="0.3">
      <c r="B2885" s="14">
        <v>46037</v>
      </c>
      <c r="C2885" s="15" t="s">
        <v>171</v>
      </c>
      <c r="D2885" s="16" t="s">
        <v>670</v>
      </c>
      <c r="E2885" s="17">
        <v>1</v>
      </c>
      <c r="F2885" s="18">
        <v>6</v>
      </c>
    </row>
    <row r="2886" spans="2:6" ht="16.5" customHeight="1" thickBot="1" x14ac:dyDescent="0.3">
      <c r="B2886" s="14">
        <v>46037</v>
      </c>
      <c r="C2886" s="15" t="s">
        <v>180</v>
      </c>
      <c r="D2886" s="16" t="s">
        <v>436</v>
      </c>
      <c r="E2886" s="17">
        <v>1</v>
      </c>
      <c r="F2886" s="18">
        <v>5.3</v>
      </c>
    </row>
    <row r="2887" spans="2:6" ht="16.5" customHeight="1" thickBot="1" x14ac:dyDescent="0.3">
      <c r="B2887" s="14">
        <v>46037</v>
      </c>
      <c r="C2887" s="15" t="s">
        <v>195</v>
      </c>
      <c r="D2887" s="16" t="s">
        <v>451</v>
      </c>
      <c r="E2887" s="17">
        <v>11</v>
      </c>
      <c r="F2887" s="18">
        <v>60.5</v>
      </c>
    </row>
    <row r="2888" spans="2:6" ht="16.5" customHeight="1" thickBot="1" x14ac:dyDescent="0.3">
      <c r="B2888" s="14">
        <v>46037</v>
      </c>
      <c r="C2888" s="15" t="s">
        <v>207</v>
      </c>
      <c r="D2888" s="16" t="s">
        <v>463</v>
      </c>
      <c r="E2888" s="17">
        <v>1</v>
      </c>
      <c r="F2888" s="18">
        <v>2.6</v>
      </c>
    </row>
    <row r="2889" spans="2:6" ht="32.25" customHeight="1" thickBot="1" x14ac:dyDescent="0.3">
      <c r="B2889" s="14">
        <v>46037</v>
      </c>
      <c r="C2889" s="15" t="s">
        <v>215</v>
      </c>
      <c r="D2889" s="16" t="s">
        <v>471</v>
      </c>
      <c r="E2889" s="17">
        <v>2</v>
      </c>
      <c r="F2889" s="18">
        <v>13</v>
      </c>
    </row>
    <row r="2890" spans="2:6" ht="16.5" customHeight="1" thickBot="1" x14ac:dyDescent="0.3">
      <c r="B2890" s="14">
        <v>46037</v>
      </c>
      <c r="C2890" s="15" t="s">
        <v>218</v>
      </c>
      <c r="D2890" s="16" t="s">
        <v>655</v>
      </c>
      <c r="E2890" s="17">
        <v>1</v>
      </c>
      <c r="F2890" s="18">
        <v>5.5</v>
      </c>
    </row>
    <row r="2891" spans="2:6" ht="16.5" customHeight="1" thickBot="1" x14ac:dyDescent="0.3">
      <c r="B2891" s="14">
        <v>46037</v>
      </c>
      <c r="C2891" s="15" t="s">
        <v>219</v>
      </c>
      <c r="D2891" s="16" t="s">
        <v>475</v>
      </c>
      <c r="E2891" s="17">
        <v>1</v>
      </c>
      <c r="F2891" s="18">
        <v>6</v>
      </c>
    </row>
    <row r="2892" spans="2:6" ht="16.5" customHeight="1" thickBot="1" x14ac:dyDescent="0.3">
      <c r="B2892" s="14">
        <v>46037</v>
      </c>
      <c r="C2892" s="15" t="s">
        <v>225</v>
      </c>
      <c r="D2892" s="16" t="s">
        <v>481</v>
      </c>
      <c r="E2892" s="17">
        <v>2</v>
      </c>
      <c r="F2892" s="18">
        <v>12</v>
      </c>
    </row>
    <row r="2893" spans="2:6" ht="16.5" customHeight="1" thickBot="1" x14ac:dyDescent="0.3">
      <c r="B2893" s="14">
        <v>46037</v>
      </c>
      <c r="C2893" s="15" t="s">
        <v>226</v>
      </c>
      <c r="D2893" s="16" t="s">
        <v>482</v>
      </c>
      <c r="E2893" s="17">
        <v>1</v>
      </c>
      <c r="F2893" s="18">
        <v>5.5</v>
      </c>
    </row>
    <row r="2894" spans="2:6" ht="16.5" customHeight="1" thickBot="1" x14ac:dyDescent="0.3">
      <c r="B2894" s="14">
        <v>46037</v>
      </c>
      <c r="C2894" s="15" t="s">
        <v>231</v>
      </c>
      <c r="D2894" s="16" t="s">
        <v>487</v>
      </c>
      <c r="E2894" s="17">
        <v>3</v>
      </c>
      <c r="F2894" s="18">
        <v>19.5</v>
      </c>
    </row>
    <row r="2895" spans="2:6" ht="16.5" customHeight="1" thickBot="1" x14ac:dyDescent="0.3">
      <c r="B2895" s="14">
        <v>46037</v>
      </c>
      <c r="C2895" s="15" t="s">
        <v>232</v>
      </c>
      <c r="D2895" s="16" t="s">
        <v>488</v>
      </c>
      <c r="E2895" s="17">
        <v>1</v>
      </c>
      <c r="F2895" s="18">
        <v>5.5</v>
      </c>
    </row>
    <row r="2896" spans="2:6" ht="16.5" customHeight="1" thickBot="1" x14ac:dyDescent="0.3">
      <c r="B2896" s="14">
        <v>46037</v>
      </c>
      <c r="C2896" s="15" t="s">
        <v>235</v>
      </c>
      <c r="D2896" s="16" t="s">
        <v>702</v>
      </c>
      <c r="E2896" s="17">
        <v>1</v>
      </c>
      <c r="F2896" s="18">
        <v>5.5</v>
      </c>
    </row>
    <row r="2897" spans="2:6" ht="16.5" customHeight="1" thickBot="1" x14ac:dyDescent="0.3">
      <c r="B2897" s="14">
        <v>46037</v>
      </c>
      <c r="C2897" s="15" t="s">
        <v>206</v>
      </c>
      <c r="D2897" s="16" t="s">
        <v>462</v>
      </c>
      <c r="E2897" s="17">
        <v>2</v>
      </c>
      <c r="F2897" s="18">
        <v>5.4</v>
      </c>
    </row>
    <row r="2898" spans="2:6" ht="16.5" customHeight="1" thickBot="1" x14ac:dyDescent="0.3">
      <c r="B2898" s="14">
        <v>46037</v>
      </c>
      <c r="C2898" s="15" t="s">
        <v>204</v>
      </c>
      <c r="D2898" s="16" t="s">
        <v>668</v>
      </c>
      <c r="E2898" s="17">
        <v>1</v>
      </c>
      <c r="F2898" s="18">
        <v>7.7</v>
      </c>
    </row>
    <row r="2899" spans="2:6" ht="16.5" customHeight="1" thickBot="1" x14ac:dyDescent="0.3">
      <c r="B2899" s="14">
        <v>46037</v>
      </c>
      <c r="C2899" s="15" t="s">
        <v>120</v>
      </c>
      <c r="D2899" s="16" t="s">
        <v>693</v>
      </c>
      <c r="E2899" s="17">
        <v>1</v>
      </c>
      <c r="F2899" s="18">
        <v>5.5</v>
      </c>
    </row>
    <row r="2900" spans="2:6" ht="16.5" customHeight="1" thickBot="1" x14ac:dyDescent="0.3">
      <c r="B2900" s="14">
        <v>46037</v>
      </c>
      <c r="C2900" s="15" t="s">
        <v>121</v>
      </c>
      <c r="D2900" s="16" t="s">
        <v>658</v>
      </c>
      <c r="E2900" s="17">
        <v>2</v>
      </c>
      <c r="F2900" s="18">
        <v>11</v>
      </c>
    </row>
    <row r="2901" spans="2:6" ht="16.5" customHeight="1" thickBot="1" x14ac:dyDescent="0.3">
      <c r="B2901" s="14">
        <v>46037</v>
      </c>
      <c r="C2901" s="15" t="s">
        <v>123</v>
      </c>
      <c r="D2901" s="16" t="s">
        <v>651</v>
      </c>
      <c r="E2901" s="17">
        <v>4</v>
      </c>
      <c r="F2901" s="18">
        <v>22</v>
      </c>
    </row>
    <row r="2902" spans="2:6" ht="16.5" customHeight="1" thickBot="1" x14ac:dyDescent="0.3">
      <c r="B2902" s="14">
        <v>46037</v>
      </c>
      <c r="C2902" s="15" t="s">
        <v>131</v>
      </c>
      <c r="D2902" s="16" t="s">
        <v>387</v>
      </c>
      <c r="E2902" s="17">
        <v>1</v>
      </c>
      <c r="F2902" s="18">
        <v>5.5</v>
      </c>
    </row>
    <row r="2903" spans="2:6" ht="16.5" customHeight="1" thickBot="1" x14ac:dyDescent="0.3">
      <c r="B2903" s="14">
        <v>46037</v>
      </c>
      <c r="C2903" s="15" t="s">
        <v>134</v>
      </c>
      <c r="D2903" s="16" t="s">
        <v>390</v>
      </c>
      <c r="E2903" s="17">
        <v>1</v>
      </c>
      <c r="F2903" s="18">
        <v>5.5</v>
      </c>
    </row>
    <row r="2904" spans="2:6" ht="16.5" customHeight="1" thickBot="1" x14ac:dyDescent="0.3">
      <c r="B2904" s="14">
        <v>46037</v>
      </c>
      <c r="C2904" s="15" t="s">
        <v>144</v>
      </c>
      <c r="D2904" s="16" t="s">
        <v>400</v>
      </c>
      <c r="E2904" s="17">
        <v>1</v>
      </c>
      <c r="F2904" s="18">
        <v>5</v>
      </c>
    </row>
    <row r="2905" spans="2:6" ht="16.5" customHeight="1" thickBot="1" x14ac:dyDescent="0.3">
      <c r="B2905" s="14">
        <v>46037</v>
      </c>
      <c r="C2905" s="15" t="s">
        <v>153</v>
      </c>
      <c r="D2905" s="16" t="s">
        <v>685</v>
      </c>
      <c r="E2905" s="17">
        <v>1</v>
      </c>
      <c r="F2905" s="18">
        <v>4.5</v>
      </c>
    </row>
    <row r="2906" spans="2:6" ht="16.5" customHeight="1" thickBot="1" x14ac:dyDescent="0.3">
      <c r="B2906" s="14">
        <v>46037</v>
      </c>
      <c r="C2906" s="15">
        <v>10008</v>
      </c>
      <c r="D2906" s="16" t="s">
        <v>652</v>
      </c>
      <c r="E2906" s="17">
        <v>1</v>
      </c>
      <c r="F2906" s="18">
        <v>2.2000000000000002</v>
      </c>
    </row>
    <row r="2907" spans="2:6" ht="16.5" customHeight="1" thickBot="1" x14ac:dyDescent="0.3">
      <c r="B2907" s="14">
        <v>46037</v>
      </c>
      <c r="C2907" s="15">
        <v>10009</v>
      </c>
      <c r="D2907" s="16" t="s">
        <v>660</v>
      </c>
      <c r="E2907" s="17">
        <v>1</v>
      </c>
      <c r="F2907" s="18">
        <v>1.5</v>
      </c>
    </row>
    <row r="2908" spans="2:6" ht="16.5" customHeight="1" thickBot="1" x14ac:dyDescent="0.3">
      <c r="B2908" s="22">
        <v>46037</v>
      </c>
      <c r="C2908" s="23">
        <v>10155</v>
      </c>
      <c r="D2908" s="24" t="s">
        <v>701</v>
      </c>
      <c r="E2908" s="25">
        <v>1</v>
      </c>
      <c r="F2908" s="26">
        <v>1.7</v>
      </c>
    </row>
    <row r="2909" spans="2:6" ht="15.75" customHeight="1" x14ac:dyDescent="0.25">
      <c r="B2909" s="14">
        <v>46038</v>
      </c>
      <c r="C2909" s="15" t="s">
        <v>103</v>
      </c>
      <c r="D2909" s="16" t="s">
        <v>653</v>
      </c>
      <c r="E2909" s="17">
        <v>1</v>
      </c>
      <c r="F2909" s="18">
        <v>5.5</v>
      </c>
    </row>
    <row r="2910" spans="2:6" ht="16.5" customHeight="1" thickBot="1" x14ac:dyDescent="0.3">
      <c r="B2910" s="14">
        <v>46038</v>
      </c>
      <c r="C2910" s="15" t="s">
        <v>104</v>
      </c>
      <c r="D2910" s="16" t="s">
        <v>360</v>
      </c>
      <c r="E2910" s="17">
        <v>2</v>
      </c>
      <c r="F2910" s="18">
        <v>11</v>
      </c>
    </row>
    <row r="2911" spans="2:6" ht="16.5" customHeight="1" thickBot="1" x14ac:dyDescent="0.3">
      <c r="B2911" s="14">
        <v>46038</v>
      </c>
      <c r="C2911" s="15" t="s">
        <v>107</v>
      </c>
      <c r="D2911" s="16" t="s">
        <v>705</v>
      </c>
      <c r="E2911" s="17">
        <v>2</v>
      </c>
      <c r="F2911" s="18">
        <v>10</v>
      </c>
    </row>
    <row r="2912" spans="2:6" ht="16.5" customHeight="1" thickBot="1" x14ac:dyDescent="0.3">
      <c r="B2912" s="14">
        <v>46038</v>
      </c>
      <c r="C2912" s="15" t="s">
        <v>110</v>
      </c>
      <c r="D2912" s="16" t="s">
        <v>667</v>
      </c>
      <c r="E2912" s="17">
        <v>2</v>
      </c>
      <c r="F2912" s="18">
        <v>11</v>
      </c>
    </row>
    <row r="2913" spans="2:6" ht="16.5" customHeight="1" thickBot="1" x14ac:dyDescent="0.3">
      <c r="B2913" s="14">
        <v>46038</v>
      </c>
      <c r="C2913" s="15" t="s">
        <v>111</v>
      </c>
      <c r="D2913" s="16" t="s">
        <v>367</v>
      </c>
      <c r="E2913" s="17">
        <v>2</v>
      </c>
      <c r="F2913" s="18">
        <v>11</v>
      </c>
    </row>
    <row r="2914" spans="2:6" ht="16.5" customHeight="1" thickBot="1" x14ac:dyDescent="0.3">
      <c r="B2914" s="14">
        <v>46038</v>
      </c>
      <c r="C2914" s="15" t="s">
        <v>115</v>
      </c>
      <c r="D2914" s="16" t="s">
        <v>640</v>
      </c>
      <c r="E2914" s="17">
        <v>1</v>
      </c>
      <c r="F2914" s="18">
        <v>5.5</v>
      </c>
    </row>
    <row r="2915" spans="2:6" ht="16.5" customHeight="1" thickBot="1" x14ac:dyDescent="0.3">
      <c r="B2915" s="14">
        <v>46038</v>
      </c>
      <c r="C2915" s="15" t="s">
        <v>157</v>
      </c>
      <c r="D2915" s="16" t="s">
        <v>413</v>
      </c>
      <c r="E2915" s="17">
        <v>2</v>
      </c>
      <c r="F2915" s="18">
        <v>12.4</v>
      </c>
    </row>
    <row r="2916" spans="2:6" ht="16.5" customHeight="1" thickBot="1" x14ac:dyDescent="0.3">
      <c r="B2916" s="14">
        <v>46038</v>
      </c>
      <c r="C2916" s="15" t="s">
        <v>160</v>
      </c>
      <c r="D2916" s="16" t="s">
        <v>416</v>
      </c>
      <c r="E2916" s="17">
        <v>3</v>
      </c>
      <c r="F2916" s="18">
        <v>16.5</v>
      </c>
    </row>
    <row r="2917" spans="2:6" ht="16.5" customHeight="1" thickBot="1" x14ac:dyDescent="0.3">
      <c r="B2917" s="14">
        <v>46038</v>
      </c>
      <c r="C2917" s="15" t="s">
        <v>165</v>
      </c>
      <c r="D2917" s="16" t="s">
        <v>421</v>
      </c>
      <c r="E2917" s="17">
        <v>2</v>
      </c>
      <c r="F2917" s="18">
        <v>12.4</v>
      </c>
    </row>
    <row r="2918" spans="2:6" ht="16.5" customHeight="1" thickBot="1" x14ac:dyDescent="0.3">
      <c r="B2918" s="14">
        <v>46038</v>
      </c>
      <c r="C2918" s="15" t="s">
        <v>166</v>
      </c>
      <c r="D2918" s="16" t="s">
        <v>642</v>
      </c>
      <c r="E2918" s="17">
        <v>1</v>
      </c>
      <c r="F2918" s="18">
        <v>5.5</v>
      </c>
    </row>
    <row r="2919" spans="2:6" ht="16.5" customHeight="1" thickBot="1" x14ac:dyDescent="0.3">
      <c r="B2919" s="14">
        <v>46038</v>
      </c>
      <c r="C2919" s="15" t="s">
        <v>169</v>
      </c>
      <c r="D2919" s="16" t="s">
        <v>425</v>
      </c>
      <c r="E2919" s="17">
        <v>1</v>
      </c>
      <c r="F2919" s="18">
        <v>6</v>
      </c>
    </row>
    <row r="2920" spans="2:6" ht="16.5" customHeight="1" thickBot="1" x14ac:dyDescent="0.3">
      <c r="B2920" s="14">
        <v>46038</v>
      </c>
      <c r="C2920" s="15" t="s">
        <v>179</v>
      </c>
      <c r="D2920" s="16" t="s">
        <v>712</v>
      </c>
      <c r="E2920" s="17">
        <v>1</v>
      </c>
      <c r="F2920" s="18">
        <v>5.3</v>
      </c>
    </row>
    <row r="2921" spans="2:6" ht="16.5" customHeight="1" thickBot="1" x14ac:dyDescent="0.3">
      <c r="B2921" s="14">
        <v>46038</v>
      </c>
      <c r="C2921" s="15" t="s">
        <v>183</v>
      </c>
      <c r="D2921" s="16" t="s">
        <v>439</v>
      </c>
      <c r="E2921" s="17">
        <v>1</v>
      </c>
      <c r="F2921" s="18">
        <v>5.3</v>
      </c>
    </row>
    <row r="2922" spans="2:6" ht="16.5" customHeight="1" thickBot="1" x14ac:dyDescent="0.3">
      <c r="B2922" s="14">
        <v>46038</v>
      </c>
      <c r="C2922" s="15" t="s">
        <v>192</v>
      </c>
      <c r="D2922" s="16" t="s">
        <v>448</v>
      </c>
      <c r="E2922" s="17">
        <v>1</v>
      </c>
      <c r="F2922" s="18">
        <v>5.5</v>
      </c>
    </row>
    <row r="2923" spans="2:6" ht="16.5" customHeight="1" thickBot="1" x14ac:dyDescent="0.3">
      <c r="B2923" s="14">
        <v>46038</v>
      </c>
      <c r="C2923" s="15" t="s">
        <v>195</v>
      </c>
      <c r="D2923" s="16" t="s">
        <v>451</v>
      </c>
      <c r="E2923" s="17">
        <v>16</v>
      </c>
      <c r="F2923" s="18">
        <v>88</v>
      </c>
    </row>
    <row r="2924" spans="2:6" ht="16.5" customHeight="1" thickBot="1" x14ac:dyDescent="0.3">
      <c r="B2924" s="14">
        <v>46038</v>
      </c>
      <c r="C2924" s="15" t="s">
        <v>201</v>
      </c>
      <c r="D2924" s="16" t="s">
        <v>664</v>
      </c>
      <c r="E2924" s="17">
        <v>2</v>
      </c>
      <c r="F2924" s="18">
        <v>11</v>
      </c>
    </row>
    <row r="2925" spans="2:6" ht="16.5" customHeight="1" thickBot="1" x14ac:dyDescent="0.3">
      <c r="B2925" s="14">
        <v>46038</v>
      </c>
      <c r="C2925" s="15" t="s">
        <v>205</v>
      </c>
      <c r="D2925" s="16" t="s">
        <v>461</v>
      </c>
      <c r="E2925" s="17">
        <v>2</v>
      </c>
      <c r="F2925" s="18">
        <v>10.8</v>
      </c>
    </row>
    <row r="2926" spans="2:6" ht="16.5" customHeight="1" thickBot="1" x14ac:dyDescent="0.3">
      <c r="B2926" s="14">
        <v>46038</v>
      </c>
      <c r="C2926" s="15" t="s">
        <v>213</v>
      </c>
      <c r="D2926" s="16" t="s">
        <v>469</v>
      </c>
      <c r="E2926" s="17">
        <v>1</v>
      </c>
      <c r="F2926" s="18">
        <v>5.5</v>
      </c>
    </row>
    <row r="2927" spans="2:6" ht="16.5" customHeight="1" thickBot="1" x14ac:dyDescent="0.3">
      <c r="B2927" s="14">
        <v>46038</v>
      </c>
      <c r="C2927" s="15" t="s">
        <v>215</v>
      </c>
      <c r="D2927" s="16" t="s">
        <v>471</v>
      </c>
      <c r="E2927" s="17">
        <v>5</v>
      </c>
      <c r="F2927" s="18">
        <v>32.5</v>
      </c>
    </row>
    <row r="2928" spans="2:6" ht="16.5" customHeight="1" thickBot="1" x14ac:dyDescent="0.3">
      <c r="B2928" s="14">
        <v>46038</v>
      </c>
      <c r="C2928" s="15" t="s">
        <v>218</v>
      </c>
      <c r="D2928" s="16" t="s">
        <v>655</v>
      </c>
      <c r="E2928" s="17">
        <v>1</v>
      </c>
      <c r="F2928" s="18">
        <v>5.5</v>
      </c>
    </row>
    <row r="2929" spans="2:6" ht="16.5" customHeight="1" thickBot="1" x14ac:dyDescent="0.3">
      <c r="B2929" s="14">
        <v>46038</v>
      </c>
      <c r="C2929" s="15" t="s">
        <v>223</v>
      </c>
      <c r="D2929" s="16" t="s">
        <v>479</v>
      </c>
      <c r="E2929" s="17">
        <v>1</v>
      </c>
      <c r="F2929" s="18">
        <v>5.5</v>
      </c>
    </row>
    <row r="2930" spans="2:6" ht="16.5" customHeight="1" thickBot="1" x14ac:dyDescent="0.3">
      <c r="B2930" s="14">
        <v>46038</v>
      </c>
      <c r="C2930" s="15" t="s">
        <v>225</v>
      </c>
      <c r="D2930" s="16" t="s">
        <v>481</v>
      </c>
      <c r="E2930" s="17">
        <v>3</v>
      </c>
      <c r="F2930" s="18">
        <v>18</v>
      </c>
    </row>
    <row r="2931" spans="2:6" ht="16.5" customHeight="1" thickBot="1" x14ac:dyDescent="0.3">
      <c r="B2931" s="14">
        <v>46038</v>
      </c>
      <c r="C2931" s="15" t="s">
        <v>231</v>
      </c>
      <c r="D2931" s="16" t="s">
        <v>487</v>
      </c>
      <c r="E2931" s="17">
        <v>4</v>
      </c>
      <c r="F2931" s="18">
        <v>26</v>
      </c>
    </row>
    <row r="2932" spans="2:6" ht="16.5" customHeight="1" thickBot="1" x14ac:dyDescent="0.3">
      <c r="B2932" s="14">
        <v>46038</v>
      </c>
      <c r="C2932" s="15" t="s">
        <v>232</v>
      </c>
      <c r="D2932" s="16" t="s">
        <v>488</v>
      </c>
      <c r="E2932" s="17">
        <v>1</v>
      </c>
      <c r="F2932" s="18">
        <v>5.5</v>
      </c>
    </row>
    <row r="2933" spans="2:6" ht="16.5" customHeight="1" thickBot="1" x14ac:dyDescent="0.3">
      <c r="B2933" s="14">
        <v>46038</v>
      </c>
      <c r="C2933" s="15" t="s">
        <v>206</v>
      </c>
      <c r="D2933" s="16" t="s">
        <v>462</v>
      </c>
      <c r="E2933" s="17">
        <v>1</v>
      </c>
      <c r="F2933" s="18">
        <v>2.7</v>
      </c>
    </row>
    <row r="2934" spans="2:6" ht="16.5" customHeight="1" thickBot="1" x14ac:dyDescent="0.3">
      <c r="B2934" s="14">
        <v>46038</v>
      </c>
      <c r="C2934" s="15" t="s">
        <v>197</v>
      </c>
      <c r="D2934" s="16" t="s">
        <v>684</v>
      </c>
      <c r="E2934" s="17">
        <v>2</v>
      </c>
      <c r="F2934" s="18">
        <v>15</v>
      </c>
    </row>
    <row r="2935" spans="2:6" ht="16.5" customHeight="1" thickBot="1" x14ac:dyDescent="0.3">
      <c r="B2935" s="14">
        <v>46038</v>
      </c>
      <c r="C2935" s="15" t="s">
        <v>204</v>
      </c>
      <c r="D2935" s="16" t="s">
        <v>668</v>
      </c>
      <c r="E2935" s="17">
        <v>1</v>
      </c>
      <c r="F2935" s="18">
        <v>7.7</v>
      </c>
    </row>
    <row r="2936" spans="2:6" ht="16.5" customHeight="1" thickBot="1" x14ac:dyDescent="0.3">
      <c r="B2936" s="14">
        <v>46038</v>
      </c>
      <c r="C2936" s="15">
        <v>10019</v>
      </c>
      <c r="D2936" s="16" t="s">
        <v>666</v>
      </c>
      <c r="E2936" s="17">
        <v>1</v>
      </c>
      <c r="F2936" s="18">
        <v>8.9</v>
      </c>
    </row>
    <row r="2937" spans="2:6" ht="16.5" customHeight="1" thickBot="1" x14ac:dyDescent="0.3">
      <c r="B2937" s="14">
        <v>46038</v>
      </c>
      <c r="C2937" s="15" t="s">
        <v>123</v>
      </c>
      <c r="D2937" s="16" t="s">
        <v>651</v>
      </c>
      <c r="E2937" s="17">
        <v>1</v>
      </c>
      <c r="F2937" s="18">
        <v>5.5</v>
      </c>
    </row>
    <row r="2938" spans="2:6" ht="16.5" customHeight="1" thickBot="1" x14ac:dyDescent="0.3">
      <c r="B2938" s="14">
        <v>46038</v>
      </c>
      <c r="C2938" s="15" t="s">
        <v>134</v>
      </c>
      <c r="D2938" s="16" t="s">
        <v>390</v>
      </c>
      <c r="E2938" s="17">
        <v>1</v>
      </c>
      <c r="F2938" s="18">
        <v>5.5</v>
      </c>
    </row>
    <row r="2939" spans="2:6" ht="16.5" customHeight="1" thickBot="1" x14ac:dyDescent="0.3">
      <c r="B2939" s="14">
        <v>46038</v>
      </c>
      <c r="C2939" s="15" t="s">
        <v>148</v>
      </c>
      <c r="D2939" s="16" t="s">
        <v>404</v>
      </c>
      <c r="E2939" s="17">
        <v>1</v>
      </c>
      <c r="F2939" s="18">
        <v>5</v>
      </c>
    </row>
    <row r="2940" spans="2:6" ht="16.5" customHeight="1" thickBot="1" x14ac:dyDescent="0.3">
      <c r="B2940" s="14">
        <v>46038</v>
      </c>
      <c r="C2940" s="15" t="s">
        <v>153</v>
      </c>
      <c r="D2940" s="16" t="s">
        <v>685</v>
      </c>
      <c r="E2940" s="17">
        <v>2</v>
      </c>
      <c r="F2940" s="18">
        <v>9</v>
      </c>
    </row>
    <row r="2941" spans="2:6" ht="16.5" customHeight="1" thickBot="1" x14ac:dyDescent="0.3">
      <c r="B2941" s="14">
        <v>46038</v>
      </c>
      <c r="C2941" s="15">
        <v>10008</v>
      </c>
      <c r="D2941" s="16" t="s">
        <v>652</v>
      </c>
      <c r="E2941" s="17">
        <v>2</v>
      </c>
      <c r="F2941" s="18">
        <v>4.4000000000000004</v>
      </c>
    </row>
    <row r="2942" spans="2:6" ht="16.5" customHeight="1" thickBot="1" x14ac:dyDescent="0.3">
      <c r="B2942" s="22">
        <v>46038</v>
      </c>
      <c r="C2942" s="23">
        <v>10009</v>
      </c>
      <c r="D2942" s="24" t="s">
        <v>660</v>
      </c>
      <c r="E2942" s="25">
        <v>1</v>
      </c>
      <c r="F2942" s="26">
        <v>1.5</v>
      </c>
    </row>
    <row r="2943" spans="2:6" ht="15.75" customHeight="1" x14ac:dyDescent="0.25">
      <c r="B2943" s="14">
        <v>46039</v>
      </c>
      <c r="C2943" s="15" t="s">
        <v>103</v>
      </c>
      <c r="D2943" s="16" t="s">
        <v>653</v>
      </c>
      <c r="E2943" s="17">
        <v>1</v>
      </c>
      <c r="F2943" s="18">
        <v>5.5</v>
      </c>
    </row>
    <row r="2944" spans="2:6" ht="16.5" customHeight="1" thickBot="1" x14ac:dyDescent="0.3">
      <c r="B2944" s="14">
        <v>46039</v>
      </c>
      <c r="C2944" s="15" t="s">
        <v>104</v>
      </c>
      <c r="D2944" s="16" t="s">
        <v>360</v>
      </c>
      <c r="E2944" s="17">
        <v>1</v>
      </c>
      <c r="F2944" s="18">
        <v>5.5</v>
      </c>
    </row>
    <row r="2945" spans="2:6" ht="16.5" customHeight="1" thickBot="1" x14ac:dyDescent="0.3">
      <c r="B2945" s="14">
        <v>46039</v>
      </c>
      <c r="C2945" s="15" t="s">
        <v>108</v>
      </c>
      <c r="D2945" s="16" t="s">
        <v>364</v>
      </c>
      <c r="E2945" s="17">
        <v>1</v>
      </c>
      <c r="F2945" s="18">
        <v>5.3</v>
      </c>
    </row>
    <row r="2946" spans="2:6" ht="16.5" customHeight="1" thickBot="1" x14ac:dyDescent="0.3">
      <c r="B2946" s="14">
        <v>46039</v>
      </c>
      <c r="C2946" s="15" t="s">
        <v>110</v>
      </c>
      <c r="D2946" s="16" t="s">
        <v>667</v>
      </c>
      <c r="E2946" s="17">
        <v>1</v>
      </c>
      <c r="F2946" s="18">
        <v>5.5</v>
      </c>
    </row>
    <row r="2947" spans="2:6" ht="16.5" customHeight="1" thickBot="1" x14ac:dyDescent="0.3">
      <c r="B2947" s="14">
        <v>46039</v>
      </c>
      <c r="C2947" s="15" t="s">
        <v>138</v>
      </c>
      <c r="D2947" s="16" t="s">
        <v>394</v>
      </c>
      <c r="E2947" s="17">
        <v>1</v>
      </c>
      <c r="F2947" s="18">
        <v>5.5</v>
      </c>
    </row>
    <row r="2948" spans="2:6" ht="16.5" customHeight="1" thickBot="1" x14ac:dyDescent="0.3">
      <c r="B2948" s="14">
        <v>46039</v>
      </c>
      <c r="C2948" s="15" t="s">
        <v>157</v>
      </c>
      <c r="D2948" s="16" t="s">
        <v>413</v>
      </c>
      <c r="E2948" s="17">
        <v>1</v>
      </c>
      <c r="F2948" s="18">
        <v>6.5</v>
      </c>
    </row>
    <row r="2949" spans="2:6" ht="16.5" customHeight="1" thickBot="1" x14ac:dyDescent="0.3">
      <c r="B2949" s="14">
        <v>46039</v>
      </c>
      <c r="C2949" s="15" t="s">
        <v>165</v>
      </c>
      <c r="D2949" s="16" t="s">
        <v>421</v>
      </c>
      <c r="E2949" s="17">
        <v>1</v>
      </c>
      <c r="F2949" s="18">
        <v>6.5</v>
      </c>
    </row>
    <row r="2950" spans="2:6" ht="16.5" customHeight="1" thickBot="1" x14ac:dyDescent="0.3">
      <c r="B2950" s="14">
        <v>46039</v>
      </c>
      <c r="C2950" s="15" t="s">
        <v>169</v>
      </c>
      <c r="D2950" s="16" t="s">
        <v>425</v>
      </c>
      <c r="E2950" s="17">
        <v>1</v>
      </c>
      <c r="F2950" s="18">
        <v>6</v>
      </c>
    </row>
    <row r="2951" spans="2:6" ht="16.5" customHeight="1" thickBot="1" x14ac:dyDescent="0.3">
      <c r="B2951" s="14">
        <v>46039</v>
      </c>
      <c r="C2951" s="15" t="s">
        <v>171</v>
      </c>
      <c r="D2951" s="16" t="s">
        <v>670</v>
      </c>
      <c r="E2951" s="17">
        <v>1</v>
      </c>
      <c r="F2951" s="18">
        <v>6</v>
      </c>
    </row>
    <row r="2952" spans="2:6" ht="16.5" customHeight="1" thickBot="1" x14ac:dyDescent="0.3">
      <c r="B2952" s="14">
        <v>46039</v>
      </c>
      <c r="C2952" s="15" t="s">
        <v>172</v>
      </c>
      <c r="D2952" s="16" t="s">
        <v>643</v>
      </c>
      <c r="E2952" s="17">
        <v>3</v>
      </c>
      <c r="F2952" s="18">
        <v>16.5</v>
      </c>
    </row>
    <row r="2953" spans="2:6" ht="16.5" customHeight="1" thickBot="1" x14ac:dyDescent="0.3">
      <c r="B2953" s="14">
        <v>46039</v>
      </c>
      <c r="C2953" s="15" t="s">
        <v>174</v>
      </c>
      <c r="D2953" s="16" t="s">
        <v>661</v>
      </c>
      <c r="E2953" s="17">
        <v>1</v>
      </c>
      <c r="F2953" s="18">
        <v>5.5</v>
      </c>
    </row>
    <row r="2954" spans="2:6" ht="16.5" customHeight="1" thickBot="1" x14ac:dyDescent="0.3">
      <c r="B2954" s="14">
        <v>46039</v>
      </c>
      <c r="C2954" s="15" t="s">
        <v>184</v>
      </c>
      <c r="D2954" s="16" t="s">
        <v>440</v>
      </c>
      <c r="E2954" s="17">
        <v>3</v>
      </c>
      <c r="F2954" s="18">
        <v>15.9</v>
      </c>
    </row>
    <row r="2955" spans="2:6" ht="16.5" customHeight="1" thickBot="1" x14ac:dyDescent="0.3">
      <c r="B2955" s="14">
        <v>46039</v>
      </c>
      <c r="C2955" s="15" t="s">
        <v>195</v>
      </c>
      <c r="D2955" s="16" t="s">
        <v>451</v>
      </c>
      <c r="E2955" s="17">
        <v>6</v>
      </c>
      <c r="F2955" s="18">
        <v>33</v>
      </c>
    </row>
    <row r="2956" spans="2:6" ht="16.5" customHeight="1" thickBot="1" x14ac:dyDescent="0.3">
      <c r="B2956" s="14">
        <v>46039</v>
      </c>
      <c r="C2956" s="15" t="s">
        <v>215</v>
      </c>
      <c r="D2956" s="16" t="s">
        <v>471</v>
      </c>
      <c r="E2956" s="17">
        <v>1</v>
      </c>
      <c r="F2956" s="18">
        <v>6.8</v>
      </c>
    </row>
    <row r="2957" spans="2:6" ht="16.5" customHeight="1" thickBot="1" x14ac:dyDescent="0.3">
      <c r="B2957" s="14">
        <v>46039</v>
      </c>
      <c r="C2957" s="15" t="s">
        <v>216</v>
      </c>
      <c r="D2957" s="16" t="s">
        <v>472</v>
      </c>
      <c r="E2957" s="17">
        <v>1</v>
      </c>
      <c r="F2957" s="18">
        <v>6.3</v>
      </c>
    </row>
    <row r="2958" spans="2:6" ht="16.5" customHeight="1" thickBot="1" x14ac:dyDescent="0.3">
      <c r="B2958" s="14">
        <v>46039</v>
      </c>
      <c r="C2958" s="15" t="s">
        <v>218</v>
      </c>
      <c r="D2958" s="16" t="s">
        <v>655</v>
      </c>
      <c r="E2958" s="17">
        <v>1</v>
      </c>
      <c r="F2958" s="18">
        <v>5.5</v>
      </c>
    </row>
    <row r="2959" spans="2:6" ht="16.5" customHeight="1" thickBot="1" x14ac:dyDescent="0.3">
      <c r="B2959" s="14">
        <v>46039</v>
      </c>
      <c r="C2959" s="15" t="s">
        <v>219</v>
      </c>
      <c r="D2959" s="16" t="s">
        <v>475</v>
      </c>
      <c r="E2959" s="17">
        <v>5</v>
      </c>
      <c r="F2959" s="18">
        <v>30</v>
      </c>
    </row>
    <row r="2960" spans="2:6" ht="16.5" customHeight="1" thickBot="1" x14ac:dyDescent="0.3">
      <c r="B2960" s="14">
        <v>46039</v>
      </c>
      <c r="C2960" s="15" t="s">
        <v>225</v>
      </c>
      <c r="D2960" s="16" t="s">
        <v>481</v>
      </c>
      <c r="E2960" s="17">
        <v>5</v>
      </c>
      <c r="F2960" s="18">
        <v>30.9</v>
      </c>
    </row>
    <row r="2961" spans="2:6" ht="16.5" customHeight="1" thickBot="1" x14ac:dyDescent="0.3">
      <c r="B2961" s="14">
        <v>46039</v>
      </c>
      <c r="C2961" s="15" t="s">
        <v>232</v>
      </c>
      <c r="D2961" s="16" t="s">
        <v>488</v>
      </c>
      <c r="E2961" s="17">
        <v>4</v>
      </c>
      <c r="F2961" s="18">
        <v>22</v>
      </c>
    </row>
    <row r="2962" spans="2:6" ht="16.5" customHeight="1" thickBot="1" x14ac:dyDescent="0.3">
      <c r="B2962" s="14">
        <v>46039</v>
      </c>
      <c r="C2962" s="15">
        <v>10046</v>
      </c>
      <c r="D2962" s="16" t="s">
        <v>683</v>
      </c>
      <c r="E2962" s="17">
        <v>1</v>
      </c>
      <c r="F2962" s="18">
        <v>9.4</v>
      </c>
    </row>
    <row r="2963" spans="2:6" ht="16.5" customHeight="1" thickBot="1" x14ac:dyDescent="0.3">
      <c r="B2963" s="14">
        <v>46039</v>
      </c>
      <c r="C2963" s="15" t="s">
        <v>117</v>
      </c>
      <c r="D2963" s="16" t="s">
        <v>648</v>
      </c>
      <c r="E2963" s="17">
        <v>4</v>
      </c>
      <c r="F2963" s="18">
        <v>22</v>
      </c>
    </row>
    <row r="2964" spans="2:6" ht="16.5" customHeight="1" thickBot="1" x14ac:dyDescent="0.3">
      <c r="B2964" s="14">
        <v>46039</v>
      </c>
      <c r="C2964" s="15" t="s">
        <v>118</v>
      </c>
      <c r="D2964" s="16" t="s">
        <v>649</v>
      </c>
      <c r="E2964" s="17">
        <v>3</v>
      </c>
      <c r="F2964" s="18">
        <v>16.5</v>
      </c>
    </row>
    <row r="2965" spans="2:6" ht="16.5" customHeight="1" thickBot="1" x14ac:dyDescent="0.3">
      <c r="B2965" s="14">
        <v>46039</v>
      </c>
      <c r="C2965" s="15" t="s">
        <v>122</v>
      </c>
      <c r="D2965" s="16" t="s">
        <v>650</v>
      </c>
      <c r="E2965" s="17">
        <v>1</v>
      </c>
      <c r="F2965" s="18">
        <v>5.5</v>
      </c>
    </row>
    <row r="2966" spans="2:6" ht="16.5" customHeight="1" thickBot="1" x14ac:dyDescent="0.3">
      <c r="B2966" s="14">
        <v>46039</v>
      </c>
      <c r="C2966" s="15" t="s">
        <v>123</v>
      </c>
      <c r="D2966" s="16" t="s">
        <v>651</v>
      </c>
      <c r="E2966" s="17">
        <v>5</v>
      </c>
      <c r="F2966" s="18">
        <v>27.5</v>
      </c>
    </row>
    <row r="2967" spans="2:6" ht="16.5" customHeight="1" thickBot="1" x14ac:dyDescent="0.3">
      <c r="B2967" s="14">
        <v>46039</v>
      </c>
      <c r="C2967" s="15" t="s">
        <v>131</v>
      </c>
      <c r="D2967" s="16" t="s">
        <v>387</v>
      </c>
      <c r="E2967" s="17">
        <v>1</v>
      </c>
      <c r="F2967" s="18">
        <v>5.5</v>
      </c>
    </row>
    <row r="2968" spans="2:6" ht="16.5" customHeight="1" thickBot="1" x14ac:dyDescent="0.3">
      <c r="B2968" s="14">
        <v>46039</v>
      </c>
      <c r="C2968" s="15" t="s">
        <v>134</v>
      </c>
      <c r="D2968" s="16" t="s">
        <v>390</v>
      </c>
      <c r="E2968" s="17">
        <v>1</v>
      </c>
      <c r="F2968" s="18">
        <v>5.5</v>
      </c>
    </row>
    <row r="2969" spans="2:6" ht="16.5" customHeight="1" thickBot="1" x14ac:dyDescent="0.3">
      <c r="B2969" s="14">
        <v>46039</v>
      </c>
      <c r="C2969" s="15" t="s">
        <v>140</v>
      </c>
      <c r="D2969" s="16" t="s">
        <v>396</v>
      </c>
      <c r="E2969" s="17">
        <v>3</v>
      </c>
      <c r="F2969" s="18">
        <v>15</v>
      </c>
    </row>
    <row r="2970" spans="2:6" ht="16.5" customHeight="1" thickBot="1" x14ac:dyDescent="0.3">
      <c r="B2970" s="14">
        <v>46039</v>
      </c>
      <c r="C2970" s="15">
        <v>10</v>
      </c>
      <c r="D2970" s="16" t="s">
        <v>700</v>
      </c>
      <c r="E2970" s="17">
        <v>2</v>
      </c>
      <c r="F2970" s="18">
        <v>2</v>
      </c>
    </row>
    <row r="2971" spans="2:6" ht="16.5" customHeight="1" thickBot="1" x14ac:dyDescent="0.3">
      <c r="B2971" s="22">
        <v>46039</v>
      </c>
      <c r="C2971" s="23">
        <v>10009</v>
      </c>
      <c r="D2971" s="24" t="s">
        <v>660</v>
      </c>
      <c r="E2971" s="25">
        <v>1</v>
      </c>
      <c r="F2971" s="26">
        <v>1.5</v>
      </c>
    </row>
    <row r="2972" spans="2:6" ht="15.75" customHeight="1" x14ac:dyDescent="0.25">
      <c r="B2972" s="14">
        <v>46040</v>
      </c>
      <c r="C2972" s="15" t="s">
        <v>103</v>
      </c>
      <c r="D2972" s="16" t="s">
        <v>653</v>
      </c>
      <c r="E2972" s="17">
        <v>2</v>
      </c>
      <c r="F2972" s="18">
        <v>11</v>
      </c>
    </row>
    <row r="2973" spans="2:6" ht="16.5" customHeight="1" thickBot="1" x14ac:dyDescent="0.3">
      <c r="B2973" s="14">
        <v>46040</v>
      </c>
      <c r="C2973" s="15" t="s">
        <v>104</v>
      </c>
      <c r="D2973" s="16" t="s">
        <v>360</v>
      </c>
      <c r="E2973" s="17">
        <v>2</v>
      </c>
      <c r="F2973" s="18">
        <v>11</v>
      </c>
    </row>
    <row r="2974" spans="2:6" ht="16.5" customHeight="1" thickBot="1" x14ac:dyDescent="0.3">
      <c r="B2974" s="14">
        <v>46040</v>
      </c>
      <c r="C2974" s="15" t="s">
        <v>106</v>
      </c>
      <c r="D2974" s="16" t="s">
        <v>710</v>
      </c>
      <c r="E2974" s="17">
        <v>1</v>
      </c>
      <c r="F2974" s="18">
        <v>5</v>
      </c>
    </row>
    <row r="2975" spans="2:6" ht="16.5" customHeight="1" thickBot="1" x14ac:dyDescent="0.3">
      <c r="B2975" s="14">
        <v>46040</v>
      </c>
      <c r="C2975" s="15" t="s">
        <v>110</v>
      </c>
      <c r="D2975" s="16" t="s">
        <v>667</v>
      </c>
      <c r="E2975" s="17">
        <v>2</v>
      </c>
      <c r="F2975" s="18">
        <v>11</v>
      </c>
    </row>
    <row r="2976" spans="2:6" ht="16.5" customHeight="1" thickBot="1" x14ac:dyDescent="0.3">
      <c r="B2976" s="14">
        <v>46040</v>
      </c>
      <c r="C2976" s="15" t="s">
        <v>111</v>
      </c>
      <c r="D2976" s="16" t="s">
        <v>367</v>
      </c>
      <c r="E2976" s="17">
        <v>2</v>
      </c>
      <c r="F2976" s="18">
        <v>11</v>
      </c>
    </row>
    <row r="2977" spans="2:6" ht="16.5" customHeight="1" thickBot="1" x14ac:dyDescent="0.3">
      <c r="B2977" s="14">
        <v>46040</v>
      </c>
      <c r="C2977" s="15" t="s">
        <v>115</v>
      </c>
      <c r="D2977" s="16" t="s">
        <v>640</v>
      </c>
      <c r="E2977" s="17">
        <v>2</v>
      </c>
      <c r="F2977" s="18">
        <v>11.6</v>
      </c>
    </row>
    <row r="2978" spans="2:6" ht="16.5" customHeight="1" thickBot="1" x14ac:dyDescent="0.3">
      <c r="B2978" s="14">
        <v>46040</v>
      </c>
      <c r="C2978" s="15" t="s">
        <v>129</v>
      </c>
      <c r="D2978" s="16" t="s">
        <v>385</v>
      </c>
      <c r="E2978" s="17">
        <v>1</v>
      </c>
      <c r="F2978" s="18">
        <v>5.3</v>
      </c>
    </row>
    <row r="2979" spans="2:6" ht="16.5" customHeight="1" thickBot="1" x14ac:dyDescent="0.3">
      <c r="B2979" s="14">
        <v>46040</v>
      </c>
      <c r="C2979" s="15" t="s">
        <v>130</v>
      </c>
      <c r="D2979" s="16" t="s">
        <v>386</v>
      </c>
      <c r="E2979" s="17">
        <v>1</v>
      </c>
      <c r="F2979" s="18">
        <v>5.5</v>
      </c>
    </row>
    <row r="2980" spans="2:6" ht="16.5" customHeight="1" thickBot="1" x14ac:dyDescent="0.3">
      <c r="B2980" s="14">
        <v>46040</v>
      </c>
      <c r="C2980" s="15" t="s">
        <v>139</v>
      </c>
      <c r="D2980" s="16" t="s">
        <v>395</v>
      </c>
      <c r="E2980" s="17">
        <v>1</v>
      </c>
      <c r="F2980" s="18">
        <v>5.5</v>
      </c>
    </row>
    <row r="2981" spans="2:6" ht="16.5" customHeight="1" thickBot="1" x14ac:dyDescent="0.3">
      <c r="B2981" s="14">
        <v>46040</v>
      </c>
      <c r="C2981" s="15" t="s">
        <v>157</v>
      </c>
      <c r="D2981" s="16" t="s">
        <v>413</v>
      </c>
      <c r="E2981" s="17">
        <v>5</v>
      </c>
      <c r="F2981" s="18">
        <v>32.5</v>
      </c>
    </row>
    <row r="2982" spans="2:6" ht="16.5" customHeight="1" thickBot="1" x14ac:dyDescent="0.3">
      <c r="B2982" s="14">
        <v>46040</v>
      </c>
      <c r="C2982" s="15" t="s">
        <v>160</v>
      </c>
      <c r="D2982" s="16" t="s">
        <v>416</v>
      </c>
      <c r="E2982" s="17">
        <v>2</v>
      </c>
      <c r="F2982" s="18">
        <v>11</v>
      </c>
    </row>
    <row r="2983" spans="2:6" ht="16.5" customHeight="1" thickBot="1" x14ac:dyDescent="0.3">
      <c r="B2983" s="14">
        <v>46040</v>
      </c>
      <c r="C2983" s="15" t="s">
        <v>163</v>
      </c>
      <c r="D2983" s="16" t="s">
        <v>696</v>
      </c>
      <c r="E2983" s="17">
        <v>2</v>
      </c>
      <c r="F2983" s="18">
        <v>11.6</v>
      </c>
    </row>
    <row r="2984" spans="2:6" ht="16.5" customHeight="1" thickBot="1" x14ac:dyDescent="0.3">
      <c r="B2984" s="14">
        <v>46040</v>
      </c>
      <c r="C2984" s="15" t="s">
        <v>165</v>
      </c>
      <c r="D2984" s="16" t="s">
        <v>421</v>
      </c>
      <c r="E2984" s="17">
        <v>1</v>
      </c>
      <c r="F2984" s="18">
        <v>6.5</v>
      </c>
    </row>
    <row r="2985" spans="2:6" ht="16.5" customHeight="1" thickBot="1" x14ac:dyDescent="0.3">
      <c r="B2985" s="14">
        <v>46040</v>
      </c>
      <c r="C2985" s="15" t="s">
        <v>171</v>
      </c>
      <c r="D2985" s="16" t="s">
        <v>670</v>
      </c>
      <c r="E2985" s="17">
        <v>1</v>
      </c>
      <c r="F2985" s="18">
        <v>6</v>
      </c>
    </row>
    <row r="2986" spans="2:6" ht="16.5" customHeight="1" thickBot="1" x14ac:dyDescent="0.3">
      <c r="B2986" s="14">
        <v>46040</v>
      </c>
      <c r="C2986" s="15" t="s">
        <v>172</v>
      </c>
      <c r="D2986" s="16" t="s">
        <v>643</v>
      </c>
      <c r="E2986" s="17">
        <v>1</v>
      </c>
      <c r="F2986" s="18">
        <v>5.7</v>
      </c>
    </row>
    <row r="2987" spans="2:6" ht="16.5" customHeight="1" thickBot="1" x14ac:dyDescent="0.3">
      <c r="B2987" s="14">
        <v>46040</v>
      </c>
      <c r="C2987" s="15" t="s">
        <v>174</v>
      </c>
      <c r="D2987" s="16" t="s">
        <v>661</v>
      </c>
      <c r="E2987" s="17">
        <v>4</v>
      </c>
      <c r="F2987" s="18">
        <v>23.2</v>
      </c>
    </row>
    <row r="2988" spans="2:6" ht="16.5" customHeight="1" thickBot="1" x14ac:dyDescent="0.3">
      <c r="B2988" s="14">
        <v>46040</v>
      </c>
      <c r="C2988" s="15" t="s">
        <v>179</v>
      </c>
      <c r="D2988" s="16" t="s">
        <v>712</v>
      </c>
      <c r="E2988" s="17">
        <v>1</v>
      </c>
      <c r="F2988" s="18">
        <v>5.3</v>
      </c>
    </row>
    <row r="2989" spans="2:6" ht="16.5" customHeight="1" thickBot="1" x14ac:dyDescent="0.3">
      <c r="B2989" s="14">
        <v>46040</v>
      </c>
      <c r="C2989" s="15" t="s">
        <v>195</v>
      </c>
      <c r="D2989" s="16" t="s">
        <v>451</v>
      </c>
      <c r="E2989" s="17">
        <v>10</v>
      </c>
      <c r="F2989" s="18">
        <v>55</v>
      </c>
    </row>
    <row r="2990" spans="2:6" ht="16.5" customHeight="1" thickBot="1" x14ac:dyDescent="0.3">
      <c r="B2990" s="14">
        <v>46040</v>
      </c>
      <c r="C2990" s="15" t="s">
        <v>205</v>
      </c>
      <c r="D2990" s="16" t="s">
        <v>461</v>
      </c>
      <c r="E2990" s="17">
        <v>3</v>
      </c>
      <c r="F2990" s="18">
        <v>17.100000000000001</v>
      </c>
    </row>
    <row r="2991" spans="2:6" ht="16.5" customHeight="1" thickBot="1" x14ac:dyDescent="0.3">
      <c r="B2991" s="14">
        <v>46040</v>
      </c>
      <c r="C2991" s="15" t="s">
        <v>215</v>
      </c>
      <c r="D2991" s="16" t="s">
        <v>471</v>
      </c>
      <c r="E2991" s="17">
        <v>5</v>
      </c>
      <c r="F2991" s="18">
        <v>34</v>
      </c>
    </row>
    <row r="2992" spans="2:6" ht="16.5" customHeight="1" thickBot="1" x14ac:dyDescent="0.3">
      <c r="B2992" s="14">
        <v>46040</v>
      </c>
      <c r="C2992" s="15" t="s">
        <v>216</v>
      </c>
      <c r="D2992" s="16" t="s">
        <v>472</v>
      </c>
      <c r="E2992" s="17">
        <v>1</v>
      </c>
      <c r="F2992" s="18">
        <v>6.3</v>
      </c>
    </row>
    <row r="2993" spans="2:6" ht="16.5" customHeight="1" thickBot="1" x14ac:dyDescent="0.3">
      <c r="B2993" s="14">
        <v>46040</v>
      </c>
      <c r="C2993" s="15" t="s">
        <v>219</v>
      </c>
      <c r="D2993" s="16" t="s">
        <v>475</v>
      </c>
      <c r="E2993" s="17">
        <v>5</v>
      </c>
      <c r="F2993" s="18">
        <v>30</v>
      </c>
    </row>
    <row r="2994" spans="2:6" ht="16.5" customHeight="1" thickBot="1" x14ac:dyDescent="0.3">
      <c r="B2994" s="14">
        <v>46040</v>
      </c>
      <c r="C2994" s="15" t="s">
        <v>226</v>
      </c>
      <c r="D2994" s="16" t="s">
        <v>482</v>
      </c>
      <c r="E2994" s="17">
        <v>1</v>
      </c>
      <c r="F2994" s="18">
        <v>5.5</v>
      </c>
    </row>
    <row r="2995" spans="2:6" ht="16.5" customHeight="1" thickBot="1" x14ac:dyDescent="0.3">
      <c r="B2995" s="14">
        <v>46040</v>
      </c>
      <c r="C2995" s="15" t="s">
        <v>227</v>
      </c>
      <c r="D2995" s="16" t="s">
        <v>483</v>
      </c>
      <c r="E2995" s="17">
        <v>1</v>
      </c>
      <c r="F2995" s="18">
        <v>6.5</v>
      </c>
    </row>
    <row r="2996" spans="2:6" ht="16.5" customHeight="1" thickBot="1" x14ac:dyDescent="0.3">
      <c r="B2996" s="14">
        <v>46040</v>
      </c>
      <c r="C2996" s="15" t="s">
        <v>231</v>
      </c>
      <c r="D2996" s="16" t="s">
        <v>487</v>
      </c>
      <c r="E2996" s="17">
        <v>2</v>
      </c>
      <c r="F2996" s="18">
        <v>13.6</v>
      </c>
    </row>
    <row r="2997" spans="2:6" ht="16.5" customHeight="1" thickBot="1" x14ac:dyDescent="0.3">
      <c r="B2997" s="14">
        <v>46040</v>
      </c>
      <c r="C2997" s="15" t="s">
        <v>232</v>
      </c>
      <c r="D2997" s="16" t="s">
        <v>488</v>
      </c>
      <c r="E2997" s="17">
        <v>4</v>
      </c>
      <c r="F2997" s="18">
        <v>22</v>
      </c>
    </row>
    <row r="2998" spans="2:6" ht="16.5" customHeight="1" thickBot="1" x14ac:dyDescent="0.3">
      <c r="B2998" s="14">
        <v>46040</v>
      </c>
      <c r="C2998" s="15" t="s">
        <v>113</v>
      </c>
      <c r="D2998" s="16" t="s">
        <v>645</v>
      </c>
      <c r="E2998" s="17">
        <v>1</v>
      </c>
      <c r="F2998" s="18">
        <v>8</v>
      </c>
    </row>
    <row r="2999" spans="2:6" ht="16.5" customHeight="1" thickBot="1" x14ac:dyDescent="0.3">
      <c r="B2999" s="14">
        <v>46040</v>
      </c>
      <c r="C2999" s="15" t="s">
        <v>199</v>
      </c>
      <c r="D2999" s="16" t="s">
        <v>674</v>
      </c>
      <c r="E2999" s="17">
        <v>1</v>
      </c>
      <c r="F2999" s="18">
        <v>7.7</v>
      </c>
    </row>
    <row r="3000" spans="2:6" ht="16.5" customHeight="1" thickBot="1" x14ac:dyDescent="0.3">
      <c r="B3000" s="14">
        <v>46040</v>
      </c>
      <c r="C3000" s="15" t="s">
        <v>200</v>
      </c>
      <c r="D3000" s="16" t="s">
        <v>646</v>
      </c>
      <c r="E3000" s="17">
        <v>1</v>
      </c>
      <c r="F3000" s="18">
        <v>7.4</v>
      </c>
    </row>
    <row r="3001" spans="2:6" ht="16.5" customHeight="1" thickBot="1" x14ac:dyDescent="0.3">
      <c r="B3001" s="14">
        <v>46040</v>
      </c>
      <c r="C3001" s="15">
        <v>10026</v>
      </c>
      <c r="D3001" s="16" t="s">
        <v>698</v>
      </c>
      <c r="E3001" s="17">
        <v>1</v>
      </c>
      <c r="F3001" s="18">
        <v>7.9</v>
      </c>
    </row>
    <row r="3002" spans="2:6" ht="16.5" customHeight="1" thickBot="1" x14ac:dyDescent="0.3">
      <c r="B3002" s="14">
        <v>46040</v>
      </c>
      <c r="C3002" s="15" t="s">
        <v>118</v>
      </c>
      <c r="D3002" s="16" t="s">
        <v>649</v>
      </c>
      <c r="E3002" s="17">
        <v>8</v>
      </c>
      <c r="F3002" s="18">
        <v>44</v>
      </c>
    </row>
    <row r="3003" spans="2:6" ht="16.5" customHeight="1" thickBot="1" x14ac:dyDescent="0.3">
      <c r="B3003" s="14">
        <v>46040</v>
      </c>
      <c r="C3003" s="15" t="s">
        <v>120</v>
      </c>
      <c r="D3003" s="16" t="s">
        <v>693</v>
      </c>
      <c r="E3003" s="17">
        <v>1</v>
      </c>
      <c r="F3003" s="18">
        <v>5.5</v>
      </c>
    </row>
    <row r="3004" spans="2:6" ht="16.5" customHeight="1" thickBot="1" x14ac:dyDescent="0.3">
      <c r="B3004" s="14">
        <v>46040</v>
      </c>
      <c r="C3004" s="15" t="s">
        <v>122</v>
      </c>
      <c r="D3004" s="16" t="s">
        <v>650</v>
      </c>
      <c r="E3004" s="17">
        <v>3</v>
      </c>
      <c r="F3004" s="18">
        <v>16.5</v>
      </c>
    </row>
    <row r="3005" spans="2:6" ht="16.5" customHeight="1" thickBot="1" x14ac:dyDescent="0.3">
      <c r="B3005" s="14">
        <v>46040</v>
      </c>
      <c r="C3005" s="15" t="s">
        <v>123</v>
      </c>
      <c r="D3005" s="16" t="s">
        <v>651</v>
      </c>
      <c r="E3005" s="17">
        <v>5</v>
      </c>
      <c r="F3005" s="18">
        <v>27.5</v>
      </c>
    </row>
    <row r="3006" spans="2:6" ht="16.5" customHeight="1" thickBot="1" x14ac:dyDescent="0.3">
      <c r="B3006" s="14">
        <v>46040</v>
      </c>
      <c r="C3006" s="15" t="s">
        <v>131</v>
      </c>
      <c r="D3006" s="16" t="s">
        <v>387</v>
      </c>
      <c r="E3006" s="17">
        <v>1</v>
      </c>
      <c r="F3006" s="18">
        <v>5.5</v>
      </c>
    </row>
    <row r="3007" spans="2:6" ht="16.5" customHeight="1" thickBot="1" x14ac:dyDescent="0.3">
      <c r="B3007" s="14">
        <v>46040</v>
      </c>
      <c r="C3007" s="15" t="s">
        <v>140</v>
      </c>
      <c r="D3007" s="16" t="s">
        <v>396</v>
      </c>
      <c r="E3007" s="17">
        <v>3</v>
      </c>
      <c r="F3007" s="18">
        <v>15</v>
      </c>
    </row>
    <row r="3008" spans="2:6" ht="16.5" customHeight="1" thickBot="1" x14ac:dyDescent="0.3">
      <c r="B3008" s="14">
        <v>46040</v>
      </c>
      <c r="C3008" s="15">
        <v>10</v>
      </c>
      <c r="D3008" s="16" t="s">
        <v>700</v>
      </c>
      <c r="E3008" s="17">
        <v>1</v>
      </c>
      <c r="F3008" s="18">
        <v>1</v>
      </c>
    </row>
    <row r="3009" spans="2:6" ht="16.5" customHeight="1" thickBot="1" x14ac:dyDescent="0.3">
      <c r="B3009" s="14">
        <v>46040</v>
      </c>
      <c r="C3009" s="15">
        <v>10008</v>
      </c>
      <c r="D3009" s="16" t="s">
        <v>652</v>
      </c>
      <c r="E3009" s="17">
        <v>1</v>
      </c>
      <c r="F3009" s="18">
        <v>2.2000000000000002</v>
      </c>
    </row>
    <row r="3010" spans="2:6" ht="16.5" customHeight="1" thickBot="1" x14ac:dyDescent="0.3">
      <c r="B3010" s="14">
        <v>46040</v>
      </c>
      <c r="C3010" s="15">
        <v>10009</v>
      </c>
      <c r="D3010" s="16" t="s">
        <v>660</v>
      </c>
      <c r="E3010" s="17">
        <v>1</v>
      </c>
      <c r="F3010" s="18">
        <v>1.5</v>
      </c>
    </row>
    <row r="3011" spans="2:6" ht="16.5" customHeight="1" thickBot="1" x14ac:dyDescent="0.3">
      <c r="B3011" s="22">
        <v>46040</v>
      </c>
      <c r="C3011" s="23">
        <v>10155</v>
      </c>
      <c r="D3011" s="24" t="s">
        <v>701</v>
      </c>
      <c r="E3011" s="25">
        <v>1</v>
      </c>
      <c r="F3011" s="26">
        <v>1.7</v>
      </c>
    </row>
    <row r="3012" spans="2:6" ht="15.75" customHeight="1" x14ac:dyDescent="0.25">
      <c r="B3012" s="14">
        <v>46041</v>
      </c>
      <c r="C3012" s="15" t="s">
        <v>103</v>
      </c>
      <c r="D3012" s="16" t="s">
        <v>653</v>
      </c>
      <c r="E3012" s="17">
        <v>2</v>
      </c>
      <c r="F3012" s="18">
        <v>11</v>
      </c>
    </row>
    <row r="3013" spans="2:6" ht="16.5" customHeight="1" thickBot="1" x14ac:dyDescent="0.3">
      <c r="B3013" s="14">
        <v>46041</v>
      </c>
      <c r="C3013" s="15" t="s">
        <v>107</v>
      </c>
      <c r="D3013" s="16" t="s">
        <v>705</v>
      </c>
      <c r="E3013" s="17">
        <v>2</v>
      </c>
      <c r="F3013" s="18">
        <v>10</v>
      </c>
    </row>
    <row r="3014" spans="2:6" ht="16.5" customHeight="1" thickBot="1" x14ac:dyDescent="0.3">
      <c r="B3014" s="14">
        <v>46041</v>
      </c>
      <c r="C3014" s="15" t="s">
        <v>110</v>
      </c>
      <c r="D3014" s="16" t="s">
        <v>667</v>
      </c>
      <c r="E3014" s="17">
        <v>3</v>
      </c>
      <c r="F3014" s="18">
        <v>16.5</v>
      </c>
    </row>
    <row r="3015" spans="2:6" ht="16.5" customHeight="1" thickBot="1" x14ac:dyDescent="0.3">
      <c r="B3015" s="14">
        <v>46041</v>
      </c>
      <c r="C3015" s="15" t="s">
        <v>115</v>
      </c>
      <c r="D3015" s="16" t="s">
        <v>640</v>
      </c>
      <c r="E3015" s="17">
        <v>1</v>
      </c>
      <c r="F3015" s="18">
        <v>5.8</v>
      </c>
    </row>
    <row r="3016" spans="2:6" ht="16.5" customHeight="1" thickBot="1" x14ac:dyDescent="0.3">
      <c r="B3016" s="14">
        <v>46041</v>
      </c>
      <c r="C3016" s="15" t="s">
        <v>129</v>
      </c>
      <c r="D3016" s="16" t="s">
        <v>385</v>
      </c>
      <c r="E3016" s="17">
        <v>1</v>
      </c>
      <c r="F3016" s="18">
        <v>5.3</v>
      </c>
    </row>
    <row r="3017" spans="2:6" ht="16.5" customHeight="1" thickBot="1" x14ac:dyDescent="0.3">
      <c r="B3017" s="14">
        <v>46041</v>
      </c>
      <c r="C3017" s="15" t="s">
        <v>130</v>
      </c>
      <c r="D3017" s="16" t="s">
        <v>386</v>
      </c>
      <c r="E3017" s="17">
        <v>4</v>
      </c>
      <c r="F3017" s="18">
        <v>22</v>
      </c>
    </row>
    <row r="3018" spans="2:6" ht="16.5" customHeight="1" thickBot="1" x14ac:dyDescent="0.3">
      <c r="B3018" s="14">
        <v>46041</v>
      </c>
      <c r="C3018" s="15" t="s">
        <v>132</v>
      </c>
      <c r="D3018" s="16" t="s">
        <v>388</v>
      </c>
      <c r="E3018" s="17">
        <v>1</v>
      </c>
      <c r="F3018" s="18">
        <v>5.5</v>
      </c>
    </row>
    <row r="3019" spans="2:6" ht="16.5" customHeight="1" thickBot="1" x14ac:dyDescent="0.3">
      <c r="B3019" s="14">
        <v>46041</v>
      </c>
      <c r="C3019" s="15" t="s">
        <v>138</v>
      </c>
      <c r="D3019" s="16" t="s">
        <v>394</v>
      </c>
      <c r="E3019" s="17">
        <v>1</v>
      </c>
      <c r="F3019" s="18">
        <v>5.5</v>
      </c>
    </row>
    <row r="3020" spans="2:6" ht="16.5" customHeight="1" thickBot="1" x14ac:dyDescent="0.3">
      <c r="B3020" s="14">
        <v>46041</v>
      </c>
      <c r="C3020" s="15" t="s">
        <v>139</v>
      </c>
      <c r="D3020" s="16" t="s">
        <v>395</v>
      </c>
      <c r="E3020" s="17">
        <v>1</v>
      </c>
      <c r="F3020" s="18">
        <v>5.5</v>
      </c>
    </row>
    <row r="3021" spans="2:6" ht="16.5" customHeight="1" thickBot="1" x14ac:dyDescent="0.3">
      <c r="B3021" s="14">
        <v>46041</v>
      </c>
      <c r="C3021" s="15" t="s">
        <v>157</v>
      </c>
      <c r="D3021" s="16" t="s">
        <v>413</v>
      </c>
      <c r="E3021" s="17">
        <v>2</v>
      </c>
      <c r="F3021" s="18">
        <v>13</v>
      </c>
    </row>
    <row r="3022" spans="2:6" ht="16.5" customHeight="1" thickBot="1" x14ac:dyDescent="0.3">
      <c r="B3022" s="14">
        <v>46041</v>
      </c>
      <c r="C3022" s="15" t="s">
        <v>165</v>
      </c>
      <c r="D3022" s="16" t="s">
        <v>421</v>
      </c>
      <c r="E3022" s="17">
        <v>1</v>
      </c>
      <c r="F3022" s="18">
        <v>6.5</v>
      </c>
    </row>
    <row r="3023" spans="2:6" ht="16.5" customHeight="1" thickBot="1" x14ac:dyDescent="0.3">
      <c r="B3023" s="14">
        <v>46041</v>
      </c>
      <c r="C3023" s="15" t="s">
        <v>174</v>
      </c>
      <c r="D3023" s="16" t="s">
        <v>661</v>
      </c>
      <c r="E3023" s="17">
        <v>2</v>
      </c>
      <c r="F3023" s="18">
        <v>11.6</v>
      </c>
    </row>
    <row r="3024" spans="2:6" ht="16.5" customHeight="1" thickBot="1" x14ac:dyDescent="0.3">
      <c r="B3024" s="14">
        <v>46041</v>
      </c>
      <c r="C3024" s="15" t="s">
        <v>179</v>
      </c>
      <c r="D3024" s="16" t="s">
        <v>712</v>
      </c>
      <c r="E3024" s="17">
        <v>2</v>
      </c>
      <c r="F3024" s="18">
        <v>10.6</v>
      </c>
    </row>
    <row r="3025" spans="2:6" ht="16.5" customHeight="1" thickBot="1" x14ac:dyDescent="0.3">
      <c r="B3025" s="14">
        <v>46041</v>
      </c>
      <c r="C3025" s="15" t="s">
        <v>183</v>
      </c>
      <c r="D3025" s="16" t="s">
        <v>439</v>
      </c>
      <c r="E3025" s="17">
        <v>1</v>
      </c>
      <c r="F3025" s="18">
        <v>5.3</v>
      </c>
    </row>
    <row r="3026" spans="2:6" ht="16.5" customHeight="1" thickBot="1" x14ac:dyDescent="0.3">
      <c r="B3026" s="14">
        <v>46041</v>
      </c>
      <c r="C3026" s="15" t="s">
        <v>184</v>
      </c>
      <c r="D3026" s="16" t="s">
        <v>440</v>
      </c>
      <c r="E3026" s="17">
        <v>3</v>
      </c>
      <c r="F3026" s="18">
        <v>15.9</v>
      </c>
    </row>
    <row r="3027" spans="2:6" ht="16.5" customHeight="1" thickBot="1" x14ac:dyDescent="0.3">
      <c r="B3027" s="14">
        <v>46041</v>
      </c>
      <c r="C3027" s="15" t="s">
        <v>192</v>
      </c>
      <c r="D3027" s="16" t="s">
        <v>448</v>
      </c>
      <c r="E3027" s="17">
        <v>1</v>
      </c>
      <c r="F3027" s="18">
        <v>5.5</v>
      </c>
    </row>
    <row r="3028" spans="2:6" ht="16.5" customHeight="1" thickBot="1" x14ac:dyDescent="0.3">
      <c r="B3028" s="14">
        <v>46041</v>
      </c>
      <c r="C3028" s="15" t="s">
        <v>195</v>
      </c>
      <c r="D3028" s="16" t="s">
        <v>451</v>
      </c>
      <c r="E3028" s="17">
        <v>16</v>
      </c>
      <c r="F3028" s="18">
        <v>88</v>
      </c>
    </row>
    <row r="3029" spans="2:6" ht="16.5" customHeight="1" thickBot="1" x14ac:dyDescent="0.3">
      <c r="B3029" s="14">
        <v>46041</v>
      </c>
      <c r="C3029" s="15" t="s">
        <v>201</v>
      </c>
      <c r="D3029" s="16" t="s">
        <v>664</v>
      </c>
      <c r="E3029" s="17">
        <v>1</v>
      </c>
      <c r="F3029" s="18">
        <v>5.5</v>
      </c>
    </row>
    <row r="3030" spans="2:6" ht="16.5" customHeight="1" thickBot="1" x14ac:dyDescent="0.3">
      <c r="B3030" s="14">
        <v>46041</v>
      </c>
      <c r="C3030" s="15" t="s">
        <v>207</v>
      </c>
      <c r="D3030" s="16" t="s">
        <v>463</v>
      </c>
      <c r="E3030" s="17">
        <v>1</v>
      </c>
      <c r="F3030" s="18">
        <v>2.6</v>
      </c>
    </row>
    <row r="3031" spans="2:6" ht="32.25" customHeight="1" thickBot="1" x14ac:dyDescent="0.3">
      <c r="B3031" s="14">
        <v>46041</v>
      </c>
      <c r="C3031" s="15" t="s">
        <v>215</v>
      </c>
      <c r="D3031" s="16" t="s">
        <v>471</v>
      </c>
      <c r="E3031" s="17">
        <v>7</v>
      </c>
      <c r="F3031" s="18">
        <v>47.6</v>
      </c>
    </row>
    <row r="3032" spans="2:6" ht="16.5" customHeight="1" thickBot="1" x14ac:dyDescent="0.3">
      <c r="B3032" s="14">
        <v>46041</v>
      </c>
      <c r="C3032" s="15" t="s">
        <v>216</v>
      </c>
      <c r="D3032" s="16" t="s">
        <v>472</v>
      </c>
      <c r="E3032" s="17">
        <v>3</v>
      </c>
      <c r="F3032" s="18">
        <v>18.899999999999999</v>
      </c>
    </row>
    <row r="3033" spans="2:6" ht="16.5" customHeight="1" thickBot="1" x14ac:dyDescent="0.3">
      <c r="B3033" s="14">
        <v>46041</v>
      </c>
      <c r="C3033" s="15" t="s">
        <v>219</v>
      </c>
      <c r="D3033" s="16" t="s">
        <v>475</v>
      </c>
      <c r="E3033" s="17">
        <v>2</v>
      </c>
      <c r="F3033" s="18">
        <v>12</v>
      </c>
    </row>
    <row r="3034" spans="2:6" ht="16.5" customHeight="1" thickBot="1" x14ac:dyDescent="0.3">
      <c r="B3034" s="14">
        <v>46041</v>
      </c>
      <c r="C3034" s="15" t="s">
        <v>225</v>
      </c>
      <c r="D3034" s="16" t="s">
        <v>481</v>
      </c>
      <c r="E3034" s="17">
        <v>3</v>
      </c>
      <c r="F3034" s="18">
        <v>18.899999999999999</v>
      </c>
    </row>
    <row r="3035" spans="2:6" ht="16.5" customHeight="1" thickBot="1" x14ac:dyDescent="0.3">
      <c r="B3035" s="14">
        <v>46041</v>
      </c>
      <c r="C3035" s="15" t="s">
        <v>226</v>
      </c>
      <c r="D3035" s="16" t="s">
        <v>482</v>
      </c>
      <c r="E3035" s="17">
        <v>1</v>
      </c>
      <c r="F3035" s="18">
        <v>5.5</v>
      </c>
    </row>
    <row r="3036" spans="2:6" ht="16.5" customHeight="1" thickBot="1" x14ac:dyDescent="0.3">
      <c r="B3036" s="14">
        <v>46041</v>
      </c>
      <c r="C3036" s="15" t="s">
        <v>231</v>
      </c>
      <c r="D3036" s="16" t="s">
        <v>487</v>
      </c>
      <c r="E3036" s="17">
        <v>7</v>
      </c>
      <c r="F3036" s="18">
        <v>47.6</v>
      </c>
    </row>
    <row r="3037" spans="2:6" ht="16.5" customHeight="1" thickBot="1" x14ac:dyDescent="0.3">
      <c r="B3037" s="14">
        <v>46041</v>
      </c>
      <c r="C3037" s="15" t="s">
        <v>232</v>
      </c>
      <c r="D3037" s="16" t="s">
        <v>488</v>
      </c>
      <c r="E3037" s="17">
        <v>1</v>
      </c>
      <c r="F3037" s="18">
        <v>5.5</v>
      </c>
    </row>
    <row r="3038" spans="2:6" ht="16.5" customHeight="1" thickBot="1" x14ac:dyDescent="0.3">
      <c r="B3038" s="14">
        <v>46041</v>
      </c>
      <c r="C3038" s="15" t="s">
        <v>235</v>
      </c>
      <c r="D3038" s="16" t="s">
        <v>702</v>
      </c>
      <c r="E3038" s="17">
        <v>1</v>
      </c>
      <c r="F3038" s="18">
        <v>5.8</v>
      </c>
    </row>
    <row r="3039" spans="2:6" ht="16.5" customHeight="1" thickBot="1" x14ac:dyDescent="0.3">
      <c r="B3039" s="14">
        <v>46041</v>
      </c>
      <c r="C3039" s="15" t="s">
        <v>236</v>
      </c>
      <c r="D3039" s="16" t="s">
        <v>644</v>
      </c>
      <c r="E3039" s="17">
        <v>1</v>
      </c>
      <c r="F3039" s="18">
        <v>6.5</v>
      </c>
    </row>
    <row r="3040" spans="2:6" ht="16.5" customHeight="1" thickBot="1" x14ac:dyDescent="0.3">
      <c r="B3040" s="14">
        <v>46041</v>
      </c>
      <c r="C3040" s="15" t="s">
        <v>200</v>
      </c>
      <c r="D3040" s="16" t="s">
        <v>646</v>
      </c>
      <c r="E3040" s="17">
        <v>2</v>
      </c>
      <c r="F3040" s="18">
        <v>14.8</v>
      </c>
    </row>
    <row r="3041" spans="2:6" ht="16.5" customHeight="1" thickBot="1" x14ac:dyDescent="0.3">
      <c r="B3041" s="14">
        <v>46041</v>
      </c>
      <c r="C3041" s="15">
        <v>10024</v>
      </c>
      <c r="D3041" s="16" t="s">
        <v>672</v>
      </c>
      <c r="E3041" s="17">
        <v>1</v>
      </c>
      <c r="F3041" s="18">
        <v>7.9</v>
      </c>
    </row>
    <row r="3042" spans="2:6" ht="16.5" customHeight="1" thickBot="1" x14ac:dyDescent="0.3">
      <c r="B3042" s="14">
        <v>46041</v>
      </c>
      <c r="C3042" s="15">
        <v>10046</v>
      </c>
      <c r="D3042" s="16" t="s">
        <v>683</v>
      </c>
      <c r="E3042" s="17">
        <v>1</v>
      </c>
      <c r="F3042" s="18">
        <v>9.4</v>
      </c>
    </row>
    <row r="3043" spans="2:6" ht="16.5" customHeight="1" thickBot="1" x14ac:dyDescent="0.3">
      <c r="B3043" s="14">
        <v>46041</v>
      </c>
      <c r="C3043" s="15" t="s">
        <v>116</v>
      </c>
      <c r="D3043" s="16" t="s">
        <v>665</v>
      </c>
      <c r="E3043" s="17">
        <v>3</v>
      </c>
      <c r="F3043" s="18">
        <v>16.5</v>
      </c>
    </row>
    <row r="3044" spans="2:6" ht="16.5" customHeight="1" thickBot="1" x14ac:dyDescent="0.3">
      <c r="B3044" s="14">
        <v>46041</v>
      </c>
      <c r="C3044" s="15" t="s">
        <v>119</v>
      </c>
      <c r="D3044" s="16" t="s">
        <v>657</v>
      </c>
      <c r="E3044" s="17">
        <v>2</v>
      </c>
      <c r="F3044" s="18">
        <v>11</v>
      </c>
    </row>
    <row r="3045" spans="2:6" ht="16.5" customHeight="1" thickBot="1" x14ac:dyDescent="0.3">
      <c r="B3045" s="14">
        <v>46041</v>
      </c>
      <c r="C3045" s="15" t="s">
        <v>120</v>
      </c>
      <c r="D3045" s="16" t="s">
        <v>693</v>
      </c>
      <c r="E3045" s="17">
        <v>4</v>
      </c>
      <c r="F3045" s="18">
        <v>22</v>
      </c>
    </row>
    <row r="3046" spans="2:6" ht="16.5" customHeight="1" thickBot="1" x14ac:dyDescent="0.3">
      <c r="B3046" s="14">
        <v>46041</v>
      </c>
      <c r="C3046" s="15" t="s">
        <v>122</v>
      </c>
      <c r="D3046" s="16" t="s">
        <v>650</v>
      </c>
      <c r="E3046" s="17">
        <v>3</v>
      </c>
      <c r="F3046" s="18">
        <v>16.5</v>
      </c>
    </row>
    <row r="3047" spans="2:6" ht="16.5" customHeight="1" thickBot="1" x14ac:dyDescent="0.3">
      <c r="B3047" s="14">
        <v>46041</v>
      </c>
      <c r="C3047" s="15" t="s">
        <v>123</v>
      </c>
      <c r="D3047" s="16" t="s">
        <v>651</v>
      </c>
      <c r="E3047" s="17">
        <v>5</v>
      </c>
      <c r="F3047" s="18">
        <v>27.5</v>
      </c>
    </row>
    <row r="3048" spans="2:6" ht="16.5" customHeight="1" thickBot="1" x14ac:dyDescent="0.3">
      <c r="B3048" s="14">
        <v>46041</v>
      </c>
      <c r="C3048" s="15" t="s">
        <v>131</v>
      </c>
      <c r="D3048" s="16" t="s">
        <v>387</v>
      </c>
      <c r="E3048" s="17">
        <v>1</v>
      </c>
      <c r="F3048" s="18">
        <v>5.5</v>
      </c>
    </row>
    <row r="3049" spans="2:6" ht="16.5" customHeight="1" thickBot="1" x14ac:dyDescent="0.3">
      <c r="B3049" s="14">
        <v>46041</v>
      </c>
      <c r="C3049" s="15" t="s">
        <v>135</v>
      </c>
      <c r="D3049" s="16" t="s">
        <v>391</v>
      </c>
      <c r="E3049" s="17">
        <v>3</v>
      </c>
      <c r="F3049" s="18">
        <v>12.9</v>
      </c>
    </row>
    <row r="3050" spans="2:6" ht="16.5" customHeight="1" thickBot="1" x14ac:dyDescent="0.3">
      <c r="B3050" s="14">
        <v>46041</v>
      </c>
      <c r="C3050" s="15">
        <v>10</v>
      </c>
      <c r="D3050" s="16" t="s">
        <v>700</v>
      </c>
      <c r="E3050" s="17">
        <v>2</v>
      </c>
      <c r="F3050" s="18">
        <v>2</v>
      </c>
    </row>
    <row r="3051" spans="2:6" ht="16.5" customHeight="1" thickBot="1" x14ac:dyDescent="0.3">
      <c r="B3051" s="22">
        <v>46041</v>
      </c>
      <c r="C3051" s="23">
        <v>10008</v>
      </c>
      <c r="D3051" s="24" t="s">
        <v>652</v>
      </c>
      <c r="E3051" s="25">
        <v>1</v>
      </c>
      <c r="F3051" s="26">
        <v>2.2000000000000002</v>
      </c>
    </row>
    <row r="3052" spans="2:6" ht="15.75" customHeight="1" x14ac:dyDescent="0.25">
      <c r="B3052" s="14">
        <v>46042</v>
      </c>
      <c r="C3052" s="15" t="s">
        <v>103</v>
      </c>
      <c r="D3052" s="16" t="s">
        <v>653</v>
      </c>
      <c r="E3052" s="17">
        <v>4</v>
      </c>
      <c r="F3052" s="18">
        <v>22</v>
      </c>
    </row>
    <row r="3053" spans="2:6" ht="16.5" customHeight="1" thickBot="1" x14ac:dyDescent="0.3">
      <c r="B3053" s="14">
        <v>46042</v>
      </c>
      <c r="C3053" s="15" t="s">
        <v>106</v>
      </c>
      <c r="D3053" s="16" t="s">
        <v>710</v>
      </c>
      <c r="E3053" s="17">
        <v>1</v>
      </c>
      <c r="F3053" s="18">
        <v>5</v>
      </c>
    </row>
    <row r="3054" spans="2:6" ht="16.5" customHeight="1" thickBot="1" x14ac:dyDescent="0.3">
      <c r="B3054" s="14">
        <v>46042</v>
      </c>
      <c r="C3054" s="15" t="s">
        <v>107</v>
      </c>
      <c r="D3054" s="16" t="s">
        <v>705</v>
      </c>
      <c r="E3054" s="17">
        <v>1</v>
      </c>
      <c r="F3054" s="18">
        <v>5</v>
      </c>
    </row>
    <row r="3055" spans="2:6" ht="16.5" customHeight="1" thickBot="1" x14ac:dyDescent="0.3">
      <c r="B3055" s="14">
        <v>46042</v>
      </c>
      <c r="C3055" s="15" t="s">
        <v>110</v>
      </c>
      <c r="D3055" s="16" t="s">
        <v>667</v>
      </c>
      <c r="E3055" s="17">
        <v>2</v>
      </c>
      <c r="F3055" s="18">
        <v>11</v>
      </c>
    </row>
    <row r="3056" spans="2:6" ht="16.5" customHeight="1" thickBot="1" x14ac:dyDescent="0.3">
      <c r="B3056" s="14">
        <v>46042</v>
      </c>
      <c r="C3056" s="15" t="s">
        <v>115</v>
      </c>
      <c r="D3056" s="16" t="s">
        <v>640</v>
      </c>
      <c r="E3056" s="17">
        <v>2</v>
      </c>
      <c r="F3056" s="18">
        <v>11.6</v>
      </c>
    </row>
    <row r="3057" spans="2:6" ht="16.5" customHeight="1" thickBot="1" x14ac:dyDescent="0.3">
      <c r="B3057" s="14">
        <v>46042</v>
      </c>
      <c r="C3057" s="15" t="s">
        <v>129</v>
      </c>
      <c r="D3057" s="16" t="s">
        <v>385</v>
      </c>
      <c r="E3057" s="17">
        <v>2</v>
      </c>
      <c r="F3057" s="18">
        <v>10.6</v>
      </c>
    </row>
    <row r="3058" spans="2:6" ht="16.5" customHeight="1" thickBot="1" x14ac:dyDescent="0.3">
      <c r="B3058" s="14">
        <v>46042</v>
      </c>
      <c r="C3058" s="15" t="s">
        <v>130</v>
      </c>
      <c r="D3058" s="16" t="s">
        <v>386</v>
      </c>
      <c r="E3058" s="17">
        <v>1</v>
      </c>
      <c r="F3058" s="18">
        <v>5.5</v>
      </c>
    </row>
    <row r="3059" spans="2:6" ht="16.5" customHeight="1" thickBot="1" x14ac:dyDescent="0.3">
      <c r="B3059" s="14">
        <v>46042</v>
      </c>
      <c r="C3059" s="15" t="s">
        <v>149</v>
      </c>
      <c r="D3059" s="16" t="s">
        <v>706</v>
      </c>
      <c r="E3059" s="17">
        <v>1</v>
      </c>
      <c r="F3059" s="18">
        <v>5.5</v>
      </c>
    </row>
    <row r="3060" spans="2:6" ht="16.5" customHeight="1" thickBot="1" x14ac:dyDescent="0.3">
      <c r="B3060" s="14">
        <v>46042</v>
      </c>
      <c r="C3060" s="15" t="s">
        <v>157</v>
      </c>
      <c r="D3060" s="16" t="s">
        <v>413</v>
      </c>
      <c r="E3060" s="17">
        <v>1</v>
      </c>
      <c r="F3060" s="18">
        <v>6.5</v>
      </c>
    </row>
    <row r="3061" spans="2:6" ht="16.5" customHeight="1" thickBot="1" x14ac:dyDescent="0.3">
      <c r="B3061" s="14">
        <v>46042</v>
      </c>
      <c r="C3061" s="15" t="s">
        <v>163</v>
      </c>
      <c r="D3061" s="16" t="s">
        <v>696</v>
      </c>
      <c r="E3061" s="17">
        <v>2</v>
      </c>
      <c r="F3061" s="18">
        <v>11.6</v>
      </c>
    </row>
    <row r="3062" spans="2:6" ht="16.5" customHeight="1" thickBot="1" x14ac:dyDescent="0.3">
      <c r="B3062" s="14">
        <v>46042</v>
      </c>
      <c r="C3062" s="15" t="s">
        <v>165</v>
      </c>
      <c r="D3062" s="16" t="s">
        <v>421</v>
      </c>
      <c r="E3062" s="17">
        <v>1</v>
      </c>
      <c r="F3062" s="18">
        <v>6.5</v>
      </c>
    </row>
    <row r="3063" spans="2:6" ht="16.5" customHeight="1" thickBot="1" x14ac:dyDescent="0.3">
      <c r="B3063" s="14">
        <v>46042</v>
      </c>
      <c r="C3063" s="15" t="s">
        <v>172</v>
      </c>
      <c r="D3063" s="16" t="s">
        <v>643</v>
      </c>
      <c r="E3063" s="17">
        <v>2</v>
      </c>
      <c r="F3063" s="18">
        <v>11.4</v>
      </c>
    </row>
    <row r="3064" spans="2:6" ht="16.5" customHeight="1" thickBot="1" x14ac:dyDescent="0.3">
      <c r="B3064" s="14">
        <v>46042</v>
      </c>
      <c r="C3064" s="15" t="s">
        <v>174</v>
      </c>
      <c r="D3064" s="16" t="s">
        <v>661</v>
      </c>
      <c r="E3064" s="17">
        <v>2</v>
      </c>
      <c r="F3064" s="18">
        <v>11.6</v>
      </c>
    </row>
    <row r="3065" spans="2:6" ht="16.5" customHeight="1" thickBot="1" x14ac:dyDescent="0.3">
      <c r="B3065" s="14">
        <v>46042</v>
      </c>
      <c r="C3065" s="15" t="s">
        <v>183</v>
      </c>
      <c r="D3065" s="16" t="s">
        <v>439</v>
      </c>
      <c r="E3065" s="17">
        <v>3</v>
      </c>
      <c r="F3065" s="18">
        <v>15.9</v>
      </c>
    </row>
    <row r="3066" spans="2:6" ht="16.5" customHeight="1" thickBot="1" x14ac:dyDescent="0.3">
      <c r="B3066" s="14">
        <v>46042</v>
      </c>
      <c r="C3066" s="15" t="s">
        <v>191</v>
      </c>
      <c r="D3066" s="16" t="s">
        <v>447</v>
      </c>
      <c r="E3066" s="17">
        <v>1</v>
      </c>
      <c r="F3066" s="18">
        <v>5.5</v>
      </c>
    </row>
    <row r="3067" spans="2:6" ht="16.5" customHeight="1" thickBot="1" x14ac:dyDescent="0.3">
      <c r="B3067" s="14">
        <v>46042</v>
      </c>
      <c r="C3067" s="15" t="s">
        <v>195</v>
      </c>
      <c r="D3067" s="16" t="s">
        <v>451</v>
      </c>
      <c r="E3067" s="17">
        <v>10</v>
      </c>
      <c r="F3067" s="18">
        <v>55</v>
      </c>
    </row>
    <row r="3068" spans="2:6" ht="16.5" customHeight="1" thickBot="1" x14ac:dyDescent="0.3">
      <c r="B3068" s="14">
        <v>46042</v>
      </c>
      <c r="C3068" s="15" t="s">
        <v>215</v>
      </c>
      <c r="D3068" s="16" t="s">
        <v>471</v>
      </c>
      <c r="E3068" s="17">
        <v>5</v>
      </c>
      <c r="F3068" s="18">
        <v>34</v>
      </c>
    </row>
    <row r="3069" spans="2:6" ht="16.5" customHeight="1" thickBot="1" x14ac:dyDescent="0.3">
      <c r="B3069" s="14">
        <v>46042</v>
      </c>
      <c r="C3069" s="15" t="s">
        <v>216</v>
      </c>
      <c r="D3069" s="16" t="s">
        <v>472</v>
      </c>
      <c r="E3069" s="17">
        <v>2</v>
      </c>
      <c r="F3069" s="18">
        <v>12.6</v>
      </c>
    </row>
    <row r="3070" spans="2:6" ht="16.5" customHeight="1" thickBot="1" x14ac:dyDescent="0.3">
      <c r="B3070" s="14">
        <v>46042</v>
      </c>
      <c r="C3070" s="15" t="s">
        <v>218</v>
      </c>
      <c r="D3070" s="16" t="s">
        <v>655</v>
      </c>
      <c r="E3070" s="17">
        <v>1</v>
      </c>
      <c r="F3070" s="18">
        <v>5.5</v>
      </c>
    </row>
    <row r="3071" spans="2:6" ht="16.5" customHeight="1" thickBot="1" x14ac:dyDescent="0.3">
      <c r="B3071" s="14">
        <v>46042</v>
      </c>
      <c r="C3071" s="15" t="s">
        <v>219</v>
      </c>
      <c r="D3071" s="16" t="s">
        <v>475</v>
      </c>
      <c r="E3071" s="17">
        <v>2</v>
      </c>
      <c r="F3071" s="18">
        <v>12</v>
      </c>
    </row>
    <row r="3072" spans="2:6" ht="16.5" customHeight="1" thickBot="1" x14ac:dyDescent="0.3">
      <c r="B3072" s="14">
        <v>46042</v>
      </c>
      <c r="C3072" s="15" t="s">
        <v>225</v>
      </c>
      <c r="D3072" s="16" t="s">
        <v>481</v>
      </c>
      <c r="E3072" s="17">
        <v>2</v>
      </c>
      <c r="F3072" s="18">
        <v>12.6</v>
      </c>
    </row>
    <row r="3073" spans="2:6" ht="16.5" customHeight="1" thickBot="1" x14ac:dyDescent="0.3">
      <c r="B3073" s="14">
        <v>46042</v>
      </c>
      <c r="C3073" s="15" t="s">
        <v>231</v>
      </c>
      <c r="D3073" s="16" t="s">
        <v>487</v>
      </c>
      <c r="E3073" s="17">
        <v>9</v>
      </c>
      <c r="F3073" s="18">
        <v>61.2</v>
      </c>
    </row>
    <row r="3074" spans="2:6" ht="16.5" customHeight="1" thickBot="1" x14ac:dyDescent="0.3">
      <c r="B3074" s="14">
        <v>46042</v>
      </c>
      <c r="C3074" s="15" t="s">
        <v>235</v>
      </c>
      <c r="D3074" s="16" t="s">
        <v>702</v>
      </c>
      <c r="E3074" s="17">
        <v>1</v>
      </c>
      <c r="F3074" s="18">
        <v>5.8</v>
      </c>
    </row>
    <row r="3075" spans="2:6" ht="16.5" customHeight="1" thickBot="1" x14ac:dyDescent="0.3">
      <c r="B3075" s="14">
        <v>46042</v>
      </c>
      <c r="C3075" s="15" t="s">
        <v>118</v>
      </c>
      <c r="D3075" s="16" t="s">
        <v>649</v>
      </c>
      <c r="E3075" s="17">
        <v>5</v>
      </c>
      <c r="F3075" s="18">
        <v>27.5</v>
      </c>
    </row>
    <row r="3076" spans="2:6" ht="16.5" customHeight="1" thickBot="1" x14ac:dyDescent="0.3">
      <c r="B3076" s="14">
        <v>46042</v>
      </c>
      <c r="C3076" s="15" t="s">
        <v>121</v>
      </c>
      <c r="D3076" s="16" t="s">
        <v>658</v>
      </c>
      <c r="E3076" s="17">
        <v>1</v>
      </c>
      <c r="F3076" s="18">
        <v>5.5</v>
      </c>
    </row>
    <row r="3077" spans="2:6" ht="16.5" customHeight="1" thickBot="1" x14ac:dyDescent="0.3">
      <c r="B3077" s="14">
        <v>46042</v>
      </c>
      <c r="C3077" s="15" t="s">
        <v>122</v>
      </c>
      <c r="D3077" s="16" t="s">
        <v>650</v>
      </c>
      <c r="E3077" s="17">
        <v>1</v>
      </c>
      <c r="F3077" s="18">
        <v>5.5</v>
      </c>
    </row>
    <row r="3078" spans="2:6" ht="16.5" customHeight="1" thickBot="1" x14ac:dyDescent="0.3">
      <c r="B3078" s="14">
        <v>46042</v>
      </c>
      <c r="C3078" s="15" t="s">
        <v>123</v>
      </c>
      <c r="D3078" s="16" t="s">
        <v>651</v>
      </c>
      <c r="E3078" s="17">
        <v>6</v>
      </c>
      <c r="F3078" s="18">
        <v>33</v>
      </c>
    </row>
    <row r="3079" spans="2:6" ht="16.5" customHeight="1" thickBot="1" x14ac:dyDescent="0.3">
      <c r="B3079" s="14">
        <v>46042</v>
      </c>
      <c r="C3079" s="15" t="s">
        <v>135</v>
      </c>
      <c r="D3079" s="16" t="s">
        <v>391</v>
      </c>
      <c r="E3079" s="17">
        <v>3</v>
      </c>
      <c r="F3079" s="18">
        <v>12.9</v>
      </c>
    </row>
    <row r="3080" spans="2:6" ht="16.5" customHeight="1" thickBot="1" x14ac:dyDescent="0.3">
      <c r="B3080" s="14">
        <v>46042</v>
      </c>
      <c r="C3080" s="15" t="s">
        <v>140</v>
      </c>
      <c r="D3080" s="16" t="s">
        <v>396</v>
      </c>
      <c r="E3080" s="17">
        <v>5</v>
      </c>
      <c r="F3080" s="18">
        <v>25</v>
      </c>
    </row>
    <row r="3081" spans="2:6" ht="16.5" customHeight="1" thickBot="1" x14ac:dyDescent="0.3">
      <c r="B3081" s="14">
        <v>46042</v>
      </c>
      <c r="C3081" s="15">
        <v>10</v>
      </c>
      <c r="D3081" s="16" t="s">
        <v>700</v>
      </c>
      <c r="E3081" s="17">
        <v>2</v>
      </c>
      <c r="F3081" s="18">
        <v>2</v>
      </c>
    </row>
    <row r="3082" spans="2:6" ht="16.5" customHeight="1" thickBot="1" x14ac:dyDescent="0.3">
      <c r="B3082" s="22">
        <v>46042</v>
      </c>
      <c r="C3082" s="23">
        <v>10155</v>
      </c>
      <c r="D3082" s="24" t="s">
        <v>701</v>
      </c>
      <c r="E3082" s="25">
        <v>1</v>
      </c>
      <c r="F3082" s="26">
        <v>1.7</v>
      </c>
    </row>
    <row r="3083" spans="2:6" ht="15.75" customHeight="1" x14ac:dyDescent="0.25">
      <c r="B3083" s="14">
        <v>46044</v>
      </c>
      <c r="C3083" s="15" t="s">
        <v>107</v>
      </c>
      <c r="D3083" s="16" t="s">
        <v>705</v>
      </c>
      <c r="E3083" s="17">
        <v>1</v>
      </c>
      <c r="F3083" s="18">
        <v>5</v>
      </c>
    </row>
    <row r="3084" spans="2:6" ht="16.5" customHeight="1" thickBot="1" x14ac:dyDescent="0.3">
      <c r="B3084" s="14">
        <v>46044</v>
      </c>
      <c r="C3084" s="15" t="s">
        <v>110</v>
      </c>
      <c r="D3084" s="16" t="s">
        <v>667</v>
      </c>
      <c r="E3084" s="17">
        <v>1</v>
      </c>
      <c r="F3084" s="18">
        <v>5.5</v>
      </c>
    </row>
    <row r="3085" spans="2:6" ht="16.5" customHeight="1" thickBot="1" x14ac:dyDescent="0.3">
      <c r="B3085" s="14">
        <v>46044</v>
      </c>
      <c r="C3085" s="15" t="s">
        <v>111</v>
      </c>
      <c r="D3085" s="16" t="s">
        <v>367</v>
      </c>
      <c r="E3085" s="17">
        <v>1</v>
      </c>
      <c r="F3085" s="18">
        <v>5.5</v>
      </c>
    </row>
    <row r="3086" spans="2:6" ht="16.5" customHeight="1" thickBot="1" x14ac:dyDescent="0.3">
      <c r="B3086" s="14">
        <v>46044</v>
      </c>
      <c r="C3086" s="15" t="s">
        <v>114</v>
      </c>
      <c r="D3086" s="16" t="s">
        <v>370</v>
      </c>
      <c r="E3086" s="17">
        <v>1</v>
      </c>
      <c r="F3086" s="18">
        <v>5.3</v>
      </c>
    </row>
    <row r="3087" spans="2:6" ht="16.5" customHeight="1" thickBot="1" x14ac:dyDescent="0.3">
      <c r="B3087" s="14">
        <v>46044</v>
      </c>
      <c r="C3087" s="15" t="s">
        <v>130</v>
      </c>
      <c r="D3087" s="16" t="s">
        <v>386</v>
      </c>
      <c r="E3087" s="17">
        <v>1</v>
      </c>
      <c r="F3087" s="18">
        <v>5.5</v>
      </c>
    </row>
    <row r="3088" spans="2:6" ht="16.5" customHeight="1" thickBot="1" x14ac:dyDescent="0.3">
      <c r="B3088" s="14">
        <v>46044</v>
      </c>
      <c r="C3088" s="15" t="s">
        <v>138</v>
      </c>
      <c r="D3088" s="16" t="s">
        <v>394</v>
      </c>
      <c r="E3088" s="17">
        <v>1</v>
      </c>
      <c r="F3088" s="18">
        <v>5.5</v>
      </c>
    </row>
    <row r="3089" spans="2:6" ht="16.5" customHeight="1" thickBot="1" x14ac:dyDescent="0.3">
      <c r="B3089" s="14">
        <v>46044</v>
      </c>
      <c r="C3089" s="15" t="s">
        <v>139</v>
      </c>
      <c r="D3089" s="16" t="s">
        <v>395</v>
      </c>
      <c r="E3089" s="17">
        <v>2</v>
      </c>
      <c r="F3089" s="18">
        <v>11</v>
      </c>
    </row>
    <row r="3090" spans="2:6" ht="16.5" customHeight="1" thickBot="1" x14ac:dyDescent="0.3">
      <c r="B3090" s="14">
        <v>46044</v>
      </c>
      <c r="C3090" s="15" t="s">
        <v>157</v>
      </c>
      <c r="D3090" s="16" t="s">
        <v>413</v>
      </c>
      <c r="E3090" s="17">
        <v>5</v>
      </c>
      <c r="F3090" s="18">
        <v>32.5</v>
      </c>
    </row>
    <row r="3091" spans="2:6" ht="16.5" customHeight="1" thickBot="1" x14ac:dyDescent="0.3">
      <c r="B3091" s="14">
        <v>46044</v>
      </c>
      <c r="C3091" s="15" t="s">
        <v>162</v>
      </c>
      <c r="D3091" s="16" t="s">
        <v>719</v>
      </c>
      <c r="E3091" s="17">
        <v>1</v>
      </c>
      <c r="F3091" s="18">
        <v>6.5</v>
      </c>
    </row>
    <row r="3092" spans="2:6" ht="16.5" customHeight="1" thickBot="1" x14ac:dyDescent="0.3">
      <c r="B3092" s="14">
        <v>46044</v>
      </c>
      <c r="C3092" s="15" t="s">
        <v>169</v>
      </c>
      <c r="D3092" s="16" t="s">
        <v>425</v>
      </c>
      <c r="E3092" s="17">
        <v>1</v>
      </c>
      <c r="F3092" s="18">
        <v>6</v>
      </c>
    </row>
    <row r="3093" spans="2:6" ht="16.5" customHeight="1" thickBot="1" x14ac:dyDescent="0.3">
      <c r="B3093" s="14">
        <v>46044</v>
      </c>
      <c r="C3093" s="15" t="s">
        <v>170</v>
      </c>
      <c r="D3093" s="16" t="s">
        <v>676</v>
      </c>
      <c r="E3093" s="17">
        <v>1</v>
      </c>
      <c r="F3093" s="18">
        <v>5.3</v>
      </c>
    </row>
    <row r="3094" spans="2:6" ht="16.5" customHeight="1" thickBot="1" x14ac:dyDescent="0.3">
      <c r="B3094" s="14">
        <v>46044</v>
      </c>
      <c r="C3094" s="15" t="s">
        <v>171</v>
      </c>
      <c r="D3094" s="16" t="s">
        <v>670</v>
      </c>
      <c r="E3094" s="17">
        <v>1</v>
      </c>
      <c r="F3094" s="18">
        <v>6</v>
      </c>
    </row>
    <row r="3095" spans="2:6" ht="16.5" customHeight="1" thickBot="1" x14ac:dyDescent="0.3">
      <c r="B3095" s="14">
        <v>46044</v>
      </c>
      <c r="C3095" s="15" t="s">
        <v>172</v>
      </c>
      <c r="D3095" s="16" t="s">
        <v>643</v>
      </c>
      <c r="E3095" s="17">
        <v>2</v>
      </c>
      <c r="F3095" s="18">
        <v>11.4</v>
      </c>
    </row>
    <row r="3096" spans="2:6" ht="16.5" customHeight="1" thickBot="1" x14ac:dyDescent="0.3">
      <c r="B3096" s="14">
        <v>46044</v>
      </c>
      <c r="C3096" s="15" t="s">
        <v>179</v>
      </c>
      <c r="D3096" s="16" t="s">
        <v>712</v>
      </c>
      <c r="E3096" s="17">
        <v>1</v>
      </c>
      <c r="F3096" s="18">
        <v>5.3</v>
      </c>
    </row>
    <row r="3097" spans="2:6" ht="16.5" customHeight="1" thickBot="1" x14ac:dyDescent="0.3">
      <c r="B3097" s="14">
        <v>46044</v>
      </c>
      <c r="C3097" s="15" t="s">
        <v>191</v>
      </c>
      <c r="D3097" s="16" t="s">
        <v>447</v>
      </c>
      <c r="E3097" s="17">
        <v>1</v>
      </c>
      <c r="F3097" s="18">
        <v>5.5</v>
      </c>
    </row>
    <row r="3098" spans="2:6" ht="16.5" customHeight="1" thickBot="1" x14ac:dyDescent="0.3">
      <c r="B3098" s="14">
        <v>46044</v>
      </c>
      <c r="C3098" s="15" t="s">
        <v>195</v>
      </c>
      <c r="D3098" s="16" t="s">
        <v>451</v>
      </c>
      <c r="E3098" s="17">
        <v>12</v>
      </c>
      <c r="F3098" s="18">
        <v>66</v>
      </c>
    </row>
    <row r="3099" spans="2:6" ht="16.5" customHeight="1" thickBot="1" x14ac:dyDescent="0.3">
      <c r="B3099" s="14">
        <v>46044</v>
      </c>
      <c r="C3099" s="15" t="s">
        <v>201</v>
      </c>
      <c r="D3099" s="16" t="s">
        <v>664</v>
      </c>
      <c r="E3099" s="17">
        <v>2</v>
      </c>
      <c r="F3099" s="18">
        <v>11</v>
      </c>
    </row>
    <row r="3100" spans="2:6" ht="16.5" customHeight="1" thickBot="1" x14ac:dyDescent="0.3">
      <c r="B3100" s="14">
        <v>46044</v>
      </c>
      <c r="C3100" s="15" t="s">
        <v>215</v>
      </c>
      <c r="D3100" s="16" t="s">
        <v>471</v>
      </c>
      <c r="E3100" s="17">
        <v>10</v>
      </c>
      <c r="F3100" s="18">
        <v>68</v>
      </c>
    </row>
    <row r="3101" spans="2:6" ht="16.5" customHeight="1" thickBot="1" x14ac:dyDescent="0.3">
      <c r="B3101" s="14">
        <v>46044</v>
      </c>
      <c r="C3101" s="15" t="s">
        <v>219</v>
      </c>
      <c r="D3101" s="16" t="s">
        <v>475</v>
      </c>
      <c r="E3101" s="17">
        <v>1</v>
      </c>
      <c r="F3101" s="18">
        <v>6</v>
      </c>
    </row>
    <row r="3102" spans="2:6" ht="16.5" customHeight="1" thickBot="1" x14ac:dyDescent="0.3">
      <c r="B3102" s="14">
        <v>46044</v>
      </c>
      <c r="C3102" s="15" t="s">
        <v>225</v>
      </c>
      <c r="D3102" s="16" t="s">
        <v>481</v>
      </c>
      <c r="E3102" s="17">
        <v>3</v>
      </c>
      <c r="F3102" s="18">
        <v>18.899999999999999</v>
      </c>
    </row>
    <row r="3103" spans="2:6" ht="16.5" customHeight="1" thickBot="1" x14ac:dyDescent="0.3">
      <c r="B3103" s="14">
        <v>46044</v>
      </c>
      <c r="C3103" s="15" t="s">
        <v>227</v>
      </c>
      <c r="D3103" s="16" t="s">
        <v>483</v>
      </c>
      <c r="E3103" s="17">
        <v>1</v>
      </c>
      <c r="F3103" s="18">
        <v>6.5</v>
      </c>
    </row>
    <row r="3104" spans="2:6" ht="16.5" customHeight="1" thickBot="1" x14ac:dyDescent="0.3">
      <c r="B3104" s="14">
        <v>46044</v>
      </c>
      <c r="C3104" s="15" t="s">
        <v>231</v>
      </c>
      <c r="D3104" s="16" t="s">
        <v>487</v>
      </c>
      <c r="E3104" s="17">
        <v>3</v>
      </c>
      <c r="F3104" s="18">
        <v>20.399999999999999</v>
      </c>
    </row>
    <row r="3105" spans="2:6" ht="16.5" customHeight="1" thickBot="1" x14ac:dyDescent="0.3">
      <c r="B3105" s="14">
        <v>46044</v>
      </c>
      <c r="C3105" s="15" t="s">
        <v>232</v>
      </c>
      <c r="D3105" s="16" t="s">
        <v>488</v>
      </c>
      <c r="E3105" s="17">
        <v>1</v>
      </c>
      <c r="F3105" s="18">
        <v>5.5</v>
      </c>
    </row>
    <row r="3106" spans="2:6" ht="16.5" customHeight="1" thickBot="1" x14ac:dyDescent="0.3">
      <c r="B3106" s="14">
        <v>46044</v>
      </c>
      <c r="C3106" s="15" t="s">
        <v>198</v>
      </c>
      <c r="D3106" s="16" t="s">
        <v>686</v>
      </c>
      <c r="E3106" s="17">
        <v>1</v>
      </c>
      <c r="F3106" s="18">
        <v>7.4</v>
      </c>
    </row>
    <row r="3107" spans="2:6" ht="16.5" customHeight="1" thickBot="1" x14ac:dyDescent="0.3">
      <c r="B3107" s="14">
        <v>46044</v>
      </c>
      <c r="C3107" s="15">
        <v>10017</v>
      </c>
      <c r="D3107" s="16" t="s">
        <v>691</v>
      </c>
      <c r="E3107" s="17">
        <v>1</v>
      </c>
      <c r="F3107" s="18">
        <v>9.4</v>
      </c>
    </row>
    <row r="3108" spans="2:6" ht="16.5" customHeight="1" thickBot="1" x14ac:dyDescent="0.3">
      <c r="B3108" s="14">
        <v>46044</v>
      </c>
      <c r="C3108" s="15" t="s">
        <v>121</v>
      </c>
      <c r="D3108" s="16" t="s">
        <v>658</v>
      </c>
      <c r="E3108" s="17">
        <v>1</v>
      </c>
      <c r="F3108" s="18">
        <v>5.5</v>
      </c>
    </row>
    <row r="3109" spans="2:6" ht="16.5" customHeight="1" thickBot="1" x14ac:dyDescent="0.3">
      <c r="B3109" s="14">
        <v>46044</v>
      </c>
      <c r="C3109" s="15" t="s">
        <v>122</v>
      </c>
      <c r="D3109" s="16" t="s">
        <v>650</v>
      </c>
      <c r="E3109" s="17">
        <v>2</v>
      </c>
      <c r="F3109" s="18">
        <v>11</v>
      </c>
    </row>
    <row r="3110" spans="2:6" ht="16.5" customHeight="1" thickBot="1" x14ac:dyDescent="0.3">
      <c r="B3110" s="14">
        <v>46044</v>
      </c>
      <c r="C3110" s="15" t="s">
        <v>131</v>
      </c>
      <c r="D3110" s="16" t="s">
        <v>387</v>
      </c>
      <c r="E3110" s="17">
        <v>1</v>
      </c>
      <c r="F3110" s="18">
        <v>5.5</v>
      </c>
    </row>
    <row r="3111" spans="2:6" ht="16.5" customHeight="1" thickBot="1" x14ac:dyDescent="0.3">
      <c r="B3111" s="14">
        <v>46044</v>
      </c>
      <c r="C3111" s="15" t="s">
        <v>140</v>
      </c>
      <c r="D3111" s="16" t="s">
        <v>396</v>
      </c>
      <c r="E3111" s="17">
        <v>1</v>
      </c>
      <c r="F3111" s="18">
        <v>5</v>
      </c>
    </row>
    <row r="3112" spans="2:6" ht="16.5" customHeight="1" thickBot="1" x14ac:dyDescent="0.3">
      <c r="B3112" s="14">
        <v>46044</v>
      </c>
      <c r="C3112" s="15">
        <v>10</v>
      </c>
      <c r="D3112" s="16" t="s">
        <v>700</v>
      </c>
      <c r="E3112" s="17">
        <v>3</v>
      </c>
      <c r="F3112" s="18">
        <v>3</v>
      </c>
    </row>
    <row r="3113" spans="2:6" ht="16.5" customHeight="1" thickBot="1" x14ac:dyDescent="0.3">
      <c r="B3113" s="22">
        <v>46044</v>
      </c>
      <c r="C3113" s="23">
        <v>10155</v>
      </c>
      <c r="D3113" s="24" t="s">
        <v>701</v>
      </c>
      <c r="E3113" s="25">
        <v>1</v>
      </c>
      <c r="F3113" s="26">
        <v>1.7</v>
      </c>
    </row>
    <row r="3114" spans="2:6" ht="15.75" customHeight="1" x14ac:dyDescent="0.25">
      <c r="B3114" s="14">
        <v>46044</v>
      </c>
      <c r="C3114" s="15" t="s">
        <v>104</v>
      </c>
      <c r="D3114" s="16" t="s">
        <v>360</v>
      </c>
      <c r="E3114" s="17">
        <v>2</v>
      </c>
      <c r="F3114" s="18">
        <v>11</v>
      </c>
    </row>
    <row r="3115" spans="2:6" ht="16.5" customHeight="1" thickBot="1" x14ac:dyDescent="0.3">
      <c r="B3115" s="14">
        <v>46044</v>
      </c>
      <c r="C3115" s="15" t="s">
        <v>111</v>
      </c>
      <c r="D3115" s="16" t="s">
        <v>367</v>
      </c>
      <c r="E3115" s="17">
        <v>1</v>
      </c>
      <c r="F3115" s="18">
        <v>5.5</v>
      </c>
    </row>
    <row r="3116" spans="2:6" ht="16.5" customHeight="1" thickBot="1" x14ac:dyDescent="0.3">
      <c r="B3116" s="14">
        <v>46044</v>
      </c>
      <c r="C3116" s="15" t="s">
        <v>129</v>
      </c>
      <c r="D3116" s="16" t="s">
        <v>385</v>
      </c>
      <c r="E3116" s="17">
        <v>1</v>
      </c>
      <c r="F3116" s="18">
        <v>5.3</v>
      </c>
    </row>
    <row r="3117" spans="2:6" ht="16.5" customHeight="1" thickBot="1" x14ac:dyDescent="0.3">
      <c r="B3117" s="14">
        <v>46044</v>
      </c>
      <c r="C3117" s="15" t="s">
        <v>130</v>
      </c>
      <c r="D3117" s="16" t="s">
        <v>386</v>
      </c>
      <c r="E3117" s="17">
        <v>1</v>
      </c>
      <c r="F3117" s="18">
        <v>5.5</v>
      </c>
    </row>
    <row r="3118" spans="2:6" ht="16.5" customHeight="1" thickBot="1" x14ac:dyDescent="0.3">
      <c r="B3118" s="14">
        <v>46044</v>
      </c>
      <c r="C3118" s="15" t="s">
        <v>132</v>
      </c>
      <c r="D3118" s="16" t="s">
        <v>388</v>
      </c>
      <c r="E3118" s="17">
        <v>1</v>
      </c>
      <c r="F3118" s="18">
        <v>5.5</v>
      </c>
    </row>
    <row r="3119" spans="2:6" ht="16.5" customHeight="1" thickBot="1" x14ac:dyDescent="0.3">
      <c r="B3119" s="14">
        <v>46044</v>
      </c>
      <c r="C3119" s="15" t="s">
        <v>157</v>
      </c>
      <c r="D3119" s="16" t="s">
        <v>413</v>
      </c>
      <c r="E3119" s="17">
        <v>2</v>
      </c>
      <c r="F3119" s="18">
        <v>13</v>
      </c>
    </row>
    <row r="3120" spans="2:6" ht="16.5" customHeight="1" thickBot="1" x14ac:dyDescent="0.3">
      <c r="B3120" s="14">
        <v>46044</v>
      </c>
      <c r="C3120" s="15" t="s">
        <v>165</v>
      </c>
      <c r="D3120" s="16" t="s">
        <v>421</v>
      </c>
      <c r="E3120" s="17">
        <v>1</v>
      </c>
      <c r="F3120" s="18">
        <v>6.5</v>
      </c>
    </row>
    <row r="3121" spans="2:6" ht="16.5" customHeight="1" thickBot="1" x14ac:dyDescent="0.3">
      <c r="B3121" s="14">
        <v>46044</v>
      </c>
      <c r="C3121" s="15" t="s">
        <v>170</v>
      </c>
      <c r="D3121" s="16" t="s">
        <v>676</v>
      </c>
      <c r="E3121" s="17">
        <v>1</v>
      </c>
      <c r="F3121" s="18">
        <v>5.3</v>
      </c>
    </row>
    <row r="3122" spans="2:6" ht="16.5" customHeight="1" thickBot="1" x14ac:dyDescent="0.3">
      <c r="B3122" s="14">
        <v>46044</v>
      </c>
      <c r="C3122" s="15" t="s">
        <v>171</v>
      </c>
      <c r="D3122" s="16" t="s">
        <v>670</v>
      </c>
      <c r="E3122" s="17">
        <v>1</v>
      </c>
      <c r="F3122" s="18">
        <v>6</v>
      </c>
    </row>
    <row r="3123" spans="2:6" ht="16.5" customHeight="1" thickBot="1" x14ac:dyDescent="0.3">
      <c r="B3123" s="14">
        <v>46044</v>
      </c>
      <c r="C3123" s="15" t="s">
        <v>174</v>
      </c>
      <c r="D3123" s="16" t="s">
        <v>661</v>
      </c>
      <c r="E3123" s="17">
        <v>1</v>
      </c>
      <c r="F3123" s="18">
        <v>5.8</v>
      </c>
    </row>
    <row r="3124" spans="2:6" ht="16.5" customHeight="1" thickBot="1" x14ac:dyDescent="0.3">
      <c r="B3124" s="14">
        <v>46044</v>
      </c>
      <c r="C3124" s="15" t="s">
        <v>179</v>
      </c>
      <c r="D3124" s="16" t="s">
        <v>712</v>
      </c>
      <c r="E3124" s="17">
        <v>1</v>
      </c>
      <c r="F3124" s="18">
        <v>5.3</v>
      </c>
    </row>
    <row r="3125" spans="2:6" ht="16.5" customHeight="1" thickBot="1" x14ac:dyDescent="0.3">
      <c r="B3125" s="14">
        <v>46044</v>
      </c>
      <c r="C3125" s="15" t="s">
        <v>195</v>
      </c>
      <c r="D3125" s="16" t="s">
        <v>451</v>
      </c>
      <c r="E3125" s="17">
        <v>11</v>
      </c>
      <c r="F3125" s="18">
        <v>60.5</v>
      </c>
    </row>
    <row r="3126" spans="2:6" ht="16.5" customHeight="1" thickBot="1" x14ac:dyDescent="0.3">
      <c r="B3126" s="14">
        <v>46044</v>
      </c>
      <c r="C3126" s="15" t="s">
        <v>201</v>
      </c>
      <c r="D3126" s="16" t="s">
        <v>664</v>
      </c>
      <c r="E3126" s="17">
        <v>3</v>
      </c>
      <c r="F3126" s="18">
        <v>16.5</v>
      </c>
    </row>
    <row r="3127" spans="2:6" ht="16.5" customHeight="1" thickBot="1" x14ac:dyDescent="0.3">
      <c r="B3127" s="14">
        <v>46044</v>
      </c>
      <c r="C3127" s="15" t="s">
        <v>205</v>
      </c>
      <c r="D3127" s="16" t="s">
        <v>461</v>
      </c>
      <c r="E3127" s="17">
        <v>2</v>
      </c>
      <c r="F3127" s="18">
        <v>11.4</v>
      </c>
    </row>
    <row r="3128" spans="2:6" ht="16.5" customHeight="1" thickBot="1" x14ac:dyDescent="0.3">
      <c r="B3128" s="14">
        <v>46044</v>
      </c>
      <c r="C3128" s="15" t="s">
        <v>215</v>
      </c>
      <c r="D3128" s="16" t="s">
        <v>471</v>
      </c>
      <c r="E3128" s="17">
        <v>2</v>
      </c>
      <c r="F3128" s="18">
        <v>13.6</v>
      </c>
    </row>
    <row r="3129" spans="2:6" ht="16.5" customHeight="1" thickBot="1" x14ac:dyDescent="0.3">
      <c r="B3129" s="14">
        <v>46044</v>
      </c>
      <c r="C3129" s="15" t="s">
        <v>216</v>
      </c>
      <c r="D3129" s="16" t="s">
        <v>472</v>
      </c>
      <c r="E3129" s="17">
        <v>1</v>
      </c>
      <c r="F3129" s="18">
        <v>6.3</v>
      </c>
    </row>
    <row r="3130" spans="2:6" ht="16.5" customHeight="1" thickBot="1" x14ac:dyDescent="0.3">
      <c r="B3130" s="14">
        <v>46044</v>
      </c>
      <c r="C3130" s="15" t="s">
        <v>219</v>
      </c>
      <c r="D3130" s="16" t="s">
        <v>475</v>
      </c>
      <c r="E3130" s="17">
        <v>3</v>
      </c>
      <c r="F3130" s="18">
        <v>18</v>
      </c>
    </row>
    <row r="3131" spans="2:6" ht="16.5" customHeight="1" thickBot="1" x14ac:dyDescent="0.3">
      <c r="B3131" s="14">
        <v>46044</v>
      </c>
      <c r="C3131" s="15" t="s">
        <v>225</v>
      </c>
      <c r="D3131" s="16" t="s">
        <v>481</v>
      </c>
      <c r="E3131" s="17">
        <v>3</v>
      </c>
      <c r="F3131" s="18">
        <v>18.899999999999999</v>
      </c>
    </row>
    <row r="3132" spans="2:6" ht="16.5" customHeight="1" thickBot="1" x14ac:dyDescent="0.3">
      <c r="B3132" s="14">
        <v>46044</v>
      </c>
      <c r="C3132" s="15" t="s">
        <v>226</v>
      </c>
      <c r="D3132" s="16" t="s">
        <v>482</v>
      </c>
      <c r="E3132" s="17">
        <v>3</v>
      </c>
      <c r="F3132" s="18">
        <v>16.5</v>
      </c>
    </row>
    <row r="3133" spans="2:6" ht="16.5" customHeight="1" thickBot="1" x14ac:dyDescent="0.3">
      <c r="B3133" s="14">
        <v>46044</v>
      </c>
      <c r="C3133" s="15" t="s">
        <v>232</v>
      </c>
      <c r="D3133" s="16" t="s">
        <v>488</v>
      </c>
      <c r="E3133" s="17">
        <v>3</v>
      </c>
      <c r="F3133" s="18">
        <v>16.5</v>
      </c>
    </row>
    <row r="3134" spans="2:6" ht="16.5" customHeight="1" thickBot="1" x14ac:dyDescent="0.3">
      <c r="B3134" s="14">
        <v>46044</v>
      </c>
      <c r="C3134" s="15" t="s">
        <v>200</v>
      </c>
      <c r="D3134" s="16" t="s">
        <v>646</v>
      </c>
      <c r="E3134" s="17">
        <v>1</v>
      </c>
      <c r="F3134" s="18">
        <v>7.4</v>
      </c>
    </row>
    <row r="3135" spans="2:6" ht="16.5" customHeight="1" thickBot="1" x14ac:dyDescent="0.3">
      <c r="B3135" s="14">
        <v>46044</v>
      </c>
      <c r="C3135" s="15" t="s">
        <v>116</v>
      </c>
      <c r="D3135" s="16" t="s">
        <v>665</v>
      </c>
      <c r="E3135" s="17">
        <v>2</v>
      </c>
      <c r="F3135" s="18">
        <v>11</v>
      </c>
    </row>
    <row r="3136" spans="2:6" ht="16.5" customHeight="1" thickBot="1" x14ac:dyDescent="0.3">
      <c r="B3136" s="14">
        <v>46044</v>
      </c>
      <c r="C3136" s="15" t="s">
        <v>117</v>
      </c>
      <c r="D3136" s="16" t="s">
        <v>648</v>
      </c>
      <c r="E3136" s="17">
        <v>4</v>
      </c>
      <c r="F3136" s="18">
        <v>22</v>
      </c>
    </row>
    <row r="3137" spans="2:6" ht="16.5" customHeight="1" thickBot="1" x14ac:dyDescent="0.3">
      <c r="B3137" s="14">
        <v>46044</v>
      </c>
      <c r="C3137" s="15" t="s">
        <v>118</v>
      </c>
      <c r="D3137" s="16" t="s">
        <v>649</v>
      </c>
      <c r="E3137" s="17">
        <v>2</v>
      </c>
      <c r="F3137" s="18">
        <v>11</v>
      </c>
    </row>
    <row r="3138" spans="2:6" ht="16.5" customHeight="1" thickBot="1" x14ac:dyDescent="0.3">
      <c r="B3138" s="14">
        <v>46044</v>
      </c>
      <c r="C3138" s="15" t="s">
        <v>122</v>
      </c>
      <c r="D3138" s="16" t="s">
        <v>650</v>
      </c>
      <c r="E3138" s="17">
        <v>6</v>
      </c>
      <c r="F3138" s="18">
        <v>33</v>
      </c>
    </row>
    <row r="3139" spans="2:6" ht="16.5" customHeight="1" thickBot="1" x14ac:dyDescent="0.3">
      <c r="B3139" s="14">
        <v>46044</v>
      </c>
      <c r="C3139" s="15" t="s">
        <v>131</v>
      </c>
      <c r="D3139" s="16" t="s">
        <v>387</v>
      </c>
      <c r="E3139" s="17">
        <v>3</v>
      </c>
      <c r="F3139" s="18">
        <v>16.5</v>
      </c>
    </row>
    <row r="3140" spans="2:6" ht="16.5" customHeight="1" thickBot="1" x14ac:dyDescent="0.3">
      <c r="B3140" s="14">
        <v>46044</v>
      </c>
      <c r="C3140" s="15" t="s">
        <v>140</v>
      </c>
      <c r="D3140" s="16" t="s">
        <v>396</v>
      </c>
      <c r="E3140" s="17">
        <v>3</v>
      </c>
      <c r="F3140" s="18">
        <v>15</v>
      </c>
    </row>
    <row r="3141" spans="2:6" ht="16.5" customHeight="1" thickBot="1" x14ac:dyDescent="0.3">
      <c r="B3141" s="14">
        <v>46044</v>
      </c>
      <c r="C3141" s="15" t="s">
        <v>144</v>
      </c>
      <c r="D3141" s="16" t="s">
        <v>400</v>
      </c>
      <c r="E3141" s="17">
        <v>1</v>
      </c>
      <c r="F3141" s="18">
        <v>5</v>
      </c>
    </row>
    <row r="3142" spans="2:6" ht="16.5" customHeight="1" thickBot="1" x14ac:dyDescent="0.3">
      <c r="B3142" s="14">
        <v>46044</v>
      </c>
      <c r="C3142" s="15" t="s">
        <v>148</v>
      </c>
      <c r="D3142" s="16" t="s">
        <v>404</v>
      </c>
      <c r="E3142" s="17">
        <v>1</v>
      </c>
      <c r="F3142" s="18">
        <v>5</v>
      </c>
    </row>
    <row r="3143" spans="2:6" ht="16.5" customHeight="1" thickBot="1" x14ac:dyDescent="0.3">
      <c r="B3143" s="14">
        <v>46044</v>
      </c>
      <c r="C3143" s="15">
        <v>10008</v>
      </c>
      <c r="D3143" s="16" t="s">
        <v>652</v>
      </c>
      <c r="E3143" s="17">
        <v>1</v>
      </c>
      <c r="F3143" s="18">
        <v>2.2000000000000002</v>
      </c>
    </row>
    <row r="3144" spans="2:6" ht="16.5" customHeight="1" thickBot="1" x14ac:dyDescent="0.3">
      <c r="B3144" s="22">
        <v>46044</v>
      </c>
      <c r="C3144" s="23">
        <v>10009</v>
      </c>
      <c r="D3144" s="24" t="s">
        <v>660</v>
      </c>
      <c r="E3144" s="25">
        <v>1</v>
      </c>
      <c r="F3144" s="26">
        <v>1.5</v>
      </c>
    </row>
    <row r="3145" spans="2:6" ht="15.75" customHeight="1" x14ac:dyDescent="0.25">
      <c r="B3145" s="14">
        <v>46045</v>
      </c>
      <c r="C3145" s="15" t="s">
        <v>104</v>
      </c>
      <c r="D3145" s="16" t="s">
        <v>360</v>
      </c>
      <c r="E3145" s="17">
        <v>2</v>
      </c>
      <c r="F3145" s="18">
        <v>11</v>
      </c>
    </row>
    <row r="3146" spans="2:6" ht="16.5" customHeight="1" thickBot="1" x14ac:dyDescent="0.3">
      <c r="B3146" s="14">
        <v>46045</v>
      </c>
      <c r="C3146" s="15" t="s">
        <v>106</v>
      </c>
      <c r="D3146" s="16" t="s">
        <v>710</v>
      </c>
      <c r="E3146" s="17">
        <v>1</v>
      </c>
      <c r="F3146" s="18">
        <v>5</v>
      </c>
    </row>
    <row r="3147" spans="2:6" ht="16.5" customHeight="1" thickBot="1" x14ac:dyDescent="0.3">
      <c r="B3147" s="14">
        <v>46045</v>
      </c>
      <c r="C3147" s="15" t="s">
        <v>110</v>
      </c>
      <c r="D3147" s="16" t="s">
        <v>667</v>
      </c>
      <c r="E3147" s="17">
        <v>1</v>
      </c>
      <c r="F3147" s="18">
        <v>5.5</v>
      </c>
    </row>
    <row r="3148" spans="2:6" ht="16.5" customHeight="1" thickBot="1" x14ac:dyDescent="0.3">
      <c r="B3148" s="14">
        <v>46045</v>
      </c>
      <c r="C3148" s="15" t="s">
        <v>130</v>
      </c>
      <c r="D3148" s="16" t="s">
        <v>386</v>
      </c>
      <c r="E3148" s="17">
        <v>1</v>
      </c>
      <c r="F3148" s="18">
        <v>5.5</v>
      </c>
    </row>
    <row r="3149" spans="2:6" ht="16.5" customHeight="1" thickBot="1" x14ac:dyDescent="0.3">
      <c r="B3149" s="14">
        <v>46045</v>
      </c>
      <c r="C3149" s="15" t="s">
        <v>138</v>
      </c>
      <c r="D3149" s="16" t="s">
        <v>394</v>
      </c>
      <c r="E3149" s="17">
        <v>1</v>
      </c>
      <c r="F3149" s="18">
        <v>5.5</v>
      </c>
    </row>
    <row r="3150" spans="2:6" ht="16.5" customHeight="1" thickBot="1" x14ac:dyDescent="0.3">
      <c r="B3150" s="14">
        <v>46045</v>
      </c>
      <c r="C3150" s="15" t="s">
        <v>139</v>
      </c>
      <c r="D3150" s="16" t="s">
        <v>395</v>
      </c>
      <c r="E3150" s="17">
        <v>2</v>
      </c>
      <c r="F3150" s="18">
        <v>11</v>
      </c>
    </row>
    <row r="3151" spans="2:6" ht="16.5" customHeight="1" thickBot="1" x14ac:dyDescent="0.3">
      <c r="B3151" s="14">
        <v>46045</v>
      </c>
      <c r="C3151" s="15" t="s">
        <v>157</v>
      </c>
      <c r="D3151" s="16" t="s">
        <v>413</v>
      </c>
      <c r="E3151" s="17">
        <v>2</v>
      </c>
      <c r="F3151" s="18">
        <v>13</v>
      </c>
    </row>
    <row r="3152" spans="2:6" ht="16.5" customHeight="1" thickBot="1" x14ac:dyDescent="0.3">
      <c r="B3152" s="14">
        <v>46045</v>
      </c>
      <c r="C3152" s="15" t="s">
        <v>165</v>
      </c>
      <c r="D3152" s="16" t="s">
        <v>421</v>
      </c>
      <c r="E3152" s="17">
        <v>1</v>
      </c>
      <c r="F3152" s="18">
        <v>6.5</v>
      </c>
    </row>
    <row r="3153" spans="2:6" ht="16.5" customHeight="1" thickBot="1" x14ac:dyDescent="0.3">
      <c r="B3153" s="14">
        <v>46045</v>
      </c>
      <c r="C3153" s="15" t="s">
        <v>172</v>
      </c>
      <c r="D3153" s="16" t="s">
        <v>643</v>
      </c>
      <c r="E3153" s="17">
        <v>1</v>
      </c>
      <c r="F3153" s="18">
        <v>5.7</v>
      </c>
    </row>
    <row r="3154" spans="2:6" ht="16.5" customHeight="1" thickBot="1" x14ac:dyDescent="0.3">
      <c r="B3154" s="14">
        <v>46045</v>
      </c>
      <c r="C3154" s="15" t="s">
        <v>174</v>
      </c>
      <c r="D3154" s="16" t="s">
        <v>661</v>
      </c>
      <c r="E3154" s="17">
        <v>1</v>
      </c>
      <c r="F3154" s="18">
        <v>5.8</v>
      </c>
    </row>
    <row r="3155" spans="2:6" ht="16.5" customHeight="1" thickBot="1" x14ac:dyDescent="0.3">
      <c r="B3155" s="14">
        <v>46045</v>
      </c>
      <c r="C3155" s="15" t="s">
        <v>183</v>
      </c>
      <c r="D3155" s="16" t="s">
        <v>439</v>
      </c>
      <c r="E3155" s="17">
        <v>2</v>
      </c>
      <c r="F3155" s="18">
        <v>10.6</v>
      </c>
    </row>
    <row r="3156" spans="2:6" ht="16.5" customHeight="1" thickBot="1" x14ac:dyDescent="0.3">
      <c r="B3156" s="14">
        <v>46045</v>
      </c>
      <c r="C3156" s="15" t="s">
        <v>193</v>
      </c>
      <c r="D3156" s="16" t="s">
        <v>449</v>
      </c>
      <c r="E3156" s="17">
        <v>2</v>
      </c>
      <c r="F3156" s="18">
        <v>13.6</v>
      </c>
    </row>
    <row r="3157" spans="2:6" ht="16.5" customHeight="1" thickBot="1" x14ac:dyDescent="0.3">
      <c r="B3157" s="14">
        <v>46045</v>
      </c>
      <c r="C3157" s="15" t="s">
        <v>195</v>
      </c>
      <c r="D3157" s="16" t="s">
        <v>451</v>
      </c>
      <c r="E3157" s="17">
        <v>14</v>
      </c>
      <c r="F3157" s="18">
        <v>77</v>
      </c>
    </row>
    <row r="3158" spans="2:6" ht="16.5" customHeight="1" thickBot="1" x14ac:dyDescent="0.3">
      <c r="B3158" s="14">
        <v>46045</v>
      </c>
      <c r="C3158" s="15" t="s">
        <v>201</v>
      </c>
      <c r="D3158" s="16" t="s">
        <v>664</v>
      </c>
      <c r="E3158" s="17">
        <v>1</v>
      </c>
      <c r="F3158" s="18">
        <v>5.5</v>
      </c>
    </row>
    <row r="3159" spans="2:6" ht="16.5" customHeight="1" thickBot="1" x14ac:dyDescent="0.3">
      <c r="B3159" s="14">
        <v>46045</v>
      </c>
      <c r="C3159" s="15" t="s">
        <v>215</v>
      </c>
      <c r="D3159" s="16" t="s">
        <v>471</v>
      </c>
      <c r="E3159" s="17">
        <v>3</v>
      </c>
      <c r="F3159" s="18">
        <v>20.399999999999999</v>
      </c>
    </row>
    <row r="3160" spans="2:6" ht="16.5" customHeight="1" thickBot="1" x14ac:dyDescent="0.3">
      <c r="B3160" s="14">
        <v>46045</v>
      </c>
      <c r="C3160" s="15" t="s">
        <v>216</v>
      </c>
      <c r="D3160" s="16" t="s">
        <v>472</v>
      </c>
      <c r="E3160" s="17">
        <v>1</v>
      </c>
      <c r="F3160" s="18">
        <v>6.3</v>
      </c>
    </row>
    <row r="3161" spans="2:6" ht="16.5" customHeight="1" thickBot="1" x14ac:dyDescent="0.3">
      <c r="B3161" s="14">
        <v>46045</v>
      </c>
      <c r="C3161" s="15" t="s">
        <v>219</v>
      </c>
      <c r="D3161" s="16" t="s">
        <v>475</v>
      </c>
      <c r="E3161" s="17">
        <v>2</v>
      </c>
      <c r="F3161" s="18">
        <v>12</v>
      </c>
    </row>
    <row r="3162" spans="2:6" ht="16.5" customHeight="1" thickBot="1" x14ac:dyDescent="0.3">
      <c r="B3162" s="14">
        <v>46045</v>
      </c>
      <c r="C3162" s="15" t="s">
        <v>225</v>
      </c>
      <c r="D3162" s="16" t="s">
        <v>481</v>
      </c>
      <c r="E3162" s="17">
        <v>3</v>
      </c>
      <c r="F3162" s="18">
        <v>18.899999999999999</v>
      </c>
    </row>
    <row r="3163" spans="2:6" ht="16.5" customHeight="1" thickBot="1" x14ac:dyDescent="0.3">
      <c r="B3163" s="14">
        <v>46045</v>
      </c>
      <c r="C3163" s="15" t="s">
        <v>227</v>
      </c>
      <c r="D3163" s="16" t="s">
        <v>483</v>
      </c>
      <c r="E3163" s="17">
        <v>1</v>
      </c>
      <c r="F3163" s="18">
        <v>6.5</v>
      </c>
    </row>
    <row r="3164" spans="2:6" ht="16.5" customHeight="1" thickBot="1" x14ac:dyDescent="0.3">
      <c r="B3164" s="14">
        <v>46045</v>
      </c>
      <c r="C3164" s="15" t="s">
        <v>231</v>
      </c>
      <c r="D3164" s="16" t="s">
        <v>487</v>
      </c>
      <c r="E3164" s="17">
        <v>1</v>
      </c>
      <c r="F3164" s="18">
        <v>6.8</v>
      </c>
    </row>
    <row r="3165" spans="2:6" ht="16.5" customHeight="1" thickBot="1" x14ac:dyDescent="0.3">
      <c r="B3165" s="14">
        <v>46045</v>
      </c>
      <c r="C3165" s="15" t="s">
        <v>232</v>
      </c>
      <c r="D3165" s="16" t="s">
        <v>488</v>
      </c>
      <c r="E3165" s="17">
        <v>1</v>
      </c>
      <c r="F3165" s="18">
        <v>5.5</v>
      </c>
    </row>
    <row r="3166" spans="2:6" ht="16.5" customHeight="1" thickBot="1" x14ac:dyDescent="0.3">
      <c r="B3166" s="14">
        <v>46045</v>
      </c>
      <c r="C3166" s="15" t="s">
        <v>200</v>
      </c>
      <c r="D3166" s="16" t="s">
        <v>646</v>
      </c>
      <c r="E3166" s="17">
        <v>1</v>
      </c>
      <c r="F3166" s="18">
        <v>7.4</v>
      </c>
    </row>
    <row r="3167" spans="2:6" ht="16.5" customHeight="1" thickBot="1" x14ac:dyDescent="0.3">
      <c r="B3167" s="14">
        <v>46045</v>
      </c>
      <c r="C3167" s="15">
        <v>10032</v>
      </c>
      <c r="D3167" s="16" t="s">
        <v>714</v>
      </c>
      <c r="E3167" s="17">
        <v>1</v>
      </c>
      <c r="F3167" s="18">
        <v>8.9</v>
      </c>
    </row>
    <row r="3168" spans="2:6" ht="32.25" customHeight="1" thickBot="1" x14ac:dyDescent="0.3">
      <c r="B3168" s="14">
        <v>46045</v>
      </c>
      <c r="C3168" s="15" t="s">
        <v>118</v>
      </c>
      <c r="D3168" s="16" t="s">
        <v>649</v>
      </c>
      <c r="E3168" s="17">
        <v>1</v>
      </c>
      <c r="F3168" s="18">
        <v>5.5</v>
      </c>
    </row>
    <row r="3169" spans="2:6" ht="16.5" customHeight="1" thickBot="1" x14ac:dyDescent="0.3">
      <c r="B3169" s="14">
        <v>46045</v>
      </c>
      <c r="C3169" s="15" t="s">
        <v>119</v>
      </c>
      <c r="D3169" s="16" t="s">
        <v>657</v>
      </c>
      <c r="E3169" s="17">
        <v>1</v>
      </c>
      <c r="F3169" s="18">
        <v>5.5</v>
      </c>
    </row>
    <row r="3170" spans="2:6" ht="16.5" customHeight="1" thickBot="1" x14ac:dyDescent="0.3">
      <c r="B3170" s="14">
        <v>46045</v>
      </c>
      <c r="C3170" s="15" t="s">
        <v>123</v>
      </c>
      <c r="D3170" s="16" t="s">
        <v>651</v>
      </c>
      <c r="E3170" s="17">
        <v>4</v>
      </c>
      <c r="F3170" s="18">
        <v>22</v>
      </c>
    </row>
    <row r="3171" spans="2:6" ht="16.5" customHeight="1" thickBot="1" x14ac:dyDescent="0.3">
      <c r="B3171" s="14">
        <v>46045</v>
      </c>
      <c r="C3171" s="15" t="s">
        <v>131</v>
      </c>
      <c r="D3171" s="16" t="s">
        <v>387</v>
      </c>
      <c r="E3171" s="17">
        <v>1</v>
      </c>
      <c r="F3171" s="18">
        <v>5.5</v>
      </c>
    </row>
    <row r="3172" spans="2:6" ht="16.5" customHeight="1" thickBot="1" x14ac:dyDescent="0.3">
      <c r="B3172" s="14">
        <v>46045</v>
      </c>
      <c r="C3172" s="15">
        <v>10</v>
      </c>
      <c r="D3172" s="16" t="s">
        <v>700</v>
      </c>
      <c r="E3172" s="17">
        <v>1</v>
      </c>
      <c r="F3172" s="18">
        <v>1</v>
      </c>
    </row>
    <row r="3173" spans="2:6" ht="16.5" customHeight="1" thickBot="1" x14ac:dyDescent="0.3">
      <c r="B3173" s="14">
        <v>46045</v>
      </c>
      <c r="C3173" s="15">
        <v>10009</v>
      </c>
      <c r="D3173" s="16" t="s">
        <v>660</v>
      </c>
      <c r="E3173" s="17">
        <v>3</v>
      </c>
      <c r="F3173" s="18">
        <v>4.5</v>
      </c>
    </row>
    <row r="3174" spans="2:6" ht="16.5" customHeight="1" thickBot="1" x14ac:dyDescent="0.3">
      <c r="B3174" s="22">
        <v>46045</v>
      </c>
      <c r="C3174" s="23">
        <v>10155</v>
      </c>
      <c r="D3174" s="24" t="s">
        <v>701</v>
      </c>
      <c r="E3174" s="25">
        <v>2</v>
      </c>
      <c r="F3174" s="26">
        <v>3.4</v>
      </c>
    </row>
    <row r="3175" spans="2:6" ht="15.75" customHeight="1" x14ac:dyDescent="0.25">
      <c r="B3175" s="14">
        <v>46047</v>
      </c>
      <c r="C3175" s="15" t="s">
        <v>104</v>
      </c>
      <c r="D3175" s="16" t="s">
        <v>360</v>
      </c>
      <c r="E3175" s="17">
        <v>1</v>
      </c>
      <c r="F3175" s="18">
        <v>5.5</v>
      </c>
    </row>
    <row r="3176" spans="2:6" ht="16.5" customHeight="1" thickBot="1" x14ac:dyDescent="0.3">
      <c r="B3176" s="14">
        <v>46047</v>
      </c>
      <c r="C3176" s="15" t="s">
        <v>110</v>
      </c>
      <c r="D3176" s="16" t="s">
        <v>667</v>
      </c>
      <c r="E3176" s="17">
        <v>1</v>
      </c>
      <c r="F3176" s="18">
        <v>5.5</v>
      </c>
    </row>
    <row r="3177" spans="2:6" ht="16.5" customHeight="1" thickBot="1" x14ac:dyDescent="0.3">
      <c r="B3177" s="14">
        <v>46047</v>
      </c>
      <c r="C3177" s="15" t="s">
        <v>111</v>
      </c>
      <c r="D3177" s="16" t="s">
        <v>367</v>
      </c>
      <c r="E3177" s="17">
        <v>1</v>
      </c>
      <c r="F3177" s="18">
        <v>5.5</v>
      </c>
    </row>
    <row r="3178" spans="2:6" ht="16.5" customHeight="1" thickBot="1" x14ac:dyDescent="0.3">
      <c r="B3178" s="14">
        <v>46047</v>
      </c>
      <c r="C3178" s="15" t="s">
        <v>132</v>
      </c>
      <c r="D3178" s="16" t="s">
        <v>388</v>
      </c>
      <c r="E3178" s="17">
        <v>1</v>
      </c>
      <c r="F3178" s="18">
        <v>5.5</v>
      </c>
    </row>
    <row r="3179" spans="2:6" ht="16.5" customHeight="1" thickBot="1" x14ac:dyDescent="0.3">
      <c r="B3179" s="14">
        <v>46047</v>
      </c>
      <c r="C3179" s="15" t="s">
        <v>138</v>
      </c>
      <c r="D3179" s="16" t="s">
        <v>394</v>
      </c>
      <c r="E3179" s="17">
        <v>1</v>
      </c>
      <c r="F3179" s="18">
        <v>5.5</v>
      </c>
    </row>
    <row r="3180" spans="2:6" ht="16.5" customHeight="1" thickBot="1" x14ac:dyDescent="0.3">
      <c r="B3180" s="14">
        <v>46047</v>
      </c>
      <c r="C3180" s="15" t="s">
        <v>139</v>
      </c>
      <c r="D3180" s="16" t="s">
        <v>395</v>
      </c>
      <c r="E3180" s="17">
        <v>1</v>
      </c>
      <c r="F3180" s="18">
        <v>5.5</v>
      </c>
    </row>
    <row r="3181" spans="2:6" ht="16.5" customHeight="1" thickBot="1" x14ac:dyDescent="0.3">
      <c r="B3181" s="14">
        <v>46047</v>
      </c>
      <c r="C3181" s="15" t="s">
        <v>157</v>
      </c>
      <c r="D3181" s="16" t="s">
        <v>413</v>
      </c>
      <c r="E3181" s="17">
        <v>4</v>
      </c>
      <c r="F3181" s="18">
        <v>26</v>
      </c>
    </row>
    <row r="3182" spans="2:6" ht="16.5" customHeight="1" thickBot="1" x14ac:dyDescent="0.3">
      <c r="B3182" s="14">
        <v>46047</v>
      </c>
      <c r="C3182" s="15" t="s">
        <v>163</v>
      </c>
      <c r="D3182" s="16" t="s">
        <v>696</v>
      </c>
      <c r="E3182" s="17">
        <v>1</v>
      </c>
      <c r="F3182" s="18">
        <v>5.8</v>
      </c>
    </row>
    <row r="3183" spans="2:6" ht="16.5" customHeight="1" thickBot="1" x14ac:dyDescent="0.3">
      <c r="B3183" s="14">
        <v>46047</v>
      </c>
      <c r="C3183" s="15" t="s">
        <v>165</v>
      </c>
      <c r="D3183" s="16" t="s">
        <v>421</v>
      </c>
      <c r="E3183" s="17">
        <v>1</v>
      </c>
      <c r="F3183" s="18">
        <v>6.5</v>
      </c>
    </row>
    <row r="3184" spans="2:6" ht="16.5" customHeight="1" thickBot="1" x14ac:dyDescent="0.3">
      <c r="B3184" s="14">
        <v>46047</v>
      </c>
      <c r="C3184" s="15" t="s">
        <v>174</v>
      </c>
      <c r="D3184" s="16" t="s">
        <v>661</v>
      </c>
      <c r="E3184" s="17">
        <v>1</v>
      </c>
      <c r="F3184" s="18">
        <v>5.8</v>
      </c>
    </row>
    <row r="3185" spans="2:6" ht="16.5" customHeight="1" thickBot="1" x14ac:dyDescent="0.3">
      <c r="B3185" s="14">
        <v>46047</v>
      </c>
      <c r="C3185" s="15" t="s">
        <v>183</v>
      </c>
      <c r="D3185" s="16" t="s">
        <v>439</v>
      </c>
      <c r="E3185" s="17">
        <v>1</v>
      </c>
      <c r="F3185" s="18">
        <v>5.3</v>
      </c>
    </row>
    <row r="3186" spans="2:6" ht="16.5" customHeight="1" thickBot="1" x14ac:dyDescent="0.3">
      <c r="B3186" s="14">
        <v>46047</v>
      </c>
      <c r="C3186" s="15" t="s">
        <v>184</v>
      </c>
      <c r="D3186" s="16" t="s">
        <v>440</v>
      </c>
      <c r="E3186" s="17">
        <v>3</v>
      </c>
      <c r="F3186" s="18">
        <v>15.9</v>
      </c>
    </row>
    <row r="3187" spans="2:6" ht="16.5" customHeight="1" thickBot="1" x14ac:dyDescent="0.3">
      <c r="B3187" s="14">
        <v>46047</v>
      </c>
      <c r="C3187" s="15" t="s">
        <v>195</v>
      </c>
      <c r="D3187" s="16" t="s">
        <v>451</v>
      </c>
      <c r="E3187" s="17">
        <v>11</v>
      </c>
      <c r="F3187" s="18">
        <v>60.5</v>
      </c>
    </row>
    <row r="3188" spans="2:6" ht="16.5" customHeight="1" thickBot="1" x14ac:dyDescent="0.3">
      <c r="B3188" s="14">
        <v>46047</v>
      </c>
      <c r="C3188" s="15" t="s">
        <v>196</v>
      </c>
      <c r="D3188" s="16" t="s">
        <v>692</v>
      </c>
      <c r="E3188" s="17">
        <v>1</v>
      </c>
      <c r="F3188" s="18">
        <v>6.5</v>
      </c>
    </row>
    <row r="3189" spans="2:6" ht="16.5" customHeight="1" thickBot="1" x14ac:dyDescent="0.3">
      <c r="B3189" s="14">
        <v>46047</v>
      </c>
      <c r="C3189" s="15" t="s">
        <v>201</v>
      </c>
      <c r="D3189" s="16" t="s">
        <v>664</v>
      </c>
      <c r="E3189" s="17">
        <v>2</v>
      </c>
      <c r="F3189" s="18">
        <v>11</v>
      </c>
    </row>
    <row r="3190" spans="2:6" ht="16.5" customHeight="1" thickBot="1" x14ac:dyDescent="0.3">
      <c r="B3190" s="14">
        <v>46047</v>
      </c>
      <c r="C3190" s="15" t="s">
        <v>205</v>
      </c>
      <c r="D3190" s="16" t="s">
        <v>461</v>
      </c>
      <c r="E3190" s="17">
        <v>1</v>
      </c>
      <c r="F3190" s="18">
        <v>5.7</v>
      </c>
    </row>
    <row r="3191" spans="2:6" ht="16.5" customHeight="1" thickBot="1" x14ac:dyDescent="0.3">
      <c r="B3191" s="14">
        <v>46047</v>
      </c>
      <c r="C3191" s="15" t="s">
        <v>215</v>
      </c>
      <c r="D3191" s="16" t="s">
        <v>471</v>
      </c>
      <c r="E3191" s="17">
        <v>2</v>
      </c>
      <c r="F3191" s="18">
        <v>13.6</v>
      </c>
    </row>
    <row r="3192" spans="2:6" ht="16.5" customHeight="1" thickBot="1" x14ac:dyDescent="0.3">
      <c r="B3192" s="14">
        <v>46047</v>
      </c>
      <c r="C3192" s="15" t="s">
        <v>218</v>
      </c>
      <c r="D3192" s="16" t="s">
        <v>655</v>
      </c>
      <c r="E3192" s="17">
        <v>2</v>
      </c>
      <c r="F3192" s="18">
        <v>11</v>
      </c>
    </row>
    <row r="3193" spans="2:6" ht="16.5" customHeight="1" thickBot="1" x14ac:dyDescent="0.3">
      <c r="B3193" s="14">
        <v>46047</v>
      </c>
      <c r="C3193" s="15" t="s">
        <v>219</v>
      </c>
      <c r="D3193" s="16" t="s">
        <v>475</v>
      </c>
      <c r="E3193" s="17">
        <v>2</v>
      </c>
      <c r="F3193" s="18">
        <v>12</v>
      </c>
    </row>
    <row r="3194" spans="2:6" ht="16.5" customHeight="1" thickBot="1" x14ac:dyDescent="0.3">
      <c r="B3194" s="14">
        <v>46047</v>
      </c>
      <c r="C3194" s="15" t="s">
        <v>225</v>
      </c>
      <c r="D3194" s="16" t="s">
        <v>481</v>
      </c>
      <c r="E3194" s="17">
        <v>3</v>
      </c>
      <c r="F3194" s="18">
        <v>18.899999999999999</v>
      </c>
    </row>
    <row r="3195" spans="2:6" ht="16.5" customHeight="1" thickBot="1" x14ac:dyDescent="0.3">
      <c r="B3195" s="14">
        <v>46047</v>
      </c>
      <c r="C3195" s="15" t="s">
        <v>226</v>
      </c>
      <c r="D3195" s="16" t="s">
        <v>482</v>
      </c>
      <c r="E3195" s="17">
        <v>2</v>
      </c>
      <c r="F3195" s="18">
        <v>11</v>
      </c>
    </row>
    <row r="3196" spans="2:6" ht="16.5" customHeight="1" thickBot="1" x14ac:dyDescent="0.3">
      <c r="B3196" s="14">
        <v>46047</v>
      </c>
      <c r="C3196" s="15" t="s">
        <v>231</v>
      </c>
      <c r="D3196" s="16" t="s">
        <v>487</v>
      </c>
      <c r="E3196" s="17">
        <v>1</v>
      </c>
      <c r="F3196" s="18">
        <v>6.8</v>
      </c>
    </row>
    <row r="3197" spans="2:6" ht="16.5" customHeight="1" thickBot="1" x14ac:dyDescent="0.3">
      <c r="B3197" s="14">
        <v>46047</v>
      </c>
      <c r="C3197" s="15" t="s">
        <v>232</v>
      </c>
      <c r="D3197" s="16" t="s">
        <v>488</v>
      </c>
      <c r="E3197" s="17">
        <v>1</v>
      </c>
      <c r="F3197" s="18">
        <v>5.5</v>
      </c>
    </row>
    <row r="3198" spans="2:6" ht="16.5" customHeight="1" thickBot="1" x14ac:dyDescent="0.3">
      <c r="B3198" s="14">
        <v>46047</v>
      </c>
      <c r="C3198" s="15" t="s">
        <v>235</v>
      </c>
      <c r="D3198" s="16" t="s">
        <v>702</v>
      </c>
      <c r="E3198" s="17">
        <v>1</v>
      </c>
      <c r="F3198" s="18">
        <v>5.8</v>
      </c>
    </row>
    <row r="3199" spans="2:6" ht="16.5" customHeight="1" thickBot="1" x14ac:dyDescent="0.3">
      <c r="B3199" s="14">
        <v>46047</v>
      </c>
      <c r="C3199" s="15">
        <v>10007</v>
      </c>
      <c r="D3199" s="16" t="s">
        <v>721</v>
      </c>
      <c r="E3199" s="17">
        <v>1</v>
      </c>
      <c r="F3199" s="18">
        <v>8</v>
      </c>
    </row>
    <row r="3200" spans="2:6" ht="16.5" customHeight="1" thickBot="1" x14ac:dyDescent="0.3">
      <c r="B3200" s="14">
        <v>46047</v>
      </c>
      <c r="C3200" s="15" t="s">
        <v>113</v>
      </c>
      <c r="D3200" s="16" t="s">
        <v>645</v>
      </c>
      <c r="E3200" s="17">
        <v>1</v>
      </c>
      <c r="F3200" s="18">
        <v>8</v>
      </c>
    </row>
    <row r="3201" spans="2:6" ht="16.5" customHeight="1" thickBot="1" x14ac:dyDescent="0.3">
      <c r="B3201" s="14">
        <v>46047</v>
      </c>
      <c r="C3201" s="15">
        <v>10008</v>
      </c>
      <c r="D3201" s="16" t="s">
        <v>687</v>
      </c>
      <c r="E3201" s="17">
        <v>16</v>
      </c>
      <c r="F3201" s="18">
        <v>90.9</v>
      </c>
    </row>
    <row r="3202" spans="2:6" ht="16.5" customHeight="1" thickBot="1" x14ac:dyDescent="0.3">
      <c r="B3202" s="14">
        <v>46047</v>
      </c>
      <c r="C3202" s="15">
        <v>10021</v>
      </c>
      <c r="D3202" s="16" t="s">
        <v>663</v>
      </c>
      <c r="E3202" s="17">
        <v>1</v>
      </c>
      <c r="F3202" s="18">
        <v>8.9</v>
      </c>
    </row>
    <row r="3203" spans="2:6" ht="16.5" customHeight="1" thickBot="1" x14ac:dyDescent="0.3">
      <c r="B3203" s="14">
        <v>46047</v>
      </c>
      <c r="C3203" s="15">
        <v>10048</v>
      </c>
      <c r="D3203" s="16" t="s">
        <v>722</v>
      </c>
      <c r="E3203" s="17">
        <v>1</v>
      </c>
      <c r="F3203" s="18">
        <v>5.5</v>
      </c>
    </row>
    <row r="3204" spans="2:6" ht="16.5" customHeight="1" thickBot="1" x14ac:dyDescent="0.3">
      <c r="B3204" s="14">
        <v>46047</v>
      </c>
      <c r="C3204" s="15" t="s">
        <v>116</v>
      </c>
      <c r="D3204" s="16" t="s">
        <v>665</v>
      </c>
      <c r="E3204" s="17">
        <v>2</v>
      </c>
      <c r="F3204" s="18">
        <v>11</v>
      </c>
    </row>
    <row r="3205" spans="2:6" ht="16.5" customHeight="1" thickBot="1" x14ac:dyDescent="0.3">
      <c r="B3205" s="14">
        <v>46047</v>
      </c>
      <c r="C3205" s="15" t="s">
        <v>118</v>
      </c>
      <c r="D3205" s="16" t="s">
        <v>649</v>
      </c>
      <c r="E3205" s="17">
        <v>3</v>
      </c>
      <c r="F3205" s="18">
        <v>16.5</v>
      </c>
    </row>
    <row r="3206" spans="2:6" ht="16.5" customHeight="1" thickBot="1" x14ac:dyDescent="0.3">
      <c r="B3206" s="14">
        <v>46047</v>
      </c>
      <c r="C3206" s="15" t="s">
        <v>121</v>
      </c>
      <c r="D3206" s="16" t="s">
        <v>658</v>
      </c>
      <c r="E3206" s="17">
        <v>1</v>
      </c>
      <c r="F3206" s="18">
        <v>5.5</v>
      </c>
    </row>
    <row r="3207" spans="2:6" ht="16.5" customHeight="1" thickBot="1" x14ac:dyDescent="0.3">
      <c r="B3207" s="14">
        <v>46047</v>
      </c>
      <c r="C3207" s="15" t="s">
        <v>122</v>
      </c>
      <c r="D3207" s="16" t="s">
        <v>650</v>
      </c>
      <c r="E3207" s="17">
        <v>1</v>
      </c>
      <c r="F3207" s="18">
        <v>5.5</v>
      </c>
    </row>
    <row r="3208" spans="2:6" ht="16.5" customHeight="1" thickBot="1" x14ac:dyDescent="0.3">
      <c r="B3208" s="14">
        <v>46047</v>
      </c>
      <c r="C3208" s="15" t="s">
        <v>123</v>
      </c>
      <c r="D3208" s="16" t="s">
        <v>651</v>
      </c>
      <c r="E3208" s="17">
        <v>4</v>
      </c>
      <c r="F3208" s="18">
        <v>22</v>
      </c>
    </row>
    <row r="3209" spans="2:6" ht="16.5" customHeight="1" thickBot="1" x14ac:dyDescent="0.3">
      <c r="B3209" s="14">
        <v>46047</v>
      </c>
      <c r="C3209" s="15" t="s">
        <v>131</v>
      </c>
      <c r="D3209" s="16" t="s">
        <v>387</v>
      </c>
      <c r="E3209" s="17">
        <v>2</v>
      </c>
      <c r="F3209" s="18">
        <v>11</v>
      </c>
    </row>
    <row r="3210" spans="2:6" ht="16.5" customHeight="1" thickBot="1" x14ac:dyDescent="0.3">
      <c r="B3210" s="14">
        <v>46047</v>
      </c>
      <c r="C3210" s="15" t="s">
        <v>140</v>
      </c>
      <c r="D3210" s="16" t="s">
        <v>396</v>
      </c>
      <c r="E3210" s="17">
        <v>1</v>
      </c>
      <c r="F3210" s="18">
        <v>5</v>
      </c>
    </row>
    <row r="3211" spans="2:6" ht="16.5" customHeight="1" thickBot="1" x14ac:dyDescent="0.3">
      <c r="B3211" s="14">
        <v>46047</v>
      </c>
      <c r="C3211" s="15">
        <v>10209</v>
      </c>
      <c r="D3211" s="16" t="s">
        <v>723</v>
      </c>
      <c r="E3211" s="17">
        <v>4</v>
      </c>
      <c r="F3211" s="18">
        <v>6.4</v>
      </c>
    </row>
    <row r="3212" spans="2:6" ht="16.5" customHeight="1" thickBot="1" x14ac:dyDescent="0.3">
      <c r="B3212" s="14">
        <v>46047</v>
      </c>
      <c r="C3212" s="15">
        <v>10009</v>
      </c>
      <c r="D3212" s="16" t="s">
        <v>660</v>
      </c>
      <c r="E3212" s="17">
        <v>2</v>
      </c>
      <c r="F3212" s="18">
        <v>3</v>
      </c>
    </row>
    <row r="3213" spans="2:6" ht="16.5" customHeight="1" thickBot="1" x14ac:dyDescent="0.3">
      <c r="B3213" s="22">
        <v>46047</v>
      </c>
      <c r="C3213" s="23">
        <v>10155</v>
      </c>
      <c r="D3213" s="24" t="s">
        <v>701</v>
      </c>
      <c r="E3213" s="25">
        <v>2</v>
      </c>
      <c r="F3213" s="26">
        <v>3.4</v>
      </c>
    </row>
    <row r="3214" spans="2:6" ht="15.75" customHeight="1" x14ac:dyDescent="0.25">
      <c r="B3214" s="14">
        <v>46047</v>
      </c>
      <c r="C3214" s="15" t="s">
        <v>103</v>
      </c>
      <c r="D3214" s="16" t="s">
        <v>653</v>
      </c>
      <c r="E3214" s="17">
        <v>4</v>
      </c>
      <c r="F3214" s="18">
        <v>22</v>
      </c>
    </row>
    <row r="3215" spans="2:6" ht="16.5" customHeight="1" thickBot="1" x14ac:dyDescent="0.3">
      <c r="B3215" s="14">
        <v>46047</v>
      </c>
      <c r="C3215" s="15" t="s">
        <v>104</v>
      </c>
      <c r="D3215" s="16" t="s">
        <v>360</v>
      </c>
      <c r="E3215" s="17">
        <v>2</v>
      </c>
      <c r="F3215" s="18">
        <v>11</v>
      </c>
    </row>
    <row r="3216" spans="2:6" ht="16.5" customHeight="1" thickBot="1" x14ac:dyDescent="0.3">
      <c r="B3216" s="14">
        <v>46047</v>
      </c>
      <c r="C3216" s="15" t="s">
        <v>106</v>
      </c>
      <c r="D3216" s="16" t="s">
        <v>710</v>
      </c>
      <c r="E3216" s="17">
        <v>1</v>
      </c>
      <c r="F3216" s="18">
        <v>5</v>
      </c>
    </row>
    <row r="3217" spans="2:6" ht="16.5" customHeight="1" thickBot="1" x14ac:dyDescent="0.3">
      <c r="B3217" s="14">
        <v>46047</v>
      </c>
      <c r="C3217" s="15" t="s">
        <v>110</v>
      </c>
      <c r="D3217" s="16" t="s">
        <v>667</v>
      </c>
      <c r="E3217" s="17">
        <v>1</v>
      </c>
      <c r="F3217" s="18">
        <v>5.5</v>
      </c>
    </row>
    <row r="3218" spans="2:6" ht="16.5" customHeight="1" thickBot="1" x14ac:dyDescent="0.3">
      <c r="B3218" s="14">
        <v>46047</v>
      </c>
      <c r="C3218" s="15" t="s">
        <v>111</v>
      </c>
      <c r="D3218" s="16" t="s">
        <v>367</v>
      </c>
      <c r="E3218" s="17">
        <v>1</v>
      </c>
      <c r="F3218" s="18">
        <v>5.5</v>
      </c>
    </row>
    <row r="3219" spans="2:6" ht="16.5" customHeight="1" thickBot="1" x14ac:dyDescent="0.3">
      <c r="B3219" s="14">
        <v>46047</v>
      </c>
      <c r="C3219" s="15" t="s">
        <v>129</v>
      </c>
      <c r="D3219" s="16" t="s">
        <v>385</v>
      </c>
      <c r="E3219" s="17">
        <v>2</v>
      </c>
      <c r="F3219" s="18">
        <v>10.6</v>
      </c>
    </row>
    <row r="3220" spans="2:6" ht="16.5" customHeight="1" thickBot="1" x14ac:dyDescent="0.3">
      <c r="B3220" s="14">
        <v>46047</v>
      </c>
      <c r="C3220" s="15" t="s">
        <v>138</v>
      </c>
      <c r="D3220" s="16" t="s">
        <v>394</v>
      </c>
      <c r="E3220" s="17">
        <v>1</v>
      </c>
      <c r="F3220" s="18">
        <v>5.5</v>
      </c>
    </row>
    <row r="3221" spans="2:6" ht="16.5" customHeight="1" thickBot="1" x14ac:dyDescent="0.3">
      <c r="B3221" s="14">
        <v>46047</v>
      </c>
      <c r="C3221" s="15" t="s">
        <v>139</v>
      </c>
      <c r="D3221" s="16" t="s">
        <v>395</v>
      </c>
      <c r="E3221" s="17">
        <v>1</v>
      </c>
      <c r="F3221" s="18">
        <v>5.5</v>
      </c>
    </row>
    <row r="3222" spans="2:6" ht="16.5" customHeight="1" thickBot="1" x14ac:dyDescent="0.3">
      <c r="B3222" s="14">
        <v>46047</v>
      </c>
      <c r="C3222" s="15" t="s">
        <v>157</v>
      </c>
      <c r="D3222" s="16" t="s">
        <v>413</v>
      </c>
      <c r="E3222" s="17">
        <v>6</v>
      </c>
      <c r="F3222" s="18">
        <v>39</v>
      </c>
    </row>
    <row r="3223" spans="2:6" ht="16.5" customHeight="1" thickBot="1" x14ac:dyDescent="0.3">
      <c r="B3223" s="14">
        <v>46047</v>
      </c>
      <c r="C3223" s="15" t="s">
        <v>160</v>
      </c>
      <c r="D3223" s="16" t="s">
        <v>416</v>
      </c>
      <c r="E3223" s="17">
        <v>2</v>
      </c>
      <c r="F3223" s="18">
        <v>11</v>
      </c>
    </row>
    <row r="3224" spans="2:6" ht="16.5" customHeight="1" thickBot="1" x14ac:dyDescent="0.3">
      <c r="B3224" s="14">
        <v>46047</v>
      </c>
      <c r="C3224" s="15" t="s">
        <v>165</v>
      </c>
      <c r="D3224" s="16" t="s">
        <v>421</v>
      </c>
      <c r="E3224" s="17">
        <v>1</v>
      </c>
      <c r="F3224" s="18">
        <v>6.5</v>
      </c>
    </row>
    <row r="3225" spans="2:6" ht="16.5" customHeight="1" thickBot="1" x14ac:dyDescent="0.3">
      <c r="B3225" s="14">
        <v>46047</v>
      </c>
      <c r="C3225" s="15" t="s">
        <v>169</v>
      </c>
      <c r="D3225" s="16" t="s">
        <v>425</v>
      </c>
      <c r="E3225" s="17">
        <v>1</v>
      </c>
      <c r="F3225" s="18">
        <v>6</v>
      </c>
    </row>
    <row r="3226" spans="2:6" ht="16.5" customHeight="1" thickBot="1" x14ac:dyDescent="0.3">
      <c r="B3226" s="14">
        <v>46047</v>
      </c>
      <c r="C3226" s="15" t="s">
        <v>173</v>
      </c>
      <c r="D3226" s="16" t="s">
        <v>429</v>
      </c>
      <c r="E3226" s="17">
        <v>1</v>
      </c>
      <c r="F3226" s="18">
        <v>6.8</v>
      </c>
    </row>
    <row r="3227" spans="2:6" ht="16.5" customHeight="1" thickBot="1" x14ac:dyDescent="0.3">
      <c r="B3227" s="14">
        <v>46047</v>
      </c>
      <c r="C3227" s="15" t="s">
        <v>184</v>
      </c>
      <c r="D3227" s="16" t="s">
        <v>440</v>
      </c>
      <c r="E3227" s="17">
        <v>1</v>
      </c>
      <c r="F3227" s="18">
        <v>5.3</v>
      </c>
    </row>
    <row r="3228" spans="2:6" ht="16.5" customHeight="1" thickBot="1" x14ac:dyDescent="0.3">
      <c r="B3228" s="14">
        <v>46047</v>
      </c>
      <c r="C3228" s="15" t="s">
        <v>195</v>
      </c>
      <c r="D3228" s="16" t="s">
        <v>451</v>
      </c>
      <c r="E3228" s="17">
        <v>11</v>
      </c>
      <c r="F3228" s="18">
        <v>60.5</v>
      </c>
    </row>
    <row r="3229" spans="2:6" ht="16.5" customHeight="1" thickBot="1" x14ac:dyDescent="0.3">
      <c r="B3229" s="14">
        <v>46047</v>
      </c>
      <c r="C3229" s="15" t="s">
        <v>215</v>
      </c>
      <c r="D3229" s="16" t="s">
        <v>471</v>
      </c>
      <c r="E3229" s="17">
        <v>6</v>
      </c>
      <c r="F3229" s="18">
        <v>40.799999999999997</v>
      </c>
    </row>
    <row r="3230" spans="2:6" ht="16.5" customHeight="1" thickBot="1" x14ac:dyDescent="0.3">
      <c r="B3230" s="14">
        <v>46047</v>
      </c>
      <c r="C3230" s="15" t="s">
        <v>216</v>
      </c>
      <c r="D3230" s="16" t="s">
        <v>472</v>
      </c>
      <c r="E3230" s="17">
        <v>1</v>
      </c>
      <c r="F3230" s="18">
        <v>6.3</v>
      </c>
    </row>
    <row r="3231" spans="2:6" ht="16.5" customHeight="1" thickBot="1" x14ac:dyDescent="0.3">
      <c r="B3231" s="14">
        <v>46047</v>
      </c>
      <c r="C3231" s="15" t="s">
        <v>219</v>
      </c>
      <c r="D3231" s="16" t="s">
        <v>475</v>
      </c>
      <c r="E3231" s="17">
        <v>2</v>
      </c>
      <c r="F3231" s="18">
        <v>12</v>
      </c>
    </row>
    <row r="3232" spans="2:6" ht="16.5" customHeight="1" thickBot="1" x14ac:dyDescent="0.3">
      <c r="B3232" s="14">
        <v>46047</v>
      </c>
      <c r="C3232" s="15" t="s">
        <v>225</v>
      </c>
      <c r="D3232" s="16" t="s">
        <v>481</v>
      </c>
      <c r="E3232" s="17">
        <v>1</v>
      </c>
      <c r="F3232" s="18">
        <v>6.3</v>
      </c>
    </row>
    <row r="3233" spans="2:6" ht="16.5" customHeight="1" thickBot="1" x14ac:dyDescent="0.3">
      <c r="B3233" s="14">
        <v>46047</v>
      </c>
      <c r="C3233" s="15" t="s">
        <v>232</v>
      </c>
      <c r="D3233" s="16" t="s">
        <v>488</v>
      </c>
      <c r="E3233" s="17">
        <v>2</v>
      </c>
      <c r="F3233" s="18">
        <v>11</v>
      </c>
    </row>
    <row r="3234" spans="2:6" ht="16.5" customHeight="1" thickBot="1" x14ac:dyDescent="0.3">
      <c r="B3234" s="14">
        <v>46047</v>
      </c>
      <c r="C3234" s="15" t="s">
        <v>235</v>
      </c>
      <c r="D3234" s="16" t="s">
        <v>702</v>
      </c>
      <c r="E3234" s="17">
        <v>3</v>
      </c>
      <c r="F3234" s="18">
        <v>17.399999999999999</v>
      </c>
    </row>
    <row r="3235" spans="2:6" ht="16.5" customHeight="1" thickBot="1" x14ac:dyDescent="0.3">
      <c r="B3235" s="14">
        <v>46047</v>
      </c>
      <c r="C3235" s="15" t="s">
        <v>206</v>
      </c>
      <c r="D3235" s="16" t="s">
        <v>462</v>
      </c>
      <c r="E3235" s="17">
        <v>2</v>
      </c>
      <c r="F3235" s="18">
        <v>6.2</v>
      </c>
    </row>
    <row r="3236" spans="2:6" ht="16.5" customHeight="1" thickBot="1" x14ac:dyDescent="0.3">
      <c r="B3236" s="14">
        <v>46047</v>
      </c>
      <c r="C3236" s="15" t="s">
        <v>199</v>
      </c>
      <c r="D3236" s="16" t="s">
        <v>674</v>
      </c>
      <c r="E3236" s="17">
        <v>2</v>
      </c>
      <c r="F3236" s="18">
        <v>15.4</v>
      </c>
    </row>
    <row r="3237" spans="2:6" ht="16.5" customHeight="1" thickBot="1" x14ac:dyDescent="0.3">
      <c r="B3237" s="14">
        <v>46047</v>
      </c>
      <c r="C3237" s="15" t="s">
        <v>204</v>
      </c>
      <c r="D3237" s="16" t="s">
        <v>668</v>
      </c>
      <c r="E3237" s="17">
        <v>1</v>
      </c>
      <c r="F3237" s="18">
        <v>8.3000000000000007</v>
      </c>
    </row>
    <row r="3238" spans="2:6" ht="16.5" customHeight="1" thickBot="1" x14ac:dyDescent="0.3">
      <c r="B3238" s="14">
        <v>46047</v>
      </c>
      <c r="C3238" s="15">
        <v>10022</v>
      </c>
      <c r="D3238" s="16" t="s">
        <v>689</v>
      </c>
      <c r="E3238" s="17">
        <v>1</v>
      </c>
      <c r="F3238" s="18">
        <v>8.9</v>
      </c>
    </row>
    <row r="3239" spans="2:6" ht="16.5" customHeight="1" thickBot="1" x14ac:dyDescent="0.3">
      <c r="B3239" s="14">
        <v>46047</v>
      </c>
      <c r="C3239" s="15" t="s">
        <v>116</v>
      </c>
      <c r="D3239" s="16" t="s">
        <v>665</v>
      </c>
      <c r="E3239" s="17">
        <v>1</v>
      </c>
      <c r="F3239" s="18">
        <v>5.5</v>
      </c>
    </row>
    <row r="3240" spans="2:6" ht="16.5" customHeight="1" thickBot="1" x14ac:dyDescent="0.3">
      <c r="B3240" s="14">
        <v>46047</v>
      </c>
      <c r="C3240" s="15" t="s">
        <v>118</v>
      </c>
      <c r="D3240" s="16" t="s">
        <v>649</v>
      </c>
      <c r="E3240" s="17">
        <v>1</v>
      </c>
      <c r="F3240" s="18">
        <v>5.5</v>
      </c>
    </row>
    <row r="3241" spans="2:6" ht="16.5" customHeight="1" thickBot="1" x14ac:dyDescent="0.3">
      <c r="B3241" s="14">
        <v>46047</v>
      </c>
      <c r="C3241" s="15" t="s">
        <v>119</v>
      </c>
      <c r="D3241" s="16" t="s">
        <v>657</v>
      </c>
      <c r="E3241" s="17">
        <v>1</v>
      </c>
      <c r="F3241" s="18">
        <v>5.5</v>
      </c>
    </row>
    <row r="3242" spans="2:6" ht="16.5" customHeight="1" thickBot="1" x14ac:dyDescent="0.3">
      <c r="B3242" s="14">
        <v>46047</v>
      </c>
      <c r="C3242" s="15" t="s">
        <v>121</v>
      </c>
      <c r="D3242" s="16" t="s">
        <v>658</v>
      </c>
      <c r="E3242" s="17">
        <v>1</v>
      </c>
      <c r="F3242" s="18">
        <v>5.5</v>
      </c>
    </row>
    <row r="3243" spans="2:6" ht="16.5" customHeight="1" thickBot="1" x14ac:dyDescent="0.3">
      <c r="B3243" s="14">
        <v>46047</v>
      </c>
      <c r="C3243" s="15" t="s">
        <v>122</v>
      </c>
      <c r="D3243" s="16" t="s">
        <v>650</v>
      </c>
      <c r="E3243" s="17">
        <v>1</v>
      </c>
      <c r="F3243" s="18">
        <v>5.5</v>
      </c>
    </row>
    <row r="3244" spans="2:6" ht="16.5" customHeight="1" thickBot="1" x14ac:dyDescent="0.3">
      <c r="B3244" s="14">
        <v>46047</v>
      </c>
      <c r="C3244" s="15" t="s">
        <v>123</v>
      </c>
      <c r="D3244" s="16" t="s">
        <v>651</v>
      </c>
      <c r="E3244" s="17">
        <v>4</v>
      </c>
      <c r="F3244" s="18">
        <v>22</v>
      </c>
    </row>
    <row r="3245" spans="2:6" ht="16.5" customHeight="1" thickBot="1" x14ac:dyDescent="0.3">
      <c r="B3245" s="14">
        <v>46047</v>
      </c>
      <c r="C3245" s="15" t="s">
        <v>131</v>
      </c>
      <c r="D3245" s="16" t="s">
        <v>387</v>
      </c>
      <c r="E3245" s="17">
        <v>1</v>
      </c>
      <c r="F3245" s="18">
        <v>5.5</v>
      </c>
    </row>
    <row r="3246" spans="2:6" ht="16.5" customHeight="1" thickBot="1" x14ac:dyDescent="0.3">
      <c r="B3246" s="14">
        <v>46047</v>
      </c>
      <c r="C3246" s="15" t="s">
        <v>140</v>
      </c>
      <c r="D3246" s="16" t="s">
        <v>396</v>
      </c>
      <c r="E3246" s="17">
        <v>1</v>
      </c>
      <c r="F3246" s="18">
        <v>5</v>
      </c>
    </row>
    <row r="3247" spans="2:6" ht="16.5" customHeight="1" thickBot="1" x14ac:dyDescent="0.3">
      <c r="B3247" s="14">
        <v>46047</v>
      </c>
      <c r="C3247" s="15" t="s">
        <v>148</v>
      </c>
      <c r="D3247" s="16" t="s">
        <v>404</v>
      </c>
      <c r="E3247" s="17">
        <v>1</v>
      </c>
      <c r="F3247" s="18">
        <v>5</v>
      </c>
    </row>
    <row r="3248" spans="2:6" ht="16.5" customHeight="1" thickBot="1" x14ac:dyDescent="0.3">
      <c r="B3248" s="14">
        <v>46047</v>
      </c>
      <c r="C3248" s="15">
        <v>10</v>
      </c>
      <c r="D3248" s="16" t="s">
        <v>700</v>
      </c>
      <c r="E3248" s="17">
        <v>2</v>
      </c>
      <c r="F3248" s="18">
        <v>2</v>
      </c>
    </row>
    <row r="3249" spans="2:6" ht="16.5" customHeight="1" thickBot="1" x14ac:dyDescent="0.3">
      <c r="B3249" s="22">
        <v>46047</v>
      </c>
      <c r="C3249" s="23">
        <v>10155</v>
      </c>
      <c r="D3249" s="24" t="s">
        <v>701</v>
      </c>
      <c r="E3249" s="25">
        <v>2</v>
      </c>
      <c r="F3249" s="26">
        <v>3.4</v>
      </c>
    </row>
    <row r="3250" spans="2:6" ht="15.75" customHeight="1" x14ac:dyDescent="0.25">
      <c r="B3250" s="14">
        <v>46048</v>
      </c>
      <c r="C3250" s="15" t="s">
        <v>104</v>
      </c>
      <c r="D3250" s="16" t="s">
        <v>360</v>
      </c>
      <c r="E3250" s="17">
        <v>1</v>
      </c>
      <c r="F3250" s="18">
        <v>5.5</v>
      </c>
    </row>
    <row r="3251" spans="2:6" ht="16.5" customHeight="1" thickBot="1" x14ac:dyDescent="0.3">
      <c r="B3251" s="14">
        <v>46048</v>
      </c>
      <c r="C3251" s="15" t="s">
        <v>106</v>
      </c>
      <c r="D3251" s="16" t="s">
        <v>710</v>
      </c>
      <c r="E3251" s="17">
        <v>3</v>
      </c>
      <c r="F3251" s="18">
        <v>15</v>
      </c>
    </row>
    <row r="3252" spans="2:6" ht="16.5" customHeight="1" thickBot="1" x14ac:dyDescent="0.3">
      <c r="B3252" s="14">
        <v>46048</v>
      </c>
      <c r="C3252" s="15" t="s">
        <v>110</v>
      </c>
      <c r="D3252" s="16" t="s">
        <v>667</v>
      </c>
      <c r="E3252" s="17">
        <v>1</v>
      </c>
      <c r="F3252" s="18">
        <v>5.5</v>
      </c>
    </row>
    <row r="3253" spans="2:6" ht="16.5" customHeight="1" thickBot="1" x14ac:dyDescent="0.3">
      <c r="B3253" s="14">
        <v>46048</v>
      </c>
      <c r="C3253" s="15" t="s">
        <v>111</v>
      </c>
      <c r="D3253" s="16" t="s">
        <v>367</v>
      </c>
      <c r="E3253" s="17">
        <v>4</v>
      </c>
      <c r="F3253" s="18">
        <v>22</v>
      </c>
    </row>
    <row r="3254" spans="2:6" ht="16.5" customHeight="1" thickBot="1" x14ac:dyDescent="0.3">
      <c r="B3254" s="14">
        <v>46048</v>
      </c>
      <c r="C3254" s="15" t="s">
        <v>115</v>
      </c>
      <c r="D3254" s="16" t="s">
        <v>640</v>
      </c>
      <c r="E3254" s="17">
        <v>2</v>
      </c>
      <c r="F3254" s="18">
        <v>11.6</v>
      </c>
    </row>
    <row r="3255" spans="2:6" ht="16.5" customHeight="1" thickBot="1" x14ac:dyDescent="0.3">
      <c r="B3255" s="14">
        <v>46048</v>
      </c>
      <c r="C3255" s="15" t="s">
        <v>127</v>
      </c>
      <c r="D3255" s="16" t="s">
        <v>641</v>
      </c>
      <c r="E3255" s="17">
        <v>1</v>
      </c>
      <c r="F3255" s="18">
        <v>5.7</v>
      </c>
    </row>
    <row r="3256" spans="2:6" ht="16.5" customHeight="1" thickBot="1" x14ac:dyDescent="0.3">
      <c r="B3256" s="14">
        <v>46048</v>
      </c>
      <c r="C3256" s="15" t="s">
        <v>130</v>
      </c>
      <c r="D3256" s="16" t="s">
        <v>386</v>
      </c>
      <c r="E3256" s="17">
        <v>3</v>
      </c>
      <c r="F3256" s="18">
        <v>16.5</v>
      </c>
    </row>
    <row r="3257" spans="2:6" ht="16.5" customHeight="1" thickBot="1" x14ac:dyDescent="0.3">
      <c r="B3257" s="14">
        <v>46048</v>
      </c>
      <c r="C3257" s="15" t="s">
        <v>132</v>
      </c>
      <c r="D3257" s="16" t="s">
        <v>388</v>
      </c>
      <c r="E3257" s="17">
        <v>1</v>
      </c>
      <c r="F3257" s="18">
        <v>5.5</v>
      </c>
    </row>
    <row r="3258" spans="2:6" ht="16.5" customHeight="1" thickBot="1" x14ac:dyDescent="0.3">
      <c r="B3258" s="14">
        <v>46048</v>
      </c>
      <c r="C3258" s="15" t="s">
        <v>138</v>
      </c>
      <c r="D3258" s="16" t="s">
        <v>394</v>
      </c>
      <c r="E3258" s="17">
        <v>1</v>
      </c>
      <c r="F3258" s="18">
        <v>5.5</v>
      </c>
    </row>
    <row r="3259" spans="2:6" ht="16.5" customHeight="1" thickBot="1" x14ac:dyDescent="0.3">
      <c r="B3259" s="14">
        <v>46048</v>
      </c>
      <c r="C3259" s="15" t="s">
        <v>139</v>
      </c>
      <c r="D3259" s="16" t="s">
        <v>395</v>
      </c>
      <c r="E3259" s="17">
        <v>1</v>
      </c>
      <c r="F3259" s="18">
        <v>5.5</v>
      </c>
    </row>
    <row r="3260" spans="2:6" ht="16.5" customHeight="1" thickBot="1" x14ac:dyDescent="0.3">
      <c r="B3260" s="14">
        <v>46048</v>
      </c>
      <c r="C3260" s="15" t="s">
        <v>157</v>
      </c>
      <c r="D3260" s="16" t="s">
        <v>413</v>
      </c>
      <c r="E3260" s="17">
        <v>6</v>
      </c>
      <c r="F3260" s="18">
        <v>39</v>
      </c>
    </row>
    <row r="3261" spans="2:6" ht="16.5" customHeight="1" thickBot="1" x14ac:dyDescent="0.3">
      <c r="B3261" s="14">
        <v>46048</v>
      </c>
      <c r="C3261" s="15" t="s">
        <v>165</v>
      </c>
      <c r="D3261" s="16" t="s">
        <v>421</v>
      </c>
      <c r="E3261" s="17">
        <v>1</v>
      </c>
      <c r="F3261" s="18">
        <v>6.5</v>
      </c>
    </row>
    <row r="3262" spans="2:6" ht="16.5" customHeight="1" thickBot="1" x14ac:dyDescent="0.3">
      <c r="B3262" s="14">
        <v>46048</v>
      </c>
      <c r="C3262" s="15" t="s">
        <v>168</v>
      </c>
      <c r="D3262" s="16" t="s">
        <v>708</v>
      </c>
      <c r="E3262" s="17">
        <v>1</v>
      </c>
      <c r="F3262" s="18">
        <v>6.8</v>
      </c>
    </row>
    <row r="3263" spans="2:6" ht="16.5" customHeight="1" thickBot="1" x14ac:dyDescent="0.3">
      <c r="B3263" s="14">
        <v>46048</v>
      </c>
      <c r="C3263" s="15" t="s">
        <v>172</v>
      </c>
      <c r="D3263" s="16" t="s">
        <v>643</v>
      </c>
      <c r="E3263" s="17">
        <v>2</v>
      </c>
      <c r="F3263" s="18">
        <v>11.4</v>
      </c>
    </row>
    <row r="3264" spans="2:6" ht="16.5" customHeight="1" thickBot="1" x14ac:dyDescent="0.3">
      <c r="B3264" s="14">
        <v>46048</v>
      </c>
      <c r="C3264" s="15" t="s">
        <v>179</v>
      </c>
      <c r="D3264" s="16" t="s">
        <v>712</v>
      </c>
      <c r="E3264" s="17">
        <v>3</v>
      </c>
      <c r="F3264" s="18">
        <v>15.9</v>
      </c>
    </row>
    <row r="3265" spans="2:6" ht="16.5" customHeight="1" thickBot="1" x14ac:dyDescent="0.3">
      <c r="B3265" s="14">
        <v>46048</v>
      </c>
      <c r="C3265" s="15" t="s">
        <v>183</v>
      </c>
      <c r="D3265" s="16" t="s">
        <v>439</v>
      </c>
      <c r="E3265" s="17">
        <v>1</v>
      </c>
      <c r="F3265" s="18">
        <v>5.3</v>
      </c>
    </row>
    <row r="3266" spans="2:6" ht="16.5" customHeight="1" thickBot="1" x14ac:dyDescent="0.3">
      <c r="B3266" s="14">
        <v>46048</v>
      </c>
      <c r="C3266" s="15" t="s">
        <v>195</v>
      </c>
      <c r="D3266" s="16" t="s">
        <v>451</v>
      </c>
      <c r="E3266" s="17">
        <v>22</v>
      </c>
      <c r="F3266" s="18">
        <v>121</v>
      </c>
    </row>
    <row r="3267" spans="2:6" ht="16.5" customHeight="1" thickBot="1" x14ac:dyDescent="0.3">
      <c r="B3267" s="14">
        <v>46048</v>
      </c>
      <c r="C3267" s="15" t="s">
        <v>201</v>
      </c>
      <c r="D3267" s="16" t="s">
        <v>664</v>
      </c>
      <c r="E3267" s="17">
        <v>2</v>
      </c>
      <c r="F3267" s="18">
        <v>11</v>
      </c>
    </row>
    <row r="3268" spans="2:6" ht="16.5" customHeight="1" thickBot="1" x14ac:dyDescent="0.3">
      <c r="B3268" s="14">
        <v>46048</v>
      </c>
      <c r="C3268" s="15" t="s">
        <v>215</v>
      </c>
      <c r="D3268" s="16" t="s">
        <v>471</v>
      </c>
      <c r="E3268" s="17">
        <v>4</v>
      </c>
      <c r="F3268" s="18">
        <v>27.2</v>
      </c>
    </row>
    <row r="3269" spans="2:6" ht="16.5" customHeight="1" thickBot="1" x14ac:dyDescent="0.3">
      <c r="B3269" s="14">
        <v>46048</v>
      </c>
      <c r="C3269" s="15" t="s">
        <v>216</v>
      </c>
      <c r="D3269" s="16" t="s">
        <v>472</v>
      </c>
      <c r="E3269" s="17">
        <v>1</v>
      </c>
      <c r="F3269" s="18">
        <v>6.3</v>
      </c>
    </row>
    <row r="3270" spans="2:6" ht="16.5" customHeight="1" thickBot="1" x14ac:dyDescent="0.3">
      <c r="B3270" s="14">
        <v>46048</v>
      </c>
      <c r="C3270" s="15" t="s">
        <v>219</v>
      </c>
      <c r="D3270" s="16" t="s">
        <v>475</v>
      </c>
      <c r="E3270" s="17">
        <v>4</v>
      </c>
      <c r="F3270" s="18">
        <v>24</v>
      </c>
    </row>
    <row r="3271" spans="2:6" ht="16.5" customHeight="1" thickBot="1" x14ac:dyDescent="0.3">
      <c r="B3271" s="14">
        <v>46048</v>
      </c>
      <c r="C3271" s="15" t="s">
        <v>225</v>
      </c>
      <c r="D3271" s="16" t="s">
        <v>481</v>
      </c>
      <c r="E3271" s="17">
        <v>3</v>
      </c>
      <c r="F3271" s="18">
        <v>18.899999999999999</v>
      </c>
    </row>
    <row r="3272" spans="2:6" ht="16.5" customHeight="1" thickBot="1" x14ac:dyDescent="0.3">
      <c r="B3272" s="14">
        <v>46048</v>
      </c>
      <c r="C3272" s="15" t="s">
        <v>226</v>
      </c>
      <c r="D3272" s="16" t="s">
        <v>482</v>
      </c>
      <c r="E3272" s="17">
        <v>1</v>
      </c>
      <c r="F3272" s="18">
        <v>5.5</v>
      </c>
    </row>
    <row r="3273" spans="2:6" ht="16.5" customHeight="1" thickBot="1" x14ac:dyDescent="0.3">
      <c r="B3273" s="14">
        <v>46048</v>
      </c>
      <c r="C3273" s="15" t="s">
        <v>231</v>
      </c>
      <c r="D3273" s="16" t="s">
        <v>487</v>
      </c>
      <c r="E3273" s="17">
        <v>2</v>
      </c>
      <c r="F3273" s="18">
        <v>13.6</v>
      </c>
    </row>
    <row r="3274" spans="2:6" ht="16.5" customHeight="1" thickBot="1" x14ac:dyDescent="0.3">
      <c r="B3274" s="14">
        <v>46048</v>
      </c>
      <c r="C3274" s="15" t="s">
        <v>232</v>
      </c>
      <c r="D3274" s="16" t="s">
        <v>488</v>
      </c>
      <c r="E3274" s="17">
        <v>2</v>
      </c>
      <c r="F3274" s="18">
        <v>11</v>
      </c>
    </row>
    <row r="3275" spans="2:6" ht="16.5" customHeight="1" thickBot="1" x14ac:dyDescent="0.3">
      <c r="B3275" s="14">
        <v>46048</v>
      </c>
      <c r="C3275" s="15" t="s">
        <v>235</v>
      </c>
      <c r="D3275" s="16" t="s">
        <v>702</v>
      </c>
      <c r="E3275" s="17">
        <v>2</v>
      </c>
      <c r="F3275" s="18">
        <v>11.6</v>
      </c>
    </row>
    <row r="3276" spans="2:6" ht="16.5" customHeight="1" thickBot="1" x14ac:dyDescent="0.3">
      <c r="B3276" s="14">
        <v>46048</v>
      </c>
      <c r="C3276" s="15" t="s">
        <v>197</v>
      </c>
      <c r="D3276" s="16" t="s">
        <v>684</v>
      </c>
      <c r="E3276" s="17">
        <v>1</v>
      </c>
      <c r="F3276" s="18">
        <v>7.5</v>
      </c>
    </row>
    <row r="3277" spans="2:6" ht="16.5" customHeight="1" thickBot="1" x14ac:dyDescent="0.3">
      <c r="B3277" s="14">
        <v>46048</v>
      </c>
      <c r="C3277" s="15">
        <v>10032</v>
      </c>
      <c r="D3277" s="16" t="s">
        <v>714</v>
      </c>
      <c r="E3277" s="17">
        <v>1</v>
      </c>
      <c r="F3277" s="18">
        <v>8.9</v>
      </c>
    </row>
    <row r="3278" spans="2:6" ht="32.25" customHeight="1" thickBot="1" x14ac:dyDescent="0.3">
      <c r="B3278" s="14">
        <v>46048</v>
      </c>
      <c r="C3278" s="15" t="s">
        <v>118</v>
      </c>
      <c r="D3278" s="16" t="s">
        <v>649</v>
      </c>
      <c r="E3278" s="17">
        <v>2</v>
      </c>
      <c r="F3278" s="18">
        <v>11</v>
      </c>
    </row>
    <row r="3279" spans="2:6" ht="16.5" customHeight="1" thickBot="1" x14ac:dyDescent="0.3">
      <c r="B3279" s="14">
        <v>46048</v>
      </c>
      <c r="C3279" s="15" t="s">
        <v>119</v>
      </c>
      <c r="D3279" s="16" t="s">
        <v>657</v>
      </c>
      <c r="E3279" s="17">
        <v>1</v>
      </c>
      <c r="F3279" s="18">
        <v>5.5</v>
      </c>
    </row>
    <row r="3280" spans="2:6" ht="16.5" customHeight="1" thickBot="1" x14ac:dyDescent="0.3">
      <c r="B3280" s="14">
        <v>46048</v>
      </c>
      <c r="C3280" s="15" t="s">
        <v>123</v>
      </c>
      <c r="D3280" s="16" t="s">
        <v>651</v>
      </c>
      <c r="E3280" s="17">
        <v>1</v>
      </c>
      <c r="F3280" s="18">
        <v>5.5</v>
      </c>
    </row>
    <row r="3281" spans="2:6" ht="16.5" customHeight="1" thickBot="1" x14ac:dyDescent="0.3">
      <c r="B3281" s="14">
        <v>46048</v>
      </c>
      <c r="C3281" s="15" t="s">
        <v>131</v>
      </c>
      <c r="D3281" s="16" t="s">
        <v>387</v>
      </c>
      <c r="E3281" s="17">
        <v>4</v>
      </c>
      <c r="F3281" s="18">
        <v>22</v>
      </c>
    </row>
    <row r="3282" spans="2:6" ht="16.5" customHeight="1" thickBot="1" x14ac:dyDescent="0.3">
      <c r="B3282" s="14">
        <v>46048</v>
      </c>
      <c r="C3282" s="15" t="s">
        <v>134</v>
      </c>
      <c r="D3282" s="16" t="s">
        <v>390</v>
      </c>
      <c r="E3282" s="17">
        <v>3</v>
      </c>
      <c r="F3282" s="18">
        <v>16.5</v>
      </c>
    </row>
    <row r="3283" spans="2:6" ht="16.5" customHeight="1" thickBot="1" x14ac:dyDescent="0.3">
      <c r="B3283" s="14">
        <v>46048</v>
      </c>
      <c r="C3283" s="15" t="s">
        <v>148</v>
      </c>
      <c r="D3283" s="16" t="s">
        <v>404</v>
      </c>
      <c r="E3283" s="17">
        <v>4</v>
      </c>
      <c r="F3283" s="18">
        <v>20</v>
      </c>
    </row>
    <row r="3284" spans="2:6" ht="16.5" customHeight="1" thickBot="1" x14ac:dyDescent="0.3">
      <c r="B3284" s="14">
        <v>46048</v>
      </c>
      <c r="C3284" s="15">
        <v>10</v>
      </c>
      <c r="D3284" s="16" t="s">
        <v>700</v>
      </c>
      <c r="E3284" s="17">
        <v>1</v>
      </c>
      <c r="F3284" s="18">
        <v>1</v>
      </c>
    </row>
    <row r="3285" spans="2:6" ht="16.5" customHeight="1" thickBot="1" x14ac:dyDescent="0.3">
      <c r="B3285" s="14">
        <v>46048</v>
      </c>
      <c r="C3285" s="15">
        <v>10008</v>
      </c>
      <c r="D3285" s="16" t="s">
        <v>652</v>
      </c>
      <c r="E3285" s="17">
        <v>1</v>
      </c>
      <c r="F3285" s="18">
        <v>2.2000000000000002</v>
      </c>
    </row>
    <row r="3286" spans="2:6" ht="16.5" customHeight="1" thickBot="1" x14ac:dyDescent="0.3">
      <c r="B3286" s="14">
        <v>46048</v>
      </c>
      <c r="C3286" s="15">
        <v>10009</v>
      </c>
      <c r="D3286" s="16" t="s">
        <v>660</v>
      </c>
      <c r="E3286" s="17">
        <v>1</v>
      </c>
      <c r="F3286" s="18">
        <v>1.5</v>
      </c>
    </row>
    <row r="3287" spans="2:6" ht="16.5" customHeight="1" thickBot="1" x14ac:dyDescent="0.3">
      <c r="B3287" s="22">
        <v>46048</v>
      </c>
      <c r="C3287" s="23">
        <v>10155</v>
      </c>
      <c r="D3287" s="24" t="s">
        <v>701</v>
      </c>
      <c r="E3287" s="25">
        <v>1</v>
      </c>
      <c r="F3287" s="26">
        <v>1.7</v>
      </c>
    </row>
    <row r="3288" spans="2:6" ht="15.75" customHeight="1" x14ac:dyDescent="0.25">
      <c r="B3288" s="14">
        <v>46049</v>
      </c>
      <c r="C3288" s="15" t="s">
        <v>103</v>
      </c>
      <c r="D3288" s="16" t="s">
        <v>653</v>
      </c>
      <c r="E3288" s="17">
        <v>2</v>
      </c>
      <c r="F3288" s="18">
        <v>11</v>
      </c>
    </row>
    <row r="3289" spans="2:6" ht="16.5" customHeight="1" thickBot="1" x14ac:dyDescent="0.3">
      <c r="B3289" s="14">
        <v>46049</v>
      </c>
      <c r="C3289" s="15" t="s">
        <v>104</v>
      </c>
      <c r="D3289" s="16" t="s">
        <v>360</v>
      </c>
      <c r="E3289" s="17">
        <v>1</v>
      </c>
      <c r="F3289" s="18">
        <v>5.5</v>
      </c>
    </row>
    <row r="3290" spans="2:6" ht="16.5" customHeight="1" thickBot="1" x14ac:dyDescent="0.3">
      <c r="B3290" s="14">
        <v>46049</v>
      </c>
      <c r="C3290" s="15" t="s">
        <v>106</v>
      </c>
      <c r="D3290" s="16" t="s">
        <v>710</v>
      </c>
      <c r="E3290" s="17">
        <v>1</v>
      </c>
      <c r="F3290" s="18">
        <v>5</v>
      </c>
    </row>
    <row r="3291" spans="2:6" ht="16.5" customHeight="1" thickBot="1" x14ac:dyDescent="0.3">
      <c r="B3291" s="14">
        <v>46049</v>
      </c>
      <c r="C3291" s="15" t="s">
        <v>110</v>
      </c>
      <c r="D3291" s="16" t="s">
        <v>667</v>
      </c>
      <c r="E3291" s="17">
        <v>1</v>
      </c>
      <c r="F3291" s="18">
        <v>5.5</v>
      </c>
    </row>
    <row r="3292" spans="2:6" ht="16.5" customHeight="1" thickBot="1" x14ac:dyDescent="0.3">
      <c r="B3292" s="14">
        <v>46049</v>
      </c>
      <c r="C3292" s="15" t="s">
        <v>111</v>
      </c>
      <c r="D3292" s="16" t="s">
        <v>367</v>
      </c>
      <c r="E3292" s="17">
        <v>2</v>
      </c>
      <c r="F3292" s="18">
        <v>11</v>
      </c>
    </row>
    <row r="3293" spans="2:6" ht="16.5" customHeight="1" thickBot="1" x14ac:dyDescent="0.3">
      <c r="B3293" s="14">
        <v>46049</v>
      </c>
      <c r="C3293" s="15" t="s">
        <v>129</v>
      </c>
      <c r="D3293" s="16" t="s">
        <v>385</v>
      </c>
      <c r="E3293" s="17">
        <v>1</v>
      </c>
      <c r="F3293" s="18">
        <v>5.3</v>
      </c>
    </row>
    <row r="3294" spans="2:6" ht="16.5" customHeight="1" thickBot="1" x14ac:dyDescent="0.3">
      <c r="B3294" s="14">
        <v>46049</v>
      </c>
      <c r="C3294" s="15" t="s">
        <v>132</v>
      </c>
      <c r="D3294" s="16" t="s">
        <v>388</v>
      </c>
      <c r="E3294" s="17">
        <v>1</v>
      </c>
      <c r="F3294" s="18">
        <v>5.5</v>
      </c>
    </row>
    <row r="3295" spans="2:6" ht="16.5" customHeight="1" thickBot="1" x14ac:dyDescent="0.3">
      <c r="B3295" s="14">
        <v>46049</v>
      </c>
      <c r="C3295" s="15" t="s">
        <v>138</v>
      </c>
      <c r="D3295" s="16" t="s">
        <v>394</v>
      </c>
      <c r="E3295" s="17">
        <v>1</v>
      </c>
      <c r="F3295" s="18">
        <v>5.5</v>
      </c>
    </row>
    <row r="3296" spans="2:6" ht="16.5" customHeight="1" thickBot="1" x14ac:dyDescent="0.3">
      <c r="B3296" s="14">
        <v>46049</v>
      </c>
      <c r="C3296" s="15" t="s">
        <v>139</v>
      </c>
      <c r="D3296" s="16" t="s">
        <v>395</v>
      </c>
      <c r="E3296" s="17">
        <v>1</v>
      </c>
      <c r="F3296" s="18">
        <v>5.5</v>
      </c>
    </row>
    <row r="3297" spans="2:6" ht="16.5" customHeight="1" thickBot="1" x14ac:dyDescent="0.3">
      <c r="B3297" s="14">
        <v>46049</v>
      </c>
      <c r="C3297" s="15" t="s">
        <v>160</v>
      </c>
      <c r="D3297" s="16" t="s">
        <v>416</v>
      </c>
      <c r="E3297" s="17">
        <v>2</v>
      </c>
      <c r="F3297" s="18">
        <v>11</v>
      </c>
    </row>
    <row r="3298" spans="2:6" ht="16.5" customHeight="1" thickBot="1" x14ac:dyDescent="0.3">
      <c r="B3298" s="14">
        <v>46049</v>
      </c>
      <c r="C3298" s="15" t="s">
        <v>162</v>
      </c>
      <c r="D3298" s="16" t="s">
        <v>719</v>
      </c>
      <c r="E3298" s="17">
        <v>1</v>
      </c>
      <c r="F3298" s="18">
        <v>6.5</v>
      </c>
    </row>
    <row r="3299" spans="2:6" ht="16.5" customHeight="1" thickBot="1" x14ac:dyDescent="0.3">
      <c r="B3299" s="14">
        <v>46049</v>
      </c>
      <c r="C3299" s="15" t="s">
        <v>163</v>
      </c>
      <c r="D3299" s="16" t="s">
        <v>696</v>
      </c>
      <c r="E3299" s="17">
        <v>1</v>
      </c>
      <c r="F3299" s="18">
        <v>5.8</v>
      </c>
    </row>
    <row r="3300" spans="2:6" ht="16.5" customHeight="1" thickBot="1" x14ac:dyDescent="0.3">
      <c r="B3300" s="14">
        <v>46049</v>
      </c>
      <c r="C3300" s="15" t="s">
        <v>165</v>
      </c>
      <c r="D3300" s="16" t="s">
        <v>421</v>
      </c>
      <c r="E3300" s="17">
        <v>1</v>
      </c>
      <c r="F3300" s="18">
        <v>6.5</v>
      </c>
    </row>
    <row r="3301" spans="2:6" ht="16.5" customHeight="1" thickBot="1" x14ac:dyDescent="0.3">
      <c r="B3301" s="14">
        <v>46049</v>
      </c>
      <c r="C3301" s="15" t="s">
        <v>170</v>
      </c>
      <c r="D3301" s="16" t="s">
        <v>676</v>
      </c>
      <c r="E3301" s="17">
        <v>1</v>
      </c>
      <c r="F3301" s="18">
        <v>5.3</v>
      </c>
    </row>
    <row r="3302" spans="2:6" ht="16.5" customHeight="1" thickBot="1" x14ac:dyDescent="0.3">
      <c r="B3302" s="14">
        <v>46049</v>
      </c>
      <c r="C3302" s="15" t="s">
        <v>174</v>
      </c>
      <c r="D3302" s="16" t="s">
        <v>661</v>
      </c>
      <c r="E3302" s="17">
        <v>2</v>
      </c>
      <c r="F3302" s="18">
        <v>11.6</v>
      </c>
    </row>
    <row r="3303" spans="2:6" ht="16.5" customHeight="1" thickBot="1" x14ac:dyDescent="0.3">
      <c r="B3303" s="14">
        <v>46049</v>
      </c>
      <c r="C3303" s="15" t="s">
        <v>183</v>
      </c>
      <c r="D3303" s="16" t="s">
        <v>439</v>
      </c>
      <c r="E3303" s="17">
        <v>1</v>
      </c>
      <c r="F3303" s="18">
        <v>5.3</v>
      </c>
    </row>
    <row r="3304" spans="2:6" ht="16.5" customHeight="1" thickBot="1" x14ac:dyDescent="0.3">
      <c r="B3304" s="14">
        <v>46049</v>
      </c>
      <c r="C3304" s="15" t="s">
        <v>184</v>
      </c>
      <c r="D3304" s="16" t="s">
        <v>440</v>
      </c>
      <c r="E3304" s="17">
        <v>1</v>
      </c>
      <c r="F3304" s="18">
        <v>5.3</v>
      </c>
    </row>
    <row r="3305" spans="2:6" ht="16.5" customHeight="1" thickBot="1" x14ac:dyDescent="0.3">
      <c r="B3305" s="14">
        <v>46049</v>
      </c>
      <c r="C3305" s="15" t="s">
        <v>193</v>
      </c>
      <c r="D3305" s="16" t="s">
        <v>449</v>
      </c>
      <c r="E3305" s="17">
        <v>5</v>
      </c>
      <c r="F3305" s="18">
        <v>34</v>
      </c>
    </row>
    <row r="3306" spans="2:6" ht="16.5" customHeight="1" thickBot="1" x14ac:dyDescent="0.3">
      <c r="B3306" s="14">
        <v>46049</v>
      </c>
      <c r="C3306" s="15" t="s">
        <v>195</v>
      </c>
      <c r="D3306" s="16" t="s">
        <v>451</v>
      </c>
      <c r="E3306" s="17">
        <v>11</v>
      </c>
      <c r="F3306" s="18">
        <v>60.5</v>
      </c>
    </row>
    <row r="3307" spans="2:6" ht="16.5" customHeight="1" thickBot="1" x14ac:dyDescent="0.3">
      <c r="B3307" s="14">
        <v>46049</v>
      </c>
      <c r="C3307" s="15" t="s">
        <v>205</v>
      </c>
      <c r="D3307" s="16" t="s">
        <v>461</v>
      </c>
      <c r="E3307" s="17">
        <v>2</v>
      </c>
      <c r="F3307" s="18">
        <v>11.4</v>
      </c>
    </row>
    <row r="3308" spans="2:6" ht="16.5" customHeight="1" thickBot="1" x14ac:dyDescent="0.3">
      <c r="B3308" s="14">
        <v>46049</v>
      </c>
      <c r="C3308" s="15" t="s">
        <v>207</v>
      </c>
      <c r="D3308" s="16" t="s">
        <v>463</v>
      </c>
      <c r="E3308" s="17">
        <v>1</v>
      </c>
      <c r="F3308" s="18">
        <v>2.6</v>
      </c>
    </row>
    <row r="3309" spans="2:6" ht="32.25" customHeight="1" thickBot="1" x14ac:dyDescent="0.3">
      <c r="B3309" s="14">
        <v>46049</v>
      </c>
      <c r="C3309" s="15" t="s">
        <v>215</v>
      </c>
      <c r="D3309" s="16" t="s">
        <v>471</v>
      </c>
      <c r="E3309" s="17">
        <v>1</v>
      </c>
      <c r="F3309" s="18">
        <v>6.8</v>
      </c>
    </row>
    <row r="3310" spans="2:6" ht="16.5" customHeight="1" thickBot="1" x14ac:dyDescent="0.3">
      <c r="B3310" s="14">
        <v>46049</v>
      </c>
      <c r="C3310" s="15" t="s">
        <v>216</v>
      </c>
      <c r="D3310" s="16" t="s">
        <v>472</v>
      </c>
      <c r="E3310" s="17">
        <v>2</v>
      </c>
      <c r="F3310" s="18">
        <v>12.6</v>
      </c>
    </row>
    <row r="3311" spans="2:6" ht="16.5" customHeight="1" thickBot="1" x14ac:dyDescent="0.3">
      <c r="B3311" s="14">
        <v>46049</v>
      </c>
      <c r="C3311" s="15" t="s">
        <v>219</v>
      </c>
      <c r="D3311" s="16" t="s">
        <v>475</v>
      </c>
      <c r="E3311" s="17">
        <v>8</v>
      </c>
      <c r="F3311" s="18">
        <v>48</v>
      </c>
    </row>
    <row r="3312" spans="2:6" ht="16.5" customHeight="1" thickBot="1" x14ac:dyDescent="0.3">
      <c r="B3312" s="14">
        <v>46049</v>
      </c>
      <c r="C3312" s="15" t="s">
        <v>231</v>
      </c>
      <c r="D3312" s="16" t="s">
        <v>487</v>
      </c>
      <c r="E3312" s="17">
        <v>1</v>
      </c>
      <c r="F3312" s="18">
        <v>6.8</v>
      </c>
    </row>
    <row r="3313" spans="2:6" ht="16.5" customHeight="1" thickBot="1" x14ac:dyDescent="0.3">
      <c r="B3313" s="14">
        <v>46049</v>
      </c>
      <c r="C3313" s="15" t="s">
        <v>235</v>
      </c>
      <c r="D3313" s="16" t="s">
        <v>702</v>
      </c>
      <c r="E3313" s="17">
        <v>4</v>
      </c>
      <c r="F3313" s="18">
        <v>23.2</v>
      </c>
    </row>
    <row r="3314" spans="2:6" ht="16.5" customHeight="1" thickBot="1" x14ac:dyDescent="0.3">
      <c r="B3314" s="14">
        <v>46049</v>
      </c>
      <c r="C3314" s="15">
        <v>10028</v>
      </c>
      <c r="D3314" s="16" t="s">
        <v>713</v>
      </c>
      <c r="E3314" s="17">
        <v>1</v>
      </c>
      <c r="F3314" s="18">
        <v>7.9</v>
      </c>
    </row>
    <row r="3315" spans="2:6" ht="32.25" customHeight="1" thickBot="1" x14ac:dyDescent="0.3">
      <c r="B3315" s="14">
        <v>46049</v>
      </c>
      <c r="C3315" s="15">
        <v>10032</v>
      </c>
      <c r="D3315" s="16" t="s">
        <v>714</v>
      </c>
      <c r="E3315" s="17">
        <v>1</v>
      </c>
      <c r="F3315" s="18">
        <v>8.9</v>
      </c>
    </row>
    <row r="3316" spans="2:6" ht="32.25" customHeight="1" thickBot="1" x14ac:dyDescent="0.3">
      <c r="B3316" s="14">
        <v>46049</v>
      </c>
      <c r="C3316" s="15" t="s">
        <v>118</v>
      </c>
      <c r="D3316" s="16" t="s">
        <v>649</v>
      </c>
      <c r="E3316" s="17">
        <v>1</v>
      </c>
      <c r="F3316" s="18">
        <v>5.5</v>
      </c>
    </row>
    <row r="3317" spans="2:6" ht="16.5" customHeight="1" thickBot="1" x14ac:dyDescent="0.3">
      <c r="B3317" s="14">
        <v>46049</v>
      </c>
      <c r="C3317" s="15" t="s">
        <v>119</v>
      </c>
      <c r="D3317" s="16" t="s">
        <v>657</v>
      </c>
      <c r="E3317" s="17">
        <v>1</v>
      </c>
      <c r="F3317" s="18">
        <v>5.5</v>
      </c>
    </row>
    <row r="3318" spans="2:6" ht="16.5" customHeight="1" thickBot="1" x14ac:dyDescent="0.3">
      <c r="B3318" s="14">
        <v>46049</v>
      </c>
      <c r="C3318" s="15" t="s">
        <v>123</v>
      </c>
      <c r="D3318" s="16" t="s">
        <v>651</v>
      </c>
      <c r="E3318" s="17">
        <v>3</v>
      </c>
      <c r="F3318" s="18">
        <v>16.5</v>
      </c>
    </row>
    <row r="3319" spans="2:6" ht="16.5" customHeight="1" thickBot="1" x14ac:dyDescent="0.3">
      <c r="B3319" s="22">
        <v>46049</v>
      </c>
      <c r="C3319" s="23" t="s">
        <v>141</v>
      </c>
      <c r="D3319" s="24" t="s">
        <v>397</v>
      </c>
      <c r="E3319" s="25">
        <v>1</v>
      </c>
      <c r="F3319" s="26">
        <v>5</v>
      </c>
    </row>
    <row r="3320" spans="2:6" ht="15.75" customHeight="1" x14ac:dyDescent="0.25">
      <c r="B3320" s="14">
        <v>46050</v>
      </c>
      <c r="C3320" s="15" t="s">
        <v>103</v>
      </c>
      <c r="D3320" s="16" t="s">
        <v>653</v>
      </c>
      <c r="E3320" s="17">
        <v>1</v>
      </c>
      <c r="F3320" s="18">
        <v>5.5</v>
      </c>
    </row>
    <row r="3321" spans="2:6" ht="16.5" customHeight="1" thickBot="1" x14ac:dyDescent="0.3">
      <c r="B3321" s="14">
        <v>46050</v>
      </c>
      <c r="C3321" s="15" t="s">
        <v>106</v>
      </c>
      <c r="D3321" s="16" t="s">
        <v>710</v>
      </c>
      <c r="E3321" s="17">
        <v>1</v>
      </c>
      <c r="F3321" s="18">
        <v>5</v>
      </c>
    </row>
    <row r="3322" spans="2:6" ht="16.5" customHeight="1" thickBot="1" x14ac:dyDescent="0.3">
      <c r="B3322" s="14">
        <v>46050</v>
      </c>
      <c r="C3322" s="15" t="s">
        <v>109</v>
      </c>
      <c r="D3322" s="16" t="s">
        <v>724</v>
      </c>
      <c r="E3322" s="17">
        <v>1</v>
      </c>
      <c r="F3322" s="18">
        <v>5.5</v>
      </c>
    </row>
    <row r="3323" spans="2:6" ht="16.5" customHeight="1" thickBot="1" x14ac:dyDescent="0.3">
      <c r="B3323" s="14">
        <v>46050</v>
      </c>
      <c r="C3323" s="15" t="s">
        <v>111</v>
      </c>
      <c r="D3323" s="16" t="s">
        <v>367</v>
      </c>
      <c r="E3323" s="17">
        <v>3</v>
      </c>
      <c r="F3323" s="18">
        <v>16.5</v>
      </c>
    </row>
    <row r="3324" spans="2:6" ht="16.5" customHeight="1" thickBot="1" x14ac:dyDescent="0.3">
      <c r="B3324" s="14">
        <v>46050</v>
      </c>
      <c r="C3324" s="15" t="s">
        <v>115</v>
      </c>
      <c r="D3324" s="16" t="s">
        <v>640</v>
      </c>
      <c r="E3324" s="17">
        <v>1</v>
      </c>
      <c r="F3324" s="18">
        <v>5.8</v>
      </c>
    </row>
    <row r="3325" spans="2:6" ht="16.5" customHeight="1" thickBot="1" x14ac:dyDescent="0.3">
      <c r="B3325" s="14">
        <v>46050</v>
      </c>
      <c r="C3325" s="15" t="s">
        <v>129</v>
      </c>
      <c r="D3325" s="16" t="s">
        <v>385</v>
      </c>
      <c r="E3325" s="17">
        <v>2</v>
      </c>
      <c r="F3325" s="18">
        <v>10.6</v>
      </c>
    </row>
    <row r="3326" spans="2:6" ht="16.5" customHeight="1" thickBot="1" x14ac:dyDescent="0.3">
      <c r="B3326" s="14">
        <v>46050</v>
      </c>
      <c r="C3326" s="15" t="s">
        <v>149</v>
      </c>
      <c r="D3326" s="16" t="s">
        <v>706</v>
      </c>
      <c r="E3326" s="17">
        <v>1</v>
      </c>
      <c r="F3326" s="18">
        <v>5.5</v>
      </c>
    </row>
    <row r="3327" spans="2:6" ht="16.5" customHeight="1" thickBot="1" x14ac:dyDescent="0.3">
      <c r="B3327" s="14">
        <v>46050</v>
      </c>
      <c r="C3327" s="15" t="s">
        <v>157</v>
      </c>
      <c r="D3327" s="16" t="s">
        <v>413</v>
      </c>
      <c r="E3327" s="17">
        <v>3</v>
      </c>
      <c r="F3327" s="18">
        <v>19.5</v>
      </c>
    </row>
    <row r="3328" spans="2:6" ht="16.5" customHeight="1" thickBot="1" x14ac:dyDescent="0.3">
      <c r="B3328" s="14">
        <v>46050</v>
      </c>
      <c r="C3328" s="15" t="s">
        <v>160</v>
      </c>
      <c r="D3328" s="16" t="s">
        <v>416</v>
      </c>
      <c r="E3328" s="17">
        <v>2</v>
      </c>
      <c r="F3328" s="18">
        <v>11</v>
      </c>
    </row>
    <row r="3329" spans="2:6" ht="16.5" customHeight="1" thickBot="1" x14ac:dyDescent="0.3">
      <c r="B3329" s="14">
        <v>46050</v>
      </c>
      <c r="C3329" s="15" t="s">
        <v>165</v>
      </c>
      <c r="D3329" s="16" t="s">
        <v>421</v>
      </c>
      <c r="E3329" s="17">
        <v>2</v>
      </c>
      <c r="F3329" s="18">
        <v>13</v>
      </c>
    </row>
    <row r="3330" spans="2:6" ht="16.5" customHeight="1" thickBot="1" x14ac:dyDescent="0.3">
      <c r="B3330" s="14">
        <v>46050</v>
      </c>
      <c r="C3330" s="15" t="s">
        <v>171</v>
      </c>
      <c r="D3330" s="16" t="s">
        <v>670</v>
      </c>
      <c r="E3330" s="17">
        <v>1</v>
      </c>
      <c r="F3330" s="18">
        <v>6</v>
      </c>
    </row>
    <row r="3331" spans="2:6" ht="16.5" customHeight="1" thickBot="1" x14ac:dyDescent="0.3">
      <c r="B3331" s="14">
        <v>46050</v>
      </c>
      <c r="C3331" s="15" t="s">
        <v>172</v>
      </c>
      <c r="D3331" s="16" t="s">
        <v>643</v>
      </c>
      <c r="E3331" s="17">
        <v>1</v>
      </c>
      <c r="F3331" s="18">
        <v>5.7</v>
      </c>
    </row>
    <row r="3332" spans="2:6" ht="16.5" customHeight="1" thickBot="1" x14ac:dyDescent="0.3">
      <c r="B3332" s="14">
        <v>46050</v>
      </c>
      <c r="C3332" s="15" t="s">
        <v>173</v>
      </c>
      <c r="D3332" s="16" t="s">
        <v>429</v>
      </c>
      <c r="E3332" s="17">
        <v>1</v>
      </c>
      <c r="F3332" s="18">
        <v>6.8</v>
      </c>
    </row>
    <row r="3333" spans="2:6" ht="16.5" customHeight="1" thickBot="1" x14ac:dyDescent="0.3">
      <c r="B3333" s="14">
        <v>46050</v>
      </c>
      <c r="C3333" s="15" t="s">
        <v>179</v>
      </c>
      <c r="D3333" s="16" t="s">
        <v>712</v>
      </c>
      <c r="E3333" s="17">
        <v>1</v>
      </c>
      <c r="F3333" s="18">
        <v>5.3</v>
      </c>
    </row>
    <row r="3334" spans="2:6" ht="16.5" customHeight="1" thickBot="1" x14ac:dyDescent="0.3">
      <c r="B3334" s="14">
        <v>46050</v>
      </c>
      <c r="C3334" s="15" t="s">
        <v>191</v>
      </c>
      <c r="D3334" s="16" t="s">
        <v>447</v>
      </c>
      <c r="E3334" s="17">
        <v>1</v>
      </c>
      <c r="F3334" s="18">
        <v>5.5</v>
      </c>
    </row>
    <row r="3335" spans="2:6" ht="16.5" customHeight="1" thickBot="1" x14ac:dyDescent="0.3">
      <c r="B3335" s="14">
        <v>46050</v>
      </c>
      <c r="C3335" s="15" t="s">
        <v>195</v>
      </c>
      <c r="D3335" s="16" t="s">
        <v>451</v>
      </c>
      <c r="E3335" s="17">
        <v>12</v>
      </c>
      <c r="F3335" s="18">
        <v>66</v>
      </c>
    </row>
    <row r="3336" spans="2:6" ht="16.5" customHeight="1" thickBot="1" x14ac:dyDescent="0.3">
      <c r="B3336" s="14">
        <v>46050</v>
      </c>
      <c r="C3336" s="15" t="s">
        <v>214</v>
      </c>
      <c r="D3336" s="16" t="s">
        <v>654</v>
      </c>
      <c r="E3336" s="17">
        <v>1</v>
      </c>
      <c r="F3336" s="18">
        <v>5.8</v>
      </c>
    </row>
    <row r="3337" spans="2:6" ht="16.5" customHeight="1" thickBot="1" x14ac:dyDescent="0.3">
      <c r="B3337" s="14">
        <v>46050</v>
      </c>
      <c r="C3337" s="15" t="s">
        <v>215</v>
      </c>
      <c r="D3337" s="16" t="s">
        <v>471</v>
      </c>
      <c r="E3337" s="17">
        <v>6</v>
      </c>
      <c r="F3337" s="18">
        <v>40.799999999999997</v>
      </c>
    </row>
    <row r="3338" spans="2:6" ht="16.5" customHeight="1" thickBot="1" x14ac:dyDescent="0.3">
      <c r="B3338" s="14">
        <v>46050</v>
      </c>
      <c r="C3338" s="15" t="s">
        <v>216</v>
      </c>
      <c r="D3338" s="16" t="s">
        <v>472</v>
      </c>
      <c r="E3338" s="17">
        <v>1</v>
      </c>
      <c r="F3338" s="18">
        <v>6.3</v>
      </c>
    </row>
    <row r="3339" spans="2:6" ht="16.5" customHeight="1" thickBot="1" x14ac:dyDescent="0.3">
      <c r="B3339" s="14">
        <v>46050</v>
      </c>
      <c r="C3339" s="15" t="s">
        <v>219</v>
      </c>
      <c r="D3339" s="16" t="s">
        <v>475</v>
      </c>
      <c r="E3339" s="17">
        <v>2</v>
      </c>
      <c r="F3339" s="18">
        <v>12</v>
      </c>
    </row>
    <row r="3340" spans="2:6" ht="16.5" customHeight="1" thickBot="1" x14ac:dyDescent="0.3">
      <c r="B3340" s="14">
        <v>46050</v>
      </c>
      <c r="C3340" s="15" t="s">
        <v>221</v>
      </c>
      <c r="D3340" s="16" t="s">
        <v>477</v>
      </c>
      <c r="E3340" s="17">
        <v>1</v>
      </c>
      <c r="F3340" s="18">
        <v>6</v>
      </c>
    </row>
    <row r="3341" spans="2:6" ht="16.5" customHeight="1" thickBot="1" x14ac:dyDescent="0.3">
      <c r="B3341" s="14">
        <v>46050</v>
      </c>
      <c r="C3341" s="15" t="s">
        <v>225</v>
      </c>
      <c r="D3341" s="16" t="s">
        <v>481</v>
      </c>
      <c r="E3341" s="17">
        <v>2</v>
      </c>
      <c r="F3341" s="18">
        <v>12.6</v>
      </c>
    </row>
    <row r="3342" spans="2:6" ht="16.5" customHeight="1" thickBot="1" x14ac:dyDescent="0.3">
      <c r="B3342" s="14">
        <v>46050</v>
      </c>
      <c r="C3342" s="15" t="s">
        <v>231</v>
      </c>
      <c r="D3342" s="16" t="s">
        <v>487</v>
      </c>
      <c r="E3342" s="17">
        <v>2</v>
      </c>
      <c r="F3342" s="18">
        <v>13.6</v>
      </c>
    </row>
    <row r="3343" spans="2:6" ht="16.5" customHeight="1" thickBot="1" x14ac:dyDescent="0.3">
      <c r="B3343" s="14">
        <v>46050</v>
      </c>
      <c r="C3343" s="15" t="s">
        <v>232</v>
      </c>
      <c r="D3343" s="16" t="s">
        <v>488</v>
      </c>
      <c r="E3343" s="17">
        <v>2</v>
      </c>
      <c r="F3343" s="18">
        <v>11</v>
      </c>
    </row>
    <row r="3344" spans="2:6" ht="16.5" customHeight="1" thickBot="1" x14ac:dyDescent="0.3">
      <c r="B3344" s="14">
        <v>46050</v>
      </c>
      <c r="C3344" s="15" t="s">
        <v>105</v>
      </c>
      <c r="D3344" s="16" t="s">
        <v>681</v>
      </c>
      <c r="E3344" s="17">
        <v>1</v>
      </c>
      <c r="F3344" s="18">
        <v>10.7</v>
      </c>
    </row>
    <row r="3345" spans="2:6" ht="16.5" customHeight="1" thickBot="1" x14ac:dyDescent="0.3">
      <c r="B3345" s="14">
        <v>46050</v>
      </c>
      <c r="C3345" s="15" t="s">
        <v>200</v>
      </c>
      <c r="D3345" s="16" t="s">
        <v>646</v>
      </c>
      <c r="E3345" s="17">
        <v>1</v>
      </c>
      <c r="F3345" s="18">
        <v>7.4</v>
      </c>
    </row>
    <row r="3346" spans="2:6" ht="16.5" customHeight="1" thickBot="1" x14ac:dyDescent="0.3">
      <c r="B3346" s="14">
        <v>46050</v>
      </c>
      <c r="C3346" s="15" t="s">
        <v>203</v>
      </c>
      <c r="D3346" s="16" t="s">
        <v>694</v>
      </c>
      <c r="E3346" s="17">
        <v>1</v>
      </c>
      <c r="F3346" s="18">
        <v>8.3000000000000007</v>
      </c>
    </row>
    <row r="3347" spans="2:6" ht="16.5" customHeight="1" thickBot="1" x14ac:dyDescent="0.3">
      <c r="B3347" s="14">
        <v>46050</v>
      </c>
      <c r="C3347" s="15">
        <v>10032</v>
      </c>
      <c r="D3347" s="16" t="s">
        <v>714</v>
      </c>
      <c r="E3347" s="17">
        <v>1</v>
      </c>
      <c r="F3347" s="18">
        <v>8.9</v>
      </c>
    </row>
    <row r="3348" spans="2:6" ht="32.25" customHeight="1" thickBot="1" x14ac:dyDescent="0.3">
      <c r="B3348" s="14">
        <v>46050</v>
      </c>
      <c r="C3348" s="15">
        <v>10044</v>
      </c>
      <c r="D3348" s="16" t="s">
        <v>725</v>
      </c>
      <c r="E3348" s="17">
        <v>1</v>
      </c>
      <c r="F3348" s="18">
        <v>7.9</v>
      </c>
    </row>
    <row r="3349" spans="2:6" ht="16.5" customHeight="1" thickBot="1" x14ac:dyDescent="0.3">
      <c r="B3349" s="14">
        <v>46050</v>
      </c>
      <c r="C3349" s="15" t="s">
        <v>117</v>
      </c>
      <c r="D3349" s="16" t="s">
        <v>648</v>
      </c>
      <c r="E3349" s="17">
        <v>4</v>
      </c>
      <c r="F3349" s="18">
        <v>22</v>
      </c>
    </row>
    <row r="3350" spans="2:6" ht="16.5" customHeight="1" thickBot="1" x14ac:dyDescent="0.3">
      <c r="B3350" s="14">
        <v>46050</v>
      </c>
      <c r="C3350" s="15" t="s">
        <v>118</v>
      </c>
      <c r="D3350" s="16" t="s">
        <v>649</v>
      </c>
      <c r="E3350" s="17">
        <v>1</v>
      </c>
      <c r="F3350" s="18">
        <v>5.5</v>
      </c>
    </row>
    <row r="3351" spans="2:6" ht="16.5" customHeight="1" thickBot="1" x14ac:dyDescent="0.3">
      <c r="B3351" s="14">
        <v>46050</v>
      </c>
      <c r="C3351" s="15" t="s">
        <v>122</v>
      </c>
      <c r="D3351" s="16" t="s">
        <v>650</v>
      </c>
      <c r="E3351" s="17">
        <v>2</v>
      </c>
      <c r="F3351" s="18">
        <v>11</v>
      </c>
    </row>
    <row r="3352" spans="2:6" ht="16.5" customHeight="1" thickBot="1" x14ac:dyDescent="0.3">
      <c r="B3352" s="14">
        <v>46050</v>
      </c>
      <c r="C3352" s="15" t="s">
        <v>131</v>
      </c>
      <c r="D3352" s="16" t="s">
        <v>387</v>
      </c>
      <c r="E3352" s="17">
        <v>3</v>
      </c>
      <c r="F3352" s="18">
        <v>16.5</v>
      </c>
    </row>
    <row r="3353" spans="2:6" ht="16.5" customHeight="1" thickBot="1" x14ac:dyDescent="0.3">
      <c r="B3353" s="14">
        <v>46050</v>
      </c>
      <c r="C3353" s="15" t="s">
        <v>144</v>
      </c>
      <c r="D3353" s="16" t="s">
        <v>400</v>
      </c>
      <c r="E3353" s="17">
        <v>1</v>
      </c>
      <c r="F3353" s="18">
        <v>5</v>
      </c>
    </row>
    <row r="3354" spans="2:6" ht="16.5" customHeight="1" thickBot="1" x14ac:dyDescent="0.3">
      <c r="B3354" s="14">
        <v>46050</v>
      </c>
      <c r="C3354" s="15">
        <v>10008</v>
      </c>
      <c r="D3354" s="16" t="s">
        <v>652</v>
      </c>
      <c r="E3354" s="17">
        <v>2</v>
      </c>
      <c r="F3354" s="18">
        <v>4.4000000000000004</v>
      </c>
    </row>
    <row r="3355" spans="2:6" ht="16.5" customHeight="1" thickBot="1" x14ac:dyDescent="0.3">
      <c r="B3355" s="22">
        <v>46050</v>
      </c>
      <c r="C3355" s="23">
        <v>10009</v>
      </c>
      <c r="D3355" s="24" t="s">
        <v>660</v>
      </c>
      <c r="E3355" s="25">
        <v>2</v>
      </c>
      <c r="F3355" s="26">
        <v>3</v>
      </c>
    </row>
    <row r="3356" spans="2:6" ht="15.75" customHeight="1" x14ac:dyDescent="0.25">
      <c r="B3356" s="14">
        <v>46051</v>
      </c>
      <c r="C3356" s="15" t="s">
        <v>103</v>
      </c>
      <c r="D3356" s="16" t="s">
        <v>653</v>
      </c>
      <c r="E3356" s="17">
        <v>1</v>
      </c>
      <c r="F3356" s="18">
        <v>5.5</v>
      </c>
    </row>
    <row r="3357" spans="2:6" ht="16.5" customHeight="1" thickBot="1" x14ac:dyDescent="0.3">
      <c r="B3357" s="14">
        <v>46051</v>
      </c>
      <c r="C3357" s="15" t="s">
        <v>106</v>
      </c>
      <c r="D3357" s="16" t="s">
        <v>710</v>
      </c>
      <c r="E3357" s="17">
        <v>2</v>
      </c>
      <c r="F3357" s="18">
        <v>10</v>
      </c>
    </row>
    <row r="3358" spans="2:6" ht="16.5" customHeight="1" thickBot="1" x14ac:dyDescent="0.3">
      <c r="B3358" s="14">
        <v>46051</v>
      </c>
      <c r="C3358" s="15" t="s">
        <v>110</v>
      </c>
      <c r="D3358" s="16" t="s">
        <v>667</v>
      </c>
      <c r="E3358" s="17">
        <v>4</v>
      </c>
      <c r="F3358" s="18">
        <v>22</v>
      </c>
    </row>
    <row r="3359" spans="2:6" ht="16.5" customHeight="1" thickBot="1" x14ac:dyDescent="0.3">
      <c r="B3359" s="14">
        <v>46051</v>
      </c>
      <c r="C3359" s="15" t="s">
        <v>111</v>
      </c>
      <c r="D3359" s="16" t="s">
        <v>367</v>
      </c>
      <c r="E3359" s="17">
        <v>3</v>
      </c>
      <c r="F3359" s="18">
        <v>16.5</v>
      </c>
    </row>
    <row r="3360" spans="2:6" ht="16.5" customHeight="1" thickBot="1" x14ac:dyDescent="0.3">
      <c r="B3360" s="14">
        <v>46051</v>
      </c>
      <c r="C3360" s="15" t="s">
        <v>129</v>
      </c>
      <c r="D3360" s="16" t="s">
        <v>385</v>
      </c>
      <c r="E3360" s="17">
        <v>2</v>
      </c>
      <c r="F3360" s="18">
        <v>10.6</v>
      </c>
    </row>
    <row r="3361" spans="2:6" ht="16.5" customHeight="1" thickBot="1" x14ac:dyDescent="0.3">
      <c r="B3361" s="14">
        <v>46051</v>
      </c>
      <c r="C3361" s="15" t="s">
        <v>130</v>
      </c>
      <c r="D3361" s="16" t="s">
        <v>386</v>
      </c>
      <c r="E3361" s="17">
        <v>1</v>
      </c>
      <c r="F3361" s="18">
        <v>5.5</v>
      </c>
    </row>
    <row r="3362" spans="2:6" ht="16.5" customHeight="1" thickBot="1" x14ac:dyDescent="0.3">
      <c r="B3362" s="14">
        <v>46051</v>
      </c>
      <c r="C3362" s="15" t="s">
        <v>136</v>
      </c>
      <c r="D3362" s="16" t="s">
        <v>726</v>
      </c>
      <c r="E3362" s="17">
        <v>1</v>
      </c>
      <c r="F3362" s="18">
        <v>5</v>
      </c>
    </row>
    <row r="3363" spans="2:6" ht="16.5" customHeight="1" thickBot="1" x14ac:dyDescent="0.3">
      <c r="B3363" s="14">
        <v>46051</v>
      </c>
      <c r="C3363" s="15" t="s">
        <v>138</v>
      </c>
      <c r="D3363" s="16" t="s">
        <v>394</v>
      </c>
      <c r="E3363" s="17">
        <v>1</v>
      </c>
      <c r="F3363" s="18">
        <v>5.5</v>
      </c>
    </row>
    <row r="3364" spans="2:6" ht="16.5" customHeight="1" thickBot="1" x14ac:dyDescent="0.3">
      <c r="B3364" s="14">
        <v>46051</v>
      </c>
      <c r="C3364" s="15" t="s">
        <v>139</v>
      </c>
      <c r="D3364" s="16" t="s">
        <v>395</v>
      </c>
      <c r="E3364" s="17">
        <v>2</v>
      </c>
      <c r="F3364" s="18">
        <v>11</v>
      </c>
    </row>
    <row r="3365" spans="2:6" ht="16.5" customHeight="1" thickBot="1" x14ac:dyDescent="0.3">
      <c r="B3365" s="14">
        <v>46051</v>
      </c>
      <c r="C3365" s="15" t="s">
        <v>150</v>
      </c>
      <c r="D3365" s="16" t="s">
        <v>406</v>
      </c>
      <c r="E3365" s="17">
        <v>1</v>
      </c>
      <c r="F3365" s="18">
        <v>5.5</v>
      </c>
    </row>
    <row r="3366" spans="2:6" ht="16.5" customHeight="1" thickBot="1" x14ac:dyDescent="0.3">
      <c r="B3366" s="14">
        <v>46051</v>
      </c>
      <c r="C3366" s="15" t="s">
        <v>157</v>
      </c>
      <c r="D3366" s="16" t="s">
        <v>413</v>
      </c>
      <c r="E3366" s="17">
        <v>3</v>
      </c>
      <c r="F3366" s="18">
        <v>19.5</v>
      </c>
    </row>
    <row r="3367" spans="2:6" ht="16.5" customHeight="1" thickBot="1" x14ac:dyDescent="0.3">
      <c r="B3367" s="14">
        <v>46051</v>
      </c>
      <c r="C3367" s="15" t="s">
        <v>163</v>
      </c>
      <c r="D3367" s="16" t="s">
        <v>696</v>
      </c>
      <c r="E3367" s="17">
        <v>1</v>
      </c>
      <c r="F3367" s="18">
        <v>5.8</v>
      </c>
    </row>
    <row r="3368" spans="2:6" ht="16.5" customHeight="1" thickBot="1" x14ac:dyDescent="0.3">
      <c r="B3368" s="14">
        <v>46051</v>
      </c>
      <c r="C3368" s="15" t="s">
        <v>165</v>
      </c>
      <c r="D3368" s="16" t="s">
        <v>421</v>
      </c>
      <c r="E3368" s="17">
        <v>2</v>
      </c>
      <c r="F3368" s="18">
        <v>13</v>
      </c>
    </row>
    <row r="3369" spans="2:6" ht="16.5" customHeight="1" thickBot="1" x14ac:dyDescent="0.3">
      <c r="B3369" s="14">
        <v>46051</v>
      </c>
      <c r="C3369" s="15" t="s">
        <v>169</v>
      </c>
      <c r="D3369" s="16" t="s">
        <v>425</v>
      </c>
      <c r="E3369" s="17">
        <v>1</v>
      </c>
      <c r="F3369" s="18">
        <v>6</v>
      </c>
    </row>
    <row r="3370" spans="2:6" ht="16.5" customHeight="1" thickBot="1" x14ac:dyDescent="0.3">
      <c r="B3370" s="14">
        <v>46051</v>
      </c>
      <c r="C3370" s="15" t="s">
        <v>170</v>
      </c>
      <c r="D3370" s="16" t="s">
        <v>676</v>
      </c>
      <c r="E3370" s="17">
        <v>1</v>
      </c>
      <c r="F3370" s="18">
        <v>5.3</v>
      </c>
    </row>
    <row r="3371" spans="2:6" ht="16.5" customHeight="1" thickBot="1" x14ac:dyDescent="0.3">
      <c r="B3371" s="14">
        <v>46051</v>
      </c>
      <c r="C3371" s="15" t="s">
        <v>171</v>
      </c>
      <c r="D3371" s="16" t="s">
        <v>670</v>
      </c>
      <c r="E3371" s="17">
        <v>1</v>
      </c>
      <c r="F3371" s="18">
        <v>6</v>
      </c>
    </row>
    <row r="3372" spans="2:6" ht="16.5" customHeight="1" thickBot="1" x14ac:dyDescent="0.3">
      <c r="B3372" s="14">
        <v>46051</v>
      </c>
      <c r="C3372" s="15" t="s">
        <v>172</v>
      </c>
      <c r="D3372" s="16" t="s">
        <v>643</v>
      </c>
      <c r="E3372" s="17">
        <v>1</v>
      </c>
      <c r="F3372" s="18">
        <v>5.7</v>
      </c>
    </row>
    <row r="3373" spans="2:6" ht="16.5" customHeight="1" thickBot="1" x14ac:dyDescent="0.3">
      <c r="B3373" s="14">
        <v>46051</v>
      </c>
      <c r="C3373" s="15" t="s">
        <v>184</v>
      </c>
      <c r="D3373" s="16" t="s">
        <v>440</v>
      </c>
      <c r="E3373" s="17">
        <v>2</v>
      </c>
      <c r="F3373" s="18">
        <v>10.6</v>
      </c>
    </row>
    <row r="3374" spans="2:6" ht="16.5" customHeight="1" thickBot="1" x14ac:dyDescent="0.3">
      <c r="B3374" s="14">
        <v>46051</v>
      </c>
      <c r="C3374" s="15" t="s">
        <v>191</v>
      </c>
      <c r="D3374" s="16" t="s">
        <v>447</v>
      </c>
      <c r="E3374" s="17">
        <v>1</v>
      </c>
      <c r="F3374" s="18">
        <v>5.5</v>
      </c>
    </row>
    <row r="3375" spans="2:6" ht="16.5" customHeight="1" thickBot="1" x14ac:dyDescent="0.3">
      <c r="B3375" s="14">
        <v>46051</v>
      </c>
      <c r="C3375" s="15" t="s">
        <v>195</v>
      </c>
      <c r="D3375" s="16" t="s">
        <v>451</v>
      </c>
      <c r="E3375" s="17">
        <v>20</v>
      </c>
      <c r="F3375" s="18">
        <v>110</v>
      </c>
    </row>
    <row r="3376" spans="2:6" ht="16.5" customHeight="1" thickBot="1" x14ac:dyDescent="0.3">
      <c r="B3376" s="14">
        <v>46051</v>
      </c>
      <c r="C3376" s="15" t="s">
        <v>201</v>
      </c>
      <c r="D3376" s="16" t="s">
        <v>664</v>
      </c>
      <c r="E3376" s="17">
        <v>1</v>
      </c>
      <c r="F3376" s="18">
        <v>5.5</v>
      </c>
    </row>
    <row r="3377" spans="2:6" ht="16.5" customHeight="1" thickBot="1" x14ac:dyDescent="0.3">
      <c r="B3377" s="14">
        <v>46051</v>
      </c>
      <c r="C3377" s="15" t="s">
        <v>215</v>
      </c>
      <c r="D3377" s="16" t="s">
        <v>471</v>
      </c>
      <c r="E3377" s="17">
        <v>5</v>
      </c>
      <c r="F3377" s="18">
        <v>34</v>
      </c>
    </row>
    <row r="3378" spans="2:6" ht="16.5" customHeight="1" thickBot="1" x14ac:dyDescent="0.3">
      <c r="B3378" s="14">
        <v>46051</v>
      </c>
      <c r="C3378" s="15" t="s">
        <v>217</v>
      </c>
      <c r="D3378" s="16" t="s">
        <v>473</v>
      </c>
      <c r="E3378" s="17">
        <v>1</v>
      </c>
      <c r="F3378" s="18">
        <v>5.5</v>
      </c>
    </row>
    <row r="3379" spans="2:6" ht="16.5" customHeight="1" thickBot="1" x14ac:dyDescent="0.3">
      <c r="B3379" s="14">
        <v>46051</v>
      </c>
      <c r="C3379" s="15" t="s">
        <v>219</v>
      </c>
      <c r="D3379" s="16" t="s">
        <v>475</v>
      </c>
      <c r="E3379" s="17">
        <v>2</v>
      </c>
      <c r="F3379" s="18">
        <v>12</v>
      </c>
    </row>
    <row r="3380" spans="2:6" ht="16.5" customHeight="1" thickBot="1" x14ac:dyDescent="0.3">
      <c r="B3380" s="14">
        <v>46051</v>
      </c>
      <c r="C3380" s="15" t="s">
        <v>225</v>
      </c>
      <c r="D3380" s="16" t="s">
        <v>481</v>
      </c>
      <c r="E3380" s="17">
        <v>3</v>
      </c>
      <c r="F3380" s="18">
        <v>18.899999999999999</v>
      </c>
    </row>
    <row r="3381" spans="2:6" ht="16.5" customHeight="1" thickBot="1" x14ac:dyDescent="0.3">
      <c r="B3381" s="14">
        <v>46051</v>
      </c>
      <c r="C3381" s="15" t="s">
        <v>226</v>
      </c>
      <c r="D3381" s="16" t="s">
        <v>482</v>
      </c>
      <c r="E3381" s="17">
        <v>2</v>
      </c>
      <c r="F3381" s="18">
        <v>11</v>
      </c>
    </row>
    <row r="3382" spans="2:6" ht="16.5" customHeight="1" thickBot="1" x14ac:dyDescent="0.3">
      <c r="B3382" s="14">
        <v>46051</v>
      </c>
      <c r="C3382" s="15" t="s">
        <v>231</v>
      </c>
      <c r="D3382" s="16" t="s">
        <v>487</v>
      </c>
      <c r="E3382" s="17">
        <v>3</v>
      </c>
      <c r="F3382" s="18">
        <v>20.399999999999999</v>
      </c>
    </row>
    <row r="3383" spans="2:6" ht="16.5" customHeight="1" thickBot="1" x14ac:dyDescent="0.3">
      <c r="B3383" s="14">
        <v>46051</v>
      </c>
      <c r="C3383" s="15" t="s">
        <v>232</v>
      </c>
      <c r="D3383" s="16" t="s">
        <v>488</v>
      </c>
      <c r="E3383" s="17">
        <v>2</v>
      </c>
      <c r="F3383" s="18">
        <v>11</v>
      </c>
    </row>
    <row r="3384" spans="2:6" ht="16.5" customHeight="1" thickBot="1" x14ac:dyDescent="0.3">
      <c r="B3384" s="14">
        <v>46051</v>
      </c>
      <c r="C3384" s="15" t="s">
        <v>235</v>
      </c>
      <c r="D3384" s="16" t="s">
        <v>702</v>
      </c>
      <c r="E3384" s="17">
        <v>1</v>
      </c>
      <c r="F3384" s="18">
        <v>5.8</v>
      </c>
    </row>
    <row r="3385" spans="2:6" ht="16.5" customHeight="1" thickBot="1" x14ac:dyDescent="0.3">
      <c r="B3385" s="14">
        <v>46051</v>
      </c>
      <c r="C3385" s="15" t="s">
        <v>200</v>
      </c>
      <c r="D3385" s="16" t="s">
        <v>646</v>
      </c>
      <c r="E3385" s="17">
        <v>1</v>
      </c>
      <c r="F3385" s="18">
        <v>7.4</v>
      </c>
    </row>
    <row r="3386" spans="2:6" ht="16.5" customHeight="1" thickBot="1" x14ac:dyDescent="0.3">
      <c r="B3386" s="14">
        <v>46051</v>
      </c>
      <c r="C3386" s="15" t="s">
        <v>202</v>
      </c>
      <c r="D3386" s="16" t="s">
        <v>699</v>
      </c>
      <c r="E3386" s="17">
        <v>1</v>
      </c>
      <c r="F3386" s="18">
        <v>7.7</v>
      </c>
    </row>
    <row r="3387" spans="2:6" ht="16.5" customHeight="1" thickBot="1" x14ac:dyDescent="0.3">
      <c r="B3387" s="14">
        <v>46051</v>
      </c>
      <c r="C3387" s="15">
        <v>10016</v>
      </c>
      <c r="D3387" s="16" t="s">
        <v>703</v>
      </c>
      <c r="E3387" s="17">
        <v>1</v>
      </c>
      <c r="F3387" s="18">
        <v>9.4</v>
      </c>
    </row>
    <row r="3388" spans="2:6" ht="16.5" customHeight="1" thickBot="1" x14ac:dyDescent="0.3">
      <c r="B3388" s="14">
        <v>46051</v>
      </c>
      <c r="C3388" s="15">
        <v>10022</v>
      </c>
      <c r="D3388" s="16" t="s">
        <v>689</v>
      </c>
      <c r="E3388" s="17">
        <v>1</v>
      </c>
      <c r="F3388" s="18">
        <v>8.9</v>
      </c>
    </row>
    <row r="3389" spans="2:6" ht="16.5" customHeight="1" thickBot="1" x14ac:dyDescent="0.3">
      <c r="B3389" s="14">
        <v>46051</v>
      </c>
      <c r="C3389" s="15">
        <v>10030</v>
      </c>
      <c r="D3389" s="16" t="s">
        <v>715</v>
      </c>
      <c r="E3389" s="17">
        <v>1</v>
      </c>
      <c r="F3389" s="18">
        <v>7.9</v>
      </c>
    </row>
    <row r="3390" spans="2:6" ht="16.5" customHeight="1" thickBot="1" x14ac:dyDescent="0.3">
      <c r="B3390" s="14">
        <v>46051</v>
      </c>
      <c r="C3390" s="15" t="s">
        <v>118</v>
      </c>
      <c r="D3390" s="16" t="s">
        <v>649</v>
      </c>
      <c r="E3390" s="17">
        <v>1</v>
      </c>
      <c r="F3390" s="18">
        <v>5.5</v>
      </c>
    </row>
    <row r="3391" spans="2:6" ht="16.5" customHeight="1" thickBot="1" x14ac:dyDescent="0.3">
      <c r="B3391" s="14">
        <v>46051</v>
      </c>
      <c r="C3391" s="15" t="s">
        <v>119</v>
      </c>
      <c r="D3391" s="16" t="s">
        <v>657</v>
      </c>
      <c r="E3391" s="17">
        <v>2</v>
      </c>
      <c r="F3391" s="18">
        <v>11</v>
      </c>
    </row>
    <row r="3392" spans="2:6" ht="16.5" customHeight="1" thickBot="1" x14ac:dyDescent="0.3">
      <c r="B3392" s="14">
        <v>46051</v>
      </c>
      <c r="C3392" s="15" t="s">
        <v>131</v>
      </c>
      <c r="D3392" s="16" t="s">
        <v>387</v>
      </c>
      <c r="E3392" s="17">
        <v>1</v>
      </c>
      <c r="F3392" s="18">
        <v>5.5</v>
      </c>
    </row>
    <row r="3393" spans="2:6" ht="16.5" customHeight="1" thickBot="1" x14ac:dyDescent="0.3">
      <c r="B3393" s="14">
        <v>46051</v>
      </c>
      <c r="C3393" s="15">
        <v>10</v>
      </c>
      <c r="D3393" s="16" t="s">
        <v>700</v>
      </c>
      <c r="E3393" s="17">
        <v>3</v>
      </c>
      <c r="F3393" s="18">
        <v>3</v>
      </c>
    </row>
    <row r="3394" spans="2:6" ht="16.5" customHeight="1" thickBot="1" x14ac:dyDescent="0.3">
      <c r="B3394" s="14">
        <v>46051</v>
      </c>
      <c r="C3394" s="15">
        <v>10008</v>
      </c>
      <c r="D3394" s="16" t="s">
        <v>652</v>
      </c>
      <c r="E3394" s="17">
        <v>1</v>
      </c>
      <c r="F3394" s="18">
        <v>2.2000000000000002</v>
      </c>
    </row>
    <row r="3395" spans="2:6" ht="16.5" customHeight="1" thickBot="1" x14ac:dyDescent="0.3">
      <c r="B3395" s="22">
        <v>46051</v>
      </c>
      <c r="C3395" s="23">
        <v>10155</v>
      </c>
      <c r="D3395" s="24" t="s">
        <v>701</v>
      </c>
      <c r="E3395" s="25">
        <v>2</v>
      </c>
      <c r="F3395" s="26">
        <v>3.4</v>
      </c>
    </row>
    <row r="3396" spans="2:6" ht="15.75" customHeight="1" x14ac:dyDescent="0.25">
      <c r="B3396" s="14">
        <v>46052</v>
      </c>
      <c r="C3396" s="15" t="s">
        <v>104</v>
      </c>
      <c r="D3396" s="16" t="s">
        <v>360</v>
      </c>
      <c r="E3396" s="17">
        <v>1</v>
      </c>
      <c r="F3396" s="18">
        <v>5.5</v>
      </c>
    </row>
    <row r="3397" spans="2:6" ht="16.5" customHeight="1" thickBot="1" x14ac:dyDescent="0.3">
      <c r="B3397" s="14">
        <v>46052</v>
      </c>
      <c r="C3397" s="15" t="s">
        <v>108</v>
      </c>
      <c r="D3397" s="16" t="s">
        <v>364</v>
      </c>
      <c r="E3397" s="17">
        <v>1</v>
      </c>
      <c r="F3397" s="18">
        <v>5.3</v>
      </c>
    </row>
    <row r="3398" spans="2:6" ht="16.5" customHeight="1" thickBot="1" x14ac:dyDescent="0.3">
      <c r="B3398" s="14">
        <v>46052</v>
      </c>
      <c r="C3398" s="15" t="s">
        <v>110</v>
      </c>
      <c r="D3398" s="16" t="s">
        <v>667</v>
      </c>
      <c r="E3398" s="17">
        <v>1</v>
      </c>
      <c r="F3398" s="18">
        <v>5.5</v>
      </c>
    </row>
    <row r="3399" spans="2:6" ht="16.5" customHeight="1" thickBot="1" x14ac:dyDescent="0.3">
      <c r="B3399" s="14">
        <v>46052</v>
      </c>
      <c r="C3399" s="15" t="s">
        <v>111</v>
      </c>
      <c r="D3399" s="16" t="s">
        <v>367</v>
      </c>
      <c r="E3399" s="17">
        <v>2</v>
      </c>
      <c r="F3399" s="18">
        <v>11</v>
      </c>
    </row>
    <row r="3400" spans="2:6" ht="16.5" customHeight="1" thickBot="1" x14ac:dyDescent="0.3">
      <c r="B3400" s="14">
        <v>46052</v>
      </c>
      <c r="C3400" s="15" t="s">
        <v>129</v>
      </c>
      <c r="D3400" s="16" t="s">
        <v>385</v>
      </c>
      <c r="E3400" s="17">
        <v>2</v>
      </c>
      <c r="F3400" s="18">
        <v>10.6</v>
      </c>
    </row>
    <row r="3401" spans="2:6" ht="16.5" customHeight="1" thickBot="1" x14ac:dyDescent="0.3">
      <c r="B3401" s="14">
        <v>46052</v>
      </c>
      <c r="C3401" s="15" t="s">
        <v>132</v>
      </c>
      <c r="D3401" s="16" t="s">
        <v>388</v>
      </c>
      <c r="E3401" s="17">
        <v>1</v>
      </c>
      <c r="F3401" s="18">
        <v>5.5</v>
      </c>
    </row>
    <row r="3402" spans="2:6" ht="16.5" customHeight="1" thickBot="1" x14ac:dyDescent="0.3">
      <c r="B3402" s="14">
        <v>46052</v>
      </c>
      <c r="C3402" s="15" t="s">
        <v>139</v>
      </c>
      <c r="D3402" s="16" t="s">
        <v>395</v>
      </c>
      <c r="E3402" s="17">
        <v>3</v>
      </c>
      <c r="F3402" s="18">
        <v>16.5</v>
      </c>
    </row>
    <row r="3403" spans="2:6" ht="16.5" customHeight="1" thickBot="1" x14ac:dyDescent="0.3">
      <c r="B3403" s="14">
        <v>46052</v>
      </c>
      <c r="C3403" s="15" t="s">
        <v>157</v>
      </c>
      <c r="D3403" s="16" t="s">
        <v>413</v>
      </c>
      <c r="E3403" s="17">
        <v>5</v>
      </c>
      <c r="F3403" s="18">
        <v>32.5</v>
      </c>
    </row>
    <row r="3404" spans="2:6" ht="16.5" customHeight="1" thickBot="1" x14ac:dyDescent="0.3">
      <c r="B3404" s="14">
        <v>46052</v>
      </c>
      <c r="C3404" s="15" t="s">
        <v>171</v>
      </c>
      <c r="D3404" s="16" t="s">
        <v>670</v>
      </c>
      <c r="E3404" s="17">
        <v>1</v>
      </c>
      <c r="F3404" s="18">
        <v>6</v>
      </c>
    </row>
    <row r="3405" spans="2:6" ht="16.5" customHeight="1" thickBot="1" x14ac:dyDescent="0.3">
      <c r="B3405" s="14">
        <v>46052</v>
      </c>
      <c r="C3405" s="15" t="s">
        <v>179</v>
      </c>
      <c r="D3405" s="16" t="s">
        <v>712</v>
      </c>
      <c r="E3405" s="17">
        <v>1</v>
      </c>
      <c r="F3405" s="18">
        <v>5.3</v>
      </c>
    </row>
    <row r="3406" spans="2:6" ht="16.5" customHeight="1" thickBot="1" x14ac:dyDescent="0.3">
      <c r="B3406" s="14">
        <v>46052</v>
      </c>
      <c r="C3406" s="15" t="s">
        <v>195</v>
      </c>
      <c r="D3406" s="16" t="s">
        <v>451</v>
      </c>
      <c r="E3406" s="17">
        <v>16</v>
      </c>
      <c r="F3406" s="18">
        <v>88</v>
      </c>
    </row>
    <row r="3407" spans="2:6" ht="16.5" customHeight="1" thickBot="1" x14ac:dyDescent="0.3">
      <c r="B3407" s="14">
        <v>46052</v>
      </c>
      <c r="C3407" s="15" t="s">
        <v>213</v>
      </c>
      <c r="D3407" s="16" t="s">
        <v>469</v>
      </c>
      <c r="E3407" s="17">
        <v>1</v>
      </c>
      <c r="F3407" s="18">
        <v>5.8</v>
      </c>
    </row>
    <row r="3408" spans="2:6" ht="16.5" customHeight="1" thickBot="1" x14ac:dyDescent="0.3">
      <c r="B3408" s="14">
        <v>46052</v>
      </c>
      <c r="C3408" s="15" t="s">
        <v>215</v>
      </c>
      <c r="D3408" s="16" t="s">
        <v>471</v>
      </c>
      <c r="E3408" s="17">
        <v>8</v>
      </c>
      <c r="F3408" s="18">
        <v>54.4</v>
      </c>
    </row>
    <row r="3409" spans="2:6" ht="16.5" customHeight="1" thickBot="1" x14ac:dyDescent="0.3">
      <c r="B3409" s="14">
        <v>46052</v>
      </c>
      <c r="C3409" s="15" t="s">
        <v>216</v>
      </c>
      <c r="D3409" s="16" t="s">
        <v>472</v>
      </c>
      <c r="E3409" s="17">
        <v>1</v>
      </c>
      <c r="F3409" s="18">
        <v>6.3</v>
      </c>
    </row>
    <row r="3410" spans="2:6" ht="16.5" customHeight="1" thickBot="1" x14ac:dyDescent="0.3">
      <c r="B3410" s="14">
        <v>46052</v>
      </c>
      <c r="C3410" s="15" t="s">
        <v>218</v>
      </c>
      <c r="D3410" s="16" t="s">
        <v>655</v>
      </c>
      <c r="E3410" s="17">
        <v>1</v>
      </c>
      <c r="F3410" s="18">
        <v>5.5</v>
      </c>
    </row>
    <row r="3411" spans="2:6" ht="16.5" customHeight="1" thickBot="1" x14ac:dyDescent="0.3">
      <c r="B3411" s="14">
        <v>46052</v>
      </c>
      <c r="C3411" s="15" t="s">
        <v>219</v>
      </c>
      <c r="D3411" s="16" t="s">
        <v>475</v>
      </c>
      <c r="E3411" s="17">
        <v>1</v>
      </c>
      <c r="F3411" s="18">
        <v>6</v>
      </c>
    </row>
    <row r="3412" spans="2:6" ht="16.5" customHeight="1" thickBot="1" x14ac:dyDescent="0.3">
      <c r="B3412" s="14">
        <v>46052</v>
      </c>
      <c r="C3412" s="15" t="s">
        <v>226</v>
      </c>
      <c r="D3412" s="16" t="s">
        <v>482</v>
      </c>
      <c r="E3412" s="17">
        <v>3</v>
      </c>
      <c r="F3412" s="18">
        <v>16.5</v>
      </c>
    </row>
    <row r="3413" spans="2:6" ht="16.5" customHeight="1" thickBot="1" x14ac:dyDescent="0.3">
      <c r="B3413" s="14">
        <v>46052</v>
      </c>
      <c r="C3413" s="15" t="s">
        <v>231</v>
      </c>
      <c r="D3413" s="16" t="s">
        <v>487</v>
      </c>
      <c r="E3413" s="17">
        <v>2</v>
      </c>
      <c r="F3413" s="18">
        <v>13.6</v>
      </c>
    </row>
    <row r="3414" spans="2:6" ht="16.5" customHeight="1" thickBot="1" x14ac:dyDescent="0.3">
      <c r="B3414" s="14">
        <v>46052</v>
      </c>
      <c r="C3414" s="15" t="s">
        <v>232</v>
      </c>
      <c r="D3414" s="16" t="s">
        <v>488</v>
      </c>
      <c r="E3414" s="17">
        <v>3</v>
      </c>
      <c r="F3414" s="18">
        <v>16.5</v>
      </c>
    </row>
    <row r="3415" spans="2:6" ht="16.5" customHeight="1" thickBot="1" x14ac:dyDescent="0.3">
      <c r="B3415" s="14">
        <v>46052</v>
      </c>
      <c r="C3415" s="15">
        <v>10015</v>
      </c>
      <c r="D3415" s="16" t="s">
        <v>671</v>
      </c>
      <c r="E3415" s="17">
        <v>1</v>
      </c>
      <c r="F3415" s="18">
        <v>7.9</v>
      </c>
    </row>
    <row r="3416" spans="2:6" ht="16.5" customHeight="1" thickBot="1" x14ac:dyDescent="0.3">
      <c r="B3416" s="14">
        <v>46052</v>
      </c>
      <c r="C3416" s="15">
        <v>10020</v>
      </c>
      <c r="D3416" s="16" t="s">
        <v>720</v>
      </c>
      <c r="E3416" s="17">
        <v>1</v>
      </c>
      <c r="F3416" s="18">
        <v>8.9</v>
      </c>
    </row>
    <row r="3417" spans="2:6" ht="16.5" customHeight="1" thickBot="1" x14ac:dyDescent="0.3">
      <c r="B3417" s="14">
        <v>46052</v>
      </c>
      <c r="C3417" s="15">
        <v>10026</v>
      </c>
      <c r="D3417" s="16" t="s">
        <v>698</v>
      </c>
      <c r="E3417" s="17">
        <v>1</v>
      </c>
      <c r="F3417" s="18">
        <v>7.9</v>
      </c>
    </row>
    <row r="3418" spans="2:6" ht="16.5" customHeight="1" thickBot="1" x14ac:dyDescent="0.3">
      <c r="B3418" s="14">
        <v>46052</v>
      </c>
      <c r="C3418" s="15">
        <v>10044</v>
      </c>
      <c r="D3418" s="16" t="s">
        <v>725</v>
      </c>
      <c r="E3418" s="17">
        <v>1</v>
      </c>
      <c r="F3418" s="18">
        <v>7.9</v>
      </c>
    </row>
    <row r="3419" spans="2:6" ht="16.5" customHeight="1" thickBot="1" x14ac:dyDescent="0.3">
      <c r="B3419" s="14">
        <v>46052</v>
      </c>
      <c r="C3419" s="15" t="s">
        <v>118</v>
      </c>
      <c r="D3419" s="16" t="s">
        <v>649</v>
      </c>
      <c r="E3419" s="17">
        <v>5</v>
      </c>
      <c r="F3419" s="18">
        <v>27.5</v>
      </c>
    </row>
    <row r="3420" spans="2:6" ht="16.5" customHeight="1" thickBot="1" x14ac:dyDescent="0.3">
      <c r="B3420" s="14">
        <v>46052</v>
      </c>
      <c r="C3420" s="15" t="s">
        <v>120</v>
      </c>
      <c r="D3420" s="16" t="s">
        <v>693</v>
      </c>
      <c r="E3420" s="17">
        <v>1</v>
      </c>
      <c r="F3420" s="18">
        <v>5.5</v>
      </c>
    </row>
    <row r="3421" spans="2:6" ht="16.5" customHeight="1" thickBot="1" x14ac:dyDescent="0.3">
      <c r="B3421" s="14">
        <v>46052</v>
      </c>
      <c r="C3421" s="15" t="s">
        <v>122</v>
      </c>
      <c r="D3421" s="16" t="s">
        <v>650</v>
      </c>
      <c r="E3421" s="17">
        <v>1</v>
      </c>
      <c r="F3421" s="18">
        <v>5.5</v>
      </c>
    </row>
    <row r="3422" spans="2:6" ht="16.5" customHeight="1" thickBot="1" x14ac:dyDescent="0.3">
      <c r="B3422" s="14">
        <v>46052</v>
      </c>
      <c r="C3422" s="15" t="s">
        <v>123</v>
      </c>
      <c r="D3422" s="16" t="s">
        <v>651</v>
      </c>
      <c r="E3422" s="17">
        <v>6</v>
      </c>
      <c r="F3422" s="18">
        <v>33</v>
      </c>
    </row>
    <row r="3423" spans="2:6" ht="16.5" customHeight="1" thickBot="1" x14ac:dyDescent="0.3">
      <c r="B3423" s="14">
        <v>46052</v>
      </c>
      <c r="C3423" s="15" t="s">
        <v>131</v>
      </c>
      <c r="D3423" s="16" t="s">
        <v>387</v>
      </c>
      <c r="E3423" s="17">
        <v>1</v>
      </c>
      <c r="F3423" s="18">
        <v>5.5</v>
      </c>
    </row>
    <row r="3424" spans="2:6" ht="16.5" customHeight="1" thickBot="1" x14ac:dyDescent="0.3">
      <c r="B3424" s="14">
        <v>46052</v>
      </c>
      <c r="C3424" s="15" t="s">
        <v>144</v>
      </c>
      <c r="D3424" s="16" t="s">
        <v>400</v>
      </c>
      <c r="E3424" s="17">
        <v>1</v>
      </c>
      <c r="F3424" s="18">
        <v>5</v>
      </c>
    </row>
    <row r="3425" spans="2:6" ht="16.5" customHeight="1" thickBot="1" x14ac:dyDescent="0.3">
      <c r="B3425" s="22">
        <v>46052</v>
      </c>
      <c r="C3425" s="23">
        <v>10155</v>
      </c>
      <c r="D3425" s="24" t="s">
        <v>701</v>
      </c>
      <c r="E3425" s="25">
        <v>2</v>
      </c>
      <c r="F3425" s="26">
        <v>3.4</v>
      </c>
    </row>
    <row r="3426" spans="2:6" ht="15.75" customHeight="1" x14ac:dyDescent="0.25">
      <c r="B3426" s="14">
        <v>46053</v>
      </c>
      <c r="C3426" s="15" t="s">
        <v>103</v>
      </c>
      <c r="D3426" s="16" t="s">
        <v>653</v>
      </c>
      <c r="E3426" s="17">
        <v>3</v>
      </c>
      <c r="F3426" s="18">
        <v>16.5</v>
      </c>
    </row>
    <row r="3427" spans="2:6" ht="16.5" customHeight="1" thickBot="1" x14ac:dyDescent="0.3">
      <c r="B3427" s="14">
        <v>46053</v>
      </c>
      <c r="C3427" s="15" t="s">
        <v>104</v>
      </c>
      <c r="D3427" s="16" t="s">
        <v>360</v>
      </c>
      <c r="E3427" s="17">
        <v>2</v>
      </c>
      <c r="F3427" s="18">
        <v>11</v>
      </c>
    </row>
    <row r="3428" spans="2:6" ht="16.5" customHeight="1" thickBot="1" x14ac:dyDescent="0.3">
      <c r="B3428" s="14">
        <v>46053</v>
      </c>
      <c r="C3428" s="15" t="s">
        <v>108</v>
      </c>
      <c r="D3428" s="16" t="s">
        <v>364</v>
      </c>
      <c r="E3428" s="17">
        <v>1</v>
      </c>
      <c r="F3428" s="18">
        <v>5.3</v>
      </c>
    </row>
    <row r="3429" spans="2:6" ht="16.5" customHeight="1" thickBot="1" x14ac:dyDescent="0.3">
      <c r="B3429" s="14">
        <v>46053</v>
      </c>
      <c r="C3429" s="15" t="s">
        <v>110</v>
      </c>
      <c r="D3429" s="16" t="s">
        <v>667</v>
      </c>
      <c r="E3429" s="17">
        <v>2</v>
      </c>
      <c r="F3429" s="18">
        <v>11</v>
      </c>
    </row>
    <row r="3430" spans="2:6" ht="16.5" customHeight="1" thickBot="1" x14ac:dyDescent="0.3">
      <c r="B3430" s="14">
        <v>46053</v>
      </c>
      <c r="C3430" s="15" t="s">
        <v>111</v>
      </c>
      <c r="D3430" s="16" t="s">
        <v>367</v>
      </c>
      <c r="E3430" s="17">
        <v>1</v>
      </c>
      <c r="F3430" s="18">
        <v>5.5</v>
      </c>
    </row>
    <row r="3431" spans="2:6" ht="16.5" customHeight="1" thickBot="1" x14ac:dyDescent="0.3">
      <c r="B3431" s="14">
        <v>46053</v>
      </c>
      <c r="C3431" s="15" t="s">
        <v>114</v>
      </c>
      <c r="D3431" s="16" t="s">
        <v>370</v>
      </c>
      <c r="E3431" s="17">
        <v>1</v>
      </c>
      <c r="F3431" s="18">
        <v>5.3</v>
      </c>
    </row>
    <row r="3432" spans="2:6" ht="16.5" customHeight="1" thickBot="1" x14ac:dyDescent="0.3">
      <c r="B3432" s="14">
        <v>46053</v>
      </c>
      <c r="C3432" s="15" t="s">
        <v>115</v>
      </c>
      <c r="D3432" s="16" t="s">
        <v>640</v>
      </c>
      <c r="E3432" s="17">
        <v>1</v>
      </c>
      <c r="F3432" s="18">
        <v>5.8</v>
      </c>
    </row>
    <row r="3433" spans="2:6" ht="16.5" customHeight="1" thickBot="1" x14ac:dyDescent="0.3">
      <c r="B3433" s="14">
        <v>46053</v>
      </c>
      <c r="C3433" s="15" t="s">
        <v>130</v>
      </c>
      <c r="D3433" s="16" t="s">
        <v>386</v>
      </c>
      <c r="E3433" s="17">
        <v>1</v>
      </c>
      <c r="F3433" s="18">
        <v>5.5</v>
      </c>
    </row>
    <row r="3434" spans="2:6" ht="16.5" customHeight="1" thickBot="1" x14ac:dyDescent="0.3">
      <c r="B3434" s="14">
        <v>46053</v>
      </c>
      <c r="C3434" s="15" t="s">
        <v>132</v>
      </c>
      <c r="D3434" s="16" t="s">
        <v>388</v>
      </c>
      <c r="E3434" s="17">
        <v>1</v>
      </c>
      <c r="F3434" s="18">
        <v>5.5</v>
      </c>
    </row>
    <row r="3435" spans="2:6" ht="16.5" customHeight="1" thickBot="1" x14ac:dyDescent="0.3">
      <c r="B3435" s="14">
        <v>46053</v>
      </c>
      <c r="C3435" s="15" t="s">
        <v>138</v>
      </c>
      <c r="D3435" s="16" t="s">
        <v>394</v>
      </c>
      <c r="E3435" s="17">
        <v>1</v>
      </c>
      <c r="F3435" s="18">
        <v>5.5</v>
      </c>
    </row>
    <row r="3436" spans="2:6" ht="16.5" customHeight="1" thickBot="1" x14ac:dyDescent="0.3">
      <c r="B3436" s="14">
        <v>46053</v>
      </c>
      <c r="C3436" s="15" t="s">
        <v>157</v>
      </c>
      <c r="D3436" s="16" t="s">
        <v>413</v>
      </c>
      <c r="E3436" s="17">
        <v>2</v>
      </c>
      <c r="F3436" s="18">
        <v>13</v>
      </c>
    </row>
    <row r="3437" spans="2:6" ht="16.5" customHeight="1" thickBot="1" x14ac:dyDescent="0.3">
      <c r="B3437" s="14">
        <v>46053</v>
      </c>
      <c r="C3437" s="15" t="s">
        <v>163</v>
      </c>
      <c r="D3437" s="16" t="s">
        <v>696</v>
      </c>
      <c r="E3437" s="17">
        <v>1</v>
      </c>
      <c r="F3437" s="18">
        <v>5.8</v>
      </c>
    </row>
    <row r="3438" spans="2:6" ht="16.5" customHeight="1" thickBot="1" x14ac:dyDescent="0.3">
      <c r="B3438" s="14">
        <v>46053</v>
      </c>
      <c r="C3438" s="15" t="s">
        <v>165</v>
      </c>
      <c r="D3438" s="16" t="s">
        <v>421</v>
      </c>
      <c r="E3438" s="17">
        <v>1</v>
      </c>
      <c r="F3438" s="18">
        <v>6.5</v>
      </c>
    </row>
    <row r="3439" spans="2:6" ht="16.5" customHeight="1" thickBot="1" x14ac:dyDescent="0.3">
      <c r="B3439" s="14">
        <v>46053</v>
      </c>
      <c r="C3439" s="15" t="s">
        <v>171</v>
      </c>
      <c r="D3439" s="16" t="s">
        <v>670</v>
      </c>
      <c r="E3439" s="17">
        <v>1</v>
      </c>
      <c r="F3439" s="18">
        <v>6</v>
      </c>
    </row>
    <row r="3440" spans="2:6" ht="16.5" customHeight="1" thickBot="1" x14ac:dyDescent="0.3">
      <c r="B3440" s="14">
        <v>46053</v>
      </c>
      <c r="C3440" s="15" t="s">
        <v>174</v>
      </c>
      <c r="D3440" s="16" t="s">
        <v>661</v>
      </c>
      <c r="E3440" s="17">
        <v>2</v>
      </c>
      <c r="F3440" s="18">
        <v>11.6</v>
      </c>
    </row>
    <row r="3441" spans="2:6" ht="16.5" customHeight="1" thickBot="1" x14ac:dyDescent="0.3">
      <c r="B3441" s="14">
        <v>46053</v>
      </c>
      <c r="C3441" s="15" t="s">
        <v>179</v>
      </c>
      <c r="D3441" s="16" t="s">
        <v>712</v>
      </c>
      <c r="E3441" s="17">
        <v>1</v>
      </c>
      <c r="F3441" s="18">
        <v>5.3</v>
      </c>
    </row>
    <row r="3442" spans="2:6" ht="16.5" customHeight="1" thickBot="1" x14ac:dyDescent="0.3">
      <c r="B3442" s="14">
        <v>46053</v>
      </c>
      <c r="C3442" s="15" t="s">
        <v>184</v>
      </c>
      <c r="D3442" s="16" t="s">
        <v>440</v>
      </c>
      <c r="E3442" s="17">
        <v>1</v>
      </c>
      <c r="F3442" s="18">
        <v>5.3</v>
      </c>
    </row>
    <row r="3443" spans="2:6" ht="16.5" customHeight="1" thickBot="1" x14ac:dyDescent="0.3">
      <c r="B3443" s="14">
        <v>46053</v>
      </c>
      <c r="C3443" s="15" t="s">
        <v>191</v>
      </c>
      <c r="D3443" s="16" t="s">
        <v>447</v>
      </c>
      <c r="E3443" s="17">
        <v>1</v>
      </c>
      <c r="F3443" s="18">
        <v>5.5</v>
      </c>
    </row>
    <row r="3444" spans="2:6" ht="16.5" customHeight="1" thickBot="1" x14ac:dyDescent="0.3">
      <c r="B3444" s="14">
        <v>46053</v>
      </c>
      <c r="C3444" s="15" t="s">
        <v>195</v>
      </c>
      <c r="D3444" s="16" t="s">
        <v>451</v>
      </c>
      <c r="E3444" s="17">
        <v>12</v>
      </c>
      <c r="F3444" s="18">
        <v>66</v>
      </c>
    </row>
    <row r="3445" spans="2:6" ht="16.5" customHeight="1" thickBot="1" x14ac:dyDescent="0.3">
      <c r="B3445" s="14">
        <v>46053</v>
      </c>
      <c r="C3445" s="15" t="s">
        <v>201</v>
      </c>
      <c r="D3445" s="16" t="s">
        <v>664</v>
      </c>
      <c r="E3445" s="17">
        <v>2</v>
      </c>
      <c r="F3445" s="18">
        <v>11</v>
      </c>
    </row>
    <row r="3446" spans="2:6" ht="16.5" customHeight="1" thickBot="1" x14ac:dyDescent="0.3">
      <c r="B3446" s="14">
        <v>46053</v>
      </c>
      <c r="C3446" s="15" t="s">
        <v>207</v>
      </c>
      <c r="D3446" s="16" t="s">
        <v>463</v>
      </c>
      <c r="E3446" s="17">
        <v>1</v>
      </c>
      <c r="F3446" s="18">
        <v>2.6</v>
      </c>
    </row>
    <row r="3447" spans="2:6" ht="32.25" customHeight="1" thickBot="1" x14ac:dyDescent="0.3">
      <c r="B3447" s="14">
        <v>46053</v>
      </c>
      <c r="C3447" s="15" t="s">
        <v>215</v>
      </c>
      <c r="D3447" s="16" t="s">
        <v>471</v>
      </c>
      <c r="E3447" s="17">
        <v>3</v>
      </c>
      <c r="F3447" s="18">
        <v>20.399999999999999</v>
      </c>
    </row>
    <row r="3448" spans="2:6" ht="16.5" customHeight="1" thickBot="1" x14ac:dyDescent="0.3">
      <c r="B3448" s="14">
        <v>46053</v>
      </c>
      <c r="C3448" s="15" t="s">
        <v>216</v>
      </c>
      <c r="D3448" s="16" t="s">
        <v>472</v>
      </c>
      <c r="E3448" s="17">
        <v>1</v>
      </c>
      <c r="F3448" s="18">
        <v>6.3</v>
      </c>
    </row>
    <row r="3449" spans="2:6" ht="16.5" customHeight="1" thickBot="1" x14ac:dyDescent="0.3">
      <c r="B3449" s="14">
        <v>46053</v>
      </c>
      <c r="C3449" s="15" t="s">
        <v>218</v>
      </c>
      <c r="D3449" s="16" t="s">
        <v>655</v>
      </c>
      <c r="E3449" s="17">
        <v>2</v>
      </c>
      <c r="F3449" s="18">
        <v>11</v>
      </c>
    </row>
    <row r="3450" spans="2:6" ht="16.5" customHeight="1" thickBot="1" x14ac:dyDescent="0.3">
      <c r="B3450" s="14">
        <v>46053</v>
      </c>
      <c r="C3450" s="15" t="s">
        <v>219</v>
      </c>
      <c r="D3450" s="16" t="s">
        <v>475</v>
      </c>
      <c r="E3450" s="17">
        <v>3</v>
      </c>
      <c r="F3450" s="18">
        <v>18</v>
      </c>
    </row>
    <row r="3451" spans="2:6" ht="16.5" customHeight="1" thickBot="1" x14ac:dyDescent="0.3">
      <c r="B3451" s="14">
        <v>46053</v>
      </c>
      <c r="C3451" s="15" t="s">
        <v>220</v>
      </c>
      <c r="D3451" s="16" t="s">
        <v>656</v>
      </c>
      <c r="E3451" s="17">
        <v>1</v>
      </c>
      <c r="F3451" s="18">
        <v>5.3</v>
      </c>
    </row>
    <row r="3452" spans="2:6" ht="16.5" customHeight="1" thickBot="1" x14ac:dyDescent="0.3">
      <c r="B3452" s="14">
        <v>46053</v>
      </c>
      <c r="C3452" s="15" t="s">
        <v>223</v>
      </c>
      <c r="D3452" s="16" t="s">
        <v>479</v>
      </c>
      <c r="E3452" s="17">
        <v>2</v>
      </c>
      <c r="F3452" s="18">
        <v>11.6</v>
      </c>
    </row>
    <row r="3453" spans="2:6" ht="16.5" customHeight="1" thickBot="1" x14ac:dyDescent="0.3">
      <c r="B3453" s="14">
        <v>46053</v>
      </c>
      <c r="C3453" s="15" t="s">
        <v>225</v>
      </c>
      <c r="D3453" s="16" t="s">
        <v>481</v>
      </c>
      <c r="E3453" s="17">
        <v>4</v>
      </c>
      <c r="F3453" s="18">
        <v>25.2</v>
      </c>
    </row>
    <row r="3454" spans="2:6" ht="16.5" customHeight="1" thickBot="1" x14ac:dyDescent="0.3">
      <c r="B3454" s="14">
        <v>46053</v>
      </c>
      <c r="C3454" s="15" t="s">
        <v>231</v>
      </c>
      <c r="D3454" s="16" t="s">
        <v>487</v>
      </c>
      <c r="E3454" s="17">
        <v>5</v>
      </c>
      <c r="F3454" s="18">
        <v>34</v>
      </c>
    </row>
    <row r="3455" spans="2:6" ht="16.5" customHeight="1" thickBot="1" x14ac:dyDescent="0.3">
      <c r="B3455" s="14">
        <v>46053</v>
      </c>
      <c r="C3455" s="15" t="s">
        <v>232</v>
      </c>
      <c r="D3455" s="16" t="s">
        <v>488</v>
      </c>
      <c r="E3455" s="17">
        <v>5</v>
      </c>
      <c r="F3455" s="18">
        <v>27.5</v>
      </c>
    </row>
    <row r="3456" spans="2:6" ht="16.5" customHeight="1" thickBot="1" x14ac:dyDescent="0.3">
      <c r="B3456" s="14">
        <v>46053</v>
      </c>
      <c r="C3456" s="15" t="s">
        <v>202</v>
      </c>
      <c r="D3456" s="16" t="s">
        <v>699</v>
      </c>
      <c r="E3456" s="17">
        <v>1</v>
      </c>
      <c r="F3456" s="18">
        <v>7.7</v>
      </c>
    </row>
    <row r="3457" spans="2:6" ht="16.5" customHeight="1" thickBot="1" x14ac:dyDescent="0.3">
      <c r="B3457" s="14">
        <v>46053</v>
      </c>
      <c r="C3457" s="15">
        <v>10025</v>
      </c>
      <c r="D3457" s="16" t="s">
        <v>697</v>
      </c>
      <c r="E3457" s="17">
        <v>1</v>
      </c>
      <c r="F3457" s="18">
        <v>7.9</v>
      </c>
    </row>
    <row r="3458" spans="2:6" ht="16.5" customHeight="1" thickBot="1" x14ac:dyDescent="0.3">
      <c r="B3458" s="14">
        <v>46053</v>
      </c>
      <c r="C3458" s="15" t="s">
        <v>117</v>
      </c>
      <c r="D3458" s="16" t="s">
        <v>648</v>
      </c>
      <c r="E3458" s="17">
        <v>4</v>
      </c>
      <c r="F3458" s="18">
        <v>22</v>
      </c>
    </row>
    <row r="3459" spans="2:6" ht="16.5" customHeight="1" thickBot="1" x14ac:dyDescent="0.3">
      <c r="B3459" s="14">
        <v>46053</v>
      </c>
      <c r="C3459" s="15" t="s">
        <v>121</v>
      </c>
      <c r="D3459" s="16" t="s">
        <v>658</v>
      </c>
      <c r="E3459" s="17">
        <v>1</v>
      </c>
      <c r="F3459" s="18">
        <v>5.5</v>
      </c>
    </row>
    <row r="3460" spans="2:6" ht="16.5" customHeight="1" thickBot="1" x14ac:dyDescent="0.3">
      <c r="B3460" s="14">
        <v>46053</v>
      </c>
      <c r="C3460" s="15" t="s">
        <v>122</v>
      </c>
      <c r="D3460" s="16" t="s">
        <v>650</v>
      </c>
      <c r="E3460" s="17">
        <v>1</v>
      </c>
      <c r="F3460" s="18">
        <v>5.5</v>
      </c>
    </row>
    <row r="3461" spans="2:6" ht="16.5" customHeight="1" thickBot="1" x14ac:dyDescent="0.3">
      <c r="B3461" s="14">
        <v>46053</v>
      </c>
      <c r="C3461" s="15">
        <v>10</v>
      </c>
      <c r="D3461" s="16" t="s">
        <v>700</v>
      </c>
      <c r="E3461" s="17">
        <v>1</v>
      </c>
      <c r="F3461" s="18">
        <v>1</v>
      </c>
    </row>
    <row r="3462" spans="2:6" ht="16.5" customHeight="1" thickBot="1" x14ac:dyDescent="0.3">
      <c r="B3462" s="14">
        <v>46053</v>
      </c>
      <c r="C3462" s="15">
        <v>10008</v>
      </c>
      <c r="D3462" s="16" t="s">
        <v>652</v>
      </c>
      <c r="E3462" s="17">
        <v>1</v>
      </c>
      <c r="F3462" s="18">
        <v>2.2000000000000002</v>
      </c>
    </row>
    <row r="3463" spans="2:6" ht="16.5" customHeight="1" thickBot="1" x14ac:dyDescent="0.3">
      <c r="B3463" s="14">
        <v>46053</v>
      </c>
      <c r="C3463" s="15">
        <v>10009</v>
      </c>
      <c r="D3463" s="16" t="s">
        <v>660</v>
      </c>
      <c r="E3463" s="17">
        <v>1</v>
      </c>
      <c r="F3463" s="18">
        <v>1.5</v>
      </c>
    </row>
    <row r="3464" spans="2:6" ht="16.5" customHeight="1" thickBot="1" x14ac:dyDescent="0.3">
      <c r="B3464" s="22">
        <v>46053</v>
      </c>
      <c r="C3464" s="23">
        <v>10155</v>
      </c>
      <c r="D3464" s="24" t="s">
        <v>701</v>
      </c>
      <c r="E3464" s="25">
        <v>1</v>
      </c>
      <c r="F3464" s="26">
        <v>1.7</v>
      </c>
    </row>
    <row r="3465" spans="2:6" ht="15.75" customHeight="1" x14ac:dyDescent="0.25">
      <c r="B3465" s="14">
        <v>46054</v>
      </c>
      <c r="C3465" s="15" t="s">
        <v>103</v>
      </c>
      <c r="D3465" s="16" t="s">
        <v>653</v>
      </c>
      <c r="E3465" s="17">
        <v>1</v>
      </c>
      <c r="F3465" s="18">
        <v>5.5</v>
      </c>
    </row>
    <row r="3466" spans="2:6" ht="16.5" customHeight="1" thickBot="1" x14ac:dyDescent="0.3">
      <c r="B3466" s="14">
        <v>46054</v>
      </c>
      <c r="C3466" s="15" t="s">
        <v>108</v>
      </c>
      <c r="D3466" s="16" t="s">
        <v>364</v>
      </c>
      <c r="E3466" s="17">
        <v>1</v>
      </c>
      <c r="F3466" s="18">
        <v>5.3</v>
      </c>
    </row>
    <row r="3467" spans="2:6" ht="16.5" customHeight="1" thickBot="1" x14ac:dyDescent="0.3">
      <c r="B3467" s="14">
        <v>46054</v>
      </c>
      <c r="C3467" s="15" t="s">
        <v>111</v>
      </c>
      <c r="D3467" s="16" t="s">
        <v>367</v>
      </c>
      <c r="E3467" s="17">
        <v>5</v>
      </c>
      <c r="F3467" s="18">
        <v>27.5</v>
      </c>
    </row>
    <row r="3468" spans="2:6" ht="16.5" customHeight="1" thickBot="1" x14ac:dyDescent="0.3">
      <c r="B3468" s="14">
        <v>46054</v>
      </c>
      <c r="C3468" s="15" t="s">
        <v>136</v>
      </c>
      <c r="D3468" s="16" t="s">
        <v>726</v>
      </c>
      <c r="E3468" s="17">
        <v>1</v>
      </c>
      <c r="F3468" s="18">
        <v>5</v>
      </c>
    </row>
    <row r="3469" spans="2:6" ht="16.5" customHeight="1" thickBot="1" x14ac:dyDescent="0.3">
      <c r="B3469" s="14">
        <v>46054</v>
      </c>
      <c r="C3469" s="15" t="s">
        <v>138</v>
      </c>
      <c r="D3469" s="16" t="s">
        <v>394</v>
      </c>
      <c r="E3469" s="17">
        <v>2</v>
      </c>
      <c r="F3469" s="18">
        <v>11</v>
      </c>
    </row>
    <row r="3470" spans="2:6" ht="16.5" customHeight="1" thickBot="1" x14ac:dyDescent="0.3">
      <c r="B3470" s="14">
        <v>46054</v>
      </c>
      <c r="C3470" s="15" t="s">
        <v>139</v>
      </c>
      <c r="D3470" s="16" t="s">
        <v>395</v>
      </c>
      <c r="E3470" s="17">
        <v>1</v>
      </c>
      <c r="F3470" s="18">
        <v>5.5</v>
      </c>
    </row>
    <row r="3471" spans="2:6" ht="16.5" customHeight="1" thickBot="1" x14ac:dyDescent="0.3">
      <c r="B3471" s="14">
        <v>46054</v>
      </c>
      <c r="C3471" s="15" t="s">
        <v>157</v>
      </c>
      <c r="D3471" s="16" t="s">
        <v>413</v>
      </c>
      <c r="E3471" s="17">
        <v>3</v>
      </c>
      <c r="F3471" s="18">
        <v>19.5</v>
      </c>
    </row>
    <row r="3472" spans="2:6" ht="16.5" customHeight="1" thickBot="1" x14ac:dyDescent="0.3">
      <c r="B3472" s="14">
        <v>46054</v>
      </c>
      <c r="C3472" s="15" t="s">
        <v>169</v>
      </c>
      <c r="D3472" s="16" t="s">
        <v>425</v>
      </c>
      <c r="E3472" s="17">
        <v>1</v>
      </c>
      <c r="F3472" s="18">
        <v>6</v>
      </c>
    </row>
    <row r="3473" spans="2:6" ht="16.5" customHeight="1" thickBot="1" x14ac:dyDescent="0.3">
      <c r="B3473" s="14">
        <v>46054</v>
      </c>
      <c r="C3473" s="15" t="s">
        <v>183</v>
      </c>
      <c r="D3473" s="16" t="s">
        <v>439</v>
      </c>
      <c r="E3473" s="17">
        <v>1</v>
      </c>
      <c r="F3473" s="18">
        <v>5.3</v>
      </c>
    </row>
    <row r="3474" spans="2:6" ht="16.5" customHeight="1" thickBot="1" x14ac:dyDescent="0.3">
      <c r="B3474" s="14">
        <v>46054</v>
      </c>
      <c r="C3474" s="15" t="s">
        <v>184</v>
      </c>
      <c r="D3474" s="16" t="s">
        <v>440</v>
      </c>
      <c r="E3474" s="17">
        <v>2</v>
      </c>
      <c r="F3474" s="18">
        <v>10.6</v>
      </c>
    </row>
    <row r="3475" spans="2:6" ht="16.5" customHeight="1" thickBot="1" x14ac:dyDescent="0.3">
      <c r="B3475" s="14">
        <v>46054</v>
      </c>
      <c r="C3475" s="15" t="s">
        <v>191</v>
      </c>
      <c r="D3475" s="16" t="s">
        <v>447</v>
      </c>
      <c r="E3475" s="17">
        <v>1</v>
      </c>
      <c r="F3475" s="18">
        <v>5.5</v>
      </c>
    </row>
    <row r="3476" spans="2:6" ht="16.5" customHeight="1" thickBot="1" x14ac:dyDescent="0.3">
      <c r="B3476" s="14">
        <v>46054</v>
      </c>
      <c r="C3476" s="15" t="s">
        <v>195</v>
      </c>
      <c r="D3476" s="16" t="s">
        <v>451</v>
      </c>
      <c r="E3476" s="17">
        <v>16</v>
      </c>
      <c r="F3476" s="18">
        <v>88</v>
      </c>
    </row>
    <row r="3477" spans="2:6" ht="16.5" customHeight="1" thickBot="1" x14ac:dyDescent="0.3">
      <c r="B3477" s="14">
        <v>46054</v>
      </c>
      <c r="C3477" s="15" t="s">
        <v>214</v>
      </c>
      <c r="D3477" s="16" t="s">
        <v>654</v>
      </c>
      <c r="E3477" s="17">
        <v>1</v>
      </c>
      <c r="F3477" s="18">
        <v>5.8</v>
      </c>
    </row>
    <row r="3478" spans="2:6" ht="16.5" customHeight="1" thickBot="1" x14ac:dyDescent="0.3">
      <c r="B3478" s="14">
        <v>46054</v>
      </c>
      <c r="C3478" s="15" t="s">
        <v>215</v>
      </c>
      <c r="D3478" s="16" t="s">
        <v>471</v>
      </c>
      <c r="E3478" s="17">
        <v>4</v>
      </c>
      <c r="F3478" s="18">
        <v>27.2</v>
      </c>
    </row>
    <row r="3479" spans="2:6" ht="16.5" customHeight="1" thickBot="1" x14ac:dyDescent="0.3">
      <c r="B3479" s="14">
        <v>46054</v>
      </c>
      <c r="C3479" s="15" t="s">
        <v>216</v>
      </c>
      <c r="D3479" s="16" t="s">
        <v>472</v>
      </c>
      <c r="E3479" s="17">
        <v>1</v>
      </c>
      <c r="F3479" s="18">
        <v>6.3</v>
      </c>
    </row>
    <row r="3480" spans="2:6" ht="16.5" customHeight="1" thickBot="1" x14ac:dyDescent="0.3">
      <c r="B3480" s="14">
        <v>46054</v>
      </c>
      <c r="C3480" s="15" t="s">
        <v>218</v>
      </c>
      <c r="D3480" s="16" t="s">
        <v>655</v>
      </c>
      <c r="E3480" s="17">
        <v>1</v>
      </c>
      <c r="F3480" s="18">
        <v>5.5</v>
      </c>
    </row>
    <row r="3481" spans="2:6" ht="16.5" customHeight="1" thickBot="1" x14ac:dyDescent="0.3">
      <c r="B3481" s="14">
        <v>46054</v>
      </c>
      <c r="C3481" s="15" t="s">
        <v>219</v>
      </c>
      <c r="D3481" s="16" t="s">
        <v>475</v>
      </c>
      <c r="E3481" s="17">
        <v>3</v>
      </c>
      <c r="F3481" s="18">
        <v>18</v>
      </c>
    </row>
    <row r="3482" spans="2:6" ht="16.5" customHeight="1" thickBot="1" x14ac:dyDescent="0.3">
      <c r="B3482" s="14">
        <v>46054</v>
      </c>
      <c r="C3482" s="15" t="s">
        <v>220</v>
      </c>
      <c r="D3482" s="16" t="s">
        <v>656</v>
      </c>
      <c r="E3482" s="17">
        <v>1</v>
      </c>
      <c r="F3482" s="18">
        <v>5.3</v>
      </c>
    </row>
    <row r="3483" spans="2:6" ht="16.5" customHeight="1" thickBot="1" x14ac:dyDescent="0.3">
      <c r="B3483" s="14">
        <v>46054</v>
      </c>
      <c r="C3483" s="15" t="s">
        <v>225</v>
      </c>
      <c r="D3483" s="16" t="s">
        <v>481</v>
      </c>
      <c r="E3483" s="17">
        <v>1</v>
      </c>
      <c r="F3483" s="18">
        <v>6.3</v>
      </c>
    </row>
    <row r="3484" spans="2:6" ht="16.5" customHeight="1" thickBot="1" x14ac:dyDescent="0.3">
      <c r="B3484" s="14">
        <v>46054</v>
      </c>
      <c r="C3484" s="15" t="s">
        <v>226</v>
      </c>
      <c r="D3484" s="16" t="s">
        <v>482</v>
      </c>
      <c r="E3484" s="17">
        <v>4</v>
      </c>
      <c r="F3484" s="18">
        <v>22</v>
      </c>
    </row>
    <row r="3485" spans="2:6" ht="16.5" customHeight="1" thickBot="1" x14ac:dyDescent="0.3">
      <c r="B3485" s="14">
        <v>46054</v>
      </c>
      <c r="C3485" s="15" t="s">
        <v>231</v>
      </c>
      <c r="D3485" s="16" t="s">
        <v>487</v>
      </c>
      <c r="E3485" s="17">
        <v>5</v>
      </c>
      <c r="F3485" s="18">
        <v>34</v>
      </c>
    </row>
    <row r="3486" spans="2:6" ht="16.5" customHeight="1" thickBot="1" x14ac:dyDescent="0.3">
      <c r="B3486" s="14">
        <v>46054</v>
      </c>
      <c r="C3486" s="15" t="s">
        <v>232</v>
      </c>
      <c r="D3486" s="16" t="s">
        <v>488</v>
      </c>
      <c r="E3486" s="17">
        <v>2</v>
      </c>
      <c r="F3486" s="18">
        <v>11</v>
      </c>
    </row>
    <row r="3487" spans="2:6" ht="16.5" customHeight="1" thickBot="1" x14ac:dyDescent="0.3">
      <c r="B3487" s="14">
        <v>46054</v>
      </c>
      <c r="C3487" s="15" t="s">
        <v>235</v>
      </c>
      <c r="D3487" s="16" t="s">
        <v>702</v>
      </c>
      <c r="E3487" s="17">
        <v>2</v>
      </c>
      <c r="F3487" s="18">
        <v>11.6</v>
      </c>
    </row>
    <row r="3488" spans="2:6" ht="16.5" customHeight="1" thickBot="1" x14ac:dyDescent="0.3">
      <c r="B3488" s="14">
        <v>46054</v>
      </c>
      <c r="C3488" s="15" t="s">
        <v>200</v>
      </c>
      <c r="D3488" s="16" t="s">
        <v>646</v>
      </c>
      <c r="E3488" s="17">
        <v>1</v>
      </c>
      <c r="F3488" s="18">
        <v>7.4</v>
      </c>
    </row>
    <row r="3489" spans="2:6" ht="16.5" customHeight="1" thickBot="1" x14ac:dyDescent="0.3">
      <c r="B3489" s="14">
        <v>46054</v>
      </c>
      <c r="C3489" s="15">
        <v>10035</v>
      </c>
      <c r="D3489" s="16" t="s">
        <v>718</v>
      </c>
      <c r="E3489" s="17">
        <v>1</v>
      </c>
      <c r="F3489" s="18">
        <v>8.9</v>
      </c>
    </row>
    <row r="3490" spans="2:6" ht="16.5" customHeight="1" thickBot="1" x14ac:dyDescent="0.3">
      <c r="B3490" s="14">
        <v>46054</v>
      </c>
      <c r="C3490" s="15" t="s">
        <v>118</v>
      </c>
      <c r="D3490" s="16" t="s">
        <v>649</v>
      </c>
      <c r="E3490" s="17">
        <v>1</v>
      </c>
      <c r="F3490" s="18">
        <v>5.5</v>
      </c>
    </row>
    <row r="3491" spans="2:6" ht="16.5" customHeight="1" thickBot="1" x14ac:dyDescent="0.3">
      <c r="B3491" s="14">
        <v>46054</v>
      </c>
      <c r="C3491" s="15" t="s">
        <v>119</v>
      </c>
      <c r="D3491" s="16" t="s">
        <v>657</v>
      </c>
      <c r="E3491" s="17">
        <v>1</v>
      </c>
      <c r="F3491" s="18">
        <v>5.5</v>
      </c>
    </row>
    <row r="3492" spans="2:6" ht="16.5" customHeight="1" thickBot="1" x14ac:dyDescent="0.3">
      <c r="B3492" s="14">
        <v>46054</v>
      </c>
      <c r="C3492" s="15" t="s">
        <v>122</v>
      </c>
      <c r="D3492" s="16" t="s">
        <v>650</v>
      </c>
      <c r="E3492" s="17">
        <v>1</v>
      </c>
      <c r="F3492" s="18">
        <v>5.5</v>
      </c>
    </row>
    <row r="3493" spans="2:6" ht="16.5" customHeight="1" thickBot="1" x14ac:dyDescent="0.3">
      <c r="B3493" s="14">
        <v>46054</v>
      </c>
      <c r="C3493" s="15" t="s">
        <v>123</v>
      </c>
      <c r="D3493" s="16" t="s">
        <v>651</v>
      </c>
      <c r="E3493" s="17">
        <v>8</v>
      </c>
      <c r="F3493" s="18">
        <v>44</v>
      </c>
    </row>
    <row r="3494" spans="2:6" ht="16.5" customHeight="1" thickBot="1" x14ac:dyDescent="0.3">
      <c r="B3494" s="14">
        <v>46054</v>
      </c>
      <c r="C3494" s="15" t="s">
        <v>134</v>
      </c>
      <c r="D3494" s="16" t="s">
        <v>390</v>
      </c>
      <c r="E3494" s="17">
        <v>1</v>
      </c>
      <c r="F3494" s="18">
        <v>5.5</v>
      </c>
    </row>
    <row r="3495" spans="2:6" ht="16.5" customHeight="1" thickBot="1" x14ac:dyDescent="0.3">
      <c r="B3495" s="14">
        <v>46054</v>
      </c>
      <c r="C3495" s="15" t="s">
        <v>153</v>
      </c>
      <c r="D3495" s="16" t="s">
        <v>685</v>
      </c>
      <c r="E3495" s="17">
        <v>1</v>
      </c>
      <c r="F3495" s="18">
        <v>4.5</v>
      </c>
    </row>
    <row r="3496" spans="2:6" ht="16.5" customHeight="1" thickBot="1" x14ac:dyDescent="0.3">
      <c r="B3496" s="22">
        <v>46054</v>
      </c>
      <c r="C3496" s="23">
        <v>10</v>
      </c>
      <c r="D3496" s="24" t="s">
        <v>700</v>
      </c>
      <c r="E3496" s="25">
        <v>1</v>
      </c>
      <c r="F3496" s="26">
        <v>1</v>
      </c>
    </row>
    <row r="3497" spans="2:6" ht="15.75" customHeight="1" x14ac:dyDescent="0.25">
      <c r="B3497" s="14">
        <v>46055</v>
      </c>
      <c r="C3497" s="15" t="s">
        <v>106</v>
      </c>
      <c r="D3497" s="16" t="s">
        <v>710</v>
      </c>
      <c r="E3497" s="17">
        <v>1</v>
      </c>
      <c r="F3497" s="18">
        <v>5</v>
      </c>
    </row>
    <row r="3498" spans="2:6" ht="16.5" customHeight="1" thickBot="1" x14ac:dyDescent="0.3">
      <c r="B3498" s="14">
        <v>46055</v>
      </c>
      <c r="C3498" s="15" t="s">
        <v>108</v>
      </c>
      <c r="D3498" s="16" t="s">
        <v>364</v>
      </c>
      <c r="E3498" s="17">
        <v>1</v>
      </c>
      <c r="F3498" s="18">
        <v>5.3</v>
      </c>
    </row>
    <row r="3499" spans="2:6" ht="16.5" customHeight="1" thickBot="1" x14ac:dyDescent="0.3">
      <c r="B3499" s="14">
        <v>46055</v>
      </c>
      <c r="C3499" s="15" t="s">
        <v>110</v>
      </c>
      <c r="D3499" s="16" t="s">
        <v>667</v>
      </c>
      <c r="E3499" s="17">
        <v>1</v>
      </c>
      <c r="F3499" s="18">
        <v>5.5</v>
      </c>
    </row>
    <row r="3500" spans="2:6" ht="16.5" customHeight="1" thickBot="1" x14ac:dyDescent="0.3">
      <c r="B3500" s="14">
        <v>46055</v>
      </c>
      <c r="C3500" s="15" t="s">
        <v>111</v>
      </c>
      <c r="D3500" s="16" t="s">
        <v>367</v>
      </c>
      <c r="E3500" s="17">
        <v>2</v>
      </c>
      <c r="F3500" s="18">
        <v>11</v>
      </c>
    </row>
    <row r="3501" spans="2:6" ht="16.5" customHeight="1" thickBot="1" x14ac:dyDescent="0.3">
      <c r="B3501" s="14">
        <v>46055</v>
      </c>
      <c r="C3501" s="15" t="s">
        <v>115</v>
      </c>
      <c r="D3501" s="16" t="s">
        <v>640</v>
      </c>
      <c r="E3501" s="17">
        <v>2</v>
      </c>
      <c r="F3501" s="18">
        <v>11.6</v>
      </c>
    </row>
    <row r="3502" spans="2:6" ht="16.5" customHeight="1" thickBot="1" x14ac:dyDescent="0.3">
      <c r="B3502" s="14">
        <v>46055</v>
      </c>
      <c r="C3502" s="15" t="s">
        <v>129</v>
      </c>
      <c r="D3502" s="16" t="s">
        <v>385</v>
      </c>
      <c r="E3502" s="17">
        <v>3</v>
      </c>
      <c r="F3502" s="18">
        <v>15.9</v>
      </c>
    </row>
    <row r="3503" spans="2:6" ht="16.5" customHeight="1" thickBot="1" x14ac:dyDescent="0.3">
      <c r="B3503" s="14">
        <v>46055</v>
      </c>
      <c r="C3503" s="15" t="s">
        <v>132</v>
      </c>
      <c r="D3503" s="16" t="s">
        <v>388</v>
      </c>
      <c r="E3503" s="17">
        <v>1</v>
      </c>
      <c r="F3503" s="18">
        <v>5.5</v>
      </c>
    </row>
    <row r="3504" spans="2:6" ht="16.5" customHeight="1" thickBot="1" x14ac:dyDescent="0.3">
      <c r="B3504" s="14">
        <v>46055</v>
      </c>
      <c r="C3504" s="15" t="s">
        <v>139</v>
      </c>
      <c r="D3504" s="16" t="s">
        <v>395</v>
      </c>
      <c r="E3504" s="17">
        <v>2</v>
      </c>
      <c r="F3504" s="18">
        <v>11</v>
      </c>
    </row>
    <row r="3505" spans="2:6" ht="16.5" customHeight="1" thickBot="1" x14ac:dyDescent="0.3">
      <c r="B3505" s="14">
        <v>46055</v>
      </c>
      <c r="C3505" s="15" t="s">
        <v>157</v>
      </c>
      <c r="D3505" s="16" t="s">
        <v>413</v>
      </c>
      <c r="E3505" s="17">
        <v>7</v>
      </c>
      <c r="F3505" s="18">
        <v>45.5</v>
      </c>
    </row>
    <row r="3506" spans="2:6" ht="16.5" customHeight="1" thickBot="1" x14ac:dyDescent="0.3">
      <c r="B3506" s="14">
        <v>46055</v>
      </c>
      <c r="C3506" s="15" t="s">
        <v>160</v>
      </c>
      <c r="D3506" s="16" t="s">
        <v>416</v>
      </c>
      <c r="E3506" s="17">
        <v>1</v>
      </c>
      <c r="F3506" s="18">
        <v>5.5</v>
      </c>
    </row>
    <row r="3507" spans="2:6" ht="16.5" customHeight="1" thickBot="1" x14ac:dyDescent="0.3">
      <c r="B3507" s="14">
        <v>46055</v>
      </c>
      <c r="C3507" s="15" t="s">
        <v>165</v>
      </c>
      <c r="D3507" s="16" t="s">
        <v>421</v>
      </c>
      <c r="E3507" s="17">
        <v>1</v>
      </c>
      <c r="F3507" s="18">
        <v>6.5</v>
      </c>
    </row>
    <row r="3508" spans="2:6" ht="16.5" customHeight="1" thickBot="1" x14ac:dyDescent="0.3">
      <c r="B3508" s="14">
        <v>46055</v>
      </c>
      <c r="C3508" s="15" t="s">
        <v>171</v>
      </c>
      <c r="D3508" s="16" t="s">
        <v>670</v>
      </c>
      <c r="E3508" s="17">
        <v>1</v>
      </c>
      <c r="F3508" s="18">
        <v>6</v>
      </c>
    </row>
    <row r="3509" spans="2:6" ht="16.5" customHeight="1" thickBot="1" x14ac:dyDescent="0.3">
      <c r="B3509" s="14">
        <v>46055</v>
      </c>
      <c r="C3509" s="15" t="s">
        <v>172</v>
      </c>
      <c r="D3509" s="16" t="s">
        <v>643</v>
      </c>
      <c r="E3509" s="17">
        <v>1</v>
      </c>
      <c r="F3509" s="18">
        <v>5.7</v>
      </c>
    </row>
    <row r="3510" spans="2:6" ht="16.5" customHeight="1" thickBot="1" x14ac:dyDescent="0.3">
      <c r="B3510" s="14">
        <v>46055</v>
      </c>
      <c r="C3510" s="15" t="s">
        <v>174</v>
      </c>
      <c r="D3510" s="16" t="s">
        <v>661</v>
      </c>
      <c r="E3510" s="17">
        <v>1</v>
      </c>
      <c r="F3510" s="18">
        <v>5.8</v>
      </c>
    </row>
    <row r="3511" spans="2:6" ht="16.5" customHeight="1" thickBot="1" x14ac:dyDescent="0.3">
      <c r="B3511" s="14">
        <v>46055</v>
      </c>
      <c r="C3511" s="15" t="s">
        <v>183</v>
      </c>
      <c r="D3511" s="16" t="s">
        <v>439</v>
      </c>
      <c r="E3511" s="17">
        <v>1</v>
      </c>
      <c r="F3511" s="18">
        <v>5.3</v>
      </c>
    </row>
    <row r="3512" spans="2:6" ht="16.5" customHeight="1" thickBot="1" x14ac:dyDescent="0.3">
      <c r="B3512" s="14">
        <v>46055</v>
      </c>
      <c r="C3512" s="15" t="s">
        <v>184</v>
      </c>
      <c r="D3512" s="16" t="s">
        <v>440</v>
      </c>
      <c r="E3512" s="17">
        <v>4</v>
      </c>
      <c r="F3512" s="18">
        <v>21.2</v>
      </c>
    </row>
    <row r="3513" spans="2:6" ht="16.5" customHeight="1" thickBot="1" x14ac:dyDescent="0.3">
      <c r="B3513" s="14">
        <v>46055</v>
      </c>
      <c r="C3513" s="15" t="s">
        <v>195</v>
      </c>
      <c r="D3513" s="16" t="s">
        <v>451</v>
      </c>
      <c r="E3513" s="17">
        <v>26</v>
      </c>
      <c r="F3513" s="18">
        <v>143</v>
      </c>
    </row>
    <row r="3514" spans="2:6" ht="16.5" customHeight="1" thickBot="1" x14ac:dyDescent="0.3">
      <c r="B3514" s="14">
        <v>46055</v>
      </c>
      <c r="C3514" s="15" t="s">
        <v>201</v>
      </c>
      <c r="D3514" s="16" t="s">
        <v>664</v>
      </c>
      <c r="E3514" s="17">
        <v>2</v>
      </c>
      <c r="F3514" s="18">
        <v>11</v>
      </c>
    </row>
    <row r="3515" spans="2:6" ht="16.5" customHeight="1" thickBot="1" x14ac:dyDescent="0.3">
      <c r="B3515" s="14">
        <v>46055</v>
      </c>
      <c r="C3515" s="15" t="s">
        <v>213</v>
      </c>
      <c r="D3515" s="16" t="s">
        <v>469</v>
      </c>
      <c r="E3515" s="17">
        <v>1</v>
      </c>
      <c r="F3515" s="18">
        <v>5.8</v>
      </c>
    </row>
    <row r="3516" spans="2:6" ht="16.5" customHeight="1" thickBot="1" x14ac:dyDescent="0.3">
      <c r="B3516" s="14">
        <v>46055</v>
      </c>
      <c r="C3516" s="15" t="s">
        <v>214</v>
      </c>
      <c r="D3516" s="16" t="s">
        <v>654</v>
      </c>
      <c r="E3516" s="17">
        <v>1</v>
      </c>
      <c r="F3516" s="18">
        <v>5.8</v>
      </c>
    </row>
    <row r="3517" spans="2:6" ht="16.5" customHeight="1" thickBot="1" x14ac:dyDescent="0.3">
      <c r="B3517" s="14">
        <v>46055</v>
      </c>
      <c r="C3517" s="15" t="s">
        <v>215</v>
      </c>
      <c r="D3517" s="16" t="s">
        <v>471</v>
      </c>
      <c r="E3517" s="17">
        <v>7</v>
      </c>
      <c r="F3517" s="18">
        <v>47.6</v>
      </c>
    </row>
    <row r="3518" spans="2:6" ht="16.5" customHeight="1" thickBot="1" x14ac:dyDescent="0.3">
      <c r="B3518" s="14">
        <v>46055</v>
      </c>
      <c r="C3518" s="15" t="s">
        <v>218</v>
      </c>
      <c r="D3518" s="16" t="s">
        <v>655</v>
      </c>
      <c r="E3518" s="17">
        <v>3</v>
      </c>
      <c r="F3518" s="18">
        <v>16.5</v>
      </c>
    </row>
    <row r="3519" spans="2:6" ht="16.5" customHeight="1" thickBot="1" x14ac:dyDescent="0.3">
      <c r="B3519" s="14">
        <v>46055</v>
      </c>
      <c r="C3519" s="15" t="s">
        <v>219</v>
      </c>
      <c r="D3519" s="16" t="s">
        <v>475</v>
      </c>
      <c r="E3519" s="17">
        <v>3</v>
      </c>
      <c r="F3519" s="18">
        <v>18</v>
      </c>
    </row>
    <row r="3520" spans="2:6" ht="16.5" customHeight="1" thickBot="1" x14ac:dyDescent="0.3">
      <c r="B3520" s="14">
        <v>46055</v>
      </c>
      <c r="C3520" s="15" t="s">
        <v>225</v>
      </c>
      <c r="D3520" s="16" t="s">
        <v>481</v>
      </c>
      <c r="E3520" s="17">
        <v>3</v>
      </c>
      <c r="F3520" s="18">
        <v>18.899999999999999</v>
      </c>
    </row>
    <row r="3521" spans="2:6" ht="16.5" customHeight="1" thickBot="1" x14ac:dyDescent="0.3">
      <c r="B3521" s="14">
        <v>46055</v>
      </c>
      <c r="C3521" s="15" t="s">
        <v>226</v>
      </c>
      <c r="D3521" s="16" t="s">
        <v>482</v>
      </c>
      <c r="E3521" s="17">
        <v>2</v>
      </c>
      <c r="F3521" s="18">
        <v>11</v>
      </c>
    </row>
    <row r="3522" spans="2:6" ht="16.5" customHeight="1" thickBot="1" x14ac:dyDescent="0.3">
      <c r="B3522" s="14">
        <v>46055</v>
      </c>
      <c r="C3522" s="15" t="s">
        <v>230</v>
      </c>
      <c r="D3522" s="16" t="s">
        <v>690</v>
      </c>
      <c r="E3522" s="17">
        <v>1</v>
      </c>
      <c r="F3522" s="18">
        <v>6.5</v>
      </c>
    </row>
    <row r="3523" spans="2:6" ht="16.5" customHeight="1" thickBot="1" x14ac:dyDescent="0.3">
      <c r="B3523" s="14">
        <v>46055</v>
      </c>
      <c r="C3523" s="15" t="s">
        <v>231</v>
      </c>
      <c r="D3523" s="16" t="s">
        <v>487</v>
      </c>
      <c r="E3523" s="17">
        <v>6</v>
      </c>
      <c r="F3523" s="18">
        <v>40.799999999999997</v>
      </c>
    </row>
    <row r="3524" spans="2:6" ht="16.5" customHeight="1" thickBot="1" x14ac:dyDescent="0.3">
      <c r="B3524" s="14">
        <v>46055</v>
      </c>
      <c r="C3524" s="15" t="s">
        <v>232</v>
      </c>
      <c r="D3524" s="16" t="s">
        <v>488</v>
      </c>
      <c r="E3524" s="17">
        <v>2</v>
      </c>
      <c r="F3524" s="18">
        <v>11</v>
      </c>
    </row>
    <row r="3525" spans="2:6" ht="16.5" customHeight="1" thickBot="1" x14ac:dyDescent="0.3">
      <c r="B3525" s="14">
        <v>46055</v>
      </c>
      <c r="C3525" s="15" t="s">
        <v>236</v>
      </c>
      <c r="D3525" s="16" t="s">
        <v>644</v>
      </c>
      <c r="E3525" s="17">
        <v>1</v>
      </c>
      <c r="F3525" s="18">
        <v>6.5</v>
      </c>
    </row>
    <row r="3526" spans="2:6" ht="16.5" customHeight="1" thickBot="1" x14ac:dyDescent="0.3">
      <c r="B3526" s="14">
        <v>46055</v>
      </c>
      <c r="C3526" s="15" t="s">
        <v>206</v>
      </c>
      <c r="D3526" s="16" t="s">
        <v>462</v>
      </c>
      <c r="E3526" s="17">
        <v>2</v>
      </c>
      <c r="F3526" s="18">
        <v>6.2</v>
      </c>
    </row>
    <row r="3527" spans="2:6" ht="16.5" customHeight="1" thickBot="1" x14ac:dyDescent="0.3">
      <c r="B3527" s="14">
        <v>46055</v>
      </c>
      <c r="C3527" s="15" t="s">
        <v>200</v>
      </c>
      <c r="D3527" s="16" t="s">
        <v>646</v>
      </c>
      <c r="E3527" s="17">
        <v>2</v>
      </c>
      <c r="F3527" s="18">
        <v>14.8</v>
      </c>
    </row>
    <row r="3528" spans="2:6" ht="16.5" customHeight="1" thickBot="1" x14ac:dyDescent="0.3">
      <c r="B3528" s="14">
        <v>46055</v>
      </c>
      <c r="C3528" s="15">
        <v>10023</v>
      </c>
      <c r="D3528" s="16" t="s">
        <v>675</v>
      </c>
      <c r="E3528" s="17">
        <v>1</v>
      </c>
      <c r="F3528" s="18">
        <v>8.9</v>
      </c>
    </row>
    <row r="3529" spans="2:6" ht="16.5" customHeight="1" thickBot="1" x14ac:dyDescent="0.3">
      <c r="B3529" s="14">
        <v>46055</v>
      </c>
      <c r="C3529" s="15">
        <v>10048</v>
      </c>
      <c r="D3529" s="16" t="s">
        <v>722</v>
      </c>
      <c r="E3529" s="17">
        <v>2</v>
      </c>
      <c r="F3529" s="18">
        <v>11</v>
      </c>
    </row>
    <row r="3530" spans="2:6" ht="16.5" customHeight="1" thickBot="1" x14ac:dyDescent="0.3">
      <c r="B3530" s="14">
        <v>46055</v>
      </c>
      <c r="C3530" s="15" t="s">
        <v>116</v>
      </c>
      <c r="D3530" s="16" t="s">
        <v>665</v>
      </c>
      <c r="E3530" s="17">
        <v>1</v>
      </c>
      <c r="F3530" s="18">
        <v>5.5</v>
      </c>
    </row>
    <row r="3531" spans="2:6" ht="16.5" customHeight="1" thickBot="1" x14ac:dyDescent="0.3">
      <c r="B3531" s="14">
        <v>46055</v>
      </c>
      <c r="C3531" s="15" t="s">
        <v>118</v>
      </c>
      <c r="D3531" s="16" t="s">
        <v>649</v>
      </c>
      <c r="E3531" s="17">
        <v>1</v>
      </c>
      <c r="F3531" s="18">
        <v>5.5</v>
      </c>
    </row>
    <row r="3532" spans="2:6" ht="16.5" customHeight="1" thickBot="1" x14ac:dyDescent="0.3">
      <c r="B3532" s="14">
        <v>46055</v>
      </c>
      <c r="C3532" s="15" t="s">
        <v>119</v>
      </c>
      <c r="D3532" s="16" t="s">
        <v>657</v>
      </c>
      <c r="E3532" s="17">
        <v>1</v>
      </c>
      <c r="F3532" s="18">
        <v>5.5</v>
      </c>
    </row>
    <row r="3533" spans="2:6" ht="16.5" customHeight="1" thickBot="1" x14ac:dyDescent="0.3">
      <c r="B3533" s="14">
        <v>46055</v>
      </c>
      <c r="C3533" s="15" t="s">
        <v>120</v>
      </c>
      <c r="D3533" s="16" t="s">
        <v>693</v>
      </c>
      <c r="E3533" s="17">
        <v>1</v>
      </c>
      <c r="F3533" s="18">
        <v>5.5</v>
      </c>
    </row>
    <row r="3534" spans="2:6" ht="16.5" customHeight="1" thickBot="1" x14ac:dyDescent="0.3">
      <c r="B3534" s="14">
        <v>46055</v>
      </c>
      <c r="C3534" s="15" t="s">
        <v>121</v>
      </c>
      <c r="D3534" s="16" t="s">
        <v>658</v>
      </c>
      <c r="E3534" s="17">
        <v>1</v>
      </c>
      <c r="F3534" s="18">
        <v>5.5</v>
      </c>
    </row>
    <row r="3535" spans="2:6" ht="16.5" customHeight="1" thickBot="1" x14ac:dyDescent="0.3">
      <c r="B3535" s="14">
        <v>46055</v>
      </c>
      <c r="C3535" s="15" t="s">
        <v>122</v>
      </c>
      <c r="D3535" s="16" t="s">
        <v>650</v>
      </c>
      <c r="E3535" s="17">
        <v>1</v>
      </c>
      <c r="F3535" s="18">
        <v>5.5</v>
      </c>
    </row>
    <row r="3536" spans="2:6" ht="16.5" customHeight="1" thickBot="1" x14ac:dyDescent="0.3">
      <c r="B3536" s="14">
        <v>46055</v>
      </c>
      <c r="C3536" s="15" t="s">
        <v>131</v>
      </c>
      <c r="D3536" s="16" t="s">
        <v>387</v>
      </c>
      <c r="E3536" s="17">
        <v>2</v>
      </c>
      <c r="F3536" s="18">
        <v>11</v>
      </c>
    </row>
    <row r="3537" spans="2:6" ht="16.5" customHeight="1" thickBot="1" x14ac:dyDescent="0.3">
      <c r="B3537" s="14">
        <v>46055</v>
      </c>
      <c r="C3537" s="15" t="s">
        <v>148</v>
      </c>
      <c r="D3537" s="16" t="s">
        <v>404</v>
      </c>
      <c r="E3537" s="17">
        <v>1</v>
      </c>
      <c r="F3537" s="18">
        <v>5</v>
      </c>
    </row>
    <row r="3538" spans="2:6" ht="16.5" customHeight="1" thickBot="1" x14ac:dyDescent="0.3">
      <c r="B3538" s="14">
        <v>46055</v>
      </c>
      <c r="C3538" s="15" t="s">
        <v>153</v>
      </c>
      <c r="D3538" s="16" t="s">
        <v>685</v>
      </c>
      <c r="E3538" s="17">
        <v>1</v>
      </c>
      <c r="F3538" s="18">
        <v>4.5</v>
      </c>
    </row>
    <row r="3539" spans="2:6" ht="16.5" customHeight="1" thickBot="1" x14ac:dyDescent="0.3">
      <c r="B3539" s="14">
        <v>46055</v>
      </c>
      <c r="C3539" s="15">
        <v>10009</v>
      </c>
      <c r="D3539" s="16" t="s">
        <v>660</v>
      </c>
      <c r="E3539" s="17">
        <v>3</v>
      </c>
      <c r="F3539" s="18">
        <v>4.5</v>
      </c>
    </row>
    <row r="3540" spans="2:6" ht="16.5" customHeight="1" thickBot="1" x14ac:dyDescent="0.3">
      <c r="B3540" s="22">
        <v>46055</v>
      </c>
      <c r="C3540" s="23">
        <v>10155</v>
      </c>
      <c r="D3540" s="24" t="s">
        <v>701</v>
      </c>
      <c r="E3540" s="25">
        <v>2</v>
      </c>
      <c r="F3540" s="26">
        <v>3.4</v>
      </c>
    </row>
    <row r="3541" spans="2:6" ht="15.75" customHeight="1" x14ac:dyDescent="0.25">
      <c r="B3541" s="14">
        <v>46056</v>
      </c>
      <c r="C3541" s="15" t="s">
        <v>103</v>
      </c>
      <c r="D3541" s="16" t="s">
        <v>653</v>
      </c>
      <c r="E3541" s="17">
        <v>2</v>
      </c>
      <c r="F3541" s="18">
        <v>11</v>
      </c>
    </row>
    <row r="3542" spans="2:6" ht="16.5" customHeight="1" thickBot="1" x14ac:dyDescent="0.3">
      <c r="B3542" s="14">
        <v>46056</v>
      </c>
      <c r="C3542" s="15" t="s">
        <v>108</v>
      </c>
      <c r="D3542" s="16" t="s">
        <v>364</v>
      </c>
      <c r="E3542" s="17">
        <v>1</v>
      </c>
      <c r="F3542" s="18">
        <v>5.3</v>
      </c>
    </row>
    <row r="3543" spans="2:6" ht="16.5" customHeight="1" thickBot="1" x14ac:dyDescent="0.3">
      <c r="B3543" s="14">
        <v>46056</v>
      </c>
      <c r="C3543" s="15" t="s">
        <v>110</v>
      </c>
      <c r="D3543" s="16" t="s">
        <v>667</v>
      </c>
      <c r="E3543" s="17">
        <v>1</v>
      </c>
      <c r="F3543" s="18">
        <v>5.5</v>
      </c>
    </row>
    <row r="3544" spans="2:6" ht="16.5" customHeight="1" thickBot="1" x14ac:dyDescent="0.3">
      <c r="B3544" s="14">
        <v>46056</v>
      </c>
      <c r="C3544" s="15" t="s">
        <v>111</v>
      </c>
      <c r="D3544" s="16" t="s">
        <v>367</v>
      </c>
      <c r="E3544" s="17">
        <v>4</v>
      </c>
      <c r="F3544" s="18">
        <v>22</v>
      </c>
    </row>
    <row r="3545" spans="2:6" ht="16.5" customHeight="1" thickBot="1" x14ac:dyDescent="0.3">
      <c r="B3545" s="14">
        <v>46056</v>
      </c>
      <c r="C3545" s="15" t="s">
        <v>115</v>
      </c>
      <c r="D3545" s="16" t="s">
        <v>640</v>
      </c>
      <c r="E3545" s="17">
        <v>1</v>
      </c>
      <c r="F3545" s="18">
        <v>5.8</v>
      </c>
    </row>
    <row r="3546" spans="2:6" ht="16.5" customHeight="1" thickBot="1" x14ac:dyDescent="0.3">
      <c r="B3546" s="14">
        <v>46056</v>
      </c>
      <c r="C3546" s="15" t="s">
        <v>132</v>
      </c>
      <c r="D3546" s="16" t="s">
        <v>388</v>
      </c>
      <c r="E3546" s="17">
        <v>1</v>
      </c>
      <c r="F3546" s="18">
        <v>5.5</v>
      </c>
    </row>
    <row r="3547" spans="2:6" ht="16.5" customHeight="1" thickBot="1" x14ac:dyDescent="0.3">
      <c r="B3547" s="14">
        <v>46056</v>
      </c>
      <c r="C3547" s="15" t="s">
        <v>136</v>
      </c>
      <c r="D3547" s="16" t="s">
        <v>726</v>
      </c>
      <c r="E3547" s="17">
        <v>1</v>
      </c>
      <c r="F3547" s="18">
        <v>5</v>
      </c>
    </row>
    <row r="3548" spans="2:6" ht="16.5" customHeight="1" thickBot="1" x14ac:dyDescent="0.3">
      <c r="B3548" s="14">
        <v>46056</v>
      </c>
      <c r="C3548" s="15" t="s">
        <v>138</v>
      </c>
      <c r="D3548" s="16" t="s">
        <v>394</v>
      </c>
      <c r="E3548" s="17">
        <v>3</v>
      </c>
      <c r="F3548" s="18">
        <v>16.5</v>
      </c>
    </row>
    <row r="3549" spans="2:6" ht="16.5" customHeight="1" thickBot="1" x14ac:dyDescent="0.3">
      <c r="B3549" s="14">
        <v>46056</v>
      </c>
      <c r="C3549" s="15" t="s">
        <v>157</v>
      </c>
      <c r="D3549" s="16" t="s">
        <v>413</v>
      </c>
      <c r="E3549" s="17">
        <v>1</v>
      </c>
      <c r="F3549" s="18">
        <v>6.5</v>
      </c>
    </row>
    <row r="3550" spans="2:6" ht="16.5" customHeight="1" thickBot="1" x14ac:dyDescent="0.3">
      <c r="B3550" s="14">
        <v>46056</v>
      </c>
      <c r="C3550" s="15" t="s">
        <v>160</v>
      </c>
      <c r="D3550" s="16" t="s">
        <v>416</v>
      </c>
      <c r="E3550" s="17">
        <v>1</v>
      </c>
      <c r="F3550" s="18">
        <v>5.5</v>
      </c>
    </row>
    <row r="3551" spans="2:6" ht="16.5" customHeight="1" thickBot="1" x14ac:dyDescent="0.3">
      <c r="B3551" s="14">
        <v>46056</v>
      </c>
      <c r="C3551" s="15" t="s">
        <v>163</v>
      </c>
      <c r="D3551" s="16" t="s">
        <v>696</v>
      </c>
      <c r="E3551" s="17">
        <v>3</v>
      </c>
      <c r="F3551" s="18">
        <v>17.399999999999999</v>
      </c>
    </row>
    <row r="3552" spans="2:6" ht="16.5" customHeight="1" thickBot="1" x14ac:dyDescent="0.3">
      <c r="B3552" s="14">
        <v>46056</v>
      </c>
      <c r="C3552" s="15" t="s">
        <v>165</v>
      </c>
      <c r="D3552" s="16" t="s">
        <v>421</v>
      </c>
      <c r="E3552" s="17">
        <v>1</v>
      </c>
      <c r="F3552" s="18">
        <v>6.5</v>
      </c>
    </row>
    <row r="3553" spans="2:6" ht="16.5" customHeight="1" thickBot="1" x14ac:dyDescent="0.3">
      <c r="B3553" s="14">
        <v>46056</v>
      </c>
      <c r="C3553" s="15" t="s">
        <v>169</v>
      </c>
      <c r="D3553" s="16" t="s">
        <v>425</v>
      </c>
      <c r="E3553" s="17">
        <v>1</v>
      </c>
      <c r="F3553" s="18">
        <v>6</v>
      </c>
    </row>
    <row r="3554" spans="2:6" ht="16.5" customHeight="1" thickBot="1" x14ac:dyDescent="0.3">
      <c r="B3554" s="14">
        <v>46056</v>
      </c>
      <c r="C3554" s="15" t="s">
        <v>172</v>
      </c>
      <c r="D3554" s="16" t="s">
        <v>643</v>
      </c>
      <c r="E3554" s="17">
        <v>3</v>
      </c>
      <c r="F3554" s="18">
        <v>17.100000000000001</v>
      </c>
    </row>
    <row r="3555" spans="2:6" ht="16.5" customHeight="1" thickBot="1" x14ac:dyDescent="0.3">
      <c r="B3555" s="14">
        <v>46056</v>
      </c>
      <c r="C3555" s="15" t="s">
        <v>174</v>
      </c>
      <c r="D3555" s="16" t="s">
        <v>661</v>
      </c>
      <c r="E3555" s="17">
        <v>1</v>
      </c>
      <c r="F3555" s="18">
        <v>5.8</v>
      </c>
    </row>
    <row r="3556" spans="2:6" ht="16.5" customHeight="1" thickBot="1" x14ac:dyDescent="0.3">
      <c r="B3556" s="14">
        <v>46056</v>
      </c>
      <c r="C3556" s="15" t="s">
        <v>183</v>
      </c>
      <c r="D3556" s="16" t="s">
        <v>439</v>
      </c>
      <c r="E3556" s="17">
        <v>2</v>
      </c>
      <c r="F3556" s="18">
        <v>10.6</v>
      </c>
    </row>
    <row r="3557" spans="2:6" ht="16.5" customHeight="1" thickBot="1" x14ac:dyDescent="0.3">
      <c r="B3557" s="14">
        <v>46056</v>
      </c>
      <c r="C3557" s="15" t="s">
        <v>184</v>
      </c>
      <c r="D3557" s="16" t="s">
        <v>440</v>
      </c>
      <c r="E3557" s="17">
        <v>1</v>
      </c>
      <c r="F3557" s="18">
        <v>5.3</v>
      </c>
    </row>
    <row r="3558" spans="2:6" ht="16.5" customHeight="1" thickBot="1" x14ac:dyDescent="0.3">
      <c r="B3558" s="14">
        <v>46056</v>
      </c>
      <c r="C3558" s="15" t="s">
        <v>195</v>
      </c>
      <c r="D3558" s="16" t="s">
        <v>451</v>
      </c>
      <c r="E3558" s="17">
        <v>8</v>
      </c>
      <c r="F3558" s="18">
        <v>44</v>
      </c>
    </row>
    <row r="3559" spans="2:6" ht="16.5" customHeight="1" thickBot="1" x14ac:dyDescent="0.3">
      <c r="B3559" s="14">
        <v>46056</v>
      </c>
      <c r="C3559" s="15" t="s">
        <v>205</v>
      </c>
      <c r="D3559" s="16" t="s">
        <v>461</v>
      </c>
      <c r="E3559" s="17">
        <v>1</v>
      </c>
      <c r="F3559" s="18">
        <v>5.7</v>
      </c>
    </row>
    <row r="3560" spans="2:6" ht="16.5" customHeight="1" thickBot="1" x14ac:dyDescent="0.3">
      <c r="B3560" s="14">
        <v>46056</v>
      </c>
      <c r="C3560" s="15" t="s">
        <v>215</v>
      </c>
      <c r="D3560" s="16" t="s">
        <v>471</v>
      </c>
      <c r="E3560" s="17">
        <v>1</v>
      </c>
      <c r="F3560" s="18">
        <v>6.8</v>
      </c>
    </row>
    <row r="3561" spans="2:6" ht="16.5" customHeight="1" thickBot="1" x14ac:dyDescent="0.3">
      <c r="B3561" s="14">
        <v>46056</v>
      </c>
      <c r="C3561" s="15" t="s">
        <v>218</v>
      </c>
      <c r="D3561" s="16" t="s">
        <v>655</v>
      </c>
      <c r="E3561" s="17">
        <v>2</v>
      </c>
      <c r="F3561" s="18">
        <v>11</v>
      </c>
    </row>
    <row r="3562" spans="2:6" ht="16.5" customHeight="1" thickBot="1" x14ac:dyDescent="0.3">
      <c r="B3562" s="14">
        <v>46056</v>
      </c>
      <c r="C3562" s="15" t="s">
        <v>219</v>
      </c>
      <c r="D3562" s="16" t="s">
        <v>475</v>
      </c>
      <c r="E3562" s="17">
        <v>3</v>
      </c>
      <c r="F3562" s="18">
        <v>18</v>
      </c>
    </row>
    <row r="3563" spans="2:6" ht="16.5" customHeight="1" thickBot="1" x14ac:dyDescent="0.3">
      <c r="B3563" s="14">
        <v>46056</v>
      </c>
      <c r="C3563" s="15" t="s">
        <v>225</v>
      </c>
      <c r="D3563" s="16" t="s">
        <v>481</v>
      </c>
      <c r="E3563" s="17">
        <v>1</v>
      </c>
      <c r="F3563" s="18">
        <v>6.3</v>
      </c>
    </row>
    <row r="3564" spans="2:6" ht="16.5" customHeight="1" thickBot="1" x14ac:dyDescent="0.3">
      <c r="B3564" s="14">
        <v>46056</v>
      </c>
      <c r="C3564" s="15" t="s">
        <v>226</v>
      </c>
      <c r="D3564" s="16" t="s">
        <v>482</v>
      </c>
      <c r="E3564" s="17">
        <v>1</v>
      </c>
      <c r="F3564" s="18">
        <v>5.5</v>
      </c>
    </row>
    <row r="3565" spans="2:6" ht="16.5" customHeight="1" thickBot="1" x14ac:dyDescent="0.3">
      <c r="B3565" s="14">
        <v>46056</v>
      </c>
      <c r="C3565" s="15" t="s">
        <v>230</v>
      </c>
      <c r="D3565" s="16" t="s">
        <v>690</v>
      </c>
      <c r="E3565" s="17">
        <v>1</v>
      </c>
      <c r="F3565" s="18">
        <v>6.5</v>
      </c>
    </row>
    <row r="3566" spans="2:6" ht="16.5" customHeight="1" thickBot="1" x14ac:dyDescent="0.3">
      <c r="B3566" s="14">
        <v>46056</v>
      </c>
      <c r="C3566" s="15" t="s">
        <v>231</v>
      </c>
      <c r="D3566" s="16" t="s">
        <v>487</v>
      </c>
      <c r="E3566" s="17">
        <v>3</v>
      </c>
      <c r="F3566" s="18">
        <v>20.399999999999999</v>
      </c>
    </row>
    <row r="3567" spans="2:6" ht="16.5" customHeight="1" thickBot="1" x14ac:dyDescent="0.3">
      <c r="B3567" s="14">
        <v>46056</v>
      </c>
      <c r="C3567" s="15" t="s">
        <v>232</v>
      </c>
      <c r="D3567" s="16" t="s">
        <v>488</v>
      </c>
      <c r="E3567" s="17">
        <v>3</v>
      </c>
      <c r="F3567" s="18">
        <v>16.5</v>
      </c>
    </row>
    <row r="3568" spans="2:6" ht="16.5" customHeight="1" thickBot="1" x14ac:dyDescent="0.3">
      <c r="B3568" s="14">
        <v>46056</v>
      </c>
      <c r="C3568" s="15" t="s">
        <v>236</v>
      </c>
      <c r="D3568" s="16" t="s">
        <v>644</v>
      </c>
      <c r="E3568" s="17">
        <v>1</v>
      </c>
      <c r="F3568" s="18">
        <v>6.5</v>
      </c>
    </row>
    <row r="3569" spans="2:6" ht="16.5" customHeight="1" thickBot="1" x14ac:dyDescent="0.3">
      <c r="B3569" s="14">
        <v>46056</v>
      </c>
      <c r="C3569" s="15">
        <v>10046</v>
      </c>
      <c r="D3569" s="16" t="s">
        <v>683</v>
      </c>
      <c r="E3569" s="17">
        <v>1</v>
      </c>
      <c r="F3569" s="18">
        <v>9.4</v>
      </c>
    </row>
    <row r="3570" spans="2:6" ht="16.5" customHeight="1" thickBot="1" x14ac:dyDescent="0.3">
      <c r="B3570" s="14">
        <v>46056</v>
      </c>
      <c r="C3570" s="15" t="s">
        <v>117</v>
      </c>
      <c r="D3570" s="16" t="s">
        <v>648</v>
      </c>
      <c r="E3570" s="17">
        <v>4</v>
      </c>
      <c r="F3570" s="18">
        <v>22</v>
      </c>
    </row>
    <row r="3571" spans="2:6" ht="16.5" customHeight="1" thickBot="1" x14ac:dyDescent="0.3">
      <c r="B3571" s="14">
        <v>46056</v>
      </c>
      <c r="C3571" s="15" t="s">
        <v>123</v>
      </c>
      <c r="D3571" s="16" t="s">
        <v>651</v>
      </c>
      <c r="E3571" s="17">
        <v>4</v>
      </c>
      <c r="F3571" s="18">
        <v>22</v>
      </c>
    </row>
    <row r="3572" spans="2:6" ht="16.5" customHeight="1" thickBot="1" x14ac:dyDescent="0.3">
      <c r="B3572" s="14">
        <v>46056</v>
      </c>
      <c r="C3572" s="15" t="s">
        <v>131</v>
      </c>
      <c r="D3572" s="16" t="s">
        <v>387</v>
      </c>
      <c r="E3572" s="17">
        <v>4</v>
      </c>
      <c r="F3572" s="18">
        <v>22</v>
      </c>
    </row>
    <row r="3573" spans="2:6" ht="16.5" customHeight="1" thickBot="1" x14ac:dyDescent="0.3">
      <c r="B3573" s="22">
        <v>46056</v>
      </c>
      <c r="C3573" s="23" t="s">
        <v>134</v>
      </c>
      <c r="D3573" s="24" t="s">
        <v>390</v>
      </c>
      <c r="E3573" s="25">
        <v>1</v>
      </c>
      <c r="F3573" s="26">
        <v>5.5</v>
      </c>
    </row>
    <row r="3574" spans="2:6" ht="15.75" customHeight="1" x14ac:dyDescent="0.25">
      <c r="B3574" s="14">
        <v>46057</v>
      </c>
      <c r="C3574" s="15" t="s">
        <v>103</v>
      </c>
      <c r="D3574" s="16" t="s">
        <v>653</v>
      </c>
      <c r="E3574" s="17">
        <v>1</v>
      </c>
      <c r="F3574" s="18">
        <v>5.5</v>
      </c>
    </row>
    <row r="3575" spans="2:6" ht="16.5" customHeight="1" thickBot="1" x14ac:dyDescent="0.3">
      <c r="B3575" s="14">
        <v>46057</v>
      </c>
      <c r="C3575" s="15" t="s">
        <v>104</v>
      </c>
      <c r="D3575" s="16" t="s">
        <v>360</v>
      </c>
      <c r="E3575" s="17">
        <v>1</v>
      </c>
      <c r="F3575" s="18">
        <v>5.5</v>
      </c>
    </row>
    <row r="3576" spans="2:6" ht="16.5" customHeight="1" thickBot="1" x14ac:dyDescent="0.3">
      <c r="B3576" s="14">
        <v>46057</v>
      </c>
      <c r="C3576" s="15" t="s">
        <v>106</v>
      </c>
      <c r="D3576" s="16" t="s">
        <v>710</v>
      </c>
      <c r="E3576" s="17">
        <v>1</v>
      </c>
      <c r="F3576" s="18">
        <v>5</v>
      </c>
    </row>
    <row r="3577" spans="2:6" ht="16.5" customHeight="1" thickBot="1" x14ac:dyDescent="0.3">
      <c r="B3577" s="14">
        <v>46057</v>
      </c>
      <c r="C3577" s="15" t="s">
        <v>110</v>
      </c>
      <c r="D3577" s="16" t="s">
        <v>667</v>
      </c>
      <c r="E3577" s="17">
        <v>1</v>
      </c>
      <c r="F3577" s="18">
        <v>5.5</v>
      </c>
    </row>
    <row r="3578" spans="2:6" ht="16.5" customHeight="1" thickBot="1" x14ac:dyDescent="0.3">
      <c r="B3578" s="14">
        <v>46057</v>
      </c>
      <c r="C3578" s="15" t="s">
        <v>111</v>
      </c>
      <c r="D3578" s="16" t="s">
        <v>367</v>
      </c>
      <c r="E3578" s="17">
        <v>1</v>
      </c>
      <c r="F3578" s="18">
        <v>5.5</v>
      </c>
    </row>
    <row r="3579" spans="2:6" ht="16.5" customHeight="1" thickBot="1" x14ac:dyDescent="0.3">
      <c r="B3579" s="14">
        <v>46057</v>
      </c>
      <c r="C3579" s="15" t="s">
        <v>115</v>
      </c>
      <c r="D3579" s="16" t="s">
        <v>640</v>
      </c>
      <c r="E3579" s="17">
        <v>1</v>
      </c>
      <c r="F3579" s="18">
        <v>5.8</v>
      </c>
    </row>
    <row r="3580" spans="2:6" ht="16.5" customHeight="1" thickBot="1" x14ac:dyDescent="0.3">
      <c r="B3580" s="14">
        <v>46057</v>
      </c>
      <c r="C3580" s="15" t="s">
        <v>125</v>
      </c>
      <c r="D3580" s="16" t="s">
        <v>381</v>
      </c>
      <c r="E3580" s="17">
        <v>1</v>
      </c>
      <c r="F3580" s="18">
        <v>5.3</v>
      </c>
    </row>
    <row r="3581" spans="2:6" ht="16.5" customHeight="1" thickBot="1" x14ac:dyDescent="0.3">
      <c r="B3581" s="14">
        <v>46057</v>
      </c>
      <c r="C3581" s="15" t="s">
        <v>129</v>
      </c>
      <c r="D3581" s="16" t="s">
        <v>385</v>
      </c>
      <c r="E3581" s="17">
        <v>1</v>
      </c>
      <c r="F3581" s="18">
        <v>5.3</v>
      </c>
    </row>
    <row r="3582" spans="2:6" ht="16.5" customHeight="1" thickBot="1" x14ac:dyDescent="0.3">
      <c r="B3582" s="14">
        <v>46057</v>
      </c>
      <c r="C3582" s="15" t="s">
        <v>136</v>
      </c>
      <c r="D3582" s="16" t="s">
        <v>726</v>
      </c>
      <c r="E3582" s="17">
        <v>1</v>
      </c>
      <c r="F3582" s="18">
        <v>5</v>
      </c>
    </row>
    <row r="3583" spans="2:6" ht="16.5" customHeight="1" thickBot="1" x14ac:dyDescent="0.3">
      <c r="B3583" s="14">
        <v>46057</v>
      </c>
      <c r="C3583" s="15" t="s">
        <v>138</v>
      </c>
      <c r="D3583" s="16" t="s">
        <v>394</v>
      </c>
      <c r="E3583" s="17">
        <v>1</v>
      </c>
      <c r="F3583" s="18">
        <v>5.5</v>
      </c>
    </row>
    <row r="3584" spans="2:6" ht="16.5" customHeight="1" thickBot="1" x14ac:dyDescent="0.3">
      <c r="B3584" s="14">
        <v>46057</v>
      </c>
      <c r="C3584" s="15" t="s">
        <v>150</v>
      </c>
      <c r="D3584" s="16" t="s">
        <v>406</v>
      </c>
      <c r="E3584" s="17">
        <v>1</v>
      </c>
      <c r="F3584" s="18">
        <v>5.5</v>
      </c>
    </row>
    <row r="3585" spans="2:6" ht="16.5" customHeight="1" thickBot="1" x14ac:dyDescent="0.3">
      <c r="B3585" s="14">
        <v>46057</v>
      </c>
      <c r="C3585" s="15" t="s">
        <v>157</v>
      </c>
      <c r="D3585" s="16" t="s">
        <v>413</v>
      </c>
      <c r="E3585" s="17">
        <v>9</v>
      </c>
      <c r="F3585" s="18">
        <v>58.5</v>
      </c>
    </row>
    <row r="3586" spans="2:6" ht="16.5" customHeight="1" thickBot="1" x14ac:dyDescent="0.3">
      <c r="B3586" s="14">
        <v>46057</v>
      </c>
      <c r="C3586" s="15" t="s">
        <v>165</v>
      </c>
      <c r="D3586" s="16" t="s">
        <v>421</v>
      </c>
      <c r="E3586" s="17">
        <v>1</v>
      </c>
      <c r="F3586" s="18">
        <v>6.5</v>
      </c>
    </row>
    <row r="3587" spans="2:6" ht="16.5" customHeight="1" thickBot="1" x14ac:dyDescent="0.3">
      <c r="B3587" s="14">
        <v>46057</v>
      </c>
      <c r="C3587" s="15" t="s">
        <v>183</v>
      </c>
      <c r="D3587" s="16" t="s">
        <v>439</v>
      </c>
      <c r="E3587" s="17">
        <v>5</v>
      </c>
      <c r="F3587" s="18">
        <v>26.5</v>
      </c>
    </row>
    <row r="3588" spans="2:6" ht="16.5" customHeight="1" thickBot="1" x14ac:dyDescent="0.3">
      <c r="B3588" s="14">
        <v>46057</v>
      </c>
      <c r="C3588" s="15" t="s">
        <v>192</v>
      </c>
      <c r="D3588" s="16" t="s">
        <v>448</v>
      </c>
      <c r="E3588" s="17">
        <v>1</v>
      </c>
      <c r="F3588" s="18">
        <v>5.5</v>
      </c>
    </row>
    <row r="3589" spans="2:6" ht="16.5" customHeight="1" thickBot="1" x14ac:dyDescent="0.3">
      <c r="B3589" s="14">
        <v>46057</v>
      </c>
      <c r="C3589" s="15" t="s">
        <v>195</v>
      </c>
      <c r="D3589" s="16" t="s">
        <v>451</v>
      </c>
      <c r="E3589" s="17">
        <v>14</v>
      </c>
      <c r="F3589" s="18">
        <v>77</v>
      </c>
    </row>
    <row r="3590" spans="2:6" ht="16.5" customHeight="1" thickBot="1" x14ac:dyDescent="0.3">
      <c r="B3590" s="14">
        <v>46057</v>
      </c>
      <c r="C3590" s="15" t="s">
        <v>201</v>
      </c>
      <c r="D3590" s="16" t="s">
        <v>664</v>
      </c>
      <c r="E3590" s="17">
        <v>1</v>
      </c>
      <c r="F3590" s="18">
        <v>5.5</v>
      </c>
    </row>
    <row r="3591" spans="2:6" ht="16.5" customHeight="1" thickBot="1" x14ac:dyDescent="0.3">
      <c r="B3591" s="14">
        <v>46057</v>
      </c>
      <c r="C3591" s="15" t="s">
        <v>207</v>
      </c>
      <c r="D3591" s="16" t="s">
        <v>463</v>
      </c>
      <c r="E3591" s="17">
        <v>1</v>
      </c>
      <c r="F3591" s="18">
        <v>2.6</v>
      </c>
    </row>
    <row r="3592" spans="2:6" ht="32.25" customHeight="1" thickBot="1" x14ac:dyDescent="0.3">
      <c r="B3592" s="14">
        <v>46057</v>
      </c>
      <c r="C3592" s="15" t="s">
        <v>218</v>
      </c>
      <c r="D3592" s="16" t="s">
        <v>655</v>
      </c>
      <c r="E3592" s="17">
        <v>1</v>
      </c>
      <c r="F3592" s="18">
        <v>5.5</v>
      </c>
    </row>
    <row r="3593" spans="2:6" ht="16.5" customHeight="1" thickBot="1" x14ac:dyDescent="0.3">
      <c r="B3593" s="14">
        <v>46057</v>
      </c>
      <c r="C3593" s="15" t="s">
        <v>219</v>
      </c>
      <c r="D3593" s="16" t="s">
        <v>475</v>
      </c>
      <c r="E3593" s="17">
        <v>3</v>
      </c>
      <c r="F3593" s="18">
        <v>18</v>
      </c>
    </row>
    <row r="3594" spans="2:6" ht="16.5" customHeight="1" thickBot="1" x14ac:dyDescent="0.3">
      <c r="B3594" s="14">
        <v>46057</v>
      </c>
      <c r="C3594" s="15" t="s">
        <v>225</v>
      </c>
      <c r="D3594" s="16" t="s">
        <v>481</v>
      </c>
      <c r="E3594" s="17">
        <v>1</v>
      </c>
      <c r="F3594" s="18">
        <v>6.3</v>
      </c>
    </row>
    <row r="3595" spans="2:6" ht="16.5" customHeight="1" thickBot="1" x14ac:dyDescent="0.3">
      <c r="B3595" s="14">
        <v>46057</v>
      </c>
      <c r="C3595" s="15" t="s">
        <v>226</v>
      </c>
      <c r="D3595" s="16" t="s">
        <v>482</v>
      </c>
      <c r="E3595" s="17">
        <v>1</v>
      </c>
      <c r="F3595" s="18">
        <v>5.5</v>
      </c>
    </row>
    <row r="3596" spans="2:6" ht="16.5" customHeight="1" thickBot="1" x14ac:dyDescent="0.3">
      <c r="B3596" s="14">
        <v>46057</v>
      </c>
      <c r="C3596" s="15" t="s">
        <v>231</v>
      </c>
      <c r="D3596" s="16" t="s">
        <v>487</v>
      </c>
      <c r="E3596" s="17">
        <v>1</v>
      </c>
      <c r="F3596" s="18">
        <v>6.8</v>
      </c>
    </row>
    <row r="3597" spans="2:6" ht="16.5" customHeight="1" thickBot="1" x14ac:dyDescent="0.3">
      <c r="B3597" s="14">
        <v>46057</v>
      </c>
      <c r="C3597" s="15" t="s">
        <v>232</v>
      </c>
      <c r="D3597" s="16" t="s">
        <v>488</v>
      </c>
      <c r="E3597" s="17">
        <v>4</v>
      </c>
      <c r="F3597" s="18">
        <v>22</v>
      </c>
    </row>
    <row r="3598" spans="2:6" ht="16.5" customHeight="1" thickBot="1" x14ac:dyDescent="0.3">
      <c r="B3598" s="14">
        <v>46057</v>
      </c>
      <c r="C3598" s="15" t="s">
        <v>204</v>
      </c>
      <c r="D3598" s="16" t="s">
        <v>668</v>
      </c>
      <c r="E3598" s="17">
        <v>1</v>
      </c>
      <c r="F3598" s="18">
        <v>8.3000000000000007</v>
      </c>
    </row>
    <row r="3599" spans="2:6" ht="16.5" customHeight="1" thickBot="1" x14ac:dyDescent="0.3">
      <c r="B3599" s="14">
        <v>46057</v>
      </c>
      <c r="C3599" s="15">
        <v>10017</v>
      </c>
      <c r="D3599" s="16" t="s">
        <v>691</v>
      </c>
      <c r="E3599" s="17">
        <v>1</v>
      </c>
      <c r="F3599" s="18">
        <v>9.4</v>
      </c>
    </row>
    <row r="3600" spans="2:6" ht="16.5" customHeight="1" thickBot="1" x14ac:dyDescent="0.3">
      <c r="B3600" s="14">
        <v>46057</v>
      </c>
      <c r="C3600" s="15" t="s">
        <v>131</v>
      </c>
      <c r="D3600" s="16" t="s">
        <v>387</v>
      </c>
      <c r="E3600" s="17">
        <v>1</v>
      </c>
      <c r="F3600" s="18">
        <v>5.5</v>
      </c>
    </row>
    <row r="3601" spans="2:6" ht="16.5" customHeight="1" thickBot="1" x14ac:dyDescent="0.3">
      <c r="B3601" s="14">
        <v>46057</v>
      </c>
      <c r="C3601" s="15" t="s">
        <v>144</v>
      </c>
      <c r="D3601" s="16" t="s">
        <v>400</v>
      </c>
      <c r="E3601" s="17">
        <v>1</v>
      </c>
      <c r="F3601" s="18">
        <v>5</v>
      </c>
    </row>
    <row r="3602" spans="2:6" ht="16.5" customHeight="1" thickBot="1" x14ac:dyDescent="0.3">
      <c r="B3602" s="14">
        <v>46057</v>
      </c>
      <c r="C3602" s="15" t="s">
        <v>153</v>
      </c>
      <c r="D3602" s="16" t="s">
        <v>685</v>
      </c>
      <c r="E3602" s="17">
        <v>1</v>
      </c>
      <c r="F3602" s="18">
        <v>4.5</v>
      </c>
    </row>
    <row r="3603" spans="2:6" ht="16.5" customHeight="1" thickBot="1" x14ac:dyDescent="0.3">
      <c r="B3603" s="22">
        <v>46057</v>
      </c>
      <c r="C3603" s="23">
        <v>10008</v>
      </c>
      <c r="D3603" s="24" t="s">
        <v>652</v>
      </c>
      <c r="E3603" s="25">
        <v>1</v>
      </c>
      <c r="F3603" s="26">
        <v>2.2000000000000002</v>
      </c>
    </row>
    <row r="3604" spans="2:6" ht="15.75" customHeight="1" x14ac:dyDescent="0.25">
      <c r="B3604" s="14">
        <v>46058</v>
      </c>
      <c r="C3604" s="15" t="s">
        <v>103</v>
      </c>
      <c r="D3604" s="16" t="s">
        <v>653</v>
      </c>
      <c r="E3604" s="17">
        <v>2</v>
      </c>
      <c r="F3604" s="18">
        <v>11</v>
      </c>
    </row>
    <row r="3605" spans="2:6" ht="16.5" customHeight="1" thickBot="1" x14ac:dyDescent="0.3">
      <c r="B3605" s="14">
        <v>46058</v>
      </c>
      <c r="C3605" s="15" t="s">
        <v>106</v>
      </c>
      <c r="D3605" s="16" t="s">
        <v>710</v>
      </c>
      <c r="E3605" s="17">
        <v>1</v>
      </c>
      <c r="F3605" s="18">
        <v>5</v>
      </c>
    </row>
    <row r="3606" spans="2:6" ht="16.5" customHeight="1" thickBot="1" x14ac:dyDescent="0.3">
      <c r="B3606" s="14">
        <v>46058</v>
      </c>
      <c r="C3606" s="15" t="s">
        <v>111</v>
      </c>
      <c r="D3606" s="16" t="s">
        <v>367</v>
      </c>
      <c r="E3606" s="17">
        <v>1</v>
      </c>
      <c r="F3606" s="18">
        <v>5.5</v>
      </c>
    </row>
    <row r="3607" spans="2:6" ht="16.5" customHeight="1" thickBot="1" x14ac:dyDescent="0.3">
      <c r="B3607" s="14">
        <v>46058</v>
      </c>
      <c r="C3607" s="15" t="s">
        <v>115</v>
      </c>
      <c r="D3607" s="16" t="s">
        <v>640</v>
      </c>
      <c r="E3607" s="17">
        <v>1</v>
      </c>
      <c r="F3607" s="18">
        <v>5.8</v>
      </c>
    </row>
    <row r="3608" spans="2:6" ht="16.5" customHeight="1" thickBot="1" x14ac:dyDescent="0.3">
      <c r="B3608" s="14">
        <v>46058</v>
      </c>
      <c r="C3608" s="15" t="s">
        <v>125</v>
      </c>
      <c r="D3608" s="16" t="s">
        <v>381</v>
      </c>
      <c r="E3608" s="17">
        <v>1</v>
      </c>
      <c r="F3608" s="18">
        <v>5.3</v>
      </c>
    </row>
    <row r="3609" spans="2:6" ht="16.5" customHeight="1" thickBot="1" x14ac:dyDescent="0.3">
      <c r="B3609" s="14">
        <v>46058</v>
      </c>
      <c r="C3609" s="15" t="s">
        <v>136</v>
      </c>
      <c r="D3609" s="16" t="s">
        <v>726</v>
      </c>
      <c r="E3609" s="17">
        <v>1</v>
      </c>
      <c r="F3609" s="18">
        <v>5</v>
      </c>
    </row>
    <row r="3610" spans="2:6" ht="16.5" customHeight="1" thickBot="1" x14ac:dyDescent="0.3">
      <c r="B3610" s="14">
        <v>46058</v>
      </c>
      <c r="C3610" s="15" t="s">
        <v>138</v>
      </c>
      <c r="D3610" s="16" t="s">
        <v>394</v>
      </c>
      <c r="E3610" s="17">
        <v>2</v>
      </c>
      <c r="F3610" s="18">
        <v>11</v>
      </c>
    </row>
    <row r="3611" spans="2:6" ht="16.5" customHeight="1" thickBot="1" x14ac:dyDescent="0.3">
      <c r="B3611" s="14">
        <v>46058</v>
      </c>
      <c r="C3611" s="15" t="s">
        <v>150</v>
      </c>
      <c r="D3611" s="16" t="s">
        <v>406</v>
      </c>
      <c r="E3611" s="17">
        <v>1</v>
      </c>
      <c r="F3611" s="18">
        <v>5.5</v>
      </c>
    </row>
    <row r="3612" spans="2:6" ht="16.5" customHeight="1" thickBot="1" x14ac:dyDescent="0.3">
      <c r="B3612" s="14">
        <v>46058</v>
      </c>
      <c r="C3612" s="15" t="s">
        <v>157</v>
      </c>
      <c r="D3612" s="16" t="s">
        <v>413</v>
      </c>
      <c r="E3612" s="17">
        <v>3</v>
      </c>
      <c r="F3612" s="18">
        <v>19.5</v>
      </c>
    </row>
    <row r="3613" spans="2:6" ht="16.5" customHeight="1" thickBot="1" x14ac:dyDescent="0.3">
      <c r="B3613" s="14">
        <v>46058</v>
      </c>
      <c r="C3613" s="15" t="s">
        <v>160</v>
      </c>
      <c r="D3613" s="16" t="s">
        <v>416</v>
      </c>
      <c r="E3613" s="17">
        <v>1</v>
      </c>
      <c r="F3613" s="18">
        <v>5.5</v>
      </c>
    </row>
    <row r="3614" spans="2:6" ht="16.5" customHeight="1" thickBot="1" x14ac:dyDescent="0.3">
      <c r="B3614" s="14">
        <v>46058</v>
      </c>
      <c r="C3614" s="15" t="s">
        <v>183</v>
      </c>
      <c r="D3614" s="16" t="s">
        <v>439</v>
      </c>
      <c r="E3614" s="17">
        <v>1</v>
      </c>
      <c r="F3614" s="18">
        <v>5.3</v>
      </c>
    </row>
    <row r="3615" spans="2:6" ht="16.5" customHeight="1" thickBot="1" x14ac:dyDescent="0.3">
      <c r="B3615" s="14">
        <v>46058</v>
      </c>
      <c r="C3615" s="15" t="s">
        <v>184</v>
      </c>
      <c r="D3615" s="16" t="s">
        <v>440</v>
      </c>
      <c r="E3615" s="17">
        <v>1</v>
      </c>
      <c r="F3615" s="18">
        <v>5.3</v>
      </c>
    </row>
    <row r="3616" spans="2:6" ht="16.5" customHeight="1" thickBot="1" x14ac:dyDescent="0.3">
      <c r="B3616" s="14">
        <v>46058</v>
      </c>
      <c r="C3616" s="15" t="s">
        <v>195</v>
      </c>
      <c r="D3616" s="16" t="s">
        <v>451</v>
      </c>
      <c r="E3616" s="17">
        <v>6</v>
      </c>
      <c r="F3616" s="18">
        <v>33</v>
      </c>
    </row>
    <row r="3617" spans="2:6" ht="16.5" customHeight="1" thickBot="1" x14ac:dyDescent="0.3">
      <c r="B3617" s="14">
        <v>46058</v>
      </c>
      <c r="C3617" s="15" t="s">
        <v>201</v>
      </c>
      <c r="D3617" s="16" t="s">
        <v>664</v>
      </c>
      <c r="E3617" s="17">
        <v>2</v>
      </c>
      <c r="F3617" s="18">
        <v>11</v>
      </c>
    </row>
    <row r="3618" spans="2:6" ht="16.5" customHeight="1" thickBot="1" x14ac:dyDescent="0.3">
      <c r="B3618" s="14">
        <v>46058</v>
      </c>
      <c r="C3618" s="15" t="s">
        <v>207</v>
      </c>
      <c r="D3618" s="16" t="s">
        <v>463</v>
      </c>
      <c r="E3618" s="17">
        <v>1</v>
      </c>
      <c r="F3618" s="18">
        <v>2.6</v>
      </c>
    </row>
    <row r="3619" spans="2:6" ht="32.25" customHeight="1" thickBot="1" x14ac:dyDescent="0.3">
      <c r="B3619" s="14">
        <v>46058</v>
      </c>
      <c r="C3619" s="15" t="s">
        <v>215</v>
      </c>
      <c r="D3619" s="16" t="s">
        <v>471</v>
      </c>
      <c r="E3619" s="17">
        <v>4</v>
      </c>
      <c r="F3619" s="18">
        <v>27.2</v>
      </c>
    </row>
    <row r="3620" spans="2:6" ht="16.5" customHeight="1" thickBot="1" x14ac:dyDescent="0.3">
      <c r="B3620" s="14">
        <v>46058</v>
      </c>
      <c r="C3620" s="15" t="s">
        <v>218</v>
      </c>
      <c r="D3620" s="16" t="s">
        <v>655</v>
      </c>
      <c r="E3620" s="17">
        <v>2</v>
      </c>
      <c r="F3620" s="18">
        <v>11</v>
      </c>
    </row>
    <row r="3621" spans="2:6" ht="16.5" customHeight="1" thickBot="1" x14ac:dyDescent="0.3">
      <c r="B3621" s="14">
        <v>46058</v>
      </c>
      <c r="C3621" s="15" t="s">
        <v>219</v>
      </c>
      <c r="D3621" s="16" t="s">
        <v>475</v>
      </c>
      <c r="E3621" s="17">
        <v>3</v>
      </c>
      <c r="F3621" s="18">
        <v>18</v>
      </c>
    </row>
    <row r="3622" spans="2:6" ht="16.5" customHeight="1" thickBot="1" x14ac:dyDescent="0.3">
      <c r="B3622" s="14">
        <v>46058</v>
      </c>
      <c r="C3622" s="15" t="s">
        <v>225</v>
      </c>
      <c r="D3622" s="16" t="s">
        <v>481</v>
      </c>
      <c r="E3622" s="17">
        <v>2</v>
      </c>
      <c r="F3622" s="18">
        <v>12.6</v>
      </c>
    </row>
    <row r="3623" spans="2:6" ht="16.5" customHeight="1" thickBot="1" x14ac:dyDescent="0.3">
      <c r="B3623" s="14">
        <v>46058</v>
      </c>
      <c r="C3623" s="15" t="s">
        <v>231</v>
      </c>
      <c r="D3623" s="16" t="s">
        <v>487</v>
      </c>
      <c r="E3623" s="17">
        <v>2</v>
      </c>
      <c r="F3623" s="18">
        <v>13.6</v>
      </c>
    </row>
    <row r="3624" spans="2:6" ht="16.5" customHeight="1" thickBot="1" x14ac:dyDescent="0.3">
      <c r="B3624" s="14">
        <v>46058</v>
      </c>
      <c r="C3624" s="15" t="s">
        <v>199</v>
      </c>
      <c r="D3624" s="16" t="s">
        <v>674</v>
      </c>
      <c r="E3624" s="17">
        <v>1</v>
      </c>
      <c r="F3624" s="18">
        <v>7.7</v>
      </c>
    </row>
    <row r="3625" spans="2:6" ht="16.5" customHeight="1" thickBot="1" x14ac:dyDescent="0.3">
      <c r="B3625" s="14">
        <v>46058</v>
      </c>
      <c r="C3625" s="15" t="s">
        <v>200</v>
      </c>
      <c r="D3625" s="16" t="s">
        <v>646</v>
      </c>
      <c r="E3625" s="17">
        <v>1</v>
      </c>
      <c r="F3625" s="18">
        <v>7.4</v>
      </c>
    </row>
    <row r="3626" spans="2:6" ht="16.5" customHeight="1" thickBot="1" x14ac:dyDescent="0.3">
      <c r="B3626" s="14">
        <v>46058</v>
      </c>
      <c r="C3626" s="15" t="s">
        <v>204</v>
      </c>
      <c r="D3626" s="16" t="s">
        <v>668</v>
      </c>
      <c r="E3626" s="17">
        <v>1</v>
      </c>
      <c r="F3626" s="18">
        <v>8.3000000000000007</v>
      </c>
    </row>
    <row r="3627" spans="2:6" ht="16.5" customHeight="1" thickBot="1" x14ac:dyDescent="0.3">
      <c r="B3627" s="14">
        <v>46058</v>
      </c>
      <c r="C3627" s="15">
        <v>10020</v>
      </c>
      <c r="D3627" s="16" t="s">
        <v>720</v>
      </c>
      <c r="E3627" s="17">
        <v>1</v>
      </c>
      <c r="F3627" s="18">
        <v>8.9</v>
      </c>
    </row>
    <row r="3628" spans="2:6" ht="16.5" customHeight="1" thickBot="1" x14ac:dyDescent="0.3">
      <c r="B3628" s="14">
        <v>46058</v>
      </c>
      <c r="C3628" s="15" t="s">
        <v>118</v>
      </c>
      <c r="D3628" s="16" t="s">
        <v>649</v>
      </c>
      <c r="E3628" s="17">
        <v>1</v>
      </c>
      <c r="F3628" s="18">
        <v>5.5</v>
      </c>
    </row>
    <row r="3629" spans="2:6" ht="16.5" customHeight="1" thickBot="1" x14ac:dyDescent="0.3">
      <c r="B3629" s="14">
        <v>46058</v>
      </c>
      <c r="C3629" s="15" t="s">
        <v>119</v>
      </c>
      <c r="D3629" s="16" t="s">
        <v>657</v>
      </c>
      <c r="E3629" s="17">
        <v>1</v>
      </c>
      <c r="F3629" s="18">
        <v>5.5</v>
      </c>
    </row>
    <row r="3630" spans="2:6" ht="16.5" customHeight="1" thickBot="1" x14ac:dyDescent="0.3">
      <c r="B3630" s="14">
        <v>46058</v>
      </c>
      <c r="C3630" s="15" t="s">
        <v>122</v>
      </c>
      <c r="D3630" s="16" t="s">
        <v>650</v>
      </c>
      <c r="E3630" s="17">
        <v>4</v>
      </c>
      <c r="F3630" s="18">
        <v>22</v>
      </c>
    </row>
    <row r="3631" spans="2:6" ht="16.5" customHeight="1" thickBot="1" x14ac:dyDescent="0.3">
      <c r="B3631" s="14">
        <v>46058</v>
      </c>
      <c r="C3631" s="15" t="s">
        <v>123</v>
      </c>
      <c r="D3631" s="16" t="s">
        <v>651</v>
      </c>
      <c r="E3631" s="17">
        <v>4</v>
      </c>
      <c r="F3631" s="18">
        <v>22</v>
      </c>
    </row>
    <row r="3632" spans="2:6" ht="16.5" customHeight="1" thickBot="1" x14ac:dyDescent="0.3">
      <c r="B3632" s="14">
        <v>46058</v>
      </c>
      <c r="C3632" s="15">
        <v>10</v>
      </c>
      <c r="D3632" s="16" t="s">
        <v>700</v>
      </c>
      <c r="E3632" s="17">
        <v>4</v>
      </c>
      <c r="F3632" s="18">
        <v>4</v>
      </c>
    </row>
    <row r="3633" spans="2:6" ht="16.5" customHeight="1" thickBot="1" x14ac:dyDescent="0.3">
      <c r="B3633" s="22">
        <v>46058</v>
      </c>
      <c r="C3633" s="23">
        <v>10008</v>
      </c>
      <c r="D3633" s="24" t="s">
        <v>652</v>
      </c>
      <c r="E3633" s="25">
        <v>1</v>
      </c>
      <c r="F3633" s="26">
        <v>2.2000000000000002</v>
      </c>
    </row>
    <row r="3634" spans="2:6" ht="15.75" customHeight="1" x14ac:dyDescent="0.25">
      <c r="B3634" s="14">
        <v>46059</v>
      </c>
      <c r="C3634" s="15" t="s">
        <v>103</v>
      </c>
      <c r="D3634" s="16" t="s">
        <v>653</v>
      </c>
      <c r="E3634" s="17">
        <v>2</v>
      </c>
      <c r="F3634" s="18">
        <v>11</v>
      </c>
    </row>
    <row r="3635" spans="2:6" ht="16.5" customHeight="1" thickBot="1" x14ac:dyDescent="0.3">
      <c r="B3635" s="14">
        <v>46059</v>
      </c>
      <c r="C3635" s="15" t="s">
        <v>104</v>
      </c>
      <c r="D3635" s="16" t="s">
        <v>360</v>
      </c>
      <c r="E3635" s="17">
        <v>2</v>
      </c>
      <c r="F3635" s="18">
        <v>11</v>
      </c>
    </row>
    <row r="3636" spans="2:6" ht="16.5" customHeight="1" thickBot="1" x14ac:dyDescent="0.3">
      <c r="B3636" s="14">
        <v>46059</v>
      </c>
      <c r="C3636" s="15" t="s">
        <v>106</v>
      </c>
      <c r="D3636" s="16" t="s">
        <v>710</v>
      </c>
      <c r="E3636" s="17">
        <v>1</v>
      </c>
      <c r="F3636" s="18">
        <v>5</v>
      </c>
    </row>
    <row r="3637" spans="2:6" ht="16.5" customHeight="1" thickBot="1" x14ac:dyDescent="0.3">
      <c r="B3637" s="14">
        <v>46059</v>
      </c>
      <c r="C3637" s="15" t="s">
        <v>108</v>
      </c>
      <c r="D3637" s="16" t="s">
        <v>364</v>
      </c>
      <c r="E3637" s="17">
        <v>1</v>
      </c>
      <c r="F3637" s="18">
        <v>5.3</v>
      </c>
    </row>
    <row r="3638" spans="2:6" ht="16.5" customHeight="1" thickBot="1" x14ac:dyDescent="0.3">
      <c r="B3638" s="14">
        <v>46059</v>
      </c>
      <c r="C3638" s="15" t="s">
        <v>109</v>
      </c>
      <c r="D3638" s="16" t="s">
        <v>724</v>
      </c>
      <c r="E3638" s="17">
        <v>1</v>
      </c>
      <c r="F3638" s="18">
        <v>5.5</v>
      </c>
    </row>
    <row r="3639" spans="2:6" ht="16.5" customHeight="1" thickBot="1" x14ac:dyDescent="0.3">
      <c r="B3639" s="14">
        <v>46059</v>
      </c>
      <c r="C3639" s="15" t="s">
        <v>110</v>
      </c>
      <c r="D3639" s="16" t="s">
        <v>667</v>
      </c>
      <c r="E3639" s="17">
        <v>1</v>
      </c>
      <c r="F3639" s="18">
        <v>5.5</v>
      </c>
    </row>
    <row r="3640" spans="2:6" ht="16.5" customHeight="1" thickBot="1" x14ac:dyDescent="0.3">
      <c r="B3640" s="14">
        <v>46059</v>
      </c>
      <c r="C3640" s="15" t="s">
        <v>115</v>
      </c>
      <c r="D3640" s="16" t="s">
        <v>640</v>
      </c>
      <c r="E3640" s="17">
        <v>2</v>
      </c>
      <c r="F3640" s="18">
        <v>11.6</v>
      </c>
    </row>
    <row r="3641" spans="2:6" ht="16.5" customHeight="1" thickBot="1" x14ac:dyDescent="0.3">
      <c r="B3641" s="14">
        <v>46059</v>
      </c>
      <c r="C3641" s="15" t="s">
        <v>125</v>
      </c>
      <c r="D3641" s="16" t="s">
        <v>381</v>
      </c>
      <c r="E3641" s="17">
        <v>1</v>
      </c>
      <c r="F3641" s="18">
        <v>5.3</v>
      </c>
    </row>
    <row r="3642" spans="2:6" ht="16.5" customHeight="1" thickBot="1" x14ac:dyDescent="0.3">
      <c r="B3642" s="14">
        <v>46059</v>
      </c>
      <c r="C3642" s="15" t="s">
        <v>129</v>
      </c>
      <c r="D3642" s="16" t="s">
        <v>385</v>
      </c>
      <c r="E3642" s="17">
        <v>3</v>
      </c>
      <c r="F3642" s="18">
        <v>15.9</v>
      </c>
    </row>
    <row r="3643" spans="2:6" ht="16.5" customHeight="1" thickBot="1" x14ac:dyDescent="0.3">
      <c r="B3643" s="14">
        <v>46059</v>
      </c>
      <c r="C3643" s="15" t="s">
        <v>132</v>
      </c>
      <c r="D3643" s="16" t="s">
        <v>388</v>
      </c>
      <c r="E3643" s="17">
        <v>1</v>
      </c>
      <c r="F3643" s="18">
        <v>5.5</v>
      </c>
    </row>
    <row r="3644" spans="2:6" ht="16.5" customHeight="1" thickBot="1" x14ac:dyDescent="0.3">
      <c r="B3644" s="14">
        <v>46059</v>
      </c>
      <c r="C3644" s="15" t="s">
        <v>136</v>
      </c>
      <c r="D3644" s="16" t="s">
        <v>726</v>
      </c>
      <c r="E3644" s="17">
        <v>1</v>
      </c>
      <c r="F3644" s="18">
        <v>5</v>
      </c>
    </row>
    <row r="3645" spans="2:6" ht="16.5" customHeight="1" thickBot="1" x14ac:dyDescent="0.3">
      <c r="B3645" s="14">
        <v>46059</v>
      </c>
      <c r="C3645" s="15" t="s">
        <v>138</v>
      </c>
      <c r="D3645" s="16" t="s">
        <v>394</v>
      </c>
      <c r="E3645" s="17">
        <v>2</v>
      </c>
      <c r="F3645" s="18">
        <v>11</v>
      </c>
    </row>
    <row r="3646" spans="2:6" ht="16.5" customHeight="1" thickBot="1" x14ac:dyDescent="0.3">
      <c r="B3646" s="14">
        <v>46059</v>
      </c>
      <c r="C3646" s="15" t="s">
        <v>157</v>
      </c>
      <c r="D3646" s="16" t="s">
        <v>413</v>
      </c>
      <c r="E3646" s="17">
        <v>6</v>
      </c>
      <c r="F3646" s="18">
        <v>39</v>
      </c>
    </row>
    <row r="3647" spans="2:6" ht="16.5" customHeight="1" thickBot="1" x14ac:dyDescent="0.3">
      <c r="B3647" s="14">
        <v>46059</v>
      </c>
      <c r="C3647" s="15" t="s">
        <v>160</v>
      </c>
      <c r="D3647" s="16" t="s">
        <v>416</v>
      </c>
      <c r="E3647" s="17">
        <v>2</v>
      </c>
      <c r="F3647" s="18">
        <v>11</v>
      </c>
    </row>
    <row r="3648" spans="2:6" ht="16.5" customHeight="1" thickBot="1" x14ac:dyDescent="0.3">
      <c r="B3648" s="14">
        <v>46059</v>
      </c>
      <c r="C3648" s="15" t="s">
        <v>171</v>
      </c>
      <c r="D3648" s="16" t="s">
        <v>670</v>
      </c>
      <c r="E3648" s="17">
        <v>2</v>
      </c>
      <c r="F3648" s="18">
        <v>12</v>
      </c>
    </row>
    <row r="3649" spans="2:6" ht="16.5" customHeight="1" thickBot="1" x14ac:dyDescent="0.3">
      <c r="B3649" s="14">
        <v>46059</v>
      </c>
      <c r="C3649" s="15" t="s">
        <v>172</v>
      </c>
      <c r="D3649" s="16" t="s">
        <v>643</v>
      </c>
      <c r="E3649" s="17">
        <v>1</v>
      </c>
      <c r="F3649" s="18">
        <v>5.7</v>
      </c>
    </row>
    <row r="3650" spans="2:6" ht="16.5" customHeight="1" thickBot="1" x14ac:dyDescent="0.3">
      <c r="B3650" s="14">
        <v>46059</v>
      </c>
      <c r="C3650" s="15" t="s">
        <v>179</v>
      </c>
      <c r="D3650" s="16" t="s">
        <v>712</v>
      </c>
      <c r="E3650" s="17">
        <v>1</v>
      </c>
      <c r="F3650" s="18">
        <v>5.3</v>
      </c>
    </row>
    <row r="3651" spans="2:6" ht="16.5" customHeight="1" thickBot="1" x14ac:dyDescent="0.3">
      <c r="B3651" s="14">
        <v>46059</v>
      </c>
      <c r="C3651" s="15" t="s">
        <v>183</v>
      </c>
      <c r="D3651" s="16" t="s">
        <v>439</v>
      </c>
      <c r="E3651" s="17">
        <v>2</v>
      </c>
      <c r="F3651" s="18">
        <v>10.6</v>
      </c>
    </row>
    <row r="3652" spans="2:6" ht="16.5" customHeight="1" thickBot="1" x14ac:dyDescent="0.3">
      <c r="B3652" s="14">
        <v>46059</v>
      </c>
      <c r="C3652" s="15" t="s">
        <v>195</v>
      </c>
      <c r="D3652" s="16" t="s">
        <v>451</v>
      </c>
      <c r="E3652" s="17">
        <v>11</v>
      </c>
      <c r="F3652" s="18">
        <v>60.5</v>
      </c>
    </row>
    <row r="3653" spans="2:6" ht="16.5" customHeight="1" thickBot="1" x14ac:dyDescent="0.3">
      <c r="B3653" s="14">
        <v>46059</v>
      </c>
      <c r="C3653" s="15" t="s">
        <v>205</v>
      </c>
      <c r="D3653" s="16" t="s">
        <v>461</v>
      </c>
      <c r="E3653" s="17">
        <v>1</v>
      </c>
      <c r="F3653" s="18">
        <v>5.7</v>
      </c>
    </row>
    <row r="3654" spans="2:6" ht="16.5" customHeight="1" thickBot="1" x14ac:dyDescent="0.3">
      <c r="B3654" s="14">
        <v>46059</v>
      </c>
      <c r="C3654" s="15" t="s">
        <v>207</v>
      </c>
      <c r="D3654" s="16" t="s">
        <v>463</v>
      </c>
      <c r="E3654" s="17">
        <v>2</v>
      </c>
      <c r="F3654" s="18">
        <v>5.2</v>
      </c>
    </row>
    <row r="3655" spans="2:6" ht="32.25" customHeight="1" thickBot="1" x14ac:dyDescent="0.3">
      <c r="B3655" s="14">
        <v>46059</v>
      </c>
      <c r="C3655" s="15" t="s">
        <v>215</v>
      </c>
      <c r="D3655" s="16" t="s">
        <v>471</v>
      </c>
      <c r="E3655" s="17">
        <v>3</v>
      </c>
      <c r="F3655" s="18">
        <v>20.399999999999999</v>
      </c>
    </row>
    <row r="3656" spans="2:6" ht="16.5" customHeight="1" thickBot="1" x14ac:dyDescent="0.3">
      <c r="B3656" s="14">
        <v>46059</v>
      </c>
      <c r="C3656" s="15" t="s">
        <v>218</v>
      </c>
      <c r="D3656" s="16" t="s">
        <v>655</v>
      </c>
      <c r="E3656" s="17">
        <v>1</v>
      </c>
      <c r="F3656" s="18">
        <v>5.5</v>
      </c>
    </row>
    <row r="3657" spans="2:6" ht="16.5" customHeight="1" thickBot="1" x14ac:dyDescent="0.3">
      <c r="B3657" s="14">
        <v>46059</v>
      </c>
      <c r="C3657" s="15" t="s">
        <v>219</v>
      </c>
      <c r="D3657" s="16" t="s">
        <v>475</v>
      </c>
      <c r="E3657" s="17">
        <v>4</v>
      </c>
      <c r="F3657" s="18">
        <v>24</v>
      </c>
    </row>
    <row r="3658" spans="2:6" ht="16.5" customHeight="1" thickBot="1" x14ac:dyDescent="0.3">
      <c r="B3658" s="14">
        <v>46059</v>
      </c>
      <c r="C3658" s="15" t="s">
        <v>225</v>
      </c>
      <c r="D3658" s="16" t="s">
        <v>481</v>
      </c>
      <c r="E3658" s="17">
        <v>1</v>
      </c>
      <c r="F3658" s="18">
        <v>6.3</v>
      </c>
    </row>
    <row r="3659" spans="2:6" ht="16.5" customHeight="1" thickBot="1" x14ac:dyDescent="0.3">
      <c r="B3659" s="14">
        <v>46059</v>
      </c>
      <c r="C3659" s="15" t="s">
        <v>226</v>
      </c>
      <c r="D3659" s="16" t="s">
        <v>482</v>
      </c>
      <c r="E3659" s="17">
        <v>1</v>
      </c>
      <c r="F3659" s="18">
        <v>5.5</v>
      </c>
    </row>
    <row r="3660" spans="2:6" ht="16.5" customHeight="1" thickBot="1" x14ac:dyDescent="0.3">
      <c r="B3660" s="14">
        <v>46059</v>
      </c>
      <c r="C3660" s="15" t="s">
        <v>231</v>
      </c>
      <c r="D3660" s="16" t="s">
        <v>487</v>
      </c>
      <c r="E3660" s="17">
        <v>1</v>
      </c>
      <c r="F3660" s="18">
        <v>6.8</v>
      </c>
    </row>
    <row r="3661" spans="2:6" ht="16.5" customHeight="1" thickBot="1" x14ac:dyDescent="0.3">
      <c r="B3661" s="14">
        <v>46059</v>
      </c>
      <c r="C3661" s="15" t="s">
        <v>232</v>
      </c>
      <c r="D3661" s="16" t="s">
        <v>488</v>
      </c>
      <c r="E3661" s="17">
        <v>1</v>
      </c>
      <c r="F3661" s="18">
        <v>5.5</v>
      </c>
    </row>
    <row r="3662" spans="2:6" ht="16.5" customHeight="1" thickBot="1" x14ac:dyDescent="0.3">
      <c r="B3662" s="14">
        <v>46059</v>
      </c>
      <c r="C3662" s="15" t="s">
        <v>235</v>
      </c>
      <c r="D3662" s="16" t="s">
        <v>702</v>
      </c>
      <c r="E3662" s="17">
        <v>1</v>
      </c>
      <c r="F3662" s="18">
        <v>5.8</v>
      </c>
    </row>
    <row r="3663" spans="2:6" ht="16.5" customHeight="1" thickBot="1" x14ac:dyDescent="0.3">
      <c r="B3663" s="14">
        <v>46059</v>
      </c>
      <c r="C3663" s="15" t="s">
        <v>200</v>
      </c>
      <c r="D3663" s="16" t="s">
        <v>646</v>
      </c>
      <c r="E3663" s="17">
        <v>1</v>
      </c>
      <c r="F3663" s="18">
        <v>7.4</v>
      </c>
    </row>
    <row r="3664" spans="2:6" ht="16.5" customHeight="1" thickBot="1" x14ac:dyDescent="0.3">
      <c r="B3664" s="14">
        <v>46059</v>
      </c>
      <c r="C3664" s="15" t="s">
        <v>204</v>
      </c>
      <c r="D3664" s="16" t="s">
        <v>668</v>
      </c>
      <c r="E3664" s="17">
        <v>1</v>
      </c>
      <c r="F3664" s="18">
        <v>8.3000000000000007</v>
      </c>
    </row>
    <row r="3665" spans="2:6" ht="16.5" customHeight="1" thickBot="1" x14ac:dyDescent="0.3">
      <c r="B3665" s="14">
        <v>46059</v>
      </c>
      <c r="C3665" s="15">
        <v>10017</v>
      </c>
      <c r="D3665" s="16" t="s">
        <v>691</v>
      </c>
      <c r="E3665" s="17">
        <v>1</v>
      </c>
      <c r="F3665" s="18">
        <v>9.4</v>
      </c>
    </row>
    <row r="3666" spans="2:6" ht="16.5" customHeight="1" thickBot="1" x14ac:dyDescent="0.3">
      <c r="B3666" s="14">
        <v>46059</v>
      </c>
      <c r="C3666" s="15" t="s">
        <v>118</v>
      </c>
      <c r="D3666" s="16" t="s">
        <v>649</v>
      </c>
      <c r="E3666" s="17">
        <v>1</v>
      </c>
      <c r="F3666" s="18">
        <v>5.5</v>
      </c>
    </row>
    <row r="3667" spans="2:6" ht="16.5" customHeight="1" thickBot="1" x14ac:dyDescent="0.3">
      <c r="B3667" s="14">
        <v>46059</v>
      </c>
      <c r="C3667" s="15" t="s">
        <v>119</v>
      </c>
      <c r="D3667" s="16" t="s">
        <v>657</v>
      </c>
      <c r="E3667" s="17">
        <v>2</v>
      </c>
      <c r="F3667" s="18">
        <v>11</v>
      </c>
    </row>
    <row r="3668" spans="2:6" ht="16.5" customHeight="1" thickBot="1" x14ac:dyDescent="0.3">
      <c r="B3668" s="14">
        <v>46059</v>
      </c>
      <c r="C3668" s="15" t="s">
        <v>123</v>
      </c>
      <c r="D3668" s="16" t="s">
        <v>651</v>
      </c>
      <c r="E3668" s="17">
        <v>4</v>
      </c>
      <c r="F3668" s="18">
        <v>22</v>
      </c>
    </row>
    <row r="3669" spans="2:6" ht="16.5" customHeight="1" thickBot="1" x14ac:dyDescent="0.3">
      <c r="B3669" s="14">
        <v>46059</v>
      </c>
      <c r="C3669" s="15" t="s">
        <v>134</v>
      </c>
      <c r="D3669" s="16" t="s">
        <v>390</v>
      </c>
      <c r="E3669" s="17">
        <v>1</v>
      </c>
      <c r="F3669" s="18">
        <v>5.5</v>
      </c>
    </row>
    <row r="3670" spans="2:6" ht="16.5" customHeight="1" thickBot="1" x14ac:dyDescent="0.3">
      <c r="B3670" s="14">
        <v>46059</v>
      </c>
      <c r="C3670" s="15" t="s">
        <v>148</v>
      </c>
      <c r="D3670" s="16" t="s">
        <v>404</v>
      </c>
      <c r="E3670" s="17">
        <v>1</v>
      </c>
      <c r="F3670" s="18">
        <v>5</v>
      </c>
    </row>
    <row r="3671" spans="2:6" ht="16.5" customHeight="1" thickBot="1" x14ac:dyDescent="0.3">
      <c r="B3671" s="14">
        <v>46059</v>
      </c>
      <c r="C3671" s="15" t="s">
        <v>153</v>
      </c>
      <c r="D3671" s="16" t="s">
        <v>685</v>
      </c>
      <c r="E3671" s="17">
        <v>1</v>
      </c>
      <c r="F3671" s="18">
        <v>4.5</v>
      </c>
    </row>
    <row r="3672" spans="2:6" ht="16.5" customHeight="1" thickBot="1" x14ac:dyDescent="0.3">
      <c r="B3672" s="14">
        <v>46059</v>
      </c>
      <c r="C3672" s="15">
        <v>10209</v>
      </c>
      <c r="D3672" s="16" t="s">
        <v>723</v>
      </c>
      <c r="E3672" s="17">
        <v>1</v>
      </c>
      <c r="F3672" s="18">
        <v>1</v>
      </c>
    </row>
    <row r="3673" spans="2:6" ht="16.5" customHeight="1" thickBot="1" x14ac:dyDescent="0.3">
      <c r="B3673" s="22">
        <v>46059</v>
      </c>
      <c r="C3673" s="23">
        <v>10</v>
      </c>
      <c r="D3673" s="24" t="s">
        <v>700</v>
      </c>
      <c r="E3673" s="25">
        <v>1</v>
      </c>
      <c r="F3673" s="26">
        <v>1</v>
      </c>
    </row>
    <row r="3674" spans="2:6" ht="15.75" customHeight="1" x14ac:dyDescent="0.25">
      <c r="B3674" s="14">
        <v>46060</v>
      </c>
      <c r="C3674" s="15" t="s">
        <v>103</v>
      </c>
      <c r="D3674" s="16" t="s">
        <v>653</v>
      </c>
      <c r="E3674" s="17">
        <v>3</v>
      </c>
      <c r="F3674" s="18">
        <v>16.5</v>
      </c>
    </row>
    <row r="3675" spans="2:6" ht="16.5" customHeight="1" thickBot="1" x14ac:dyDescent="0.3">
      <c r="B3675" s="14">
        <v>46060</v>
      </c>
      <c r="C3675" s="15" t="s">
        <v>104</v>
      </c>
      <c r="D3675" s="16" t="s">
        <v>360</v>
      </c>
      <c r="E3675" s="17">
        <v>2</v>
      </c>
      <c r="F3675" s="18">
        <v>11</v>
      </c>
    </row>
    <row r="3676" spans="2:6" ht="16.5" customHeight="1" thickBot="1" x14ac:dyDescent="0.3">
      <c r="B3676" s="14">
        <v>46060</v>
      </c>
      <c r="C3676" s="15" t="s">
        <v>106</v>
      </c>
      <c r="D3676" s="16" t="s">
        <v>710</v>
      </c>
      <c r="E3676" s="17">
        <v>1</v>
      </c>
      <c r="F3676" s="18">
        <v>5</v>
      </c>
    </row>
    <row r="3677" spans="2:6" ht="16.5" customHeight="1" thickBot="1" x14ac:dyDescent="0.3">
      <c r="B3677" s="14">
        <v>46060</v>
      </c>
      <c r="C3677" s="15" t="s">
        <v>110</v>
      </c>
      <c r="D3677" s="16" t="s">
        <v>667</v>
      </c>
      <c r="E3677" s="17">
        <v>2</v>
      </c>
      <c r="F3677" s="18">
        <v>11</v>
      </c>
    </row>
    <row r="3678" spans="2:6" ht="16.5" customHeight="1" thickBot="1" x14ac:dyDescent="0.3">
      <c r="B3678" s="14">
        <v>46060</v>
      </c>
      <c r="C3678" s="15" t="s">
        <v>111</v>
      </c>
      <c r="D3678" s="16" t="s">
        <v>367</v>
      </c>
      <c r="E3678" s="17">
        <v>1</v>
      </c>
      <c r="F3678" s="18">
        <v>5.5</v>
      </c>
    </row>
    <row r="3679" spans="2:6" ht="16.5" customHeight="1" thickBot="1" x14ac:dyDescent="0.3">
      <c r="B3679" s="14">
        <v>46060</v>
      </c>
      <c r="C3679" s="15" t="s">
        <v>115</v>
      </c>
      <c r="D3679" s="16" t="s">
        <v>640</v>
      </c>
      <c r="E3679" s="17">
        <v>4</v>
      </c>
      <c r="F3679" s="18">
        <v>23.2</v>
      </c>
    </row>
    <row r="3680" spans="2:6" ht="16.5" customHeight="1" thickBot="1" x14ac:dyDescent="0.3">
      <c r="B3680" s="14">
        <v>46060</v>
      </c>
      <c r="C3680" s="15" t="s">
        <v>129</v>
      </c>
      <c r="D3680" s="16" t="s">
        <v>385</v>
      </c>
      <c r="E3680" s="17">
        <v>2</v>
      </c>
      <c r="F3680" s="18">
        <v>10.6</v>
      </c>
    </row>
    <row r="3681" spans="2:6" ht="16.5" customHeight="1" thickBot="1" x14ac:dyDescent="0.3">
      <c r="B3681" s="14">
        <v>46060</v>
      </c>
      <c r="C3681" s="15" t="s">
        <v>138</v>
      </c>
      <c r="D3681" s="16" t="s">
        <v>394</v>
      </c>
      <c r="E3681" s="17">
        <v>1</v>
      </c>
      <c r="F3681" s="18">
        <v>5.5</v>
      </c>
    </row>
    <row r="3682" spans="2:6" ht="16.5" customHeight="1" thickBot="1" x14ac:dyDescent="0.3">
      <c r="B3682" s="14">
        <v>46060</v>
      </c>
      <c r="C3682" s="15" t="s">
        <v>139</v>
      </c>
      <c r="D3682" s="16" t="s">
        <v>395</v>
      </c>
      <c r="E3682" s="17">
        <v>1</v>
      </c>
      <c r="F3682" s="18">
        <v>5.5</v>
      </c>
    </row>
    <row r="3683" spans="2:6" ht="16.5" customHeight="1" thickBot="1" x14ac:dyDescent="0.3">
      <c r="B3683" s="14">
        <v>46060</v>
      </c>
      <c r="C3683" s="15" t="s">
        <v>150</v>
      </c>
      <c r="D3683" s="16" t="s">
        <v>406</v>
      </c>
      <c r="E3683" s="17">
        <v>1</v>
      </c>
      <c r="F3683" s="18">
        <v>5.5</v>
      </c>
    </row>
    <row r="3684" spans="2:6" ht="16.5" customHeight="1" thickBot="1" x14ac:dyDescent="0.3">
      <c r="B3684" s="14">
        <v>46060</v>
      </c>
      <c r="C3684" s="15" t="s">
        <v>157</v>
      </c>
      <c r="D3684" s="16" t="s">
        <v>413</v>
      </c>
      <c r="E3684" s="17">
        <v>2</v>
      </c>
      <c r="F3684" s="18">
        <v>13</v>
      </c>
    </row>
    <row r="3685" spans="2:6" ht="16.5" customHeight="1" thickBot="1" x14ac:dyDescent="0.3">
      <c r="B3685" s="14">
        <v>46060</v>
      </c>
      <c r="C3685" s="15" t="s">
        <v>165</v>
      </c>
      <c r="D3685" s="16" t="s">
        <v>421</v>
      </c>
      <c r="E3685" s="17">
        <v>1</v>
      </c>
      <c r="F3685" s="18">
        <v>6.5</v>
      </c>
    </row>
    <row r="3686" spans="2:6" ht="16.5" customHeight="1" thickBot="1" x14ac:dyDescent="0.3">
      <c r="B3686" s="14">
        <v>46060</v>
      </c>
      <c r="C3686" s="15" t="s">
        <v>172</v>
      </c>
      <c r="D3686" s="16" t="s">
        <v>643</v>
      </c>
      <c r="E3686" s="17">
        <v>1</v>
      </c>
      <c r="F3686" s="18">
        <v>5.7</v>
      </c>
    </row>
    <row r="3687" spans="2:6" ht="16.5" customHeight="1" thickBot="1" x14ac:dyDescent="0.3">
      <c r="B3687" s="14">
        <v>46060</v>
      </c>
      <c r="C3687" s="15" t="s">
        <v>183</v>
      </c>
      <c r="D3687" s="16" t="s">
        <v>439</v>
      </c>
      <c r="E3687" s="17">
        <v>2</v>
      </c>
      <c r="F3687" s="18">
        <v>10.6</v>
      </c>
    </row>
    <row r="3688" spans="2:6" ht="16.5" customHeight="1" thickBot="1" x14ac:dyDescent="0.3">
      <c r="B3688" s="14">
        <v>46060</v>
      </c>
      <c r="C3688" s="15" t="s">
        <v>184</v>
      </c>
      <c r="D3688" s="16" t="s">
        <v>440</v>
      </c>
      <c r="E3688" s="17">
        <v>2</v>
      </c>
      <c r="F3688" s="18">
        <v>10.6</v>
      </c>
    </row>
    <row r="3689" spans="2:6" ht="16.5" customHeight="1" thickBot="1" x14ac:dyDescent="0.3">
      <c r="B3689" s="14">
        <v>46060</v>
      </c>
      <c r="C3689" s="15" t="s">
        <v>195</v>
      </c>
      <c r="D3689" s="16" t="s">
        <v>451</v>
      </c>
      <c r="E3689" s="17">
        <v>8</v>
      </c>
      <c r="F3689" s="18">
        <v>44</v>
      </c>
    </row>
    <row r="3690" spans="2:6" ht="16.5" customHeight="1" thickBot="1" x14ac:dyDescent="0.3">
      <c r="B3690" s="14">
        <v>46060</v>
      </c>
      <c r="C3690" s="15" t="s">
        <v>207</v>
      </c>
      <c r="D3690" s="16" t="s">
        <v>463</v>
      </c>
      <c r="E3690" s="17">
        <v>2</v>
      </c>
      <c r="F3690" s="18">
        <v>5.2</v>
      </c>
    </row>
    <row r="3691" spans="2:6" ht="32.25" customHeight="1" thickBot="1" x14ac:dyDescent="0.3">
      <c r="B3691" s="14">
        <v>46060</v>
      </c>
      <c r="C3691" s="15" t="s">
        <v>213</v>
      </c>
      <c r="D3691" s="16" t="s">
        <v>469</v>
      </c>
      <c r="E3691" s="17">
        <v>1</v>
      </c>
      <c r="F3691" s="18">
        <v>5.8</v>
      </c>
    </row>
    <row r="3692" spans="2:6" ht="16.5" customHeight="1" thickBot="1" x14ac:dyDescent="0.3">
      <c r="B3692" s="14">
        <v>46060</v>
      </c>
      <c r="C3692" s="15" t="s">
        <v>215</v>
      </c>
      <c r="D3692" s="16" t="s">
        <v>471</v>
      </c>
      <c r="E3692" s="17">
        <v>3</v>
      </c>
      <c r="F3692" s="18">
        <v>20.399999999999999</v>
      </c>
    </row>
    <row r="3693" spans="2:6" ht="16.5" customHeight="1" thickBot="1" x14ac:dyDescent="0.3">
      <c r="B3693" s="14">
        <v>46060</v>
      </c>
      <c r="C3693" s="15" t="s">
        <v>218</v>
      </c>
      <c r="D3693" s="16" t="s">
        <v>655</v>
      </c>
      <c r="E3693" s="17">
        <v>2</v>
      </c>
      <c r="F3693" s="18">
        <v>11</v>
      </c>
    </row>
    <row r="3694" spans="2:6" ht="16.5" customHeight="1" thickBot="1" x14ac:dyDescent="0.3">
      <c r="B3694" s="14">
        <v>46060</v>
      </c>
      <c r="C3694" s="15" t="s">
        <v>219</v>
      </c>
      <c r="D3694" s="16" t="s">
        <v>475</v>
      </c>
      <c r="E3694" s="17">
        <v>2</v>
      </c>
      <c r="F3694" s="18">
        <v>12</v>
      </c>
    </row>
    <row r="3695" spans="2:6" ht="16.5" customHeight="1" thickBot="1" x14ac:dyDescent="0.3">
      <c r="B3695" s="14">
        <v>46060</v>
      </c>
      <c r="C3695" s="15" t="s">
        <v>223</v>
      </c>
      <c r="D3695" s="16" t="s">
        <v>479</v>
      </c>
      <c r="E3695" s="17">
        <v>1</v>
      </c>
      <c r="F3695" s="18">
        <v>5.8</v>
      </c>
    </row>
    <row r="3696" spans="2:6" ht="16.5" customHeight="1" thickBot="1" x14ac:dyDescent="0.3">
      <c r="B3696" s="14">
        <v>46060</v>
      </c>
      <c r="C3696" s="15" t="s">
        <v>225</v>
      </c>
      <c r="D3696" s="16" t="s">
        <v>481</v>
      </c>
      <c r="E3696" s="17">
        <v>3</v>
      </c>
      <c r="F3696" s="18">
        <v>18.899999999999999</v>
      </c>
    </row>
    <row r="3697" spans="2:6" ht="16.5" customHeight="1" thickBot="1" x14ac:dyDescent="0.3">
      <c r="B3697" s="14">
        <v>46060</v>
      </c>
      <c r="C3697" s="15" t="s">
        <v>226</v>
      </c>
      <c r="D3697" s="16" t="s">
        <v>482</v>
      </c>
      <c r="E3697" s="17">
        <v>1</v>
      </c>
      <c r="F3697" s="18">
        <v>5.5</v>
      </c>
    </row>
    <row r="3698" spans="2:6" ht="16.5" customHeight="1" thickBot="1" x14ac:dyDescent="0.3">
      <c r="B3698" s="14">
        <v>46060</v>
      </c>
      <c r="C3698" s="15" t="s">
        <v>231</v>
      </c>
      <c r="D3698" s="16" t="s">
        <v>487</v>
      </c>
      <c r="E3698" s="17">
        <v>4</v>
      </c>
      <c r="F3698" s="18">
        <v>27.2</v>
      </c>
    </row>
    <row r="3699" spans="2:6" ht="16.5" customHeight="1" thickBot="1" x14ac:dyDescent="0.3">
      <c r="B3699" s="14">
        <v>46060</v>
      </c>
      <c r="C3699" s="15" t="s">
        <v>156</v>
      </c>
      <c r="D3699" s="16" t="s">
        <v>727</v>
      </c>
      <c r="E3699" s="17">
        <v>1</v>
      </c>
      <c r="F3699" s="18">
        <v>5.3</v>
      </c>
    </row>
    <row r="3700" spans="2:6" ht="32.25" customHeight="1" thickBot="1" x14ac:dyDescent="0.3">
      <c r="B3700" s="14">
        <v>46060</v>
      </c>
      <c r="C3700" s="15" t="s">
        <v>208</v>
      </c>
      <c r="D3700" s="16" t="s">
        <v>464</v>
      </c>
      <c r="E3700" s="17">
        <v>1</v>
      </c>
      <c r="F3700" s="18">
        <v>2.8</v>
      </c>
    </row>
    <row r="3701" spans="2:6" ht="16.5" customHeight="1" thickBot="1" x14ac:dyDescent="0.3">
      <c r="B3701" s="14">
        <v>46060</v>
      </c>
      <c r="C3701" s="15" t="s">
        <v>199</v>
      </c>
      <c r="D3701" s="16" t="s">
        <v>674</v>
      </c>
      <c r="E3701" s="17">
        <v>1</v>
      </c>
      <c r="F3701" s="18">
        <v>7.7</v>
      </c>
    </row>
    <row r="3702" spans="2:6" ht="16.5" customHeight="1" thickBot="1" x14ac:dyDescent="0.3">
      <c r="B3702" s="14">
        <v>46060</v>
      </c>
      <c r="C3702" s="15" t="s">
        <v>204</v>
      </c>
      <c r="D3702" s="16" t="s">
        <v>668</v>
      </c>
      <c r="E3702" s="17">
        <v>1</v>
      </c>
      <c r="F3702" s="18">
        <v>8.3000000000000007</v>
      </c>
    </row>
    <row r="3703" spans="2:6" ht="16.5" customHeight="1" thickBot="1" x14ac:dyDescent="0.3">
      <c r="B3703" s="14">
        <v>46060</v>
      </c>
      <c r="C3703" s="15">
        <v>10017</v>
      </c>
      <c r="D3703" s="16" t="s">
        <v>691</v>
      </c>
      <c r="E3703" s="17">
        <v>1</v>
      </c>
      <c r="F3703" s="18">
        <v>9.4</v>
      </c>
    </row>
    <row r="3704" spans="2:6" ht="16.5" customHeight="1" thickBot="1" x14ac:dyDescent="0.3">
      <c r="B3704" s="14">
        <v>46060</v>
      </c>
      <c r="C3704" s="15">
        <v>10033</v>
      </c>
      <c r="D3704" s="16" t="s">
        <v>682</v>
      </c>
      <c r="E3704" s="17">
        <v>1</v>
      </c>
      <c r="F3704" s="18">
        <v>8.9</v>
      </c>
    </row>
    <row r="3705" spans="2:6" ht="16.5" customHeight="1" thickBot="1" x14ac:dyDescent="0.3">
      <c r="B3705" s="14">
        <v>46060</v>
      </c>
      <c r="C3705" s="15" t="s">
        <v>118</v>
      </c>
      <c r="D3705" s="16" t="s">
        <v>649</v>
      </c>
      <c r="E3705" s="17">
        <v>3</v>
      </c>
      <c r="F3705" s="18">
        <v>16.5</v>
      </c>
    </row>
    <row r="3706" spans="2:6" ht="16.5" customHeight="1" thickBot="1" x14ac:dyDescent="0.3">
      <c r="B3706" s="14">
        <v>46060</v>
      </c>
      <c r="C3706" s="15" t="s">
        <v>121</v>
      </c>
      <c r="D3706" s="16" t="s">
        <v>658</v>
      </c>
      <c r="E3706" s="17">
        <v>1</v>
      </c>
      <c r="F3706" s="18">
        <v>5.5</v>
      </c>
    </row>
    <row r="3707" spans="2:6" ht="16.5" customHeight="1" thickBot="1" x14ac:dyDescent="0.3">
      <c r="B3707" s="14">
        <v>46060</v>
      </c>
      <c r="C3707" s="15" t="s">
        <v>122</v>
      </c>
      <c r="D3707" s="16" t="s">
        <v>650</v>
      </c>
      <c r="E3707" s="17">
        <v>3</v>
      </c>
      <c r="F3707" s="18">
        <v>16.5</v>
      </c>
    </row>
    <row r="3708" spans="2:6" ht="16.5" customHeight="1" thickBot="1" x14ac:dyDescent="0.3">
      <c r="B3708" s="14">
        <v>46060</v>
      </c>
      <c r="C3708" s="15" t="s">
        <v>123</v>
      </c>
      <c r="D3708" s="16" t="s">
        <v>651</v>
      </c>
      <c r="E3708" s="17">
        <v>1</v>
      </c>
      <c r="F3708" s="18">
        <v>5.5</v>
      </c>
    </row>
    <row r="3709" spans="2:6" ht="16.5" customHeight="1" thickBot="1" x14ac:dyDescent="0.3">
      <c r="B3709" s="14">
        <v>46060</v>
      </c>
      <c r="C3709" s="15" t="s">
        <v>131</v>
      </c>
      <c r="D3709" s="16" t="s">
        <v>387</v>
      </c>
      <c r="E3709" s="17">
        <v>1</v>
      </c>
      <c r="F3709" s="18">
        <v>5.5</v>
      </c>
    </row>
    <row r="3710" spans="2:6" ht="16.5" customHeight="1" thickBot="1" x14ac:dyDescent="0.3">
      <c r="B3710" s="14">
        <v>46060</v>
      </c>
      <c r="C3710" s="15" t="s">
        <v>140</v>
      </c>
      <c r="D3710" s="16" t="s">
        <v>396</v>
      </c>
      <c r="E3710" s="17">
        <v>2</v>
      </c>
      <c r="F3710" s="18">
        <v>10</v>
      </c>
    </row>
    <row r="3711" spans="2:6" ht="16.5" customHeight="1" thickBot="1" x14ac:dyDescent="0.3">
      <c r="B3711" s="14">
        <v>46060</v>
      </c>
      <c r="C3711" s="15">
        <v>10009</v>
      </c>
      <c r="D3711" s="16" t="s">
        <v>660</v>
      </c>
      <c r="E3711" s="17">
        <v>2</v>
      </c>
      <c r="F3711" s="18">
        <v>3</v>
      </c>
    </row>
    <row r="3712" spans="2:6" ht="16.5" customHeight="1" thickBot="1" x14ac:dyDescent="0.3">
      <c r="B3712" s="22">
        <v>46060</v>
      </c>
      <c r="C3712" s="23">
        <v>10155</v>
      </c>
      <c r="D3712" s="24" t="s">
        <v>701</v>
      </c>
      <c r="E3712" s="25">
        <v>1</v>
      </c>
      <c r="F3712" s="26">
        <v>1.7</v>
      </c>
    </row>
    <row r="3713" spans="2:6" ht="15.75" customHeight="1" x14ac:dyDescent="0.25">
      <c r="B3713" s="14">
        <v>46062</v>
      </c>
      <c r="C3713" s="15" t="s">
        <v>103</v>
      </c>
      <c r="D3713" s="16" t="s">
        <v>653</v>
      </c>
      <c r="E3713" s="17">
        <v>1</v>
      </c>
      <c r="F3713" s="18">
        <v>5.5</v>
      </c>
    </row>
    <row r="3714" spans="2:6" ht="16.5" customHeight="1" thickBot="1" x14ac:dyDescent="0.3">
      <c r="B3714" s="14">
        <v>46062</v>
      </c>
      <c r="C3714" s="15" t="s">
        <v>104</v>
      </c>
      <c r="D3714" s="16" t="s">
        <v>360</v>
      </c>
      <c r="E3714" s="17">
        <v>1</v>
      </c>
      <c r="F3714" s="18">
        <v>5.5</v>
      </c>
    </row>
    <row r="3715" spans="2:6" ht="16.5" customHeight="1" thickBot="1" x14ac:dyDescent="0.3">
      <c r="B3715" s="14">
        <v>46062</v>
      </c>
      <c r="C3715" s="15" t="s">
        <v>106</v>
      </c>
      <c r="D3715" s="16" t="s">
        <v>710</v>
      </c>
      <c r="E3715" s="17">
        <v>1</v>
      </c>
      <c r="F3715" s="18">
        <v>5</v>
      </c>
    </row>
    <row r="3716" spans="2:6" ht="16.5" customHeight="1" thickBot="1" x14ac:dyDescent="0.3">
      <c r="B3716" s="14">
        <v>46062</v>
      </c>
      <c r="C3716" s="15" t="s">
        <v>108</v>
      </c>
      <c r="D3716" s="16" t="s">
        <v>364</v>
      </c>
      <c r="E3716" s="17">
        <v>1</v>
      </c>
      <c r="F3716" s="18">
        <v>5.3</v>
      </c>
    </row>
    <row r="3717" spans="2:6" ht="16.5" customHeight="1" thickBot="1" x14ac:dyDescent="0.3">
      <c r="B3717" s="14">
        <v>46062</v>
      </c>
      <c r="C3717" s="15" t="s">
        <v>110</v>
      </c>
      <c r="D3717" s="16" t="s">
        <v>667</v>
      </c>
      <c r="E3717" s="17">
        <v>1</v>
      </c>
      <c r="F3717" s="18">
        <v>5.5</v>
      </c>
    </row>
    <row r="3718" spans="2:6" ht="16.5" customHeight="1" thickBot="1" x14ac:dyDescent="0.3">
      <c r="B3718" s="14">
        <v>46062</v>
      </c>
      <c r="C3718" s="15" t="s">
        <v>111</v>
      </c>
      <c r="D3718" s="16" t="s">
        <v>367</v>
      </c>
      <c r="E3718" s="17">
        <v>1</v>
      </c>
      <c r="F3718" s="18">
        <v>5.5</v>
      </c>
    </row>
    <row r="3719" spans="2:6" ht="16.5" customHeight="1" thickBot="1" x14ac:dyDescent="0.3">
      <c r="B3719" s="14">
        <v>46062</v>
      </c>
      <c r="C3719" s="15" t="s">
        <v>115</v>
      </c>
      <c r="D3719" s="16" t="s">
        <v>640</v>
      </c>
      <c r="E3719" s="17">
        <v>1</v>
      </c>
      <c r="F3719" s="18">
        <v>5.8</v>
      </c>
    </row>
    <row r="3720" spans="2:6" ht="16.5" customHeight="1" thickBot="1" x14ac:dyDescent="0.3">
      <c r="B3720" s="14">
        <v>46062</v>
      </c>
      <c r="C3720" s="15" t="s">
        <v>125</v>
      </c>
      <c r="D3720" s="16" t="s">
        <v>381</v>
      </c>
      <c r="E3720" s="17">
        <v>1</v>
      </c>
      <c r="F3720" s="18">
        <v>5.3</v>
      </c>
    </row>
    <row r="3721" spans="2:6" ht="16.5" customHeight="1" thickBot="1" x14ac:dyDescent="0.3">
      <c r="B3721" s="14">
        <v>46062</v>
      </c>
      <c r="C3721" s="15" t="s">
        <v>129</v>
      </c>
      <c r="D3721" s="16" t="s">
        <v>385</v>
      </c>
      <c r="E3721" s="17">
        <v>2</v>
      </c>
      <c r="F3721" s="18">
        <v>10.6</v>
      </c>
    </row>
    <row r="3722" spans="2:6" ht="16.5" customHeight="1" thickBot="1" x14ac:dyDescent="0.3">
      <c r="B3722" s="14">
        <v>46062</v>
      </c>
      <c r="C3722" s="15" t="s">
        <v>132</v>
      </c>
      <c r="D3722" s="16" t="s">
        <v>388</v>
      </c>
      <c r="E3722" s="17">
        <v>4</v>
      </c>
      <c r="F3722" s="18">
        <v>22</v>
      </c>
    </row>
    <row r="3723" spans="2:6" ht="16.5" customHeight="1" thickBot="1" x14ac:dyDescent="0.3">
      <c r="B3723" s="14">
        <v>46062</v>
      </c>
      <c r="C3723" s="15" t="s">
        <v>136</v>
      </c>
      <c r="D3723" s="16" t="s">
        <v>726</v>
      </c>
      <c r="E3723" s="17">
        <v>1</v>
      </c>
      <c r="F3723" s="18">
        <v>5</v>
      </c>
    </row>
    <row r="3724" spans="2:6" ht="16.5" customHeight="1" thickBot="1" x14ac:dyDescent="0.3">
      <c r="B3724" s="14">
        <v>46062</v>
      </c>
      <c r="C3724" s="15" t="s">
        <v>138</v>
      </c>
      <c r="D3724" s="16" t="s">
        <v>394</v>
      </c>
      <c r="E3724" s="17">
        <v>1</v>
      </c>
      <c r="F3724" s="18">
        <v>5.5</v>
      </c>
    </row>
    <row r="3725" spans="2:6" ht="16.5" customHeight="1" thickBot="1" x14ac:dyDescent="0.3">
      <c r="B3725" s="14">
        <v>46062</v>
      </c>
      <c r="C3725" s="15" t="s">
        <v>139</v>
      </c>
      <c r="D3725" s="16" t="s">
        <v>395</v>
      </c>
      <c r="E3725" s="17">
        <v>1</v>
      </c>
      <c r="F3725" s="18">
        <v>5.5</v>
      </c>
    </row>
    <row r="3726" spans="2:6" ht="16.5" customHeight="1" thickBot="1" x14ac:dyDescent="0.3">
      <c r="B3726" s="14">
        <v>46062</v>
      </c>
      <c r="C3726" s="15" t="s">
        <v>157</v>
      </c>
      <c r="D3726" s="16" t="s">
        <v>413</v>
      </c>
      <c r="E3726" s="17">
        <v>8</v>
      </c>
      <c r="F3726" s="18">
        <v>52</v>
      </c>
    </row>
    <row r="3727" spans="2:6" ht="16.5" customHeight="1" thickBot="1" x14ac:dyDescent="0.3">
      <c r="B3727" s="14">
        <v>46062</v>
      </c>
      <c r="C3727" s="15" t="s">
        <v>165</v>
      </c>
      <c r="D3727" s="16" t="s">
        <v>421</v>
      </c>
      <c r="E3727" s="17">
        <v>1</v>
      </c>
      <c r="F3727" s="18">
        <v>6.5</v>
      </c>
    </row>
    <row r="3728" spans="2:6" ht="16.5" customHeight="1" thickBot="1" x14ac:dyDescent="0.3">
      <c r="B3728" s="14">
        <v>46062</v>
      </c>
      <c r="C3728" s="15" t="s">
        <v>174</v>
      </c>
      <c r="D3728" s="16" t="s">
        <v>661</v>
      </c>
      <c r="E3728" s="17">
        <v>1</v>
      </c>
      <c r="F3728" s="18">
        <v>5.8</v>
      </c>
    </row>
    <row r="3729" spans="2:6" ht="16.5" customHeight="1" thickBot="1" x14ac:dyDescent="0.3">
      <c r="B3729" s="14">
        <v>46062</v>
      </c>
      <c r="C3729" s="15" t="s">
        <v>179</v>
      </c>
      <c r="D3729" s="16" t="s">
        <v>712</v>
      </c>
      <c r="E3729" s="17">
        <v>1</v>
      </c>
      <c r="F3729" s="18">
        <v>5.3</v>
      </c>
    </row>
    <row r="3730" spans="2:6" ht="16.5" customHeight="1" thickBot="1" x14ac:dyDescent="0.3">
      <c r="B3730" s="14">
        <v>46062</v>
      </c>
      <c r="C3730" s="15" t="s">
        <v>184</v>
      </c>
      <c r="D3730" s="16" t="s">
        <v>440</v>
      </c>
      <c r="E3730" s="17">
        <v>1</v>
      </c>
      <c r="F3730" s="18">
        <v>5.3</v>
      </c>
    </row>
    <row r="3731" spans="2:6" ht="16.5" customHeight="1" thickBot="1" x14ac:dyDescent="0.3">
      <c r="B3731" s="14">
        <v>46062</v>
      </c>
      <c r="C3731" s="15" t="s">
        <v>195</v>
      </c>
      <c r="D3731" s="16" t="s">
        <v>451</v>
      </c>
      <c r="E3731" s="17">
        <v>10</v>
      </c>
      <c r="F3731" s="18">
        <v>55</v>
      </c>
    </row>
    <row r="3732" spans="2:6" ht="16.5" customHeight="1" thickBot="1" x14ac:dyDescent="0.3">
      <c r="B3732" s="14">
        <v>46062</v>
      </c>
      <c r="C3732" s="15" t="s">
        <v>201</v>
      </c>
      <c r="D3732" s="16" t="s">
        <v>664</v>
      </c>
      <c r="E3732" s="17">
        <v>2</v>
      </c>
      <c r="F3732" s="18">
        <v>11</v>
      </c>
    </row>
    <row r="3733" spans="2:6" ht="16.5" customHeight="1" thickBot="1" x14ac:dyDescent="0.3">
      <c r="B3733" s="14">
        <v>46062</v>
      </c>
      <c r="C3733" s="15" t="s">
        <v>205</v>
      </c>
      <c r="D3733" s="16" t="s">
        <v>461</v>
      </c>
      <c r="E3733" s="17">
        <v>1</v>
      </c>
      <c r="F3733" s="18">
        <v>5.7</v>
      </c>
    </row>
    <row r="3734" spans="2:6" ht="16.5" customHeight="1" thickBot="1" x14ac:dyDescent="0.3">
      <c r="B3734" s="14">
        <v>46062</v>
      </c>
      <c r="C3734" s="15" t="s">
        <v>207</v>
      </c>
      <c r="D3734" s="16" t="s">
        <v>463</v>
      </c>
      <c r="E3734" s="17">
        <v>2</v>
      </c>
      <c r="F3734" s="18">
        <v>5.2</v>
      </c>
    </row>
    <row r="3735" spans="2:6" ht="32.25" customHeight="1" thickBot="1" x14ac:dyDescent="0.3">
      <c r="B3735" s="14">
        <v>46062</v>
      </c>
      <c r="C3735" s="15" t="s">
        <v>215</v>
      </c>
      <c r="D3735" s="16" t="s">
        <v>471</v>
      </c>
      <c r="E3735" s="17">
        <v>5</v>
      </c>
      <c r="F3735" s="18">
        <v>34</v>
      </c>
    </row>
    <row r="3736" spans="2:6" ht="16.5" customHeight="1" thickBot="1" x14ac:dyDescent="0.3">
      <c r="B3736" s="14">
        <v>46062</v>
      </c>
      <c r="C3736" s="15" t="s">
        <v>218</v>
      </c>
      <c r="D3736" s="16" t="s">
        <v>655</v>
      </c>
      <c r="E3736" s="17">
        <v>1</v>
      </c>
      <c r="F3736" s="18">
        <v>5.5</v>
      </c>
    </row>
    <row r="3737" spans="2:6" ht="16.5" customHeight="1" thickBot="1" x14ac:dyDescent="0.3">
      <c r="B3737" s="14">
        <v>46062</v>
      </c>
      <c r="C3737" s="15" t="s">
        <v>219</v>
      </c>
      <c r="D3737" s="16" t="s">
        <v>475</v>
      </c>
      <c r="E3737" s="17">
        <v>3</v>
      </c>
      <c r="F3737" s="18">
        <v>18</v>
      </c>
    </row>
    <row r="3738" spans="2:6" ht="16.5" customHeight="1" thickBot="1" x14ac:dyDescent="0.3">
      <c r="B3738" s="14">
        <v>46062</v>
      </c>
      <c r="C3738" s="15" t="s">
        <v>223</v>
      </c>
      <c r="D3738" s="16" t="s">
        <v>479</v>
      </c>
      <c r="E3738" s="17">
        <v>1</v>
      </c>
      <c r="F3738" s="18">
        <v>5.8</v>
      </c>
    </row>
    <row r="3739" spans="2:6" ht="16.5" customHeight="1" thickBot="1" x14ac:dyDescent="0.3">
      <c r="B3739" s="14">
        <v>46062</v>
      </c>
      <c r="C3739" s="15" t="s">
        <v>225</v>
      </c>
      <c r="D3739" s="16" t="s">
        <v>481</v>
      </c>
      <c r="E3739" s="17">
        <v>1</v>
      </c>
      <c r="F3739" s="18">
        <v>6.3</v>
      </c>
    </row>
    <row r="3740" spans="2:6" ht="16.5" customHeight="1" thickBot="1" x14ac:dyDescent="0.3">
      <c r="B3740" s="14">
        <v>46062</v>
      </c>
      <c r="C3740" s="15" t="s">
        <v>226</v>
      </c>
      <c r="D3740" s="16" t="s">
        <v>482</v>
      </c>
      <c r="E3740" s="17">
        <v>1</v>
      </c>
      <c r="F3740" s="18">
        <v>5.5</v>
      </c>
    </row>
    <row r="3741" spans="2:6" ht="16.5" customHeight="1" thickBot="1" x14ac:dyDescent="0.3">
      <c r="B3741" s="14">
        <v>46062</v>
      </c>
      <c r="C3741" s="15" t="s">
        <v>231</v>
      </c>
      <c r="D3741" s="16" t="s">
        <v>487</v>
      </c>
      <c r="E3741" s="17">
        <v>5</v>
      </c>
      <c r="F3741" s="18">
        <v>34</v>
      </c>
    </row>
    <row r="3742" spans="2:6" ht="16.5" customHeight="1" thickBot="1" x14ac:dyDescent="0.3">
      <c r="B3742" s="14">
        <v>46062</v>
      </c>
      <c r="C3742" s="15" t="s">
        <v>235</v>
      </c>
      <c r="D3742" s="16" t="s">
        <v>702</v>
      </c>
      <c r="E3742" s="17">
        <v>1</v>
      </c>
      <c r="F3742" s="18">
        <v>5.8</v>
      </c>
    </row>
    <row r="3743" spans="2:6" ht="16.5" customHeight="1" thickBot="1" x14ac:dyDescent="0.3">
      <c r="B3743" s="14">
        <v>46062</v>
      </c>
      <c r="C3743" s="15" t="s">
        <v>208</v>
      </c>
      <c r="D3743" s="16" t="s">
        <v>464</v>
      </c>
      <c r="E3743" s="17">
        <v>3</v>
      </c>
      <c r="F3743" s="18">
        <v>8.4</v>
      </c>
    </row>
    <row r="3744" spans="2:6" ht="16.5" customHeight="1" thickBot="1" x14ac:dyDescent="0.3">
      <c r="B3744" s="14">
        <v>46062</v>
      </c>
      <c r="C3744" s="15" t="s">
        <v>204</v>
      </c>
      <c r="D3744" s="16" t="s">
        <v>668</v>
      </c>
      <c r="E3744" s="17">
        <v>1</v>
      </c>
      <c r="F3744" s="18">
        <v>8.3000000000000007</v>
      </c>
    </row>
    <row r="3745" spans="2:6" ht="16.5" customHeight="1" thickBot="1" x14ac:dyDescent="0.3">
      <c r="B3745" s="14">
        <v>46062</v>
      </c>
      <c r="C3745" s="15">
        <v>10010</v>
      </c>
      <c r="D3745" s="16" t="s">
        <v>679</v>
      </c>
      <c r="E3745" s="17">
        <v>1</v>
      </c>
      <c r="F3745" s="18">
        <v>8.9</v>
      </c>
    </row>
    <row r="3746" spans="2:6" ht="16.5" customHeight="1" thickBot="1" x14ac:dyDescent="0.3">
      <c r="B3746" s="14">
        <v>46062</v>
      </c>
      <c r="C3746" s="15" t="s">
        <v>118</v>
      </c>
      <c r="D3746" s="16" t="s">
        <v>649</v>
      </c>
      <c r="E3746" s="17">
        <v>1</v>
      </c>
      <c r="F3746" s="18">
        <v>5.5</v>
      </c>
    </row>
    <row r="3747" spans="2:6" ht="16.5" customHeight="1" thickBot="1" x14ac:dyDescent="0.3">
      <c r="B3747" s="14">
        <v>46062</v>
      </c>
      <c r="C3747" s="15" t="s">
        <v>119</v>
      </c>
      <c r="D3747" s="16" t="s">
        <v>657</v>
      </c>
      <c r="E3747" s="17">
        <v>1</v>
      </c>
      <c r="F3747" s="18">
        <v>5.5</v>
      </c>
    </row>
    <row r="3748" spans="2:6" ht="16.5" customHeight="1" thickBot="1" x14ac:dyDescent="0.3">
      <c r="B3748" s="14">
        <v>46062</v>
      </c>
      <c r="C3748" s="15" t="s">
        <v>131</v>
      </c>
      <c r="D3748" s="16" t="s">
        <v>387</v>
      </c>
      <c r="E3748" s="17">
        <v>1</v>
      </c>
      <c r="F3748" s="18">
        <v>5.5</v>
      </c>
    </row>
    <row r="3749" spans="2:6" ht="16.5" customHeight="1" thickBot="1" x14ac:dyDescent="0.3">
      <c r="B3749" s="14">
        <v>46062</v>
      </c>
      <c r="C3749" s="15" t="s">
        <v>134</v>
      </c>
      <c r="D3749" s="16" t="s">
        <v>390</v>
      </c>
      <c r="E3749" s="17">
        <v>1</v>
      </c>
      <c r="F3749" s="18">
        <v>5.5</v>
      </c>
    </row>
    <row r="3750" spans="2:6" ht="16.5" customHeight="1" thickBot="1" x14ac:dyDescent="0.3">
      <c r="B3750" s="14">
        <v>46062</v>
      </c>
      <c r="C3750" s="15">
        <v>10</v>
      </c>
      <c r="D3750" s="16" t="s">
        <v>700</v>
      </c>
      <c r="E3750" s="17">
        <v>2</v>
      </c>
      <c r="F3750" s="18">
        <v>2</v>
      </c>
    </row>
    <row r="3751" spans="2:6" ht="16.5" customHeight="1" thickBot="1" x14ac:dyDescent="0.3">
      <c r="B3751" s="14">
        <v>46062</v>
      </c>
      <c r="C3751" s="15">
        <v>10008</v>
      </c>
      <c r="D3751" s="16" t="s">
        <v>652</v>
      </c>
      <c r="E3751" s="17">
        <v>1</v>
      </c>
      <c r="F3751" s="18">
        <v>2.2000000000000002</v>
      </c>
    </row>
    <row r="3752" spans="2:6" ht="16.5" customHeight="1" thickBot="1" x14ac:dyDescent="0.3">
      <c r="B3752" s="22">
        <v>46062</v>
      </c>
      <c r="C3752" s="23">
        <v>10155</v>
      </c>
      <c r="D3752" s="24" t="s">
        <v>701</v>
      </c>
      <c r="E3752" s="25">
        <v>1</v>
      </c>
      <c r="F3752" s="26">
        <v>1.7</v>
      </c>
    </row>
    <row r="3753" spans="2:6" ht="15.75" customHeight="1" x14ac:dyDescent="0.25">
      <c r="B3753" s="14">
        <v>46062</v>
      </c>
      <c r="C3753" s="15" t="s">
        <v>103</v>
      </c>
      <c r="D3753" s="16" t="s">
        <v>653</v>
      </c>
      <c r="E3753" s="17">
        <v>1</v>
      </c>
      <c r="F3753" s="18">
        <v>5.5</v>
      </c>
    </row>
    <row r="3754" spans="2:6" ht="16.5" customHeight="1" thickBot="1" x14ac:dyDescent="0.3">
      <c r="B3754" s="14">
        <v>46062</v>
      </c>
      <c r="C3754" s="15" t="s">
        <v>104</v>
      </c>
      <c r="D3754" s="16" t="s">
        <v>360</v>
      </c>
      <c r="E3754" s="17">
        <v>6</v>
      </c>
      <c r="F3754" s="18">
        <v>33</v>
      </c>
    </row>
    <row r="3755" spans="2:6" ht="16.5" customHeight="1" thickBot="1" x14ac:dyDescent="0.3">
      <c r="B3755" s="14">
        <v>46062</v>
      </c>
      <c r="C3755" s="15" t="s">
        <v>106</v>
      </c>
      <c r="D3755" s="16" t="s">
        <v>710</v>
      </c>
      <c r="E3755" s="17">
        <v>2</v>
      </c>
      <c r="F3755" s="18">
        <v>10</v>
      </c>
    </row>
    <row r="3756" spans="2:6" ht="16.5" customHeight="1" thickBot="1" x14ac:dyDescent="0.3">
      <c r="B3756" s="14">
        <v>46062</v>
      </c>
      <c r="C3756" s="15" t="s">
        <v>107</v>
      </c>
      <c r="D3756" s="16" t="s">
        <v>705</v>
      </c>
      <c r="E3756" s="17">
        <v>2</v>
      </c>
      <c r="F3756" s="18">
        <v>10</v>
      </c>
    </row>
    <row r="3757" spans="2:6" ht="16.5" customHeight="1" thickBot="1" x14ac:dyDescent="0.3">
      <c r="B3757" s="14">
        <v>46062</v>
      </c>
      <c r="C3757" s="15" t="s">
        <v>110</v>
      </c>
      <c r="D3757" s="16" t="s">
        <v>667</v>
      </c>
      <c r="E3757" s="17">
        <v>1</v>
      </c>
      <c r="F3757" s="18">
        <v>5.5</v>
      </c>
    </row>
    <row r="3758" spans="2:6" ht="16.5" customHeight="1" thickBot="1" x14ac:dyDescent="0.3">
      <c r="B3758" s="14">
        <v>46062</v>
      </c>
      <c r="C3758" s="15" t="s">
        <v>111</v>
      </c>
      <c r="D3758" s="16" t="s">
        <v>367</v>
      </c>
      <c r="E3758" s="17">
        <v>2</v>
      </c>
      <c r="F3758" s="18">
        <v>11</v>
      </c>
    </row>
    <row r="3759" spans="2:6" ht="16.5" customHeight="1" thickBot="1" x14ac:dyDescent="0.3">
      <c r="B3759" s="14">
        <v>46062</v>
      </c>
      <c r="C3759" s="15" t="s">
        <v>112</v>
      </c>
      <c r="D3759" s="16" t="s">
        <v>669</v>
      </c>
      <c r="E3759" s="17">
        <v>2</v>
      </c>
      <c r="F3759" s="18">
        <v>11</v>
      </c>
    </row>
    <row r="3760" spans="2:6" ht="16.5" customHeight="1" thickBot="1" x14ac:dyDescent="0.3">
      <c r="B3760" s="14">
        <v>46062</v>
      </c>
      <c r="C3760" s="15" t="s">
        <v>130</v>
      </c>
      <c r="D3760" s="16" t="s">
        <v>386</v>
      </c>
      <c r="E3760" s="17">
        <v>3</v>
      </c>
      <c r="F3760" s="18">
        <v>16.5</v>
      </c>
    </row>
    <row r="3761" spans="2:6" ht="16.5" customHeight="1" thickBot="1" x14ac:dyDescent="0.3">
      <c r="B3761" s="14">
        <v>46062</v>
      </c>
      <c r="C3761" s="15" t="s">
        <v>132</v>
      </c>
      <c r="D3761" s="16" t="s">
        <v>388</v>
      </c>
      <c r="E3761" s="17">
        <v>2</v>
      </c>
      <c r="F3761" s="18">
        <v>11</v>
      </c>
    </row>
    <row r="3762" spans="2:6" ht="16.5" customHeight="1" thickBot="1" x14ac:dyDescent="0.3">
      <c r="B3762" s="14">
        <v>46062</v>
      </c>
      <c r="C3762" s="15" t="s">
        <v>136</v>
      </c>
      <c r="D3762" s="16" t="s">
        <v>726</v>
      </c>
      <c r="E3762" s="17">
        <v>1</v>
      </c>
      <c r="F3762" s="18">
        <v>5</v>
      </c>
    </row>
    <row r="3763" spans="2:6" ht="16.5" customHeight="1" thickBot="1" x14ac:dyDescent="0.3">
      <c r="B3763" s="14">
        <v>46062</v>
      </c>
      <c r="C3763" s="15" t="s">
        <v>138</v>
      </c>
      <c r="D3763" s="16" t="s">
        <v>394</v>
      </c>
      <c r="E3763" s="17">
        <v>3</v>
      </c>
      <c r="F3763" s="18">
        <v>16.5</v>
      </c>
    </row>
    <row r="3764" spans="2:6" ht="16.5" customHeight="1" thickBot="1" x14ac:dyDescent="0.3">
      <c r="B3764" s="14">
        <v>46062</v>
      </c>
      <c r="C3764" s="15" t="s">
        <v>139</v>
      </c>
      <c r="D3764" s="16" t="s">
        <v>395</v>
      </c>
      <c r="E3764" s="17">
        <v>2</v>
      </c>
      <c r="F3764" s="18">
        <v>11</v>
      </c>
    </row>
    <row r="3765" spans="2:6" ht="16.5" customHeight="1" thickBot="1" x14ac:dyDescent="0.3">
      <c r="B3765" s="14">
        <v>46062</v>
      </c>
      <c r="C3765" s="15" t="s">
        <v>150</v>
      </c>
      <c r="D3765" s="16" t="s">
        <v>406</v>
      </c>
      <c r="E3765" s="17">
        <v>2</v>
      </c>
      <c r="F3765" s="18">
        <v>11</v>
      </c>
    </row>
    <row r="3766" spans="2:6" ht="16.5" customHeight="1" thickBot="1" x14ac:dyDescent="0.3">
      <c r="B3766" s="14">
        <v>46062</v>
      </c>
      <c r="C3766" s="15" t="s">
        <v>157</v>
      </c>
      <c r="D3766" s="16" t="s">
        <v>413</v>
      </c>
      <c r="E3766" s="17">
        <v>3</v>
      </c>
      <c r="F3766" s="18">
        <v>19.5</v>
      </c>
    </row>
    <row r="3767" spans="2:6" ht="16.5" customHeight="1" thickBot="1" x14ac:dyDescent="0.3">
      <c r="B3767" s="14">
        <v>46062</v>
      </c>
      <c r="C3767" s="15" t="s">
        <v>165</v>
      </c>
      <c r="D3767" s="16" t="s">
        <v>421</v>
      </c>
      <c r="E3767" s="17">
        <v>1</v>
      </c>
      <c r="F3767" s="18">
        <v>6.5</v>
      </c>
    </row>
    <row r="3768" spans="2:6" ht="16.5" customHeight="1" thickBot="1" x14ac:dyDescent="0.3">
      <c r="B3768" s="14">
        <v>46062</v>
      </c>
      <c r="C3768" s="15" t="s">
        <v>170</v>
      </c>
      <c r="D3768" s="16" t="s">
        <v>676</v>
      </c>
      <c r="E3768" s="17">
        <v>1</v>
      </c>
      <c r="F3768" s="18">
        <v>5.3</v>
      </c>
    </row>
    <row r="3769" spans="2:6" ht="16.5" customHeight="1" thickBot="1" x14ac:dyDescent="0.3">
      <c r="B3769" s="14">
        <v>46062</v>
      </c>
      <c r="C3769" s="15" t="s">
        <v>171</v>
      </c>
      <c r="D3769" s="16" t="s">
        <v>670</v>
      </c>
      <c r="E3769" s="17">
        <v>1</v>
      </c>
      <c r="F3769" s="18">
        <v>6</v>
      </c>
    </row>
    <row r="3770" spans="2:6" ht="16.5" customHeight="1" thickBot="1" x14ac:dyDescent="0.3">
      <c r="B3770" s="14">
        <v>46062</v>
      </c>
      <c r="C3770" s="15" t="s">
        <v>172</v>
      </c>
      <c r="D3770" s="16" t="s">
        <v>643</v>
      </c>
      <c r="E3770" s="17">
        <v>1</v>
      </c>
      <c r="F3770" s="18">
        <v>5.7</v>
      </c>
    </row>
    <row r="3771" spans="2:6" ht="16.5" customHeight="1" thickBot="1" x14ac:dyDescent="0.3">
      <c r="B3771" s="14">
        <v>46062</v>
      </c>
      <c r="C3771" s="15" t="s">
        <v>179</v>
      </c>
      <c r="D3771" s="16" t="s">
        <v>712</v>
      </c>
      <c r="E3771" s="17">
        <v>1</v>
      </c>
      <c r="F3771" s="18">
        <v>5.3</v>
      </c>
    </row>
    <row r="3772" spans="2:6" ht="16.5" customHeight="1" thickBot="1" x14ac:dyDescent="0.3">
      <c r="B3772" s="14">
        <v>46062</v>
      </c>
      <c r="C3772" s="15" t="s">
        <v>184</v>
      </c>
      <c r="D3772" s="16" t="s">
        <v>440</v>
      </c>
      <c r="E3772" s="17">
        <v>1</v>
      </c>
      <c r="F3772" s="18">
        <v>5.3</v>
      </c>
    </row>
    <row r="3773" spans="2:6" ht="16.5" customHeight="1" thickBot="1" x14ac:dyDescent="0.3">
      <c r="B3773" s="14">
        <v>46062</v>
      </c>
      <c r="C3773" s="15" t="s">
        <v>193</v>
      </c>
      <c r="D3773" s="16" t="s">
        <v>449</v>
      </c>
      <c r="E3773" s="17">
        <v>1</v>
      </c>
      <c r="F3773" s="18">
        <v>6.8</v>
      </c>
    </row>
    <row r="3774" spans="2:6" ht="16.5" customHeight="1" thickBot="1" x14ac:dyDescent="0.3">
      <c r="B3774" s="14">
        <v>46062</v>
      </c>
      <c r="C3774" s="15" t="s">
        <v>195</v>
      </c>
      <c r="D3774" s="16" t="s">
        <v>451</v>
      </c>
      <c r="E3774" s="17">
        <v>11</v>
      </c>
      <c r="F3774" s="18">
        <v>60.5</v>
      </c>
    </row>
    <row r="3775" spans="2:6" ht="16.5" customHeight="1" thickBot="1" x14ac:dyDescent="0.3">
      <c r="B3775" s="14">
        <v>46062</v>
      </c>
      <c r="C3775" s="15" t="s">
        <v>205</v>
      </c>
      <c r="D3775" s="16" t="s">
        <v>461</v>
      </c>
      <c r="E3775" s="17">
        <v>1</v>
      </c>
      <c r="F3775" s="18">
        <v>5.7</v>
      </c>
    </row>
    <row r="3776" spans="2:6" ht="16.5" customHeight="1" thickBot="1" x14ac:dyDescent="0.3">
      <c r="B3776" s="14">
        <v>46062</v>
      </c>
      <c r="C3776" s="15" t="s">
        <v>207</v>
      </c>
      <c r="D3776" s="16" t="s">
        <v>463</v>
      </c>
      <c r="E3776" s="17">
        <v>1</v>
      </c>
      <c r="F3776" s="18">
        <v>2.6</v>
      </c>
    </row>
    <row r="3777" spans="2:6" ht="32.25" customHeight="1" thickBot="1" x14ac:dyDescent="0.3">
      <c r="B3777" s="14">
        <v>46062</v>
      </c>
      <c r="C3777" s="15" t="s">
        <v>213</v>
      </c>
      <c r="D3777" s="16" t="s">
        <v>469</v>
      </c>
      <c r="E3777" s="17">
        <v>1</v>
      </c>
      <c r="F3777" s="18">
        <v>5.8</v>
      </c>
    </row>
    <row r="3778" spans="2:6" ht="16.5" customHeight="1" thickBot="1" x14ac:dyDescent="0.3">
      <c r="B3778" s="14">
        <v>46062</v>
      </c>
      <c r="C3778" s="15" t="s">
        <v>215</v>
      </c>
      <c r="D3778" s="16" t="s">
        <v>471</v>
      </c>
      <c r="E3778" s="17">
        <v>7</v>
      </c>
      <c r="F3778" s="18">
        <v>47.6</v>
      </c>
    </row>
    <row r="3779" spans="2:6" ht="16.5" customHeight="1" thickBot="1" x14ac:dyDescent="0.3">
      <c r="B3779" s="14">
        <v>46062</v>
      </c>
      <c r="C3779" s="15" t="s">
        <v>217</v>
      </c>
      <c r="D3779" s="16" t="s">
        <v>473</v>
      </c>
      <c r="E3779" s="17">
        <v>1</v>
      </c>
      <c r="F3779" s="18">
        <v>5.5</v>
      </c>
    </row>
    <row r="3780" spans="2:6" ht="16.5" customHeight="1" thickBot="1" x14ac:dyDescent="0.3">
      <c r="B3780" s="14">
        <v>46062</v>
      </c>
      <c r="C3780" s="15" t="s">
        <v>218</v>
      </c>
      <c r="D3780" s="16" t="s">
        <v>655</v>
      </c>
      <c r="E3780" s="17">
        <v>3</v>
      </c>
      <c r="F3780" s="18">
        <v>16.5</v>
      </c>
    </row>
    <row r="3781" spans="2:6" ht="16.5" customHeight="1" thickBot="1" x14ac:dyDescent="0.3">
      <c r="B3781" s="14">
        <v>46062</v>
      </c>
      <c r="C3781" s="15" t="s">
        <v>219</v>
      </c>
      <c r="D3781" s="16" t="s">
        <v>475</v>
      </c>
      <c r="E3781" s="17">
        <v>5</v>
      </c>
      <c r="F3781" s="18">
        <v>30</v>
      </c>
    </row>
    <row r="3782" spans="2:6" ht="16.5" customHeight="1" thickBot="1" x14ac:dyDescent="0.3">
      <c r="B3782" s="14">
        <v>46062</v>
      </c>
      <c r="C3782" s="15" t="s">
        <v>220</v>
      </c>
      <c r="D3782" s="16" t="s">
        <v>656</v>
      </c>
      <c r="E3782" s="17">
        <v>1</v>
      </c>
      <c r="F3782" s="18">
        <v>5.3</v>
      </c>
    </row>
    <row r="3783" spans="2:6" ht="16.5" customHeight="1" thickBot="1" x14ac:dyDescent="0.3">
      <c r="B3783" s="14">
        <v>46062</v>
      </c>
      <c r="C3783" s="15" t="s">
        <v>221</v>
      </c>
      <c r="D3783" s="16" t="s">
        <v>477</v>
      </c>
      <c r="E3783" s="17">
        <v>1</v>
      </c>
      <c r="F3783" s="18">
        <v>6</v>
      </c>
    </row>
    <row r="3784" spans="2:6" ht="16.5" customHeight="1" thickBot="1" x14ac:dyDescent="0.3">
      <c r="B3784" s="14">
        <v>46062</v>
      </c>
      <c r="C3784" s="15" t="s">
        <v>223</v>
      </c>
      <c r="D3784" s="16" t="s">
        <v>479</v>
      </c>
      <c r="E3784" s="17">
        <v>1</v>
      </c>
      <c r="F3784" s="18">
        <v>5.8</v>
      </c>
    </row>
    <row r="3785" spans="2:6" ht="16.5" customHeight="1" thickBot="1" x14ac:dyDescent="0.3">
      <c r="B3785" s="14">
        <v>46062</v>
      </c>
      <c r="C3785" s="15" t="s">
        <v>225</v>
      </c>
      <c r="D3785" s="16" t="s">
        <v>481</v>
      </c>
      <c r="E3785" s="17">
        <v>1</v>
      </c>
      <c r="F3785" s="18">
        <v>6.3</v>
      </c>
    </row>
    <row r="3786" spans="2:6" ht="16.5" customHeight="1" thickBot="1" x14ac:dyDescent="0.3">
      <c r="B3786" s="14">
        <v>46062</v>
      </c>
      <c r="C3786" s="15" t="s">
        <v>226</v>
      </c>
      <c r="D3786" s="16" t="s">
        <v>482</v>
      </c>
      <c r="E3786" s="17">
        <v>1</v>
      </c>
      <c r="F3786" s="18">
        <v>5.5</v>
      </c>
    </row>
    <row r="3787" spans="2:6" ht="16.5" customHeight="1" thickBot="1" x14ac:dyDescent="0.3">
      <c r="B3787" s="14">
        <v>46062</v>
      </c>
      <c r="C3787" s="15" t="s">
        <v>231</v>
      </c>
      <c r="D3787" s="16" t="s">
        <v>487</v>
      </c>
      <c r="E3787" s="17">
        <v>13</v>
      </c>
      <c r="F3787" s="18">
        <v>88.4</v>
      </c>
    </row>
    <row r="3788" spans="2:6" ht="16.5" customHeight="1" thickBot="1" x14ac:dyDescent="0.3">
      <c r="B3788" s="14">
        <v>46062</v>
      </c>
      <c r="C3788" s="15" t="s">
        <v>232</v>
      </c>
      <c r="D3788" s="16" t="s">
        <v>488</v>
      </c>
      <c r="E3788" s="17">
        <v>1</v>
      </c>
      <c r="F3788" s="18">
        <v>5.5</v>
      </c>
    </row>
    <row r="3789" spans="2:6" ht="16.5" customHeight="1" thickBot="1" x14ac:dyDescent="0.3">
      <c r="B3789" s="14">
        <v>46062</v>
      </c>
      <c r="C3789" s="15" t="s">
        <v>234</v>
      </c>
      <c r="D3789" s="16" t="s">
        <v>728</v>
      </c>
      <c r="E3789" s="17">
        <v>1</v>
      </c>
      <c r="F3789" s="18">
        <v>6.8</v>
      </c>
    </row>
    <row r="3790" spans="2:6" ht="16.5" customHeight="1" thickBot="1" x14ac:dyDescent="0.3">
      <c r="B3790" s="14">
        <v>46062</v>
      </c>
      <c r="C3790" s="15" t="s">
        <v>235</v>
      </c>
      <c r="D3790" s="16" t="s">
        <v>702</v>
      </c>
      <c r="E3790" s="17">
        <v>1</v>
      </c>
      <c r="F3790" s="18">
        <v>5.8</v>
      </c>
    </row>
    <row r="3791" spans="2:6" ht="16.5" customHeight="1" thickBot="1" x14ac:dyDescent="0.3">
      <c r="B3791" s="14">
        <v>46062</v>
      </c>
      <c r="C3791" s="15" t="s">
        <v>199</v>
      </c>
      <c r="D3791" s="16" t="s">
        <v>674</v>
      </c>
      <c r="E3791" s="17">
        <v>1</v>
      </c>
      <c r="F3791" s="18">
        <v>7.7</v>
      </c>
    </row>
    <row r="3792" spans="2:6" ht="16.5" customHeight="1" thickBot="1" x14ac:dyDescent="0.3">
      <c r="B3792" s="14">
        <v>46062</v>
      </c>
      <c r="C3792" s="15" t="s">
        <v>200</v>
      </c>
      <c r="D3792" s="16" t="s">
        <v>646</v>
      </c>
      <c r="E3792" s="17">
        <v>3</v>
      </c>
      <c r="F3792" s="18">
        <v>22.2</v>
      </c>
    </row>
    <row r="3793" spans="2:6" ht="16.5" customHeight="1" thickBot="1" x14ac:dyDescent="0.3">
      <c r="B3793" s="14">
        <v>46062</v>
      </c>
      <c r="C3793" s="15">
        <v>10012</v>
      </c>
      <c r="D3793" s="16" t="s">
        <v>729</v>
      </c>
      <c r="E3793" s="17">
        <v>1</v>
      </c>
      <c r="F3793" s="18">
        <v>5.5</v>
      </c>
    </row>
    <row r="3794" spans="2:6" ht="16.5" customHeight="1" thickBot="1" x14ac:dyDescent="0.3">
      <c r="B3794" s="14">
        <v>46062</v>
      </c>
      <c r="C3794" s="15">
        <v>10015</v>
      </c>
      <c r="D3794" s="16" t="s">
        <v>671</v>
      </c>
      <c r="E3794" s="17">
        <v>1</v>
      </c>
      <c r="F3794" s="18">
        <v>7.9</v>
      </c>
    </row>
    <row r="3795" spans="2:6" ht="16.5" customHeight="1" thickBot="1" x14ac:dyDescent="0.3">
      <c r="B3795" s="14">
        <v>46062</v>
      </c>
      <c r="C3795" s="15">
        <v>10020</v>
      </c>
      <c r="D3795" s="16" t="s">
        <v>720</v>
      </c>
      <c r="E3795" s="17">
        <v>1</v>
      </c>
      <c r="F3795" s="18">
        <v>8.9</v>
      </c>
    </row>
    <row r="3796" spans="2:6" ht="16.5" customHeight="1" thickBot="1" x14ac:dyDescent="0.3">
      <c r="B3796" s="14">
        <v>46062</v>
      </c>
      <c r="C3796" s="15">
        <v>10048</v>
      </c>
      <c r="D3796" s="16" t="s">
        <v>722</v>
      </c>
      <c r="E3796" s="17">
        <v>3</v>
      </c>
      <c r="F3796" s="18">
        <v>16.5</v>
      </c>
    </row>
    <row r="3797" spans="2:6" ht="16.5" customHeight="1" thickBot="1" x14ac:dyDescent="0.3">
      <c r="B3797" s="14">
        <v>46062</v>
      </c>
      <c r="C3797" s="15" t="s">
        <v>117</v>
      </c>
      <c r="D3797" s="16" t="s">
        <v>648</v>
      </c>
      <c r="E3797" s="17">
        <v>5</v>
      </c>
      <c r="F3797" s="18">
        <v>27.5</v>
      </c>
    </row>
    <row r="3798" spans="2:6" ht="16.5" customHeight="1" thickBot="1" x14ac:dyDescent="0.3">
      <c r="B3798" s="14">
        <v>46062</v>
      </c>
      <c r="C3798" s="15" t="s">
        <v>118</v>
      </c>
      <c r="D3798" s="16" t="s">
        <v>649</v>
      </c>
      <c r="E3798" s="17">
        <v>2</v>
      </c>
      <c r="F3798" s="18">
        <v>11</v>
      </c>
    </row>
    <row r="3799" spans="2:6" ht="16.5" customHeight="1" thickBot="1" x14ac:dyDescent="0.3">
      <c r="B3799" s="14">
        <v>46062</v>
      </c>
      <c r="C3799" s="15" t="s">
        <v>120</v>
      </c>
      <c r="D3799" s="16" t="s">
        <v>693</v>
      </c>
      <c r="E3799" s="17">
        <v>1</v>
      </c>
      <c r="F3799" s="18">
        <v>5.5</v>
      </c>
    </row>
    <row r="3800" spans="2:6" ht="16.5" customHeight="1" thickBot="1" x14ac:dyDescent="0.3">
      <c r="B3800" s="14">
        <v>46062</v>
      </c>
      <c r="C3800" s="15" t="s">
        <v>121</v>
      </c>
      <c r="D3800" s="16" t="s">
        <v>658</v>
      </c>
      <c r="E3800" s="17">
        <v>1</v>
      </c>
      <c r="F3800" s="18">
        <v>5.5</v>
      </c>
    </row>
    <row r="3801" spans="2:6" ht="16.5" customHeight="1" thickBot="1" x14ac:dyDescent="0.3">
      <c r="B3801" s="14">
        <v>46062</v>
      </c>
      <c r="C3801" s="15" t="s">
        <v>122</v>
      </c>
      <c r="D3801" s="16" t="s">
        <v>650</v>
      </c>
      <c r="E3801" s="17">
        <v>3</v>
      </c>
      <c r="F3801" s="18">
        <v>16.5</v>
      </c>
    </row>
    <row r="3802" spans="2:6" ht="16.5" customHeight="1" thickBot="1" x14ac:dyDescent="0.3">
      <c r="B3802" s="14">
        <v>46062</v>
      </c>
      <c r="C3802" s="15" t="s">
        <v>123</v>
      </c>
      <c r="D3802" s="16" t="s">
        <v>651</v>
      </c>
      <c r="E3802" s="17">
        <v>4</v>
      </c>
      <c r="F3802" s="18">
        <v>22</v>
      </c>
    </row>
    <row r="3803" spans="2:6" ht="16.5" customHeight="1" thickBot="1" x14ac:dyDescent="0.3">
      <c r="B3803" s="14">
        <v>46062</v>
      </c>
      <c r="C3803" s="15" t="s">
        <v>131</v>
      </c>
      <c r="D3803" s="16" t="s">
        <v>387</v>
      </c>
      <c r="E3803" s="17">
        <v>2</v>
      </c>
      <c r="F3803" s="18">
        <v>11</v>
      </c>
    </row>
    <row r="3804" spans="2:6" ht="16.5" customHeight="1" thickBot="1" x14ac:dyDescent="0.3">
      <c r="B3804" s="14">
        <v>46062</v>
      </c>
      <c r="C3804" s="15" t="s">
        <v>134</v>
      </c>
      <c r="D3804" s="16" t="s">
        <v>390</v>
      </c>
      <c r="E3804" s="17">
        <v>1</v>
      </c>
      <c r="F3804" s="18">
        <v>5.5</v>
      </c>
    </row>
    <row r="3805" spans="2:6" ht="16.5" customHeight="1" thickBot="1" x14ac:dyDescent="0.3">
      <c r="B3805" s="14">
        <v>46062</v>
      </c>
      <c r="C3805" s="15" t="s">
        <v>135</v>
      </c>
      <c r="D3805" s="16" t="s">
        <v>391</v>
      </c>
      <c r="E3805" s="17">
        <v>3</v>
      </c>
      <c r="F3805" s="18">
        <v>12.9</v>
      </c>
    </row>
    <row r="3806" spans="2:6" ht="16.5" customHeight="1" thickBot="1" x14ac:dyDescent="0.3">
      <c r="B3806" s="14">
        <v>46062</v>
      </c>
      <c r="C3806" s="15" t="s">
        <v>140</v>
      </c>
      <c r="D3806" s="16" t="s">
        <v>396</v>
      </c>
      <c r="E3806" s="17">
        <v>5</v>
      </c>
      <c r="F3806" s="18">
        <v>25</v>
      </c>
    </row>
    <row r="3807" spans="2:6" ht="16.5" customHeight="1" thickBot="1" x14ac:dyDescent="0.3">
      <c r="B3807" s="14">
        <v>46062</v>
      </c>
      <c r="C3807" s="15" t="s">
        <v>148</v>
      </c>
      <c r="D3807" s="16" t="s">
        <v>404</v>
      </c>
      <c r="E3807" s="17">
        <v>2</v>
      </c>
      <c r="F3807" s="18">
        <v>10</v>
      </c>
    </row>
    <row r="3808" spans="2:6" ht="16.5" customHeight="1" thickBot="1" x14ac:dyDescent="0.3">
      <c r="B3808" s="14">
        <v>46062</v>
      </c>
      <c r="C3808" s="15">
        <v>10</v>
      </c>
      <c r="D3808" s="16" t="s">
        <v>700</v>
      </c>
      <c r="E3808" s="17">
        <v>2</v>
      </c>
      <c r="F3808" s="18">
        <v>2</v>
      </c>
    </row>
    <row r="3809" spans="2:6" ht="16.5" customHeight="1" thickBot="1" x14ac:dyDescent="0.3">
      <c r="B3809" s="14">
        <v>46062</v>
      </c>
      <c r="C3809" s="15">
        <v>10008</v>
      </c>
      <c r="D3809" s="16" t="s">
        <v>652</v>
      </c>
      <c r="E3809" s="17">
        <v>4</v>
      </c>
      <c r="F3809" s="18">
        <v>8.8000000000000007</v>
      </c>
    </row>
    <row r="3810" spans="2:6" ht="16.5" customHeight="1" thickBot="1" x14ac:dyDescent="0.3">
      <c r="B3810" s="22">
        <v>46062</v>
      </c>
      <c r="C3810" s="23">
        <v>10194</v>
      </c>
      <c r="D3810" s="24" t="s">
        <v>730</v>
      </c>
      <c r="E3810" s="25">
        <v>2</v>
      </c>
      <c r="F3810" s="26">
        <v>3.4</v>
      </c>
    </row>
    <row r="3811" spans="2:6" ht="15.75" customHeight="1" x14ac:dyDescent="0.25">
      <c r="B3811" s="14">
        <v>46064</v>
      </c>
      <c r="C3811" s="15" t="s">
        <v>103</v>
      </c>
      <c r="D3811" s="16" t="s">
        <v>653</v>
      </c>
      <c r="E3811" s="17">
        <v>1</v>
      </c>
      <c r="F3811" s="18">
        <v>5.5</v>
      </c>
    </row>
    <row r="3812" spans="2:6" ht="16.5" customHeight="1" thickBot="1" x14ac:dyDescent="0.3">
      <c r="B3812" s="14">
        <v>46064</v>
      </c>
      <c r="C3812" s="15" t="s">
        <v>115</v>
      </c>
      <c r="D3812" s="16" t="s">
        <v>640</v>
      </c>
      <c r="E3812" s="17">
        <v>1</v>
      </c>
      <c r="F3812" s="18">
        <v>5.8</v>
      </c>
    </row>
    <row r="3813" spans="2:6" ht="16.5" customHeight="1" thickBot="1" x14ac:dyDescent="0.3">
      <c r="B3813" s="14">
        <v>46064</v>
      </c>
      <c r="C3813" s="15" t="s">
        <v>132</v>
      </c>
      <c r="D3813" s="16" t="s">
        <v>388</v>
      </c>
      <c r="E3813" s="17">
        <v>1</v>
      </c>
      <c r="F3813" s="18">
        <v>5.5</v>
      </c>
    </row>
    <row r="3814" spans="2:6" ht="16.5" customHeight="1" thickBot="1" x14ac:dyDescent="0.3">
      <c r="B3814" s="14">
        <v>46064</v>
      </c>
      <c r="C3814" s="15" t="s">
        <v>138</v>
      </c>
      <c r="D3814" s="16" t="s">
        <v>394</v>
      </c>
      <c r="E3814" s="17">
        <v>1</v>
      </c>
      <c r="F3814" s="18">
        <v>5.5</v>
      </c>
    </row>
    <row r="3815" spans="2:6" ht="16.5" customHeight="1" thickBot="1" x14ac:dyDescent="0.3">
      <c r="B3815" s="14">
        <v>46064</v>
      </c>
      <c r="C3815" s="15" t="s">
        <v>157</v>
      </c>
      <c r="D3815" s="16" t="s">
        <v>413</v>
      </c>
      <c r="E3815" s="17">
        <v>2</v>
      </c>
      <c r="F3815" s="18">
        <v>13</v>
      </c>
    </row>
    <row r="3816" spans="2:6" ht="16.5" customHeight="1" thickBot="1" x14ac:dyDescent="0.3">
      <c r="B3816" s="14">
        <v>46064</v>
      </c>
      <c r="C3816" s="15" t="s">
        <v>165</v>
      </c>
      <c r="D3816" s="16" t="s">
        <v>421</v>
      </c>
      <c r="E3816" s="17">
        <v>1</v>
      </c>
      <c r="F3816" s="18">
        <v>6.5</v>
      </c>
    </row>
    <row r="3817" spans="2:6" ht="16.5" customHeight="1" thickBot="1" x14ac:dyDescent="0.3">
      <c r="B3817" s="14">
        <v>46064</v>
      </c>
      <c r="C3817" s="15" t="s">
        <v>171</v>
      </c>
      <c r="D3817" s="16" t="s">
        <v>670</v>
      </c>
      <c r="E3817" s="17">
        <v>1</v>
      </c>
      <c r="F3817" s="18">
        <v>6</v>
      </c>
    </row>
    <row r="3818" spans="2:6" ht="16.5" customHeight="1" thickBot="1" x14ac:dyDescent="0.3">
      <c r="B3818" s="14">
        <v>46064</v>
      </c>
      <c r="C3818" s="15" t="s">
        <v>174</v>
      </c>
      <c r="D3818" s="16" t="s">
        <v>661</v>
      </c>
      <c r="E3818" s="17">
        <v>1</v>
      </c>
      <c r="F3818" s="18">
        <v>5.8</v>
      </c>
    </row>
    <row r="3819" spans="2:6" ht="16.5" customHeight="1" thickBot="1" x14ac:dyDescent="0.3">
      <c r="B3819" s="14">
        <v>46064</v>
      </c>
      <c r="C3819" s="15" t="s">
        <v>182</v>
      </c>
      <c r="D3819" s="16" t="s">
        <v>711</v>
      </c>
      <c r="E3819" s="17">
        <v>1</v>
      </c>
      <c r="F3819" s="18">
        <v>5.2</v>
      </c>
    </row>
    <row r="3820" spans="2:6" ht="16.5" customHeight="1" thickBot="1" x14ac:dyDescent="0.3">
      <c r="B3820" s="14">
        <v>46064</v>
      </c>
      <c r="C3820" s="15" t="s">
        <v>193</v>
      </c>
      <c r="D3820" s="16" t="s">
        <v>449</v>
      </c>
      <c r="E3820" s="17">
        <v>1</v>
      </c>
      <c r="F3820" s="18">
        <v>6.8</v>
      </c>
    </row>
    <row r="3821" spans="2:6" ht="16.5" customHeight="1" thickBot="1" x14ac:dyDescent="0.3">
      <c r="B3821" s="14">
        <v>46064</v>
      </c>
      <c r="C3821" s="15" t="s">
        <v>195</v>
      </c>
      <c r="D3821" s="16" t="s">
        <v>451</v>
      </c>
      <c r="E3821" s="17">
        <v>8</v>
      </c>
      <c r="F3821" s="18">
        <v>44</v>
      </c>
    </row>
    <row r="3822" spans="2:6" ht="16.5" customHeight="1" thickBot="1" x14ac:dyDescent="0.3">
      <c r="B3822" s="14">
        <v>46064</v>
      </c>
      <c r="C3822" s="15" t="s">
        <v>207</v>
      </c>
      <c r="D3822" s="16" t="s">
        <v>463</v>
      </c>
      <c r="E3822" s="17">
        <v>3</v>
      </c>
      <c r="F3822" s="18">
        <v>7.8</v>
      </c>
    </row>
    <row r="3823" spans="2:6" ht="32.25" customHeight="1" thickBot="1" x14ac:dyDescent="0.3">
      <c r="B3823" s="14">
        <v>46064</v>
      </c>
      <c r="C3823" s="15" t="s">
        <v>215</v>
      </c>
      <c r="D3823" s="16" t="s">
        <v>471</v>
      </c>
      <c r="E3823" s="17">
        <v>5</v>
      </c>
      <c r="F3823" s="18">
        <v>34</v>
      </c>
    </row>
    <row r="3824" spans="2:6" ht="16.5" customHeight="1" thickBot="1" x14ac:dyDescent="0.3">
      <c r="B3824" s="14">
        <v>46064</v>
      </c>
      <c r="C3824" s="15" t="s">
        <v>218</v>
      </c>
      <c r="D3824" s="16" t="s">
        <v>655</v>
      </c>
      <c r="E3824" s="17">
        <v>1</v>
      </c>
      <c r="F3824" s="18">
        <v>5.5</v>
      </c>
    </row>
    <row r="3825" spans="2:6" ht="16.5" customHeight="1" thickBot="1" x14ac:dyDescent="0.3">
      <c r="B3825" s="14">
        <v>46064</v>
      </c>
      <c r="C3825" s="15" t="s">
        <v>219</v>
      </c>
      <c r="D3825" s="16" t="s">
        <v>475</v>
      </c>
      <c r="E3825" s="17">
        <v>2</v>
      </c>
      <c r="F3825" s="18">
        <v>12</v>
      </c>
    </row>
    <row r="3826" spans="2:6" ht="16.5" customHeight="1" thickBot="1" x14ac:dyDescent="0.3">
      <c r="B3826" s="14">
        <v>46064</v>
      </c>
      <c r="C3826" s="15" t="s">
        <v>225</v>
      </c>
      <c r="D3826" s="16" t="s">
        <v>481</v>
      </c>
      <c r="E3826" s="17">
        <v>1</v>
      </c>
      <c r="F3826" s="18">
        <v>6.3</v>
      </c>
    </row>
    <row r="3827" spans="2:6" ht="16.5" customHeight="1" thickBot="1" x14ac:dyDescent="0.3">
      <c r="B3827" s="14">
        <v>46064</v>
      </c>
      <c r="C3827" s="15" t="s">
        <v>231</v>
      </c>
      <c r="D3827" s="16" t="s">
        <v>487</v>
      </c>
      <c r="E3827" s="17">
        <v>3</v>
      </c>
      <c r="F3827" s="18">
        <v>20.399999999999999</v>
      </c>
    </row>
    <row r="3828" spans="2:6" ht="16.5" customHeight="1" thickBot="1" x14ac:dyDescent="0.3">
      <c r="B3828" s="14">
        <v>46064</v>
      </c>
      <c r="C3828" s="15" t="s">
        <v>232</v>
      </c>
      <c r="D3828" s="16" t="s">
        <v>488</v>
      </c>
      <c r="E3828" s="17">
        <v>2</v>
      </c>
      <c r="F3828" s="18">
        <v>11</v>
      </c>
    </row>
    <row r="3829" spans="2:6" ht="16.5" customHeight="1" thickBot="1" x14ac:dyDescent="0.3">
      <c r="B3829" s="14">
        <v>46064</v>
      </c>
      <c r="C3829" s="15" t="s">
        <v>234</v>
      </c>
      <c r="D3829" s="16" t="s">
        <v>728</v>
      </c>
      <c r="E3829" s="17">
        <v>1</v>
      </c>
      <c r="F3829" s="18">
        <v>6.8</v>
      </c>
    </row>
    <row r="3830" spans="2:6" ht="16.5" customHeight="1" thickBot="1" x14ac:dyDescent="0.3">
      <c r="B3830" s="14">
        <v>46064</v>
      </c>
      <c r="C3830" s="15" t="s">
        <v>204</v>
      </c>
      <c r="D3830" s="16" t="s">
        <v>668</v>
      </c>
      <c r="E3830" s="17">
        <v>1</v>
      </c>
      <c r="F3830" s="18">
        <v>8.3000000000000007</v>
      </c>
    </row>
    <row r="3831" spans="2:6" ht="16.5" customHeight="1" thickBot="1" x14ac:dyDescent="0.3">
      <c r="B3831" s="14">
        <v>46064</v>
      </c>
      <c r="C3831" s="15">
        <v>10020</v>
      </c>
      <c r="D3831" s="16" t="s">
        <v>720</v>
      </c>
      <c r="E3831" s="17">
        <v>1</v>
      </c>
      <c r="F3831" s="18">
        <v>8.9</v>
      </c>
    </row>
    <row r="3832" spans="2:6" ht="16.5" customHeight="1" thickBot="1" x14ac:dyDescent="0.3">
      <c r="B3832" s="14">
        <v>46064</v>
      </c>
      <c r="C3832" s="15">
        <v>10033</v>
      </c>
      <c r="D3832" s="16" t="s">
        <v>682</v>
      </c>
      <c r="E3832" s="17">
        <v>1</v>
      </c>
      <c r="F3832" s="18">
        <v>8.9</v>
      </c>
    </row>
    <row r="3833" spans="2:6" ht="16.5" customHeight="1" thickBot="1" x14ac:dyDescent="0.3">
      <c r="B3833" s="14">
        <v>46064</v>
      </c>
      <c r="C3833" s="15">
        <v>10047</v>
      </c>
      <c r="D3833" s="16" t="s">
        <v>680</v>
      </c>
      <c r="E3833" s="17">
        <v>1</v>
      </c>
      <c r="F3833" s="18">
        <v>7.9</v>
      </c>
    </row>
    <row r="3834" spans="2:6" ht="16.5" customHeight="1" thickBot="1" x14ac:dyDescent="0.3">
      <c r="B3834" s="14">
        <v>46064</v>
      </c>
      <c r="C3834" s="15" t="s">
        <v>118</v>
      </c>
      <c r="D3834" s="16" t="s">
        <v>649</v>
      </c>
      <c r="E3834" s="17">
        <v>4</v>
      </c>
      <c r="F3834" s="18">
        <v>22</v>
      </c>
    </row>
    <row r="3835" spans="2:6" ht="16.5" customHeight="1" thickBot="1" x14ac:dyDescent="0.3">
      <c r="B3835" s="14">
        <v>46064</v>
      </c>
      <c r="C3835" s="15" t="s">
        <v>119</v>
      </c>
      <c r="D3835" s="16" t="s">
        <v>657</v>
      </c>
      <c r="E3835" s="17">
        <v>1</v>
      </c>
      <c r="F3835" s="18">
        <v>5.5</v>
      </c>
    </row>
    <row r="3836" spans="2:6" ht="16.5" customHeight="1" thickBot="1" x14ac:dyDescent="0.3">
      <c r="B3836" s="14">
        <v>46064</v>
      </c>
      <c r="C3836" s="15" t="s">
        <v>123</v>
      </c>
      <c r="D3836" s="16" t="s">
        <v>651</v>
      </c>
      <c r="E3836" s="17">
        <v>4</v>
      </c>
      <c r="F3836" s="18">
        <v>22</v>
      </c>
    </row>
    <row r="3837" spans="2:6" ht="16.5" customHeight="1" thickBot="1" x14ac:dyDescent="0.3">
      <c r="B3837" s="14">
        <v>46064</v>
      </c>
      <c r="C3837" s="15" t="s">
        <v>131</v>
      </c>
      <c r="D3837" s="16" t="s">
        <v>387</v>
      </c>
      <c r="E3837" s="17">
        <v>1</v>
      </c>
      <c r="F3837" s="18">
        <v>5.5</v>
      </c>
    </row>
    <row r="3838" spans="2:6" ht="16.5" customHeight="1" thickBot="1" x14ac:dyDescent="0.3">
      <c r="B3838" s="14">
        <v>46064</v>
      </c>
      <c r="C3838" s="15" t="s">
        <v>134</v>
      </c>
      <c r="D3838" s="16" t="s">
        <v>390</v>
      </c>
      <c r="E3838" s="17">
        <v>1</v>
      </c>
      <c r="F3838" s="18">
        <v>5.5</v>
      </c>
    </row>
    <row r="3839" spans="2:6" ht="16.5" customHeight="1" thickBot="1" x14ac:dyDescent="0.3">
      <c r="B3839" s="14">
        <v>46064</v>
      </c>
      <c r="C3839" s="15" t="s">
        <v>140</v>
      </c>
      <c r="D3839" s="16" t="s">
        <v>396</v>
      </c>
      <c r="E3839" s="17">
        <v>1</v>
      </c>
      <c r="F3839" s="18">
        <v>5</v>
      </c>
    </row>
    <row r="3840" spans="2:6" ht="16.5" customHeight="1" thickBot="1" x14ac:dyDescent="0.3">
      <c r="B3840" s="14">
        <v>46064</v>
      </c>
      <c r="C3840" s="15" t="s">
        <v>148</v>
      </c>
      <c r="D3840" s="16" t="s">
        <v>404</v>
      </c>
      <c r="E3840" s="17">
        <v>1</v>
      </c>
      <c r="F3840" s="18">
        <v>5</v>
      </c>
    </row>
    <row r="3841" spans="2:6" ht="16.5" customHeight="1" thickBot="1" x14ac:dyDescent="0.3">
      <c r="B3841" s="14">
        <v>46064</v>
      </c>
      <c r="C3841" s="15">
        <v>10</v>
      </c>
      <c r="D3841" s="16" t="s">
        <v>700</v>
      </c>
      <c r="E3841" s="17">
        <v>2</v>
      </c>
      <c r="F3841" s="18">
        <v>2</v>
      </c>
    </row>
    <row r="3842" spans="2:6" ht="16.5" customHeight="1" thickBot="1" x14ac:dyDescent="0.3">
      <c r="B3842" s="14">
        <v>46064</v>
      </c>
      <c r="C3842" s="15">
        <v>10008</v>
      </c>
      <c r="D3842" s="16" t="s">
        <v>652</v>
      </c>
      <c r="E3842" s="17">
        <v>1</v>
      </c>
      <c r="F3842" s="18">
        <v>2.2000000000000002</v>
      </c>
    </row>
    <row r="3843" spans="2:6" ht="16.5" customHeight="1" thickBot="1" x14ac:dyDescent="0.3">
      <c r="B3843" s="14">
        <v>46064</v>
      </c>
      <c r="C3843" s="15">
        <v>10009</v>
      </c>
      <c r="D3843" s="16" t="s">
        <v>660</v>
      </c>
      <c r="E3843" s="17">
        <v>1</v>
      </c>
      <c r="F3843" s="18">
        <v>1.5</v>
      </c>
    </row>
    <row r="3844" spans="2:6" ht="16.5" customHeight="1" thickBot="1" x14ac:dyDescent="0.3">
      <c r="B3844" s="14">
        <v>46064</v>
      </c>
      <c r="C3844" s="15">
        <v>10155</v>
      </c>
      <c r="D3844" s="16" t="s">
        <v>701</v>
      </c>
      <c r="E3844" s="17">
        <v>1</v>
      </c>
      <c r="F3844" s="18">
        <v>1.7</v>
      </c>
    </row>
    <row r="3845" spans="2:6" ht="16.5" customHeight="1" thickBot="1" x14ac:dyDescent="0.3">
      <c r="B3845" s="14">
        <v>46064</v>
      </c>
      <c r="C3845" s="15">
        <v>10193</v>
      </c>
      <c r="D3845" s="16" t="s">
        <v>731</v>
      </c>
      <c r="E3845" s="17">
        <v>1</v>
      </c>
      <c r="F3845" s="18">
        <v>2.5</v>
      </c>
    </row>
    <row r="3846" spans="2:6" ht="16.5" customHeight="1" thickBot="1" x14ac:dyDescent="0.3">
      <c r="B3846" s="22">
        <v>46064</v>
      </c>
      <c r="C3846" s="23">
        <v>10194</v>
      </c>
      <c r="D3846" s="24" t="s">
        <v>730</v>
      </c>
      <c r="E3846" s="25">
        <v>1</v>
      </c>
      <c r="F3846" s="26">
        <v>1.7</v>
      </c>
    </row>
    <row r="3847" spans="2:6" ht="15.75" customHeight="1" x14ac:dyDescent="0.25">
      <c r="B3847" s="14">
        <v>46064</v>
      </c>
      <c r="C3847" s="15" t="s">
        <v>103</v>
      </c>
      <c r="D3847" s="16" t="s">
        <v>653</v>
      </c>
      <c r="E3847" s="17">
        <v>3</v>
      </c>
      <c r="F3847" s="18">
        <v>16.5</v>
      </c>
    </row>
    <row r="3848" spans="2:6" ht="16.5" customHeight="1" thickBot="1" x14ac:dyDescent="0.3">
      <c r="B3848" s="14">
        <v>46064</v>
      </c>
      <c r="C3848" s="15" t="s">
        <v>108</v>
      </c>
      <c r="D3848" s="16" t="s">
        <v>364</v>
      </c>
      <c r="E3848" s="17">
        <v>1</v>
      </c>
      <c r="F3848" s="18">
        <v>5.3</v>
      </c>
    </row>
    <row r="3849" spans="2:6" ht="16.5" customHeight="1" thickBot="1" x14ac:dyDescent="0.3">
      <c r="B3849" s="14">
        <v>46064</v>
      </c>
      <c r="C3849" s="15" t="s">
        <v>110</v>
      </c>
      <c r="D3849" s="16" t="s">
        <v>667</v>
      </c>
      <c r="E3849" s="17">
        <v>1</v>
      </c>
      <c r="F3849" s="18">
        <v>5.5</v>
      </c>
    </row>
    <row r="3850" spans="2:6" ht="16.5" customHeight="1" thickBot="1" x14ac:dyDescent="0.3">
      <c r="B3850" s="14">
        <v>46064</v>
      </c>
      <c r="C3850" s="15" t="s">
        <v>111</v>
      </c>
      <c r="D3850" s="16" t="s">
        <v>367</v>
      </c>
      <c r="E3850" s="17">
        <v>1</v>
      </c>
      <c r="F3850" s="18">
        <v>5.5</v>
      </c>
    </row>
    <row r="3851" spans="2:6" ht="16.5" customHeight="1" thickBot="1" x14ac:dyDescent="0.3">
      <c r="B3851" s="14">
        <v>46064</v>
      </c>
      <c r="C3851" s="15" t="s">
        <v>115</v>
      </c>
      <c r="D3851" s="16" t="s">
        <v>640</v>
      </c>
      <c r="E3851" s="17">
        <v>2</v>
      </c>
      <c r="F3851" s="18">
        <v>11.6</v>
      </c>
    </row>
    <row r="3852" spans="2:6" ht="16.5" customHeight="1" thickBot="1" x14ac:dyDescent="0.3">
      <c r="B3852" s="14">
        <v>46064</v>
      </c>
      <c r="C3852" s="15" t="s">
        <v>129</v>
      </c>
      <c r="D3852" s="16" t="s">
        <v>385</v>
      </c>
      <c r="E3852" s="17">
        <v>2</v>
      </c>
      <c r="F3852" s="18">
        <v>10.6</v>
      </c>
    </row>
    <row r="3853" spans="2:6" ht="16.5" customHeight="1" thickBot="1" x14ac:dyDescent="0.3">
      <c r="B3853" s="14">
        <v>46064</v>
      </c>
      <c r="C3853" s="15" t="s">
        <v>130</v>
      </c>
      <c r="D3853" s="16" t="s">
        <v>386</v>
      </c>
      <c r="E3853" s="17">
        <v>1</v>
      </c>
      <c r="F3853" s="18">
        <v>5.5</v>
      </c>
    </row>
    <row r="3854" spans="2:6" ht="16.5" customHeight="1" thickBot="1" x14ac:dyDescent="0.3">
      <c r="B3854" s="14">
        <v>46064</v>
      </c>
      <c r="C3854" s="15" t="s">
        <v>138</v>
      </c>
      <c r="D3854" s="16" t="s">
        <v>394</v>
      </c>
      <c r="E3854" s="17">
        <v>1</v>
      </c>
      <c r="F3854" s="18">
        <v>5.5</v>
      </c>
    </row>
    <row r="3855" spans="2:6" ht="16.5" customHeight="1" thickBot="1" x14ac:dyDescent="0.3">
      <c r="B3855" s="14">
        <v>46064</v>
      </c>
      <c r="C3855" s="15" t="s">
        <v>157</v>
      </c>
      <c r="D3855" s="16" t="s">
        <v>413</v>
      </c>
      <c r="E3855" s="17">
        <v>2</v>
      </c>
      <c r="F3855" s="18">
        <v>13</v>
      </c>
    </row>
    <row r="3856" spans="2:6" ht="16.5" customHeight="1" thickBot="1" x14ac:dyDescent="0.3">
      <c r="B3856" s="14">
        <v>46064</v>
      </c>
      <c r="C3856" s="15" t="s">
        <v>171</v>
      </c>
      <c r="D3856" s="16" t="s">
        <v>670</v>
      </c>
      <c r="E3856" s="17">
        <v>1</v>
      </c>
      <c r="F3856" s="18">
        <v>6</v>
      </c>
    </row>
    <row r="3857" spans="2:6" ht="16.5" customHeight="1" thickBot="1" x14ac:dyDescent="0.3">
      <c r="B3857" s="14">
        <v>46064</v>
      </c>
      <c r="C3857" s="15" t="s">
        <v>195</v>
      </c>
      <c r="D3857" s="16" t="s">
        <v>451</v>
      </c>
      <c r="E3857" s="17">
        <v>7</v>
      </c>
      <c r="F3857" s="18">
        <v>38.5</v>
      </c>
    </row>
    <row r="3858" spans="2:6" ht="16.5" customHeight="1" thickBot="1" x14ac:dyDescent="0.3">
      <c r="B3858" s="14">
        <v>46064</v>
      </c>
      <c r="C3858" s="15" t="s">
        <v>196</v>
      </c>
      <c r="D3858" s="16" t="s">
        <v>692</v>
      </c>
      <c r="E3858" s="17">
        <v>1</v>
      </c>
      <c r="F3858" s="18">
        <v>6.5</v>
      </c>
    </row>
    <row r="3859" spans="2:6" ht="16.5" customHeight="1" thickBot="1" x14ac:dyDescent="0.3">
      <c r="B3859" s="14">
        <v>46064</v>
      </c>
      <c r="C3859" s="15" t="s">
        <v>205</v>
      </c>
      <c r="D3859" s="16" t="s">
        <v>461</v>
      </c>
      <c r="E3859" s="17">
        <v>1</v>
      </c>
      <c r="F3859" s="18">
        <v>5.7</v>
      </c>
    </row>
    <row r="3860" spans="2:6" ht="16.5" customHeight="1" thickBot="1" x14ac:dyDescent="0.3">
      <c r="B3860" s="14">
        <v>46064</v>
      </c>
      <c r="C3860" s="15" t="s">
        <v>207</v>
      </c>
      <c r="D3860" s="16" t="s">
        <v>463</v>
      </c>
      <c r="E3860" s="17">
        <v>2</v>
      </c>
      <c r="F3860" s="18">
        <v>5.2</v>
      </c>
    </row>
    <row r="3861" spans="2:6" ht="32.25" customHeight="1" thickBot="1" x14ac:dyDescent="0.3">
      <c r="B3861" s="14">
        <v>46064</v>
      </c>
      <c r="C3861" s="15" t="s">
        <v>215</v>
      </c>
      <c r="D3861" s="16" t="s">
        <v>471</v>
      </c>
      <c r="E3861" s="17">
        <v>5</v>
      </c>
      <c r="F3861" s="18">
        <v>34</v>
      </c>
    </row>
    <row r="3862" spans="2:6" ht="16.5" customHeight="1" thickBot="1" x14ac:dyDescent="0.3">
      <c r="B3862" s="14">
        <v>46064</v>
      </c>
      <c r="C3862" s="15" t="s">
        <v>216</v>
      </c>
      <c r="D3862" s="16" t="s">
        <v>472</v>
      </c>
      <c r="E3862" s="17">
        <v>1</v>
      </c>
      <c r="F3862" s="18">
        <v>6.3</v>
      </c>
    </row>
    <row r="3863" spans="2:6" ht="16.5" customHeight="1" thickBot="1" x14ac:dyDescent="0.3">
      <c r="B3863" s="14">
        <v>46064</v>
      </c>
      <c r="C3863" s="15" t="s">
        <v>218</v>
      </c>
      <c r="D3863" s="16" t="s">
        <v>655</v>
      </c>
      <c r="E3863" s="17">
        <v>1</v>
      </c>
      <c r="F3863" s="18">
        <v>5.5</v>
      </c>
    </row>
    <row r="3864" spans="2:6" ht="16.5" customHeight="1" thickBot="1" x14ac:dyDescent="0.3">
      <c r="B3864" s="14">
        <v>46064</v>
      </c>
      <c r="C3864" s="15" t="s">
        <v>219</v>
      </c>
      <c r="D3864" s="16" t="s">
        <v>475</v>
      </c>
      <c r="E3864" s="17">
        <v>1</v>
      </c>
      <c r="F3864" s="18">
        <v>6</v>
      </c>
    </row>
    <row r="3865" spans="2:6" ht="16.5" customHeight="1" thickBot="1" x14ac:dyDescent="0.3">
      <c r="B3865" s="14">
        <v>46064</v>
      </c>
      <c r="C3865" s="15" t="s">
        <v>221</v>
      </c>
      <c r="D3865" s="16" t="s">
        <v>477</v>
      </c>
      <c r="E3865" s="17">
        <v>1</v>
      </c>
      <c r="F3865" s="18">
        <v>6</v>
      </c>
    </row>
    <row r="3866" spans="2:6" ht="16.5" customHeight="1" thickBot="1" x14ac:dyDescent="0.3">
      <c r="B3866" s="14">
        <v>46064</v>
      </c>
      <c r="C3866" s="15" t="s">
        <v>223</v>
      </c>
      <c r="D3866" s="16" t="s">
        <v>479</v>
      </c>
      <c r="E3866" s="17">
        <v>1</v>
      </c>
      <c r="F3866" s="18">
        <v>5.8</v>
      </c>
    </row>
    <row r="3867" spans="2:6" ht="16.5" customHeight="1" thickBot="1" x14ac:dyDescent="0.3">
      <c r="B3867" s="14">
        <v>46064</v>
      </c>
      <c r="C3867" s="15" t="s">
        <v>225</v>
      </c>
      <c r="D3867" s="16" t="s">
        <v>481</v>
      </c>
      <c r="E3867" s="17">
        <v>1</v>
      </c>
      <c r="F3867" s="18">
        <v>6.3</v>
      </c>
    </row>
    <row r="3868" spans="2:6" ht="16.5" customHeight="1" thickBot="1" x14ac:dyDescent="0.3">
      <c r="B3868" s="14">
        <v>46064</v>
      </c>
      <c r="C3868" s="15" t="s">
        <v>231</v>
      </c>
      <c r="D3868" s="16" t="s">
        <v>487</v>
      </c>
      <c r="E3868" s="17">
        <v>2</v>
      </c>
      <c r="F3868" s="18">
        <v>13.6</v>
      </c>
    </row>
    <row r="3869" spans="2:6" ht="16.5" customHeight="1" thickBot="1" x14ac:dyDescent="0.3">
      <c r="B3869" s="14">
        <v>46064</v>
      </c>
      <c r="C3869" s="15" t="s">
        <v>232</v>
      </c>
      <c r="D3869" s="16" t="s">
        <v>488</v>
      </c>
      <c r="E3869" s="17">
        <v>2</v>
      </c>
      <c r="F3869" s="18">
        <v>11</v>
      </c>
    </row>
    <row r="3870" spans="2:6" ht="16.5" customHeight="1" thickBot="1" x14ac:dyDescent="0.3">
      <c r="B3870" s="14">
        <v>46064</v>
      </c>
      <c r="C3870" s="15" t="s">
        <v>235</v>
      </c>
      <c r="D3870" s="16" t="s">
        <v>702</v>
      </c>
      <c r="E3870" s="17">
        <v>2</v>
      </c>
      <c r="F3870" s="18">
        <v>11.6</v>
      </c>
    </row>
    <row r="3871" spans="2:6" ht="16.5" customHeight="1" thickBot="1" x14ac:dyDescent="0.3">
      <c r="B3871" s="14">
        <v>46064</v>
      </c>
      <c r="C3871" s="15" t="s">
        <v>119</v>
      </c>
      <c r="D3871" s="16" t="s">
        <v>657</v>
      </c>
      <c r="E3871" s="17">
        <v>2</v>
      </c>
      <c r="F3871" s="18">
        <v>11</v>
      </c>
    </row>
    <row r="3872" spans="2:6" ht="16.5" customHeight="1" thickBot="1" x14ac:dyDescent="0.3">
      <c r="B3872" s="14">
        <v>46064</v>
      </c>
      <c r="C3872" s="15" t="s">
        <v>122</v>
      </c>
      <c r="D3872" s="16" t="s">
        <v>650</v>
      </c>
      <c r="E3872" s="17">
        <v>1</v>
      </c>
      <c r="F3872" s="18">
        <v>5.5</v>
      </c>
    </row>
    <row r="3873" spans="2:6" ht="16.5" customHeight="1" thickBot="1" x14ac:dyDescent="0.3">
      <c r="B3873" s="14">
        <v>46064</v>
      </c>
      <c r="C3873" s="15" t="s">
        <v>131</v>
      </c>
      <c r="D3873" s="16" t="s">
        <v>387</v>
      </c>
      <c r="E3873" s="17">
        <v>1</v>
      </c>
      <c r="F3873" s="18">
        <v>5.5</v>
      </c>
    </row>
    <row r="3874" spans="2:6" ht="16.5" customHeight="1" thickBot="1" x14ac:dyDescent="0.3">
      <c r="B3874" s="22">
        <v>46064</v>
      </c>
      <c r="C3874" s="23">
        <v>10</v>
      </c>
      <c r="D3874" s="24" t="s">
        <v>700</v>
      </c>
      <c r="E3874" s="25">
        <v>3</v>
      </c>
      <c r="F3874" s="26">
        <v>3</v>
      </c>
    </row>
    <row r="3875" spans="2:6" ht="15.75" customHeight="1" x14ac:dyDescent="0.25">
      <c r="B3875" s="14">
        <v>46065</v>
      </c>
      <c r="C3875" s="15" t="s">
        <v>103</v>
      </c>
      <c r="D3875" s="16" t="s">
        <v>653</v>
      </c>
      <c r="E3875" s="17">
        <v>2</v>
      </c>
      <c r="F3875" s="18">
        <v>11</v>
      </c>
    </row>
    <row r="3876" spans="2:6" ht="16.5" customHeight="1" thickBot="1" x14ac:dyDescent="0.3">
      <c r="B3876" s="14">
        <v>46065</v>
      </c>
      <c r="C3876" s="15" t="s">
        <v>104</v>
      </c>
      <c r="D3876" s="16" t="s">
        <v>360</v>
      </c>
      <c r="E3876" s="17">
        <v>2</v>
      </c>
      <c r="F3876" s="18">
        <v>11</v>
      </c>
    </row>
    <row r="3877" spans="2:6" ht="16.5" customHeight="1" thickBot="1" x14ac:dyDescent="0.3">
      <c r="B3877" s="14">
        <v>46065</v>
      </c>
      <c r="C3877" s="15" t="s">
        <v>106</v>
      </c>
      <c r="D3877" s="16" t="s">
        <v>710</v>
      </c>
      <c r="E3877" s="17">
        <v>1</v>
      </c>
      <c r="F3877" s="18">
        <v>5</v>
      </c>
    </row>
    <row r="3878" spans="2:6" ht="16.5" customHeight="1" thickBot="1" x14ac:dyDescent="0.3">
      <c r="B3878" s="14">
        <v>46065</v>
      </c>
      <c r="C3878" s="15" t="s">
        <v>110</v>
      </c>
      <c r="D3878" s="16" t="s">
        <v>667</v>
      </c>
      <c r="E3878" s="17">
        <v>1</v>
      </c>
      <c r="F3878" s="18">
        <v>5.5</v>
      </c>
    </row>
    <row r="3879" spans="2:6" ht="16.5" customHeight="1" thickBot="1" x14ac:dyDescent="0.3">
      <c r="B3879" s="14">
        <v>46065</v>
      </c>
      <c r="C3879" s="15" t="s">
        <v>111</v>
      </c>
      <c r="D3879" s="16" t="s">
        <v>367</v>
      </c>
      <c r="E3879" s="17">
        <v>3</v>
      </c>
      <c r="F3879" s="18">
        <v>16.5</v>
      </c>
    </row>
    <row r="3880" spans="2:6" ht="16.5" customHeight="1" thickBot="1" x14ac:dyDescent="0.3">
      <c r="B3880" s="14">
        <v>46065</v>
      </c>
      <c r="C3880" s="15" t="s">
        <v>115</v>
      </c>
      <c r="D3880" s="16" t="s">
        <v>640</v>
      </c>
      <c r="E3880" s="17">
        <v>1</v>
      </c>
      <c r="F3880" s="18">
        <v>5.8</v>
      </c>
    </row>
    <row r="3881" spans="2:6" ht="16.5" customHeight="1" thickBot="1" x14ac:dyDescent="0.3">
      <c r="B3881" s="14">
        <v>46065</v>
      </c>
      <c r="C3881" s="15" t="s">
        <v>130</v>
      </c>
      <c r="D3881" s="16" t="s">
        <v>386</v>
      </c>
      <c r="E3881" s="17">
        <v>1</v>
      </c>
      <c r="F3881" s="18">
        <v>5.5</v>
      </c>
    </row>
    <row r="3882" spans="2:6" ht="16.5" customHeight="1" thickBot="1" x14ac:dyDescent="0.3">
      <c r="B3882" s="14">
        <v>46065</v>
      </c>
      <c r="C3882" s="15" t="s">
        <v>138</v>
      </c>
      <c r="D3882" s="16" t="s">
        <v>394</v>
      </c>
      <c r="E3882" s="17">
        <v>1</v>
      </c>
      <c r="F3882" s="18">
        <v>5.5</v>
      </c>
    </row>
    <row r="3883" spans="2:6" ht="16.5" customHeight="1" thickBot="1" x14ac:dyDescent="0.3">
      <c r="B3883" s="14">
        <v>46065</v>
      </c>
      <c r="C3883" s="15" t="s">
        <v>157</v>
      </c>
      <c r="D3883" s="16" t="s">
        <v>413</v>
      </c>
      <c r="E3883" s="17">
        <v>4</v>
      </c>
      <c r="F3883" s="18">
        <v>26</v>
      </c>
    </row>
    <row r="3884" spans="2:6" ht="16.5" customHeight="1" thickBot="1" x14ac:dyDescent="0.3">
      <c r="B3884" s="14">
        <v>46065</v>
      </c>
      <c r="C3884" s="15" t="s">
        <v>160</v>
      </c>
      <c r="D3884" s="16" t="s">
        <v>416</v>
      </c>
      <c r="E3884" s="17">
        <v>1</v>
      </c>
      <c r="F3884" s="18">
        <v>5.5</v>
      </c>
    </row>
    <row r="3885" spans="2:6" ht="16.5" customHeight="1" thickBot="1" x14ac:dyDescent="0.3">
      <c r="B3885" s="14">
        <v>46065</v>
      </c>
      <c r="C3885" s="15" t="s">
        <v>165</v>
      </c>
      <c r="D3885" s="16" t="s">
        <v>421</v>
      </c>
      <c r="E3885" s="17">
        <v>2</v>
      </c>
      <c r="F3885" s="18">
        <v>13</v>
      </c>
    </row>
    <row r="3886" spans="2:6" ht="16.5" customHeight="1" thickBot="1" x14ac:dyDescent="0.3">
      <c r="B3886" s="14">
        <v>46065</v>
      </c>
      <c r="C3886" s="15" t="s">
        <v>172</v>
      </c>
      <c r="D3886" s="16" t="s">
        <v>643</v>
      </c>
      <c r="E3886" s="17">
        <v>1</v>
      </c>
      <c r="F3886" s="18">
        <v>5.7</v>
      </c>
    </row>
    <row r="3887" spans="2:6" ht="16.5" customHeight="1" thickBot="1" x14ac:dyDescent="0.3">
      <c r="B3887" s="14">
        <v>46065</v>
      </c>
      <c r="C3887" s="15" t="s">
        <v>174</v>
      </c>
      <c r="D3887" s="16" t="s">
        <v>661</v>
      </c>
      <c r="E3887" s="17">
        <v>2</v>
      </c>
      <c r="F3887" s="18">
        <v>11.6</v>
      </c>
    </row>
    <row r="3888" spans="2:6" ht="16.5" customHeight="1" thickBot="1" x14ac:dyDescent="0.3">
      <c r="B3888" s="14">
        <v>46065</v>
      </c>
      <c r="C3888" s="15" t="s">
        <v>195</v>
      </c>
      <c r="D3888" s="16" t="s">
        <v>451</v>
      </c>
      <c r="E3888" s="17">
        <v>9</v>
      </c>
      <c r="F3888" s="18">
        <v>49.5</v>
      </c>
    </row>
    <row r="3889" spans="2:6" ht="16.5" customHeight="1" thickBot="1" x14ac:dyDescent="0.3">
      <c r="B3889" s="14">
        <v>46065</v>
      </c>
      <c r="C3889" s="15" t="s">
        <v>201</v>
      </c>
      <c r="D3889" s="16" t="s">
        <v>664</v>
      </c>
      <c r="E3889" s="17">
        <v>2</v>
      </c>
      <c r="F3889" s="18">
        <v>11</v>
      </c>
    </row>
    <row r="3890" spans="2:6" ht="16.5" customHeight="1" thickBot="1" x14ac:dyDescent="0.3">
      <c r="B3890" s="14">
        <v>46065</v>
      </c>
      <c r="C3890" s="15" t="s">
        <v>207</v>
      </c>
      <c r="D3890" s="16" t="s">
        <v>463</v>
      </c>
      <c r="E3890" s="17">
        <v>1</v>
      </c>
      <c r="F3890" s="18">
        <v>2.6</v>
      </c>
    </row>
    <row r="3891" spans="2:6" ht="32.25" customHeight="1" thickBot="1" x14ac:dyDescent="0.3">
      <c r="B3891" s="14">
        <v>46065</v>
      </c>
      <c r="C3891" s="15" t="s">
        <v>215</v>
      </c>
      <c r="D3891" s="16" t="s">
        <v>471</v>
      </c>
      <c r="E3891" s="17">
        <v>1</v>
      </c>
      <c r="F3891" s="18">
        <v>6.8</v>
      </c>
    </row>
    <row r="3892" spans="2:6" ht="16.5" customHeight="1" thickBot="1" x14ac:dyDescent="0.3">
      <c r="B3892" s="14">
        <v>46065</v>
      </c>
      <c r="C3892" s="15" t="s">
        <v>218</v>
      </c>
      <c r="D3892" s="16" t="s">
        <v>655</v>
      </c>
      <c r="E3892" s="17">
        <v>1</v>
      </c>
      <c r="F3892" s="18">
        <v>5.5</v>
      </c>
    </row>
    <row r="3893" spans="2:6" ht="16.5" customHeight="1" thickBot="1" x14ac:dyDescent="0.3">
      <c r="B3893" s="14">
        <v>46065</v>
      </c>
      <c r="C3893" s="15" t="s">
        <v>219</v>
      </c>
      <c r="D3893" s="16" t="s">
        <v>475</v>
      </c>
      <c r="E3893" s="17">
        <v>5</v>
      </c>
      <c r="F3893" s="18">
        <v>30</v>
      </c>
    </row>
    <row r="3894" spans="2:6" ht="16.5" customHeight="1" thickBot="1" x14ac:dyDescent="0.3">
      <c r="B3894" s="14">
        <v>46065</v>
      </c>
      <c r="C3894" s="15" t="s">
        <v>220</v>
      </c>
      <c r="D3894" s="16" t="s">
        <v>656</v>
      </c>
      <c r="E3894" s="17">
        <v>1</v>
      </c>
      <c r="F3894" s="18">
        <v>5.3</v>
      </c>
    </row>
    <row r="3895" spans="2:6" ht="16.5" customHeight="1" thickBot="1" x14ac:dyDescent="0.3">
      <c r="B3895" s="14">
        <v>46065</v>
      </c>
      <c r="C3895" s="15" t="s">
        <v>225</v>
      </c>
      <c r="D3895" s="16" t="s">
        <v>481</v>
      </c>
      <c r="E3895" s="17">
        <v>3</v>
      </c>
      <c r="F3895" s="18">
        <v>18.899999999999999</v>
      </c>
    </row>
    <row r="3896" spans="2:6" ht="16.5" customHeight="1" thickBot="1" x14ac:dyDescent="0.3">
      <c r="B3896" s="14">
        <v>46065</v>
      </c>
      <c r="C3896" s="15" t="s">
        <v>226</v>
      </c>
      <c r="D3896" s="16" t="s">
        <v>482</v>
      </c>
      <c r="E3896" s="17">
        <v>2</v>
      </c>
      <c r="F3896" s="18">
        <v>11</v>
      </c>
    </row>
    <row r="3897" spans="2:6" ht="16.5" customHeight="1" thickBot="1" x14ac:dyDescent="0.3">
      <c r="B3897" s="14">
        <v>46065</v>
      </c>
      <c r="C3897" s="15" t="s">
        <v>232</v>
      </c>
      <c r="D3897" s="16" t="s">
        <v>488</v>
      </c>
      <c r="E3897" s="17">
        <v>1</v>
      </c>
      <c r="F3897" s="18">
        <v>5.5</v>
      </c>
    </row>
    <row r="3898" spans="2:6" ht="16.5" customHeight="1" thickBot="1" x14ac:dyDescent="0.3">
      <c r="B3898" s="14">
        <v>46065</v>
      </c>
      <c r="C3898" s="15" t="s">
        <v>211</v>
      </c>
      <c r="D3898" s="16" t="s">
        <v>467</v>
      </c>
      <c r="E3898" s="17">
        <v>1</v>
      </c>
      <c r="F3898" s="18">
        <v>4.5999999999999996</v>
      </c>
    </row>
    <row r="3899" spans="2:6" ht="16.5" customHeight="1" thickBot="1" x14ac:dyDescent="0.3">
      <c r="B3899" s="14">
        <v>46065</v>
      </c>
      <c r="C3899" s="15" t="s">
        <v>105</v>
      </c>
      <c r="D3899" s="16" t="s">
        <v>681</v>
      </c>
      <c r="E3899" s="17">
        <v>1</v>
      </c>
      <c r="F3899" s="18">
        <v>10.7</v>
      </c>
    </row>
    <row r="3900" spans="2:6" ht="16.5" customHeight="1" thickBot="1" x14ac:dyDescent="0.3">
      <c r="B3900" s="14">
        <v>46065</v>
      </c>
      <c r="C3900" s="15">
        <v>10021</v>
      </c>
      <c r="D3900" s="16" t="s">
        <v>663</v>
      </c>
      <c r="E3900" s="17">
        <v>1</v>
      </c>
      <c r="F3900" s="18">
        <v>8.9</v>
      </c>
    </row>
    <row r="3901" spans="2:6" ht="16.5" customHeight="1" thickBot="1" x14ac:dyDescent="0.3">
      <c r="B3901" s="14">
        <v>46065</v>
      </c>
      <c r="C3901" s="15">
        <v>10023</v>
      </c>
      <c r="D3901" s="16" t="s">
        <v>675</v>
      </c>
      <c r="E3901" s="17">
        <v>2</v>
      </c>
      <c r="F3901" s="18">
        <v>17.8</v>
      </c>
    </row>
    <row r="3902" spans="2:6" ht="16.5" customHeight="1" thickBot="1" x14ac:dyDescent="0.3">
      <c r="B3902" s="14">
        <v>46065</v>
      </c>
      <c r="C3902" s="15" t="s">
        <v>118</v>
      </c>
      <c r="D3902" s="16" t="s">
        <v>649</v>
      </c>
      <c r="E3902" s="17">
        <v>1</v>
      </c>
      <c r="F3902" s="18">
        <v>5.5</v>
      </c>
    </row>
    <row r="3903" spans="2:6" ht="16.5" customHeight="1" thickBot="1" x14ac:dyDescent="0.3">
      <c r="B3903" s="14">
        <v>46065</v>
      </c>
      <c r="C3903" s="15" t="s">
        <v>122</v>
      </c>
      <c r="D3903" s="16" t="s">
        <v>650</v>
      </c>
      <c r="E3903" s="17">
        <v>1</v>
      </c>
      <c r="F3903" s="18">
        <v>5.5</v>
      </c>
    </row>
    <row r="3904" spans="2:6" ht="16.5" customHeight="1" thickBot="1" x14ac:dyDescent="0.3">
      <c r="B3904" s="14">
        <v>46065</v>
      </c>
      <c r="C3904" s="15" t="s">
        <v>123</v>
      </c>
      <c r="D3904" s="16" t="s">
        <v>651</v>
      </c>
      <c r="E3904" s="17">
        <v>2</v>
      </c>
      <c r="F3904" s="18">
        <v>11</v>
      </c>
    </row>
    <row r="3905" spans="2:6" ht="16.5" customHeight="1" thickBot="1" x14ac:dyDescent="0.3">
      <c r="B3905" s="14">
        <v>46065</v>
      </c>
      <c r="C3905" s="15" t="s">
        <v>131</v>
      </c>
      <c r="D3905" s="16" t="s">
        <v>387</v>
      </c>
      <c r="E3905" s="17">
        <v>1</v>
      </c>
      <c r="F3905" s="18">
        <v>5.5</v>
      </c>
    </row>
    <row r="3906" spans="2:6" ht="16.5" customHeight="1" thickBot="1" x14ac:dyDescent="0.3">
      <c r="B3906" s="14">
        <v>46065</v>
      </c>
      <c r="C3906" s="15" t="s">
        <v>140</v>
      </c>
      <c r="D3906" s="16" t="s">
        <v>396</v>
      </c>
      <c r="E3906" s="17">
        <v>2</v>
      </c>
      <c r="F3906" s="18">
        <v>10</v>
      </c>
    </row>
    <row r="3907" spans="2:6" ht="16.5" customHeight="1" thickBot="1" x14ac:dyDescent="0.3">
      <c r="B3907" s="22">
        <v>46065</v>
      </c>
      <c r="C3907" s="23">
        <v>10</v>
      </c>
      <c r="D3907" s="24" t="s">
        <v>700</v>
      </c>
      <c r="E3907" s="25">
        <v>1</v>
      </c>
      <c r="F3907" s="26">
        <v>1</v>
      </c>
    </row>
    <row r="3908" spans="2:6" ht="15.75" customHeight="1" x14ac:dyDescent="0.25">
      <c r="B3908" s="14">
        <v>46066</v>
      </c>
      <c r="C3908" s="15" t="s">
        <v>103</v>
      </c>
      <c r="D3908" s="16" t="s">
        <v>653</v>
      </c>
      <c r="E3908" s="17">
        <v>3</v>
      </c>
      <c r="F3908" s="18">
        <v>16.5</v>
      </c>
    </row>
    <row r="3909" spans="2:6" ht="16.5" customHeight="1" thickBot="1" x14ac:dyDescent="0.3">
      <c r="B3909" s="14">
        <v>46066</v>
      </c>
      <c r="C3909" s="15" t="s">
        <v>106</v>
      </c>
      <c r="D3909" s="16" t="s">
        <v>710</v>
      </c>
      <c r="E3909" s="17">
        <v>1</v>
      </c>
      <c r="F3909" s="18">
        <v>5</v>
      </c>
    </row>
    <row r="3910" spans="2:6" ht="16.5" customHeight="1" thickBot="1" x14ac:dyDescent="0.3">
      <c r="B3910" s="14">
        <v>46066</v>
      </c>
      <c r="C3910" s="15" t="s">
        <v>110</v>
      </c>
      <c r="D3910" s="16" t="s">
        <v>667</v>
      </c>
      <c r="E3910" s="17">
        <v>1</v>
      </c>
      <c r="F3910" s="18">
        <v>5.5</v>
      </c>
    </row>
    <row r="3911" spans="2:6" ht="16.5" customHeight="1" thickBot="1" x14ac:dyDescent="0.3">
      <c r="B3911" s="14">
        <v>46066</v>
      </c>
      <c r="C3911" s="15" t="s">
        <v>111</v>
      </c>
      <c r="D3911" s="16" t="s">
        <v>367</v>
      </c>
      <c r="E3911" s="17">
        <v>1</v>
      </c>
      <c r="F3911" s="18">
        <v>5.5</v>
      </c>
    </row>
    <row r="3912" spans="2:6" ht="16.5" customHeight="1" thickBot="1" x14ac:dyDescent="0.3">
      <c r="B3912" s="14">
        <v>46066</v>
      </c>
      <c r="C3912" s="15" t="s">
        <v>130</v>
      </c>
      <c r="D3912" s="16" t="s">
        <v>386</v>
      </c>
      <c r="E3912" s="17">
        <v>1</v>
      </c>
      <c r="F3912" s="18">
        <v>5.5</v>
      </c>
    </row>
    <row r="3913" spans="2:6" ht="16.5" customHeight="1" thickBot="1" x14ac:dyDescent="0.3">
      <c r="B3913" s="14">
        <v>46066</v>
      </c>
      <c r="C3913" s="15" t="s">
        <v>132</v>
      </c>
      <c r="D3913" s="16" t="s">
        <v>388</v>
      </c>
      <c r="E3913" s="17">
        <v>2</v>
      </c>
      <c r="F3913" s="18">
        <v>11</v>
      </c>
    </row>
    <row r="3914" spans="2:6" ht="16.5" customHeight="1" thickBot="1" x14ac:dyDescent="0.3">
      <c r="B3914" s="14">
        <v>46066</v>
      </c>
      <c r="C3914" s="15" t="s">
        <v>136</v>
      </c>
      <c r="D3914" s="16" t="s">
        <v>726</v>
      </c>
      <c r="E3914" s="17">
        <v>1</v>
      </c>
      <c r="F3914" s="18">
        <v>5</v>
      </c>
    </row>
    <row r="3915" spans="2:6" ht="16.5" customHeight="1" thickBot="1" x14ac:dyDescent="0.3">
      <c r="B3915" s="14">
        <v>46066</v>
      </c>
      <c r="C3915" s="15" t="s">
        <v>138</v>
      </c>
      <c r="D3915" s="16" t="s">
        <v>394</v>
      </c>
      <c r="E3915" s="17">
        <v>1</v>
      </c>
      <c r="F3915" s="18">
        <v>5.5</v>
      </c>
    </row>
    <row r="3916" spans="2:6" ht="16.5" customHeight="1" thickBot="1" x14ac:dyDescent="0.3">
      <c r="B3916" s="14">
        <v>46066</v>
      </c>
      <c r="C3916" s="15" t="s">
        <v>139</v>
      </c>
      <c r="D3916" s="16" t="s">
        <v>395</v>
      </c>
      <c r="E3916" s="17">
        <v>2</v>
      </c>
      <c r="F3916" s="18">
        <v>11</v>
      </c>
    </row>
    <row r="3917" spans="2:6" ht="16.5" customHeight="1" thickBot="1" x14ac:dyDescent="0.3">
      <c r="B3917" s="14">
        <v>46066</v>
      </c>
      <c r="C3917" s="15" t="s">
        <v>157</v>
      </c>
      <c r="D3917" s="16" t="s">
        <v>413</v>
      </c>
      <c r="E3917" s="17">
        <v>3</v>
      </c>
      <c r="F3917" s="18">
        <v>19.5</v>
      </c>
    </row>
    <row r="3918" spans="2:6" ht="16.5" customHeight="1" thickBot="1" x14ac:dyDescent="0.3">
      <c r="B3918" s="14">
        <v>46066</v>
      </c>
      <c r="C3918" s="15" t="s">
        <v>163</v>
      </c>
      <c r="D3918" s="16" t="s">
        <v>696</v>
      </c>
      <c r="E3918" s="17">
        <v>2</v>
      </c>
      <c r="F3918" s="18">
        <v>11.6</v>
      </c>
    </row>
    <row r="3919" spans="2:6" ht="16.5" customHeight="1" thickBot="1" x14ac:dyDescent="0.3">
      <c r="B3919" s="14">
        <v>46066</v>
      </c>
      <c r="C3919" s="15" t="s">
        <v>165</v>
      </c>
      <c r="D3919" s="16" t="s">
        <v>421</v>
      </c>
      <c r="E3919" s="17">
        <v>1</v>
      </c>
      <c r="F3919" s="18">
        <v>6.5</v>
      </c>
    </row>
    <row r="3920" spans="2:6" ht="16.5" customHeight="1" thickBot="1" x14ac:dyDescent="0.3">
      <c r="B3920" s="14">
        <v>46066</v>
      </c>
      <c r="C3920" s="15" t="s">
        <v>171</v>
      </c>
      <c r="D3920" s="16" t="s">
        <v>670</v>
      </c>
      <c r="E3920" s="17">
        <v>1</v>
      </c>
      <c r="F3920" s="18">
        <v>6</v>
      </c>
    </row>
    <row r="3921" spans="2:6" ht="16.5" customHeight="1" thickBot="1" x14ac:dyDescent="0.3">
      <c r="B3921" s="14">
        <v>46066</v>
      </c>
      <c r="C3921" s="15" t="s">
        <v>172</v>
      </c>
      <c r="D3921" s="16" t="s">
        <v>643</v>
      </c>
      <c r="E3921" s="17">
        <v>2</v>
      </c>
      <c r="F3921" s="18">
        <v>11.4</v>
      </c>
    </row>
    <row r="3922" spans="2:6" ht="16.5" customHeight="1" thickBot="1" x14ac:dyDescent="0.3">
      <c r="B3922" s="14">
        <v>46066</v>
      </c>
      <c r="C3922" s="15" t="s">
        <v>174</v>
      </c>
      <c r="D3922" s="16" t="s">
        <v>661</v>
      </c>
      <c r="E3922" s="17">
        <v>1</v>
      </c>
      <c r="F3922" s="18">
        <v>5.8</v>
      </c>
    </row>
    <row r="3923" spans="2:6" ht="16.5" customHeight="1" thickBot="1" x14ac:dyDescent="0.3">
      <c r="B3923" s="14">
        <v>46066</v>
      </c>
      <c r="C3923" s="15" t="s">
        <v>184</v>
      </c>
      <c r="D3923" s="16" t="s">
        <v>440</v>
      </c>
      <c r="E3923" s="17">
        <v>2</v>
      </c>
      <c r="F3923" s="18">
        <v>10.6</v>
      </c>
    </row>
    <row r="3924" spans="2:6" ht="16.5" customHeight="1" thickBot="1" x14ac:dyDescent="0.3">
      <c r="B3924" s="14">
        <v>46066</v>
      </c>
      <c r="C3924" s="15" t="s">
        <v>192</v>
      </c>
      <c r="D3924" s="16" t="s">
        <v>448</v>
      </c>
      <c r="E3924" s="17">
        <v>1</v>
      </c>
      <c r="F3924" s="18">
        <v>5.5</v>
      </c>
    </row>
    <row r="3925" spans="2:6" ht="16.5" customHeight="1" thickBot="1" x14ac:dyDescent="0.3">
      <c r="B3925" s="14">
        <v>46066</v>
      </c>
      <c r="C3925" s="15" t="s">
        <v>195</v>
      </c>
      <c r="D3925" s="16" t="s">
        <v>451</v>
      </c>
      <c r="E3925" s="17">
        <v>10</v>
      </c>
      <c r="F3925" s="18">
        <v>55</v>
      </c>
    </row>
    <row r="3926" spans="2:6" ht="16.5" customHeight="1" thickBot="1" x14ac:dyDescent="0.3">
      <c r="B3926" s="14">
        <v>46066</v>
      </c>
      <c r="C3926" s="15" t="s">
        <v>205</v>
      </c>
      <c r="D3926" s="16" t="s">
        <v>461</v>
      </c>
      <c r="E3926" s="17">
        <v>1</v>
      </c>
      <c r="F3926" s="18">
        <v>5.7</v>
      </c>
    </row>
    <row r="3927" spans="2:6" ht="16.5" customHeight="1" thickBot="1" x14ac:dyDescent="0.3">
      <c r="B3927" s="14">
        <v>46066</v>
      </c>
      <c r="C3927" s="15" t="s">
        <v>215</v>
      </c>
      <c r="D3927" s="16" t="s">
        <v>471</v>
      </c>
      <c r="E3927" s="17">
        <v>3</v>
      </c>
      <c r="F3927" s="18">
        <v>20.399999999999999</v>
      </c>
    </row>
    <row r="3928" spans="2:6" ht="16.5" customHeight="1" thickBot="1" x14ac:dyDescent="0.3">
      <c r="B3928" s="14">
        <v>46066</v>
      </c>
      <c r="C3928" s="15" t="s">
        <v>216</v>
      </c>
      <c r="D3928" s="16" t="s">
        <v>472</v>
      </c>
      <c r="E3928" s="17">
        <v>1</v>
      </c>
      <c r="F3928" s="18">
        <v>6.3</v>
      </c>
    </row>
    <row r="3929" spans="2:6" ht="16.5" customHeight="1" thickBot="1" x14ac:dyDescent="0.3">
      <c r="B3929" s="14">
        <v>46066</v>
      </c>
      <c r="C3929" s="15" t="s">
        <v>219</v>
      </c>
      <c r="D3929" s="16" t="s">
        <v>475</v>
      </c>
      <c r="E3929" s="17">
        <v>3</v>
      </c>
      <c r="F3929" s="18">
        <v>18</v>
      </c>
    </row>
    <row r="3930" spans="2:6" ht="16.5" customHeight="1" thickBot="1" x14ac:dyDescent="0.3">
      <c r="B3930" s="14">
        <v>46066</v>
      </c>
      <c r="C3930" s="15" t="s">
        <v>223</v>
      </c>
      <c r="D3930" s="16" t="s">
        <v>479</v>
      </c>
      <c r="E3930" s="17">
        <v>1</v>
      </c>
      <c r="F3930" s="18">
        <v>5.8</v>
      </c>
    </row>
    <row r="3931" spans="2:6" ht="16.5" customHeight="1" thickBot="1" x14ac:dyDescent="0.3">
      <c r="B3931" s="14">
        <v>46066</v>
      </c>
      <c r="C3931" s="15" t="s">
        <v>225</v>
      </c>
      <c r="D3931" s="16" t="s">
        <v>481</v>
      </c>
      <c r="E3931" s="17">
        <v>3</v>
      </c>
      <c r="F3931" s="18">
        <v>18.899999999999999</v>
      </c>
    </row>
    <row r="3932" spans="2:6" ht="16.5" customHeight="1" thickBot="1" x14ac:dyDescent="0.3">
      <c r="B3932" s="14">
        <v>46066</v>
      </c>
      <c r="C3932" s="15" t="s">
        <v>226</v>
      </c>
      <c r="D3932" s="16" t="s">
        <v>482</v>
      </c>
      <c r="E3932" s="17">
        <v>1</v>
      </c>
      <c r="F3932" s="18">
        <v>5.5</v>
      </c>
    </row>
    <row r="3933" spans="2:6" ht="16.5" customHeight="1" thickBot="1" x14ac:dyDescent="0.3">
      <c r="B3933" s="14">
        <v>46066</v>
      </c>
      <c r="C3933" s="15" t="s">
        <v>231</v>
      </c>
      <c r="D3933" s="16" t="s">
        <v>487</v>
      </c>
      <c r="E3933" s="17">
        <v>3</v>
      </c>
      <c r="F3933" s="18">
        <v>20.399999999999999</v>
      </c>
    </row>
    <row r="3934" spans="2:6" ht="16.5" customHeight="1" thickBot="1" x14ac:dyDescent="0.3">
      <c r="B3934" s="14">
        <v>46066</v>
      </c>
      <c r="C3934" s="15" t="s">
        <v>232</v>
      </c>
      <c r="D3934" s="16" t="s">
        <v>488</v>
      </c>
      <c r="E3934" s="17">
        <v>2</v>
      </c>
      <c r="F3934" s="18">
        <v>11</v>
      </c>
    </row>
    <row r="3935" spans="2:6" ht="16.5" customHeight="1" thickBot="1" x14ac:dyDescent="0.3">
      <c r="B3935" s="14">
        <v>46066</v>
      </c>
      <c r="C3935" s="15" t="s">
        <v>234</v>
      </c>
      <c r="D3935" s="16" t="s">
        <v>728</v>
      </c>
      <c r="E3935" s="17">
        <v>1</v>
      </c>
      <c r="F3935" s="18">
        <v>6.8</v>
      </c>
    </row>
    <row r="3936" spans="2:6" ht="16.5" customHeight="1" thickBot="1" x14ac:dyDescent="0.3">
      <c r="B3936" s="14">
        <v>46066</v>
      </c>
      <c r="C3936" s="15" t="s">
        <v>236</v>
      </c>
      <c r="D3936" s="16" t="s">
        <v>644</v>
      </c>
      <c r="E3936" s="17">
        <v>1</v>
      </c>
      <c r="F3936" s="18">
        <v>6.5</v>
      </c>
    </row>
    <row r="3937" spans="2:6" ht="16.5" customHeight="1" thickBot="1" x14ac:dyDescent="0.3">
      <c r="B3937" s="14">
        <v>46066</v>
      </c>
      <c r="C3937" s="15" t="s">
        <v>211</v>
      </c>
      <c r="D3937" s="16" t="s">
        <v>467</v>
      </c>
      <c r="E3937" s="17">
        <v>1</v>
      </c>
      <c r="F3937" s="18">
        <v>4.5999999999999996</v>
      </c>
    </row>
    <row r="3938" spans="2:6" ht="16.5" customHeight="1" thickBot="1" x14ac:dyDescent="0.3">
      <c r="B3938" s="14">
        <v>46066</v>
      </c>
      <c r="C3938" s="15" t="s">
        <v>156</v>
      </c>
      <c r="D3938" s="16" t="s">
        <v>727</v>
      </c>
      <c r="E3938" s="17">
        <v>1</v>
      </c>
      <c r="F3938" s="18">
        <v>5.3</v>
      </c>
    </row>
    <row r="3939" spans="2:6" ht="32.25" customHeight="1" thickBot="1" x14ac:dyDescent="0.3">
      <c r="B3939" s="14">
        <v>46066</v>
      </c>
      <c r="C3939" s="15" t="s">
        <v>208</v>
      </c>
      <c r="D3939" s="16" t="s">
        <v>464</v>
      </c>
      <c r="E3939" s="17">
        <v>3</v>
      </c>
      <c r="F3939" s="18">
        <v>8.4</v>
      </c>
    </row>
    <row r="3940" spans="2:6" ht="16.5" customHeight="1" thickBot="1" x14ac:dyDescent="0.3">
      <c r="B3940" s="14">
        <v>46066</v>
      </c>
      <c r="C3940" s="15" t="s">
        <v>199</v>
      </c>
      <c r="D3940" s="16" t="s">
        <v>674</v>
      </c>
      <c r="E3940" s="17">
        <v>1</v>
      </c>
      <c r="F3940" s="18">
        <v>7.7</v>
      </c>
    </row>
    <row r="3941" spans="2:6" ht="16.5" customHeight="1" thickBot="1" x14ac:dyDescent="0.3">
      <c r="B3941" s="14">
        <v>46066</v>
      </c>
      <c r="C3941" s="15">
        <v>10033</v>
      </c>
      <c r="D3941" s="16" t="s">
        <v>682</v>
      </c>
      <c r="E3941" s="17">
        <v>1</v>
      </c>
      <c r="F3941" s="18">
        <v>8.9</v>
      </c>
    </row>
    <row r="3942" spans="2:6" ht="16.5" customHeight="1" thickBot="1" x14ac:dyDescent="0.3">
      <c r="B3942" s="14">
        <v>46066</v>
      </c>
      <c r="C3942" s="15" t="s">
        <v>118</v>
      </c>
      <c r="D3942" s="16" t="s">
        <v>649</v>
      </c>
      <c r="E3942" s="17">
        <v>7</v>
      </c>
      <c r="F3942" s="18">
        <v>38.5</v>
      </c>
    </row>
    <row r="3943" spans="2:6" ht="16.5" customHeight="1" thickBot="1" x14ac:dyDescent="0.3">
      <c r="B3943" s="14">
        <v>46066</v>
      </c>
      <c r="C3943" s="15" t="s">
        <v>123</v>
      </c>
      <c r="D3943" s="16" t="s">
        <v>651</v>
      </c>
      <c r="E3943" s="17">
        <v>4</v>
      </c>
      <c r="F3943" s="18">
        <v>22</v>
      </c>
    </row>
    <row r="3944" spans="2:6" ht="16.5" customHeight="1" thickBot="1" x14ac:dyDescent="0.3">
      <c r="B3944" s="14">
        <v>46066</v>
      </c>
      <c r="C3944" s="15" t="s">
        <v>131</v>
      </c>
      <c r="D3944" s="16" t="s">
        <v>387</v>
      </c>
      <c r="E3944" s="17">
        <v>4</v>
      </c>
      <c r="F3944" s="18">
        <v>22</v>
      </c>
    </row>
    <row r="3945" spans="2:6" ht="16.5" customHeight="1" thickBot="1" x14ac:dyDescent="0.3">
      <c r="B3945" s="14">
        <v>46066</v>
      </c>
      <c r="C3945" s="15" t="s">
        <v>135</v>
      </c>
      <c r="D3945" s="16" t="s">
        <v>391</v>
      </c>
      <c r="E3945" s="17">
        <v>3</v>
      </c>
      <c r="F3945" s="18">
        <v>12.9</v>
      </c>
    </row>
    <row r="3946" spans="2:6" ht="16.5" customHeight="1" thickBot="1" x14ac:dyDescent="0.3">
      <c r="B3946" s="14">
        <v>46066</v>
      </c>
      <c r="C3946" s="15" t="s">
        <v>148</v>
      </c>
      <c r="D3946" s="16" t="s">
        <v>404</v>
      </c>
      <c r="E3946" s="17">
        <v>1</v>
      </c>
      <c r="F3946" s="18">
        <v>5</v>
      </c>
    </row>
    <row r="3947" spans="2:6" ht="16.5" customHeight="1" thickBot="1" x14ac:dyDescent="0.3">
      <c r="B3947" s="14">
        <v>46066</v>
      </c>
      <c r="C3947" s="15">
        <v>10</v>
      </c>
      <c r="D3947" s="16" t="s">
        <v>700</v>
      </c>
      <c r="E3947" s="17">
        <v>4</v>
      </c>
      <c r="F3947" s="18">
        <v>4</v>
      </c>
    </row>
    <row r="3948" spans="2:6" ht="16.5" customHeight="1" thickBot="1" x14ac:dyDescent="0.3">
      <c r="B3948" s="22">
        <v>46066</v>
      </c>
      <c r="C3948" s="23">
        <v>10008</v>
      </c>
      <c r="D3948" s="24" t="s">
        <v>652</v>
      </c>
      <c r="E3948" s="25">
        <v>1</v>
      </c>
      <c r="F3948" s="26">
        <v>2.2000000000000002</v>
      </c>
    </row>
    <row r="3949" spans="2:6" ht="15.75" customHeight="1" x14ac:dyDescent="0.25">
      <c r="B3949" s="14">
        <v>46067</v>
      </c>
      <c r="C3949" s="15" t="s">
        <v>103</v>
      </c>
      <c r="D3949" s="16" t="s">
        <v>653</v>
      </c>
      <c r="E3949" s="17">
        <v>3</v>
      </c>
      <c r="F3949" s="18">
        <v>17.100000000000001</v>
      </c>
    </row>
    <row r="3950" spans="2:6" ht="16.5" customHeight="1" thickBot="1" x14ac:dyDescent="0.3">
      <c r="B3950" s="14">
        <v>46067</v>
      </c>
      <c r="C3950" s="15" t="s">
        <v>104</v>
      </c>
      <c r="D3950" s="16" t="s">
        <v>360</v>
      </c>
      <c r="E3950" s="17">
        <v>2</v>
      </c>
      <c r="F3950" s="18">
        <v>11.6</v>
      </c>
    </row>
    <row r="3951" spans="2:6" ht="16.5" customHeight="1" thickBot="1" x14ac:dyDescent="0.3">
      <c r="B3951" s="14">
        <v>46067</v>
      </c>
      <c r="C3951" s="15" t="s">
        <v>111</v>
      </c>
      <c r="D3951" s="16" t="s">
        <v>367</v>
      </c>
      <c r="E3951" s="17">
        <v>1</v>
      </c>
      <c r="F3951" s="18">
        <v>5.8</v>
      </c>
    </row>
    <row r="3952" spans="2:6" ht="16.5" customHeight="1" thickBot="1" x14ac:dyDescent="0.3">
      <c r="B3952" s="14">
        <v>46067</v>
      </c>
      <c r="C3952" s="15" t="s">
        <v>125</v>
      </c>
      <c r="D3952" s="16" t="s">
        <v>381</v>
      </c>
      <c r="E3952" s="17">
        <v>1</v>
      </c>
      <c r="F3952" s="18">
        <v>5.5</v>
      </c>
    </row>
    <row r="3953" spans="2:6" ht="16.5" customHeight="1" thickBot="1" x14ac:dyDescent="0.3">
      <c r="B3953" s="14">
        <v>46067</v>
      </c>
      <c r="C3953" s="15" t="s">
        <v>130</v>
      </c>
      <c r="D3953" s="16" t="s">
        <v>386</v>
      </c>
      <c r="E3953" s="17">
        <v>2</v>
      </c>
      <c r="F3953" s="18">
        <v>11.6</v>
      </c>
    </row>
    <row r="3954" spans="2:6" ht="16.5" customHeight="1" thickBot="1" x14ac:dyDescent="0.3">
      <c r="B3954" s="14">
        <v>46067</v>
      </c>
      <c r="C3954" s="15" t="s">
        <v>132</v>
      </c>
      <c r="D3954" s="16" t="s">
        <v>388</v>
      </c>
      <c r="E3954" s="17">
        <v>1</v>
      </c>
      <c r="F3954" s="18">
        <v>5.8</v>
      </c>
    </row>
    <row r="3955" spans="2:6" ht="16.5" customHeight="1" thickBot="1" x14ac:dyDescent="0.3">
      <c r="B3955" s="14">
        <v>46067</v>
      </c>
      <c r="C3955" s="15" t="s">
        <v>138</v>
      </c>
      <c r="D3955" s="16" t="s">
        <v>394</v>
      </c>
      <c r="E3955" s="17">
        <v>1</v>
      </c>
      <c r="F3955" s="18">
        <v>5.5</v>
      </c>
    </row>
    <row r="3956" spans="2:6" ht="16.5" customHeight="1" thickBot="1" x14ac:dyDescent="0.3">
      <c r="B3956" s="14">
        <v>46067</v>
      </c>
      <c r="C3956" s="15" t="s">
        <v>157</v>
      </c>
      <c r="D3956" s="16" t="s">
        <v>413</v>
      </c>
      <c r="E3956" s="17">
        <v>6</v>
      </c>
      <c r="F3956" s="18">
        <v>39</v>
      </c>
    </row>
    <row r="3957" spans="2:6" ht="16.5" customHeight="1" thickBot="1" x14ac:dyDescent="0.3">
      <c r="B3957" s="14">
        <v>46067</v>
      </c>
      <c r="C3957" s="15" t="s">
        <v>165</v>
      </c>
      <c r="D3957" s="16" t="s">
        <v>421</v>
      </c>
      <c r="E3957" s="17">
        <v>1</v>
      </c>
      <c r="F3957" s="18">
        <v>6.5</v>
      </c>
    </row>
    <row r="3958" spans="2:6" ht="16.5" customHeight="1" thickBot="1" x14ac:dyDescent="0.3">
      <c r="B3958" s="14">
        <v>46067</v>
      </c>
      <c r="C3958" s="15" t="s">
        <v>169</v>
      </c>
      <c r="D3958" s="16" t="s">
        <v>425</v>
      </c>
      <c r="E3958" s="17">
        <v>1</v>
      </c>
      <c r="F3958" s="18">
        <v>6.3</v>
      </c>
    </row>
    <row r="3959" spans="2:6" ht="16.5" customHeight="1" thickBot="1" x14ac:dyDescent="0.3">
      <c r="B3959" s="14">
        <v>46067</v>
      </c>
      <c r="C3959" s="15" t="s">
        <v>170</v>
      </c>
      <c r="D3959" s="16" t="s">
        <v>676</v>
      </c>
      <c r="E3959" s="17">
        <v>1</v>
      </c>
      <c r="F3959" s="18">
        <v>5.3</v>
      </c>
    </row>
    <row r="3960" spans="2:6" ht="16.5" customHeight="1" thickBot="1" x14ac:dyDescent="0.3">
      <c r="B3960" s="14">
        <v>46067</v>
      </c>
      <c r="C3960" s="15" t="s">
        <v>171</v>
      </c>
      <c r="D3960" s="16" t="s">
        <v>670</v>
      </c>
      <c r="E3960" s="17">
        <v>1</v>
      </c>
      <c r="F3960" s="18">
        <v>6</v>
      </c>
    </row>
    <row r="3961" spans="2:6" ht="16.5" customHeight="1" thickBot="1" x14ac:dyDescent="0.3">
      <c r="B3961" s="14">
        <v>46067</v>
      </c>
      <c r="C3961" s="15" t="s">
        <v>172</v>
      </c>
      <c r="D3961" s="16" t="s">
        <v>643</v>
      </c>
      <c r="E3961" s="17">
        <v>1</v>
      </c>
      <c r="F3961" s="18">
        <v>5.7</v>
      </c>
    </row>
    <row r="3962" spans="2:6" ht="16.5" customHeight="1" thickBot="1" x14ac:dyDescent="0.3">
      <c r="B3962" s="14">
        <v>46067</v>
      </c>
      <c r="C3962" s="15" t="s">
        <v>179</v>
      </c>
      <c r="D3962" s="16" t="s">
        <v>712</v>
      </c>
      <c r="E3962" s="17">
        <v>1</v>
      </c>
      <c r="F3962" s="18">
        <v>5.3</v>
      </c>
    </row>
    <row r="3963" spans="2:6" ht="16.5" customHeight="1" thickBot="1" x14ac:dyDescent="0.3">
      <c r="B3963" s="14">
        <v>46067</v>
      </c>
      <c r="C3963" s="15" t="s">
        <v>195</v>
      </c>
      <c r="D3963" s="16" t="s">
        <v>451</v>
      </c>
      <c r="E3963" s="17">
        <v>11</v>
      </c>
      <c r="F3963" s="18">
        <v>63.8</v>
      </c>
    </row>
    <row r="3964" spans="2:6" ht="16.5" customHeight="1" thickBot="1" x14ac:dyDescent="0.3">
      <c r="B3964" s="14">
        <v>46067</v>
      </c>
      <c r="C3964" s="15" t="s">
        <v>196</v>
      </c>
      <c r="D3964" s="16" t="s">
        <v>692</v>
      </c>
      <c r="E3964" s="17">
        <v>2</v>
      </c>
      <c r="F3964" s="18">
        <v>13</v>
      </c>
    </row>
    <row r="3965" spans="2:6" ht="16.5" customHeight="1" thickBot="1" x14ac:dyDescent="0.3">
      <c r="B3965" s="14">
        <v>46067</v>
      </c>
      <c r="C3965" s="15" t="s">
        <v>207</v>
      </c>
      <c r="D3965" s="16" t="s">
        <v>463</v>
      </c>
      <c r="E3965" s="17">
        <v>1</v>
      </c>
      <c r="F3965" s="18">
        <v>2.6</v>
      </c>
    </row>
    <row r="3966" spans="2:6" ht="32.25" customHeight="1" thickBot="1" x14ac:dyDescent="0.3">
      <c r="B3966" s="14">
        <v>46067</v>
      </c>
      <c r="C3966" s="15" t="s">
        <v>215</v>
      </c>
      <c r="D3966" s="16" t="s">
        <v>471</v>
      </c>
      <c r="E3966" s="17">
        <v>8</v>
      </c>
      <c r="F3966" s="18">
        <v>54.4</v>
      </c>
    </row>
    <row r="3967" spans="2:6" ht="16.5" customHeight="1" thickBot="1" x14ac:dyDescent="0.3">
      <c r="B3967" s="14">
        <v>46067</v>
      </c>
      <c r="C3967" s="15" t="s">
        <v>216</v>
      </c>
      <c r="D3967" s="16" t="s">
        <v>472</v>
      </c>
      <c r="E3967" s="17">
        <v>1</v>
      </c>
      <c r="F3967" s="18">
        <v>6.3</v>
      </c>
    </row>
    <row r="3968" spans="2:6" ht="16.5" customHeight="1" thickBot="1" x14ac:dyDescent="0.3">
      <c r="B3968" s="14">
        <v>46067</v>
      </c>
      <c r="C3968" s="15" t="s">
        <v>219</v>
      </c>
      <c r="D3968" s="16" t="s">
        <v>475</v>
      </c>
      <c r="E3968" s="17">
        <v>2</v>
      </c>
      <c r="F3968" s="18">
        <v>12.6</v>
      </c>
    </row>
    <row r="3969" spans="2:6" ht="16.5" customHeight="1" thickBot="1" x14ac:dyDescent="0.3">
      <c r="B3969" s="14">
        <v>46067</v>
      </c>
      <c r="C3969" s="15" t="s">
        <v>220</v>
      </c>
      <c r="D3969" s="16" t="s">
        <v>656</v>
      </c>
      <c r="E3969" s="17">
        <v>2</v>
      </c>
      <c r="F3969" s="18">
        <v>10.6</v>
      </c>
    </row>
    <row r="3970" spans="2:6" ht="16.5" customHeight="1" thickBot="1" x14ac:dyDescent="0.3">
      <c r="B3970" s="14">
        <v>46067</v>
      </c>
      <c r="C3970" s="15" t="s">
        <v>225</v>
      </c>
      <c r="D3970" s="16" t="s">
        <v>481</v>
      </c>
      <c r="E3970" s="17">
        <v>2</v>
      </c>
      <c r="F3970" s="18">
        <v>12.6</v>
      </c>
    </row>
    <row r="3971" spans="2:6" ht="16.5" customHeight="1" thickBot="1" x14ac:dyDescent="0.3">
      <c r="B3971" s="14">
        <v>46067</v>
      </c>
      <c r="C3971" s="15" t="s">
        <v>227</v>
      </c>
      <c r="D3971" s="16" t="s">
        <v>483</v>
      </c>
      <c r="E3971" s="17">
        <v>2</v>
      </c>
      <c r="F3971" s="18">
        <v>13</v>
      </c>
    </row>
    <row r="3972" spans="2:6" ht="16.5" customHeight="1" thickBot="1" x14ac:dyDescent="0.3">
      <c r="B3972" s="14">
        <v>46067</v>
      </c>
      <c r="C3972" s="15" t="s">
        <v>231</v>
      </c>
      <c r="D3972" s="16" t="s">
        <v>487</v>
      </c>
      <c r="E3972" s="17">
        <v>2</v>
      </c>
      <c r="F3972" s="18">
        <v>13.6</v>
      </c>
    </row>
    <row r="3973" spans="2:6" ht="16.5" customHeight="1" thickBot="1" x14ac:dyDescent="0.3">
      <c r="B3973" s="14">
        <v>46067</v>
      </c>
      <c r="C3973" s="15" t="s">
        <v>232</v>
      </c>
      <c r="D3973" s="16" t="s">
        <v>488</v>
      </c>
      <c r="E3973" s="17">
        <v>1</v>
      </c>
      <c r="F3973" s="18">
        <v>5.8</v>
      </c>
    </row>
    <row r="3974" spans="2:6" ht="16.5" customHeight="1" thickBot="1" x14ac:dyDescent="0.3">
      <c r="B3974" s="14">
        <v>46067</v>
      </c>
      <c r="C3974" s="15" t="s">
        <v>236</v>
      </c>
      <c r="D3974" s="16" t="s">
        <v>644</v>
      </c>
      <c r="E3974" s="17">
        <v>2</v>
      </c>
      <c r="F3974" s="18">
        <v>13</v>
      </c>
    </row>
    <row r="3975" spans="2:6" ht="16.5" customHeight="1" thickBot="1" x14ac:dyDescent="0.3">
      <c r="B3975" s="14">
        <v>46067</v>
      </c>
      <c r="C3975" s="15" t="s">
        <v>210</v>
      </c>
      <c r="D3975" s="16" t="s">
        <v>466</v>
      </c>
      <c r="E3975" s="17">
        <v>1</v>
      </c>
      <c r="F3975" s="18">
        <v>2.8</v>
      </c>
    </row>
    <row r="3976" spans="2:6" ht="16.5" customHeight="1" thickBot="1" x14ac:dyDescent="0.3">
      <c r="B3976" s="14">
        <v>46067</v>
      </c>
      <c r="C3976" s="15" t="s">
        <v>200</v>
      </c>
      <c r="D3976" s="16" t="s">
        <v>646</v>
      </c>
      <c r="E3976" s="17">
        <v>1</v>
      </c>
      <c r="F3976" s="18">
        <v>8</v>
      </c>
    </row>
    <row r="3977" spans="2:6" ht="16.5" customHeight="1" thickBot="1" x14ac:dyDescent="0.3">
      <c r="B3977" s="14">
        <v>46067</v>
      </c>
      <c r="C3977" s="15">
        <v>10019</v>
      </c>
      <c r="D3977" s="16" t="s">
        <v>666</v>
      </c>
      <c r="E3977" s="17">
        <v>1</v>
      </c>
      <c r="F3977" s="18">
        <v>8.9</v>
      </c>
    </row>
    <row r="3978" spans="2:6" ht="16.5" customHeight="1" thickBot="1" x14ac:dyDescent="0.3">
      <c r="B3978" s="14">
        <v>46067</v>
      </c>
      <c r="C3978" s="15">
        <v>10201</v>
      </c>
      <c r="D3978" s="16" t="s">
        <v>732</v>
      </c>
      <c r="E3978" s="17">
        <v>1</v>
      </c>
      <c r="F3978" s="18">
        <v>8.9</v>
      </c>
    </row>
    <row r="3979" spans="2:6" ht="16.5" customHeight="1" thickBot="1" x14ac:dyDescent="0.3">
      <c r="B3979" s="14">
        <v>46067</v>
      </c>
      <c r="C3979" s="15" t="s">
        <v>118</v>
      </c>
      <c r="D3979" s="16" t="s">
        <v>649</v>
      </c>
      <c r="E3979" s="17">
        <v>3</v>
      </c>
      <c r="F3979" s="18">
        <v>16.5</v>
      </c>
    </row>
    <row r="3980" spans="2:6" ht="16.5" customHeight="1" thickBot="1" x14ac:dyDescent="0.3">
      <c r="B3980" s="14">
        <v>46067</v>
      </c>
      <c r="C3980" s="15" t="s">
        <v>121</v>
      </c>
      <c r="D3980" s="16" t="s">
        <v>658</v>
      </c>
      <c r="E3980" s="17">
        <v>1</v>
      </c>
      <c r="F3980" s="18">
        <v>5.5</v>
      </c>
    </row>
    <row r="3981" spans="2:6" ht="16.5" customHeight="1" thickBot="1" x14ac:dyDescent="0.3">
      <c r="B3981" s="14">
        <v>46067</v>
      </c>
      <c r="C3981" s="15" t="s">
        <v>122</v>
      </c>
      <c r="D3981" s="16" t="s">
        <v>650</v>
      </c>
      <c r="E3981" s="17">
        <v>3</v>
      </c>
      <c r="F3981" s="18">
        <v>16.5</v>
      </c>
    </row>
    <row r="3982" spans="2:6" ht="16.5" customHeight="1" thickBot="1" x14ac:dyDescent="0.3">
      <c r="B3982" s="14">
        <v>46067</v>
      </c>
      <c r="C3982" s="15" t="s">
        <v>123</v>
      </c>
      <c r="D3982" s="16" t="s">
        <v>651</v>
      </c>
      <c r="E3982" s="17">
        <v>2</v>
      </c>
      <c r="F3982" s="18">
        <v>11</v>
      </c>
    </row>
    <row r="3983" spans="2:6" ht="16.5" customHeight="1" thickBot="1" x14ac:dyDescent="0.3">
      <c r="B3983" s="14">
        <v>46067</v>
      </c>
      <c r="C3983" s="15" t="s">
        <v>131</v>
      </c>
      <c r="D3983" s="16" t="s">
        <v>387</v>
      </c>
      <c r="E3983" s="17">
        <v>1</v>
      </c>
      <c r="F3983" s="18">
        <v>5.5</v>
      </c>
    </row>
    <row r="3984" spans="2:6" ht="16.5" customHeight="1" thickBot="1" x14ac:dyDescent="0.3">
      <c r="B3984" s="22">
        <v>46067</v>
      </c>
      <c r="C3984" s="23">
        <v>10194</v>
      </c>
      <c r="D3984" s="24" t="s">
        <v>730</v>
      </c>
      <c r="E3984" s="25">
        <v>2</v>
      </c>
      <c r="F3984" s="26">
        <v>3.4</v>
      </c>
    </row>
    <row r="3985" spans="2:6" ht="15.75" customHeight="1" x14ac:dyDescent="0.25">
      <c r="B3985" s="14">
        <v>46068</v>
      </c>
      <c r="C3985" s="15" t="s">
        <v>103</v>
      </c>
      <c r="D3985" s="16" t="s">
        <v>653</v>
      </c>
      <c r="E3985" s="17">
        <v>5</v>
      </c>
      <c r="F3985" s="18">
        <v>29</v>
      </c>
    </row>
    <row r="3986" spans="2:6" ht="16.5" customHeight="1" thickBot="1" x14ac:dyDescent="0.3">
      <c r="B3986" s="14">
        <v>46068</v>
      </c>
      <c r="C3986" s="15" t="s">
        <v>106</v>
      </c>
      <c r="D3986" s="16" t="s">
        <v>710</v>
      </c>
      <c r="E3986" s="17">
        <v>1</v>
      </c>
      <c r="F3986" s="18">
        <v>5</v>
      </c>
    </row>
    <row r="3987" spans="2:6" ht="16.5" customHeight="1" thickBot="1" x14ac:dyDescent="0.3">
      <c r="B3987" s="14">
        <v>46068</v>
      </c>
      <c r="C3987" s="15" t="s">
        <v>108</v>
      </c>
      <c r="D3987" s="16" t="s">
        <v>364</v>
      </c>
      <c r="E3987" s="17">
        <v>2</v>
      </c>
      <c r="F3987" s="18">
        <v>11</v>
      </c>
    </row>
    <row r="3988" spans="2:6" ht="16.5" customHeight="1" thickBot="1" x14ac:dyDescent="0.3">
      <c r="B3988" s="14">
        <v>46068</v>
      </c>
      <c r="C3988" s="15" t="s">
        <v>111</v>
      </c>
      <c r="D3988" s="16" t="s">
        <v>367</v>
      </c>
      <c r="E3988" s="17">
        <v>3</v>
      </c>
      <c r="F3988" s="18">
        <v>17.399999999999999</v>
      </c>
    </row>
    <row r="3989" spans="2:6" ht="16.5" customHeight="1" thickBot="1" x14ac:dyDescent="0.3">
      <c r="B3989" s="14">
        <v>46068</v>
      </c>
      <c r="C3989" s="15" t="s">
        <v>115</v>
      </c>
      <c r="D3989" s="16" t="s">
        <v>640</v>
      </c>
      <c r="E3989" s="17">
        <v>3</v>
      </c>
      <c r="F3989" s="18">
        <v>17.399999999999999</v>
      </c>
    </row>
    <row r="3990" spans="2:6" ht="16.5" customHeight="1" thickBot="1" x14ac:dyDescent="0.3">
      <c r="B3990" s="14">
        <v>46068</v>
      </c>
      <c r="C3990" s="15" t="s">
        <v>129</v>
      </c>
      <c r="D3990" s="16" t="s">
        <v>385</v>
      </c>
      <c r="E3990" s="17">
        <v>3</v>
      </c>
      <c r="F3990" s="18">
        <v>16.5</v>
      </c>
    </row>
    <row r="3991" spans="2:6" ht="16.5" customHeight="1" thickBot="1" x14ac:dyDescent="0.3">
      <c r="B3991" s="14">
        <v>46068</v>
      </c>
      <c r="C3991" s="15" t="s">
        <v>130</v>
      </c>
      <c r="D3991" s="16" t="s">
        <v>386</v>
      </c>
      <c r="E3991" s="17">
        <v>2</v>
      </c>
      <c r="F3991" s="18">
        <v>11.6</v>
      </c>
    </row>
    <row r="3992" spans="2:6" ht="16.5" customHeight="1" thickBot="1" x14ac:dyDescent="0.3">
      <c r="B3992" s="14">
        <v>46068</v>
      </c>
      <c r="C3992" s="15" t="s">
        <v>136</v>
      </c>
      <c r="D3992" s="16" t="s">
        <v>726</v>
      </c>
      <c r="E3992" s="17">
        <v>1</v>
      </c>
      <c r="F3992" s="18">
        <v>5</v>
      </c>
    </row>
    <row r="3993" spans="2:6" ht="16.5" customHeight="1" thickBot="1" x14ac:dyDescent="0.3">
      <c r="B3993" s="14">
        <v>46068</v>
      </c>
      <c r="C3993" s="15" t="s">
        <v>138</v>
      </c>
      <c r="D3993" s="16" t="s">
        <v>394</v>
      </c>
      <c r="E3993" s="17">
        <v>1</v>
      </c>
      <c r="F3993" s="18">
        <v>5.5</v>
      </c>
    </row>
    <row r="3994" spans="2:6" ht="16.5" customHeight="1" thickBot="1" x14ac:dyDescent="0.3">
      <c r="B3994" s="14">
        <v>46068</v>
      </c>
      <c r="C3994" s="15" t="s">
        <v>150</v>
      </c>
      <c r="D3994" s="16" t="s">
        <v>406</v>
      </c>
      <c r="E3994" s="17">
        <v>1</v>
      </c>
      <c r="F3994" s="18">
        <v>5.5</v>
      </c>
    </row>
    <row r="3995" spans="2:6" ht="16.5" customHeight="1" thickBot="1" x14ac:dyDescent="0.3">
      <c r="B3995" s="14">
        <v>46068</v>
      </c>
      <c r="C3995" s="15" t="s">
        <v>160</v>
      </c>
      <c r="D3995" s="16" t="s">
        <v>416</v>
      </c>
      <c r="E3995" s="17">
        <v>1</v>
      </c>
      <c r="F3995" s="18">
        <v>5.8</v>
      </c>
    </row>
    <row r="3996" spans="2:6" ht="16.5" customHeight="1" thickBot="1" x14ac:dyDescent="0.3">
      <c r="B3996" s="14">
        <v>46068</v>
      </c>
      <c r="C3996" s="15" t="s">
        <v>162</v>
      </c>
      <c r="D3996" s="16" t="s">
        <v>719</v>
      </c>
      <c r="E3996" s="17">
        <v>1</v>
      </c>
      <c r="F3996" s="18">
        <v>6.5</v>
      </c>
    </row>
    <row r="3997" spans="2:6" ht="16.5" customHeight="1" thickBot="1" x14ac:dyDescent="0.3">
      <c r="B3997" s="14">
        <v>46068</v>
      </c>
      <c r="C3997" s="15" t="s">
        <v>170</v>
      </c>
      <c r="D3997" s="16" t="s">
        <v>676</v>
      </c>
      <c r="E3997" s="17">
        <v>1</v>
      </c>
      <c r="F3997" s="18">
        <v>5.3</v>
      </c>
    </row>
    <row r="3998" spans="2:6" ht="16.5" customHeight="1" thickBot="1" x14ac:dyDescent="0.3">
      <c r="B3998" s="14">
        <v>46068</v>
      </c>
      <c r="C3998" s="15" t="s">
        <v>171</v>
      </c>
      <c r="D3998" s="16" t="s">
        <v>670</v>
      </c>
      <c r="E3998" s="17">
        <v>1</v>
      </c>
      <c r="F3998" s="18">
        <v>6</v>
      </c>
    </row>
    <row r="3999" spans="2:6" ht="16.5" customHeight="1" thickBot="1" x14ac:dyDescent="0.3">
      <c r="B3999" s="14">
        <v>46068</v>
      </c>
      <c r="C3999" s="15" t="s">
        <v>172</v>
      </c>
      <c r="D3999" s="16" t="s">
        <v>643</v>
      </c>
      <c r="E3999" s="17">
        <v>1</v>
      </c>
      <c r="F3999" s="18">
        <v>5.7</v>
      </c>
    </row>
    <row r="4000" spans="2:6" ht="16.5" customHeight="1" thickBot="1" x14ac:dyDescent="0.3">
      <c r="B4000" s="14">
        <v>46068</v>
      </c>
      <c r="C4000" s="15" t="s">
        <v>184</v>
      </c>
      <c r="D4000" s="16" t="s">
        <v>440</v>
      </c>
      <c r="E4000" s="17">
        <v>1</v>
      </c>
      <c r="F4000" s="18">
        <v>5.5</v>
      </c>
    </row>
    <row r="4001" spans="2:6" ht="16.5" customHeight="1" thickBot="1" x14ac:dyDescent="0.3">
      <c r="B4001" s="14">
        <v>46068</v>
      </c>
      <c r="C4001" s="15" t="s">
        <v>195</v>
      </c>
      <c r="D4001" s="16" t="s">
        <v>451</v>
      </c>
      <c r="E4001" s="17">
        <v>11</v>
      </c>
      <c r="F4001" s="18">
        <v>63.8</v>
      </c>
    </row>
    <row r="4002" spans="2:6" ht="16.5" customHeight="1" thickBot="1" x14ac:dyDescent="0.3">
      <c r="B4002" s="14">
        <v>46068</v>
      </c>
      <c r="C4002" s="15" t="s">
        <v>196</v>
      </c>
      <c r="D4002" s="16" t="s">
        <v>692</v>
      </c>
      <c r="E4002" s="17">
        <v>2</v>
      </c>
      <c r="F4002" s="18">
        <v>13</v>
      </c>
    </row>
    <row r="4003" spans="2:6" ht="16.5" customHeight="1" thickBot="1" x14ac:dyDescent="0.3">
      <c r="B4003" s="14">
        <v>46068</v>
      </c>
      <c r="C4003" s="15" t="s">
        <v>207</v>
      </c>
      <c r="D4003" s="16" t="s">
        <v>463</v>
      </c>
      <c r="E4003" s="17">
        <v>1</v>
      </c>
      <c r="F4003" s="18">
        <v>2.6</v>
      </c>
    </row>
    <row r="4004" spans="2:6" ht="32.25" customHeight="1" thickBot="1" x14ac:dyDescent="0.3">
      <c r="B4004" s="14">
        <v>46068</v>
      </c>
      <c r="C4004" s="15" t="s">
        <v>215</v>
      </c>
      <c r="D4004" s="16" t="s">
        <v>471</v>
      </c>
      <c r="E4004" s="17">
        <v>3</v>
      </c>
      <c r="F4004" s="18">
        <v>20.399999999999999</v>
      </c>
    </row>
    <row r="4005" spans="2:6" ht="16.5" customHeight="1" thickBot="1" x14ac:dyDescent="0.3">
      <c r="B4005" s="14">
        <v>46068</v>
      </c>
      <c r="C4005" s="15" t="s">
        <v>219</v>
      </c>
      <c r="D4005" s="16" t="s">
        <v>475</v>
      </c>
      <c r="E4005" s="17">
        <v>8</v>
      </c>
      <c r="F4005" s="18">
        <v>50.4</v>
      </c>
    </row>
    <row r="4006" spans="2:6" ht="16.5" customHeight="1" thickBot="1" x14ac:dyDescent="0.3">
      <c r="B4006" s="14">
        <v>46068</v>
      </c>
      <c r="C4006" s="15" t="s">
        <v>220</v>
      </c>
      <c r="D4006" s="16" t="s">
        <v>656</v>
      </c>
      <c r="E4006" s="17">
        <v>3</v>
      </c>
      <c r="F4006" s="18">
        <v>15.9</v>
      </c>
    </row>
    <row r="4007" spans="2:6" ht="16.5" customHeight="1" thickBot="1" x14ac:dyDescent="0.3">
      <c r="B4007" s="14">
        <v>46068</v>
      </c>
      <c r="C4007" s="15" t="s">
        <v>225</v>
      </c>
      <c r="D4007" s="16" t="s">
        <v>481</v>
      </c>
      <c r="E4007" s="17">
        <v>5</v>
      </c>
      <c r="F4007" s="18">
        <v>31.5</v>
      </c>
    </row>
    <row r="4008" spans="2:6" ht="16.5" customHeight="1" thickBot="1" x14ac:dyDescent="0.3">
      <c r="B4008" s="14">
        <v>46068</v>
      </c>
      <c r="C4008" s="15" t="s">
        <v>226</v>
      </c>
      <c r="D4008" s="16" t="s">
        <v>482</v>
      </c>
      <c r="E4008" s="17">
        <v>3</v>
      </c>
      <c r="F4008" s="18">
        <v>17.399999999999999</v>
      </c>
    </row>
    <row r="4009" spans="2:6" ht="16.5" customHeight="1" thickBot="1" x14ac:dyDescent="0.3">
      <c r="B4009" s="14">
        <v>46068</v>
      </c>
      <c r="C4009" s="15" t="s">
        <v>231</v>
      </c>
      <c r="D4009" s="16" t="s">
        <v>487</v>
      </c>
      <c r="E4009" s="17">
        <v>3</v>
      </c>
      <c r="F4009" s="18">
        <v>20.399999999999999</v>
      </c>
    </row>
    <row r="4010" spans="2:6" ht="16.5" customHeight="1" thickBot="1" x14ac:dyDescent="0.3">
      <c r="B4010" s="14">
        <v>46068</v>
      </c>
      <c r="C4010" s="15" t="s">
        <v>232</v>
      </c>
      <c r="D4010" s="16" t="s">
        <v>488</v>
      </c>
      <c r="E4010" s="17">
        <v>2</v>
      </c>
      <c r="F4010" s="18">
        <v>11.6</v>
      </c>
    </row>
    <row r="4011" spans="2:6" ht="16.5" customHeight="1" thickBot="1" x14ac:dyDescent="0.3">
      <c r="B4011" s="14">
        <v>46068</v>
      </c>
      <c r="C4011" s="15" t="s">
        <v>235</v>
      </c>
      <c r="D4011" s="16" t="s">
        <v>702</v>
      </c>
      <c r="E4011" s="17">
        <v>1</v>
      </c>
      <c r="F4011" s="18">
        <v>5.8</v>
      </c>
    </row>
    <row r="4012" spans="2:6" ht="16.5" customHeight="1" thickBot="1" x14ac:dyDescent="0.3">
      <c r="B4012" s="14">
        <v>46068</v>
      </c>
      <c r="C4012" s="15" t="s">
        <v>210</v>
      </c>
      <c r="D4012" s="16" t="s">
        <v>466</v>
      </c>
      <c r="E4012" s="17">
        <v>1</v>
      </c>
      <c r="F4012" s="18">
        <v>2.8</v>
      </c>
    </row>
    <row r="4013" spans="2:6" ht="16.5" customHeight="1" thickBot="1" x14ac:dyDescent="0.3">
      <c r="B4013" s="14">
        <v>46068</v>
      </c>
      <c r="C4013" s="15" t="s">
        <v>202</v>
      </c>
      <c r="D4013" s="16" t="s">
        <v>699</v>
      </c>
      <c r="E4013" s="17">
        <v>1</v>
      </c>
      <c r="F4013" s="18">
        <v>7.7</v>
      </c>
    </row>
    <row r="4014" spans="2:6" ht="16.5" customHeight="1" thickBot="1" x14ac:dyDescent="0.3">
      <c r="B4014" s="14">
        <v>46068</v>
      </c>
      <c r="C4014" s="15" t="s">
        <v>118</v>
      </c>
      <c r="D4014" s="16" t="s">
        <v>649</v>
      </c>
      <c r="E4014" s="17">
        <v>5</v>
      </c>
      <c r="F4014" s="18">
        <v>27.5</v>
      </c>
    </row>
    <row r="4015" spans="2:6" ht="16.5" customHeight="1" thickBot="1" x14ac:dyDescent="0.3">
      <c r="B4015" s="14">
        <v>46068</v>
      </c>
      <c r="C4015" s="15" t="s">
        <v>119</v>
      </c>
      <c r="D4015" s="16" t="s">
        <v>657</v>
      </c>
      <c r="E4015" s="17">
        <v>2</v>
      </c>
      <c r="F4015" s="18">
        <v>11</v>
      </c>
    </row>
    <row r="4016" spans="2:6" ht="16.5" customHeight="1" thickBot="1" x14ac:dyDescent="0.3">
      <c r="B4016" s="14">
        <v>46068</v>
      </c>
      <c r="C4016" s="15" t="s">
        <v>122</v>
      </c>
      <c r="D4016" s="16" t="s">
        <v>650</v>
      </c>
      <c r="E4016" s="17">
        <v>2</v>
      </c>
      <c r="F4016" s="18">
        <v>11</v>
      </c>
    </row>
    <row r="4017" spans="2:6" ht="16.5" customHeight="1" thickBot="1" x14ac:dyDescent="0.3">
      <c r="B4017" s="14">
        <v>46068</v>
      </c>
      <c r="C4017" s="15" t="s">
        <v>123</v>
      </c>
      <c r="D4017" s="16" t="s">
        <v>651</v>
      </c>
      <c r="E4017" s="17">
        <v>4</v>
      </c>
      <c r="F4017" s="18">
        <v>22</v>
      </c>
    </row>
    <row r="4018" spans="2:6" ht="16.5" customHeight="1" thickBot="1" x14ac:dyDescent="0.3">
      <c r="B4018" s="14">
        <v>46068</v>
      </c>
      <c r="C4018" s="15" t="s">
        <v>131</v>
      </c>
      <c r="D4018" s="16" t="s">
        <v>387</v>
      </c>
      <c r="E4018" s="17">
        <v>1</v>
      </c>
      <c r="F4018" s="18">
        <v>5.5</v>
      </c>
    </row>
    <row r="4019" spans="2:6" ht="16.5" customHeight="1" thickBot="1" x14ac:dyDescent="0.3">
      <c r="B4019" s="14">
        <v>46068</v>
      </c>
      <c r="C4019" s="15" t="s">
        <v>140</v>
      </c>
      <c r="D4019" s="16" t="s">
        <v>396</v>
      </c>
      <c r="E4019" s="17">
        <v>2</v>
      </c>
      <c r="F4019" s="18">
        <v>10</v>
      </c>
    </row>
    <row r="4020" spans="2:6" ht="16.5" customHeight="1" thickBot="1" x14ac:dyDescent="0.3">
      <c r="B4020" s="14">
        <v>46068</v>
      </c>
      <c r="C4020" s="15" t="s">
        <v>144</v>
      </c>
      <c r="D4020" s="16" t="s">
        <v>400</v>
      </c>
      <c r="E4020" s="17">
        <v>2</v>
      </c>
      <c r="F4020" s="18">
        <v>10</v>
      </c>
    </row>
    <row r="4021" spans="2:6" ht="16.5" customHeight="1" thickBot="1" x14ac:dyDescent="0.3">
      <c r="B4021" s="14">
        <v>46068</v>
      </c>
      <c r="C4021" s="15">
        <v>10</v>
      </c>
      <c r="D4021" s="16" t="s">
        <v>700</v>
      </c>
      <c r="E4021" s="17">
        <v>3</v>
      </c>
      <c r="F4021" s="18">
        <v>3</v>
      </c>
    </row>
    <row r="4022" spans="2:6" ht="16.5" customHeight="1" thickBot="1" x14ac:dyDescent="0.3">
      <c r="B4022" s="14">
        <v>46068</v>
      </c>
      <c r="C4022" s="15">
        <v>10193</v>
      </c>
      <c r="D4022" s="16" t="s">
        <v>731</v>
      </c>
      <c r="E4022" s="17">
        <v>1</v>
      </c>
      <c r="F4022" s="18">
        <v>2.5</v>
      </c>
    </row>
    <row r="4023" spans="2:6" ht="16.5" customHeight="1" thickBot="1" x14ac:dyDescent="0.3">
      <c r="B4023" s="22">
        <v>46068</v>
      </c>
      <c r="C4023" s="23">
        <v>10194</v>
      </c>
      <c r="D4023" s="24" t="s">
        <v>730</v>
      </c>
      <c r="E4023" s="25">
        <v>1</v>
      </c>
      <c r="F4023" s="26">
        <v>1.7</v>
      </c>
    </row>
    <row r="4024" spans="2:6" ht="15.75" customHeight="1" x14ac:dyDescent="0.25">
      <c r="B4024" s="14">
        <v>46069</v>
      </c>
      <c r="C4024" s="15" t="s">
        <v>103</v>
      </c>
      <c r="D4024" s="16" t="s">
        <v>653</v>
      </c>
      <c r="E4024" s="17">
        <v>3</v>
      </c>
      <c r="F4024" s="18">
        <v>17.399999999999999</v>
      </c>
    </row>
    <row r="4025" spans="2:6" ht="16.5" customHeight="1" thickBot="1" x14ac:dyDescent="0.3">
      <c r="B4025" s="14">
        <v>46069</v>
      </c>
      <c r="C4025" s="15" t="s">
        <v>104</v>
      </c>
      <c r="D4025" s="16" t="s">
        <v>360</v>
      </c>
      <c r="E4025" s="17">
        <v>2</v>
      </c>
      <c r="F4025" s="18">
        <v>11.6</v>
      </c>
    </row>
    <row r="4026" spans="2:6" ht="16.5" customHeight="1" thickBot="1" x14ac:dyDescent="0.3">
      <c r="B4026" s="14">
        <v>46069</v>
      </c>
      <c r="C4026" s="15" t="s">
        <v>107</v>
      </c>
      <c r="D4026" s="16" t="s">
        <v>705</v>
      </c>
      <c r="E4026" s="17">
        <v>3</v>
      </c>
      <c r="F4026" s="18">
        <v>15</v>
      </c>
    </row>
    <row r="4027" spans="2:6" ht="16.5" customHeight="1" thickBot="1" x14ac:dyDescent="0.3">
      <c r="B4027" s="14">
        <v>46069</v>
      </c>
      <c r="C4027" s="15" t="s">
        <v>108</v>
      </c>
      <c r="D4027" s="16" t="s">
        <v>364</v>
      </c>
      <c r="E4027" s="17">
        <v>3</v>
      </c>
      <c r="F4027" s="18">
        <v>16.5</v>
      </c>
    </row>
    <row r="4028" spans="2:6" ht="16.5" customHeight="1" thickBot="1" x14ac:dyDescent="0.3">
      <c r="B4028" s="14">
        <v>46069</v>
      </c>
      <c r="C4028" s="15" t="s">
        <v>109</v>
      </c>
      <c r="D4028" s="16" t="s">
        <v>724</v>
      </c>
      <c r="E4028" s="17">
        <v>1</v>
      </c>
      <c r="F4028" s="18">
        <v>5.5</v>
      </c>
    </row>
    <row r="4029" spans="2:6" ht="16.5" customHeight="1" thickBot="1" x14ac:dyDescent="0.3">
      <c r="B4029" s="14">
        <v>46069</v>
      </c>
      <c r="C4029" s="15" t="s">
        <v>110</v>
      </c>
      <c r="D4029" s="16" t="s">
        <v>667</v>
      </c>
      <c r="E4029" s="17">
        <v>3</v>
      </c>
      <c r="F4029" s="18">
        <v>17.399999999999999</v>
      </c>
    </row>
    <row r="4030" spans="2:6" ht="16.5" customHeight="1" thickBot="1" x14ac:dyDescent="0.3">
      <c r="B4030" s="14">
        <v>46069</v>
      </c>
      <c r="C4030" s="15" t="s">
        <v>111</v>
      </c>
      <c r="D4030" s="16" t="s">
        <v>367</v>
      </c>
      <c r="E4030" s="17">
        <v>3</v>
      </c>
      <c r="F4030" s="18">
        <v>17.399999999999999</v>
      </c>
    </row>
    <row r="4031" spans="2:6" ht="16.5" customHeight="1" thickBot="1" x14ac:dyDescent="0.3">
      <c r="B4031" s="14">
        <v>46069</v>
      </c>
      <c r="C4031" s="15" t="s">
        <v>115</v>
      </c>
      <c r="D4031" s="16" t="s">
        <v>640</v>
      </c>
      <c r="E4031" s="17">
        <v>2</v>
      </c>
      <c r="F4031" s="18">
        <v>11.6</v>
      </c>
    </row>
    <row r="4032" spans="2:6" ht="16.5" customHeight="1" thickBot="1" x14ac:dyDescent="0.3">
      <c r="B4032" s="14">
        <v>46069</v>
      </c>
      <c r="C4032" s="15" t="s">
        <v>125</v>
      </c>
      <c r="D4032" s="16" t="s">
        <v>381</v>
      </c>
      <c r="E4032" s="17">
        <v>1</v>
      </c>
      <c r="F4032" s="18">
        <v>5.5</v>
      </c>
    </row>
    <row r="4033" spans="2:6" ht="16.5" customHeight="1" thickBot="1" x14ac:dyDescent="0.3">
      <c r="B4033" s="14">
        <v>46069</v>
      </c>
      <c r="C4033" s="15" t="s">
        <v>129</v>
      </c>
      <c r="D4033" s="16" t="s">
        <v>385</v>
      </c>
      <c r="E4033" s="17">
        <v>2</v>
      </c>
      <c r="F4033" s="18">
        <v>11</v>
      </c>
    </row>
    <row r="4034" spans="2:6" ht="16.5" customHeight="1" thickBot="1" x14ac:dyDescent="0.3">
      <c r="B4034" s="14">
        <v>46069</v>
      </c>
      <c r="C4034" s="15" t="s">
        <v>130</v>
      </c>
      <c r="D4034" s="16" t="s">
        <v>386</v>
      </c>
      <c r="E4034" s="17">
        <v>4</v>
      </c>
      <c r="F4034" s="18">
        <v>23.2</v>
      </c>
    </row>
    <row r="4035" spans="2:6" ht="16.5" customHeight="1" thickBot="1" x14ac:dyDescent="0.3">
      <c r="B4035" s="14">
        <v>46069</v>
      </c>
      <c r="C4035" s="15" t="s">
        <v>132</v>
      </c>
      <c r="D4035" s="16" t="s">
        <v>388</v>
      </c>
      <c r="E4035" s="17">
        <v>2</v>
      </c>
      <c r="F4035" s="18">
        <v>11.6</v>
      </c>
    </row>
    <row r="4036" spans="2:6" ht="16.5" customHeight="1" thickBot="1" x14ac:dyDescent="0.3">
      <c r="B4036" s="14">
        <v>46069</v>
      </c>
      <c r="C4036" s="15" t="s">
        <v>136</v>
      </c>
      <c r="D4036" s="16" t="s">
        <v>726</v>
      </c>
      <c r="E4036" s="17">
        <v>1</v>
      </c>
      <c r="F4036" s="18">
        <v>5</v>
      </c>
    </row>
    <row r="4037" spans="2:6" ht="16.5" customHeight="1" thickBot="1" x14ac:dyDescent="0.3">
      <c r="B4037" s="14">
        <v>46069</v>
      </c>
      <c r="C4037" s="15" t="s">
        <v>138</v>
      </c>
      <c r="D4037" s="16" t="s">
        <v>394</v>
      </c>
      <c r="E4037" s="17">
        <v>1</v>
      </c>
      <c r="F4037" s="18">
        <v>5.5</v>
      </c>
    </row>
    <row r="4038" spans="2:6" ht="16.5" customHeight="1" thickBot="1" x14ac:dyDescent="0.3">
      <c r="B4038" s="14">
        <v>46069</v>
      </c>
      <c r="C4038" s="15" t="s">
        <v>146</v>
      </c>
      <c r="D4038" s="16" t="s">
        <v>402</v>
      </c>
      <c r="E4038" s="17">
        <v>1</v>
      </c>
      <c r="F4038" s="18">
        <v>6.5</v>
      </c>
    </row>
    <row r="4039" spans="2:6" ht="32.25" customHeight="1" thickBot="1" x14ac:dyDescent="0.3">
      <c r="B4039" s="14">
        <v>46069</v>
      </c>
      <c r="C4039" s="15" t="s">
        <v>150</v>
      </c>
      <c r="D4039" s="16" t="s">
        <v>406</v>
      </c>
      <c r="E4039" s="17">
        <v>1</v>
      </c>
      <c r="F4039" s="18">
        <v>5.5</v>
      </c>
    </row>
    <row r="4040" spans="2:6" ht="16.5" customHeight="1" thickBot="1" x14ac:dyDescent="0.3">
      <c r="B4040" s="14">
        <v>46069</v>
      </c>
      <c r="C4040" s="15" t="s">
        <v>159</v>
      </c>
      <c r="D4040" s="16" t="s">
        <v>733</v>
      </c>
      <c r="E4040" s="17">
        <v>1</v>
      </c>
      <c r="F4040" s="18">
        <v>5.3</v>
      </c>
    </row>
    <row r="4041" spans="2:6" ht="16.5" customHeight="1" thickBot="1" x14ac:dyDescent="0.3">
      <c r="B4041" s="14">
        <v>46069</v>
      </c>
      <c r="C4041" s="15" t="s">
        <v>160</v>
      </c>
      <c r="D4041" s="16" t="s">
        <v>416</v>
      </c>
      <c r="E4041" s="17">
        <v>1</v>
      </c>
      <c r="F4041" s="18">
        <v>5.8</v>
      </c>
    </row>
    <row r="4042" spans="2:6" ht="16.5" customHeight="1" thickBot="1" x14ac:dyDescent="0.3">
      <c r="B4042" s="14">
        <v>46069</v>
      </c>
      <c r="C4042" s="15" t="s">
        <v>165</v>
      </c>
      <c r="D4042" s="16" t="s">
        <v>421</v>
      </c>
      <c r="E4042" s="17">
        <v>1</v>
      </c>
      <c r="F4042" s="18">
        <v>6.5</v>
      </c>
    </row>
    <row r="4043" spans="2:6" ht="16.5" customHeight="1" thickBot="1" x14ac:dyDescent="0.3">
      <c r="B4043" s="14">
        <v>46069</v>
      </c>
      <c r="C4043" s="15" t="s">
        <v>171</v>
      </c>
      <c r="D4043" s="16" t="s">
        <v>670</v>
      </c>
      <c r="E4043" s="17">
        <v>1</v>
      </c>
      <c r="F4043" s="18">
        <v>6</v>
      </c>
    </row>
    <row r="4044" spans="2:6" ht="16.5" customHeight="1" thickBot="1" x14ac:dyDescent="0.3">
      <c r="B4044" s="14">
        <v>46069</v>
      </c>
      <c r="C4044" s="15" t="s">
        <v>172</v>
      </c>
      <c r="D4044" s="16" t="s">
        <v>643</v>
      </c>
      <c r="E4044" s="17">
        <v>5</v>
      </c>
      <c r="F4044" s="18">
        <v>28.5</v>
      </c>
    </row>
    <row r="4045" spans="2:6" ht="16.5" customHeight="1" thickBot="1" x14ac:dyDescent="0.3">
      <c r="B4045" s="14">
        <v>46069</v>
      </c>
      <c r="C4045" s="15" t="s">
        <v>192</v>
      </c>
      <c r="D4045" s="16" t="s">
        <v>448</v>
      </c>
      <c r="E4045" s="17">
        <v>1</v>
      </c>
      <c r="F4045" s="18">
        <v>5.5</v>
      </c>
    </row>
    <row r="4046" spans="2:6" ht="16.5" customHeight="1" thickBot="1" x14ac:dyDescent="0.3">
      <c r="B4046" s="14">
        <v>46069</v>
      </c>
      <c r="C4046" s="15" t="s">
        <v>195</v>
      </c>
      <c r="D4046" s="16" t="s">
        <v>451</v>
      </c>
      <c r="E4046" s="17">
        <v>15</v>
      </c>
      <c r="F4046" s="18">
        <v>87</v>
      </c>
    </row>
    <row r="4047" spans="2:6" ht="16.5" customHeight="1" thickBot="1" x14ac:dyDescent="0.3">
      <c r="B4047" s="14">
        <v>46069</v>
      </c>
      <c r="C4047" s="15" t="s">
        <v>196</v>
      </c>
      <c r="D4047" s="16" t="s">
        <v>692</v>
      </c>
      <c r="E4047" s="17">
        <v>6</v>
      </c>
      <c r="F4047" s="18">
        <v>39</v>
      </c>
    </row>
    <row r="4048" spans="2:6" ht="16.5" customHeight="1" thickBot="1" x14ac:dyDescent="0.3">
      <c r="B4048" s="14">
        <v>46069</v>
      </c>
      <c r="C4048" s="15" t="s">
        <v>201</v>
      </c>
      <c r="D4048" s="16" t="s">
        <v>664</v>
      </c>
      <c r="E4048" s="17">
        <v>1</v>
      </c>
      <c r="F4048" s="18">
        <v>5.8</v>
      </c>
    </row>
    <row r="4049" spans="2:6" ht="16.5" customHeight="1" thickBot="1" x14ac:dyDescent="0.3">
      <c r="B4049" s="14">
        <v>46069</v>
      </c>
      <c r="C4049" s="15" t="s">
        <v>205</v>
      </c>
      <c r="D4049" s="16" t="s">
        <v>461</v>
      </c>
      <c r="E4049" s="17">
        <v>1</v>
      </c>
      <c r="F4049" s="18">
        <v>5.7</v>
      </c>
    </row>
    <row r="4050" spans="2:6" ht="16.5" customHeight="1" thickBot="1" x14ac:dyDescent="0.3">
      <c r="B4050" s="14">
        <v>46069</v>
      </c>
      <c r="C4050" s="15" t="s">
        <v>207</v>
      </c>
      <c r="D4050" s="16" t="s">
        <v>463</v>
      </c>
      <c r="E4050" s="17">
        <v>2</v>
      </c>
      <c r="F4050" s="18">
        <v>5.2</v>
      </c>
    </row>
    <row r="4051" spans="2:6" ht="32.25" customHeight="1" thickBot="1" x14ac:dyDescent="0.3">
      <c r="B4051" s="14">
        <v>46069</v>
      </c>
      <c r="C4051" s="15" t="s">
        <v>215</v>
      </c>
      <c r="D4051" s="16" t="s">
        <v>471</v>
      </c>
      <c r="E4051" s="17">
        <v>9</v>
      </c>
      <c r="F4051" s="18">
        <v>61.2</v>
      </c>
    </row>
    <row r="4052" spans="2:6" ht="16.5" customHeight="1" thickBot="1" x14ac:dyDescent="0.3">
      <c r="B4052" s="14">
        <v>46069</v>
      </c>
      <c r="C4052" s="15" t="s">
        <v>219</v>
      </c>
      <c r="D4052" s="16" t="s">
        <v>475</v>
      </c>
      <c r="E4052" s="17">
        <v>3</v>
      </c>
      <c r="F4052" s="18">
        <v>18.899999999999999</v>
      </c>
    </row>
    <row r="4053" spans="2:6" ht="16.5" customHeight="1" thickBot="1" x14ac:dyDescent="0.3">
      <c r="B4053" s="14">
        <v>46069</v>
      </c>
      <c r="C4053" s="15" t="s">
        <v>220</v>
      </c>
      <c r="D4053" s="16" t="s">
        <v>656</v>
      </c>
      <c r="E4053" s="17">
        <v>1</v>
      </c>
      <c r="F4053" s="18">
        <v>5.3</v>
      </c>
    </row>
    <row r="4054" spans="2:6" ht="16.5" customHeight="1" thickBot="1" x14ac:dyDescent="0.3">
      <c r="B4054" s="14">
        <v>46069</v>
      </c>
      <c r="C4054" s="15" t="s">
        <v>225</v>
      </c>
      <c r="D4054" s="16" t="s">
        <v>481</v>
      </c>
      <c r="E4054" s="17">
        <v>1</v>
      </c>
      <c r="F4054" s="18">
        <v>6.3</v>
      </c>
    </row>
    <row r="4055" spans="2:6" ht="16.5" customHeight="1" thickBot="1" x14ac:dyDescent="0.3">
      <c r="B4055" s="14">
        <v>46069</v>
      </c>
      <c r="C4055" s="15" t="s">
        <v>226</v>
      </c>
      <c r="D4055" s="16" t="s">
        <v>482</v>
      </c>
      <c r="E4055" s="17">
        <v>2</v>
      </c>
      <c r="F4055" s="18">
        <v>11.6</v>
      </c>
    </row>
    <row r="4056" spans="2:6" ht="16.5" customHeight="1" thickBot="1" x14ac:dyDescent="0.3">
      <c r="B4056" s="14">
        <v>46069</v>
      </c>
      <c r="C4056" s="15" t="s">
        <v>231</v>
      </c>
      <c r="D4056" s="16" t="s">
        <v>487</v>
      </c>
      <c r="E4056" s="17">
        <v>10</v>
      </c>
      <c r="F4056" s="18">
        <v>68</v>
      </c>
    </row>
    <row r="4057" spans="2:6" ht="16.5" customHeight="1" thickBot="1" x14ac:dyDescent="0.3">
      <c r="B4057" s="14">
        <v>46069</v>
      </c>
      <c r="C4057" s="15" t="s">
        <v>232</v>
      </c>
      <c r="D4057" s="16" t="s">
        <v>488</v>
      </c>
      <c r="E4057" s="17">
        <v>4</v>
      </c>
      <c r="F4057" s="18">
        <v>23.2</v>
      </c>
    </row>
    <row r="4058" spans="2:6" ht="16.5" customHeight="1" thickBot="1" x14ac:dyDescent="0.3">
      <c r="B4058" s="14">
        <v>46069</v>
      </c>
      <c r="C4058" s="15" t="s">
        <v>234</v>
      </c>
      <c r="D4058" s="16" t="s">
        <v>728</v>
      </c>
      <c r="E4058" s="17">
        <v>1</v>
      </c>
      <c r="F4058" s="18">
        <v>6.8</v>
      </c>
    </row>
    <row r="4059" spans="2:6" ht="16.5" customHeight="1" thickBot="1" x14ac:dyDescent="0.3">
      <c r="B4059" s="14">
        <v>46069</v>
      </c>
      <c r="C4059" s="15" t="s">
        <v>235</v>
      </c>
      <c r="D4059" s="16" t="s">
        <v>702</v>
      </c>
      <c r="E4059" s="17">
        <v>3</v>
      </c>
      <c r="F4059" s="18">
        <v>17.399999999999999</v>
      </c>
    </row>
    <row r="4060" spans="2:6" ht="16.5" customHeight="1" thickBot="1" x14ac:dyDescent="0.3">
      <c r="B4060" s="14">
        <v>46069</v>
      </c>
      <c r="C4060" s="15" t="s">
        <v>156</v>
      </c>
      <c r="D4060" s="16" t="s">
        <v>727</v>
      </c>
      <c r="E4060" s="17">
        <v>1</v>
      </c>
      <c r="F4060" s="18">
        <v>5.3</v>
      </c>
    </row>
    <row r="4061" spans="2:6" ht="32.25" customHeight="1" thickBot="1" x14ac:dyDescent="0.3">
      <c r="B4061" s="14">
        <v>46069</v>
      </c>
      <c r="C4061" s="15" t="s">
        <v>210</v>
      </c>
      <c r="D4061" s="16" t="s">
        <v>466</v>
      </c>
      <c r="E4061" s="17">
        <v>1</v>
      </c>
      <c r="F4061" s="18">
        <v>2.8</v>
      </c>
    </row>
    <row r="4062" spans="2:6" ht="16.5" customHeight="1" thickBot="1" x14ac:dyDescent="0.3">
      <c r="B4062" s="14">
        <v>46069</v>
      </c>
      <c r="C4062" s="15" t="s">
        <v>204</v>
      </c>
      <c r="D4062" s="16" t="s">
        <v>668</v>
      </c>
      <c r="E4062" s="17">
        <v>1</v>
      </c>
      <c r="F4062" s="18">
        <v>8.3000000000000007</v>
      </c>
    </row>
    <row r="4063" spans="2:6" ht="16.5" customHeight="1" thickBot="1" x14ac:dyDescent="0.3">
      <c r="B4063" s="14">
        <v>46069</v>
      </c>
      <c r="C4063" s="15">
        <v>10029</v>
      </c>
      <c r="D4063" s="16" t="s">
        <v>734</v>
      </c>
      <c r="E4063" s="17">
        <v>1</v>
      </c>
      <c r="F4063" s="18">
        <v>7.9</v>
      </c>
    </row>
    <row r="4064" spans="2:6" ht="16.5" customHeight="1" thickBot="1" x14ac:dyDescent="0.3">
      <c r="B4064" s="14">
        <v>46069</v>
      </c>
      <c r="C4064" s="15" t="s">
        <v>118</v>
      </c>
      <c r="D4064" s="16" t="s">
        <v>649</v>
      </c>
      <c r="E4064" s="17">
        <v>1</v>
      </c>
      <c r="F4064" s="18">
        <v>5.5</v>
      </c>
    </row>
    <row r="4065" spans="2:6" ht="16.5" customHeight="1" thickBot="1" x14ac:dyDescent="0.3">
      <c r="B4065" s="14">
        <v>46069</v>
      </c>
      <c r="C4065" s="15" t="s">
        <v>119</v>
      </c>
      <c r="D4065" s="16" t="s">
        <v>657</v>
      </c>
      <c r="E4065" s="17">
        <v>2</v>
      </c>
      <c r="F4065" s="18">
        <v>11</v>
      </c>
    </row>
    <row r="4066" spans="2:6" ht="16.5" customHeight="1" thickBot="1" x14ac:dyDescent="0.3">
      <c r="B4066" s="14">
        <v>46069</v>
      </c>
      <c r="C4066" s="15" t="s">
        <v>122</v>
      </c>
      <c r="D4066" s="16" t="s">
        <v>650</v>
      </c>
      <c r="E4066" s="17">
        <v>1</v>
      </c>
      <c r="F4066" s="18">
        <v>5.5</v>
      </c>
    </row>
    <row r="4067" spans="2:6" ht="16.5" customHeight="1" thickBot="1" x14ac:dyDescent="0.3">
      <c r="B4067" s="14">
        <v>46069</v>
      </c>
      <c r="C4067" s="15" t="s">
        <v>123</v>
      </c>
      <c r="D4067" s="16" t="s">
        <v>651</v>
      </c>
      <c r="E4067" s="17">
        <v>4</v>
      </c>
      <c r="F4067" s="18">
        <v>22</v>
      </c>
    </row>
    <row r="4068" spans="2:6" ht="16.5" customHeight="1" thickBot="1" x14ac:dyDescent="0.3">
      <c r="B4068" s="14">
        <v>46069</v>
      </c>
      <c r="C4068" s="15" t="s">
        <v>131</v>
      </c>
      <c r="D4068" s="16" t="s">
        <v>387</v>
      </c>
      <c r="E4068" s="17">
        <v>2</v>
      </c>
      <c r="F4068" s="18">
        <v>11</v>
      </c>
    </row>
    <row r="4069" spans="2:6" ht="16.5" customHeight="1" thickBot="1" x14ac:dyDescent="0.3">
      <c r="B4069" s="14">
        <v>46069</v>
      </c>
      <c r="C4069" s="15" t="s">
        <v>148</v>
      </c>
      <c r="D4069" s="16" t="s">
        <v>404</v>
      </c>
      <c r="E4069" s="17">
        <v>2</v>
      </c>
      <c r="F4069" s="18">
        <v>10</v>
      </c>
    </row>
    <row r="4070" spans="2:6" ht="16.5" customHeight="1" thickBot="1" x14ac:dyDescent="0.3">
      <c r="B4070" s="14">
        <v>46069</v>
      </c>
      <c r="C4070" s="15" t="s">
        <v>153</v>
      </c>
      <c r="D4070" s="16" t="s">
        <v>685</v>
      </c>
      <c r="E4070" s="17">
        <v>1</v>
      </c>
      <c r="F4070" s="18">
        <v>4.5</v>
      </c>
    </row>
    <row r="4071" spans="2:6" ht="16.5" customHeight="1" thickBot="1" x14ac:dyDescent="0.3">
      <c r="B4071" s="14">
        <v>46069</v>
      </c>
      <c r="C4071" s="15">
        <v>10008</v>
      </c>
      <c r="D4071" s="16" t="s">
        <v>652</v>
      </c>
      <c r="E4071" s="17">
        <v>1</v>
      </c>
      <c r="F4071" s="18">
        <v>2.2000000000000002</v>
      </c>
    </row>
    <row r="4072" spans="2:6" ht="16.5" customHeight="1" thickBot="1" x14ac:dyDescent="0.3">
      <c r="B4072" s="14">
        <v>46069</v>
      </c>
      <c r="C4072" s="15">
        <v>10009</v>
      </c>
      <c r="D4072" s="16" t="s">
        <v>660</v>
      </c>
      <c r="E4072" s="17">
        <v>1</v>
      </c>
      <c r="F4072" s="18">
        <v>1.5</v>
      </c>
    </row>
    <row r="4073" spans="2:6" ht="16.5" customHeight="1" thickBot="1" x14ac:dyDescent="0.3">
      <c r="B4073" s="14">
        <v>46069</v>
      </c>
      <c r="C4073" s="15">
        <v>10155</v>
      </c>
      <c r="D4073" s="16" t="s">
        <v>701</v>
      </c>
      <c r="E4073" s="17">
        <v>2</v>
      </c>
      <c r="F4073" s="18">
        <v>3.4</v>
      </c>
    </row>
    <row r="4074" spans="2:6" ht="16.5" customHeight="1" thickBot="1" x14ac:dyDescent="0.3">
      <c r="B4074" s="22">
        <v>46069</v>
      </c>
      <c r="C4074" s="23">
        <v>10194</v>
      </c>
      <c r="D4074" s="24" t="s">
        <v>730</v>
      </c>
      <c r="E4074" s="25">
        <v>1</v>
      </c>
      <c r="F4074" s="26">
        <v>1.7</v>
      </c>
    </row>
    <row r="4075" spans="2:6" ht="15.75" customHeight="1" x14ac:dyDescent="0.25">
      <c r="B4075" s="14">
        <v>46070</v>
      </c>
      <c r="C4075" s="15" t="s">
        <v>103</v>
      </c>
      <c r="D4075" s="16" t="s">
        <v>653</v>
      </c>
      <c r="E4075" s="17">
        <v>3</v>
      </c>
      <c r="F4075" s="18">
        <v>17.399999999999999</v>
      </c>
    </row>
    <row r="4076" spans="2:6" ht="16.5" customHeight="1" thickBot="1" x14ac:dyDescent="0.3">
      <c r="B4076" s="14">
        <v>46070</v>
      </c>
      <c r="C4076" s="15" t="s">
        <v>104</v>
      </c>
      <c r="D4076" s="16" t="s">
        <v>360</v>
      </c>
      <c r="E4076" s="17">
        <v>1</v>
      </c>
      <c r="F4076" s="18">
        <v>5.8</v>
      </c>
    </row>
    <row r="4077" spans="2:6" ht="16.5" customHeight="1" thickBot="1" x14ac:dyDescent="0.3">
      <c r="B4077" s="14">
        <v>46070</v>
      </c>
      <c r="C4077" s="15" t="s">
        <v>110</v>
      </c>
      <c r="D4077" s="16" t="s">
        <v>667</v>
      </c>
      <c r="E4077" s="17">
        <v>3</v>
      </c>
      <c r="F4077" s="18">
        <v>17.399999999999999</v>
      </c>
    </row>
    <row r="4078" spans="2:6" ht="16.5" customHeight="1" thickBot="1" x14ac:dyDescent="0.3">
      <c r="B4078" s="14">
        <v>46070</v>
      </c>
      <c r="C4078" s="15" t="s">
        <v>111</v>
      </c>
      <c r="D4078" s="16" t="s">
        <v>367</v>
      </c>
      <c r="E4078" s="17">
        <v>2</v>
      </c>
      <c r="F4078" s="18">
        <v>11.6</v>
      </c>
    </row>
    <row r="4079" spans="2:6" ht="16.5" customHeight="1" thickBot="1" x14ac:dyDescent="0.3">
      <c r="B4079" s="14">
        <v>46070</v>
      </c>
      <c r="C4079" s="15" t="s">
        <v>138</v>
      </c>
      <c r="D4079" s="16" t="s">
        <v>394</v>
      </c>
      <c r="E4079" s="17">
        <v>1</v>
      </c>
      <c r="F4079" s="18">
        <v>5.5</v>
      </c>
    </row>
    <row r="4080" spans="2:6" ht="16.5" customHeight="1" thickBot="1" x14ac:dyDescent="0.3">
      <c r="B4080" s="14">
        <v>46070</v>
      </c>
      <c r="C4080" s="15" t="s">
        <v>139</v>
      </c>
      <c r="D4080" s="16" t="s">
        <v>395</v>
      </c>
      <c r="E4080" s="17">
        <v>1</v>
      </c>
      <c r="F4080" s="18">
        <v>5.5</v>
      </c>
    </row>
    <row r="4081" spans="2:6" ht="16.5" customHeight="1" thickBot="1" x14ac:dyDescent="0.3">
      <c r="B4081" s="14">
        <v>46070</v>
      </c>
      <c r="C4081" s="15" t="s">
        <v>160</v>
      </c>
      <c r="D4081" s="16" t="s">
        <v>416</v>
      </c>
      <c r="E4081" s="17">
        <v>1</v>
      </c>
      <c r="F4081" s="18">
        <v>5.8</v>
      </c>
    </row>
    <row r="4082" spans="2:6" ht="16.5" customHeight="1" thickBot="1" x14ac:dyDescent="0.3">
      <c r="B4082" s="14">
        <v>46070</v>
      </c>
      <c r="C4082" s="15" t="s">
        <v>165</v>
      </c>
      <c r="D4082" s="16" t="s">
        <v>421</v>
      </c>
      <c r="E4082" s="17">
        <v>1</v>
      </c>
      <c r="F4082" s="18">
        <v>6.5</v>
      </c>
    </row>
    <row r="4083" spans="2:6" ht="16.5" customHeight="1" thickBot="1" x14ac:dyDescent="0.3">
      <c r="B4083" s="14">
        <v>46070</v>
      </c>
      <c r="C4083" s="15" t="s">
        <v>171</v>
      </c>
      <c r="D4083" s="16" t="s">
        <v>670</v>
      </c>
      <c r="E4083" s="17">
        <v>1</v>
      </c>
      <c r="F4083" s="18">
        <v>6</v>
      </c>
    </row>
    <row r="4084" spans="2:6" ht="16.5" customHeight="1" thickBot="1" x14ac:dyDescent="0.3">
      <c r="B4084" s="14">
        <v>46070</v>
      </c>
      <c r="C4084" s="15" t="s">
        <v>172</v>
      </c>
      <c r="D4084" s="16" t="s">
        <v>643</v>
      </c>
      <c r="E4084" s="17">
        <v>1</v>
      </c>
      <c r="F4084" s="18">
        <v>5.7</v>
      </c>
    </row>
    <row r="4085" spans="2:6" ht="16.5" customHeight="1" thickBot="1" x14ac:dyDescent="0.3">
      <c r="B4085" s="14">
        <v>46070</v>
      </c>
      <c r="C4085" s="15" t="s">
        <v>174</v>
      </c>
      <c r="D4085" s="16" t="s">
        <v>661</v>
      </c>
      <c r="E4085" s="17">
        <v>1</v>
      </c>
      <c r="F4085" s="18">
        <v>5.8</v>
      </c>
    </row>
    <row r="4086" spans="2:6" ht="16.5" customHeight="1" thickBot="1" x14ac:dyDescent="0.3">
      <c r="B4086" s="14">
        <v>46070</v>
      </c>
      <c r="C4086" s="15" t="s">
        <v>195</v>
      </c>
      <c r="D4086" s="16" t="s">
        <v>451</v>
      </c>
      <c r="E4086" s="17">
        <v>12</v>
      </c>
      <c r="F4086" s="18">
        <v>69.599999999999994</v>
      </c>
    </row>
    <row r="4087" spans="2:6" ht="16.5" customHeight="1" thickBot="1" x14ac:dyDescent="0.3">
      <c r="B4087" s="14">
        <v>46070</v>
      </c>
      <c r="C4087" s="15" t="s">
        <v>196</v>
      </c>
      <c r="D4087" s="16" t="s">
        <v>692</v>
      </c>
      <c r="E4087" s="17">
        <v>4</v>
      </c>
      <c r="F4087" s="18">
        <v>26</v>
      </c>
    </row>
    <row r="4088" spans="2:6" ht="16.5" customHeight="1" thickBot="1" x14ac:dyDescent="0.3">
      <c r="B4088" s="14">
        <v>46070</v>
      </c>
      <c r="C4088" s="15" t="s">
        <v>201</v>
      </c>
      <c r="D4088" s="16" t="s">
        <v>664</v>
      </c>
      <c r="E4088" s="17">
        <v>2</v>
      </c>
      <c r="F4088" s="18">
        <v>11.6</v>
      </c>
    </row>
    <row r="4089" spans="2:6" ht="16.5" customHeight="1" thickBot="1" x14ac:dyDescent="0.3">
      <c r="B4089" s="14">
        <v>46070</v>
      </c>
      <c r="C4089" s="15" t="s">
        <v>207</v>
      </c>
      <c r="D4089" s="16" t="s">
        <v>463</v>
      </c>
      <c r="E4089" s="17">
        <v>2</v>
      </c>
      <c r="F4089" s="18">
        <v>5.2</v>
      </c>
    </row>
    <row r="4090" spans="2:6" ht="32.25" customHeight="1" thickBot="1" x14ac:dyDescent="0.3">
      <c r="B4090" s="14">
        <v>46070</v>
      </c>
      <c r="C4090" s="15" t="s">
        <v>215</v>
      </c>
      <c r="D4090" s="16" t="s">
        <v>471</v>
      </c>
      <c r="E4090" s="17">
        <v>7</v>
      </c>
      <c r="F4090" s="18">
        <v>47.6</v>
      </c>
    </row>
    <row r="4091" spans="2:6" ht="16.5" customHeight="1" thickBot="1" x14ac:dyDescent="0.3">
      <c r="B4091" s="14">
        <v>46070</v>
      </c>
      <c r="C4091" s="15" t="s">
        <v>219</v>
      </c>
      <c r="D4091" s="16" t="s">
        <v>475</v>
      </c>
      <c r="E4091" s="17">
        <v>3</v>
      </c>
      <c r="F4091" s="18">
        <v>18.899999999999999</v>
      </c>
    </row>
    <row r="4092" spans="2:6" ht="16.5" customHeight="1" thickBot="1" x14ac:dyDescent="0.3">
      <c r="B4092" s="14">
        <v>46070</v>
      </c>
      <c r="C4092" s="15" t="s">
        <v>225</v>
      </c>
      <c r="D4092" s="16" t="s">
        <v>481</v>
      </c>
      <c r="E4092" s="17">
        <v>2</v>
      </c>
      <c r="F4092" s="18">
        <v>12.6</v>
      </c>
    </row>
    <row r="4093" spans="2:6" ht="16.5" customHeight="1" thickBot="1" x14ac:dyDescent="0.3">
      <c r="B4093" s="14">
        <v>46070</v>
      </c>
      <c r="C4093" s="15" t="s">
        <v>231</v>
      </c>
      <c r="D4093" s="16" t="s">
        <v>487</v>
      </c>
      <c r="E4093" s="17">
        <v>1</v>
      </c>
      <c r="F4093" s="18">
        <v>6.8</v>
      </c>
    </row>
    <row r="4094" spans="2:6" ht="16.5" customHeight="1" thickBot="1" x14ac:dyDescent="0.3">
      <c r="B4094" s="14">
        <v>46070</v>
      </c>
      <c r="C4094" s="15" t="s">
        <v>232</v>
      </c>
      <c r="D4094" s="16" t="s">
        <v>488</v>
      </c>
      <c r="E4094" s="17">
        <v>1</v>
      </c>
      <c r="F4094" s="18">
        <v>5.8</v>
      </c>
    </row>
    <row r="4095" spans="2:6" ht="16.5" customHeight="1" thickBot="1" x14ac:dyDescent="0.3">
      <c r="B4095" s="14">
        <v>46070</v>
      </c>
      <c r="C4095" s="15" t="s">
        <v>210</v>
      </c>
      <c r="D4095" s="16" t="s">
        <v>466</v>
      </c>
      <c r="E4095" s="17">
        <v>1</v>
      </c>
      <c r="F4095" s="18">
        <v>2.8</v>
      </c>
    </row>
    <row r="4096" spans="2:6" ht="16.5" customHeight="1" thickBot="1" x14ac:dyDescent="0.3">
      <c r="B4096" s="14">
        <v>46070</v>
      </c>
      <c r="C4096" s="15" t="s">
        <v>105</v>
      </c>
      <c r="D4096" s="16" t="s">
        <v>681</v>
      </c>
      <c r="E4096" s="17">
        <v>1</v>
      </c>
      <c r="F4096" s="18">
        <v>10.7</v>
      </c>
    </row>
    <row r="4097" spans="2:6" ht="16.5" customHeight="1" thickBot="1" x14ac:dyDescent="0.3">
      <c r="B4097" s="14">
        <v>46070</v>
      </c>
      <c r="C4097" s="15" t="s">
        <v>199</v>
      </c>
      <c r="D4097" s="16" t="s">
        <v>674</v>
      </c>
      <c r="E4097" s="17">
        <v>1</v>
      </c>
      <c r="F4097" s="18">
        <v>8.3000000000000007</v>
      </c>
    </row>
    <row r="4098" spans="2:6" ht="16.5" customHeight="1" thickBot="1" x14ac:dyDescent="0.3">
      <c r="B4098" s="14">
        <v>46070</v>
      </c>
      <c r="C4098" s="15" t="s">
        <v>204</v>
      </c>
      <c r="D4098" s="16" t="s">
        <v>668</v>
      </c>
      <c r="E4098" s="17">
        <v>1</v>
      </c>
      <c r="F4098" s="18">
        <v>8.3000000000000007</v>
      </c>
    </row>
    <row r="4099" spans="2:6" ht="16.5" customHeight="1" thickBot="1" x14ac:dyDescent="0.3">
      <c r="B4099" s="14">
        <v>46070</v>
      </c>
      <c r="C4099" s="15" t="s">
        <v>116</v>
      </c>
      <c r="D4099" s="16" t="s">
        <v>665</v>
      </c>
      <c r="E4099" s="17">
        <v>1</v>
      </c>
      <c r="F4099" s="18">
        <v>5.5</v>
      </c>
    </row>
    <row r="4100" spans="2:6" ht="16.5" customHeight="1" thickBot="1" x14ac:dyDescent="0.3">
      <c r="B4100" s="14">
        <v>46070</v>
      </c>
      <c r="C4100" s="15" t="s">
        <v>118</v>
      </c>
      <c r="D4100" s="16" t="s">
        <v>649</v>
      </c>
      <c r="E4100" s="17">
        <v>5</v>
      </c>
      <c r="F4100" s="18">
        <v>27.5</v>
      </c>
    </row>
    <row r="4101" spans="2:6" ht="16.5" customHeight="1" thickBot="1" x14ac:dyDescent="0.3">
      <c r="B4101" s="14">
        <v>46070</v>
      </c>
      <c r="C4101" s="15" t="s">
        <v>122</v>
      </c>
      <c r="D4101" s="16" t="s">
        <v>650</v>
      </c>
      <c r="E4101" s="17">
        <v>4</v>
      </c>
      <c r="F4101" s="18">
        <v>22</v>
      </c>
    </row>
    <row r="4102" spans="2:6" ht="16.5" customHeight="1" thickBot="1" x14ac:dyDescent="0.3">
      <c r="B4102" s="14">
        <v>46070</v>
      </c>
      <c r="C4102" s="15" t="s">
        <v>123</v>
      </c>
      <c r="D4102" s="16" t="s">
        <v>651</v>
      </c>
      <c r="E4102" s="17">
        <v>4</v>
      </c>
      <c r="F4102" s="18">
        <v>22</v>
      </c>
    </row>
    <row r="4103" spans="2:6" ht="16.5" customHeight="1" thickBot="1" x14ac:dyDescent="0.3">
      <c r="B4103" s="14">
        <v>46070</v>
      </c>
      <c r="C4103" s="15" t="s">
        <v>140</v>
      </c>
      <c r="D4103" s="16" t="s">
        <v>396</v>
      </c>
      <c r="E4103" s="17">
        <v>1</v>
      </c>
      <c r="F4103" s="18">
        <v>5</v>
      </c>
    </row>
    <row r="4104" spans="2:6" ht="16.5" customHeight="1" thickBot="1" x14ac:dyDescent="0.3">
      <c r="B4104" s="14">
        <v>46070</v>
      </c>
      <c r="C4104" s="15" t="s">
        <v>142</v>
      </c>
      <c r="D4104" s="16" t="s">
        <v>659</v>
      </c>
      <c r="E4104" s="17">
        <v>2</v>
      </c>
      <c r="F4104" s="18">
        <v>8.6</v>
      </c>
    </row>
    <row r="4105" spans="2:6" ht="16.5" customHeight="1" thickBot="1" x14ac:dyDescent="0.3">
      <c r="B4105" s="14">
        <v>46070</v>
      </c>
      <c r="C4105" s="15">
        <v>10</v>
      </c>
      <c r="D4105" s="16" t="s">
        <v>700</v>
      </c>
      <c r="E4105" s="17">
        <v>1</v>
      </c>
      <c r="F4105" s="18">
        <v>1</v>
      </c>
    </row>
    <row r="4106" spans="2:6" ht="16.5" customHeight="1" thickBot="1" x14ac:dyDescent="0.3">
      <c r="B4106" s="22">
        <v>46070</v>
      </c>
      <c r="C4106" s="23">
        <v>10155</v>
      </c>
      <c r="D4106" s="24" t="s">
        <v>701</v>
      </c>
      <c r="E4106" s="25">
        <v>1</v>
      </c>
      <c r="F4106" s="26">
        <v>1.7</v>
      </c>
    </row>
    <row r="4107" spans="2:6" ht="15.75" customHeight="1" x14ac:dyDescent="0.25">
      <c r="B4107" s="14">
        <v>46071</v>
      </c>
      <c r="C4107" s="15" t="s">
        <v>103</v>
      </c>
      <c r="D4107" s="16" t="s">
        <v>653</v>
      </c>
      <c r="E4107" s="17">
        <v>1</v>
      </c>
      <c r="F4107" s="18">
        <v>5.8</v>
      </c>
    </row>
    <row r="4108" spans="2:6" ht="16.5" customHeight="1" thickBot="1" x14ac:dyDescent="0.3">
      <c r="B4108" s="14">
        <v>46071</v>
      </c>
      <c r="C4108" s="15" t="s">
        <v>104</v>
      </c>
      <c r="D4108" s="16" t="s">
        <v>360</v>
      </c>
      <c r="E4108" s="17">
        <v>2</v>
      </c>
      <c r="F4108" s="18">
        <v>11.6</v>
      </c>
    </row>
    <row r="4109" spans="2:6" ht="16.5" customHeight="1" thickBot="1" x14ac:dyDescent="0.3">
      <c r="B4109" s="14">
        <v>46071</v>
      </c>
      <c r="C4109" s="15" t="s">
        <v>106</v>
      </c>
      <c r="D4109" s="16" t="s">
        <v>710</v>
      </c>
      <c r="E4109" s="17">
        <v>1</v>
      </c>
      <c r="F4109" s="18">
        <v>5</v>
      </c>
    </row>
    <row r="4110" spans="2:6" ht="16.5" customHeight="1" thickBot="1" x14ac:dyDescent="0.3">
      <c r="B4110" s="14">
        <v>46071</v>
      </c>
      <c r="C4110" s="15" t="s">
        <v>111</v>
      </c>
      <c r="D4110" s="16" t="s">
        <v>367</v>
      </c>
      <c r="E4110" s="17">
        <v>2</v>
      </c>
      <c r="F4110" s="18">
        <v>11.6</v>
      </c>
    </row>
    <row r="4111" spans="2:6" ht="16.5" customHeight="1" thickBot="1" x14ac:dyDescent="0.3">
      <c r="B4111" s="14">
        <v>46071</v>
      </c>
      <c r="C4111" s="15" t="s">
        <v>115</v>
      </c>
      <c r="D4111" s="16" t="s">
        <v>640</v>
      </c>
      <c r="E4111" s="17">
        <v>1</v>
      </c>
      <c r="F4111" s="18">
        <v>5.8</v>
      </c>
    </row>
    <row r="4112" spans="2:6" ht="16.5" customHeight="1" thickBot="1" x14ac:dyDescent="0.3">
      <c r="B4112" s="14">
        <v>46071</v>
      </c>
      <c r="C4112" s="15" t="s">
        <v>130</v>
      </c>
      <c r="D4112" s="16" t="s">
        <v>386</v>
      </c>
      <c r="E4112" s="17">
        <v>1</v>
      </c>
      <c r="F4112" s="18">
        <v>5.8</v>
      </c>
    </row>
    <row r="4113" spans="2:6" ht="16.5" customHeight="1" thickBot="1" x14ac:dyDescent="0.3">
      <c r="B4113" s="14">
        <v>46071</v>
      </c>
      <c r="C4113" s="15" t="s">
        <v>132</v>
      </c>
      <c r="D4113" s="16" t="s">
        <v>388</v>
      </c>
      <c r="E4113" s="17">
        <v>1</v>
      </c>
      <c r="F4113" s="18">
        <v>5.8</v>
      </c>
    </row>
    <row r="4114" spans="2:6" ht="16.5" customHeight="1" thickBot="1" x14ac:dyDescent="0.3">
      <c r="B4114" s="14">
        <v>46071</v>
      </c>
      <c r="C4114" s="15" t="s">
        <v>136</v>
      </c>
      <c r="D4114" s="16" t="s">
        <v>726</v>
      </c>
      <c r="E4114" s="17">
        <v>2</v>
      </c>
      <c r="F4114" s="18">
        <v>10</v>
      </c>
    </row>
    <row r="4115" spans="2:6" ht="16.5" customHeight="1" thickBot="1" x14ac:dyDescent="0.3">
      <c r="B4115" s="14">
        <v>46071</v>
      </c>
      <c r="C4115" s="15" t="s">
        <v>138</v>
      </c>
      <c r="D4115" s="16" t="s">
        <v>394</v>
      </c>
      <c r="E4115" s="17">
        <v>1</v>
      </c>
      <c r="F4115" s="18">
        <v>5.5</v>
      </c>
    </row>
    <row r="4116" spans="2:6" ht="16.5" customHeight="1" thickBot="1" x14ac:dyDescent="0.3">
      <c r="B4116" s="14">
        <v>46071</v>
      </c>
      <c r="C4116" s="15" t="s">
        <v>139</v>
      </c>
      <c r="D4116" s="16" t="s">
        <v>395</v>
      </c>
      <c r="E4116" s="17">
        <v>1</v>
      </c>
      <c r="F4116" s="18">
        <v>5.5</v>
      </c>
    </row>
    <row r="4117" spans="2:6" ht="16.5" customHeight="1" thickBot="1" x14ac:dyDescent="0.3">
      <c r="B4117" s="14">
        <v>46071</v>
      </c>
      <c r="C4117" s="15" t="s">
        <v>150</v>
      </c>
      <c r="D4117" s="16" t="s">
        <v>406</v>
      </c>
      <c r="E4117" s="17">
        <v>1</v>
      </c>
      <c r="F4117" s="18">
        <v>5.5</v>
      </c>
    </row>
    <row r="4118" spans="2:6" ht="16.5" customHeight="1" thickBot="1" x14ac:dyDescent="0.3">
      <c r="B4118" s="14">
        <v>46071</v>
      </c>
      <c r="C4118" s="15" t="s">
        <v>159</v>
      </c>
      <c r="D4118" s="16" t="s">
        <v>733</v>
      </c>
      <c r="E4118" s="17">
        <v>1</v>
      </c>
      <c r="F4118" s="18">
        <v>5.3</v>
      </c>
    </row>
    <row r="4119" spans="2:6" ht="16.5" customHeight="1" thickBot="1" x14ac:dyDescent="0.3">
      <c r="B4119" s="14">
        <v>46071</v>
      </c>
      <c r="C4119" s="15" t="s">
        <v>160</v>
      </c>
      <c r="D4119" s="16" t="s">
        <v>416</v>
      </c>
      <c r="E4119" s="17">
        <v>1</v>
      </c>
      <c r="F4119" s="18">
        <v>5.8</v>
      </c>
    </row>
    <row r="4120" spans="2:6" ht="16.5" customHeight="1" thickBot="1" x14ac:dyDescent="0.3">
      <c r="B4120" s="14">
        <v>46071</v>
      </c>
      <c r="C4120" s="15" t="s">
        <v>163</v>
      </c>
      <c r="D4120" s="16" t="s">
        <v>696</v>
      </c>
      <c r="E4120" s="17">
        <v>2</v>
      </c>
      <c r="F4120" s="18">
        <v>11.6</v>
      </c>
    </row>
    <row r="4121" spans="2:6" ht="16.5" customHeight="1" thickBot="1" x14ac:dyDescent="0.3">
      <c r="B4121" s="14">
        <v>46071</v>
      </c>
      <c r="C4121" s="15" t="s">
        <v>165</v>
      </c>
      <c r="D4121" s="16" t="s">
        <v>421</v>
      </c>
      <c r="E4121" s="17">
        <v>1</v>
      </c>
      <c r="F4121" s="18">
        <v>6.5</v>
      </c>
    </row>
    <row r="4122" spans="2:6" ht="16.5" customHeight="1" thickBot="1" x14ac:dyDescent="0.3">
      <c r="B4122" s="14">
        <v>46071</v>
      </c>
      <c r="C4122" s="15" t="s">
        <v>174</v>
      </c>
      <c r="D4122" s="16" t="s">
        <v>661</v>
      </c>
      <c r="E4122" s="17">
        <v>3</v>
      </c>
      <c r="F4122" s="18">
        <v>17.399999999999999</v>
      </c>
    </row>
    <row r="4123" spans="2:6" ht="16.5" customHeight="1" thickBot="1" x14ac:dyDescent="0.3">
      <c r="B4123" s="14">
        <v>46071</v>
      </c>
      <c r="C4123" s="15" t="s">
        <v>179</v>
      </c>
      <c r="D4123" s="16" t="s">
        <v>712</v>
      </c>
      <c r="E4123" s="17">
        <v>1</v>
      </c>
      <c r="F4123" s="18">
        <v>5.3</v>
      </c>
    </row>
    <row r="4124" spans="2:6" ht="16.5" customHeight="1" thickBot="1" x14ac:dyDescent="0.3">
      <c r="B4124" s="14">
        <v>46071</v>
      </c>
      <c r="C4124" s="15" t="s">
        <v>183</v>
      </c>
      <c r="D4124" s="16" t="s">
        <v>439</v>
      </c>
      <c r="E4124" s="17">
        <v>1</v>
      </c>
      <c r="F4124" s="18">
        <v>5.5</v>
      </c>
    </row>
    <row r="4125" spans="2:6" ht="16.5" customHeight="1" thickBot="1" x14ac:dyDescent="0.3">
      <c r="B4125" s="14">
        <v>46071</v>
      </c>
      <c r="C4125" s="15" t="s">
        <v>184</v>
      </c>
      <c r="D4125" s="16" t="s">
        <v>440</v>
      </c>
      <c r="E4125" s="17">
        <v>1</v>
      </c>
      <c r="F4125" s="18">
        <v>5.5</v>
      </c>
    </row>
    <row r="4126" spans="2:6" ht="16.5" customHeight="1" thickBot="1" x14ac:dyDescent="0.3">
      <c r="B4126" s="14">
        <v>46071</v>
      </c>
      <c r="C4126" s="15" t="s">
        <v>192</v>
      </c>
      <c r="D4126" s="16" t="s">
        <v>448</v>
      </c>
      <c r="E4126" s="17">
        <v>1</v>
      </c>
      <c r="F4126" s="18">
        <v>5.5</v>
      </c>
    </row>
    <row r="4127" spans="2:6" ht="16.5" customHeight="1" thickBot="1" x14ac:dyDescent="0.3">
      <c r="B4127" s="14">
        <v>46071</v>
      </c>
      <c r="C4127" s="15" t="s">
        <v>193</v>
      </c>
      <c r="D4127" s="16" t="s">
        <v>449</v>
      </c>
      <c r="E4127" s="17">
        <v>1</v>
      </c>
      <c r="F4127" s="18">
        <v>6.8</v>
      </c>
    </row>
    <row r="4128" spans="2:6" ht="16.5" customHeight="1" thickBot="1" x14ac:dyDescent="0.3">
      <c r="B4128" s="14">
        <v>46071</v>
      </c>
      <c r="C4128" s="15" t="s">
        <v>195</v>
      </c>
      <c r="D4128" s="16" t="s">
        <v>451</v>
      </c>
      <c r="E4128" s="17">
        <v>6</v>
      </c>
      <c r="F4128" s="18">
        <v>34.799999999999997</v>
      </c>
    </row>
    <row r="4129" spans="2:6" ht="16.5" customHeight="1" thickBot="1" x14ac:dyDescent="0.3">
      <c r="B4129" s="14">
        <v>46071</v>
      </c>
      <c r="C4129" s="15" t="s">
        <v>196</v>
      </c>
      <c r="D4129" s="16" t="s">
        <v>692</v>
      </c>
      <c r="E4129" s="17">
        <v>2</v>
      </c>
      <c r="F4129" s="18">
        <v>13</v>
      </c>
    </row>
    <row r="4130" spans="2:6" ht="16.5" customHeight="1" thickBot="1" x14ac:dyDescent="0.3">
      <c r="B4130" s="14">
        <v>46071</v>
      </c>
      <c r="C4130" s="15" t="s">
        <v>201</v>
      </c>
      <c r="D4130" s="16" t="s">
        <v>664</v>
      </c>
      <c r="E4130" s="17">
        <v>2</v>
      </c>
      <c r="F4130" s="18">
        <v>11.6</v>
      </c>
    </row>
    <row r="4131" spans="2:6" ht="16.5" customHeight="1" thickBot="1" x14ac:dyDescent="0.3">
      <c r="B4131" s="14">
        <v>46071</v>
      </c>
      <c r="C4131" s="15" t="s">
        <v>215</v>
      </c>
      <c r="D4131" s="16" t="s">
        <v>471</v>
      </c>
      <c r="E4131" s="17">
        <v>3</v>
      </c>
      <c r="F4131" s="18">
        <v>20.399999999999999</v>
      </c>
    </row>
    <row r="4132" spans="2:6" ht="16.5" customHeight="1" thickBot="1" x14ac:dyDescent="0.3">
      <c r="B4132" s="14">
        <v>46071</v>
      </c>
      <c r="C4132" s="15" t="s">
        <v>216</v>
      </c>
      <c r="D4132" s="16" t="s">
        <v>472</v>
      </c>
      <c r="E4132" s="17">
        <v>2</v>
      </c>
      <c r="F4132" s="18">
        <v>12.6</v>
      </c>
    </row>
    <row r="4133" spans="2:6" ht="16.5" customHeight="1" thickBot="1" x14ac:dyDescent="0.3">
      <c r="B4133" s="14">
        <v>46071</v>
      </c>
      <c r="C4133" s="15" t="s">
        <v>218</v>
      </c>
      <c r="D4133" s="16" t="s">
        <v>655</v>
      </c>
      <c r="E4133" s="17">
        <v>2</v>
      </c>
      <c r="F4133" s="18">
        <v>11</v>
      </c>
    </row>
    <row r="4134" spans="2:6" ht="16.5" customHeight="1" thickBot="1" x14ac:dyDescent="0.3">
      <c r="B4134" s="14">
        <v>46071</v>
      </c>
      <c r="C4134" s="15" t="s">
        <v>225</v>
      </c>
      <c r="D4134" s="16" t="s">
        <v>481</v>
      </c>
      <c r="E4134" s="17">
        <v>1</v>
      </c>
      <c r="F4134" s="18">
        <v>6.3</v>
      </c>
    </row>
    <row r="4135" spans="2:6" ht="16.5" customHeight="1" thickBot="1" x14ac:dyDescent="0.3">
      <c r="B4135" s="14">
        <v>46071</v>
      </c>
      <c r="C4135" s="15" t="s">
        <v>231</v>
      </c>
      <c r="D4135" s="16" t="s">
        <v>487</v>
      </c>
      <c r="E4135" s="17">
        <v>2</v>
      </c>
      <c r="F4135" s="18">
        <v>13.6</v>
      </c>
    </row>
    <row r="4136" spans="2:6" ht="16.5" customHeight="1" thickBot="1" x14ac:dyDescent="0.3">
      <c r="B4136" s="14">
        <v>46071</v>
      </c>
      <c r="C4136" s="15" t="s">
        <v>232</v>
      </c>
      <c r="D4136" s="16" t="s">
        <v>488</v>
      </c>
      <c r="E4136" s="17">
        <v>2</v>
      </c>
      <c r="F4136" s="18">
        <v>11.6</v>
      </c>
    </row>
    <row r="4137" spans="2:6" ht="16.5" customHeight="1" thickBot="1" x14ac:dyDescent="0.3">
      <c r="B4137" s="14">
        <v>46071</v>
      </c>
      <c r="C4137" s="15" t="s">
        <v>156</v>
      </c>
      <c r="D4137" s="16" t="s">
        <v>727</v>
      </c>
      <c r="E4137" s="17">
        <v>1</v>
      </c>
      <c r="F4137" s="18">
        <v>5.3</v>
      </c>
    </row>
    <row r="4138" spans="2:6" ht="32.25" customHeight="1" thickBot="1" x14ac:dyDescent="0.3">
      <c r="B4138" s="14">
        <v>46071</v>
      </c>
      <c r="C4138" s="15" t="s">
        <v>199</v>
      </c>
      <c r="D4138" s="16" t="s">
        <v>674</v>
      </c>
      <c r="E4138" s="17">
        <v>1</v>
      </c>
      <c r="F4138" s="18">
        <v>8.3000000000000007</v>
      </c>
    </row>
    <row r="4139" spans="2:6" ht="16.5" customHeight="1" thickBot="1" x14ac:dyDescent="0.3">
      <c r="B4139" s="14">
        <v>46071</v>
      </c>
      <c r="C4139" s="15" t="s">
        <v>204</v>
      </c>
      <c r="D4139" s="16" t="s">
        <v>668</v>
      </c>
      <c r="E4139" s="17">
        <v>2</v>
      </c>
      <c r="F4139" s="18">
        <v>16.600000000000001</v>
      </c>
    </row>
    <row r="4140" spans="2:6" ht="16.5" customHeight="1" thickBot="1" x14ac:dyDescent="0.3">
      <c r="B4140" s="14">
        <v>46071</v>
      </c>
      <c r="C4140" s="15" t="s">
        <v>118</v>
      </c>
      <c r="D4140" s="16" t="s">
        <v>649</v>
      </c>
      <c r="E4140" s="17">
        <v>2</v>
      </c>
      <c r="F4140" s="18">
        <v>11</v>
      </c>
    </row>
    <row r="4141" spans="2:6" ht="16.5" customHeight="1" thickBot="1" x14ac:dyDescent="0.3">
      <c r="B4141" s="14">
        <v>46071</v>
      </c>
      <c r="C4141" s="15" t="s">
        <v>119</v>
      </c>
      <c r="D4141" s="16" t="s">
        <v>657</v>
      </c>
      <c r="E4141" s="17">
        <v>1</v>
      </c>
      <c r="F4141" s="18">
        <v>5.5</v>
      </c>
    </row>
    <row r="4142" spans="2:6" ht="16.5" customHeight="1" thickBot="1" x14ac:dyDescent="0.3">
      <c r="B4142" s="14">
        <v>46071</v>
      </c>
      <c r="C4142" s="15" t="s">
        <v>122</v>
      </c>
      <c r="D4142" s="16" t="s">
        <v>650</v>
      </c>
      <c r="E4142" s="17">
        <v>1</v>
      </c>
      <c r="F4142" s="18">
        <v>5.5</v>
      </c>
    </row>
    <row r="4143" spans="2:6" ht="16.5" customHeight="1" thickBot="1" x14ac:dyDescent="0.3">
      <c r="B4143" s="14">
        <v>46071</v>
      </c>
      <c r="C4143" s="15" t="s">
        <v>123</v>
      </c>
      <c r="D4143" s="16" t="s">
        <v>651</v>
      </c>
      <c r="E4143" s="17">
        <v>9</v>
      </c>
      <c r="F4143" s="18">
        <v>49.5</v>
      </c>
    </row>
    <row r="4144" spans="2:6" ht="16.5" customHeight="1" thickBot="1" x14ac:dyDescent="0.3">
      <c r="B4144" s="14">
        <v>46071</v>
      </c>
      <c r="C4144" s="15" t="s">
        <v>140</v>
      </c>
      <c r="D4144" s="16" t="s">
        <v>396</v>
      </c>
      <c r="E4144" s="17">
        <v>1</v>
      </c>
      <c r="F4144" s="18">
        <v>5</v>
      </c>
    </row>
    <row r="4145" spans="2:6" ht="16.5" customHeight="1" thickBot="1" x14ac:dyDescent="0.3">
      <c r="B4145" s="14">
        <v>46071</v>
      </c>
      <c r="C4145" s="15" t="s">
        <v>153</v>
      </c>
      <c r="D4145" s="16" t="s">
        <v>685</v>
      </c>
      <c r="E4145" s="17">
        <v>1</v>
      </c>
      <c r="F4145" s="18">
        <v>4.5</v>
      </c>
    </row>
    <row r="4146" spans="2:6" ht="16.5" customHeight="1" thickBot="1" x14ac:dyDescent="0.3">
      <c r="B4146" s="14">
        <v>46071</v>
      </c>
      <c r="C4146" s="15">
        <v>10009</v>
      </c>
      <c r="D4146" s="16" t="s">
        <v>660</v>
      </c>
      <c r="E4146" s="17">
        <v>1</v>
      </c>
      <c r="F4146" s="18">
        <v>1.5</v>
      </c>
    </row>
    <row r="4147" spans="2:6" ht="16.5" customHeight="1" thickBot="1" x14ac:dyDescent="0.3">
      <c r="B4147" s="22">
        <v>46071</v>
      </c>
      <c r="C4147" s="23">
        <v>10194</v>
      </c>
      <c r="D4147" s="24" t="s">
        <v>730</v>
      </c>
      <c r="E4147" s="25">
        <v>1</v>
      </c>
      <c r="F4147" s="26">
        <v>1.7</v>
      </c>
    </row>
    <row r="4148" spans="2:6" ht="15.75" customHeight="1" x14ac:dyDescent="0.25">
      <c r="B4148" s="14">
        <v>46074</v>
      </c>
      <c r="C4148" s="15" t="s">
        <v>103</v>
      </c>
      <c r="D4148" s="16" t="s">
        <v>653</v>
      </c>
      <c r="E4148" s="17">
        <v>3</v>
      </c>
      <c r="F4148" s="18">
        <v>17.399999999999999</v>
      </c>
    </row>
    <row r="4149" spans="2:6" ht="16.5" customHeight="1" thickBot="1" x14ac:dyDescent="0.3">
      <c r="B4149" s="14">
        <v>46074</v>
      </c>
      <c r="C4149" s="15" t="s">
        <v>104</v>
      </c>
      <c r="D4149" s="16" t="s">
        <v>360</v>
      </c>
      <c r="E4149" s="17">
        <v>1</v>
      </c>
      <c r="F4149" s="18">
        <v>5.8</v>
      </c>
    </row>
    <row r="4150" spans="2:6" ht="16.5" customHeight="1" thickBot="1" x14ac:dyDescent="0.3">
      <c r="B4150" s="14">
        <v>46074</v>
      </c>
      <c r="C4150" s="15" t="s">
        <v>106</v>
      </c>
      <c r="D4150" s="16" t="s">
        <v>710</v>
      </c>
      <c r="E4150" s="17">
        <v>1</v>
      </c>
      <c r="F4150" s="18">
        <v>5</v>
      </c>
    </row>
    <row r="4151" spans="2:6" ht="16.5" customHeight="1" thickBot="1" x14ac:dyDescent="0.3">
      <c r="B4151" s="14">
        <v>46074</v>
      </c>
      <c r="C4151" s="15" t="s">
        <v>110</v>
      </c>
      <c r="D4151" s="16" t="s">
        <v>667</v>
      </c>
      <c r="E4151" s="17">
        <v>1</v>
      </c>
      <c r="F4151" s="18">
        <v>5.8</v>
      </c>
    </row>
    <row r="4152" spans="2:6" ht="16.5" customHeight="1" thickBot="1" x14ac:dyDescent="0.3">
      <c r="B4152" s="14">
        <v>46074</v>
      </c>
      <c r="C4152" s="15" t="s">
        <v>114</v>
      </c>
      <c r="D4152" s="16" t="s">
        <v>370</v>
      </c>
      <c r="E4152" s="17">
        <v>1</v>
      </c>
      <c r="F4152" s="18">
        <v>5.5</v>
      </c>
    </row>
    <row r="4153" spans="2:6" ht="16.5" customHeight="1" thickBot="1" x14ac:dyDescent="0.3">
      <c r="B4153" s="14">
        <v>46074</v>
      </c>
      <c r="C4153" s="15" t="s">
        <v>115</v>
      </c>
      <c r="D4153" s="16" t="s">
        <v>640</v>
      </c>
      <c r="E4153" s="17">
        <v>1</v>
      </c>
      <c r="F4153" s="18">
        <v>5.8</v>
      </c>
    </row>
    <row r="4154" spans="2:6" ht="16.5" customHeight="1" thickBot="1" x14ac:dyDescent="0.3">
      <c r="B4154" s="14">
        <v>46074</v>
      </c>
      <c r="C4154" s="15" t="s">
        <v>129</v>
      </c>
      <c r="D4154" s="16" t="s">
        <v>385</v>
      </c>
      <c r="E4154" s="17">
        <v>4</v>
      </c>
      <c r="F4154" s="18">
        <v>22</v>
      </c>
    </row>
    <row r="4155" spans="2:6" ht="16.5" customHeight="1" thickBot="1" x14ac:dyDescent="0.3">
      <c r="B4155" s="14">
        <v>46074</v>
      </c>
      <c r="C4155" s="15" t="s">
        <v>130</v>
      </c>
      <c r="D4155" s="16" t="s">
        <v>386</v>
      </c>
      <c r="E4155" s="17">
        <v>1</v>
      </c>
      <c r="F4155" s="18">
        <v>5.8</v>
      </c>
    </row>
    <row r="4156" spans="2:6" ht="16.5" customHeight="1" thickBot="1" x14ac:dyDescent="0.3">
      <c r="B4156" s="14">
        <v>46074</v>
      </c>
      <c r="C4156" s="15" t="s">
        <v>132</v>
      </c>
      <c r="D4156" s="16" t="s">
        <v>388</v>
      </c>
      <c r="E4156" s="17">
        <v>2</v>
      </c>
      <c r="F4156" s="18">
        <v>11.6</v>
      </c>
    </row>
    <row r="4157" spans="2:6" ht="16.5" customHeight="1" thickBot="1" x14ac:dyDescent="0.3">
      <c r="B4157" s="14">
        <v>46074</v>
      </c>
      <c r="C4157" s="15" t="s">
        <v>138</v>
      </c>
      <c r="D4157" s="16" t="s">
        <v>394</v>
      </c>
      <c r="E4157" s="17">
        <v>1</v>
      </c>
      <c r="F4157" s="18">
        <v>5.5</v>
      </c>
    </row>
    <row r="4158" spans="2:6" ht="16.5" customHeight="1" thickBot="1" x14ac:dyDescent="0.3">
      <c r="B4158" s="14">
        <v>46074</v>
      </c>
      <c r="C4158" s="15" t="s">
        <v>160</v>
      </c>
      <c r="D4158" s="16" t="s">
        <v>416</v>
      </c>
      <c r="E4158" s="17">
        <v>4</v>
      </c>
      <c r="F4158" s="18">
        <v>23.2</v>
      </c>
    </row>
    <row r="4159" spans="2:6" ht="16.5" customHeight="1" thickBot="1" x14ac:dyDescent="0.3">
      <c r="B4159" s="14">
        <v>46074</v>
      </c>
      <c r="C4159" s="15" t="s">
        <v>166</v>
      </c>
      <c r="D4159" s="16" t="s">
        <v>642</v>
      </c>
      <c r="E4159" s="17">
        <v>1</v>
      </c>
      <c r="F4159" s="18">
        <v>5.8</v>
      </c>
    </row>
    <row r="4160" spans="2:6" ht="16.5" customHeight="1" thickBot="1" x14ac:dyDescent="0.3">
      <c r="B4160" s="14">
        <v>46074</v>
      </c>
      <c r="C4160" s="15" t="s">
        <v>173</v>
      </c>
      <c r="D4160" s="16" t="s">
        <v>429</v>
      </c>
      <c r="E4160" s="17">
        <v>1</v>
      </c>
      <c r="F4160" s="18">
        <v>6.8</v>
      </c>
    </row>
    <row r="4161" spans="2:6" ht="16.5" customHeight="1" thickBot="1" x14ac:dyDescent="0.3">
      <c r="B4161" s="14">
        <v>46074</v>
      </c>
      <c r="C4161" s="15" t="s">
        <v>179</v>
      </c>
      <c r="D4161" s="16" t="s">
        <v>712</v>
      </c>
      <c r="E4161" s="17">
        <v>1</v>
      </c>
      <c r="F4161" s="18">
        <v>5.3</v>
      </c>
    </row>
    <row r="4162" spans="2:6" ht="16.5" customHeight="1" thickBot="1" x14ac:dyDescent="0.3">
      <c r="B4162" s="14">
        <v>46074</v>
      </c>
      <c r="C4162" s="15" t="s">
        <v>183</v>
      </c>
      <c r="D4162" s="16" t="s">
        <v>439</v>
      </c>
      <c r="E4162" s="17">
        <v>6</v>
      </c>
      <c r="F4162" s="18">
        <v>33</v>
      </c>
    </row>
    <row r="4163" spans="2:6" ht="16.5" customHeight="1" thickBot="1" x14ac:dyDescent="0.3">
      <c r="B4163" s="14">
        <v>46074</v>
      </c>
      <c r="C4163" s="15" t="s">
        <v>184</v>
      </c>
      <c r="D4163" s="16" t="s">
        <v>440</v>
      </c>
      <c r="E4163" s="17">
        <v>2</v>
      </c>
      <c r="F4163" s="18">
        <v>11</v>
      </c>
    </row>
    <row r="4164" spans="2:6" ht="16.5" customHeight="1" thickBot="1" x14ac:dyDescent="0.3">
      <c r="B4164" s="14">
        <v>46074</v>
      </c>
      <c r="C4164" s="15" t="s">
        <v>191</v>
      </c>
      <c r="D4164" s="16" t="s">
        <v>447</v>
      </c>
      <c r="E4164" s="17">
        <v>2</v>
      </c>
      <c r="F4164" s="18">
        <v>11</v>
      </c>
    </row>
    <row r="4165" spans="2:6" ht="16.5" customHeight="1" thickBot="1" x14ac:dyDescent="0.3">
      <c r="B4165" s="14">
        <v>46074</v>
      </c>
      <c r="C4165" s="15" t="s">
        <v>195</v>
      </c>
      <c r="D4165" s="16" t="s">
        <v>451</v>
      </c>
      <c r="E4165" s="17">
        <v>9</v>
      </c>
      <c r="F4165" s="18">
        <v>52.2</v>
      </c>
    </row>
    <row r="4166" spans="2:6" ht="16.5" customHeight="1" thickBot="1" x14ac:dyDescent="0.3">
      <c r="B4166" s="14">
        <v>46074</v>
      </c>
      <c r="C4166" s="15" t="s">
        <v>196</v>
      </c>
      <c r="D4166" s="16" t="s">
        <v>692</v>
      </c>
      <c r="E4166" s="17">
        <v>4</v>
      </c>
      <c r="F4166" s="18">
        <v>26</v>
      </c>
    </row>
    <row r="4167" spans="2:6" ht="16.5" customHeight="1" thickBot="1" x14ac:dyDescent="0.3">
      <c r="B4167" s="14">
        <v>46074</v>
      </c>
      <c r="C4167" s="15" t="s">
        <v>207</v>
      </c>
      <c r="D4167" s="16" t="s">
        <v>463</v>
      </c>
      <c r="E4167" s="17">
        <v>1</v>
      </c>
      <c r="F4167" s="18">
        <v>2.6</v>
      </c>
    </row>
    <row r="4168" spans="2:6" ht="32.25" customHeight="1" thickBot="1" x14ac:dyDescent="0.3">
      <c r="B4168" s="14">
        <v>46074</v>
      </c>
      <c r="C4168" s="15" t="s">
        <v>215</v>
      </c>
      <c r="D4168" s="16" t="s">
        <v>471</v>
      </c>
      <c r="E4168" s="17">
        <v>5</v>
      </c>
      <c r="F4168" s="18">
        <v>34</v>
      </c>
    </row>
    <row r="4169" spans="2:6" ht="16.5" customHeight="1" thickBot="1" x14ac:dyDescent="0.3">
      <c r="B4169" s="14">
        <v>46074</v>
      </c>
      <c r="C4169" s="15" t="s">
        <v>219</v>
      </c>
      <c r="D4169" s="16" t="s">
        <v>475</v>
      </c>
      <c r="E4169" s="17">
        <v>5</v>
      </c>
      <c r="F4169" s="18">
        <v>31.5</v>
      </c>
    </row>
    <row r="4170" spans="2:6" ht="16.5" customHeight="1" thickBot="1" x14ac:dyDescent="0.3">
      <c r="B4170" s="14">
        <v>46074</v>
      </c>
      <c r="C4170" s="15" t="s">
        <v>223</v>
      </c>
      <c r="D4170" s="16" t="s">
        <v>479</v>
      </c>
      <c r="E4170" s="17">
        <v>1</v>
      </c>
      <c r="F4170" s="18">
        <v>5.8</v>
      </c>
    </row>
    <row r="4171" spans="2:6" ht="16.5" customHeight="1" thickBot="1" x14ac:dyDescent="0.3">
      <c r="B4171" s="14">
        <v>46074</v>
      </c>
      <c r="C4171" s="15" t="s">
        <v>231</v>
      </c>
      <c r="D4171" s="16" t="s">
        <v>487</v>
      </c>
      <c r="E4171" s="17">
        <v>5</v>
      </c>
      <c r="F4171" s="18">
        <v>34</v>
      </c>
    </row>
    <row r="4172" spans="2:6" ht="16.5" customHeight="1" thickBot="1" x14ac:dyDescent="0.3">
      <c r="B4172" s="14">
        <v>46074</v>
      </c>
      <c r="C4172" s="15" t="s">
        <v>232</v>
      </c>
      <c r="D4172" s="16" t="s">
        <v>488</v>
      </c>
      <c r="E4172" s="17">
        <v>1</v>
      </c>
      <c r="F4172" s="18">
        <v>5.8</v>
      </c>
    </row>
    <row r="4173" spans="2:6" ht="16.5" customHeight="1" thickBot="1" x14ac:dyDescent="0.3">
      <c r="B4173" s="14">
        <v>46074</v>
      </c>
      <c r="C4173" s="15" t="s">
        <v>204</v>
      </c>
      <c r="D4173" s="16" t="s">
        <v>668</v>
      </c>
      <c r="E4173" s="17">
        <v>1</v>
      </c>
      <c r="F4173" s="18">
        <v>8.3000000000000007</v>
      </c>
    </row>
    <row r="4174" spans="2:6" ht="16.5" customHeight="1" thickBot="1" x14ac:dyDescent="0.3">
      <c r="B4174" s="14">
        <v>46074</v>
      </c>
      <c r="C4174" s="15">
        <v>10019</v>
      </c>
      <c r="D4174" s="16" t="s">
        <v>666</v>
      </c>
      <c r="E4174" s="17">
        <v>1</v>
      </c>
      <c r="F4174" s="18">
        <v>8.9</v>
      </c>
    </row>
    <row r="4175" spans="2:6" ht="16.5" customHeight="1" thickBot="1" x14ac:dyDescent="0.3">
      <c r="B4175" s="14">
        <v>46074</v>
      </c>
      <c r="C4175" s="15" t="s">
        <v>116</v>
      </c>
      <c r="D4175" s="16" t="s">
        <v>665</v>
      </c>
      <c r="E4175" s="17">
        <v>2</v>
      </c>
      <c r="F4175" s="18">
        <v>11</v>
      </c>
    </row>
    <row r="4176" spans="2:6" ht="16.5" customHeight="1" thickBot="1" x14ac:dyDescent="0.3">
      <c r="B4176" s="14">
        <v>46074</v>
      </c>
      <c r="C4176" s="15" t="s">
        <v>118</v>
      </c>
      <c r="D4176" s="16" t="s">
        <v>649</v>
      </c>
      <c r="E4176" s="17">
        <v>2</v>
      </c>
      <c r="F4176" s="18">
        <v>11</v>
      </c>
    </row>
    <row r="4177" spans="2:6" ht="16.5" customHeight="1" thickBot="1" x14ac:dyDescent="0.3">
      <c r="B4177" s="14">
        <v>46074</v>
      </c>
      <c r="C4177" s="15" t="s">
        <v>121</v>
      </c>
      <c r="D4177" s="16" t="s">
        <v>658</v>
      </c>
      <c r="E4177" s="17">
        <v>1</v>
      </c>
      <c r="F4177" s="18">
        <v>5.5</v>
      </c>
    </row>
    <row r="4178" spans="2:6" ht="16.5" customHeight="1" thickBot="1" x14ac:dyDescent="0.3">
      <c r="B4178" s="14">
        <v>46074</v>
      </c>
      <c r="C4178" s="15" t="s">
        <v>122</v>
      </c>
      <c r="D4178" s="16" t="s">
        <v>650</v>
      </c>
      <c r="E4178" s="17">
        <v>1</v>
      </c>
      <c r="F4178" s="18">
        <v>5.5</v>
      </c>
    </row>
    <row r="4179" spans="2:6" ht="16.5" customHeight="1" thickBot="1" x14ac:dyDescent="0.3">
      <c r="B4179" s="14">
        <v>46074</v>
      </c>
      <c r="C4179" s="15" t="s">
        <v>123</v>
      </c>
      <c r="D4179" s="16" t="s">
        <v>651</v>
      </c>
      <c r="E4179" s="17">
        <v>2</v>
      </c>
      <c r="F4179" s="18">
        <v>11</v>
      </c>
    </row>
    <row r="4180" spans="2:6" ht="16.5" customHeight="1" thickBot="1" x14ac:dyDescent="0.3">
      <c r="B4180" s="14">
        <v>46074</v>
      </c>
      <c r="C4180" s="15" t="s">
        <v>140</v>
      </c>
      <c r="D4180" s="16" t="s">
        <v>396</v>
      </c>
      <c r="E4180" s="17">
        <v>1</v>
      </c>
      <c r="F4180" s="18">
        <v>5</v>
      </c>
    </row>
    <row r="4181" spans="2:6" ht="16.5" customHeight="1" thickBot="1" x14ac:dyDescent="0.3">
      <c r="B4181" s="14">
        <v>46074</v>
      </c>
      <c r="C4181" s="15" t="s">
        <v>142</v>
      </c>
      <c r="D4181" s="16" t="s">
        <v>659</v>
      </c>
      <c r="E4181" s="17">
        <v>3</v>
      </c>
      <c r="F4181" s="18">
        <v>12.9</v>
      </c>
    </row>
    <row r="4182" spans="2:6" ht="16.5" customHeight="1" thickBot="1" x14ac:dyDescent="0.3">
      <c r="B4182" s="14">
        <v>46074</v>
      </c>
      <c r="C4182" s="15">
        <v>10</v>
      </c>
      <c r="D4182" s="16" t="s">
        <v>700</v>
      </c>
      <c r="E4182" s="17">
        <v>4</v>
      </c>
      <c r="F4182" s="18">
        <v>4</v>
      </c>
    </row>
    <row r="4183" spans="2:6" ht="16.5" customHeight="1" thickBot="1" x14ac:dyDescent="0.3">
      <c r="B4183" s="14">
        <v>46074</v>
      </c>
      <c r="C4183" s="15">
        <v>10009</v>
      </c>
      <c r="D4183" s="16" t="s">
        <v>660</v>
      </c>
      <c r="E4183" s="17">
        <v>1</v>
      </c>
      <c r="F4183" s="18">
        <v>1.5</v>
      </c>
    </row>
    <row r="4184" spans="2:6" ht="16.5" customHeight="1" thickBot="1" x14ac:dyDescent="0.3">
      <c r="B4184" s="22">
        <v>46074</v>
      </c>
      <c r="C4184" s="23">
        <v>10155</v>
      </c>
      <c r="D4184" s="24" t="s">
        <v>701</v>
      </c>
      <c r="E4184" s="25">
        <v>1</v>
      </c>
      <c r="F4184" s="26">
        <v>1.7</v>
      </c>
    </row>
    <row r="4185" spans="2:6" ht="15.75" customHeight="1" x14ac:dyDescent="0.25">
      <c r="B4185" s="14">
        <v>46074</v>
      </c>
      <c r="C4185" s="15" t="s">
        <v>103</v>
      </c>
      <c r="D4185" s="16" t="s">
        <v>653</v>
      </c>
      <c r="E4185" s="17">
        <v>2</v>
      </c>
      <c r="F4185" s="18">
        <v>11.6</v>
      </c>
    </row>
    <row r="4186" spans="2:6" ht="16.5" customHeight="1" thickBot="1" x14ac:dyDescent="0.3">
      <c r="B4186" s="14">
        <v>46074</v>
      </c>
      <c r="C4186" s="15" t="s">
        <v>110</v>
      </c>
      <c r="D4186" s="16" t="s">
        <v>667</v>
      </c>
      <c r="E4186" s="17">
        <v>2</v>
      </c>
      <c r="F4186" s="18">
        <v>11.6</v>
      </c>
    </row>
    <row r="4187" spans="2:6" ht="16.5" customHeight="1" thickBot="1" x14ac:dyDescent="0.3">
      <c r="B4187" s="14">
        <v>46074</v>
      </c>
      <c r="C4187" s="15" t="s">
        <v>111</v>
      </c>
      <c r="D4187" s="16" t="s">
        <v>367</v>
      </c>
      <c r="E4187" s="17">
        <v>2</v>
      </c>
      <c r="F4187" s="18">
        <v>11.6</v>
      </c>
    </row>
    <row r="4188" spans="2:6" ht="16.5" customHeight="1" thickBot="1" x14ac:dyDescent="0.3">
      <c r="B4188" s="14">
        <v>46074</v>
      </c>
      <c r="C4188" s="15" t="s">
        <v>129</v>
      </c>
      <c r="D4188" s="16" t="s">
        <v>385</v>
      </c>
      <c r="E4188" s="17">
        <v>2</v>
      </c>
      <c r="F4188" s="18">
        <v>11</v>
      </c>
    </row>
    <row r="4189" spans="2:6" ht="16.5" customHeight="1" thickBot="1" x14ac:dyDescent="0.3">
      <c r="B4189" s="14">
        <v>46074</v>
      </c>
      <c r="C4189" s="15" t="s">
        <v>159</v>
      </c>
      <c r="D4189" s="16" t="s">
        <v>733</v>
      </c>
      <c r="E4189" s="17">
        <v>2</v>
      </c>
      <c r="F4189" s="18">
        <v>10.6</v>
      </c>
    </row>
    <row r="4190" spans="2:6" ht="16.5" customHeight="1" thickBot="1" x14ac:dyDescent="0.3">
      <c r="B4190" s="14">
        <v>46074</v>
      </c>
      <c r="C4190" s="15" t="s">
        <v>160</v>
      </c>
      <c r="D4190" s="16" t="s">
        <v>416</v>
      </c>
      <c r="E4190" s="17">
        <v>1</v>
      </c>
      <c r="F4190" s="18">
        <v>5.8</v>
      </c>
    </row>
    <row r="4191" spans="2:6" ht="16.5" customHeight="1" thickBot="1" x14ac:dyDescent="0.3">
      <c r="B4191" s="14">
        <v>46074</v>
      </c>
      <c r="C4191" s="15" t="s">
        <v>165</v>
      </c>
      <c r="D4191" s="16" t="s">
        <v>421</v>
      </c>
      <c r="E4191" s="17">
        <v>1</v>
      </c>
      <c r="F4191" s="18">
        <v>6.5</v>
      </c>
    </row>
    <row r="4192" spans="2:6" ht="16.5" customHeight="1" thickBot="1" x14ac:dyDescent="0.3">
      <c r="B4192" s="14">
        <v>46074</v>
      </c>
      <c r="C4192" s="15" t="s">
        <v>169</v>
      </c>
      <c r="D4192" s="16" t="s">
        <v>425</v>
      </c>
      <c r="E4192" s="17">
        <v>3</v>
      </c>
      <c r="F4192" s="18">
        <v>18.899999999999999</v>
      </c>
    </row>
    <row r="4193" spans="2:6" ht="16.5" customHeight="1" thickBot="1" x14ac:dyDescent="0.3">
      <c r="B4193" s="14">
        <v>46074</v>
      </c>
      <c r="C4193" s="15" t="s">
        <v>172</v>
      </c>
      <c r="D4193" s="16" t="s">
        <v>643</v>
      </c>
      <c r="E4193" s="17">
        <v>2</v>
      </c>
      <c r="F4193" s="18">
        <v>11.4</v>
      </c>
    </row>
    <row r="4194" spans="2:6" ht="16.5" customHeight="1" thickBot="1" x14ac:dyDescent="0.3">
      <c r="B4194" s="14">
        <v>46074</v>
      </c>
      <c r="C4194" s="15" t="s">
        <v>174</v>
      </c>
      <c r="D4194" s="16" t="s">
        <v>661</v>
      </c>
      <c r="E4194" s="17">
        <v>1</v>
      </c>
      <c r="F4194" s="18">
        <v>5.8</v>
      </c>
    </row>
    <row r="4195" spans="2:6" ht="16.5" customHeight="1" thickBot="1" x14ac:dyDescent="0.3">
      <c r="B4195" s="14">
        <v>46074</v>
      </c>
      <c r="C4195" s="15" t="s">
        <v>179</v>
      </c>
      <c r="D4195" s="16" t="s">
        <v>712</v>
      </c>
      <c r="E4195" s="17">
        <v>1</v>
      </c>
      <c r="F4195" s="18">
        <v>5.3</v>
      </c>
    </row>
    <row r="4196" spans="2:6" ht="16.5" customHeight="1" thickBot="1" x14ac:dyDescent="0.3">
      <c r="B4196" s="14">
        <v>46074</v>
      </c>
      <c r="C4196" s="15" t="s">
        <v>184</v>
      </c>
      <c r="D4196" s="16" t="s">
        <v>440</v>
      </c>
      <c r="E4196" s="17">
        <v>1</v>
      </c>
      <c r="F4196" s="18">
        <v>5.5</v>
      </c>
    </row>
    <row r="4197" spans="2:6" ht="16.5" customHeight="1" thickBot="1" x14ac:dyDescent="0.3">
      <c r="B4197" s="14">
        <v>46074</v>
      </c>
      <c r="C4197" s="15" t="s">
        <v>192</v>
      </c>
      <c r="D4197" s="16" t="s">
        <v>448</v>
      </c>
      <c r="E4197" s="17">
        <v>1</v>
      </c>
      <c r="F4197" s="18">
        <v>5.5</v>
      </c>
    </row>
    <row r="4198" spans="2:6" ht="16.5" customHeight="1" thickBot="1" x14ac:dyDescent="0.3">
      <c r="B4198" s="14">
        <v>46074</v>
      </c>
      <c r="C4198" s="15" t="s">
        <v>195</v>
      </c>
      <c r="D4198" s="16" t="s">
        <v>451</v>
      </c>
      <c r="E4198" s="17">
        <v>8</v>
      </c>
      <c r="F4198" s="18">
        <v>46.4</v>
      </c>
    </row>
    <row r="4199" spans="2:6" ht="16.5" customHeight="1" thickBot="1" x14ac:dyDescent="0.3">
      <c r="B4199" s="14">
        <v>46074</v>
      </c>
      <c r="C4199" s="15" t="s">
        <v>196</v>
      </c>
      <c r="D4199" s="16" t="s">
        <v>692</v>
      </c>
      <c r="E4199" s="17">
        <v>3</v>
      </c>
      <c r="F4199" s="18">
        <v>19.5</v>
      </c>
    </row>
    <row r="4200" spans="2:6" ht="16.5" customHeight="1" thickBot="1" x14ac:dyDescent="0.3">
      <c r="B4200" s="14">
        <v>46074</v>
      </c>
      <c r="C4200" s="15" t="s">
        <v>207</v>
      </c>
      <c r="D4200" s="16" t="s">
        <v>463</v>
      </c>
      <c r="E4200" s="17">
        <v>2</v>
      </c>
      <c r="F4200" s="18">
        <v>5.2</v>
      </c>
    </row>
    <row r="4201" spans="2:6" ht="32.25" customHeight="1" thickBot="1" x14ac:dyDescent="0.3">
      <c r="B4201" s="14">
        <v>46074</v>
      </c>
      <c r="C4201" s="15" t="s">
        <v>216</v>
      </c>
      <c r="D4201" s="16" t="s">
        <v>472</v>
      </c>
      <c r="E4201" s="17">
        <v>1</v>
      </c>
      <c r="F4201" s="18">
        <v>6.3</v>
      </c>
    </row>
    <row r="4202" spans="2:6" ht="16.5" customHeight="1" thickBot="1" x14ac:dyDescent="0.3">
      <c r="B4202" s="14">
        <v>46074</v>
      </c>
      <c r="C4202" s="15" t="s">
        <v>218</v>
      </c>
      <c r="D4202" s="16" t="s">
        <v>655</v>
      </c>
      <c r="E4202" s="17">
        <v>1</v>
      </c>
      <c r="F4202" s="18">
        <v>5.5</v>
      </c>
    </row>
    <row r="4203" spans="2:6" ht="16.5" customHeight="1" thickBot="1" x14ac:dyDescent="0.3">
      <c r="B4203" s="14">
        <v>46074</v>
      </c>
      <c r="C4203" s="15" t="s">
        <v>219</v>
      </c>
      <c r="D4203" s="16" t="s">
        <v>475</v>
      </c>
      <c r="E4203" s="17">
        <v>3</v>
      </c>
      <c r="F4203" s="18">
        <v>18.899999999999999</v>
      </c>
    </row>
    <row r="4204" spans="2:6" ht="16.5" customHeight="1" thickBot="1" x14ac:dyDescent="0.3">
      <c r="B4204" s="14">
        <v>46074</v>
      </c>
      <c r="C4204" s="15" t="s">
        <v>221</v>
      </c>
      <c r="D4204" s="16" t="s">
        <v>477</v>
      </c>
      <c r="E4204" s="17">
        <v>1</v>
      </c>
      <c r="F4204" s="18">
        <v>6</v>
      </c>
    </row>
    <row r="4205" spans="2:6" ht="16.5" customHeight="1" thickBot="1" x14ac:dyDescent="0.3">
      <c r="B4205" s="14">
        <v>46074</v>
      </c>
      <c r="C4205" s="15" t="s">
        <v>225</v>
      </c>
      <c r="D4205" s="16" t="s">
        <v>481</v>
      </c>
      <c r="E4205" s="17">
        <v>1</v>
      </c>
      <c r="F4205" s="18">
        <v>6.3</v>
      </c>
    </row>
    <row r="4206" spans="2:6" ht="16.5" customHeight="1" thickBot="1" x14ac:dyDescent="0.3">
      <c r="B4206" s="14">
        <v>46074</v>
      </c>
      <c r="C4206" s="15" t="s">
        <v>226</v>
      </c>
      <c r="D4206" s="16" t="s">
        <v>482</v>
      </c>
      <c r="E4206" s="17">
        <v>1</v>
      </c>
      <c r="F4206" s="18">
        <v>5.8</v>
      </c>
    </row>
    <row r="4207" spans="2:6" ht="16.5" customHeight="1" thickBot="1" x14ac:dyDescent="0.3">
      <c r="B4207" s="14">
        <v>46074</v>
      </c>
      <c r="C4207" s="15" t="s">
        <v>231</v>
      </c>
      <c r="D4207" s="16" t="s">
        <v>487</v>
      </c>
      <c r="E4207" s="17">
        <v>3</v>
      </c>
      <c r="F4207" s="18">
        <v>20.399999999999999</v>
      </c>
    </row>
    <row r="4208" spans="2:6" ht="16.5" customHeight="1" thickBot="1" x14ac:dyDescent="0.3">
      <c r="B4208" s="14">
        <v>46074</v>
      </c>
      <c r="C4208" s="15" t="s">
        <v>232</v>
      </c>
      <c r="D4208" s="16" t="s">
        <v>488</v>
      </c>
      <c r="E4208" s="17">
        <v>5</v>
      </c>
      <c r="F4208" s="18">
        <v>29</v>
      </c>
    </row>
    <row r="4209" spans="2:6" ht="16.5" customHeight="1" thickBot="1" x14ac:dyDescent="0.3">
      <c r="B4209" s="14">
        <v>46074</v>
      </c>
      <c r="C4209" s="15" t="s">
        <v>234</v>
      </c>
      <c r="D4209" s="16" t="s">
        <v>728</v>
      </c>
      <c r="E4209" s="17">
        <v>1</v>
      </c>
      <c r="F4209" s="18">
        <v>6.8</v>
      </c>
    </row>
    <row r="4210" spans="2:6" ht="16.5" customHeight="1" thickBot="1" x14ac:dyDescent="0.3">
      <c r="B4210" s="14">
        <v>46074</v>
      </c>
      <c r="C4210" s="15" t="s">
        <v>235</v>
      </c>
      <c r="D4210" s="16" t="s">
        <v>702</v>
      </c>
      <c r="E4210" s="17">
        <v>1</v>
      </c>
      <c r="F4210" s="18">
        <v>5.8</v>
      </c>
    </row>
    <row r="4211" spans="2:6" ht="16.5" customHeight="1" thickBot="1" x14ac:dyDescent="0.3">
      <c r="B4211" s="14">
        <v>46074</v>
      </c>
      <c r="C4211" s="15" t="s">
        <v>199</v>
      </c>
      <c r="D4211" s="16" t="s">
        <v>674</v>
      </c>
      <c r="E4211" s="17">
        <v>1</v>
      </c>
      <c r="F4211" s="18">
        <v>8.3000000000000007</v>
      </c>
    </row>
    <row r="4212" spans="2:6" ht="16.5" customHeight="1" thickBot="1" x14ac:dyDescent="0.3">
      <c r="B4212" s="14">
        <v>46074</v>
      </c>
      <c r="C4212" s="15" t="s">
        <v>204</v>
      </c>
      <c r="D4212" s="16" t="s">
        <v>668</v>
      </c>
      <c r="E4212" s="17">
        <v>1</v>
      </c>
      <c r="F4212" s="18">
        <v>8.3000000000000007</v>
      </c>
    </row>
    <row r="4213" spans="2:6" ht="16.5" customHeight="1" thickBot="1" x14ac:dyDescent="0.3">
      <c r="B4213" s="14">
        <v>46074</v>
      </c>
      <c r="C4213" s="15" t="s">
        <v>116</v>
      </c>
      <c r="D4213" s="16" t="s">
        <v>665</v>
      </c>
      <c r="E4213" s="17">
        <v>1</v>
      </c>
      <c r="F4213" s="18">
        <v>5.5</v>
      </c>
    </row>
    <row r="4214" spans="2:6" ht="16.5" customHeight="1" thickBot="1" x14ac:dyDescent="0.3">
      <c r="B4214" s="14">
        <v>46074</v>
      </c>
      <c r="C4214" s="15" t="s">
        <v>118</v>
      </c>
      <c r="D4214" s="16" t="s">
        <v>649</v>
      </c>
      <c r="E4214" s="17">
        <v>7</v>
      </c>
      <c r="F4214" s="18">
        <v>38.5</v>
      </c>
    </row>
    <row r="4215" spans="2:6" ht="16.5" customHeight="1" thickBot="1" x14ac:dyDescent="0.3">
      <c r="B4215" s="14">
        <v>46074</v>
      </c>
      <c r="C4215" s="15" t="s">
        <v>122</v>
      </c>
      <c r="D4215" s="16" t="s">
        <v>650</v>
      </c>
      <c r="E4215" s="17">
        <v>1</v>
      </c>
      <c r="F4215" s="18">
        <v>5.5</v>
      </c>
    </row>
    <row r="4216" spans="2:6" ht="16.5" customHeight="1" thickBot="1" x14ac:dyDescent="0.3">
      <c r="B4216" s="14">
        <v>46074</v>
      </c>
      <c r="C4216" s="15" t="s">
        <v>123</v>
      </c>
      <c r="D4216" s="16" t="s">
        <v>651</v>
      </c>
      <c r="E4216" s="17">
        <v>4</v>
      </c>
      <c r="F4216" s="18">
        <v>22</v>
      </c>
    </row>
    <row r="4217" spans="2:6" ht="16.5" customHeight="1" thickBot="1" x14ac:dyDescent="0.3">
      <c r="B4217" s="14">
        <v>46074</v>
      </c>
      <c r="C4217" s="15" t="s">
        <v>131</v>
      </c>
      <c r="D4217" s="16" t="s">
        <v>387</v>
      </c>
      <c r="E4217" s="17">
        <v>2</v>
      </c>
      <c r="F4217" s="18">
        <v>11</v>
      </c>
    </row>
    <row r="4218" spans="2:6" ht="16.5" customHeight="1" thickBot="1" x14ac:dyDescent="0.3">
      <c r="B4218" s="14">
        <v>46074</v>
      </c>
      <c r="C4218" s="15" t="s">
        <v>134</v>
      </c>
      <c r="D4218" s="16" t="s">
        <v>390</v>
      </c>
      <c r="E4218" s="17">
        <v>1</v>
      </c>
      <c r="F4218" s="18">
        <v>5.5</v>
      </c>
    </row>
    <row r="4219" spans="2:6" ht="16.5" customHeight="1" thickBot="1" x14ac:dyDescent="0.3">
      <c r="B4219" s="14">
        <v>46074</v>
      </c>
      <c r="C4219" s="15" t="s">
        <v>140</v>
      </c>
      <c r="D4219" s="16" t="s">
        <v>396</v>
      </c>
      <c r="E4219" s="17">
        <v>1</v>
      </c>
      <c r="F4219" s="18">
        <v>5</v>
      </c>
    </row>
    <row r="4220" spans="2:6" ht="16.5" customHeight="1" thickBot="1" x14ac:dyDescent="0.3">
      <c r="B4220" s="14">
        <v>46074</v>
      </c>
      <c r="C4220" s="15">
        <v>10</v>
      </c>
      <c r="D4220" s="16" t="s">
        <v>700</v>
      </c>
      <c r="E4220" s="17">
        <v>1</v>
      </c>
      <c r="F4220" s="18">
        <v>1</v>
      </c>
    </row>
    <row r="4221" spans="2:6" ht="16.5" customHeight="1" thickBot="1" x14ac:dyDescent="0.3">
      <c r="B4221" s="14">
        <v>46074</v>
      </c>
      <c r="C4221" s="15">
        <v>10155</v>
      </c>
      <c r="D4221" s="16" t="s">
        <v>701</v>
      </c>
      <c r="E4221" s="17">
        <v>1</v>
      </c>
      <c r="F4221" s="18">
        <v>1.7</v>
      </c>
    </row>
    <row r="4222" spans="2:6" ht="16.5" customHeight="1" thickBot="1" x14ac:dyDescent="0.3">
      <c r="B4222" s="22">
        <v>46074</v>
      </c>
      <c r="C4222" s="23">
        <v>10194</v>
      </c>
      <c r="D4222" s="24" t="s">
        <v>730</v>
      </c>
      <c r="E4222" s="25">
        <v>1</v>
      </c>
      <c r="F4222" s="26">
        <v>1.7</v>
      </c>
    </row>
    <row r="4223" spans="2:6" ht="15.75" customHeight="1" x14ac:dyDescent="0.25">
      <c r="B4223" s="14">
        <v>46074</v>
      </c>
      <c r="C4223" s="15" t="s">
        <v>103</v>
      </c>
      <c r="D4223" s="16" t="s">
        <v>653</v>
      </c>
      <c r="E4223" s="17">
        <v>1</v>
      </c>
      <c r="F4223" s="18">
        <v>5.8</v>
      </c>
    </row>
    <row r="4224" spans="2:6" ht="16.5" customHeight="1" thickBot="1" x14ac:dyDescent="0.3">
      <c r="B4224" s="14">
        <v>46074</v>
      </c>
      <c r="C4224" s="15" t="s">
        <v>109</v>
      </c>
      <c r="D4224" s="16" t="s">
        <v>724</v>
      </c>
      <c r="E4224" s="17">
        <v>1</v>
      </c>
      <c r="F4224" s="18">
        <v>5.5</v>
      </c>
    </row>
    <row r="4225" spans="2:6" ht="16.5" customHeight="1" thickBot="1" x14ac:dyDescent="0.3">
      <c r="B4225" s="14">
        <v>46074</v>
      </c>
      <c r="C4225" s="15" t="s">
        <v>110</v>
      </c>
      <c r="D4225" s="16" t="s">
        <v>667</v>
      </c>
      <c r="E4225" s="17">
        <v>3</v>
      </c>
      <c r="F4225" s="18">
        <v>17.399999999999999</v>
      </c>
    </row>
    <row r="4226" spans="2:6" ht="16.5" customHeight="1" thickBot="1" x14ac:dyDescent="0.3">
      <c r="B4226" s="14">
        <v>46074</v>
      </c>
      <c r="C4226" s="15" t="s">
        <v>111</v>
      </c>
      <c r="D4226" s="16" t="s">
        <v>367</v>
      </c>
      <c r="E4226" s="17">
        <v>2</v>
      </c>
      <c r="F4226" s="18">
        <v>11.6</v>
      </c>
    </row>
    <row r="4227" spans="2:6" ht="16.5" customHeight="1" thickBot="1" x14ac:dyDescent="0.3">
      <c r="B4227" s="14">
        <v>46074</v>
      </c>
      <c r="C4227" s="15" t="s">
        <v>130</v>
      </c>
      <c r="D4227" s="16" t="s">
        <v>386</v>
      </c>
      <c r="E4227" s="17">
        <v>2</v>
      </c>
      <c r="F4227" s="18">
        <v>11.6</v>
      </c>
    </row>
    <row r="4228" spans="2:6" ht="16.5" customHeight="1" thickBot="1" x14ac:dyDescent="0.3">
      <c r="B4228" s="14">
        <v>46074</v>
      </c>
      <c r="C4228" s="15" t="s">
        <v>136</v>
      </c>
      <c r="D4228" s="16" t="s">
        <v>726</v>
      </c>
      <c r="E4228" s="17">
        <v>2</v>
      </c>
      <c r="F4228" s="18">
        <v>10</v>
      </c>
    </row>
    <row r="4229" spans="2:6" ht="16.5" customHeight="1" thickBot="1" x14ac:dyDescent="0.3">
      <c r="B4229" s="14">
        <v>46074</v>
      </c>
      <c r="C4229" s="15" t="s">
        <v>138</v>
      </c>
      <c r="D4229" s="16" t="s">
        <v>394</v>
      </c>
      <c r="E4229" s="17">
        <v>1</v>
      </c>
      <c r="F4229" s="18">
        <v>5.5</v>
      </c>
    </row>
    <row r="4230" spans="2:6" ht="16.5" customHeight="1" thickBot="1" x14ac:dyDescent="0.3">
      <c r="B4230" s="14">
        <v>46074</v>
      </c>
      <c r="C4230" s="15" t="s">
        <v>157</v>
      </c>
      <c r="D4230" s="16" t="s">
        <v>413</v>
      </c>
      <c r="E4230" s="17">
        <v>4</v>
      </c>
      <c r="F4230" s="18">
        <v>26</v>
      </c>
    </row>
    <row r="4231" spans="2:6" ht="16.5" customHeight="1" thickBot="1" x14ac:dyDescent="0.3">
      <c r="B4231" s="14">
        <v>46074</v>
      </c>
      <c r="C4231" s="15" t="s">
        <v>165</v>
      </c>
      <c r="D4231" s="16" t="s">
        <v>421</v>
      </c>
      <c r="E4231" s="17">
        <v>1</v>
      </c>
      <c r="F4231" s="18">
        <v>6.5</v>
      </c>
    </row>
    <row r="4232" spans="2:6" ht="16.5" customHeight="1" thickBot="1" x14ac:dyDescent="0.3">
      <c r="B4232" s="14">
        <v>46074</v>
      </c>
      <c r="C4232" s="15" t="s">
        <v>170</v>
      </c>
      <c r="D4232" s="16" t="s">
        <v>676</v>
      </c>
      <c r="E4232" s="17">
        <v>1</v>
      </c>
      <c r="F4232" s="18">
        <v>5.3</v>
      </c>
    </row>
    <row r="4233" spans="2:6" ht="16.5" customHeight="1" thickBot="1" x14ac:dyDescent="0.3">
      <c r="B4233" s="14">
        <v>46074</v>
      </c>
      <c r="C4233" s="15" t="s">
        <v>171</v>
      </c>
      <c r="D4233" s="16" t="s">
        <v>670</v>
      </c>
      <c r="E4233" s="17">
        <v>1</v>
      </c>
      <c r="F4233" s="18">
        <v>6</v>
      </c>
    </row>
    <row r="4234" spans="2:6" ht="16.5" customHeight="1" thickBot="1" x14ac:dyDescent="0.3">
      <c r="B4234" s="14">
        <v>46074</v>
      </c>
      <c r="C4234" s="15" t="s">
        <v>176</v>
      </c>
      <c r="D4234" s="16" t="s">
        <v>432</v>
      </c>
      <c r="E4234" s="17">
        <v>1</v>
      </c>
      <c r="F4234" s="18">
        <v>5.8</v>
      </c>
    </row>
    <row r="4235" spans="2:6" ht="16.5" customHeight="1" thickBot="1" x14ac:dyDescent="0.3">
      <c r="B4235" s="14">
        <v>46074</v>
      </c>
      <c r="C4235" s="15" t="s">
        <v>182</v>
      </c>
      <c r="D4235" s="16" t="s">
        <v>711</v>
      </c>
      <c r="E4235" s="17">
        <v>1</v>
      </c>
      <c r="F4235" s="18">
        <v>5.2</v>
      </c>
    </row>
    <row r="4236" spans="2:6" ht="16.5" customHeight="1" thickBot="1" x14ac:dyDescent="0.3">
      <c r="B4236" s="14">
        <v>46074</v>
      </c>
      <c r="C4236" s="15" t="s">
        <v>195</v>
      </c>
      <c r="D4236" s="16" t="s">
        <v>451</v>
      </c>
      <c r="E4236" s="17">
        <v>10</v>
      </c>
      <c r="F4236" s="18">
        <v>58</v>
      </c>
    </row>
    <row r="4237" spans="2:6" ht="16.5" customHeight="1" thickBot="1" x14ac:dyDescent="0.3">
      <c r="B4237" s="14">
        <v>46074</v>
      </c>
      <c r="C4237" s="15" t="s">
        <v>196</v>
      </c>
      <c r="D4237" s="16" t="s">
        <v>692</v>
      </c>
      <c r="E4237" s="17">
        <v>1</v>
      </c>
      <c r="F4237" s="18">
        <v>6.5</v>
      </c>
    </row>
    <row r="4238" spans="2:6" ht="16.5" customHeight="1" thickBot="1" x14ac:dyDescent="0.3">
      <c r="B4238" s="14">
        <v>46074</v>
      </c>
      <c r="C4238" s="15" t="s">
        <v>207</v>
      </c>
      <c r="D4238" s="16" t="s">
        <v>463</v>
      </c>
      <c r="E4238" s="17">
        <v>2</v>
      </c>
      <c r="F4238" s="18">
        <v>5.2</v>
      </c>
    </row>
    <row r="4239" spans="2:6" ht="32.25" customHeight="1" thickBot="1" x14ac:dyDescent="0.3">
      <c r="B4239" s="14">
        <v>46074</v>
      </c>
      <c r="C4239" s="15" t="s">
        <v>213</v>
      </c>
      <c r="D4239" s="16" t="s">
        <v>469</v>
      </c>
      <c r="E4239" s="17">
        <v>1</v>
      </c>
      <c r="F4239" s="18">
        <v>5.8</v>
      </c>
    </row>
    <row r="4240" spans="2:6" ht="16.5" customHeight="1" thickBot="1" x14ac:dyDescent="0.3">
      <c r="B4240" s="14">
        <v>46074</v>
      </c>
      <c r="C4240" s="15" t="s">
        <v>215</v>
      </c>
      <c r="D4240" s="16" t="s">
        <v>471</v>
      </c>
      <c r="E4240" s="17">
        <v>5</v>
      </c>
      <c r="F4240" s="18">
        <v>34</v>
      </c>
    </row>
    <row r="4241" spans="2:6" ht="16.5" customHeight="1" thickBot="1" x14ac:dyDescent="0.3">
      <c r="B4241" s="14">
        <v>46074</v>
      </c>
      <c r="C4241" s="15" t="s">
        <v>218</v>
      </c>
      <c r="D4241" s="16" t="s">
        <v>655</v>
      </c>
      <c r="E4241" s="17">
        <v>1</v>
      </c>
      <c r="F4241" s="18">
        <v>5.5</v>
      </c>
    </row>
    <row r="4242" spans="2:6" ht="16.5" customHeight="1" thickBot="1" x14ac:dyDescent="0.3">
      <c r="B4242" s="14">
        <v>46074</v>
      </c>
      <c r="C4242" s="15" t="s">
        <v>219</v>
      </c>
      <c r="D4242" s="16" t="s">
        <v>475</v>
      </c>
      <c r="E4242" s="17">
        <v>3</v>
      </c>
      <c r="F4242" s="18">
        <v>18.899999999999999</v>
      </c>
    </row>
    <row r="4243" spans="2:6" ht="16.5" customHeight="1" thickBot="1" x14ac:dyDescent="0.3">
      <c r="B4243" s="14">
        <v>46074</v>
      </c>
      <c r="C4243" s="15" t="s">
        <v>223</v>
      </c>
      <c r="D4243" s="16" t="s">
        <v>479</v>
      </c>
      <c r="E4243" s="17">
        <v>1</v>
      </c>
      <c r="F4243" s="18">
        <v>5.8</v>
      </c>
    </row>
    <row r="4244" spans="2:6" ht="16.5" customHeight="1" thickBot="1" x14ac:dyDescent="0.3">
      <c r="B4244" s="14">
        <v>46074</v>
      </c>
      <c r="C4244" s="15" t="s">
        <v>225</v>
      </c>
      <c r="D4244" s="16" t="s">
        <v>481</v>
      </c>
      <c r="E4244" s="17">
        <v>2</v>
      </c>
      <c r="F4244" s="18">
        <v>12.6</v>
      </c>
    </row>
    <row r="4245" spans="2:6" ht="16.5" customHeight="1" thickBot="1" x14ac:dyDescent="0.3">
      <c r="B4245" s="14">
        <v>46074</v>
      </c>
      <c r="C4245" s="15" t="s">
        <v>232</v>
      </c>
      <c r="D4245" s="16" t="s">
        <v>488</v>
      </c>
      <c r="E4245" s="17">
        <v>2</v>
      </c>
      <c r="F4245" s="18">
        <v>11.6</v>
      </c>
    </row>
    <row r="4246" spans="2:6" ht="16.5" customHeight="1" thickBot="1" x14ac:dyDescent="0.3">
      <c r="B4246" s="14">
        <v>46074</v>
      </c>
      <c r="C4246" s="15" t="s">
        <v>236</v>
      </c>
      <c r="D4246" s="16" t="s">
        <v>644</v>
      </c>
      <c r="E4246" s="17">
        <v>1</v>
      </c>
      <c r="F4246" s="18">
        <v>6.5</v>
      </c>
    </row>
    <row r="4247" spans="2:6" ht="16.5" customHeight="1" thickBot="1" x14ac:dyDescent="0.3">
      <c r="B4247" s="14">
        <v>46074</v>
      </c>
      <c r="C4247" s="15" t="s">
        <v>208</v>
      </c>
      <c r="D4247" s="16" t="s">
        <v>464</v>
      </c>
      <c r="E4247" s="17">
        <v>3</v>
      </c>
      <c r="F4247" s="18">
        <v>8.4</v>
      </c>
    </row>
    <row r="4248" spans="2:6" ht="16.5" customHeight="1" thickBot="1" x14ac:dyDescent="0.3">
      <c r="B4248" s="14">
        <v>46074</v>
      </c>
      <c r="C4248" s="15" t="s">
        <v>118</v>
      </c>
      <c r="D4248" s="16" t="s">
        <v>649</v>
      </c>
      <c r="E4248" s="17">
        <v>1</v>
      </c>
      <c r="F4248" s="18">
        <v>5.5</v>
      </c>
    </row>
    <row r="4249" spans="2:6" ht="16.5" customHeight="1" thickBot="1" x14ac:dyDescent="0.3">
      <c r="B4249" s="14">
        <v>46074</v>
      </c>
      <c r="C4249" s="15" t="s">
        <v>122</v>
      </c>
      <c r="D4249" s="16" t="s">
        <v>650</v>
      </c>
      <c r="E4249" s="17">
        <v>1</v>
      </c>
      <c r="F4249" s="18">
        <v>5.5</v>
      </c>
    </row>
    <row r="4250" spans="2:6" ht="16.5" customHeight="1" thickBot="1" x14ac:dyDescent="0.3">
      <c r="B4250" s="14">
        <v>46074</v>
      </c>
      <c r="C4250" s="15" t="s">
        <v>131</v>
      </c>
      <c r="D4250" s="16" t="s">
        <v>387</v>
      </c>
      <c r="E4250" s="17">
        <v>3</v>
      </c>
      <c r="F4250" s="18">
        <v>16.5</v>
      </c>
    </row>
    <row r="4251" spans="2:6" ht="16.5" customHeight="1" thickBot="1" x14ac:dyDescent="0.3">
      <c r="B4251" s="14">
        <v>46074</v>
      </c>
      <c r="C4251" s="15" t="s">
        <v>140</v>
      </c>
      <c r="D4251" s="16" t="s">
        <v>396</v>
      </c>
      <c r="E4251" s="17">
        <v>1</v>
      </c>
      <c r="F4251" s="18">
        <v>5</v>
      </c>
    </row>
    <row r="4252" spans="2:6" ht="16.5" customHeight="1" thickBot="1" x14ac:dyDescent="0.3">
      <c r="B4252" s="14">
        <v>46074</v>
      </c>
      <c r="C4252" s="15" t="s">
        <v>153</v>
      </c>
      <c r="D4252" s="16" t="s">
        <v>685</v>
      </c>
      <c r="E4252" s="17">
        <v>1</v>
      </c>
      <c r="F4252" s="18">
        <v>4.5</v>
      </c>
    </row>
    <row r="4253" spans="2:6" ht="16.5" customHeight="1" thickBot="1" x14ac:dyDescent="0.3">
      <c r="B4253" s="14">
        <v>46074</v>
      </c>
      <c r="C4253" s="15">
        <v>10</v>
      </c>
      <c r="D4253" s="16" t="s">
        <v>700</v>
      </c>
      <c r="E4253" s="17">
        <v>1</v>
      </c>
      <c r="F4253" s="18">
        <v>1</v>
      </c>
    </row>
    <row r="4254" spans="2:6" ht="16.5" customHeight="1" thickBot="1" x14ac:dyDescent="0.3">
      <c r="B4254" s="14">
        <v>46074</v>
      </c>
      <c r="C4254" s="15">
        <v>10155</v>
      </c>
      <c r="D4254" s="16" t="s">
        <v>701</v>
      </c>
      <c r="E4254" s="17">
        <v>1</v>
      </c>
      <c r="F4254" s="18">
        <v>1.7</v>
      </c>
    </row>
    <row r="4255" spans="2:6" ht="16.5" customHeight="1" thickBot="1" x14ac:dyDescent="0.3">
      <c r="B4255" s="22">
        <v>46074</v>
      </c>
      <c r="C4255" s="23">
        <v>10194</v>
      </c>
      <c r="D4255" s="24" t="s">
        <v>730</v>
      </c>
      <c r="E4255" s="25">
        <v>1</v>
      </c>
      <c r="F4255" s="26">
        <v>1.7</v>
      </c>
    </row>
    <row r="4256" spans="2:6" ht="15.75" customHeight="1" x14ac:dyDescent="0.25">
      <c r="B4256" s="14">
        <v>46075</v>
      </c>
      <c r="C4256" s="15" t="s">
        <v>103</v>
      </c>
      <c r="D4256" s="16" t="s">
        <v>653</v>
      </c>
      <c r="E4256" s="17">
        <v>1</v>
      </c>
      <c r="F4256" s="18">
        <v>5.8</v>
      </c>
    </row>
    <row r="4257" spans="2:6" ht="16.5" customHeight="1" thickBot="1" x14ac:dyDescent="0.3">
      <c r="B4257" s="14">
        <v>46075</v>
      </c>
      <c r="C4257" s="15" t="s">
        <v>104</v>
      </c>
      <c r="D4257" s="16" t="s">
        <v>360</v>
      </c>
      <c r="E4257" s="17">
        <v>1</v>
      </c>
      <c r="F4257" s="18">
        <v>5.8</v>
      </c>
    </row>
    <row r="4258" spans="2:6" ht="16.5" customHeight="1" thickBot="1" x14ac:dyDescent="0.3">
      <c r="B4258" s="14">
        <v>46075</v>
      </c>
      <c r="C4258" s="15" t="s">
        <v>106</v>
      </c>
      <c r="D4258" s="16" t="s">
        <v>710</v>
      </c>
      <c r="E4258" s="17">
        <v>1</v>
      </c>
      <c r="F4258" s="18">
        <v>5</v>
      </c>
    </row>
    <row r="4259" spans="2:6" ht="16.5" customHeight="1" thickBot="1" x14ac:dyDescent="0.3">
      <c r="B4259" s="14">
        <v>46075</v>
      </c>
      <c r="C4259" s="15" t="s">
        <v>111</v>
      </c>
      <c r="D4259" s="16" t="s">
        <v>367</v>
      </c>
      <c r="E4259" s="17">
        <v>2</v>
      </c>
      <c r="F4259" s="18">
        <v>11.6</v>
      </c>
    </row>
    <row r="4260" spans="2:6" ht="16.5" customHeight="1" thickBot="1" x14ac:dyDescent="0.3">
      <c r="B4260" s="14">
        <v>46075</v>
      </c>
      <c r="C4260" s="15" t="s">
        <v>129</v>
      </c>
      <c r="D4260" s="16" t="s">
        <v>385</v>
      </c>
      <c r="E4260" s="17">
        <v>1</v>
      </c>
      <c r="F4260" s="18">
        <v>5.5</v>
      </c>
    </row>
    <row r="4261" spans="2:6" ht="16.5" customHeight="1" thickBot="1" x14ac:dyDescent="0.3">
      <c r="B4261" s="14">
        <v>46075</v>
      </c>
      <c r="C4261" s="15" t="s">
        <v>132</v>
      </c>
      <c r="D4261" s="16" t="s">
        <v>388</v>
      </c>
      <c r="E4261" s="17">
        <v>5</v>
      </c>
      <c r="F4261" s="18">
        <v>29</v>
      </c>
    </row>
    <row r="4262" spans="2:6" ht="16.5" customHeight="1" thickBot="1" x14ac:dyDescent="0.3">
      <c r="B4262" s="14">
        <v>46075</v>
      </c>
      <c r="C4262" s="15" t="s">
        <v>138</v>
      </c>
      <c r="D4262" s="16" t="s">
        <v>394</v>
      </c>
      <c r="E4262" s="17">
        <v>3</v>
      </c>
      <c r="F4262" s="18">
        <v>16.5</v>
      </c>
    </row>
    <row r="4263" spans="2:6" ht="16.5" customHeight="1" thickBot="1" x14ac:dyDescent="0.3">
      <c r="B4263" s="14">
        <v>46075</v>
      </c>
      <c r="C4263" s="15" t="s">
        <v>139</v>
      </c>
      <c r="D4263" s="16" t="s">
        <v>395</v>
      </c>
      <c r="E4263" s="17">
        <v>2</v>
      </c>
      <c r="F4263" s="18">
        <v>11</v>
      </c>
    </row>
    <row r="4264" spans="2:6" ht="16.5" customHeight="1" thickBot="1" x14ac:dyDescent="0.3">
      <c r="B4264" s="14">
        <v>46075</v>
      </c>
      <c r="C4264" s="15" t="s">
        <v>157</v>
      </c>
      <c r="D4264" s="16" t="s">
        <v>413</v>
      </c>
      <c r="E4264" s="17">
        <v>3</v>
      </c>
      <c r="F4264" s="18">
        <v>19.5</v>
      </c>
    </row>
    <row r="4265" spans="2:6" ht="16.5" customHeight="1" thickBot="1" x14ac:dyDescent="0.3">
      <c r="B4265" s="14">
        <v>46075</v>
      </c>
      <c r="C4265" s="15" t="s">
        <v>160</v>
      </c>
      <c r="D4265" s="16" t="s">
        <v>416</v>
      </c>
      <c r="E4265" s="17">
        <v>1</v>
      </c>
      <c r="F4265" s="18">
        <v>5.8</v>
      </c>
    </row>
    <row r="4266" spans="2:6" ht="16.5" customHeight="1" thickBot="1" x14ac:dyDescent="0.3">
      <c r="B4266" s="14">
        <v>46075</v>
      </c>
      <c r="C4266" s="15" t="s">
        <v>165</v>
      </c>
      <c r="D4266" s="16" t="s">
        <v>421</v>
      </c>
      <c r="E4266" s="17">
        <v>1</v>
      </c>
      <c r="F4266" s="18">
        <v>6.5</v>
      </c>
    </row>
    <row r="4267" spans="2:6" ht="16.5" customHeight="1" thickBot="1" x14ac:dyDescent="0.3">
      <c r="B4267" s="14">
        <v>46075</v>
      </c>
      <c r="C4267" s="15" t="s">
        <v>168</v>
      </c>
      <c r="D4267" s="16" t="s">
        <v>708</v>
      </c>
      <c r="E4267" s="17">
        <v>1</v>
      </c>
      <c r="F4267" s="18">
        <v>6.8</v>
      </c>
    </row>
    <row r="4268" spans="2:6" ht="16.5" customHeight="1" thickBot="1" x14ac:dyDescent="0.3">
      <c r="B4268" s="14">
        <v>46075</v>
      </c>
      <c r="C4268" s="15" t="s">
        <v>169</v>
      </c>
      <c r="D4268" s="16" t="s">
        <v>425</v>
      </c>
      <c r="E4268" s="17">
        <v>1</v>
      </c>
      <c r="F4268" s="18">
        <v>6.3</v>
      </c>
    </row>
    <row r="4269" spans="2:6" ht="16.5" customHeight="1" thickBot="1" x14ac:dyDescent="0.3">
      <c r="B4269" s="14">
        <v>46075</v>
      </c>
      <c r="C4269" s="15" t="s">
        <v>171</v>
      </c>
      <c r="D4269" s="16" t="s">
        <v>670</v>
      </c>
      <c r="E4269" s="17">
        <v>1</v>
      </c>
      <c r="F4269" s="18">
        <v>6</v>
      </c>
    </row>
    <row r="4270" spans="2:6" ht="16.5" customHeight="1" thickBot="1" x14ac:dyDescent="0.3">
      <c r="B4270" s="14">
        <v>46075</v>
      </c>
      <c r="C4270" s="15" t="s">
        <v>179</v>
      </c>
      <c r="D4270" s="16" t="s">
        <v>712</v>
      </c>
      <c r="E4270" s="17">
        <v>2</v>
      </c>
      <c r="F4270" s="18">
        <v>10.6</v>
      </c>
    </row>
    <row r="4271" spans="2:6" ht="16.5" customHeight="1" thickBot="1" x14ac:dyDescent="0.3">
      <c r="B4271" s="14">
        <v>46075</v>
      </c>
      <c r="C4271" s="15" t="s">
        <v>183</v>
      </c>
      <c r="D4271" s="16" t="s">
        <v>439</v>
      </c>
      <c r="E4271" s="17">
        <v>1</v>
      </c>
      <c r="F4271" s="18">
        <v>5.5</v>
      </c>
    </row>
    <row r="4272" spans="2:6" ht="16.5" customHeight="1" thickBot="1" x14ac:dyDescent="0.3">
      <c r="B4272" s="14">
        <v>46075</v>
      </c>
      <c r="C4272" s="15" t="s">
        <v>195</v>
      </c>
      <c r="D4272" s="16" t="s">
        <v>451</v>
      </c>
      <c r="E4272" s="17">
        <v>6</v>
      </c>
      <c r="F4272" s="18">
        <v>34.799999999999997</v>
      </c>
    </row>
    <row r="4273" spans="2:6" ht="16.5" customHeight="1" thickBot="1" x14ac:dyDescent="0.3">
      <c r="B4273" s="14">
        <v>46075</v>
      </c>
      <c r="C4273" s="15" t="s">
        <v>207</v>
      </c>
      <c r="D4273" s="16" t="s">
        <v>463</v>
      </c>
      <c r="E4273" s="17">
        <v>2</v>
      </c>
      <c r="F4273" s="18">
        <v>5.2</v>
      </c>
    </row>
    <row r="4274" spans="2:6" ht="32.25" customHeight="1" thickBot="1" x14ac:dyDescent="0.3">
      <c r="B4274" s="14">
        <v>46075</v>
      </c>
      <c r="C4274" s="15" t="s">
        <v>215</v>
      </c>
      <c r="D4274" s="16" t="s">
        <v>471</v>
      </c>
      <c r="E4274" s="17">
        <v>5</v>
      </c>
      <c r="F4274" s="18">
        <v>34</v>
      </c>
    </row>
    <row r="4275" spans="2:6" ht="16.5" customHeight="1" thickBot="1" x14ac:dyDescent="0.3">
      <c r="B4275" s="14">
        <v>46075</v>
      </c>
      <c r="C4275" s="15" t="s">
        <v>219</v>
      </c>
      <c r="D4275" s="16" t="s">
        <v>475</v>
      </c>
      <c r="E4275" s="17">
        <v>1</v>
      </c>
      <c r="F4275" s="18">
        <v>6.3</v>
      </c>
    </row>
    <row r="4276" spans="2:6" ht="16.5" customHeight="1" thickBot="1" x14ac:dyDescent="0.3">
      <c r="B4276" s="14">
        <v>46075</v>
      </c>
      <c r="C4276" s="15" t="s">
        <v>225</v>
      </c>
      <c r="D4276" s="16" t="s">
        <v>481</v>
      </c>
      <c r="E4276" s="17">
        <v>1</v>
      </c>
      <c r="F4276" s="18">
        <v>6.3</v>
      </c>
    </row>
    <row r="4277" spans="2:6" ht="16.5" customHeight="1" thickBot="1" x14ac:dyDescent="0.3">
      <c r="B4277" s="14">
        <v>46075</v>
      </c>
      <c r="C4277" s="15" t="s">
        <v>226</v>
      </c>
      <c r="D4277" s="16" t="s">
        <v>482</v>
      </c>
      <c r="E4277" s="17">
        <v>4</v>
      </c>
      <c r="F4277" s="18">
        <v>23.2</v>
      </c>
    </row>
    <row r="4278" spans="2:6" ht="16.5" customHeight="1" thickBot="1" x14ac:dyDescent="0.3">
      <c r="B4278" s="14">
        <v>46075</v>
      </c>
      <c r="C4278" s="15" t="s">
        <v>232</v>
      </c>
      <c r="D4278" s="16" t="s">
        <v>488</v>
      </c>
      <c r="E4278" s="17">
        <v>3</v>
      </c>
      <c r="F4278" s="18">
        <v>17.399999999999999</v>
      </c>
    </row>
    <row r="4279" spans="2:6" ht="16.5" customHeight="1" thickBot="1" x14ac:dyDescent="0.3">
      <c r="B4279" s="14">
        <v>46075</v>
      </c>
      <c r="C4279" s="15" t="s">
        <v>234</v>
      </c>
      <c r="D4279" s="16" t="s">
        <v>728</v>
      </c>
      <c r="E4279" s="17">
        <v>1</v>
      </c>
      <c r="F4279" s="18">
        <v>6.8</v>
      </c>
    </row>
    <row r="4280" spans="2:6" ht="16.5" customHeight="1" thickBot="1" x14ac:dyDescent="0.3">
      <c r="B4280" s="14">
        <v>46075</v>
      </c>
      <c r="C4280" s="15" t="s">
        <v>116</v>
      </c>
      <c r="D4280" s="16" t="s">
        <v>665</v>
      </c>
      <c r="E4280" s="17">
        <v>1</v>
      </c>
      <c r="F4280" s="18">
        <v>5.5</v>
      </c>
    </row>
    <row r="4281" spans="2:6" ht="16.5" customHeight="1" thickBot="1" x14ac:dyDescent="0.3">
      <c r="B4281" s="14">
        <v>46075</v>
      </c>
      <c r="C4281" s="15" t="s">
        <v>122</v>
      </c>
      <c r="D4281" s="16" t="s">
        <v>650</v>
      </c>
      <c r="E4281" s="17">
        <v>2</v>
      </c>
      <c r="F4281" s="18">
        <v>11</v>
      </c>
    </row>
    <row r="4282" spans="2:6" ht="16.5" customHeight="1" thickBot="1" x14ac:dyDescent="0.3">
      <c r="B4282" s="14">
        <v>46075</v>
      </c>
      <c r="C4282" s="15" t="s">
        <v>123</v>
      </c>
      <c r="D4282" s="16" t="s">
        <v>651</v>
      </c>
      <c r="E4282" s="17">
        <v>5</v>
      </c>
      <c r="F4282" s="18">
        <v>27.5</v>
      </c>
    </row>
    <row r="4283" spans="2:6" ht="16.5" customHeight="1" thickBot="1" x14ac:dyDescent="0.3">
      <c r="B4283" s="14">
        <v>46075</v>
      </c>
      <c r="C4283" s="15" t="s">
        <v>131</v>
      </c>
      <c r="D4283" s="16" t="s">
        <v>387</v>
      </c>
      <c r="E4283" s="17">
        <v>2</v>
      </c>
      <c r="F4283" s="18">
        <v>11</v>
      </c>
    </row>
    <row r="4284" spans="2:6" ht="16.5" customHeight="1" thickBot="1" x14ac:dyDescent="0.3">
      <c r="B4284" s="14">
        <v>46075</v>
      </c>
      <c r="C4284" s="15" t="s">
        <v>140</v>
      </c>
      <c r="D4284" s="16" t="s">
        <v>396</v>
      </c>
      <c r="E4284" s="17">
        <v>3</v>
      </c>
      <c r="F4284" s="18">
        <v>15</v>
      </c>
    </row>
    <row r="4285" spans="2:6" ht="16.5" customHeight="1" thickBot="1" x14ac:dyDescent="0.3">
      <c r="B4285" s="22">
        <v>46075</v>
      </c>
      <c r="C4285" s="23" t="s">
        <v>142</v>
      </c>
      <c r="D4285" s="24" t="s">
        <v>659</v>
      </c>
      <c r="E4285" s="25">
        <v>2</v>
      </c>
      <c r="F4285" s="26">
        <v>8.6</v>
      </c>
    </row>
    <row r="4286" spans="2:6" ht="15.75" customHeight="1" x14ac:dyDescent="0.25">
      <c r="B4286" s="14">
        <v>46076</v>
      </c>
      <c r="C4286" s="15" t="s">
        <v>103</v>
      </c>
      <c r="D4286" s="16" t="s">
        <v>653</v>
      </c>
      <c r="E4286" s="17">
        <v>2</v>
      </c>
      <c r="F4286" s="18">
        <v>11.6</v>
      </c>
    </row>
    <row r="4287" spans="2:6" ht="16.5" customHeight="1" thickBot="1" x14ac:dyDescent="0.3">
      <c r="B4287" s="14">
        <v>46076</v>
      </c>
      <c r="C4287" s="15" t="s">
        <v>104</v>
      </c>
      <c r="D4287" s="16" t="s">
        <v>360</v>
      </c>
      <c r="E4287" s="17">
        <v>3</v>
      </c>
      <c r="F4287" s="18">
        <v>17.399999999999999</v>
      </c>
    </row>
    <row r="4288" spans="2:6" ht="16.5" customHeight="1" thickBot="1" x14ac:dyDescent="0.3">
      <c r="B4288" s="14">
        <v>46076</v>
      </c>
      <c r="C4288" s="15" t="s">
        <v>106</v>
      </c>
      <c r="D4288" s="16" t="s">
        <v>710</v>
      </c>
      <c r="E4288" s="17">
        <v>1</v>
      </c>
      <c r="F4288" s="18">
        <v>5</v>
      </c>
    </row>
    <row r="4289" spans="2:6" ht="16.5" customHeight="1" thickBot="1" x14ac:dyDescent="0.3">
      <c r="B4289" s="14">
        <v>46076</v>
      </c>
      <c r="C4289" s="15" t="s">
        <v>107</v>
      </c>
      <c r="D4289" s="16" t="s">
        <v>705</v>
      </c>
      <c r="E4289" s="17">
        <v>1</v>
      </c>
      <c r="F4289" s="18">
        <v>5</v>
      </c>
    </row>
    <row r="4290" spans="2:6" ht="16.5" customHeight="1" thickBot="1" x14ac:dyDescent="0.3">
      <c r="B4290" s="14">
        <v>46076</v>
      </c>
      <c r="C4290" s="15" t="s">
        <v>110</v>
      </c>
      <c r="D4290" s="16" t="s">
        <v>667</v>
      </c>
      <c r="E4290" s="17">
        <v>1</v>
      </c>
      <c r="F4290" s="18">
        <v>5.8</v>
      </c>
    </row>
    <row r="4291" spans="2:6" ht="16.5" customHeight="1" thickBot="1" x14ac:dyDescent="0.3">
      <c r="B4291" s="14">
        <v>46076</v>
      </c>
      <c r="C4291" s="15" t="s">
        <v>111</v>
      </c>
      <c r="D4291" s="16" t="s">
        <v>367</v>
      </c>
      <c r="E4291" s="17">
        <v>2</v>
      </c>
      <c r="F4291" s="18">
        <v>11.6</v>
      </c>
    </row>
    <row r="4292" spans="2:6" ht="16.5" customHeight="1" thickBot="1" x14ac:dyDescent="0.3">
      <c r="B4292" s="14">
        <v>46076</v>
      </c>
      <c r="C4292" s="15" t="s">
        <v>115</v>
      </c>
      <c r="D4292" s="16" t="s">
        <v>640</v>
      </c>
      <c r="E4292" s="17">
        <v>2</v>
      </c>
      <c r="F4292" s="18">
        <v>11.6</v>
      </c>
    </row>
    <row r="4293" spans="2:6" ht="16.5" customHeight="1" thickBot="1" x14ac:dyDescent="0.3">
      <c r="B4293" s="14">
        <v>46076</v>
      </c>
      <c r="C4293" s="15" t="s">
        <v>130</v>
      </c>
      <c r="D4293" s="16" t="s">
        <v>386</v>
      </c>
      <c r="E4293" s="17">
        <v>5</v>
      </c>
      <c r="F4293" s="18">
        <v>29</v>
      </c>
    </row>
    <row r="4294" spans="2:6" ht="16.5" customHeight="1" thickBot="1" x14ac:dyDescent="0.3">
      <c r="B4294" s="14">
        <v>46076</v>
      </c>
      <c r="C4294" s="15" t="s">
        <v>132</v>
      </c>
      <c r="D4294" s="16" t="s">
        <v>388</v>
      </c>
      <c r="E4294" s="17">
        <v>1</v>
      </c>
      <c r="F4294" s="18">
        <v>5.8</v>
      </c>
    </row>
    <row r="4295" spans="2:6" ht="16.5" customHeight="1" thickBot="1" x14ac:dyDescent="0.3">
      <c r="B4295" s="14">
        <v>46076</v>
      </c>
      <c r="C4295" s="15" t="s">
        <v>136</v>
      </c>
      <c r="D4295" s="16" t="s">
        <v>726</v>
      </c>
      <c r="E4295" s="17">
        <v>1</v>
      </c>
      <c r="F4295" s="18">
        <v>5</v>
      </c>
    </row>
    <row r="4296" spans="2:6" ht="16.5" customHeight="1" thickBot="1" x14ac:dyDescent="0.3">
      <c r="B4296" s="14">
        <v>46076</v>
      </c>
      <c r="C4296" s="15" t="s">
        <v>138</v>
      </c>
      <c r="D4296" s="16" t="s">
        <v>394</v>
      </c>
      <c r="E4296" s="17">
        <v>1</v>
      </c>
      <c r="F4296" s="18">
        <v>5.5</v>
      </c>
    </row>
    <row r="4297" spans="2:6" ht="16.5" customHeight="1" thickBot="1" x14ac:dyDescent="0.3">
      <c r="B4297" s="14">
        <v>46076</v>
      </c>
      <c r="C4297" s="15" t="s">
        <v>157</v>
      </c>
      <c r="D4297" s="16" t="s">
        <v>413</v>
      </c>
      <c r="E4297" s="17">
        <v>1</v>
      </c>
      <c r="F4297" s="18">
        <v>6.5</v>
      </c>
    </row>
    <row r="4298" spans="2:6" ht="16.5" customHeight="1" thickBot="1" x14ac:dyDescent="0.3">
      <c r="B4298" s="14">
        <v>46076</v>
      </c>
      <c r="C4298" s="15" t="s">
        <v>158</v>
      </c>
      <c r="D4298" s="16" t="s">
        <v>735</v>
      </c>
      <c r="E4298" s="17">
        <v>2</v>
      </c>
      <c r="F4298" s="18">
        <v>12</v>
      </c>
    </row>
    <row r="4299" spans="2:6" ht="16.5" customHeight="1" thickBot="1" x14ac:dyDescent="0.3">
      <c r="B4299" s="14">
        <v>46076</v>
      </c>
      <c r="C4299" s="15" t="s">
        <v>159</v>
      </c>
      <c r="D4299" s="16" t="s">
        <v>733</v>
      </c>
      <c r="E4299" s="17">
        <v>1</v>
      </c>
      <c r="F4299" s="18">
        <v>5.3</v>
      </c>
    </row>
    <row r="4300" spans="2:6" ht="16.5" customHeight="1" thickBot="1" x14ac:dyDescent="0.3">
      <c r="B4300" s="14">
        <v>46076</v>
      </c>
      <c r="C4300" s="15" t="s">
        <v>160</v>
      </c>
      <c r="D4300" s="16" t="s">
        <v>416</v>
      </c>
      <c r="E4300" s="17">
        <v>2</v>
      </c>
      <c r="F4300" s="18">
        <v>11.6</v>
      </c>
    </row>
    <row r="4301" spans="2:6" ht="16.5" customHeight="1" thickBot="1" x14ac:dyDescent="0.3">
      <c r="B4301" s="14">
        <v>46076</v>
      </c>
      <c r="C4301" s="15" t="s">
        <v>165</v>
      </c>
      <c r="D4301" s="16" t="s">
        <v>421</v>
      </c>
      <c r="E4301" s="17">
        <v>1</v>
      </c>
      <c r="F4301" s="18">
        <v>6.5</v>
      </c>
    </row>
    <row r="4302" spans="2:6" ht="16.5" customHeight="1" thickBot="1" x14ac:dyDescent="0.3">
      <c r="B4302" s="14">
        <v>46076</v>
      </c>
      <c r="C4302" s="15" t="s">
        <v>171</v>
      </c>
      <c r="D4302" s="16" t="s">
        <v>670</v>
      </c>
      <c r="E4302" s="17">
        <v>1</v>
      </c>
      <c r="F4302" s="18">
        <v>6</v>
      </c>
    </row>
    <row r="4303" spans="2:6" ht="16.5" customHeight="1" thickBot="1" x14ac:dyDescent="0.3">
      <c r="B4303" s="14">
        <v>46076</v>
      </c>
      <c r="C4303" s="15" t="s">
        <v>179</v>
      </c>
      <c r="D4303" s="16" t="s">
        <v>712</v>
      </c>
      <c r="E4303" s="17">
        <v>1</v>
      </c>
      <c r="F4303" s="18">
        <v>5.3</v>
      </c>
    </row>
    <row r="4304" spans="2:6" ht="16.5" customHeight="1" thickBot="1" x14ac:dyDescent="0.3">
      <c r="B4304" s="14">
        <v>46076</v>
      </c>
      <c r="C4304" s="15" t="s">
        <v>180</v>
      </c>
      <c r="D4304" s="16" t="s">
        <v>436</v>
      </c>
      <c r="E4304" s="17">
        <v>1</v>
      </c>
      <c r="F4304" s="18">
        <v>5.3</v>
      </c>
    </row>
    <row r="4305" spans="2:6" ht="16.5" customHeight="1" thickBot="1" x14ac:dyDescent="0.3">
      <c r="B4305" s="14">
        <v>46076</v>
      </c>
      <c r="C4305" s="15" t="s">
        <v>184</v>
      </c>
      <c r="D4305" s="16" t="s">
        <v>440</v>
      </c>
      <c r="E4305" s="17">
        <v>2</v>
      </c>
      <c r="F4305" s="18">
        <v>11</v>
      </c>
    </row>
    <row r="4306" spans="2:6" ht="16.5" customHeight="1" thickBot="1" x14ac:dyDescent="0.3">
      <c r="B4306" s="14">
        <v>46076</v>
      </c>
      <c r="C4306" s="15" t="s">
        <v>195</v>
      </c>
      <c r="D4306" s="16" t="s">
        <v>451</v>
      </c>
      <c r="E4306" s="17">
        <v>10</v>
      </c>
      <c r="F4306" s="18">
        <v>58</v>
      </c>
    </row>
    <row r="4307" spans="2:6" ht="16.5" customHeight="1" thickBot="1" x14ac:dyDescent="0.3">
      <c r="B4307" s="14">
        <v>46076</v>
      </c>
      <c r="C4307" s="15" t="s">
        <v>207</v>
      </c>
      <c r="D4307" s="16" t="s">
        <v>463</v>
      </c>
      <c r="E4307" s="17">
        <v>2</v>
      </c>
      <c r="F4307" s="18">
        <v>5.2</v>
      </c>
    </row>
    <row r="4308" spans="2:6" ht="32.25" customHeight="1" thickBot="1" x14ac:dyDescent="0.3">
      <c r="B4308" s="14">
        <v>46076</v>
      </c>
      <c r="C4308" s="15" t="s">
        <v>215</v>
      </c>
      <c r="D4308" s="16" t="s">
        <v>471</v>
      </c>
      <c r="E4308" s="17">
        <v>6</v>
      </c>
      <c r="F4308" s="18">
        <v>40.799999999999997</v>
      </c>
    </row>
    <row r="4309" spans="2:6" ht="16.5" customHeight="1" thickBot="1" x14ac:dyDescent="0.3">
      <c r="B4309" s="14">
        <v>46076</v>
      </c>
      <c r="C4309" s="15" t="s">
        <v>218</v>
      </c>
      <c r="D4309" s="16" t="s">
        <v>655</v>
      </c>
      <c r="E4309" s="17">
        <v>1</v>
      </c>
      <c r="F4309" s="18">
        <v>5.5</v>
      </c>
    </row>
    <row r="4310" spans="2:6" ht="16.5" customHeight="1" thickBot="1" x14ac:dyDescent="0.3">
      <c r="B4310" s="14">
        <v>46076</v>
      </c>
      <c r="C4310" s="15" t="s">
        <v>219</v>
      </c>
      <c r="D4310" s="16" t="s">
        <v>475</v>
      </c>
      <c r="E4310" s="17">
        <v>4</v>
      </c>
      <c r="F4310" s="18">
        <v>25.2</v>
      </c>
    </row>
    <row r="4311" spans="2:6" ht="16.5" customHeight="1" thickBot="1" x14ac:dyDescent="0.3">
      <c r="B4311" s="14">
        <v>46076</v>
      </c>
      <c r="C4311" s="15" t="s">
        <v>220</v>
      </c>
      <c r="D4311" s="16" t="s">
        <v>656</v>
      </c>
      <c r="E4311" s="17">
        <v>2</v>
      </c>
      <c r="F4311" s="18">
        <v>10.6</v>
      </c>
    </row>
    <row r="4312" spans="2:6" ht="16.5" customHeight="1" thickBot="1" x14ac:dyDescent="0.3">
      <c r="B4312" s="14">
        <v>46076</v>
      </c>
      <c r="C4312" s="15" t="s">
        <v>225</v>
      </c>
      <c r="D4312" s="16" t="s">
        <v>481</v>
      </c>
      <c r="E4312" s="17">
        <v>3</v>
      </c>
      <c r="F4312" s="18">
        <v>18.899999999999999</v>
      </c>
    </row>
    <row r="4313" spans="2:6" ht="16.5" customHeight="1" thickBot="1" x14ac:dyDescent="0.3">
      <c r="B4313" s="14">
        <v>46076</v>
      </c>
      <c r="C4313" s="15" t="s">
        <v>226</v>
      </c>
      <c r="D4313" s="16" t="s">
        <v>482</v>
      </c>
      <c r="E4313" s="17">
        <v>1</v>
      </c>
      <c r="F4313" s="18">
        <v>5.8</v>
      </c>
    </row>
    <row r="4314" spans="2:6" ht="16.5" customHeight="1" thickBot="1" x14ac:dyDescent="0.3">
      <c r="B4314" s="14">
        <v>46076</v>
      </c>
      <c r="C4314" s="15" t="s">
        <v>230</v>
      </c>
      <c r="D4314" s="16" t="s">
        <v>690</v>
      </c>
      <c r="E4314" s="17">
        <v>1</v>
      </c>
      <c r="F4314" s="18">
        <v>6.5</v>
      </c>
    </row>
    <row r="4315" spans="2:6" ht="16.5" customHeight="1" thickBot="1" x14ac:dyDescent="0.3">
      <c r="B4315" s="14">
        <v>46076</v>
      </c>
      <c r="C4315" s="15" t="s">
        <v>231</v>
      </c>
      <c r="D4315" s="16" t="s">
        <v>487</v>
      </c>
      <c r="E4315" s="17">
        <v>3</v>
      </c>
      <c r="F4315" s="18">
        <v>20.399999999999999</v>
      </c>
    </row>
    <row r="4316" spans="2:6" ht="16.5" customHeight="1" thickBot="1" x14ac:dyDescent="0.3">
      <c r="B4316" s="14">
        <v>46076</v>
      </c>
      <c r="C4316" s="15" t="s">
        <v>232</v>
      </c>
      <c r="D4316" s="16" t="s">
        <v>488</v>
      </c>
      <c r="E4316" s="17">
        <v>5</v>
      </c>
      <c r="F4316" s="18">
        <v>29</v>
      </c>
    </row>
    <row r="4317" spans="2:6" ht="16.5" customHeight="1" thickBot="1" x14ac:dyDescent="0.3">
      <c r="B4317" s="14">
        <v>46076</v>
      </c>
      <c r="C4317" s="15" t="s">
        <v>235</v>
      </c>
      <c r="D4317" s="16" t="s">
        <v>702</v>
      </c>
      <c r="E4317" s="17">
        <v>1</v>
      </c>
      <c r="F4317" s="18">
        <v>5.8</v>
      </c>
    </row>
    <row r="4318" spans="2:6" ht="16.5" customHeight="1" thickBot="1" x14ac:dyDescent="0.3">
      <c r="B4318" s="14">
        <v>46076</v>
      </c>
      <c r="C4318" s="15" t="s">
        <v>105</v>
      </c>
      <c r="D4318" s="16" t="s">
        <v>681</v>
      </c>
      <c r="E4318" s="17">
        <v>1</v>
      </c>
      <c r="F4318" s="18">
        <v>10.7</v>
      </c>
    </row>
    <row r="4319" spans="2:6" ht="16.5" customHeight="1" thickBot="1" x14ac:dyDescent="0.3">
      <c r="B4319" s="14">
        <v>46076</v>
      </c>
      <c r="C4319" s="15" t="s">
        <v>197</v>
      </c>
      <c r="D4319" s="16" t="s">
        <v>684</v>
      </c>
      <c r="E4319" s="17">
        <v>1</v>
      </c>
      <c r="F4319" s="18">
        <v>7.5</v>
      </c>
    </row>
    <row r="4320" spans="2:6" ht="16.5" customHeight="1" thickBot="1" x14ac:dyDescent="0.3">
      <c r="B4320" s="14">
        <v>46076</v>
      </c>
      <c r="C4320" s="15" t="s">
        <v>198</v>
      </c>
      <c r="D4320" s="16" t="s">
        <v>686</v>
      </c>
      <c r="E4320" s="17">
        <v>1</v>
      </c>
      <c r="F4320" s="18">
        <v>7.4</v>
      </c>
    </row>
    <row r="4321" spans="2:6" ht="16.5" customHeight="1" thickBot="1" x14ac:dyDescent="0.3">
      <c r="B4321" s="14">
        <v>46076</v>
      </c>
      <c r="C4321" s="15" t="s">
        <v>199</v>
      </c>
      <c r="D4321" s="16" t="s">
        <v>674</v>
      </c>
      <c r="E4321" s="17">
        <v>1</v>
      </c>
      <c r="F4321" s="18">
        <v>8.3000000000000007</v>
      </c>
    </row>
    <row r="4322" spans="2:6" ht="16.5" customHeight="1" thickBot="1" x14ac:dyDescent="0.3">
      <c r="B4322" s="14">
        <v>46076</v>
      </c>
      <c r="C4322" s="15" t="s">
        <v>116</v>
      </c>
      <c r="D4322" s="16" t="s">
        <v>665</v>
      </c>
      <c r="E4322" s="17">
        <v>1</v>
      </c>
      <c r="F4322" s="18">
        <v>5.5</v>
      </c>
    </row>
    <row r="4323" spans="2:6" ht="16.5" customHeight="1" thickBot="1" x14ac:dyDescent="0.3">
      <c r="B4323" s="14">
        <v>46076</v>
      </c>
      <c r="C4323" s="15" t="s">
        <v>118</v>
      </c>
      <c r="D4323" s="16" t="s">
        <v>649</v>
      </c>
      <c r="E4323" s="17">
        <v>2</v>
      </c>
      <c r="F4323" s="18">
        <v>11</v>
      </c>
    </row>
    <row r="4324" spans="2:6" ht="16.5" customHeight="1" thickBot="1" x14ac:dyDescent="0.3">
      <c r="B4324" s="14">
        <v>46076</v>
      </c>
      <c r="C4324" s="15" t="s">
        <v>122</v>
      </c>
      <c r="D4324" s="16" t="s">
        <v>650</v>
      </c>
      <c r="E4324" s="17">
        <v>4</v>
      </c>
      <c r="F4324" s="18">
        <v>22</v>
      </c>
    </row>
    <row r="4325" spans="2:6" ht="16.5" customHeight="1" thickBot="1" x14ac:dyDescent="0.3">
      <c r="B4325" s="14">
        <v>46076</v>
      </c>
      <c r="C4325" s="15" t="s">
        <v>123</v>
      </c>
      <c r="D4325" s="16" t="s">
        <v>651</v>
      </c>
      <c r="E4325" s="17">
        <v>5</v>
      </c>
      <c r="F4325" s="18">
        <v>27.5</v>
      </c>
    </row>
    <row r="4326" spans="2:6" ht="16.5" customHeight="1" thickBot="1" x14ac:dyDescent="0.3">
      <c r="B4326" s="14">
        <v>46076</v>
      </c>
      <c r="C4326" s="15" t="s">
        <v>131</v>
      </c>
      <c r="D4326" s="16" t="s">
        <v>387</v>
      </c>
      <c r="E4326" s="17">
        <v>1</v>
      </c>
      <c r="F4326" s="18">
        <v>5.5</v>
      </c>
    </row>
    <row r="4327" spans="2:6" ht="16.5" customHeight="1" thickBot="1" x14ac:dyDescent="0.3">
      <c r="B4327" s="14">
        <v>46076</v>
      </c>
      <c r="C4327" s="15" t="s">
        <v>140</v>
      </c>
      <c r="D4327" s="16" t="s">
        <v>396</v>
      </c>
      <c r="E4327" s="17">
        <v>2</v>
      </c>
      <c r="F4327" s="18">
        <v>10</v>
      </c>
    </row>
    <row r="4328" spans="2:6" ht="16.5" customHeight="1" thickBot="1" x14ac:dyDescent="0.3">
      <c r="B4328" s="14">
        <v>46076</v>
      </c>
      <c r="C4328" s="15" t="s">
        <v>148</v>
      </c>
      <c r="D4328" s="16" t="s">
        <v>404</v>
      </c>
      <c r="E4328" s="17">
        <v>1</v>
      </c>
      <c r="F4328" s="18">
        <v>5</v>
      </c>
    </row>
    <row r="4329" spans="2:6" ht="16.5" customHeight="1" thickBot="1" x14ac:dyDescent="0.3">
      <c r="B4329" s="14">
        <v>46076</v>
      </c>
      <c r="C4329" s="15">
        <v>10</v>
      </c>
      <c r="D4329" s="16" t="s">
        <v>700</v>
      </c>
      <c r="E4329" s="17">
        <v>1</v>
      </c>
      <c r="F4329" s="18">
        <v>1</v>
      </c>
    </row>
    <row r="4330" spans="2:6" ht="16.5" customHeight="1" thickBot="1" x14ac:dyDescent="0.3">
      <c r="B4330" s="14">
        <v>46076</v>
      </c>
      <c r="C4330" s="15">
        <v>10008</v>
      </c>
      <c r="D4330" s="16" t="s">
        <v>652</v>
      </c>
      <c r="E4330" s="17">
        <v>1</v>
      </c>
      <c r="F4330" s="18">
        <v>2.2000000000000002</v>
      </c>
    </row>
    <row r="4331" spans="2:6" ht="16.5" customHeight="1" thickBot="1" x14ac:dyDescent="0.3">
      <c r="B4331" s="14">
        <v>46076</v>
      </c>
      <c r="C4331" s="15">
        <v>10009</v>
      </c>
      <c r="D4331" s="16" t="s">
        <v>660</v>
      </c>
      <c r="E4331" s="17">
        <v>2</v>
      </c>
      <c r="F4331" s="18">
        <v>3</v>
      </c>
    </row>
    <row r="4332" spans="2:6" ht="16.5" customHeight="1" thickBot="1" x14ac:dyDescent="0.3">
      <c r="B4332" s="14">
        <v>46076</v>
      </c>
      <c r="C4332" s="15">
        <v>10155</v>
      </c>
      <c r="D4332" s="16" t="s">
        <v>701</v>
      </c>
      <c r="E4332" s="17">
        <v>1</v>
      </c>
      <c r="F4332" s="18">
        <v>1.7</v>
      </c>
    </row>
    <row r="4333" spans="2:6" ht="16.5" customHeight="1" thickBot="1" x14ac:dyDescent="0.3">
      <c r="B4333" s="22">
        <v>46076</v>
      </c>
      <c r="C4333" s="23">
        <v>10193</v>
      </c>
      <c r="D4333" s="24" t="s">
        <v>731</v>
      </c>
      <c r="E4333" s="25">
        <v>3</v>
      </c>
      <c r="F4333" s="26">
        <v>7.5</v>
      </c>
    </row>
    <row r="4334" spans="2:6" ht="15.75" customHeight="1" x14ac:dyDescent="0.25">
      <c r="B4334" s="14">
        <v>46078</v>
      </c>
      <c r="C4334" s="15" t="s">
        <v>103</v>
      </c>
      <c r="D4334" s="16" t="s">
        <v>653</v>
      </c>
      <c r="E4334" s="17">
        <v>2</v>
      </c>
      <c r="F4334" s="18">
        <v>11.6</v>
      </c>
    </row>
    <row r="4335" spans="2:6" ht="16.5" customHeight="1" thickBot="1" x14ac:dyDescent="0.3">
      <c r="B4335" s="14">
        <v>46078</v>
      </c>
      <c r="C4335" s="15" t="s">
        <v>104</v>
      </c>
      <c r="D4335" s="16" t="s">
        <v>360</v>
      </c>
      <c r="E4335" s="17">
        <v>6</v>
      </c>
      <c r="F4335" s="18">
        <v>34.799999999999997</v>
      </c>
    </row>
    <row r="4336" spans="2:6" ht="16.5" customHeight="1" thickBot="1" x14ac:dyDescent="0.3">
      <c r="B4336" s="14">
        <v>46078</v>
      </c>
      <c r="C4336" s="15" t="s">
        <v>106</v>
      </c>
      <c r="D4336" s="16" t="s">
        <v>710</v>
      </c>
      <c r="E4336" s="17">
        <v>1</v>
      </c>
      <c r="F4336" s="18">
        <v>5</v>
      </c>
    </row>
    <row r="4337" spans="2:6" ht="16.5" customHeight="1" thickBot="1" x14ac:dyDescent="0.3">
      <c r="B4337" s="14">
        <v>46078</v>
      </c>
      <c r="C4337" s="15" t="s">
        <v>110</v>
      </c>
      <c r="D4337" s="16" t="s">
        <v>667</v>
      </c>
      <c r="E4337" s="17">
        <v>1</v>
      </c>
      <c r="F4337" s="18">
        <v>5.8</v>
      </c>
    </row>
    <row r="4338" spans="2:6" ht="16.5" customHeight="1" thickBot="1" x14ac:dyDescent="0.3">
      <c r="B4338" s="14">
        <v>46078</v>
      </c>
      <c r="C4338" s="15" t="s">
        <v>115</v>
      </c>
      <c r="D4338" s="16" t="s">
        <v>640</v>
      </c>
      <c r="E4338" s="17">
        <v>4</v>
      </c>
      <c r="F4338" s="18">
        <v>23.2</v>
      </c>
    </row>
    <row r="4339" spans="2:6" ht="16.5" customHeight="1" thickBot="1" x14ac:dyDescent="0.3">
      <c r="B4339" s="14">
        <v>46078</v>
      </c>
      <c r="C4339" s="15" t="s">
        <v>129</v>
      </c>
      <c r="D4339" s="16" t="s">
        <v>385</v>
      </c>
      <c r="E4339" s="17">
        <v>5</v>
      </c>
      <c r="F4339" s="18">
        <v>27.5</v>
      </c>
    </row>
    <row r="4340" spans="2:6" ht="16.5" customHeight="1" thickBot="1" x14ac:dyDescent="0.3">
      <c r="B4340" s="14">
        <v>46078</v>
      </c>
      <c r="C4340" s="15" t="s">
        <v>138</v>
      </c>
      <c r="D4340" s="16" t="s">
        <v>394</v>
      </c>
      <c r="E4340" s="17">
        <v>1</v>
      </c>
      <c r="F4340" s="18">
        <v>5.5</v>
      </c>
    </row>
    <row r="4341" spans="2:6" ht="16.5" customHeight="1" thickBot="1" x14ac:dyDescent="0.3">
      <c r="B4341" s="14">
        <v>46078</v>
      </c>
      <c r="C4341" s="15" t="s">
        <v>157</v>
      </c>
      <c r="D4341" s="16" t="s">
        <v>413</v>
      </c>
      <c r="E4341" s="17">
        <v>2</v>
      </c>
      <c r="F4341" s="18">
        <v>13</v>
      </c>
    </row>
    <row r="4342" spans="2:6" ht="16.5" customHeight="1" thickBot="1" x14ac:dyDescent="0.3">
      <c r="B4342" s="14">
        <v>46078</v>
      </c>
      <c r="C4342" s="15" t="s">
        <v>159</v>
      </c>
      <c r="D4342" s="16" t="s">
        <v>733</v>
      </c>
      <c r="E4342" s="17">
        <v>1</v>
      </c>
      <c r="F4342" s="18">
        <v>5.3</v>
      </c>
    </row>
    <row r="4343" spans="2:6" ht="16.5" customHeight="1" thickBot="1" x14ac:dyDescent="0.3">
      <c r="B4343" s="14">
        <v>46078</v>
      </c>
      <c r="C4343" s="15" t="s">
        <v>160</v>
      </c>
      <c r="D4343" s="16" t="s">
        <v>416</v>
      </c>
      <c r="E4343" s="17">
        <v>1</v>
      </c>
      <c r="F4343" s="18">
        <v>5.8</v>
      </c>
    </row>
    <row r="4344" spans="2:6" ht="16.5" customHeight="1" thickBot="1" x14ac:dyDescent="0.3">
      <c r="B4344" s="14">
        <v>46078</v>
      </c>
      <c r="C4344" s="15" t="s">
        <v>164</v>
      </c>
      <c r="D4344" s="16" t="s">
        <v>420</v>
      </c>
      <c r="E4344" s="17">
        <v>1</v>
      </c>
      <c r="F4344" s="18">
        <v>5.5</v>
      </c>
    </row>
    <row r="4345" spans="2:6" ht="16.5" customHeight="1" thickBot="1" x14ac:dyDescent="0.3">
      <c r="B4345" s="14">
        <v>46078</v>
      </c>
      <c r="C4345" s="15" t="s">
        <v>171</v>
      </c>
      <c r="D4345" s="16" t="s">
        <v>670</v>
      </c>
      <c r="E4345" s="17">
        <v>2</v>
      </c>
      <c r="F4345" s="18">
        <v>12</v>
      </c>
    </row>
    <row r="4346" spans="2:6" ht="16.5" customHeight="1" thickBot="1" x14ac:dyDescent="0.3">
      <c r="B4346" s="14">
        <v>46078</v>
      </c>
      <c r="C4346" s="15" t="s">
        <v>172</v>
      </c>
      <c r="D4346" s="16" t="s">
        <v>643</v>
      </c>
      <c r="E4346" s="17">
        <v>3</v>
      </c>
      <c r="F4346" s="18">
        <v>17.100000000000001</v>
      </c>
    </row>
    <row r="4347" spans="2:6" ht="16.5" customHeight="1" thickBot="1" x14ac:dyDescent="0.3">
      <c r="B4347" s="14">
        <v>46078</v>
      </c>
      <c r="C4347" s="15" t="s">
        <v>178</v>
      </c>
      <c r="D4347" s="16" t="s">
        <v>662</v>
      </c>
      <c r="E4347" s="17">
        <v>1</v>
      </c>
      <c r="F4347" s="18">
        <v>5.8</v>
      </c>
    </row>
    <row r="4348" spans="2:6" ht="16.5" customHeight="1" thickBot="1" x14ac:dyDescent="0.3">
      <c r="B4348" s="14">
        <v>46078</v>
      </c>
      <c r="C4348" s="15" t="s">
        <v>179</v>
      </c>
      <c r="D4348" s="16" t="s">
        <v>712</v>
      </c>
      <c r="E4348" s="17">
        <v>1</v>
      </c>
      <c r="F4348" s="18">
        <v>5.3</v>
      </c>
    </row>
    <row r="4349" spans="2:6" ht="16.5" customHeight="1" thickBot="1" x14ac:dyDescent="0.3">
      <c r="B4349" s="14">
        <v>46078</v>
      </c>
      <c r="C4349" s="15" t="s">
        <v>184</v>
      </c>
      <c r="D4349" s="16" t="s">
        <v>440</v>
      </c>
      <c r="E4349" s="17">
        <v>1</v>
      </c>
      <c r="F4349" s="18">
        <v>5.5</v>
      </c>
    </row>
    <row r="4350" spans="2:6" ht="16.5" customHeight="1" thickBot="1" x14ac:dyDescent="0.3">
      <c r="B4350" s="14">
        <v>46078</v>
      </c>
      <c r="C4350" s="15" t="s">
        <v>195</v>
      </c>
      <c r="D4350" s="16" t="s">
        <v>451</v>
      </c>
      <c r="E4350" s="17">
        <v>6</v>
      </c>
      <c r="F4350" s="18">
        <v>34.799999999999997</v>
      </c>
    </row>
    <row r="4351" spans="2:6" ht="16.5" customHeight="1" thickBot="1" x14ac:dyDescent="0.3">
      <c r="B4351" s="14">
        <v>46078</v>
      </c>
      <c r="C4351" s="15" t="s">
        <v>201</v>
      </c>
      <c r="D4351" s="16" t="s">
        <v>664</v>
      </c>
      <c r="E4351" s="17">
        <v>3</v>
      </c>
      <c r="F4351" s="18">
        <v>17.399999999999999</v>
      </c>
    </row>
    <row r="4352" spans="2:6" ht="16.5" customHeight="1" thickBot="1" x14ac:dyDescent="0.3">
      <c r="B4352" s="14">
        <v>46078</v>
      </c>
      <c r="C4352" s="15" t="s">
        <v>207</v>
      </c>
      <c r="D4352" s="16" t="s">
        <v>463</v>
      </c>
      <c r="E4352" s="17">
        <v>1</v>
      </c>
      <c r="F4352" s="18">
        <v>2.6</v>
      </c>
    </row>
    <row r="4353" spans="2:6" ht="32.25" customHeight="1" thickBot="1" x14ac:dyDescent="0.3">
      <c r="B4353" s="14">
        <v>46078</v>
      </c>
      <c r="C4353" s="15" t="s">
        <v>214</v>
      </c>
      <c r="D4353" s="16" t="s">
        <v>654</v>
      </c>
      <c r="E4353" s="17">
        <v>3</v>
      </c>
      <c r="F4353" s="18">
        <v>17.399999999999999</v>
      </c>
    </row>
    <row r="4354" spans="2:6" ht="16.5" customHeight="1" thickBot="1" x14ac:dyDescent="0.3">
      <c r="B4354" s="14">
        <v>46078</v>
      </c>
      <c r="C4354" s="15" t="s">
        <v>215</v>
      </c>
      <c r="D4354" s="16" t="s">
        <v>471</v>
      </c>
      <c r="E4354" s="17">
        <v>2</v>
      </c>
      <c r="F4354" s="18">
        <v>13.6</v>
      </c>
    </row>
    <row r="4355" spans="2:6" ht="16.5" customHeight="1" thickBot="1" x14ac:dyDescent="0.3">
      <c r="B4355" s="14">
        <v>46078</v>
      </c>
      <c r="C4355" s="15" t="s">
        <v>216</v>
      </c>
      <c r="D4355" s="16" t="s">
        <v>472</v>
      </c>
      <c r="E4355" s="17">
        <v>1</v>
      </c>
      <c r="F4355" s="18">
        <v>6.3</v>
      </c>
    </row>
    <row r="4356" spans="2:6" ht="16.5" customHeight="1" thickBot="1" x14ac:dyDescent="0.3">
      <c r="B4356" s="14">
        <v>46078</v>
      </c>
      <c r="C4356" s="15" t="s">
        <v>218</v>
      </c>
      <c r="D4356" s="16" t="s">
        <v>655</v>
      </c>
      <c r="E4356" s="17">
        <v>1</v>
      </c>
      <c r="F4356" s="18">
        <v>5.5</v>
      </c>
    </row>
    <row r="4357" spans="2:6" ht="16.5" customHeight="1" thickBot="1" x14ac:dyDescent="0.3">
      <c r="B4357" s="14">
        <v>46078</v>
      </c>
      <c r="C4357" s="15" t="s">
        <v>219</v>
      </c>
      <c r="D4357" s="16" t="s">
        <v>475</v>
      </c>
      <c r="E4357" s="17">
        <v>3</v>
      </c>
      <c r="F4357" s="18">
        <v>18.899999999999999</v>
      </c>
    </row>
    <row r="4358" spans="2:6" ht="16.5" customHeight="1" thickBot="1" x14ac:dyDescent="0.3">
      <c r="B4358" s="14">
        <v>46078</v>
      </c>
      <c r="C4358" s="15" t="s">
        <v>221</v>
      </c>
      <c r="D4358" s="16" t="s">
        <v>477</v>
      </c>
      <c r="E4358" s="17">
        <v>1</v>
      </c>
      <c r="F4358" s="18">
        <v>6</v>
      </c>
    </row>
    <row r="4359" spans="2:6" ht="16.5" customHeight="1" thickBot="1" x14ac:dyDescent="0.3">
      <c r="B4359" s="14">
        <v>46078</v>
      </c>
      <c r="C4359" s="15" t="s">
        <v>223</v>
      </c>
      <c r="D4359" s="16" t="s">
        <v>479</v>
      </c>
      <c r="E4359" s="17">
        <v>1</v>
      </c>
      <c r="F4359" s="18">
        <v>5.8</v>
      </c>
    </row>
    <row r="4360" spans="2:6" ht="16.5" customHeight="1" thickBot="1" x14ac:dyDescent="0.3">
      <c r="B4360" s="14">
        <v>46078</v>
      </c>
      <c r="C4360" s="15" t="s">
        <v>225</v>
      </c>
      <c r="D4360" s="16" t="s">
        <v>481</v>
      </c>
      <c r="E4360" s="17">
        <v>2</v>
      </c>
      <c r="F4360" s="18">
        <v>12.6</v>
      </c>
    </row>
    <row r="4361" spans="2:6" ht="16.5" customHeight="1" thickBot="1" x14ac:dyDescent="0.3">
      <c r="B4361" s="14">
        <v>46078</v>
      </c>
      <c r="C4361" s="15" t="s">
        <v>231</v>
      </c>
      <c r="D4361" s="16" t="s">
        <v>487</v>
      </c>
      <c r="E4361" s="17">
        <v>7</v>
      </c>
      <c r="F4361" s="18">
        <v>47.6</v>
      </c>
    </row>
    <row r="4362" spans="2:6" ht="16.5" customHeight="1" thickBot="1" x14ac:dyDescent="0.3">
      <c r="B4362" s="14">
        <v>46078</v>
      </c>
      <c r="C4362" s="15" t="s">
        <v>232</v>
      </c>
      <c r="D4362" s="16" t="s">
        <v>488</v>
      </c>
      <c r="E4362" s="17">
        <v>1</v>
      </c>
      <c r="F4362" s="18">
        <v>5.8</v>
      </c>
    </row>
    <row r="4363" spans="2:6" ht="16.5" customHeight="1" thickBot="1" x14ac:dyDescent="0.3">
      <c r="B4363" s="14">
        <v>46078</v>
      </c>
      <c r="C4363" s="15" t="s">
        <v>206</v>
      </c>
      <c r="D4363" s="16" t="s">
        <v>462</v>
      </c>
      <c r="E4363" s="17">
        <v>1</v>
      </c>
      <c r="F4363" s="18">
        <v>3.1</v>
      </c>
    </row>
    <row r="4364" spans="2:6" ht="16.5" customHeight="1" thickBot="1" x14ac:dyDescent="0.3">
      <c r="B4364" s="14">
        <v>46078</v>
      </c>
      <c r="C4364" s="15" t="s">
        <v>200</v>
      </c>
      <c r="D4364" s="16" t="s">
        <v>646</v>
      </c>
      <c r="E4364" s="17">
        <v>1</v>
      </c>
      <c r="F4364" s="18">
        <v>8</v>
      </c>
    </row>
    <row r="4365" spans="2:6" ht="16.5" customHeight="1" thickBot="1" x14ac:dyDescent="0.3">
      <c r="B4365" s="14">
        <v>46078</v>
      </c>
      <c r="C4365" s="15" t="s">
        <v>204</v>
      </c>
      <c r="D4365" s="16" t="s">
        <v>668</v>
      </c>
      <c r="E4365" s="17">
        <v>2</v>
      </c>
      <c r="F4365" s="18">
        <v>16.600000000000001</v>
      </c>
    </row>
    <row r="4366" spans="2:6" ht="16.5" customHeight="1" thickBot="1" x14ac:dyDescent="0.3">
      <c r="B4366" s="14">
        <v>46078</v>
      </c>
      <c r="C4366" s="15">
        <v>10035</v>
      </c>
      <c r="D4366" s="16" t="s">
        <v>718</v>
      </c>
      <c r="E4366" s="17">
        <v>1</v>
      </c>
      <c r="F4366" s="18">
        <v>8.9</v>
      </c>
    </row>
    <row r="4367" spans="2:6" ht="16.5" customHeight="1" thickBot="1" x14ac:dyDescent="0.3">
      <c r="B4367" s="14">
        <v>46078</v>
      </c>
      <c r="C4367" s="15" t="s">
        <v>118</v>
      </c>
      <c r="D4367" s="16" t="s">
        <v>649</v>
      </c>
      <c r="E4367" s="17">
        <v>2</v>
      </c>
      <c r="F4367" s="18">
        <v>11</v>
      </c>
    </row>
    <row r="4368" spans="2:6" ht="16.5" customHeight="1" thickBot="1" x14ac:dyDescent="0.3">
      <c r="B4368" s="14">
        <v>46078</v>
      </c>
      <c r="C4368" s="15" t="s">
        <v>119</v>
      </c>
      <c r="D4368" s="16" t="s">
        <v>657</v>
      </c>
      <c r="E4368" s="17">
        <v>1</v>
      </c>
      <c r="F4368" s="18">
        <v>5.5</v>
      </c>
    </row>
    <row r="4369" spans="2:6" ht="16.5" customHeight="1" thickBot="1" x14ac:dyDescent="0.3">
      <c r="B4369" s="14">
        <v>46078</v>
      </c>
      <c r="C4369" s="15" t="s">
        <v>123</v>
      </c>
      <c r="D4369" s="16" t="s">
        <v>651</v>
      </c>
      <c r="E4369" s="17">
        <v>4</v>
      </c>
      <c r="F4369" s="18">
        <v>22</v>
      </c>
    </row>
    <row r="4370" spans="2:6" ht="16.5" customHeight="1" thickBot="1" x14ac:dyDescent="0.3">
      <c r="B4370" s="14">
        <v>46078</v>
      </c>
      <c r="C4370" s="15" t="s">
        <v>140</v>
      </c>
      <c r="D4370" s="16" t="s">
        <v>396</v>
      </c>
      <c r="E4370" s="17">
        <v>1</v>
      </c>
      <c r="F4370" s="18">
        <v>5</v>
      </c>
    </row>
    <row r="4371" spans="2:6" ht="16.5" customHeight="1" thickBot="1" x14ac:dyDescent="0.3">
      <c r="B4371" s="14">
        <v>46078</v>
      </c>
      <c r="C4371" s="15" t="s">
        <v>142</v>
      </c>
      <c r="D4371" s="16" t="s">
        <v>659</v>
      </c>
      <c r="E4371" s="17">
        <v>2</v>
      </c>
      <c r="F4371" s="18">
        <v>8.6</v>
      </c>
    </row>
    <row r="4372" spans="2:6" ht="16.5" customHeight="1" thickBot="1" x14ac:dyDescent="0.3">
      <c r="B4372" s="14">
        <v>46078</v>
      </c>
      <c r="C4372" s="15">
        <v>10</v>
      </c>
      <c r="D4372" s="16" t="s">
        <v>700</v>
      </c>
      <c r="E4372" s="17">
        <v>1</v>
      </c>
      <c r="F4372" s="18">
        <v>1</v>
      </c>
    </row>
    <row r="4373" spans="2:6" ht="16.5" customHeight="1" thickBot="1" x14ac:dyDescent="0.3">
      <c r="B4373" s="14">
        <v>46078</v>
      </c>
      <c r="C4373" s="15">
        <v>10008</v>
      </c>
      <c r="D4373" s="16" t="s">
        <v>652</v>
      </c>
      <c r="E4373" s="17">
        <v>2</v>
      </c>
      <c r="F4373" s="18">
        <v>4.4000000000000004</v>
      </c>
    </row>
    <row r="4374" spans="2:6" ht="16.5" customHeight="1" thickBot="1" x14ac:dyDescent="0.3">
      <c r="B4374" s="22">
        <v>46078</v>
      </c>
      <c r="C4374" s="23">
        <v>10193</v>
      </c>
      <c r="D4374" s="24" t="s">
        <v>731</v>
      </c>
      <c r="E4374" s="25">
        <v>1</v>
      </c>
      <c r="F4374" s="26">
        <v>2.5</v>
      </c>
    </row>
    <row r="4375" spans="2:6" ht="15.75" customHeight="1" x14ac:dyDescent="0.25">
      <c r="B4375" s="14">
        <v>46078</v>
      </c>
      <c r="C4375" s="15" t="s">
        <v>103</v>
      </c>
      <c r="D4375" s="16" t="s">
        <v>653</v>
      </c>
      <c r="E4375" s="17">
        <v>2</v>
      </c>
      <c r="F4375" s="18">
        <v>11.6</v>
      </c>
    </row>
    <row r="4376" spans="2:6" ht="16.5" customHeight="1" thickBot="1" x14ac:dyDescent="0.3">
      <c r="B4376" s="14">
        <v>46078</v>
      </c>
      <c r="C4376" s="15" t="s">
        <v>104</v>
      </c>
      <c r="D4376" s="16" t="s">
        <v>360</v>
      </c>
      <c r="E4376" s="17">
        <v>1</v>
      </c>
      <c r="F4376" s="18">
        <v>5.8</v>
      </c>
    </row>
    <row r="4377" spans="2:6" ht="16.5" customHeight="1" thickBot="1" x14ac:dyDescent="0.3">
      <c r="B4377" s="14">
        <v>46078</v>
      </c>
      <c r="C4377" s="15" t="s">
        <v>108</v>
      </c>
      <c r="D4377" s="16" t="s">
        <v>364</v>
      </c>
      <c r="E4377" s="17">
        <v>1</v>
      </c>
      <c r="F4377" s="18">
        <v>5.5</v>
      </c>
    </row>
    <row r="4378" spans="2:6" ht="16.5" customHeight="1" thickBot="1" x14ac:dyDescent="0.3">
      <c r="B4378" s="14">
        <v>46078</v>
      </c>
      <c r="C4378" s="15" t="s">
        <v>110</v>
      </c>
      <c r="D4378" s="16" t="s">
        <v>667</v>
      </c>
      <c r="E4378" s="17">
        <v>3</v>
      </c>
      <c r="F4378" s="18">
        <v>17.399999999999999</v>
      </c>
    </row>
    <row r="4379" spans="2:6" ht="16.5" customHeight="1" thickBot="1" x14ac:dyDescent="0.3">
      <c r="B4379" s="14">
        <v>46078</v>
      </c>
      <c r="C4379" s="15" t="s">
        <v>111</v>
      </c>
      <c r="D4379" s="16" t="s">
        <v>367</v>
      </c>
      <c r="E4379" s="17">
        <v>3</v>
      </c>
      <c r="F4379" s="18">
        <v>17.399999999999999</v>
      </c>
    </row>
    <row r="4380" spans="2:6" ht="16.5" customHeight="1" thickBot="1" x14ac:dyDescent="0.3">
      <c r="B4380" s="14">
        <v>46078</v>
      </c>
      <c r="C4380" s="15" t="s">
        <v>114</v>
      </c>
      <c r="D4380" s="16" t="s">
        <v>370</v>
      </c>
      <c r="E4380" s="17">
        <v>1</v>
      </c>
      <c r="F4380" s="18">
        <v>5.5</v>
      </c>
    </row>
    <row r="4381" spans="2:6" ht="16.5" customHeight="1" thickBot="1" x14ac:dyDescent="0.3">
      <c r="B4381" s="14">
        <v>46078</v>
      </c>
      <c r="C4381" s="15" t="s">
        <v>129</v>
      </c>
      <c r="D4381" s="16" t="s">
        <v>385</v>
      </c>
      <c r="E4381" s="17">
        <v>3</v>
      </c>
      <c r="F4381" s="18">
        <v>16.5</v>
      </c>
    </row>
    <row r="4382" spans="2:6" ht="16.5" customHeight="1" thickBot="1" x14ac:dyDescent="0.3">
      <c r="B4382" s="14">
        <v>46078</v>
      </c>
      <c r="C4382" s="15" t="s">
        <v>136</v>
      </c>
      <c r="D4382" s="16" t="s">
        <v>726</v>
      </c>
      <c r="E4382" s="17">
        <v>1</v>
      </c>
      <c r="F4382" s="18">
        <v>5</v>
      </c>
    </row>
    <row r="4383" spans="2:6" ht="16.5" customHeight="1" thickBot="1" x14ac:dyDescent="0.3">
      <c r="B4383" s="14">
        <v>46078</v>
      </c>
      <c r="C4383" s="15" t="s">
        <v>138</v>
      </c>
      <c r="D4383" s="16" t="s">
        <v>394</v>
      </c>
      <c r="E4383" s="17">
        <v>1</v>
      </c>
      <c r="F4383" s="18">
        <v>5.5</v>
      </c>
    </row>
    <row r="4384" spans="2:6" ht="16.5" customHeight="1" thickBot="1" x14ac:dyDescent="0.3">
      <c r="B4384" s="14">
        <v>46078</v>
      </c>
      <c r="C4384" s="15" t="s">
        <v>150</v>
      </c>
      <c r="D4384" s="16" t="s">
        <v>406</v>
      </c>
      <c r="E4384" s="17">
        <v>1</v>
      </c>
      <c r="F4384" s="18">
        <v>5.5</v>
      </c>
    </row>
    <row r="4385" spans="2:6" ht="16.5" customHeight="1" thickBot="1" x14ac:dyDescent="0.3">
      <c r="B4385" s="14">
        <v>46078</v>
      </c>
      <c r="C4385" s="15" t="s">
        <v>157</v>
      </c>
      <c r="D4385" s="16" t="s">
        <v>413</v>
      </c>
      <c r="E4385" s="17">
        <v>5</v>
      </c>
      <c r="F4385" s="18">
        <v>32.5</v>
      </c>
    </row>
    <row r="4386" spans="2:6" ht="16.5" customHeight="1" thickBot="1" x14ac:dyDescent="0.3">
      <c r="B4386" s="14">
        <v>46078</v>
      </c>
      <c r="C4386" s="15" t="s">
        <v>160</v>
      </c>
      <c r="D4386" s="16" t="s">
        <v>416</v>
      </c>
      <c r="E4386" s="17">
        <v>1</v>
      </c>
      <c r="F4386" s="18">
        <v>5.8</v>
      </c>
    </row>
    <row r="4387" spans="2:6" ht="16.5" customHeight="1" thickBot="1" x14ac:dyDescent="0.3">
      <c r="B4387" s="14">
        <v>46078</v>
      </c>
      <c r="C4387" s="15" t="s">
        <v>172</v>
      </c>
      <c r="D4387" s="16" t="s">
        <v>643</v>
      </c>
      <c r="E4387" s="17">
        <v>2</v>
      </c>
      <c r="F4387" s="18">
        <v>11.4</v>
      </c>
    </row>
    <row r="4388" spans="2:6" ht="16.5" customHeight="1" thickBot="1" x14ac:dyDescent="0.3">
      <c r="B4388" s="14">
        <v>46078</v>
      </c>
      <c r="C4388" s="15" t="s">
        <v>178</v>
      </c>
      <c r="D4388" s="16" t="s">
        <v>662</v>
      </c>
      <c r="E4388" s="17">
        <v>1</v>
      </c>
      <c r="F4388" s="18">
        <v>5.8</v>
      </c>
    </row>
    <row r="4389" spans="2:6" ht="16.5" customHeight="1" thickBot="1" x14ac:dyDescent="0.3">
      <c r="B4389" s="14">
        <v>46078</v>
      </c>
      <c r="C4389" s="15" t="s">
        <v>192</v>
      </c>
      <c r="D4389" s="16" t="s">
        <v>448</v>
      </c>
      <c r="E4389" s="17">
        <v>1</v>
      </c>
      <c r="F4389" s="18">
        <v>5.5</v>
      </c>
    </row>
    <row r="4390" spans="2:6" ht="16.5" customHeight="1" thickBot="1" x14ac:dyDescent="0.3">
      <c r="B4390" s="14">
        <v>46078</v>
      </c>
      <c r="C4390" s="15" t="s">
        <v>195</v>
      </c>
      <c r="D4390" s="16" t="s">
        <v>451</v>
      </c>
      <c r="E4390" s="17">
        <v>6</v>
      </c>
      <c r="F4390" s="18">
        <v>34.799999999999997</v>
      </c>
    </row>
    <row r="4391" spans="2:6" ht="16.5" customHeight="1" thickBot="1" x14ac:dyDescent="0.3">
      <c r="B4391" s="14">
        <v>46078</v>
      </c>
      <c r="C4391" s="15" t="s">
        <v>201</v>
      </c>
      <c r="D4391" s="16" t="s">
        <v>664</v>
      </c>
      <c r="E4391" s="17">
        <v>2</v>
      </c>
      <c r="F4391" s="18">
        <v>11.6</v>
      </c>
    </row>
    <row r="4392" spans="2:6" ht="16.5" customHeight="1" thickBot="1" x14ac:dyDescent="0.3">
      <c r="B4392" s="14">
        <v>46078</v>
      </c>
      <c r="C4392" s="15" t="s">
        <v>215</v>
      </c>
      <c r="D4392" s="16" t="s">
        <v>471</v>
      </c>
      <c r="E4392" s="17">
        <v>4</v>
      </c>
      <c r="F4392" s="18">
        <v>27.2</v>
      </c>
    </row>
    <row r="4393" spans="2:6" ht="16.5" customHeight="1" thickBot="1" x14ac:dyDescent="0.3">
      <c r="B4393" s="14">
        <v>46078</v>
      </c>
      <c r="C4393" s="15" t="s">
        <v>216</v>
      </c>
      <c r="D4393" s="16" t="s">
        <v>472</v>
      </c>
      <c r="E4393" s="17">
        <v>2</v>
      </c>
      <c r="F4393" s="18">
        <v>12.6</v>
      </c>
    </row>
    <row r="4394" spans="2:6" ht="16.5" customHeight="1" thickBot="1" x14ac:dyDescent="0.3">
      <c r="B4394" s="14">
        <v>46078</v>
      </c>
      <c r="C4394" s="15" t="s">
        <v>219</v>
      </c>
      <c r="D4394" s="16" t="s">
        <v>475</v>
      </c>
      <c r="E4394" s="17">
        <v>2</v>
      </c>
      <c r="F4394" s="18">
        <v>12.6</v>
      </c>
    </row>
    <row r="4395" spans="2:6" ht="16.5" customHeight="1" thickBot="1" x14ac:dyDescent="0.3">
      <c r="B4395" s="14">
        <v>46078</v>
      </c>
      <c r="C4395" s="15" t="s">
        <v>223</v>
      </c>
      <c r="D4395" s="16" t="s">
        <v>479</v>
      </c>
      <c r="E4395" s="17">
        <v>1</v>
      </c>
      <c r="F4395" s="18">
        <v>5.8</v>
      </c>
    </row>
    <row r="4396" spans="2:6" ht="16.5" customHeight="1" thickBot="1" x14ac:dyDescent="0.3">
      <c r="B4396" s="14">
        <v>46078</v>
      </c>
      <c r="C4396" s="15" t="s">
        <v>225</v>
      </c>
      <c r="D4396" s="16" t="s">
        <v>481</v>
      </c>
      <c r="E4396" s="17">
        <v>1</v>
      </c>
      <c r="F4396" s="18">
        <v>6.3</v>
      </c>
    </row>
    <row r="4397" spans="2:6" ht="16.5" customHeight="1" thickBot="1" x14ac:dyDescent="0.3">
      <c r="B4397" s="14">
        <v>46078</v>
      </c>
      <c r="C4397" s="15" t="s">
        <v>231</v>
      </c>
      <c r="D4397" s="16" t="s">
        <v>487</v>
      </c>
      <c r="E4397" s="17">
        <v>3</v>
      </c>
      <c r="F4397" s="18">
        <v>20.399999999999999</v>
      </c>
    </row>
    <row r="4398" spans="2:6" ht="16.5" customHeight="1" thickBot="1" x14ac:dyDescent="0.3">
      <c r="B4398" s="14">
        <v>46078</v>
      </c>
      <c r="C4398" s="15" t="s">
        <v>232</v>
      </c>
      <c r="D4398" s="16" t="s">
        <v>488</v>
      </c>
      <c r="E4398" s="17">
        <v>4</v>
      </c>
      <c r="F4398" s="18">
        <v>23.2</v>
      </c>
    </row>
    <row r="4399" spans="2:6" ht="16.5" customHeight="1" thickBot="1" x14ac:dyDescent="0.3">
      <c r="B4399" s="14">
        <v>46078</v>
      </c>
      <c r="C4399" s="15" t="s">
        <v>234</v>
      </c>
      <c r="D4399" s="16" t="s">
        <v>728</v>
      </c>
      <c r="E4399" s="17">
        <v>1</v>
      </c>
      <c r="F4399" s="18">
        <v>6.8</v>
      </c>
    </row>
    <row r="4400" spans="2:6" ht="16.5" customHeight="1" thickBot="1" x14ac:dyDescent="0.3">
      <c r="B4400" s="14">
        <v>46078</v>
      </c>
      <c r="C4400" s="15" t="s">
        <v>235</v>
      </c>
      <c r="D4400" s="16" t="s">
        <v>702</v>
      </c>
      <c r="E4400" s="17">
        <v>1</v>
      </c>
      <c r="F4400" s="18">
        <v>5.8</v>
      </c>
    </row>
    <row r="4401" spans="2:6" ht="16.5" customHeight="1" thickBot="1" x14ac:dyDescent="0.3">
      <c r="B4401" s="14">
        <v>46078</v>
      </c>
      <c r="C4401" s="15" t="s">
        <v>199</v>
      </c>
      <c r="D4401" s="16" t="s">
        <v>674</v>
      </c>
      <c r="E4401" s="17">
        <v>1</v>
      </c>
      <c r="F4401" s="18">
        <v>8.3000000000000007</v>
      </c>
    </row>
    <row r="4402" spans="2:6" ht="16.5" customHeight="1" thickBot="1" x14ac:dyDescent="0.3">
      <c r="B4402" s="14">
        <v>46078</v>
      </c>
      <c r="C4402" s="15" t="s">
        <v>200</v>
      </c>
      <c r="D4402" s="16" t="s">
        <v>646</v>
      </c>
      <c r="E4402" s="17">
        <v>1</v>
      </c>
      <c r="F4402" s="18">
        <v>8</v>
      </c>
    </row>
    <row r="4403" spans="2:6" ht="16.5" customHeight="1" thickBot="1" x14ac:dyDescent="0.3">
      <c r="B4403" s="14">
        <v>46078</v>
      </c>
      <c r="C4403" s="15">
        <v>10035</v>
      </c>
      <c r="D4403" s="16" t="s">
        <v>718</v>
      </c>
      <c r="E4403" s="17">
        <v>1</v>
      </c>
      <c r="F4403" s="18">
        <v>8.9</v>
      </c>
    </row>
    <row r="4404" spans="2:6" ht="16.5" customHeight="1" thickBot="1" x14ac:dyDescent="0.3">
      <c r="B4404" s="14">
        <v>46078</v>
      </c>
      <c r="C4404" s="15" t="s">
        <v>116</v>
      </c>
      <c r="D4404" s="16" t="s">
        <v>665</v>
      </c>
      <c r="E4404" s="17">
        <v>1</v>
      </c>
      <c r="F4404" s="18">
        <v>5.5</v>
      </c>
    </row>
    <row r="4405" spans="2:6" ht="16.5" customHeight="1" thickBot="1" x14ac:dyDescent="0.3">
      <c r="B4405" s="14">
        <v>46078</v>
      </c>
      <c r="C4405" s="15" t="s">
        <v>118</v>
      </c>
      <c r="D4405" s="16" t="s">
        <v>649</v>
      </c>
      <c r="E4405" s="17">
        <v>4</v>
      </c>
      <c r="F4405" s="18">
        <v>22</v>
      </c>
    </row>
    <row r="4406" spans="2:6" ht="16.5" customHeight="1" thickBot="1" x14ac:dyDescent="0.3">
      <c r="B4406" s="14">
        <v>46078</v>
      </c>
      <c r="C4406" s="15" t="s">
        <v>119</v>
      </c>
      <c r="D4406" s="16" t="s">
        <v>657</v>
      </c>
      <c r="E4406" s="17">
        <v>1</v>
      </c>
      <c r="F4406" s="18">
        <v>5.5</v>
      </c>
    </row>
    <row r="4407" spans="2:6" ht="16.5" customHeight="1" thickBot="1" x14ac:dyDescent="0.3">
      <c r="B4407" s="14">
        <v>46078</v>
      </c>
      <c r="C4407" s="15" t="s">
        <v>123</v>
      </c>
      <c r="D4407" s="16" t="s">
        <v>651</v>
      </c>
      <c r="E4407" s="17">
        <v>4</v>
      </c>
      <c r="F4407" s="18">
        <v>22</v>
      </c>
    </row>
    <row r="4408" spans="2:6" ht="16.5" customHeight="1" thickBot="1" x14ac:dyDescent="0.3">
      <c r="B4408" s="14">
        <v>46078</v>
      </c>
      <c r="C4408" s="15" t="s">
        <v>131</v>
      </c>
      <c r="D4408" s="16" t="s">
        <v>387</v>
      </c>
      <c r="E4408" s="17">
        <v>3</v>
      </c>
      <c r="F4408" s="18">
        <v>16.5</v>
      </c>
    </row>
    <row r="4409" spans="2:6" ht="16.5" customHeight="1" thickBot="1" x14ac:dyDescent="0.3">
      <c r="B4409" s="14">
        <v>46078</v>
      </c>
      <c r="C4409" s="15" t="s">
        <v>140</v>
      </c>
      <c r="D4409" s="16" t="s">
        <v>396</v>
      </c>
      <c r="E4409" s="17">
        <v>1</v>
      </c>
      <c r="F4409" s="18">
        <v>5</v>
      </c>
    </row>
    <row r="4410" spans="2:6" ht="16.5" customHeight="1" thickBot="1" x14ac:dyDescent="0.3">
      <c r="B4410" s="22">
        <v>46078</v>
      </c>
      <c r="C4410" s="23">
        <v>10155</v>
      </c>
      <c r="D4410" s="24" t="s">
        <v>701</v>
      </c>
      <c r="E4410" s="25">
        <v>1</v>
      </c>
      <c r="F4410" s="26">
        <v>1.7</v>
      </c>
    </row>
    <row r="4411" spans="2:6" ht="15.75" customHeight="1" x14ac:dyDescent="0.25">
      <c r="B4411" s="14">
        <v>46079</v>
      </c>
      <c r="C4411" s="15" t="s">
        <v>104</v>
      </c>
      <c r="D4411" s="16" t="s">
        <v>360</v>
      </c>
      <c r="E4411" s="17">
        <v>2</v>
      </c>
      <c r="F4411" s="18">
        <v>11.6</v>
      </c>
    </row>
    <row r="4412" spans="2:6" ht="16.5" customHeight="1" thickBot="1" x14ac:dyDescent="0.3">
      <c r="B4412" s="14">
        <v>46079</v>
      </c>
      <c r="C4412" s="15" t="s">
        <v>111</v>
      </c>
      <c r="D4412" s="16" t="s">
        <v>367</v>
      </c>
      <c r="E4412" s="17">
        <v>2</v>
      </c>
      <c r="F4412" s="18">
        <v>11.6</v>
      </c>
    </row>
    <row r="4413" spans="2:6" ht="16.5" customHeight="1" thickBot="1" x14ac:dyDescent="0.3">
      <c r="B4413" s="14">
        <v>46079</v>
      </c>
      <c r="C4413" s="15" t="s">
        <v>115</v>
      </c>
      <c r="D4413" s="16" t="s">
        <v>640</v>
      </c>
      <c r="E4413" s="17">
        <v>4</v>
      </c>
      <c r="F4413" s="18">
        <v>23.2</v>
      </c>
    </row>
    <row r="4414" spans="2:6" ht="16.5" customHeight="1" thickBot="1" x14ac:dyDescent="0.3">
      <c r="B4414" s="14">
        <v>46079</v>
      </c>
      <c r="C4414" s="15" t="s">
        <v>129</v>
      </c>
      <c r="D4414" s="16" t="s">
        <v>385</v>
      </c>
      <c r="E4414" s="17">
        <v>4</v>
      </c>
      <c r="F4414" s="18">
        <v>22</v>
      </c>
    </row>
    <row r="4415" spans="2:6" ht="16.5" customHeight="1" thickBot="1" x14ac:dyDescent="0.3">
      <c r="B4415" s="14">
        <v>46079</v>
      </c>
      <c r="C4415" s="15" t="s">
        <v>130</v>
      </c>
      <c r="D4415" s="16" t="s">
        <v>386</v>
      </c>
      <c r="E4415" s="17">
        <v>4</v>
      </c>
      <c r="F4415" s="18">
        <v>23.2</v>
      </c>
    </row>
    <row r="4416" spans="2:6" ht="16.5" customHeight="1" thickBot="1" x14ac:dyDescent="0.3">
      <c r="B4416" s="14">
        <v>46079</v>
      </c>
      <c r="C4416" s="15" t="s">
        <v>132</v>
      </c>
      <c r="D4416" s="16" t="s">
        <v>388</v>
      </c>
      <c r="E4416" s="17">
        <v>1</v>
      </c>
      <c r="F4416" s="18">
        <v>5.8</v>
      </c>
    </row>
    <row r="4417" spans="2:6" ht="16.5" customHeight="1" thickBot="1" x14ac:dyDescent="0.3">
      <c r="B4417" s="14">
        <v>46079</v>
      </c>
      <c r="C4417" s="15" t="s">
        <v>136</v>
      </c>
      <c r="D4417" s="16" t="s">
        <v>726</v>
      </c>
      <c r="E4417" s="17">
        <v>1</v>
      </c>
      <c r="F4417" s="18">
        <v>5</v>
      </c>
    </row>
    <row r="4418" spans="2:6" ht="16.5" customHeight="1" thickBot="1" x14ac:dyDescent="0.3">
      <c r="B4418" s="14">
        <v>46079</v>
      </c>
      <c r="C4418" s="15" t="s">
        <v>151</v>
      </c>
      <c r="D4418" s="16" t="s">
        <v>407</v>
      </c>
      <c r="E4418" s="17">
        <v>2</v>
      </c>
      <c r="F4418" s="18">
        <v>11</v>
      </c>
    </row>
    <row r="4419" spans="2:6" ht="16.5" customHeight="1" thickBot="1" x14ac:dyDescent="0.3">
      <c r="B4419" s="14">
        <v>46079</v>
      </c>
      <c r="C4419" s="15" t="s">
        <v>157</v>
      </c>
      <c r="D4419" s="16" t="s">
        <v>413</v>
      </c>
      <c r="E4419" s="17">
        <v>5</v>
      </c>
      <c r="F4419" s="18">
        <v>32.5</v>
      </c>
    </row>
    <row r="4420" spans="2:6" ht="16.5" customHeight="1" thickBot="1" x14ac:dyDescent="0.3">
      <c r="B4420" s="14">
        <v>46079</v>
      </c>
      <c r="C4420" s="15" t="s">
        <v>159</v>
      </c>
      <c r="D4420" s="16" t="s">
        <v>733</v>
      </c>
      <c r="E4420" s="17">
        <v>2</v>
      </c>
      <c r="F4420" s="18">
        <v>10.6</v>
      </c>
    </row>
    <row r="4421" spans="2:6" ht="16.5" customHeight="1" thickBot="1" x14ac:dyDescent="0.3">
      <c r="B4421" s="14">
        <v>46079</v>
      </c>
      <c r="C4421" s="15" t="s">
        <v>162</v>
      </c>
      <c r="D4421" s="16" t="s">
        <v>719</v>
      </c>
      <c r="E4421" s="17">
        <v>1</v>
      </c>
      <c r="F4421" s="18">
        <v>6.5</v>
      </c>
    </row>
    <row r="4422" spans="2:6" ht="16.5" customHeight="1" thickBot="1" x14ac:dyDescent="0.3">
      <c r="B4422" s="14">
        <v>46079</v>
      </c>
      <c r="C4422" s="15" t="s">
        <v>172</v>
      </c>
      <c r="D4422" s="16" t="s">
        <v>643</v>
      </c>
      <c r="E4422" s="17">
        <v>1</v>
      </c>
      <c r="F4422" s="18">
        <v>5.7</v>
      </c>
    </row>
    <row r="4423" spans="2:6" ht="16.5" customHeight="1" thickBot="1" x14ac:dyDescent="0.3">
      <c r="B4423" s="14">
        <v>46079</v>
      </c>
      <c r="C4423" s="15" t="s">
        <v>176</v>
      </c>
      <c r="D4423" s="16" t="s">
        <v>432</v>
      </c>
      <c r="E4423" s="17">
        <v>1</v>
      </c>
      <c r="F4423" s="18">
        <v>5.8</v>
      </c>
    </row>
    <row r="4424" spans="2:6" ht="16.5" customHeight="1" thickBot="1" x14ac:dyDescent="0.3">
      <c r="B4424" s="14">
        <v>46079</v>
      </c>
      <c r="C4424" s="15" t="s">
        <v>179</v>
      </c>
      <c r="D4424" s="16" t="s">
        <v>712</v>
      </c>
      <c r="E4424" s="17">
        <v>1</v>
      </c>
      <c r="F4424" s="18">
        <v>5.3</v>
      </c>
    </row>
    <row r="4425" spans="2:6" ht="16.5" customHeight="1" thickBot="1" x14ac:dyDescent="0.3">
      <c r="B4425" s="14">
        <v>46079</v>
      </c>
      <c r="C4425" s="15" t="s">
        <v>195</v>
      </c>
      <c r="D4425" s="16" t="s">
        <v>451</v>
      </c>
      <c r="E4425" s="17">
        <v>7</v>
      </c>
      <c r="F4425" s="18">
        <v>40.6</v>
      </c>
    </row>
    <row r="4426" spans="2:6" ht="16.5" customHeight="1" thickBot="1" x14ac:dyDescent="0.3">
      <c r="B4426" s="14">
        <v>46079</v>
      </c>
      <c r="C4426" s="15" t="s">
        <v>205</v>
      </c>
      <c r="D4426" s="16" t="s">
        <v>461</v>
      </c>
      <c r="E4426" s="17">
        <v>2</v>
      </c>
      <c r="F4426" s="18">
        <v>11.4</v>
      </c>
    </row>
    <row r="4427" spans="2:6" ht="16.5" customHeight="1" thickBot="1" x14ac:dyDescent="0.3">
      <c r="B4427" s="14">
        <v>46079</v>
      </c>
      <c r="C4427" s="15" t="s">
        <v>207</v>
      </c>
      <c r="D4427" s="16" t="s">
        <v>463</v>
      </c>
      <c r="E4427" s="17">
        <v>2</v>
      </c>
      <c r="F4427" s="18">
        <v>5.2</v>
      </c>
    </row>
    <row r="4428" spans="2:6" ht="32.25" customHeight="1" thickBot="1" x14ac:dyDescent="0.3">
      <c r="B4428" s="14">
        <v>46079</v>
      </c>
      <c r="C4428" s="15" t="s">
        <v>213</v>
      </c>
      <c r="D4428" s="16" t="s">
        <v>469</v>
      </c>
      <c r="E4428" s="17">
        <v>1</v>
      </c>
      <c r="F4428" s="18">
        <v>5.8</v>
      </c>
    </row>
    <row r="4429" spans="2:6" ht="16.5" customHeight="1" thickBot="1" x14ac:dyDescent="0.3">
      <c r="B4429" s="14">
        <v>46079</v>
      </c>
      <c r="C4429" s="15" t="s">
        <v>215</v>
      </c>
      <c r="D4429" s="16" t="s">
        <v>471</v>
      </c>
      <c r="E4429" s="17">
        <v>8</v>
      </c>
      <c r="F4429" s="18">
        <v>54.4</v>
      </c>
    </row>
    <row r="4430" spans="2:6" ht="16.5" customHeight="1" thickBot="1" x14ac:dyDescent="0.3">
      <c r="B4430" s="14">
        <v>46079</v>
      </c>
      <c r="C4430" s="15" t="s">
        <v>219</v>
      </c>
      <c r="D4430" s="16" t="s">
        <v>475</v>
      </c>
      <c r="E4430" s="17">
        <v>2</v>
      </c>
      <c r="F4430" s="18">
        <v>12.6</v>
      </c>
    </row>
    <row r="4431" spans="2:6" ht="16.5" customHeight="1" thickBot="1" x14ac:dyDescent="0.3">
      <c r="B4431" s="14">
        <v>46079</v>
      </c>
      <c r="C4431" s="15" t="s">
        <v>221</v>
      </c>
      <c r="D4431" s="16" t="s">
        <v>477</v>
      </c>
      <c r="E4431" s="17">
        <v>1</v>
      </c>
      <c r="F4431" s="18">
        <v>6</v>
      </c>
    </row>
    <row r="4432" spans="2:6" ht="16.5" customHeight="1" thickBot="1" x14ac:dyDescent="0.3">
      <c r="B4432" s="14">
        <v>46079</v>
      </c>
      <c r="C4432" s="15" t="s">
        <v>225</v>
      </c>
      <c r="D4432" s="16" t="s">
        <v>481</v>
      </c>
      <c r="E4432" s="17">
        <v>3</v>
      </c>
      <c r="F4432" s="18">
        <v>18.899999999999999</v>
      </c>
    </row>
    <row r="4433" spans="2:6" ht="16.5" customHeight="1" thickBot="1" x14ac:dyDescent="0.3">
      <c r="B4433" s="14">
        <v>46079</v>
      </c>
      <c r="C4433" s="15" t="s">
        <v>231</v>
      </c>
      <c r="D4433" s="16" t="s">
        <v>487</v>
      </c>
      <c r="E4433" s="17">
        <v>2</v>
      </c>
      <c r="F4433" s="18">
        <v>13.6</v>
      </c>
    </row>
    <row r="4434" spans="2:6" ht="16.5" customHeight="1" thickBot="1" x14ac:dyDescent="0.3">
      <c r="B4434" s="14">
        <v>46079</v>
      </c>
      <c r="C4434" s="15" t="s">
        <v>232</v>
      </c>
      <c r="D4434" s="16" t="s">
        <v>488</v>
      </c>
      <c r="E4434" s="17">
        <v>4</v>
      </c>
      <c r="F4434" s="18">
        <v>23.2</v>
      </c>
    </row>
    <row r="4435" spans="2:6" ht="16.5" customHeight="1" thickBot="1" x14ac:dyDescent="0.3">
      <c r="B4435" s="14">
        <v>46079</v>
      </c>
      <c r="C4435" s="15" t="s">
        <v>236</v>
      </c>
      <c r="D4435" s="16" t="s">
        <v>644</v>
      </c>
      <c r="E4435" s="17">
        <v>1</v>
      </c>
      <c r="F4435" s="18">
        <v>6.5</v>
      </c>
    </row>
    <row r="4436" spans="2:6" ht="16.5" customHeight="1" thickBot="1" x14ac:dyDescent="0.3">
      <c r="B4436" s="14">
        <v>46079</v>
      </c>
      <c r="C4436" s="15" t="s">
        <v>199</v>
      </c>
      <c r="D4436" s="16" t="s">
        <v>674</v>
      </c>
      <c r="E4436" s="17">
        <v>1</v>
      </c>
      <c r="F4436" s="18">
        <v>8.3000000000000007</v>
      </c>
    </row>
    <row r="4437" spans="2:6" ht="16.5" customHeight="1" thickBot="1" x14ac:dyDescent="0.3">
      <c r="B4437" s="14">
        <v>46079</v>
      </c>
      <c r="C4437" s="15" t="s">
        <v>116</v>
      </c>
      <c r="D4437" s="16" t="s">
        <v>665</v>
      </c>
      <c r="E4437" s="17">
        <v>1</v>
      </c>
      <c r="F4437" s="18">
        <v>5.5</v>
      </c>
    </row>
    <row r="4438" spans="2:6" ht="16.5" customHeight="1" thickBot="1" x14ac:dyDescent="0.3">
      <c r="B4438" s="14">
        <v>46079</v>
      </c>
      <c r="C4438" s="15" t="s">
        <v>119</v>
      </c>
      <c r="D4438" s="16" t="s">
        <v>657</v>
      </c>
      <c r="E4438" s="17">
        <v>1</v>
      </c>
      <c r="F4438" s="18">
        <v>5.5</v>
      </c>
    </row>
    <row r="4439" spans="2:6" ht="16.5" customHeight="1" thickBot="1" x14ac:dyDescent="0.3">
      <c r="B4439" s="14">
        <v>46079</v>
      </c>
      <c r="C4439" s="15" t="s">
        <v>123</v>
      </c>
      <c r="D4439" s="16" t="s">
        <v>651</v>
      </c>
      <c r="E4439" s="17">
        <v>4</v>
      </c>
      <c r="F4439" s="18">
        <v>22</v>
      </c>
    </row>
    <row r="4440" spans="2:6" ht="16.5" customHeight="1" thickBot="1" x14ac:dyDescent="0.3">
      <c r="B4440" s="14">
        <v>46079</v>
      </c>
      <c r="C4440" s="15" t="s">
        <v>131</v>
      </c>
      <c r="D4440" s="16" t="s">
        <v>387</v>
      </c>
      <c r="E4440" s="17">
        <v>2</v>
      </c>
      <c r="F4440" s="18">
        <v>11</v>
      </c>
    </row>
    <row r="4441" spans="2:6" ht="16.5" customHeight="1" thickBot="1" x14ac:dyDescent="0.3">
      <c r="B4441" s="14">
        <v>46079</v>
      </c>
      <c r="C4441" s="15" t="s">
        <v>140</v>
      </c>
      <c r="D4441" s="16" t="s">
        <v>396</v>
      </c>
      <c r="E4441" s="17">
        <v>2</v>
      </c>
      <c r="F4441" s="18">
        <v>10</v>
      </c>
    </row>
    <row r="4442" spans="2:6" ht="16.5" customHeight="1" thickBot="1" x14ac:dyDescent="0.3">
      <c r="B4442" s="14">
        <v>46079</v>
      </c>
      <c r="C4442" s="15" t="s">
        <v>153</v>
      </c>
      <c r="D4442" s="16" t="s">
        <v>685</v>
      </c>
      <c r="E4442" s="17">
        <v>1</v>
      </c>
      <c r="F4442" s="18">
        <v>4.5</v>
      </c>
    </row>
    <row r="4443" spans="2:6" ht="16.5" customHeight="1" thickBot="1" x14ac:dyDescent="0.3">
      <c r="B4443" s="14">
        <v>46079</v>
      </c>
      <c r="C4443" s="15">
        <v>10</v>
      </c>
      <c r="D4443" s="16" t="s">
        <v>700</v>
      </c>
      <c r="E4443" s="17">
        <v>3</v>
      </c>
      <c r="F4443" s="18">
        <v>3</v>
      </c>
    </row>
    <row r="4444" spans="2:6" ht="16.5" customHeight="1" thickBot="1" x14ac:dyDescent="0.3">
      <c r="B4444" s="14">
        <v>46079</v>
      </c>
      <c r="C4444" s="15">
        <v>10009</v>
      </c>
      <c r="D4444" s="16" t="s">
        <v>660</v>
      </c>
      <c r="E4444" s="17">
        <v>1</v>
      </c>
      <c r="F4444" s="18">
        <v>1.5</v>
      </c>
    </row>
    <row r="4445" spans="2:6" ht="16.5" customHeight="1" thickBot="1" x14ac:dyDescent="0.3">
      <c r="B4445" s="14">
        <v>46079</v>
      </c>
      <c r="C4445" s="15">
        <v>10155</v>
      </c>
      <c r="D4445" s="16" t="s">
        <v>701</v>
      </c>
      <c r="E4445" s="17">
        <v>1</v>
      </c>
      <c r="F4445" s="18">
        <v>1.7</v>
      </c>
    </row>
    <row r="4446" spans="2:6" ht="16.5" customHeight="1" thickBot="1" x14ac:dyDescent="0.3">
      <c r="B4446" s="14">
        <v>46079</v>
      </c>
      <c r="C4446" s="15">
        <v>10193</v>
      </c>
      <c r="D4446" s="16" t="s">
        <v>731</v>
      </c>
      <c r="E4446" s="17">
        <v>1</v>
      </c>
      <c r="F4446" s="18">
        <v>2.5</v>
      </c>
    </row>
    <row r="4447" spans="2:6" ht="16.5" customHeight="1" thickBot="1" x14ac:dyDescent="0.3">
      <c r="B4447" s="22">
        <v>46079</v>
      </c>
      <c r="C4447" s="23">
        <v>10194</v>
      </c>
      <c r="D4447" s="24" t="s">
        <v>730</v>
      </c>
      <c r="E4447" s="25">
        <v>1</v>
      </c>
      <c r="F4447" s="26">
        <v>1.7</v>
      </c>
    </row>
    <row r="4448" spans="2:6" ht="15.75" customHeight="1" x14ac:dyDescent="0.25">
      <c r="B4448" s="14">
        <v>46081</v>
      </c>
      <c r="C4448" s="15" t="s">
        <v>103</v>
      </c>
      <c r="D4448" s="16" t="s">
        <v>653</v>
      </c>
      <c r="E4448" s="17">
        <v>1</v>
      </c>
      <c r="F4448" s="18">
        <v>5.8</v>
      </c>
    </row>
    <row r="4449" spans="2:6" ht="16.5" customHeight="1" thickBot="1" x14ac:dyDescent="0.3">
      <c r="B4449" s="14">
        <v>46081</v>
      </c>
      <c r="C4449" s="15" t="s">
        <v>104</v>
      </c>
      <c r="D4449" s="16" t="s">
        <v>360</v>
      </c>
      <c r="E4449" s="17">
        <v>1</v>
      </c>
      <c r="F4449" s="18">
        <v>5.8</v>
      </c>
    </row>
    <row r="4450" spans="2:6" ht="16.5" customHeight="1" thickBot="1" x14ac:dyDescent="0.3">
      <c r="B4450" s="14">
        <v>46081</v>
      </c>
      <c r="C4450" s="15" t="s">
        <v>106</v>
      </c>
      <c r="D4450" s="16" t="s">
        <v>710</v>
      </c>
      <c r="E4450" s="17">
        <v>1</v>
      </c>
      <c r="F4450" s="18">
        <v>5</v>
      </c>
    </row>
    <row r="4451" spans="2:6" ht="16.5" customHeight="1" thickBot="1" x14ac:dyDescent="0.3">
      <c r="B4451" s="14">
        <v>46081</v>
      </c>
      <c r="C4451" s="15" t="s">
        <v>108</v>
      </c>
      <c r="D4451" s="16" t="s">
        <v>364</v>
      </c>
      <c r="E4451" s="17">
        <v>1</v>
      </c>
      <c r="F4451" s="18">
        <v>5.5</v>
      </c>
    </row>
    <row r="4452" spans="2:6" ht="16.5" customHeight="1" thickBot="1" x14ac:dyDescent="0.3">
      <c r="B4452" s="14">
        <v>46081</v>
      </c>
      <c r="C4452" s="15" t="s">
        <v>111</v>
      </c>
      <c r="D4452" s="16" t="s">
        <v>367</v>
      </c>
      <c r="E4452" s="17">
        <v>2</v>
      </c>
      <c r="F4452" s="18">
        <v>11.6</v>
      </c>
    </row>
    <row r="4453" spans="2:6" ht="16.5" customHeight="1" thickBot="1" x14ac:dyDescent="0.3">
      <c r="B4453" s="14">
        <v>46081</v>
      </c>
      <c r="C4453" s="15" t="s">
        <v>129</v>
      </c>
      <c r="D4453" s="16" t="s">
        <v>385</v>
      </c>
      <c r="E4453" s="17">
        <v>2</v>
      </c>
      <c r="F4453" s="18">
        <v>11</v>
      </c>
    </row>
    <row r="4454" spans="2:6" ht="16.5" customHeight="1" thickBot="1" x14ac:dyDescent="0.3">
      <c r="B4454" s="14">
        <v>46081</v>
      </c>
      <c r="C4454" s="15" t="s">
        <v>130</v>
      </c>
      <c r="D4454" s="16" t="s">
        <v>386</v>
      </c>
      <c r="E4454" s="17">
        <v>2</v>
      </c>
      <c r="F4454" s="18">
        <v>11.6</v>
      </c>
    </row>
    <row r="4455" spans="2:6" ht="16.5" customHeight="1" thickBot="1" x14ac:dyDescent="0.3">
      <c r="B4455" s="14">
        <v>46081</v>
      </c>
      <c r="C4455" s="15" t="s">
        <v>136</v>
      </c>
      <c r="D4455" s="16" t="s">
        <v>726</v>
      </c>
      <c r="E4455" s="17">
        <v>1</v>
      </c>
      <c r="F4455" s="18">
        <v>5</v>
      </c>
    </row>
    <row r="4456" spans="2:6" ht="16.5" customHeight="1" thickBot="1" x14ac:dyDescent="0.3">
      <c r="B4456" s="14">
        <v>46081</v>
      </c>
      <c r="C4456" s="15" t="s">
        <v>150</v>
      </c>
      <c r="D4456" s="16" t="s">
        <v>406</v>
      </c>
      <c r="E4456" s="17">
        <v>1</v>
      </c>
      <c r="F4456" s="18">
        <v>5.5</v>
      </c>
    </row>
    <row r="4457" spans="2:6" ht="16.5" customHeight="1" thickBot="1" x14ac:dyDescent="0.3">
      <c r="B4457" s="14">
        <v>46081</v>
      </c>
      <c r="C4457" s="15" t="s">
        <v>151</v>
      </c>
      <c r="D4457" s="16" t="s">
        <v>407</v>
      </c>
      <c r="E4457" s="17">
        <v>1</v>
      </c>
      <c r="F4457" s="18">
        <v>5.5</v>
      </c>
    </row>
    <row r="4458" spans="2:6" ht="16.5" customHeight="1" thickBot="1" x14ac:dyDescent="0.3">
      <c r="B4458" s="14">
        <v>46081</v>
      </c>
      <c r="C4458" s="15" t="s">
        <v>157</v>
      </c>
      <c r="D4458" s="16" t="s">
        <v>413</v>
      </c>
      <c r="E4458" s="17">
        <v>5</v>
      </c>
      <c r="F4458" s="18">
        <v>32.5</v>
      </c>
    </row>
    <row r="4459" spans="2:6" ht="16.5" customHeight="1" thickBot="1" x14ac:dyDescent="0.3">
      <c r="B4459" s="14">
        <v>46081</v>
      </c>
      <c r="C4459" s="15" t="s">
        <v>170</v>
      </c>
      <c r="D4459" s="16" t="s">
        <v>676</v>
      </c>
      <c r="E4459" s="17">
        <v>1</v>
      </c>
      <c r="F4459" s="18">
        <v>5.3</v>
      </c>
    </row>
    <row r="4460" spans="2:6" ht="16.5" customHeight="1" thickBot="1" x14ac:dyDescent="0.3">
      <c r="B4460" s="14">
        <v>46081</v>
      </c>
      <c r="C4460" s="15" t="s">
        <v>179</v>
      </c>
      <c r="D4460" s="16" t="s">
        <v>712</v>
      </c>
      <c r="E4460" s="17">
        <v>1</v>
      </c>
      <c r="F4460" s="18">
        <v>5.3</v>
      </c>
    </row>
    <row r="4461" spans="2:6" ht="16.5" customHeight="1" thickBot="1" x14ac:dyDescent="0.3">
      <c r="B4461" s="14">
        <v>46081</v>
      </c>
      <c r="C4461" s="15" t="s">
        <v>182</v>
      </c>
      <c r="D4461" s="16" t="s">
        <v>711</v>
      </c>
      <c r="E4461" s="17">
        <v>1</v>
      </c>
      <c r="F4461" s="18">
        <v>5.2</v>
      </c>
    </row>
    <row r="4462" spans="2:6" ht="16.5" customHeight="1" thickBot="1" x14ac:dyDescent="0.3">
      <c r="B4462" s="14">
        <v>46081</v>
      </c>
      <c r="C4462" s="15" t="s">
        <v>183</v>
      </c>
      <c r="D4462" s="16" t="s">
        <v>439</v>
      </c>
      <c r="E4462" s="17">
        <v>1</v>
      </c>
      <c r="F4462" s="18">
        <v>5.5</v>
      </c>
    </row>
    <row r="4463" spans="2:6" ht="16.5" customHeight="1" thickBot="1" x14ac:dyDescent="0.3">
      <c r="B4463" s="14">
        <v>46081</v>
      </c>
      <c r="C4463" s="15" t="s">
        <v>191</v>
      </c>
      <c r="D4463" s="16" t="s">
        <v>447</v>
      </c>
      <c r="E4463" s="17">
        <v>2</v>
      </c>
      <c r="F4463" s="18">
        <v>11</v>
      </c>
    </row>
    <row r="4464" spans="2:6" ht="16.5" customHeight="1" thickBot="1" x14ac:dyDescent="0.3">
      <c r="B4464" s="14">
        <v>46081</v>
      </c>
      <c r="C4464" s="15" t="s">
        <v>192</v>
      </c>
      <c r="D4464" s="16" t="s">
        <v>448</v>
      </c>
      <c r="E4464" s="17">
        <v>1</v>
      </c>
      <c r="F4464" s="18">
        <v>5.5</v>
      </c>
    </row>
    <row r="4465" spans="2:6" ht="16.5" customHeight="1" thickBot="1" x14ac:dyDescent="0.3">
      <c r="B4465" s="14">
        <v>46081</v>
      </c>
      <c r="C4465" s="15" t="s">
        <v>195</v>
      </c>
      <c r="D4465" s="16" t="s">
        <v>451</v>
      </c>
      <c r="E4465" s="17">
        <v>7</v>
      </c>
      <c r="F4465" s="18">
        <v>40.6</v>
      </c>
    </row>
    <row r="4466" spans="2:6" ht="16.5" customHeight="1" thickBot="1" x14ac:dyDescent="0.3">
      <c r="B4466" s="14">
        <v>46081</v>
      </c>
      <c r="C4466" s="15" t="s">
        <v>201</v>
      </c>
      <c r="D4466" s="16" t="s">
        <v>664</v>
      </c>
      <c r="E4466" s="17">
        <v>2</v>
      </c>
      <c r="F4466" s="18">
        <v>11.6</v>
      </c>
    </row>
    <row r="4467" spans="2:6" ht="16.5" customHeight="1" thickBot="1" x14ac:dyDescent="0.3">
      <c r="B4467" s="14">
        <v>46081</v>
      </c>
      <c r="C4467" s="15" t="s">
        <v>207</v>
      </c>
      <c r="D4467" s="16" t="s">
        <v>463</v>
      </c>
      <c r="E4467" s="17">
        <v>2</v>
      </c>
      <c r="F4467" s="18">
        <v>5.2</v>
      </c>
    </row>
    <row r="4468" spans="2:6" ht="32.25" customHeight="1" thickBot="1" x14ac:dyDescent="0.3">
      <c r="B4468" s="14">
        <v>46081</v>
      </c>
      <c r="C4468" s="15" t="s">
        <v>215</v>
      </c>
      <c r="D4468" s="16" t="s">
        <v>471</v>
      </c>
      <c r="E4468" s="17">
        <v>4</v>
      </c>
      <c r="F4468" s="18">
        <v>27.2</v>
      </c>
    </row>
    <row r="4469" spans="2:6" ht="16.5" customHeight="1" thickBot="1" x14ac:dyDescent="0.3">
      <c r="B4469" s="14">
        <v>46081</v>
      </c>
      <c r="C4469" s="15" t="s">
        <v>216</v>
      </c>
      <c r="D4469" s="16" t="s">
        <v>472</v>
      </c>
      <c r="E4469" s="17">
        <v>1</v>
      </c>
      <c r="F4469" s="18">
        <v>6.3</v>
      </c>
    </row>
    <row r="4470" spans="2:6" ht="16.5" customHeight="1" thickBot="1" x14ac:dyDescent="0.3">
      <c r="B4470" s="14">
        <v>46081</v>
      </c>
      <c r="C4470" s="15" t="s">
        <v>219</v>
      </c>
      <c r="D4470" s="16" t="s">
        <v>475</v>
      </c>
      <c r="E4470" s="17">
        <v>1</v>
      </c>
      <c r="F4470" s="18">
        <v>6.3</v>
      </c>
    </row>
    <row r="4471" spans="2:6" ht="16.5" customHeight="1" thickBot="1" x14ac:dyDescent="0.3">
      <c r="B4471" s="14">
        <v>46081</v>
      </c>
      <c r="C4471" s="15" t="s">
        <v>223</v>
      </c>
      <c r="D4471" s="16" t="s">
        <v>479</v>
      </c>
      <c r="E4471" s="17">
        <v>1</v>
      </c>
      <c r="F4471" s="18">
        <v>5.8</v>
      </c>
    </row>
    <row r="4472" spans="2:6" ht="16.5" customHeight="1" thickBot="1" x14ac:dyDescent="0.3">
      <c r="B4472" s="14">
        <v>46081</v>
      </c>
      <c r="C4472" s="15" t="s">
        <v>225</v>
      </c>
      <c r="D4472" s="16" t="s">
        <v>481</v>
      </c>
      <c r="E4472" s="17">
        <v>3</v>
      </c>
      <c r="F4472" s="18">
        <v>18.899999999999999</v>
      </c>
    </row>
    <row r="4473" spans="2:6" ht="16.5" customHeight="1" thickBot="1" x14ac:dyDescent="0.3">
      <c r="B4473" s="14">
        <v>46081</v>
      </c>
      <c r="C4473" s="15" t="s">
        <v>226</v>
      </c>
      <c r="D4473" s="16" t="s">
        <v>482</v>
      </c>
      <c r="E4473" s="17">
        <v>1</v>
      </c>
      <c r="F4473" s="18">
        <v>5.8</v>
      </c>
    </row>
    <row r="4474" spans="2:6" ht="16.5" customHeight="1" thickBot="1" x14ac:dyDescent="0.3">
      <c r="B4474" s="14">
        <v>46081</v>
      </c>
      <c r="C4474" s="15" t="s">
        <v>204</v>
      </c>
      <c r="D4474" s="16" t="s">
        <v>668</v>
      </c>
      <c r="E4474" s="17">
        <v>1</v>
      </c>
      <c r="F4474" s="18">
        <v>8.3000000000000007</v>
      </c>
    </row>
    <row r="4475" spans="2:6" ht="16.5" customHeight="1" thickBot="1" x14ac:dyDescent="0.3">
      <c r="B4475" s="14">
        <v>46081</v>
      </c>
      <c r="C4475" s="15">
        <v>10203</v>
      </c>
      <c r="D4475" s="16" t="s">
        <v>736</v>
      </c>
      <c r="E4475" s="17">
        <v>1</v>
      </c>
      <c r="F4475" s="18">
        <v>8.9</v>
      </c>
    </row>
    <row r="4476" spans="2:6" ht="16.5" customHeight="1" thickBot="1" x14ac:dyDescent="0.3">
      <c r="B4476" s="14">
        <v>46081</v>
      </c>
      <c r="C4476" s="15" t="s">
        <v>118</v>
      </c>
      <c r="D4476" s="16" t="s">
        <v>649</v>
      </c>
      <c r="E4476" s="17">
        <v>4</v>
      </c>
      <c r="F4476" s="18">
        <v>22</v>
      </c>
    </row>
    <row r="4477" spans="2:6" ht="16.5" customHeight="1" thickBot="1" x14ac:dyDescent="0.3">
      <c r="B4477" s="14">
        <v>46081</v>
      </c>
      <c r="C4477" s="15" t="s">
        <v>123</v>
      </c>
      <c r="D4477" s="16" t="s">
        <v>651</v>
      </c>
      <c r="E4477" s="17">
        <v>7</v>
      </c>
      <c r="F4477" s="18">
        <v>38.5</v>
      </c>
    </row>
    <row r="4478" spans="2:6" ht="16.5" customHeight="1" thickBot="1" x14ac:dyDescent="0.3">
      <c r="B4478" s="14">
        <v>46081</v>
      </c>
      <c r="C4478" s="15" t="s">
        <v>140</v>
      </c>
      <c r="D4478" s="16" t="s">
        <v>396</v>
      </c>
      <c r="E4478" s="17">
        <v>1</v>
      </c>
      <c r="F4478" s="18">
        <v>5</v>
      </c>
    </row>
    <row r="4479" spans="2:6" ht="16.5" customHeight="1" thickBot="1" x14ac:dyDescent="0.3">
      <c r="B4479" s="14">
        <v>46081</v>
      </c>
      <c r="C4479" s="15" t="s">
        <v>153</v>
      </c>
      <c r="D4479" s="16" t="s">
        <v>685</v>
      </c>
      <c r="E4479" s="17">
        <v>1</v>
      </c>
      <c r="F4479" s="18">
        <v>4.5</v>
      </c>
    </row>
    <row r="4480" spans="2:6" ht="16.5" customHeight="1" thickBot="1" x14ac:dyDescent="0.3">
      <c r="B4480" s="22">
        <v>46081</v>
      </c>
      <c r="C4480" s="23">
        <v>10008</v>
      </c>
      <c r="D4480" s="24" t="s">
        <v>652</v>
      </c>
      <c r="E4480" s="25">
        <v>1</v>
      </c>
      <c r="F4480" s="26">
        <v>2.2000000000000002</v>
      </c>
    </row>
    <row r="4481" spans="2:6" ht="15.75" customHeight="1" x14ac:dyDescent="0.25">
      <c r="B4481" s="14">
        <v>46081</v>
      </c>
      <c r="C4481" s="15" t="s">
        <v>103</v>
      </c>
      <c r="D4481" s="16" t="s">
        <v>653</v>
      </c>
      <c r="E4481" s="17">
        <v>2</v>
      </c>
      <c r="F4481" s="18">
        <v>11.6</v>
      </c>
    </row>
    <row r="4482" spans="2:6" ht="16.5" customHeight="1" thickBot="1" x14ac:dyDescent="0.3">
      <c r="B4482" s="14">
        <v>46081</v>
      </c>
      <c r="C4482" s="15" t="s">
        <v>110</v>
      </c>
      <c r="D4482" s="16" t="s">
        <v>667</v>
      </c>
      <c r="E4482" s="17">
        <v>2</v>
      </c>
      <c r="F4482" s="18">
        <v>11.6</v>
      </c>
    </row>
    <row r="4483" spans="2:6" ht="16.5" customHeight="1" thickBot="1" x14ac:dyDescent="0.3">
      <c r="B4483" s="14">
        <v>46081</v>
      </c>
      <c r="C4483" s="15" t="s">
        <v>111</v>
      </c>
      <c r="D4483" s="16" t="s">
        <v>367</v>
      </c>
      <c r="E4483" s="17">
        <v>4</v>
      </c>
      <c r="F4483" s="18">
        <v>23.2</v>
      </c>
    </row>
    <row r="4484" spans="2:6" ht="16.5" customHeight="1" thickBot="1" x14ac:dyDescent="0.3">
      <c r="B4484" s="14">
        <v>46081</v>
      </c>
      <c r="C4484" s="15" t="s">
        <v>115</v>
      </c>
      <c r="D4484" s="16" t="s">
        <v>640</v>
      </c>
      <c r="E4484" s="17">
        <v>2</v>
      </c>
      <c r="F4484" s="18">
        <v>11.6</v>
      </c>
    </row>
    <row r="4485" spans="2:6" ht="16.5" customHeight="1" thickBot="1" x14ac:dyDescent="0.3">
      <c r="B4485" s="14">
        <v>46081</v>
      </c>
      <c r="C4485" s="15" t="s">
        <v>132</v>
      </c>
      <c r="D4485" s="16" t="s">
        <v>388</v>
      </c>
      <c r="E4485" s="17">
        <v>2</v>
      </c>
      <c r="F4485" s="18">
        <v>11.6</v>
      </c>
    </row>
    <row r="4486" spans="2:6" ht="16.5" customHeight="1" thickBot="1" x14ac:dyDescent="0.3">
      <c r="B4486" s="14">
        <v>46081</v>
      </c>
      <c r="C4486" s="15" t="s">
        <v>138</v>
      </c>
      <c r="D4486" s="16" t="s">
        <v>394</v>
      </c>
      <c r="E4486" s="17">
        <v>1</v>
      </c>
      <c r="F4486" s="18">
        <v>5.5</v>
      </c>
    </row>
    <row r="4487" spans="2:6" ht="16.5" customHeight="1" thickBot="1" x14ac:dyDescent="0.3">
      <c r="B4487" s="14">
        <v>46081</v>
      </c>
      <c r="C4487" s="15" t="s">
        <v>149</v>
      </c>
      <c r="D4487" s="16" t="s">
        <v>706</v>
      </c>
      <c r="E4487" s="17">
        <v>1</v>
      </c>
      <c r="F4487" s="18">
        <v>5.5</v>
      </c>
    </row>
    <row r="4488" spans="2:6" ht="16.5" customHeight="1" thickBot="1" x14ac:dyDescent="0.3">
      <c r="B4488" s="14">
        <v>46081</v>
      </c>
      <c r="C4488" s="15" t="s">
        <v>151</v>
      </c>
      <c r="D4488" s="16" t="s">
        <v>407</v>
      </c>
      <c r="E4488" s="17">
        <v>1</v>
      </c>
      <c r="F4488" s="18">
        <v>5.5</v>
      </c>
    </row>
    <row r="4489" spans="2:6" ht="16.5" customHeight="1" thickBot="1" x14ac:dyDescent="0.3">
      <c r="B4489" s="14">
        <v>46081</v>
      </c>
      <c r="C4489" s="15" t="s">
        <v>157</v>
      </c>
      <c r="D4489" s="16" t="s">
        <v>413</v>
      </c>
      <c r="E4489" s="17">
        <v>5</v>
      </c>
      <c r="F4489" s="18">
        <v>32.5</v>
      </c>
    </row>
    <row r="4490" spans="2:6" ht="16.5" customHeight="1" thickBot="1" x14ac:dyDescent="0.3">
      <c r="B4490" s="14">
        <v>46081</v>
      </c>
      <c r="C4490" s="15" t="s">
        <v>160</v>
      </c>
      <c r="D4490" s="16" t="s">
        <v>416</v>
      </c>
      <c r="E4490" s="17">
        <v>1</v>
      </c>
      <c r="F4490" s="18">
        <v>5.8</v>
      </c>
    </row>
    <row r="4491" spans="2:6" ht="16.5" customHeight="1" thickBot="1" x14ac:dyDescent="0.3">
      <c r="B4491" s="14">
        <v>46081</v>
      </c>
      <c r="C4491" s="15" t="s">
        <v>161</v>
      </c>
      <c r="D4491" s="16" t="s">
        <v>417</v>
      </c>
      <c r="E4491" s="17">
        <v>1</v>
      </c>
      <c r="F4491" s="18">
        <v>5.5</v>
      </c>
    </row>
    <row r="4492" spans="2:6" ht="16.5" customHeight="1" thickBot="1" x14ac:dyDescent="0.3">
      <c r="B4492" s="14">
        <v>46081</v>
      </c>
      <c r="C4492" s="15" t="s">
        <v>165</v>
      </c>
      <c r="D4492" s="16" t="s">
        <v>421</v>
      </c>
      <c r="E4492" s="17">
        <v>1</v>
      </c>
      <c r="F4492" s="18">
        <v>6.5</v>
      </c>
    </row>
    <row r="4493" spans="2:6" ht="16.5" customHeight="1" thickBot="1" x14ac:dyDescent="0.3">
      <c r="B4493" s="14">
        <v>46081</v>
      </c>
      <c r="C4493" s="15" t="s">
        <v>171</v>
      </c>
      <c r="D4493" s="16" t="s">
        <v>670</v>
      </c>
      <c r="E4493" s="17">
        <v>1</v>
      </c>
      <c r="F4493" s="18">
        <v>6</v>
      </c>
    </row>
    <row r="4494" spans="2:6" ht="16.5" customHeight="1" thickBot="1" x14ac:dyDescent="0.3">
      <c r="B4494" s="14">
        <v>46081</v>
      </c>
      <c r="C4494" s="15" t="s">
        <v>172</v>
      </c>
      <c r="D4494" s="16" t="s">
        <v>643</v>
      </c>
      <c r="E4494" s="17">
        <v>2</v>
      </c>
      <c r="F4494" s="18">
        <v>11.4</v>
      </c>
    </row>
    <row r="4495" spans="2:6" ht="16.5" customHeight="1" thickBot="1" x14ac:dyDescent="0.3">
      <c r="B4495" s="14">
        <v>46081</v>
      </c>
      <c r="C4495" s="15" t="s">
        <v>183</v>
      </c>
      <c r="D4495" s="16" t="s">
        <v>439</v>
      </c>
      <c r="E4495" s="17">
        <v>1</v>
      </c>
      <c r="F4495" s="18">
        <v>5.5</v>
      </c>
    </row>
    <row r="4496" spans="2:6" ht="16.5" customHeight="1" thickBot="1" x14ac:dyDescent="0.3">
      <c r="B4496" s="14">
        <v>46081</v>
      </c>
      <c r="C4496" s="15" t="s">
        <v>195</v>
      </c>
      <c r="D4496" s="16" t="s">
        <v>451</v>
      </c>
      <c r="E4496" s="17">
        <v>5</v>
      </c>
      <c r="F4496" s="18">
        <v>29</v>
      </c>
    </row>
    <row r="4497" spans="2:6" ht="16.5" customHeight="1" thickBot="1" x14ac:dyDescent="0.3">
      <c r="B4497" s="14">
        <v>46081</v>
      </c>
      <c r="C4497" s="15" t="s">
        <v>196</v>
      </c>
      <c r="D4497" s="16" t="s">
        <v>692</v>
      </c>
      <c r="E4497" s="17">
        <v>1</v>
      </c>
      <c r="F4497" s="18">
        <v>6.5</v>
      </c>
    </row>
    <row r="4498" spans="2:6" ht="16.5" customHeight="1" thickBot="1" x14ac:dyDescent="0.3">
      <c r="B4498" s="14">
        <v>46081</v>
      </c>
      <c r="C4498" s="15" t="s">
        <v>207</v>
      </c>
      <c r="D4498" s="16" t="s">
        <v>463</v>
      </c>
      <c r="E4498" s="17">
        <v>1</v>
      </c>
      <c r="F4498" s="18">
        <v>2.6</v>
      </c>
    </row>
    <row r="4499" spans="2:6" ht="32.25" customHeight="1" thickBot="1" x14ac:dyDescent="0.3">
      <c r="B4499" s="14">
        <v>46081</v>
      </c>
      <c r="C4499" s="15" t="s">
        <v>213</v>
      </c>
      <c r="D4499" s="16" t="s">
        <v>469</v>
      </c>
      <c r="E4499" s="17">
        <v>1</v>
      </c>
      <c r="F4499" s="18">
        <v>5.8</v>
      </c>
    </row>
    <row r="4500" spans="2:6" ht="16.5" customHeight="1" thickBot="1" x14ac:dyDescent="0.3">
      <c r="B4500" s="14">
        <v>46081</v>
      </c>
      <c r="C4500" s="15" t="s">
        <v>216</v>
      </c>
      <c r="D4500" s="16" t="s">
        <v>472</v>
      </c>
      <c r="E4500" s="17">
        <v>1</v>
      </c>
      <c r="F4500" s="18">
        <v>6.3</v>
      </c>
    </row>
    <row r="4501" spans="2:6" ht="16.5" customHeight="1" thickBot="1" x14ac:dyDescent="0.3">
      <c r="B4501" s="14">
        <v>46081</v>
      </c>
      <c r="C4501" s="15" t="s">
        <v>223</v>
      </c>
      <c r="D4501" s="16" t="s">
        <v>479</v>
      </c>
      <c r="E4501" s="17">
        <v>1</v>
      </c>
      <c r="F4501" s="18">
        <v>5.8</v>
      </c>
    </row>
    <row r="4502" spans="2:6" ht="16.5" customHeight="1" thickBot="1" x14ac:dyDescent="0.3">
      <c r="B4502" s="14">
        <v>46081</v>
      </c>
      <c r="C4502" s="15" t="s">
        <v>225</v>
      </c>
      <c r="D4502" s="16" t="s">
        <v>481</v>
      </c>
      <c r="E4502" s="17">
        <v>1</v>
      </c>
      <c r="F4502" s="18">
        <v>6.3</v>
      </c>
    </row>
    <row r="4503" spans="2:6" ht="16.5" customHeight="1" thickBot="1" x14ac:dyDescent="0.3">
      <c r="B4503" s="14">
        <v>46081</v>
      </c>
      <c r="C4503" s="15" t="s">
        <v>227</v>
      </c>
      <c r="D4503" s="16" t="s">
        <v>483</v>
      </c>
      <c r="E4503" s="17">
        <v>1</v>
      </c>
      <c r="F4503" s="18">
        <v>6.5</v>
      </c>
    </row>
    <row r="4504" spans="2:6" ht="16.5" customHeight="1" thickBot="1" x14ac:dyDescent="0.3">
      <c r="B4504" s="14">
        <v>46081</v>
      </c>
      <c r="C4504" s="15" t="s">
        <v>231</v>
      </c>
      <c r="D4504" s="16" t="s">
        <v>487</v>
      </c>
      <c r="E4504" s="17">
        <v>5</v>
      </c>
      <c r="F4504" s="18">
        <v>34</v>
      </c>
    </row>
    <row r="4505" spans="2:6" ht="16.5" customHeight="1" thickBot="1" x14ac:dyDescent="0.3">
      <c r="B4505" s="14">
        <v>46081</v>
      </c>
      <c r="C4505" s="15" t="s">
        <v>232</v>
      </c>
      <c r="D4505" s="16" t="s">
        <v>488</v>
      </c>
      <c r="E4505" s="17">
        <v>1</v>
      </c>
      <c r="F4505" s="18">
        <v>5.8</v>
      </c>
    </row>
    <row r="4506" spans="2:6" ht="16.5" customHeight="1" thickBot="1" x14ac:dyDescent="0.3">
      <c r="B4506" s="14">
        <v>46081</v>
      </c>
      <c r="C4506" s="15" t="s">
        <v>204</v>
      </c>
      <c r="D4506" s="16" t="s">
        <v>668</v>
      </c>
      <c r="E4506" s="17">
        <v>1</v>
      </c>
      <c r="F4506" s="18">
        <v>8.3000000000000007</v>
      </c>
    </row>
    <row r="4507" spans="2:6" ht="16.5" customHeight="1" thickBot="1" x14ac:dyDescent="0.3">
      <c r="B4507" s="14">
        <v>46081</v>
      </c>
      <c r="C4507" s="15">
        <v>10035</v>
      </c>
      <c r="D4507" s="16" t="s">
        <v>718</v>
      </c>
      <c r="E4507" s="17">
        <v>2</v>
      </c>
      <c r="F4507" s="18">
        <v>17.8</v>
      </c>
    </row>
    <row r="4508" spans="2:6" ht="16.5" customHeight="1" thickBot="1" x14ac:dyDescent="0.3">
      <c r="B4508" s="14">
        <v>46081</v>
      </c>
      <c r="C4508" s="15" t="s">
        <v>118</v>
      </c>
      <c r="D4508" s="16" t="s">
        <v>649</v>
      </c>
      <c r="E4508" s="17">
        <v>1</v>
      </c>
      <c r="F4508" s="18">
        <v>5.5</v>
      </c>
    </row>
    <row r="4509" spans="2:6" ht="16.5" customHeight="1" thickBot="1" x14ac:dyDescent="0.3">
      <c r="B4509" s="14">
        <v>46081</v>
      </c>
      <c r="C4509" s="15" t="s">
        <v>122</v>
      </c>
      <c r="D4509" s="16" t="s">
        <v>650</v>
      </c>
      <c r="E4509" s="17">
        <v>3</v>
      </c>
      <c r="F4509" s="18">
        <v>16.5</v>
      </c>
    </row>
    <row r="4510" spans="2:6" ht="16.5" customHeight="1" thickBot="1" x14ac:dyDescent="0.3">
      <c r="B4510" s="14">
        <v>46081</v>
      </c>
      <c r="C4510" s="15" t="s">
        <v>131</v>
      </c>
      <c r="D4510" s="16" t="s">
        <v>387</v>
      </c>
      <c r="E4510" s="17">
        <v>1</v>
      </c>
      <c r="F4510" s="18">
        <v>5.5</v>
      </c>
    </row>
    <row r="4511" spans="2:6" ht="16.5" customHeight="1" thickBot="1" x14ac:dyDescent="0.3">
      <c r="B4511" s="14">
        <v>46081</v>
      </c>
      <c r="C4511" s="15" t="s">
        <v>134</v>
      </c>
      <c r="D4511" s="16" t="s">
        <v>390</v>
      </c>
      <c r="E4511" s="17">
        <v>1</v>
      </c>
      <c r="F4511" s="18">
        <v>5.5</v>
      </c>
    </row>
    <row r="4512" spans="2:6" ht="16.5" customHeight="1" thickBot="1" x14ac:dyDescent="0.3">
      <c r="B4512" s="14">
        <v>46081</v>
      </c>
      <c r="C4512" s="15" t="s">
        <v>142</v>
      </c>
      <c r="D4512" s="16" t="s">
        <v>659</v>
      </c>
      <c r="E4512" s="17">
        <v>2</v>
      </c>
      <c r="F4512" s="18">
        <v>8.6</v>
      </c>
    </row>
    <row r="4513" spans="2:6" ht="16.5" customHeight="1" thickBot="1" x14ac:dyDescent="0.3">
      <c r="B4513" s="14">
        <v>46081</v>
      </c>
      <c r="C4513" s="15">
        <v>10008</v>
      </c>
      <c r="D4513" s="16" t="s">
        <v>652</v>
      </c>
      <c r="E4513" s="17">
        <v>1</v>
      </c>
      <c r="F4513" s="18">
        <v>2.2000000000000002</v>
      </c>
    </row>
    <row r="4514" spans="2:6" ht="16.5" customHeight="1" thickBot="1" x14ac:dyDescent="0.3">
      <c r="B4514" s="14">
        <v>46081</v>
      </c>
      <c r="C4514" s="15">
        <v>10155</v>
      </c>
      <c r="D4514" s="16" t="s">
        <v>701</v>
      </c>
      <c r="E4514" s="17">
        <v>1</v>
      </c>
      <c r="F4514" s="18">
        <v>1.7</v>
      </c>
    </row>
    <row r="4515" spans="2:6" ht="16.5" customHeight="1" thickBot="1" x14ac:dyDescent="0.3">
      <c r="B4515" s="22">
        <v>46081</v>
      </c>
      <c r="C4515" s="23">
        <v>10193</v>
      </c>
      <c r="D4515" s="24" t="s">
        <v>731</v>
      </c>
      <c r="E4515" s="25">
        <v>1</v>
      </c>
      <c r="F4515" s="26">
        <v>2.5</v>
      </c>
    </row>
    <row r="4516" spans="2:6" ht="15.75" customHeight="1" x14ac:dyDescent="0.25">
      <c r="B4516" s="14">
        <v>46083</v>
      </c>
      <c r="C4516" s="15" t="s">
        <v>104</v>
      </c>
      <c r="D4516" s="16" t="s">
        <v>360</v>
      </c>
      <c r="E4516" s="17">
        <v>1</v>
      </c>
      <c r="F4516" s="18">
        <v>5.8</v>
      </c>
    </row>
    <row r="4517" spans="2:6" ht="16.5" customHeight="1" thickBot="1" x14ac:dyDescent="0.3">
      <c r="B4517" s="14">
        <v>46083</v>
      </c>
      <c r="C4517" s="15" t="s">
        <v>110</v>
      </c>
      <c r="D4517" s="16" t="s">
        <v>667</v>
      </c>
      <c r="E4517" s="17">
        <v>1</v>
      </c>
      <c r="F4517" s="18">
        <v>5.8</v>
      </c>
    </row>
    <row r="4518" spans="2:6" ht="16.5" customHeight="1" thickBot="1" x14ac:dyDescent="0.3">
      <c r="B4518" s="14">
        <v>46083</v>
      </c>
      <c r="C4518" s="15" t="s">
        <v>111</v>
      </c>
      <c r="D4518" s="16" t="s">
        <v>367</v>
      </c>
      <c r="E4518" s="17">
        <v>3</v>
      </c>
      <c r="F4518" s="18">
        <v>17.399999999999999</v>
      </c>
    </row>
    <row r="4519" spans="2:6" ht="16.5" customHeight="1" thickBot="1" x14ac:dyDescent="0.3">
      <c r="B4519" s="14">
        <v>46083</v>
      </c>
      <c r="C4519" s="15" t="s">
        <v>125</v>
      </c>
      <c r="D4519" s="16" t="s">
        <v>381</v>
      </c>
      <c r="E4519" s="17">
        <v>1</v>
      </c>
      <c r="F4519" s="18">
        <v>5.5</v>
      </c>
    </row>
    <row r="4520" spans="2:6" ht="16.5" customHeight="1" thickBot="1" x14ac:dyDescent="0.3">
      <c r="B4520" s="14">
        <v>46083</v>
      </c>
      <c r="C4520" s="15" t="s">
        <v>132</v>
      </c>
      <c r="D4520" s="16" t="s">
        <v>388</v>
      </c>
      <c r="E4520" s="17">
        <v>1</v>
      </c>
      <c r="F4520" s="18">
        <v>5.8</v>
      </c>
    </row>
    <row r="4521" spans="2:6" ht="16.5" customHeight="1" thickBot="1" x14ac:dyDescent="0.3">
      <c r="B4521" s="14">
        <v>46083</v>
      </c>
      <c r="C4521" s="15" t="s">
        <v>138</v>
      </c>
      <c r="D4521" s="16" t="s">
        <v>394</v>
      </c>
      <c r="E4521" s="17">
        <v>1</v>
      </c>
      <c r="F4521" s="18">
        <v>5.5</v>
      </c>
    </row>
    <row r="4522" spans="2:6" ht="16.5" customHeight="1" thickBot="1" x14ac:dyDescent="0.3">
      <c r="B4522" s="14">
        <v>46083</v>
      </c>
      <c r="C4522" s="15" t="s">
        <v>151</v>
      </c>
      <c r="D4522" s="16" t="s">
        <v>407</v>
      </c>
      <c r="E4522" s="17">
        <v>1</v>
      </c>
      <c r="F4522" s="18">
        <v>5.5</v>
      </c>
    </row>
    <row r="4523" spans="2:6" ht="16.5" customHeight="1" thickBot="1" x14ac:dyDescent="0.3">
      <c r="B4523" s="14">
        <v>46083</v>
      </c>
      <c r="C4523" s="15" t="s">
        <v>157</v>
      </c>
      <c r="D4523" s="16" t="s">
        <v>413</v>
      </c>
      <c r="E4523" s="17">
        <v>5</v>
      </c>
      <c r="F4523" s="18">
        <v>32.5</v>
      </c>
    </row>
    <row r="4524" spans="2:6" ht="16.5" customHeight="1" thickBot="1" x14ac:dyDescent="0.3">
      <c r="B4524" s="14">
        <v>46083</v>
      </c>
      <c r="C4524" s="15" t="s">
        <v>160</v>
      </c>
      <c r="D4524" s="16" t="s">
        <v>416</v>
      </c>
      <c r="E4524" s="17">
        <v>1</v>
      </c>
      <c r="F4524" s="18">
        <v>5.8</v>
      </c>
    </row>
    <row r="4525" spans="2:6" ht="16.5" customHeight="1" thickBot="1" x14ac:dyDescent="0.3">
      <c r="B4525" s="14">
        <v>46083</v>
      </c>
      <c r="C4525" s="15" t="s">
        <v>169</v>
      </c>
      <c r="D4525" s="16" t="s">
        <v>425</v>
      </c>
      <c r="E4525" s="17">
        <v>1</v>
      </c>
      <c r="F4525" s="18">
        <v>6.3</v>
      </c>
    </row>
    <row r="4526" spans="2:6" ht="16.5" customHeight="1" thickBot="1" x14ac:dyDescent="0.3">
      <c r="B4526" s="14">
        <v>46083</v>
      </c>
      <c r="C4526" s="15" t="s">
        <v>170</v>
      </c>
      <c r="D4526" s="16" t="s">
        <v>676</v>
      </c>
      <c r="E4526" s="17">
        <v>1</v>
      </c>
      <c r="F4526" s="18">
        <v>5.3</v>
      </c>
    </row>
    <row r="4527" spans="2:6" ht="16.5" customHeight="1" thickBot="1" x14ac:dyDescent="0.3">
      <c r="B4527" s="14">
        <v>46083</v>
      </c>
      <c r="C4527" s="15" t="s">
        <v>171</v>
      </c>
      <c r="D4527" s="16" t="s">
        <v>670</v>
      </c>
      <c r="E4527" s="17">
        <v>1</v>
      </c>
      <c r="F4527" s="18">
        <v>6</v>
      </c>
    </row>
    <row r="4528" spans="2:6" ht="16.5" customHeight="1" thickBot="1" x14ac:dyDescent="0.3">
      <c r="B4528" s="14">
        <v>46083</v>
      </c>
      <c r="C4528" s="15" t="s">
        <v>174</v>
      </c>
      <c r="D4528" s="16" t="s">
        <v>661</v>
      </c>
      <c r="E4528" s="17">
        <v>2</v>
      </c>
      <c r="F4528" s="18">
        <v>11.6</v>
      </c>
    </row>
    <row r="4529" spans="2:6" ht="16.5" customHeight="1" thickBot="1" x14ac:dyDescent="0.3">
      <c r="B4529" s="14">
        <v>46083</v>
      </c>
      <c r="C4529" s="15" t="s">
        <v>179</v>
      </c>
      <c r="D4529" s="16" t="s">
        <v>712</v>
      </c>
      <c r="E4529" s="17">
        <v>1</v>
      </c>
      <c r="F4529" s="18">
        <v>5.3</v>
      </c>
    </row>
    <row r="4530" spans="2:6" ht="16.5" customHeight="1" thickBot="1" x14ac:dyDescent="0.3">
      <c r="B4530" s="14">
        <v>46083</v>
      </c>
      <c r="C4530" s="15" t="s">
        <v>183</v>
      </c>
      <c r="D4530" s="16" t="s">
        <v>439</v>
      </c>
      <c r="E4530" s="17">
        <v>2</v>
      </c>
      <c r="F4530" s="18">
        <v>11</v>
      </c>
    </row>
    <row r="4531" spans="2:6" ht="16.5" customHeight="1" thickBot="1" x14ac:dyDescent="0.3">
      <c r="B4531" s="14">
        <v>46083</v>
      </c>
      <c r="C4531" s="15" t="s">
        <v>184</v>
      </c>
      <c r="D4531" s="16" t="s">
        <v>440</v>
      </c>
      <c r="E4531" s="17">
        <v>1</v>
      </c>
      <c r="F4531" s="18">
        <v>5.5</v>
      </c>
    </row>
    <row r="4532" spans="2:6" ht="16.5" customHeight="1" thickBot="1" x14ac:dyDescent="0.3">
      <c r="B4532" s="14">
        <v>46083</v>
      </c>
      <c r="C4532" s="15" t="s">
        <v>195</v>
      </c>
      <c r="D4532" s="16" t="s">
        <v>451</v>
      </c>
      <c r="E4532" s="17">
        <v>8</v>
      </c>
      <c r="F4532" s="18">
        <v>46.4</v>
      </c>
    </row>
    <row r="4533" spans="2:6" ht="16.5" customHeight="1" thickBot="1" x14ac:dyDescent="0.3">
      <c r="B4533" s="14">
        <v>46083</v>
      </c>
      <c r="C4533" s="15" t="s">
        <v>201</v>
      </c>
      <c r="D4533" s="16" t="s">
        <v>664</v>
      </c>
      <c r="E4533" s="17">
        <v>2</v>
      </c>
      <c r="F4533" s="18">
        <v>11.6</v>
      </c>
    </row>
    <row r="4534" spans="2:6" ht="16.5" customHeight="1" thickBot="1" x14ac:dyDescent="0.3">
      <c r="B4534" s="14">
        <v>46083</v>
      </c>
      <c r="C4534" s="15" t="s">
        <v>207</v>
      </c>
      <c r="D4534" s="16" t="s">
        <v>463</v>
      </c>
      <c r="E4534" s="17">
        <v>3</v>
      </c>
      <c r="F4534" s="18">
        <v>7.8</v>
      </c>
    </row>
    <row r="4535" spans="2:6" ht="32.25" customHeight="1" thickBot="1" x14ac:dyDescent="0.3">
      <c r="B4535" s="14">
        <v>46083</v>
      </c>
      <c r="C4535" s="15" t="s">
        <v>213</v>
      </c>
      <c r="D4535" s="16" t="s">
        <v>469</v>
      </c>
      <c r="E4535" s="17">
        <v>2</v>
      </c>
      <c r="F4535" s="18">
        <v>11.6</v>
      </c>
    </row>
    <row r="4536" spans="2:6" ht="16.5" customHeight="1" thickBot="1" x14ac:dyDescent="0.3">
      <c r="B4536" s="14">
        <v>46083</v>
      </c>
      <c r="C4536" s="15" t="s">
        <v>215</v>
      </c>
      <c r="D4536" s="16" t="s">
        <v>471</v>
      </c>
      <c r="E4536" s="17">
        <v>1</v>
      </c>
      <c r="F4536" s="18">
        <v>6.8</v>
      </c>
    </row>
    <row r="4537" spans="2:6" ht="16.5" customHeight="1" thickBot="1" x14ac:dyDescent="0.3">
      <c r="B4537" s="14">
        <v>46083</v>
      </c>
      <c r="C4537" s="15" t="s">
        <v>216</v>
      </c>
      <c r="D4537" s="16" t="s">
        <v>472</v>
      </c>
      <c r="E4537" s="17">
        <v>1</v>
      </c>
      <c r="F4537" s="18">
        <v>6.3</v>
      </c>
    </row>
    <row r="4538" spans="2:6" ht="16.5" customHeight="1" thickBot="1" x14ac:dyDescent="0.3">
      <c r="B4538" s="14">
        <v>46083</v>
      </c>
      <c r="C4538" s="15" t="s">
        <v>218</v>
      </c>
      <c r="D4538" s="16" t="s">
        <v>655</v>
      </c>
      <c r="E4538" s="17">
        <v>1</v>
      </c>
      <c r="F4538" s="18">
        <v>5.5</v>
      </c>
    </row>
    <row r="4539" spans="2:6" ht="16.5" customHeight="1" thickBot="1" x14ac:dyDescent="0.3">
      <c r="B4539" s="14">
        <v>46083</v>
      </c>
      <c r="C4539" s="15" t="s">
        <v>219</v>
      </c>
      <c r="D4539" s="16" t="s">
        <v>475</v>
      </c>
      <c r="E4539" s="17">
        <v>2</v>
      </c>
      <c r="F4539" s="18">
        <v>12.6</v>
      </c>
    </row>
    <row r="4540" spans="2:6" ht="16.5" customHeight="1" thickBot="1" x14ac:dyDescent="0.3">
      <c r="B4540" s="14">
        <v>46083</v>
      </c>
      <c r="C4540" s="15" t="s">
        <v>223</v>
      </c>
      <c r="D4540" s="16" t="s">
        <v>479</v>
      </c>
      <c r="E4540" s="17">
        <v>1</v>
      </c>
      <c r="F4540" s="18">
        <v>5.8</v>
      </c>
    </row>
    <row r="4541" spans="2:6" ht="16.5" customHeight="1" thickBot="1" x14ac:dyDescent="0.3">
      <c r="B4541" s="14">
        <v>46083</v>
      </c>
      <c r="C4541" s="15" t="s">
        <v>225</v>
      </c>
      <c r="D4541" s="16" t="s">
        <v>481</v>
      </c>
      <c r="E4541" s="17">
        <v>1</v>
      </c>
      <c r="F4541" s="18">
        <v>6.3</v>
      </c>
    </row>
    <row r="4542" spans="2:6" ht="16.5" customHeight="1" thickBot="1" x14ac:dyDescent="0.3">
      <c r="B4542" s="14">
        <v>46083</v>
      </c>
      <c r="C4542" s="15" t="s">
        <v>231</v>
      </c>
      <c r="D4542" s="16" t="s">
        <v>487</v>
      </c>
      <c r="E4542" s="17">
        <v>3</v>
      </c>
      <c r="F4542" s="18">
        <v>20.399999999999999</v>
      </c>
    </row>
    <row r="4543" spans="2:6" ht="16.5" customHeight="1" thickBot="1" x14ac:dyDescent="0.3">
      <c r="B4543" s="14">
        <v>46083</v>
      </c>
      <c r="C4543" s="15" t="s">
        <v>232</v>
      </c>
      <c r="D4543" s="16" t="s">
        <v>488</v>
      </c>
      <c r="E4543" s="17">
        <v>2</v>
      </c>
      <c r="F4543" s="18">
        <v>11.6</v>
      </c>
    </row>
    <row r="4544" spans="2:6" ht="16.5" customHeight="1" thickBot="1" x14ac:dyDescent="0.3">
      <c r="B4544" s="14">
        <v>46083</v>
      </c>
      <c r="C4544" s="15" t="s">
        <v>105</v>
      </c>
      <c r="D4544" s="16" t="s">
        <v>681</v>
      </c>
      <c r="E4544" s="17">
        <v>1</v>
      </c>
      <c r="F4544" s="18">
        <v>10.7</v>
      </c>
    </row>
    <row r="4545" spans="2:6" ht="16.5" customHeight="1" thickBot="1" x14ac:dyDescent="0.3">
      <c r="B4545" s="14">
        <v>46083</v>
      </c>
      <c r="C4545" s="15" t="s">
        <v>116</v>
      </c>
      <c r="D4545" s="16" t="s">
        <v>665</v>
      </c>
      <c r="E4545" s="17">
        <v>1</v>
      </c>
      <c r="F4545" s="18">
        <v>5.5</v>
      </c>
    </row>
    <row r="4546" spans="2:6" ht="16.5" customHeight="1" thickBot="1" x14ac:dyDescent="0.3">
      <c r="B4546" s="14">
        <v>46083</v>
      </c>
      <c r="C4546" s="15" t="s">
        <v>118</v>
      </c>
      <c r="D4546" s="16" t="s">
        <v>649</v>
      </c>
      <c r="E4546" s="17">
        <v>1</v>
      </c>
      <c r="F4546" s="18">
        <v>5.5</v>
      </c>
    </row>
    <row r="4547" spans="2:6" ht="16.5" customHeight="1" thickBot="1" x14ac:dyDescent="0.3">
      <c r="B4547" s="14">
        <v>46083</v>
      </c>
      <c r="C4547" s="15" t="s">
        <v>119</v>
      </c>
      <c r="D4547" s="16" t="s">
        <v>657</v>
      </c>
      <c r="E4547" s="17">
        <v>3</v>
      </c>
      <c r="F4547" s="18">
        <v>16.5</v>
      </c>
    </row>
    <row r="4548" spans="2:6" ht="16.5" customHeight="1" thickBot="1" x14ac:dyDescent="0.3">
      <c r="B4548" s="14">
        <v>46083</v>
      </c>
      <c r="C4548" s="15" t="s">
        <v>122</v>
      </c>
      <c r="D4548" s="16" t="s">
        <v>650</v>
      </c>
      <c r="E4548" s="17">
        <v>2</v>
      </c>
      <c r="F4548" s="18">
        <v>11</v>
      </c>
    </row>
    <row r="4549" spans="2:6" ht="16.5" customHeight="1" thickBot="1" x14ac:dyDescent="0.3">
      <c r="B4549" s="14">
        <v>46083</v>
      </c>
      <c r="C4549" s="15" t="s">
        <v>123</v>
      </c>
      <c r="D4549" s="16" t="s">
        <v>651</v>
      </c>
      <c r="E4549" s="17">
        <v>3</v>
      </c>
      <c r="F4549" s="18">
        <v>16.5</v>
      </c>
    </row>
    <row r="4550" spans="2:6" ht="16.5" customHeight="1" thickBot="1" x14ac:dyDescent="0.3">
      <c r="B4550" s="14">
        <v>46083</v>
      </c>
      <c r="C4550" s="15" t="s">
        <v>131</v>
      </c>
      <c r="D4550" s="16" t="s">
        <v>387</v>
      </c>
      <c r="E4550" s="17">
        <v>2</v>
      </c>
      <c r="F4550" s="18">
        <v>11</v>
      </c>
    </row>
    <row r="4551" spans="2:6" ht="16.5" customHeight="1" thickBot="1" x14ac:dyDescent="0.3">
      <c r="B4551" s="14">
        <v>46083</v>
      </c>
      <c r="C4551" s="15" t="s">
        <v>133</v>
      </c>
      <c r="D4551" s="16" t="s">
        <v>389</v>
      </c>
      <c r="E4551" s="17">
        <v>1</v>
      </c>
      <c r="F4551" s="18">
        <v>3.8</v>
      </c>
    </row>
    <row r="4552" spans="2:6" ht="16.5" customHeight="1" thickBot="1" x14ac:dyDescent="0.3">
      <c r="B4552" s="14">
        <v>46083</v>
      </c>
      <c r="C4552" s="15" t="s">
        <v>140</v>
      </c>
      <c r="D4552" s="16" t="s">
        <v>396</v>
      </c>
      <c r="E4552" s="17">
        <v>1</v>
      </c>
      <c r="F4552" s="18">
        <v>5</v>
      </c>
    </row>
    <row r="4553" spans="2:6" ht="16.5" customHeight="1" thickBot="1" x14ac:dyDescent="0.3">
      <c r="B4553" s="14">
        <v>46083</v>
      </c>
      <c r="C4553" s="15">
        <v>10</v>
      </c>
      <c r="D4553" s="16" t="s">
        <v>700</v>
      </c>
      <c r="E4553" s="17">
        <v>6</v>
      </c>
      <c r="F4553" s="18">
        <v>6</v>
      </c>
    </row>
    <row r="4554" spans="2:6" ht="16.5" customHeight="1" thickBot="1" x14ac:dyDescent="0.3">
      <c r="B4554" s="14">
        <v>46083</v>
      </c>
      <c r="C4554" s="15">
        <v>10008</v>
      </c>
      <c r="D4554" s="16" t="s">
        <v>652</v>
      </c>
      <c r="E4554" s="17">
        <v>1</v>
      </c>
      <c r="F4554" s="18">
        <v>2.2000000000000002</v>
      </c>
    </row>
    <row r="4555" spans="2:6" ht="16.5" customHeight="1" thickBot="1" x14ac:dyDescent="0.3">
      <c r="B4555" s="22">
        <v>46083</v>
      </c>
      <c r="C4555" s="23">
        <v>10193</v>
      </c>
      <c r="D4555" s="24" t="s">
        <v>731</v>
      </c>
      <c r="E4555" s="25">
        <v>1</v>
      </c>
      <c r="F4555" s="26">
        <v>2.5</v>
      </c>
    </row>
    <row r="4556" spans="2:6" ht="15.75" customHeight="1" x14ac:dyDescent="0.25">
      <c r="B4556" s="14">
        <v>46083</v>
      </c>
      <c r="C4556" s="15" t="s">
        <v>103</v>
      </c>
      <c r="D4556" s="16" t="s">
        <v>653</v>
      </c>
      <c r="E4556" s="17">
        <v>1</v>
      </c>
      <c r="F4556" s="18">
        <v>5.8</v>
      </c>
    </row>
    <row r="4557" spans="2:6" ht="16.5" customHeight="1" thickBot="1" x14ac:dyDescent="0.3">
      <c r="B4557" s="14">
        <v>46083</v>
      </c>
      <c r="C4557" s="15" t="s">
        <v>104</v>
      </c>
      <c r="D4557" s="16" t="s">
        <v>360</v>
      </c>
      <c r="E4557" s="17">
        <v>1</v>
      </c>
      <c r="F4557" s="18">
        <v>5.8</v>
      </c>
    </row>
    <row r="4558" spans="2:6" ht="16.5" customHeight="1" thickBot="1" x14ac:dyDescent="0.3">
      <c r="B4558" s="14">
        <v>46083</v>
      </c>
      <c r="C4558" s="15" t="s">
        <v>107</v>
      </c>
      <c r="D4558" s="16" t="s">
        <v>705</v>
      </c>
      <c r="E4558" s="17">
        <v>1</v>
      </c>
      <c r="F4558" s="18">
        <v>5</v>
      </c>
    </row>
    <row r="4559" spans="2:6" ht="16.5" customHeight="1" thickBot="1" x14ac:dyDescent="0.3">
      <c r="B4559" s="14">
        <v>46083</v>
      </c>
      <c r="C4559" s="15" t="s">
        <v>111</v>
      </c>
      <c r="D4559" s="16" t="s">
        <v>367</v>
      </c>
      <c r="E4559" s="17">
        <v>1</v>
      </c>
      <c r="F4559" s="18">
        <v>5.8</v>
      </c>
    </row>
    <row r="4560" spans="2:6" ht="16.5" customHeight="1" thickBot="1" x14ac:dyDescent="0.3">
      <c r="B4560" s="14">
        <v>46083</v>
      </c>
      <c r="C4560" s="15" t="s">
        <v>112</v>
      </c>
      <c r="D4560" s="16" t="s">
        <v>669</v>
      </c>
      <c r="E4560" s="17">
        <v>1</v>
      </c>
      <c r="F4560" s="18">
        <v>5.5</v>
      </c>
    </row>
    <row r="4561" spans="2:6" ht="16.5" customHeight="1" thickBot="1" x14ac:dyDescent="0.3">
      <c r="B4561" s="14">
        <v>46083</v>
      </c>
      <c r="C4561" s="15" t="s">
        <v>115</v>
      </c>
      <c r="D4561" s="16" t="s">
        <v>640</v>
      </c>
      <c r="E4561" s="17">
        <v>1</v>
      </c>
      <c r="F4561" s="18">
        <v>5.8</v>
      </c>
    </row>
    <row r="4562" spans="2:6" ht="16.5" customHeight="1" thickBot="1" x14ac:dyDescent="0.3">
      <c r="B4562" s="14">
        <v>46083</v>
      </c>
      <c r="C4562" s="15" t="s">
        <v>129</v>
      </c>
      <c r="D4562" s="16" t="s">
        <v>385</v>
      </c>
      <c r="E4562" s="17">
        <v>3</v>
      </c>
      <c r="F4562" s="18">
        <v>16.5</v>
      </c>
    </row>
    <row r="4563" spans="2:6" ht="16.5" customHeight="1" thickBot="1" x14ac:dyDescent="0.3">
      <c r="B4563" s="14">
        <v>46083</v>
      </c>
      <c r="C4563" s="15" t="s">
        <v>130</v>
      </c>
      <c r="D4563" s="16" t="s">
        <v>386</v>
      </c>
      <c r="E4563" s="17">
        <v>3</v>
      </c>
      <c r="F4563" s="18">
        <v>17.399999999999999</v>
      </c>
    </row>
    <row r="4564" spans="2:6" ht="16.5" customHeight="1" thickBot="1" x14ac:dyDescent="0.3">
      <c r="B4564" s="14">
        <v>46083</v>
      </c>
      <c r="C4564" s="15" t="s">
        <v>132</v>
      </c>
      <c r="D4564" s="16" t="s">
        <v>388</v>
      </c>
      <c r="E4564" s="17">
        <v>1</v>
      </c>
      <c r="F4564" s="18">
        <v>5.8</v>
      </c>
    </row>
    <row r="4565" spans="2:6" ht="16.5" customHeight="1" thickBot="1" x14ac:dyDescent="0.3">
      <c r="B4565" s="14">
        <v>46083</v>
      </c>
      <c r="C4565" s="15" t="s">
        <v>138</v>
      </c>
      <c r="D4565" s="16" t="s">
        <v>394</v>
      </c>
      <c r="E4565" s="17">
        <v>1</v>
      </c>
      <c r="F4565" s="18">
        <v>5.5</v>
      </c>
    </row>
    <row r="4566" spans="2:6" ht="16.5" customHeight="1" thickBot="1" x14ac:dyDescent="0.3">
      <c r="B4566" s="14">
        <v>46083</v>
      </c>
      <c r="C4566" s="15" t="s">
        <v>139</v>
      </c>
      <c r="D4566" s="16" t="s">
        <v>395</v>
      </c>
      <c r="E4566" s="17">
        <v>2</v>
      </c>
      <c r="F4566" s="18">
        <v>11</v>
      </c>
    </row>
    <row r="4567" spans="2:6" ht="16.5" customHeight="1" thickBot="1" x14ac:dyDescent="0.3">
      <c r="B4567" s="14">
        <v>46083</v>
      </c>
      <c r="C4567" s="15" t="s">
        <v>157</v>
      </c>
      <c r="D4567" s="16" t="s">
        <v>413</v>
      </c>
      <c r="E4567" s="17">
        <v>3</v>
      </c>
      <c r="F4567" s="18">
        <v>19.5</v>
      </c>
    </row>
    <row r="4568" spans="2:6" ht="16.5" customHeight="1" thickBot="1" x14ac:dyDescent="0.3">
      <c r="B4568" s="14">
        <v>46083</v>
      </c>
      <c r="C4568" s="15" t="s">
        <v>159</v>
      </c>
      <c r="D4568" s="16" t="s">
        <v>733</v>
      </c>
      <c r="E4568" s="17">
        <v>3</v>
      </c>
      <c r="F4568" s="18">
        <v>15.9</v>
      </c>
    </row>
    <row r="4569" spans="2:6" ht="16.5" customHeight="1" thickBot="1" x14ac:dyDescent="0.3">
      <c r="B4569" s="14">
        <v>46083</v>
      </c>
      <c r="C4569" s="15" t="s">
        <v>165</v>
      </c>
      <c r="D4569" s="16" t="s">
        <v>421</v>
      </c>
      <c r="E4569" s="17">
        <v>1</v>
      </c>
      <c r="F4569" s="18">
        <v>6.5</v>
      </c>
    </row>
    <row r="4570" spans="2:6" ht="16.5" customHeight="1" thickBot="1" x14ac:dyDescent="0.3">
      <c r="B4570" s="14">
        <v>46083</v>
      </c>
      <c r="C4570" s="15" t="s">
        <v>176</v>
      </c>
      <c r="D4570" s="16" t="s">
        <v>432</v>
      </c>
      <c r="E4570" s="17">
        <v>1</v>
      </c>
      <c r="F4570" s="18">
        <v>5.8</v>
      </c>
    </row>
    <row r="4571" spans="2:6" ht="16.5" customHeight="1" thickBot="1" x14ac:dyDescent="0.3">
      <c r="B4571" s="14">
        <v>46083</v>
      </c>
      <c r="C4571" s="15" t="s">
        <v>178</v>
      </c>
      <c r="D4571" s="16" t="s">
        <v>662</v>
      </c>
      <c r="E4571" s="17">
        <v>1</v>
      </c>
      <c r="F4571" s="18">
        <v>5.8</v>
      </c>
    </row>
    <row r="4572" spans="2:6" ht="16.5" customHeight="1" thickBot="1" x14ac:dyDescent="0.3">
      <c r="B4572" s="14">
        <v>46083</v>
      </c>
      <c r="C4572" s="15" t="s">
        <v>179</v>
      </c>
      <c r="D4572" s="16" t="s">
        <v>712</v>
      </c>
      <c r="E4572" s="17">
        <v>1</v>
      </c>
      <c r="F4572" s="18">
        <v>5.3</v>
      </c>
    </row>
    <row r="4573" spans="2:6" ht="16.5" customHeight="1" thickBot="1" x14ac:dyDescent="0.3">
      <c r="B4573" s="14">
        <v>46083</v>
      </c>
      <c r="C4573" s="15" t="s">
        <v>184</v>
      </c>
      <c r="D4573" s="16" t="s">
        <v>440</v>
      </c>
      <c r="E4573" s="17">
        <v>1</v>
      </c>
      <c r="F4573" s="18">
        <v>5.5</v>
      </c>
    </row>
    <row r="4574" spans="2:6" ht="16.5" customHeight="1" thickBot="1" x14ac:dyDescent="0.3">
      <c r="B4574" s="14">
        <v>46083</v>
      </c>
      <c r="C4574" s="15" t="s">
        <v>191</v>
      </c>
      <c r="D4574" s="16" t="s">
        <v>447</v>
      </c>
      <c r="E4574" s="17">
        <v>1</v>
      </c>
      <c r="F4574" s="18">
        <v>5.5</v>
      </c>
    </row>
    <row r="4575" spans="2:6" ht="16.5" customHeight="1" thickBot="1" x14ac:dyDescent="0.3">
      <c r="B4575" s="14">
        <v>46083</v>
      </c>
      <c r="C4575" s="15" t="s">
        <v>192</v>
      </c>
      <c r="D4575" s="16" t="s">
        <v>448</v>
      </c>
      <c r="E4575" s="17">
        <v>1</v>
      </c>
      <c r="F4575" s="18">
        <v>5.5</v>
      </c>
    </row>
    <row r="4576" spans="2:6" ht="16.5" customHeight="1" thickBot="1" x14ac:dyDescent="0.3">
      <c r="B4576" s="14">
        <v>46083</v>
      </c>
      <c r="C4576" s="15" t="s">
        <v>195</v>
      </c>
      <c r="D4576" s="16" t="s">
        <v>451</v>
      </c>
      <c r="E4576" s="17">
        <v>14</v>
      </c>
      <c r="F4576" s="18">
        <v>81.2</v>
      </c>
    </row>
    <row r="4577" spans="2:6" ht="16.5" customHeight="1" thickBot="1" x14ac:dyDescent="0.3">
      <c r="B4577" s="14">
        <v>46083</v>
      </c>
      <c r="C4577" s="15" t="s">
        <v>205</v>
      </c>
      <c r="D4577" s="16" t="s">
        <v>461</v>
      </c>
      <c r="E4577" s="17">
        <v>1</v>
      </c>
      <c r="F4577" s="18">
        <v>5.7</v>
      </c>
    </row>
    <row r="4578" spans="2:6" ht="16.5" customHeight="1" thickBot="1" x14ac:dyDescent="0.3">
      <c r="B4578" s="14">
        <v>46083</v>
      </c>
      <c r="C4578" s="15" t="s">
        <v>207</v>
      </c>
      <c r="D4578" s="16" t="s">
        <v>463</v>
      </c>
      <c r="E4578" s="17">
        <v>2</v>
      </c>
      <c r="F4578" s="18">
        <v>5.2</v>
      </c>
    </row>
    <row r="4579" spans="2:6" ht="32.25" customHeight="1" thickBot="1" x14ac:dyDescent="0.3">
      <c r="B4579" s="14">
        <v>46083</v>
      </c>
      <c r="C4579" s="15" t="s">
        <v>214</v>
      </c>
      <c r="D4579" s="16" t="s">
        <v>654</v>
      </c>
      <c r="E4579" s="17">
        <v>1</v>
      </c>
      <c r="F4579" s="18">
        <v>5.8</v>
      </c>
    </row>
    <row r="4580" spans="2:6" ht="16.5" customHeight="1" thickBot="1" x14ac:dyDescent="0.3">
      <c r="B4580" s="14">
        <v>46083</v>
      </c>
      <c r="C4580" s="15" t="s">
        <v>215</v>
      </c>
      <c r="D4580" s="16" t="s">
        <v>471</v>
      </c>
      <c r="E4580" s="17">
        <v>7</v>
      </c>
      <c r="F4580" s="18">
        <v>47.6</v>
      </c>
    </row>
    <row r="4581" spans="2:6" ht="16.5" customHeight="1" thickBot="1" x14ac:dyDescent="0.3">
      <c r="B4581" s="14">
        <v>46083</v>
      </c>
      <c r="C4581" s="15" t="s">
        <v>216</v>
      </c>
      <c r="D4581" s="16" t="s">
        <v>472</v>
      </c>
      <c r="E4581" s="17">
        <v>3</v>
      </c>
      <c r="F4581" s="18">
        <v>18.899999999999999</v>
      </c>
    </row>
    <row r="4582" spans="2:6" ht="16.5" customHeight="1" thickBot="1" x14ac:dyDescent="0.3">
      <c r="B4582" s="14">
        <v>46083</v>
      </c>
      <c r="C4582" s="15" t="s">
        <v>218</v>
      </c>
      <c r="D4582" s="16" t="s">
        <v>655</v>
      </c>
      <c r="E4582" s="17">
        <v>1</v>
      </c>
      <c r="F4582" s="18">
        <v>5.5</v>
      </c>
    </row>
    <row r="4583" spans="2:6" ht="16.5" customHeight="1" thickBot="1" x14ac:dyDescent="0.3">
      <c r="B4583" s="14">
        <v>46083</v>
      </c>
      <c r="C4583" s="15" t="s">
        <v>219</v>
      </c>
      <c r="D4583" s="16" t="s">
        <v>475</v>
      </c>
      <c r="E4583" s="17">
        <v>2</v>
      </c>
      <c r="F4583" s="18">
        <v>12.6</v>
      </c>
    </row>
    <row r="4584" spans="2:6" ht="16.5" customHeight="1" thickBot="1" x14ac:dyDescent="0.3">
      <c r="B4584" s="14">
        <v>46083</v>
      </c>
      <c r="C4584" s="15" t="s">
        <v>225</v>
      </c>
      <c r="D4584" s="16" t="s">
        <v>481</v>
      </c>
      <c r="E4584" s="17">
        <v>2</v>
      </c>
      <c r="F4584" s="18">
        <v>12.6</v>
      </c>
    </row>
    <row r="4585" spans="2:6" ht="16.5" customHeight="1" thickBot="1" x14ac:dyDescent="0.3">
      <c r="B4585" s="14">
        <v>46083</v>
      </c>
      <c r="C4585" s="15" t="s">
        <v>226</v>
      </c>
      <c r="D4585" s="16" t="s">
        <v>482</v>
      </c>
      <c r="E4585" s="17">
        <v>2</v>
      </c>
      <c r="F4585" s="18">
        <v>11.6</v>
      </c>
    </row>
    <row r="4586" spans="2:6" ht="16.5" customHeight="1" thickBot="1" x14ac:dyDescent="0.3">
      <c r="B4586" s="14">
        <v>46083</v>
      </c>
      <c r="C4586" s="15" t="s">
        <v>231</v>
      </c>
      <c r="D4586" s="16" t="s">
        <v>487</v>
      </c>
      <c r="E4586" s="17">
        <v>2</v>
      </c>
      <c r="F4586" s="18">
        <v>13.6</v>
      </c>
    </row>
    <row r="4587" spans="2:6" ht="16.5" customHeight="1" thickBot="1" x14ac:dyDescent="0.3">
      <c r="B4587" s="14">
        <v>46083</v>
      </c>
      <c r="C4587" s="15" t="s">
        <v>232</v>
      </c>
      <c r="D4587" s="16" t="s">
        <v>488</v>
      </c>
      <c r="E4587" s="17">
        <v>5</v>
      </c>
      <c r="F4587" s="18">
        <v>29</v>
      </c>
    </row>
    <row r="4588" spans="2:6" ht="16.5" customHeight="1" thickBot="1" x14ac:dyDescent="0.3">
      <c r="B4588" s="14">
        <v>46083</v>
      </c>
      <c r="C4588" s="15" t="s">
        <v>234</v>
      </c>
      <c r="D4588" s="16" t="s">
        <v>728</v>
      </c>
      <c r="E4588" s="17">
        <v>1</v>
      </c>
      <c r="F4588" s="18">
        <v>6.8</v>
      </c>
    </row>
    <row r="4589" spans="2:6" ht="16.5" customHeight="1" thickBot="1" x14ac:dyDescent="0.3">
      <c r="B4589" s="14">
        <v>46083</v>
      </c>
      <c r="C4589" s="15" t="s">
        <v>235</v>
      </c>
      <c r="D4589" s="16" t="s">
        <v>702</v>
      </c>
      <c r="E4589" s="17">
        <v>1</v>
      </c>
      <c r="F4589" s="18">
        <v>5.8</v>
      </c>
    </row>
    <row r="4590" spans="2:6" ht="16.5" customHeight="1" thickBot="1" x14ac:dyDescent="0.3">
      <c r="B4590" s="14">
        <v>46083</v>
      </c>
      <c r="C4590" s="15" t="s">
        <v>198</v>
      </c>
      <c r="D4590" s="16" t="s">
        <v>686</v>
      </c>
      <c r="E4590" s="17">
        <v>2</v>
      </c>
      <c r="F4590" s="18">
        <v>14.8</v>
      </c>
    </row>
    <row r="4591" spans="2:6" ht="16.5" customHeight="1" thickBot="1" x14ac:dyDescent="0.3">
      <c r="B4591" s="14">
        <v>46083</v>
      </c>
      <c r="C4591" s="15" t="s">
        <v>204</v>
      </c>
      <c r="D4591" s="16" t="s">
        <v>668</v>
      </c>
      <c r="E4591" s="17">
        <v>1</v>
      </c>
      <c r="F4591" s="18">
        <v>8.3000000000000007</v>
      </c>
    </row>
    <row r="4592" spans="2:6" ht="16.5" customHeight="1" thickBot="1" x14ac:dyDescent="0.3">
      <c r="B4592" s="14">
        <v>46083</v>
      </c>
      <c r="C4592" s="15">
        <v>10024</v>
      </c>
      <c r="D4592" s="16" t="s">
        <v>672</v>
      </c>
      <c r="E4592" s="17">
        <v>1</v>
      </c>
      <c r="F4592" s="18">
        <v>7.9</v>
      </c>
    </row>
    <row r="4593" spans="2:6" ht="16.5" customHeight="1" thickBot="1" x14ac:dyDescent="0.3">
      <c r="B4593" s="14">
        <v>46083</v>
      </c>
      <c r="C4593" s="15" t="s">
        <v>116</v>
      </c>
      <c r="D4593" s="16" t="s">
        <v>665</v>
      </c>
      <c r="E4593" s="17">
        <v>1</v>
      </c>
      <c r="F4593" s="18">
        <v>5.5</v>
      </c>
    </row>
    <row r="4594" spans="2:6" ht="16.5" customHeight="1" thickBot="1" x14ac:dyDescent="0.3">
      <c r="B4594" s="14">
        <v>46083</v>
      </c>
      <c r="C4594" s="15" t="s">
        <v>118</v>
      </c>
      <c r="D4594" s="16" t="s">
        <v>649</v>
      </c>
      <c r="E4594" s="17">
        <v>1</v>
      </c>
      <c r="F4594" s="18">
        <v>5.5</v>
      </c>
    </row>
    <row r="4595" spans="2:6" ht="16.5" customHeight="1" thickBot="1" x14ac:dyDescent="0.3">
      <c r="B4595" s="14">
        <v>46083</v>
      </c>
      <c r="C4595" s="15" t="s">
        <v>119</v>
      </c>
      <c r="D4595" s="16" t="s">
        <v>657</v>
      </c>
      <c r="E4595" s="17">
        <v>1</v>
      </c>
      <c r="F4595" s="18">
        <v>5.5</v>
      </c>
    </row>
    <row r="4596" spans="2:6" ht="16.5" customHeight="1" thickBot="1" x14ac:dyDescent="0.3">
      <c r="B4596" s="14">
        <v>46083</v>
      </c>
      <c r="C4596" s="15" t="s">
        <v>122</v>
      </c>
      <c r="D4596" s="16" t="s">
        <v>650</v>
      </c>
      <c r="E4596" s="17">
        <v>4</v>
      </c>
      <c r="F4596" s="18">
        <v>22</v>
      </c>
    </row>
    <row r="4597" spans="2:6" ht="16.5" customHeight="1" thickBot="1" x14ac:dyDescent="0.3">
      <c r="B4597" s="14">
        <v>46083</v>
      </c>
      <c r="C4597" s="15" t="s">
        <v>123</v>
      </c>
      <c r="D4597" s="16" t="s">
        <v>651</v>
      </c>
      <c r="E4597" s="17">
        <v>1</v>
      </c>
      <c r="F4597" s="18">
        <v>5.5</v>
      </c>
    </row>
    <row r="4598" spans="2:6" ht="16.5" customHeight="1" thickBot="1" x14ac:dyDescent="0.3">
      <c r="B4598" s="14">
        <v>46083</v>
      </c>
      <c r="C4598" s="15" t="s">
        <v>131</v>
      </c>
      <c r="D4598" s="16" t="s">
        <v>387</v>
      </c>
      <c r="E4598" s="17">
        <v>3</v>
      </c>
      <c r="F4598" s="18">
        <v>16.5</v>
      </c>
    </row>
    <row r="4599" spans="2:6" ht="16.5" customHeight="1" thickBot="1" x14ac:dyDescent="0.3">
      <c r="B4599" s="14">
        <v>46083</v>
      </c>
      <c r="C4599" s="15" t="s">
        <v>134</v>
      </c>
      <c r="D4599" s="16" t="s">
        <v>390</v>
      </c>
      <c r="E4599" s="17">
        <v>2</v>
      </c>
      <c r="F4599" s="18">
        <v>11</v>
      </c>
    </row>
    <row r="4600" spans="2:6" ht="16.5" customHeight="1" thickBot="1" x14ac:dyDescent="0.3">
      <c r="B4600" s="14">
        <v>46083</v>
      </c>
      <c r="C4600" s="15" t="s">
        <v>140</v>
      </c>
      <c r="D4600" s="16" t="s">
        <v>396</v>
      </c>
      <c r="E4600" s="17">
        <v>2</v>
      </c>
      <c r="F4600" s="18">
        <v>10</v>
      </c>
    </row>
    <row r="4601" spans="2:6" ht="16.5" customHeight="1" thickBot="1" x14ac:dyDescent="0.3">
      <c r="B4601" s="14">
        <v>46083</v>
      </c>
      <c r="C4601" s="15" t="s">
        <v>142</v>
      </c>
      <c r="D4601" s="16" t="s">
        <v>659</v>
      </c>
      <c r="E4601" s="17">
        <v>2</v>
      </c>
      <c r="F4601" s="18">
        <v>8.6</v>
      </c>
    </row>
    <row r="4602" spans="2:6" ht="16.5" customHeight="1" thickBot="1" x14ac:dyDescent="0.3">
      <c r="B4602" s="14">
        <v>46083</v>
      </c>
      <c r="C4602" s="15">
        <v>10</v>
      </c>
      <c r="D4602" s="16" t="s">
        <v>700</v>
      </c>
      <c r="E4602" s="17">
        <v>1</v>
      </c>
      <c r="F4602" s="18">
        <v>1</v>
      </c>
    </row>
    <row r="4603" spans="2:6" ht="16.5" customHeight="1" thickBot="1" x14ac:dyDescent="0.3">
      <c r="B4603" s="22">
        <v>46083</v>
      </c>
      <c r="C4603" s="23">
        <v>10194</v>
      </c>
      <c r="D4603" s="24" t="s">
        <v>730</v>
      </c>
      <c r="E4603" s="25">
        <v>2</v>
      </c>
      <c r="F4603" s="26">
        <v>3.4</v>
      </c>
    </row>
    <row r="4604" spans="2:6" ht="15.75" customHeight="1" x14ac:dyDescent="0.25">
      <c r="B4604" s="14">
        <v>46084</v>
      </c>
      <c r="C4604" s="15" t="s">
        <v>106</v>
      </c>
      <c r="D4604" s="16" t="s">
        <v>710</v>
      </c>
      <c r="E4604" s="17">
        <v>1</v>
      </c>
      <c r="F4604" s="18">
        <v>5</v>
      </c>
    </row>
    <row r="4605" spans="2:6" ht="16.5" customHeight="1" thickBot="1" x14ac:dyDescent="0.3">
      <c r="B4605" s="14">
        <v>46084</v>
      </c>
      <c r="C4605" s="15" t="s">
        <v>111</v>
      </c>
      <c r="D4605" s="16" t="s">
        <v>367</v>
      </c>
      <c r="E4605" s="17">
        <v>4</v>
      </c>
      <c r="F4605" s="18">
        <v>23.2</v>
      </c>
    </row>
    <row r="4606" spans="2:6" ht="16.5" customHeight="1" thickBot="1" x14ac:dyDescent="0.3">
      <c r="B4606" s="14">
        <v>46084</v>
      </c>
      <c r="C4606" s="15" t="s">
        <v>115</v>
      </c>
      <c r="D4606" s="16" t="s">
        <v>640</v>
      </c>
      <c r="E4606" s="17">
        <v>6</v>
      </c>
      <c r="F4606" s="18">
        <v>34.799999999999997</v>
      </c>
    </row>
    <row r="4607" spans="2:6" ht="16.5" customHeight="1" thickBot="1" x14ac:dyDescent="0.3">
      <c r="B4607" s="14">
        <v>46084</v>
      </c>
      <c r="C4607" s="15" t="s">
        <v>129</v>
      </c>
      <c r="D4607" s="16" t="s">
        <v>385</v>
      </c>
      <c r="E4607" s="17">
        <v>4</v>
      </c>
      <c r="F4607" s="18">
        <v>22</v>
      </c>
    </row>
    <row r="4608" spans="2:6" ht="16.5" customHeight="1" thickBot="1" x14ac:dyDescent="0.3">
      <c r="B4608" s="14">
        <v>46084</v>
      </c>
      <c r="C4608" s="15" t="s">
        <v>130</v>
      </c>
      <c r="D4608" s="16" t="s">
        <v>386</v>
      </c>
      <c r="E4608" s="17">
        <v>1</v>
      </c>
      <c r="F4608" s="18">
        <v>5.8</v>
      </c>
    </row>
    <row r="4609" spans="2:6" ht="16.5" customHeight="1" thickBot="1" x14ac:dyDescent="0.3">
      <c r="B4609" s="14">
        <v>46084</v>
      </c>
      <c r="C4609" s="15" t="s">
        <v>132</v>
      </c>
      <c r="D4609" s="16" t="s">
        <v>388</v>
      </c>
      <c r="E4609" s="17">
        <v>2</v>
      </c>
      <c r="F4609" s="18">
        <v>11.6</v>
      </c>
    </row>
    <row r="4610" spans="2:6" ht="16.5" customHeight="1" thickBot="1" x14ac:dyDescent="0.3">
      <c r="B4610" s="14">
        <v>46084</v>
      </c>
      <c r="C4610" s="15" t="s">
        <v>139</v>
      </c>
      <c r="D4610" s="16" t="s">
        <v>395</v>
      </c>
      <c r="E4610" s="17">
        <v>1</v>
      </c>
      <c r="F4610" s="18">
        <v>5.5</v>
      </c>
    </row>
    <row r="4611" spans="2:6" ht="16.5" customHeight="1" thickBot="1" x14ac:dyDescent="0.3">
      <c r="B4611" s="14">
        <v>46084</v>
      </c>
      <c r="C4611" s="15" t="s">
        <v>151</v>
      </c>
      <c r="D4611" s="16" t="s">
        <v>407</v>
      </c>
      <c r="E4611" s="17">
        <v>2</v>
      </c>
      <c r="F4611" s="18">
        <v>11</v>
      </c>
    </row>
    <row r="4612" spans="2:6" ht="16.5" customHeight="1" thickBot="1" x14ac:dyDescent="0.3">
      <c r="B4612" s="14">
        <v>46084</v>
      </c>
      <c r="C4612" s="15" t="s">
        <v>157</v>
      </c>
      <c r="D4612" s="16" t="s">
        <v>413</v>
      </c>
      <c r="E4612" s="17">
        <v>7</v>
      </c>
      <c r="F4612" s="18">
        <v>45.5</v>
      </c>
    </row>
    <row r="4613" spans="2:6" ht="16.5" customHeight="1" thickBot="1" x14ac:dyDescent="0.3">
      <c r="B4613" s="14">
        <v>46084</v>
      </c>
      <c r="C4613" s="15" t="s">
        <v>159</v>
      </c>
      <c r="D4613" s="16" t="s">
        <v>733</v>
      </c>
      <c r="E4613" s="17">
        <v>1</v>
      </c>
      <c r="F4613" s="18">
        <v>5.3</v>
      </c>
    </row>
    <row r="4614" spans="2:6" ht="16.5" customHeight="1" thickBot="1" x14ac:dyDescent="0.3">
      <c r="B4614" s="14">
        <v>46084</v>
      </c>
      <c r="C4614" s="15" t="s">
        <v>160</v>
      </c>
      <c r="D4614" s="16" t="s">
        <v>416</v>
      </c>
      <c r="E4614" s="17">
        <v>1</v>
      </c>
      <c r="F4614" s="18">
        <v>5.8</v>
      </c>
    </row>
    <row r="4615" spans="2:6" ht="16.5" customHeight="1" thickBot="1" x14ac:dyDescent="0.3">
      <c r="B4615" s="14">
        <v>46084</v>
      </c>
      <c r="C4615" s="15" t="s">
        <v>165</v>
      </c>
      <c r="D4615" s="16" t="s">
        <v>421</v>
      </c>
      <c r="E4615" s="17">
        <v>1</v>
      </c>
      <c r="F4615" s="18">
        <v>6.5</v>
      </c>
    </row>
    <row r="4616" spans="2:6" ht="16.5" customHeight="1" thickBot="1" x14ac:dyDescent="0.3">
      <c r="B4616" s="14">
        <v>46084</v>
      </c>
      <c r="C4616" s="15" t="s">
        <v>171</v>
      </c>
      <c r="D4616" s="16" t="s">
        <v>670</v>
      </c>
      <c r="E4616" s="17">
        <v>1</v>
      </c>
      <c r="F4616" s="18">
        <v>6</v>
      </c>
    </row>
    <row r="4617" spans="2:6" ht="16.5" customHeight="1" thickBot="1" x14ac:dyDescent="0.3">
      <c r="B4617" s="14">
        <v>46084</v>
      </c>
      <c r="C4617" s="15" t="s">
        <v>172</v>
      </c>
      <c r="D4617" s="16" t="s">
        <v>643</v>
      </c>
      <c r="E4617" s="17">
        <v>2</v>
      </c>
      <c r="F4617" s="18">
        <v>11.4</v>
      </c>
    </row>
    <row r="4618" spans="2:6" ht="16.5" customHeight="1" thickBot="1" x14ac:dyDescent="0.3">
      <c r="B4618" s="14">
        <v>46084</v>
      </c>
      <c r="C4618" s="15" t="s">
        <v>174</v>
      </c>
      <c r="D4618" s="16" t="s">
        <v>661</v>
      </c>
      <c r="E4618" s="17">
        <v>1</v>
      </c>
      <c r="F4618" s="18">
        <v>5.8</v>
      </c>
    </row>
    <row r="4619" spans="2:6" ht="16.5" customHeight="1" thickBot="1" x14ac:dyDescent="0.3">
      <c r="B4619" s="14">
        <v>46084</v>
      </c>
      <c r="C4619" s="15" t="s">
        <v>176</v>
      </c>
      <c r="D4619" s="16" t="s">
        <v>432</v>
      </c>
      <c r="E4619" s="17">
        <v>1</v>
      </c>
      <c r="F4619" s="18">
        <v>5.8</v>
      </c>
    </row>
    <row r="4620" spans="2:6" ht="16.5" customHeight="1" thickBot="1" x14ac:dyDescent="0.3">
      <c r="B4620" s="14">
        <v>46084</v>
      </c>
      <c r="C4620" s="15" t="s">
        <v>178</v>
      </c>
      <c r="D4620" s="16" t="s">
        <v>662</v>
      </c>
      <c r="E4620" s="17">
        <v>1</v>
      </c>
      <c r="F4620" s="18">
        <v>5.8</v>
      </c>
    </row>
    <row r="4621" spans="2:6" ht="16.5" customHeight="1" thickBot="1" x14ac:dyDescent="0.3">
      <c r="B4621" s="14">
        <v>46084</v>
      </c>
      <c r="C4621" s="15" t="s">
        <v>183</v>
      </c>
      <c r="D4621" s="16" t="s">
        <v>439</v>
      </c>
      <c r="E4621" s="17">
        <v>1</v>
      </c>
      <c r="F4621" s="18">
        <v>5.5</v>
      </c>
    </row>
    <row r="4622" spans="2:6" ht="16.5" customHeight="1" thickBot="1" x14ac:dyDescent="0.3">
      <c r="B4622" s="14">
        <v>46084</v>
      </c>
      <c r="C4622" s="15" t="s">
        <v>195</v>
      </c>
      <c r="D4622" s="16" t="s">
        <v>451</v>
      </c>
      <c r="E4622" s="17">
        <v>7</v>
      </c>
      <c r="F4622" s="18">
        <v>40.6</v>
      </c>
    </row>
    <row r="4623" spans="2:6" ht="16.5" customHeight="1" thickBot="1" x14ac:dyDescent="0.3">
      <c r="B4623" s="14">
        <v>46084</v>
      </c>
      <c r="C4623" s="15" t="s">
        <v>196</v>
      </c>
      <c r="D4623" s="16" t="s">
        <v>692</v>
      </c>
      <c r="E4623" s="17">
        <v>2</v>
      </c>
      <c r="F4623" s="18">
        <v>13</v>
      </c>
    </row>
    <row r="4624" spans="2:6" ht="16.5" customHeight="1" thickBot="1" x14ac:dyDescent="0.3">
      <c r="B4624" s="14">
        <v>46084</v>
      </c>
      <c r="C4624" s="15" t="s">
        <v>205</v>
      </c>
      <c r="D4624" s="16" t="s">
        <v>461</v>
      </c>
      <c r="E4624" s="17">
        <v>2</v>
      </c>
      <c r="F4624" s="18">
        <v>11.4</v>
      </c>
    </row>
    <row r="4625" spans="2:6" ht="16.5" customHeight="1" thickBot="1" x14ac:dyDescent="0.3">
      <c r="B4625" s="14">
        <v>46084</v>
      </c>
      <c r="C4625" s="15" t="s">
        <v>207</v>
      </c>
      <c r="D4625" s="16" t="s">
        <v>463</v>
      </c>
      <c r="E4625" s="17">
        <v>3</v>
      </c>
      <c r="F4625" s="18">
        <v>7.8</v>
      </c>
    </row>
    <row r="4626" spans="2:6" ht="32.25" customHeight="1" thickBot="1" x14ac:dyDescent="0.3">
      <c r="B4626" s="14">
        <v>46084</v>
      </c>
      <c r="C4626" s="15" t="s">
        <v>215</v>
      </c>
      <c r="D4626" s="16" t="s">
        <v>471</v>
      </c>
      <c r="E4626" s="17">
        <v>2</v>
      </c>
      <c r="F4626" s="18">
        <v>13.6</v>
      </c>
    </row>
    <row r="4627" spans="2:6" ht="16.5" customHeight="1" thickBot="1" x14ac:dyDescent="0.3">
      <c r="B4627" s="14">
        <v>46084</v>
      </c>
      <c r="C4627" s="15" t="s">
        <v>216</v>
      </c>
      <c r="D4627" s="16" t="s">
        <v>472</v>
      </c>
      <c r="E4627" s="17">
        <v>2</v>
      </c>
      <c r="F4627" s="18">
        <v>12.6</v>
      </c>
    </row>
    <row r="4628" spans="2:6" ht="16.5" customHeight="1" thickBot="1" x14ac:dyDescent="0.3">
      <c r="B4628" s="14">
        <v>46084</v>
      </c>
      <c r="C4628" s="15" t="s">
        <v>219</v>
      </c>
      <c r="D4628" s="16" t="s">
        <v>475</v>
      </c>
      <c r="E4628" s="17">
        <v>2</v>
      </c>
      <c r="F4628" s="18">
        <v>12.6</v>
      </c>
    </row>
    <row r="4629" spans="2:6" ht="16.5" customHeight="1" thickBot="1" x14ac:dyDescent="0.3">
      <c r="B4629" s="14">
        <v>46084</v>
      </c>
      <c r="C4629" s="15" t="s">
        <v>225</v>
      </c>
      <c r="D4629" s="16" t="s">
        <v>481</v>
      </c>
      <c r="E4629" s="17">
        <v>2</v>
      </c>
      <c r="F4629" s="18">
        <v>12.6</v>
      </c>
    </row>
    <row r="4630" spans="2:6" ht="16.5" customHeight="1" thickBot="1" x14ac:dyDescent="0.3">
      <c r="B4630" s="14">
        <v>46084</v>
      </c>
      <c r="C4630" s="15" t="s">
        <v>231</v>
      </c>
      <c r="D4630" s="16" t="s">
        <v>487</v>
      </c>
      <c r="E4630" s="17">
        <v>1</v>
      </c>
      <c r="F4630" s="18">
        <v>6.8</v>
      </c>
    </row>
    <row r="4631" spans="2:6" ht="16.5" customHeight="1" thickBot="1" x14ac:dyDescent="0.3">
      <c r="B4631" s="14">
        <v>46084</v>
      </c>
      <c r="C4631" s="15" t="s">
        <v>232</v>
      </c>
      <c r="D4631" s="16" t="s">
        <v>488</v>
      </c>
      <c r="E4631" s="17">
        <v>2</v>
      </c>
      <c r="F4631" s="18">
        <v>11.6</v>
      </c>
    </row>
    <row r="4632" spans="2:6" ht="16.5" customHeight="1" thickBot="1" x14ac:dyDescent="0.3">
      <c r="B4632" s="14">
        <v>46084</v>
      </c>
      <c r="C4632" s="15">
        <v>10030</v>
      </c>
      <c r="D4632" s="16" t="s">
        <v>715</v>
      </c>
      <c r="E4632" s="17">
        <v>1</v>
      </c>
      <c r="F4632" s="18">
        <v>7.9</v>
      </c>
    </row>
    <row r="4633" spans="2:6" ht="16.5" customHeight="1" thickBot="1" x14ac:dyDescent="0.3">
      <c r="B4633" s="14">
        <v>46084</v>
      </c>
      <c r="C4633" s="15">
        <v>10035</v>
      </c>
      <c r="D4633" s="16" t="s">
        <v>718</v>
      </c>
      <c r="E4633" s="17">
        <v>2</v>
      </c>
      <c r="F4633" s="18">
        <v>17.8</v>
      </c>
    </row>
    <row r="4634" spans="2:6" ht="16.5" customHeight="1" thickBot="1" x14ac:dyDescent="0.3">
      <c r="B4634" s="14">
        <v>46084</v>
      </c>
      <c r="C4634" s="15">
        <v>10199</v>
      </c>
      <c r="D4634" s="16" t="s">
        <v>737</v>
      </c>
      <c r="E4634" s="17">
        <v>2</v>
      </c>
      <c r="F4634" s="18">
        <v>17.8</v>
      </c>
    </row>
    <row r="4635" spans="2:6" ht="32.25" customHeight="1" thickBot="1" x14ac:dyDescent="0.3">
      <c r="B4635" s="14">
        <v>46084</v>
      </c>
      <c r="C4635" s="15">
        <v>10207</v>
      </c>
      <c r="D4635" s="16" t="s">
        <v>738</v>
      </c>
      <c r="E4635" s="17">
        <v>1</v>
      </c>
      <c r="F4635" s="18">
        <v>8.9</v>
      </c>
    </row>
    <row r="4636" spans="2:6" ht="16.5" customHeight="1" thickBot="1" x14ac:dyDescent="0.3">
      <c r="B4636" s="14">
        <v>46084</v>
      </c>
      <c r="C4636" s="15" t="s">
        <v>118</v>
      </c>
      <c r="D4636" s="16" t="s">
        <v>649</v>
      </c>
      <c r="E4636" s="17">
        <v>4</v>
      </c>
      <c r="F4636" s="18">
        <v>22</v>
      </c>
    </row>
    <row r="4637" spans="2:6" ht="16.5" customHeight="1" thickBot="1" x14ac:dyDescent="0.3">
      <c r="B4637" s="14">
        <v>46084</v>
      </c>
      <c r="C4637" s="15" t="s">
        <v>122</v>
      </c>
      <c r="D4637" s="16" t="s">
        <v>650</v>
      </c>
      <c r="E4637" s="17">
        <v>3</v>
      </c>
      <c r="F4637" s="18">
        <v>16.5</v>
      </c>
    </row>
    <row r="4638" spans="2:6" ht="16.5" customHeight="1" thickBot="1" x14ac:dyDescent="0.3">
      <c r="B4638" s="14">
        <v>46084</v>
      </c>
      <c r="C4638" s="15" t="s">
        <v>123</v>
      </c>
      <c r="D4638" s="16" t="s">
        <v>651</v>
      </c>
      <c r="E4638" s="17">
        <v>4</v>
      </c>
      <c r="F4638" s="18">
        <v>22</v>
      </c>
    </row>
    <row r="4639" spans="2:6" ht="16.5" customHeight="1" thickBot="1" x14ac:dyDescent="0.3">
      <c r="B4639" s="14">
        <v>46084</v>
      </c>
      <c r="C4639" s="15" t="s">
        <v>140</v>
      </c>
      <c r="D4639" s="16" t="s">
        <v>396</v>
      </c>
      <c r="E4639" s="17">
        <v>1</v>
      </c>
      <c r="F4639" s="18">
        <v>5</v>
      </c>
    </row>
    <row r="4640" spans="2:6" ht="16.5" customHeight="1" thickBot="1" x14ac:dyDescent="0.3">
      <c r="B4640" s="22">
        <v>46084</v>
      </c>
      <c r="C4640" s="23">
        <v>10193</v>
      </c>
      <c r="D4640" s="24" t="s">
        <v>731</v>
      </c>
      <c r="E4640" s="25">
        <v>1</v>
      </c>
      <c r="F4640" s="26">
        <v>2.5</v>
      </c>
    </row>
    <row r="4641" spans="2:6" ht="15.75" customHeight="1" x14ac:dyDescent="0.25">
      <c r="B4641" s="14">
        <v>46086</v>
      </c>
      <c r="C4641" s="15" t="s">
        <v>103</v>
      </c>
      <c r="D4641" s="16" t="s">
        <v>653</v>
      </c>
      <c r="E4641" s="17">
        <v>3</v>
      </c>
      <c r="F4641" s="18">
        <v>17.399999999999999</v>
      </c>
    </row>
    <row r="4642" spans="2:6" ht="16.5" customHeight="1" thickBot="1" x14ac:dyDescent="0.3">
      <c r="B4642" s="14">
        <v>46086</v>
      </c>
      <c r="C4642" s="15" t="s">
        <v>106</v>
      </c>
      <c r="D4642" s="16" t="s">
        <v>710</v>
      </c>
      <c r="E4642" s="17">
        <v>1</v>
      </c>
      <c r="F4642" s="18">
        <v>5</v>
      </c>
    </row>
    <row r="4643" spans="2:6" ht="16.5" customHeight="1" thickBot="1" x14ac:dyDescent="0.3">
      <c r="B4643" s="14">
        <v>46086</v>
      </c>
      <c r="C4643" s="15" t="s">
        <v>109</v>
      </c>
      <c r="D4643" s="16" t="s">
        <v>724</v>
      </c>
      <c r="E4643" s="17">
        <v>2</v>
      </c>
      <c r="F4643" s="18">
        <v>11</v>
      </c>
    </row>
    <row r="4644" spans="2:6" ht="16.5" customHeight="1" thickBot="1" x14ac:dyDescent="0.3">
      <c r="B4644" s="14">
        <v>46086</v>
      </c>
      <c r="C4644" s="15" t="s">
        <v>110</v>
      </c>
      <c r="D4644" s="16" t="s">
        <v>667</v>
      </c>
      <c r="E4644" s="17">
        <v>2</v>
      </c>
      <c r="F4644" s="18">
        <v>11.6</v>
      </c>
    </row>
    <row r="4645" spans="2:6" ht="16.5" customHeight="1" thickBot="1" x14ac:dyDescent="0.3">
      <c r="B4645" s="14">
        <v>46086</v>
      </c>
      <c r="C4645" s="15" t="s">
        <v>111</v>
      </c>
      <c r="D4645" s="16" t="s">
        <v>367</v>
      </c>
      <c r="E4645" s="17">
        <v>4</v>
      </c>
      <c r="F4645" s="18">
        <v>23.2</v>
      </c>
    </row>
    <row r="4646" spans="2:6" ht="16.5" customHeight="1" thickBot="1" x14ac:dyDescent="0.3">
      <c r="B4646" s="14">
        <v>46086</v>
      </c>
      <c r="C4646" s="15" t="s">
        <v>129</v>
      </c>
      <c r="D4646" s="16" t="s">
        <v>385</v>
      </c>
      <c r="E4646" s="17">
        <v>2</v>
      </c>
      <c r="F4646" s="18">
        <v>11</v>
      </c>
    </row>
    <row r="4647" spans="2:6" ht="16.5" customHeight="1" thickBot="1" x14ac:dyDescent="0.3">
      <c r="B4647" s="14">
        <v>46086</v>
      </c>
      <c r="C4647" s="15" t="s">
        <v>136</v>
      </c>
      <c r="D4647" s="16" t="s">
        <v>726</v>
      </c>
      <c r="E4647" s="17">
        <v>1</v>
      </c>
      <c r="F4647" s="18">
        <v>5</v>
      </c>
    </row>
    <row r="4648" spans="2:6" ht="16.5" customHeight="1" thickBot="1" x14ac:dyDescent="0.3">
      <c r="B4648" s="14">
        <v>46086</v>
      </c>
      <c r="C4648" s="15" t="s">
        <v>138</v>
      </c>
      <c r="D4648" s="16" t="s">
        <v>394</v>
      </c>
      <c r="E4648" s="17">
        <v>1</v>
      </c>
      <c r="F4648" s="18">
        <v>5.5</v>
      </c>
    </row>
    <row r="4649" spans="2:6" ht="16.5" customHeight="1" thickBot="1" x14ac:dyDescent="0.3">
      <c r="B4649" s="14">
        <v>46086</v>
      </c>
      <c r="C4649" s="15" t="s">
        <v>139</v>
      </c>
      <c r="D4649" s="16" t="s">
        <v>395</v>
      </c>
      <c r="E4649" s="17">
        <v>1</v>
      </c>
      <c r="F4649" s="18">
        <v>5.5</v>
      </c>
    </row>
    <row r="4650" spans="2:6" ht="16.5" customHeight="1" thickBot="1" x14ac:dyDescent="0.3">
      <c r="B4650" s="14">
        <v>46086</v>
      </c>
      <c r="C4650" s="15" t="s">
        <v>157</v>
      </c>
      <c r="D4650" s="16" t="s">
        <v>413</v>
      </c>
      <c r="E4650" s="17">
        <v>3</v>
      </c>
      <c r="F4650" s="18">
        <v>19.5</v>
      </c>
    </row>
    <row r="4651" spans="2:6" ht="16.5" customHeight="1" thickBot="1" x14ac:dyDescent="0.3">
      <c r="B4651" s="14">
        <v>46086</v>
      </c>
      <c r="C4651" s="15" t="s">
        <v>162</v>
      </c>
      <c r="D4651" s="16" t="s">
        <v>719</v>
      </c>
      <c r="E4651" s="17">
        <v>1</v>
      </c>
      <c r="F4651" s="18">
        <v>6.5</v>
      </c>
    </row>
    <row r="4652" spans="2:6" ht="16.5" customHeight="1" thickBot="1" x14ac:dyDescent="0.3">
      <c r="B4652" s="14">
        <v>46086</v>
      </c>
      <c r="C4652" s="15" t="s">
        <v>166</v>
      </c>
      <c r="D4652" s="16" t="s">
        <v>642</v>
      </c>
      <c r="E4652" s="17">
        <v>1</v>
      </c>
      <c r="F4652" s="18">
        <v>5.8</v>
      </c>
    </row>
    <row r="4653" spans="2:6" ht="16.5" customHeight="1" thickBot="1" x14ac:dyDescent="0.3">
      <c r="B4653" s="14">
        <v>46086</v>
      </c>
      <c r="C4653" s="15" t="s">
        <v>171</v>
      </c>
      <c r="D4653" s="16" t="s">
        <v>670</v>
      </c>
      <c r="E4653" s="17">
        <v>1</v>
      </c>
      <c r="F4653" s="18">
        <v>6</v>
      </c>
    </row>
    <row r="4654" spans="2:6" ht="16.5" customHeight="1" thickBot="1" x14ac:dyDescent="0.3">
      <c r="B4654" s="14">
        <v>46086</v>
      </c>
      <c r="C4654" s="15" t="s">
        <v>175</v>
      </c>
      <c r="D4654" s="16" t="s">
        <v>431</v>
      </c>
      <c r="E4654" s="17">
        <v>1</v>
      </c>
      <c r="F4654" s="18">
        <v>5.8</v>
      </c>
    </row>
    <row r="4655" spans="2:6" ht="16.5" customHeight="1" thickBot="1" x14ac:dyDescent="0.3">
      <c r="B4655" s="14">
        <v>46086</v>
      </c>
      <c r="C4655" s="15" t="s">
        <v>195</v>
      </c>
      <c r="D4655" s="16" t="s">
        <v>451</v>
      </c>
      <c r="E4655" s="17">
        <v>4</v>
      </c>
      <c r="F4655" s="18">
        <v>23.2</v>
      </c>
    </row>
    <row r="4656" spans="2:6" ht="16.5" customHeight="1" thickBot="1" x14ac:dyDescent="0.3">
      <c r="B4656" s="14">
        <v>46086</v>
      </c>
      <c r="C4656" s="15" t="s">
        <v>207</v>
      </c>
      <c r="D4656" s="16" t="s">
        <v>463</v>
      </c>
      <c r="E4656" s="17">
        <v>3</v>
      </c>
      <c r="F4656" s="18">
        <v>7.8</v>
      </c>
    </row>
    <row r="4657" spans="2:6" ht="32.25" customHeight="1" thickBot="1" x14ac:dyDescent="0.3">
      <c r="B4657" s="14">
        <v>46086</v>
      </c>
      <c r="C4657" s="15" t="s">
        <v>213</v>
      </c>
      <c r="D4657" s="16" t="s">
        <v>469</v>
      </c>
      <c r="E4657" s="17">
        <v>1</v>
      </c>
      <c r="F4657" s="18">
        <v>5.8</v>
      </c>
    </row>
    <row r="4658" spans="2:6" ht="16.5" customHeight="1" thickBot="1" x14ac:dyDescent="0.3">
      <c r="B4658" s="14">
        <v>46086</v>
      </c>
      <c r="C4658" s="15" t="s">
        <v>215</v>
      </c>
      <c r="D4658" s="16" t="s">
        <v>471</v>
      </c>
      <c r="E4658" s="17">
        <v>2</v>
      </c>
      <c r="F4658" s="18">
        <v>13.6</v>
      </c>
    </row>
    <row r="4659" spans="2:6" ht="16.5" customHeight="1" thickBot="1" x14ac:dyDescent="0.3">
      <c r="B4659" s="14">
        <v>46086</v>
      </c>
      <c r="C4659" s="15" t="s">
        <v>218</v>
      </c>
      <c r="D4659" s="16" t="s">
        <v>655</v>
      </c>
      <c r="E4659" s="17">
        <v>1</v>
      </c>
      <c r="F4659" s="18">
        <v>5.5</v>
      </c>
    </row>
    <row r="4660" spans="2:6" ht="16.5" customHeight="1" thickBot="1" x14ac:dyDescent="0.3">
      <c r="B4660" s="14">
        <v>46086</v>
      </c>
      <c r="C4660" s="15" t="s">
        <v>219</v>
      </c>
      <c r="D4660" s="16" t="s">
        <v>475</v>
      </c>
      <c r="E4660" s="17">
        <v>2</v>
      </c>
      <c r="F4660" s="18">
        <v>12.6</v>
      </c>
    </row>
    <row r="4661" spans="2:6" ht="16.5" customHeight="1" thickBot="1" x14ac:dyDescent="0.3">
      <c r="B4661" s="14">
        <v>46086</v>
      </c>
      <c r="C4661" s="15" t="s">
        <v>225</v>
      </c>
      <c r="D4661" s="16" t="s">
        <v>481</v>
      </c>
      <c r="E4661" s="17">
        <v>2</v>
      </c>
      <c r="F4661" s="18">
        <v>12.6</v>
      </c>
    </row>
    <row r="4662" spans="2:6" ht="16.5" customHeight="1" thickBot="1" x14ac:dyDescent="0.3">
      <c r="B4662" s="14">
        <v>46086</v>
      </c>
      <c r="C4662" s="15" t="s">
        <v>226</v>
      </c>
      <c r="D4662" s="16" t="s">
        <v>482</v>
      </c>
      <c r="E4662" s="17">
        <v>1</v>
      </c>
      <c r="F4662" s="18">
        <v>5.8</v>
      </c>
    </row>
    <row r="4663" spans="2:6" ht="16.5" customHeight="1" thickBot="1" x14ac:dyDescent="0.3">
      <c r="B4663" s="14">
        <v>46086</v>
      </c>
      <c r="C4663" s="15" t="s">
        <v>231</v>
      </c>
      <c r="D4663" s="16" t="s">
        <v>487</v>
      </c>
      <c r="E4663" s="17">
        <v>1</v>
      </c>
      <c r="F4663" s="18">
        <v>6.8</v>
      </c>
    </row>
    <row r="4664" spans="2:6" ht="16.5" customHeight="1" thickBot="1" x14ac:dyDescent="0.3">
      <c r="B4664" s="14">
        <v>46086</v>
      </c>
      <c r="C4664" s="15" t="s">
        <v>232</v>
      </c>
      <c r="D4664" s="16" t="s">
        <v>488</v>
      </c>
      <c r="E4664" s="17">
        <v>1</v>
      </c>
      <c r="F4664" s="18">
        <v>5.8</v>
      </c>
    </row>
    <row r="4665" spans="2:6" ht="16.5" customHeight="1" thickBot="1" x14ac:dyDescent="0.3">
      <c r="B4665" s="14">
        <v>46086</v>
      </c>
      <c r="C4665" s="15" t="s">
        <v>234</v>
      </c>
      <c r="D4665" s="16" t="s">
        <v>728</v>
      </c>
      <c r="E4665" s="17">
        <v>1</v>
      </c>
      <c r="F4665" s="18">
        <v>6.8</v>
      </c>
    </row>
    <row r="4666" spans="2:6" ht="16.5" customHeight="1" thickBot="1" x14ac:dyDescent="0.3">
      <c r="B4666" s="14">
        <v>46086</v>
      </c>
      <c r="C4666" s="15" t="s">
        <v>156</v>
      </c>
      <c r="D4666" s="16" t="s">
        <v>727</v>
      </c>
      <c r="E4666" s="17">
        <v>1</v>
      </c>
      <c r="F4666" s="18">
        <v>5.3</v>
      </c>
    </row>
    <row r="4667" spans="2:6" ht="32.25" customHeight="1" thickBot="1" x14ac:dyDescent="0.3">
      <c r="B4667" s="14">
        <v>46086</v>
      </c>
      <c r="C4667" s="15" t="s">
        <v>199</v>
      </c>
      <c r="D4667" s="16" t="s">
        <v>674</v>
      </c>
      <c r="E4667" s="17">
        <v>1</v>
      </c>
      <c r="F4667" s="18">
        <v>8.3000000000000007</v>
      </c>
    </row>
    <row r="4668" spans="2:6" ht="16.5" customHeight="1" thickBot="1" x14ac:dyDescent="0.3">
      <c r="B4668" s="14">
        <v>46086</v>
      </c>
      <c r="C4668" s="15" t="s">
        <v>203</v>
      </c>
      <c r="D4668" s="16" t="s">
        <v>694</v>
      </c>
      <c r="E4668" s="17">
        <v>1</v>
      </c>
      <c r="F4668" s="18">
        <v>8.3000000000000007</v>
      </c>
    </row>
    <row r="4669" spans="2:6" ht="16.5" customHeight="1" thickBot="1" x14ac:dyDescent="0.3">
      <c r="B4669" s="14">
        <v>46086</v>
      </c>
      <c r="C4669" s="15" t="s">
        <v>116</v>
      </c>
      <c r="D4669" s="16" t="s">
        <v>665</v>
      </c>
      <c r="E4669" s="17">
        <v>1</v>
      </c>
      <c r="F4669" s="18">
        <v>5.5</v>
      </c>
    </row>
    <row r="4670" spans="2:6" ht="16.5" customHeight="1" thickBot="1" x14ac:dyDescent="0.3">
      <c r="B4670" s="14">
        <v>46086</v>
      </c>
      <c r="C4670" s="15" t="s">
        <v>118</v>
      </c>
      <c r="D4670" s="16" t="s">
        <v>649</v>
      </c>
      <c r="E4670" s="17">
        <v>3</v>
      </c>
      <c r="F4670" s="18">
        <v>16.5</v>
      </c>
    </row>
    <row r="4671" spans="2:6" ht="16.5" customHeight="1" thickBot="1" x14ac:dyDescent="0.3">
      <c r="B4671" s="14">
        <v>46086</v>
      </c>
      <c r="C4671" s="15" t="s">
        <v>119</v>
      </c>
      <c r="D4671" s="16" t="s">
        <v>657</v>
      </c>
      <c r="E4671" s="17">
        <v>1</v>
      </c>
      <c r="F4671" s="18">
        <v>5.5</v>
      </c>
    </row>
    <row r="4672" spans="2:6" ht="16.5" customHeight="1" thickBot="1" x14ac:dyDescent="0.3">
      <c r="B4672" s="14">
        <v>46086</v>
      </c>
      <c r="C4672" s="15" t="s">
        <v>122</v>
      </c>
      <c r="D4672" s="16" t="s">
        <v>650</v>
      </c>
      <c r="E4672" s="17">
        <v>2</v>
      </c>
      <c r="F4672" s="18">
        <v>11</v>
      </c>
    </row>
    <row r="4673" spans="2:6" ht="16.5" customHeight="1" thickBot="1" x14ac:dyDescent="0.3">
      <c r="B4673" s="14">
        <v>46086</v>
      </c>
      <c r="C4673" s="15" t="s">
        <v>123</v>
      </c>
      <c r="D4673" s="16" t="s">
        <v>651</v>
      </c>
      <c r="E4673" s="17">
        <v>2</v>
      </c>
      <c r="F4673" s="18">
        <v>11</v>
      </c>
    </row>
    <row r="4674" spans="2:6" ht="16.5" customHeight="1" thickBot="1" x14ac:dyDescent="0.3">
      <c r="B4674" s="14">
        <v>46086</v>
      </c>
      <c r="C4674" s="15" t="s">
        <v>131</v>
      </c>
      <c r="D4674" s="16" t="s">
        <v>387</v>
      </c>
      <c r="E4674" s="17">
        <v>2</v>
      </c>
      <c r="F4674" s="18">
        <v>11</v>
      </c>
    </row>
    <row r="4675" spans="2:6" ht="16.5" customHeight="1" thickBot="1" x14ac:dyDescent="0.3">
      <c r="B4675" s="14">
        <v>46086</v>
      </c>
      <c r="C4675" s="15" t="s">
        <v>153</v>
      </c>
      <c r="D4675" s="16" t="s">
        <v>685</v>
      </c>
      <c r="E4675" s="17">
        <v>1</v>
      </c>
      <c r="F4675" s="18">
        <v>4.5</v>
      </c>
    </row>
    <row r="4676" spans="2:6" ht="16.5" customHeight="1" thickBot="1" x14ac:dyDescent="0.3">
      <c r="B4676" s="14">
        <v>46086</v>
      </c>
      <c r="C4676" s="15">
        <v>10</v>
      </c>
      <c r="D4676" s="16" t="s">
        <v>700</v>
      </c>
      <c r="E4676" s="17">
        <v>1</v>
      </c>
      <c r="F4676" s="18">
        <v>1</v>
      </c>
    </row>
    <row r="4677" spans="2:6" ht="16.5" customHeight="1" thickBot="1" x14ac:dyDescent="0.3">
      <c r="B4677" s="22">
        <v>46086</v>
      </c>
      <c r="C4677" s="23">
        <v>10009</v>
      </c>
      <c r="D4677" s="24" t="s">
        <v>660</v>
      </c>
      <c r="E4677" s="25">
        <v>2</v>
      </c>
      <c r="F4677" s="26">
        <v>3</v>
      </c>
    </row>
    <row r="4678" spans="2:6" ht="15.75" customHeight="1" x14ac:dyDescent="0.25">
      <c r="B4678" s="14">
        <v>46086</v>
      </c>
      <c r="C4678" s="15" t="s">
        <v>103</v>
      </c>
      <c r="D4678" s="16" t="s">
        <v>653</v>
      </c>
      <c r="E4678" s="17">
        <v>3</v>
      </c>
      <c r="F4678" s="18">
        <v>17.399999999999999</v>
      </c>
    </row>
    <row r="4679" spans="2:6" ht="16.5" customHeight="1" thickBot="1" x14ac:dyDescent="0.3">
      <c r="B4679" s="14">
        <v>46086</v>
      </c>
      <c r="C4679" s="15" t="s">
        <v>104</v>
      </c>
      <c r="D4679" s="16" t="s">
        <v>360</v>
      </c>
      <c r="E4679" s="17">
        <v>1</v>
      </c>
      <c r="F4679" s="18">
        <v>5.8</v>
      </c>
    </row>
    <row r="4680" spans="2:6" ht="16.5" customHeight="1" thickBot="1" x14ac:dyDescent="0.3">
      <c r="B4680" s="14">
        <v>46086</v>
      </c>
      <c r="C4680" s="15" t="s">
        <v>110</v>
      </c>
      <c r="D4680" s="16" t="s">
        <v>667</v>
      </c>
      <c r="E4680" s="17">
        <v>1</v>
      </c>
      <c r="F4680" s="18">
        <v>5.8</v>
      </c>
    </row>
    <row r="4681" spans="2:6" ht="16.5" customHeight="1" thickBot="1" x14ac:dyDescent="0.3">
      <c r="B4681" s="14">
        <v>46086</v>
      </c>
      <c r="C4681" s="15" t="s">
        <v>115</v>
      </c>
      <c r="D4681" s="16" t="s">
        <v>640</v>
      </c>
      <c r="E4681" s="17">
        <v>5</v>
      </c>
      <c r="F4681" s="18">
        <v>29</v>
      </c>
    </row>
    <row r="4682" spans="2:6" ht="16.5" customHeight="1" thickBot="1" x14ac:dyDescent="0.3">
      <c r="B4682" s="14">
        <v>46086</v>
      </c>
      <c r="C4682" s="15" t="s">
        <v>129</v>
      </c>
      <c r="D4682" s="16" t="s">
        <v>385</v>
      </c>
      <c r="E4682" s="17">
        <v>2</v>
      </c>
      <c r="F4682" s="18">
        <v>11</v>
      </c>
    </row>
    <row r="4683" spans="2:6" ht="16.5" customHeight="1" thickBot="1" x14ac:dyDescent="0.3">
      <c r="B4683" s="14">
        <v>46086</v>
      </c>
      <c r="C4683" s="15" t="s">
        <v>132</v>
      </c>
      <c r="D4683" s="16" t="s">
        <v>388</v>
      </c>
      <c r="E4683" s="17">
        <v>1</v>
      </c>
      <c r="F4683" s="18">
        <v>5.8</v>
      </c>
    </row>
    <row r="4684" spans="2:6" ht="16.5" customHeight="1" thickBot="1" x14ac:dyDescent="0.3">
      <c r="B4684" s="14">
        <v>46086</v>
      </c>
      <c r="C4684" s="15" t="s">
        <v>138</v>
      </c>
      <c r="D4684" s="16" t="s">
        <v>394</v>
      </c>
      <c r="E4684" s="17">
        <v>1</v>
      </c>
      <c r="F4684" s="18">
        <v>5.5</v>
      </c>
    </row>
    <row r="4685" spans="2:6" ht="16.5" customHeight="1" thickBot="1" x14ac:dyDescent="0.3">
      <c r="B4685" s="14">
        <v>46086</v>
      </c>
      <c r="C4685" s="15" t="s">
        <v>157</v>
      </c>
      <c r="D4685" s="16" t="s">
        <v>413</v>
      </c>
      <c r="E4685" s="17">
        <v>5</v>
      </c>
      <c r="F4685" s="18">
        <v>32.5</v>
      </c>
    </row>
    <row r="4686" spans="2:6" ht="16.5" customHeight="1" thickBot="1" x14ac:dyDescent="0.3">
      <c r="B4686" s="14">
        <v>46086</v>
      </c>
      <c r="C4686" s="15" t="s">
        <v>165</v>
      </c>
      <c r="D4686" s="16" t="s">
        <v>421</v>
      </c>
      <c r="E4686" s="17">
        <v>1</v>
      </c>
      <c r="F4686" s="18">
        <v>6.5</v>
      </c>
    </row>
    <row r="4687" spans="2:6" ht="16.5" customHeight="1" thickBot="1" x14ac:dyDescent="0.3">
      <c r="B4687" s="14">
        <v>46086</v>
      </c>
      <c r="C4687" s="15" t="s">
        <v>171</v>
      </c>
      <c r="D4687" s="16" t="s">
        <v>670</v>
      </c>
      <c r="E4687" s="17">
        <v>1</v>
      </c>
      <c r="F4687" s="18">
        <v>6</v>
      </c>
    </row>
    <row r="4688" spans="2:6" ht="16.5" customHeight="1" thickBot="1" x14ac:dyDescent="0.3">
      <c r="B4688" s="14">
        <v>46086</v>
      </c>
      <c r="C4688" s="15" t="s">
        <v>179</v>
      </c>
      <c r="D4688" s="16" t="s">
        <v>712</v>
      </c>
      <c r="E4688" s="17">
        <v>1</v>
      </c>
      <c r="F4688" s="18">
        <v>5.3</v>
      </c>
    </row>
    <row r="4689" spans="2:6" ht="16.5" customHeight="1" thickBot="1" x14ac:dyDescent="0.3">
      <c r="B4689" s="14">
        <v>46086</v>
      </c>
      <c r="C4689" s="15" t="s">
        <v>195</v>
      </c>
      <c r="D4689" s="16" t="s">
        <v>451</v>
      </c>
      <c r="E4689" s="17">
        <v>7</v>
      </c>
      <c r="F4689" s="18">
        <v>40.6</v>
      </c>
    </row>
    <row r="4690" spans="2:6" ht="16.5" customHeight="1" thickBot="1" x14ac:dyDescent="0.3">
      <c r="B4690" s="14">
        <v>46086</v>
      </c>
      <c r="C4690" s="15" t="s">
        <v>201</v>
      </c>
      <c r="D4690" s="16" t="s">
        <v>664</v>
      </c>
      <c r="E4690" s="17">
        <v>2</v>
      </c>
      <c r="F4690" s="18">
        <v>11.6</v>
      </c>
    </row>
    <row r="4691" spans="2:6" ht="16.5" customHeight="1" thickBot="1" x14ac:dyDescent="0.3">
      <c r="B4691" s="14">
        <v>46086</v>
      </c>
      <c r="C4691" s="15" t="s">
        <v>213</v>
      </c>
      <c r="D4691" s="16" t="s">
        <v>469</v>
      </c>
      <c r="E4691" s="17">
        <v>1</v>
      </c>
      <c r="F4691" s="18">
        <v>5.8</v>
      </c>
    </row>
    <row r="4692" spans="2:6" ht="16.5" customHeight="1" thickBot="1" x14ac:dyDescent="0.3">
      <c r="B4692" s="14">
        <v>46086</v>
      </c>
      <c r="C4692" s="15" t="s">
        <v>215</v>
      </c>
      <c r="D4692" s="16" t="s">
        <v>471</v>
      </c>
      <c r="E4692" s="17">
        <v>4</v>
      </c>
      <c r="F4692" s="18">
        <v>27.2</v>
      </c>
    </row>
    <row r="4693" spans="2:6" ht="16.5" customHeight="1" thickBot="1" x14ac:dyDescent="0.3">
      <c r="B4693" s="14">
        <v>46086</v>
      </c>
      <c r="C4693" s="15" t="s">
        <v>216</v>
      </c>
      <c r="D4693" s="16" t="s">
        <v>472</v>
      </c>
      <c r="E4693" s="17">
        <v>3</v>
      </c>
      <c r="F4693" s="18">
        <v>18.899999999999999</v>
      </c>
    </row>
    <row r="4694" spans="2:6" ht="16.5" customHeight="1" thickBot="1" x14ac:dyDescent="0.3">
      <c r="B4694" s="14">
        <v>46086</v>
      </c>
      <c r="C4694" s="15" t="s">
        <v>219</v>
      </c>
      <c r="D4694" s="16" t="s">
        <v>475</v>
      </c>
      <c r="E4694" s="17">
        <v>1</v>
      </c>
      <c r="F4694" s="18">
        <v>6.3</v>
      </c>
    </row>
    <row r="4695" spans="2:6" ht="16.5" customHeight="1" thickBot="1" x14ac:dyDescent="0.3">
      <c r="B4695" s="14">
        <v>46086</v>
      </c>
      <c r="C4695" s="15" t="s">
        <v>223</v>
      </c>
      <c r="D4695" s="16" t="s">
        <v>479</v>
      </c>
      <c r="E4695" s="17">
        <v>1</v>
      </c>
      <c r="F4695" s="18">
        <v>5.8</v>
      </c>
    </row>
    <row r="4696" spans="2:6" ht="16.5" customHeight="1" thickBot="1" x14ac:dyDescent="0.3">
      <c r="B4696" s="14">
        <v>46086</v>
      </c>
      <c r="C4696" s="15" t="s">
        <v>225</v>
      </c>
      <c r="D4696" s="16" t="s">
        <v>481</v>
      </c>
      <c r="E4696" s="17">
        <v>2</v>
      </c>
      <c r="F4696" s="18">
        <v>12.6</v>
      </c>
    </row>
    <row r="4697" spans="2:6" ht="16.5" customHeight="1" thickBot="1" x14ac:dyDescent="0.3">
      <c r="B4697" s="14">
        <v>46086</v>
      </c>
      <c r="C4697" s="15" t="s">
        <v>226</v>
      </c>
      <c r="D4697" s="16" t="s">
        <v>482</v>
      </c>
      <c r="E4697" s="17">
        <v>3</v>
      </c>
      <c r="F4697" s="18">
        <v>17.399999999999999</v>
      </c>
    </row>
    <row r="4698" spans="2:6" ht="16.5" customHeight="1" thickBot="1" x14ac:dyDescent="0.3">
      <c r="B4698" s="14">
        <v>46086</v>
      </c>
      <c r="C4698" s="15" t="s">
        <v>231</v>
      </c>
      <c r="D4698" s="16" t="s">
        <v>487</v>
      </c>
      <c r="E4698" s="17">
        <v>4</v>
      </c>
      <c r="F4698" s="18">
        <v>27.2</v>
      </c>
    </row>
    <row r="4699" spans="2:6" ht="16.5" customHeight="1" thickBot="1" x14ac:dyDescent="0.3">
      <c r="B4699" s="14">
        <v>46086</v>
      </c>
      <c r="C4699" s="15" t="s">
        <v>232</v>
      </c>
      <c r="D4699" s="16" t="s">
        <v>488</v>
      </c>
      <c r="E4699" s="17">
        <v>4</v>
      </c>
      <c r="F4699" s="18">
        <v>23.2</v>
      </c>
    </row>
    <row r="4700" spans="2:6" ht="16.5" customHeight="1" thickBot="1" x14ac:dyDescent="0.3">
      <c r="B4700" s="14">
        <v>46086</v>
      </c>
      <c r="C4700" s="15" t="s">
        <v>235</v>
      </c>
      <c r="D4700" s="16" t="s">
        <v>702</v>
      </c>
      <c r="E4700" s="17">
        <v>2</v>
      </c>
      <c r="F4700" s="18">
        <v>11.6</v>
      </c>
    </row>
    <row r="4701" spans="2:6" ht="16.5" customHeight="1" thickBot="1" x14ac:dyDescent="0.3">
      <c r="B4701" s="14">
        <v>46086</v>
      </c>
      <c r="C4701" s="15" t="s">
        <v>206</v>
      </c>
      <c r="D4701" s="16" t="s">
        <v>462</v>
      </c>
      <c r="E4701" s="17">
        <v>1</v>
      </c>
      <c r="F4701" s="18">
        <v>3.1</v>
      </c>
    </row>
    <row r="4702" spans="2:6" ht="16.5" customHeight="1" thickBot="1" x14ac:dyDescent="0.3">
      <c r="B4702" s="14">
        <v>46086</v>
      </c>
      <c r="C4702" s="15" t="s">
        <v>200</v>
      </c>
      <c r="D4702" s="16" t="s">
        <v>646</v>
      </c>
      <c r="E4702" s="17">
        <v>1</v>
      </c>
      <c r="F4702" s="18">
        <v>8</v>
      </c>
    </row>
    <row r="4703" spans="2:6" ht="16.5" customHeight="1" thickBot="1" x14ac:dyDescent="0.3">
      <c r="B4703" s="14">
        <v>46086</v>
      </c>
      <c r="C4703" s="15">
        <v>10048</v>
      </c>
      <c r="D4703" s="16" t="s">
        <v>722</v>
      </c>
      <c r="E4703" s="17">
        <v>1</v>
      </c>
      <c r="F4703" s="18">
        <v>5.5</v>
      </c>
    </row>
    <row r="4704" spans="2:6" ht="16.5" customHeight="1" thickBot="1" x14ac:dyDescent="0.3">
      <c r="B4704" s="14">
        <v>46086</v>
      </c>
      <c r="C4704" s="15" t="s">
        <v>116</v>
      </c>
      <c r="D4704" s="16" t="s">
        <v>665</v>
      </c>
      <c r="E4704" s="17">
        <v>1</v>
      </c>
      <c r="F4704" s="18">
        <v>5.5</v>
      </c>
    </row>
    <row r="4705" spans="2:6" ht="16.5" customHeight="1" thickBot="1" x14ac:dyDescent="0.3">
      <c r="B4705" s="14">
        <v>46086</v>
      </c>
      <c r="C4705" s="15" t="s">
        <v>122</v>
      </c>
      <c r="D4705" s="16" t="s">
        <v>650</v>
      </c>
      <c r="E4705" s="17">
        <v>1</v>
      </c>
      <c r="F4705" s="18">
        <v>5.5</v>
      </c>
    </row>
    <row r="4706" spans="2:6" ht="16.5" customHeight="1" thickBot="1" x14ac:dyDescent="0.3">
      <c r="B4706" s="14">
        <v>46086</v>
      </c>
      <c r="C4706" s="15" t="s">
        <v>123</v>
      </c>
      <c r="D4706" s="16" t="s">
        <v>651</v>
      </c>
      <c r="E4706" s="17">
        <v>3</v>
      </c>
      <c r="F4706" s="18">
        <v>16.5</v>
      </c>
    </row>
    <row r="4707" spans="2:6" ht="16.5" customHeight="1" thickBot="1" x14ac:dyDescent="0.3">
      <c r="B4707" s="14">
        <v>46086</v>
      </c>
      <c r="C4707" s="15" t="s">
        <v>131</v>
      </c>
      <c r="D4707" s="16" t="s">
        <v>387</v>
      </c>
      <c r="E4707" s="17">
        <v>2</v>
      </c>
      <c r="F4707" s="18">
        <v>11</v>
      </c>
    </row>
    <row r="4708" spans="2:6" ht="16.5" customHeight="1" thickBot="1" x14ac:dyDescent="0.3">
      <c r="B4708" s="14">
        <v>46086</v>
      </c>
      <c r="C4708" s="15" t="s">
        <v>142</v>
      </c>
      <c r="D4708" s="16" t="s">
        <v>659</v>
      </c>
      <c r="E4708" s="17">
        <v>2</v>
      </c>
      <c r="F4708" s="18">
        <v>8.6</v>
      </c>
    </row>
    <row r="4709" spans="2:6" ht="16.5" customHeight="1" thickBot="1" x14ac:dyDescent="0.3">
      <c r="B4709" s="14">
        <v>46086</v>
      </c>
      <c r="C4709" s="15" t="s">
        <v>148</v>
      </c>
      <c r="D4709" s="16" t="s">
        <v>404</v>
      </c>
      <c r="E4709" s="17">
        <v>1</v>
      </c>
      <c r="F4709" s="18">
        <v>5</v>
      </c>
    </row>
    <row r="4710" spans="2:6" ht="16.5" customHeight="1" thickBot="1" x14ac:dyDescent="0.3">
      <c r="B4710" s="14">
        <v>46086</v>
      </c>
      <c r="C4710" s="15" t="s">
        <v>153</v>
      </c>
      <c r="D4710" s="16" t="s">
        <v>685</v>
      </c>
      <c r="E4710" s="17">
        <v>1</v>
      </c>
      <c r="F4710" s="18">
        <v>4.5</v>
      </c>
    </row>
    <row r="4711" spans="2:6" ht="16.5" customHeight="1" thickBot="1" x14ac:dyDescent="0.3">
      <c r="B4711" s="14">
        <v>46086</v>
      </c>
      <c r="C4711" s="15">
        <v>10</v>
      </c>
      <c r="D4711" s="16" t="s">
        <v>700</v>
      </c>
      <c r="E4711" s="17">
        <v>1</v>
      </c>
      <c r="F4711" s="18">
        <v>1</v>
      </c>
    </row>
    <row r="4712" spans="2:6" ht="16.5" customHeight="1" thickBot="1" x14ac:dyDescent="0.3">
      <c r="B4712" s="14">
        <v>46086</v>
      </c>
      <c r="C4712" s="15">
        <v>10008</v>
      </c>
      <c r="D4712" s="16" t="s">
        <v>652</v>
      </c>
      <c r="E4712" s="17">
        <v>3</v>
      </c>
      <c r="F4712" s="18">
        <v>6.6</v>
      </c>
    </row>
    <row r="4713" spans="2:6" ht="16.5" customHeight="1" thickBot="1" x14ac:dyDescent="0.3">
      <c r="B4713" s="22">
        <v>46086</v>
      </c>
      <c r="C4713" s="23">
        <v>10194</v>
      </c>
      <c r="D4713" s="24" t="s">
        <v>730</v>
      </c>
      <c r="E4713" s="25">
        <v>1</v>
      </c>
      <c r="F4713" s="26">
        <v>1.7</v>
      </c>
    </row>
    <row r="4714" spans="2:6" ht="15.75" customHeight="1" x14ac:dyDescent="0.25">
      <c r="B4714" s="14">
        <v>46087</v>
      </c>
      <c r="C4714" s="15" t="s">
        <v>103</v>
      </c>
      <c r="D4714" s="16" t="s">
        <v>653</v>
      </c>
      <c r="E4714" s="17">
        <v>2</v>
      </c>
      <c r="F4714" s="18">
        <v>11.6</v>
      </c>
    </row>
    <row r="4715" spans="2:6" ht="16.5" customHeight="1" thickBot="1" x14ac:dyDescent="0.3">
      <c r="B4715" s="14">
        <v>46087</v>
      </c>
      <c r="C4715" s="15" t="s">
        <v>110</v>
      </c>
      <c r="D4715" s="16" t="s">
        <v>667</v>
      </c>
      <c r="E4715" s="17">
        <v>2</v>
      </c>
      <c r="F4715" s="18">
        <v>11.6</v>
      </c>
    </row>
    <row r="4716" spans="2:6" ht="16.5" customHeight="1" thickBot="1" x14ac:dyDescent="0.3">
      <c r="B4716" s="14">
        <v>46087</v>
      </c>
      <c r="C4716" s="15" t="s">
        <v>111</v>
      </c>
      <c r="D4716" s="16" t="s">
        <v>367</v>
      </c>
      <c r="E4716" s="17">
        <v>3</v>
      </c>
      <c r="F4716" s="18">
        <v>17.399999999999999</v>
      </c>
    </row>
    <row r="4717" spans="2:6" ht="16.5" customHeight="1" thickBot="1" x14ac:dyDescent="0.3">
      <c r="B4717" s="14">
        <v>46087</v>
      </c>
      <c r="C4717" s="15" t="s">
        <v>114</v>
      </c>
      <c r="D4717" s="16" t="s">
        <v>370</v>
      </c>
      <c r="E4717" s="17">
        <v>1</v>
      </c>
      <c r="F4717" s="18">
        <v>5.5</v>
      </c>
    </row>
    <row r="4718" spans="2:6" ht="16.5" customHeight="1" thickBot="1" x14ac:dyDescent="0.3">
      <c r="B4718" s="14">
        <v>46087</v>
      </c>
      <c r="C4718" s="15" t="s">
        <v>115</v>
      </c>
      <c r="D4718" s="16" t="s">
        <v>640</v>
      </c>
      <c r="E4718" s="17">
        <v>2</v>
      </c>
      <c r="F4718" s="18">
        <v>11.6</v>
      </c>
    </row>
    <row r="4719" spans="2:6" ht="16.5" customHeight="1" thickBot="1" x14ac:dyDescent="0.3">
      <c r="B4719" s="14">
        <v>46087</v>
      </c>
      <c r="C4719" s="15" t="s">
        <v>130</v>
      </c>
      <c r="D4719" s="16" t="s">
        <v>386</v>
      </c>
      <c r="E4719" s="17">
        <v>1</v>
      </c>
      <c r="F4719" s="18">
        <v>5.8</v>
      </c>
    </row>
    <row r="4720" spans="2:6" ht="16.5" customHeight="1" thickBot="1" x14ac:dyDescent="0.3">
      <c r="B4720" s="14">
        <v>46087</v>
      </c>
      <c r="C4720" s="15" t="s">
        <v>132</v>
      </c>
      <c r="D4720" s="16" t="s">
        <v>388</v>
      </c>
      <c r="E4720" s="17">
        <v>1</v>
      </c>
      <c r="F4720" s="18">
        <v>5.8</v>
      </c>
    </row>
    <row r="4721" spans="2:6" ht="16.5" customHeight="1" thickBot="1" x14ac:dyDescent="0.3">
      <c r="B4721" s="14">
        <v>46087</v>
      </c>
      <c r="C4721" s="15" t="s">
        <v>136</v>
      </c>
      <c r="D4721" s="16" t="s">
        <v>726</v>
      </c>
      <c r="E4721" s="17">
        <v>2</v>
      </c>
      <c r="F4721" s="18">
        <v>10</v>
      </c>
    </row>
    <row r="4722" spans="2:6" ht="16.5" customHeight="1" thickBot="1" x14ac:dyDescent="0.3">
      <c r="B4722" s="14">
        <v>46087</v>
      </c>
      <c r="C4722" s="15" t="s">
        <v>138</v>
      </c>
      <c r="D4722" s="16" t="s">
        <v>394</v>
      </c>
      <c r="E4722" s="17">
        <v>4</v>
      </c>
      <c r="F4722" s="18">
        <v>22</v>
      </c>
    </row>
    <row r="4723" spans="2:6" ht="16.5" customHeight="1" thickBot="1" x14ac:dyDescent="0.3">
      <c r="B4723" s="14">
        <v>46087</v>
      </c>
      <c r="C4723" s="15" t="s">
        <v>139</v>
      </c>
      <c r="D4723" s="16" t="s">
        <v>395</v>
      </c>
      <c r="E4723" s="17">
        <v>1</v>
      </c>
      <c r="F4723" s="18">
        <v>5.5</v>
      </c>
    </row>
    <row r="4724" spans="2:6" ht="16.5" customHeight="1" thickBot="1" x14ac:dyDescent="0.3">
      <c r="B4724" s="14">
        <v>46087</v>
      </c>
      <c r="C4724" s="15" t="s">
        <v>151</v>
      </c>
      <c r="D4724" s="16" t="s">
        <v>407</v>
      </c>
      <c r="E4724" s="17">
        <v>1</v>
      </c>
      <c r="F4724" s="18">
        <v>5.5</v>
      </c>
    </row>
    <row r="4725" spans="2:6" ht="16.5" customHeight="1" thickBot="1" x14ac:dyDescent="0.3">
      <c r="B4725" s="14">
        <v>46087</v>
      </c>
      <c r="C4725" s="15" t="s">
        <v>157</v>
      </c>
      <c r="D4725" s="16" t="s">
        <v>413</v>
      </c>
      <c r="E4725" s="17">
        <v>5</v>
      </c>
      <c r="F4725" s="18">
        <v>32.5</v>
      </c>
    </row>
    <row r="4726" spans="2:6" ht="16.5" customHeight="1" thickBot="1" x14ac:dyDescent="0.3">
      <c r="B4726" s="14">
        <v>46087</v>
      </c>
      <c r="C4726" s="15" t="s">
        <v>163</v>
      </c>
      <c r="D4726" s="16" t="s">
        <v>696</v>
      </c>
      <c r="E4726" s="17">
        <v>1</v>
      </c>
      <c r="F4726" s="18">
        <v>5.8</v>
      </c>
    </row>
    <row r="4727" spans="2:6" ht="16.5" customHeight="1" thickBot="1" x14ac:dyDescent="0.3">
      <c r="B4727" s="14">
        <v>46087</v>
      </c>
      <c r="C4727" s="15" t="s">
        <v>171</v>
      </c>
      <c r="D4727" s="16" t="s">
        <v>670</v>
      </c>
      <c r="E4727" s="17">
        <v>1</v>
      </c>
      <c r="F4727" s="18">
        <v>6</v>
      </c>
    </row>
    <row r="4728" spans="2:6" ht="16.5" customHeight="1" thickBot="1" x14ac:dyDescent="0.3">
      <c r="B4728" s="14">
        <v>46087</v>
      </c>
      <c r="C4728" s="15" t="s">
        <v>172</v>
      </c>
      <c r="D4728" s="16" t="s">
        <v>643</v>
      </c>
      <c r="E4728" s="17">
        <v>1</v>
      </c>
      <c r="F4728" s="18">
        <v>5.7</v>
      </c>
    </row>
    <row r="4729" spans="2:6" ht="16.5" customHeight="1" thickBot="1" x14ac:dyDescent="0.3">
      <c r="B4729" s="14">
        <v>46087</v>
      </c>
      <c r="C4729" s="15" t="s">
        <v>179</v>
      </c>
      <c r="D4729" s="16" t="s">
        <v>712</v>
      </c>
      <c r="E4729" s="17">
        <v>1</v>
      </c>
      <c r="F4729" s="18">
        <v>5.3</v>
      </c>
    </row>
    <row r="4730" spans="2:6" ht="16.5" customHeight="1" thickBot="1" x14ac:dyDescent="0.3">
      <c r="B4730" s="14">
        <v>46087</v>
      </c>
      <c r="C4730" s="15" t="s">
        <v>182</v>
      </c>
      <c r="D4730" s="16" t="s">
        <v>711</v>
      </c>
      <c r="E4730" s="17">
        <v>2</v>
      </c>
      <c r="F4730" s="18">
        <v>10.4</v>
      </c>
    </row>
    <row r="4731" spans="2:6" ht="16.5" customHeight="1" thickBot="1" x14ac:dyDescent="0.3">
      <c r="B4731" s="14">
        <v>46087</v>
      </c>
      <c r="C4731" s="15" t="s">
        <v>183</v>
      </c>
      <c r="D4731" s="16" t="s">
        <v>439</v>
      </c>
      <c r="E4731" s="17">
        <v>2</v>
      </c>
      <c r="F4731" s="18">
        <v>11</v>
      </c>
    </row>
    <row r="4732" spans="2:6" ht="16.5" customHeight="1" thickBot="1" x14ac:dyDescent="0.3">
      <c r="B4732" s="14">
        <v>46087</v>
      </c>
      <c r="C4732" s="15" t="s">
        <v>195</v>
      </c>
      <c r="D4732" s="16" t="s">
        <v>451</v>
      </c>
      <c r="E4732" s="17">
        <v>6</v>
      </c>
      <c r="F4732" s="18">
        <v>34.799999999999997</v>
      </c>
    </row>
    <row r="4733" spans="2:6" ht="16.5" customHeight="1" thickBot="1" x14ac:dyDescent="0.3">
      <c r="B4733" s="14">
        <v>46087</v>
      </c>
      <c r="C4733" s="15" t="s">
        <v>201</v>
      </c>
      <c r="D4733" s="16" t="s">
        <v>664</v>
      </c>
      <c r="E4733" s="17">
        <v>1</v>
      </c>
      <c r="F4733" s="18">
        <v>5.8</v>
      </c>
    </row>
    <row r="4734" spans="2:6" ht="16.5" customHeight="1" thickBot="1" x14ac:dyDescent="0.3">
      <c r="B4734" s="14">
        <v>46087</v>
      </c>
      <c r="C4734" s="15" t="s">
        <v>215</v>
      </c>
      <c r="D4734" s="16" t="s">
        <v>471</v>
      </c>
      <c r="E4734" s="17">
        <v>4</v>
      </c>
      <c r="F4734" s="18">
        <v>27.2</v>
      </c>
    </row>
    <row r="4735" spans="2:6" ht="16.5" customHeight="1" thickBot="1" x14ac:dyDescent="0.3">
      <c r="B4735" s="14">
        <v>46087</v>
      </c>
      <c r="C4735" s="15" t="s">
        <v>219</v>
      </c>
      <c r="D4735" s="16" t="s">
        <v>475</v>
      </c>
      <c r="E4735" s="17">
        <v>2</v>
      </c>
      <c r="F4735" s="18">
        <v>12.6</v>
      </c>
    </row>
    <row r="4736" spans="2:6" ht="16.5" customHeight="1" thickBot="1" x14ac:dyDescent="0.3">
      <c r="B4736" s="14">
        <v>46087</v>
      </c>
      <c r="C4736" s="15" t="s">
        <v>220</v>
      </c>
      <c r="D4736" s="16" t="s">
        <v>656</v>
      </c>
      <c r="E4736" s="17">
        <v>1</v>
      </c>
      <c r="F4736" s="18">
        <v>5.3</v>
      </c>
    </row>
    <row r="4737" spans="2:6" ht="16.5" customHeight="1" thickBot="1" x14ac:dyDescent="0.3">
      <c r="B4737" s="14">
        <v>46087</v>
      </c>
      <c r="C4737" s="15" t="s">
        <v>225</v>
      </c>
      <c r="D4737" s="16" t="s">
        <v>481</v>
      </c>
      <c r="E4737" s="17">
        <v>1</v>
      </c>
      <c r="F4737" s="18">
        <v>6.3</v>
      </c>
    </row>
    <row r="4738" spans="2:6" ht="16.5" customHeight="1" thickBot="1" x14ac:dyDescent="0.3">
      <c r="B4738" s="14">
        <v>46087</v>
      </c>
      <c r="C4738" s="15" t="s">
        <v>226</v>
      </c>
      <c r="D4738" s="16" t="s">
        <v>482</v>
      </c>
      <c r="E4738" s="17">
        <v>1</v>
      </c>
      <c r="F4738" s="18">
        <v>5.8</v>
      </c>
    </row>
    <row r="4739" spans="2:6" ht="16.5" customHeight="1" thickBot="1" x14ac:dyDescent="0.3">
      <c r="B4739" s="14">
        <v>46087</v>
      </c>
      <c r="C4739" s="15" t="s">
        <v>231</v>
      </c>
      <c r="D4739" s="16" t="s">
        <v>487</v>
      </c>
      <c r="E4739" s="17">
        <v>2</v>
      </c>
      <c r="F4739" s="18">
        <v>13.6</v>
      </c>
    </row>
    <row r="4740" spans="2:6" ht="16.5" customHeight="1" thickBot="1" x14ac:dyDescent="0.3">
      <c r="B4740" s="14">
        <v>46087</v>
      </c>
      <c r="C4740" s="15" t="s">
        <v>232</v>
      </c>
      <c r="D4740" s="16" t="s">
        <v>488</v>
      </c>
      <c r="E4740" s="17">
        <v>3</v>
      </c>
      <c r="F4740" s="18">
        <v>17.399999999999999</v>
      </c>
    </row>
    <row r="4741" spans="2:6" ht="16.5" customHeight="1" thickBot="1" x14ac:dyDescent="0.3">
      <c r="B4741" s="14">
        <v>46087</v>
      </c>
      <c r="C4741" s="15" t="s">
        <v>235</v>
      </c>
      <c r="D4741" s="16" t="s">
        <v>702</v>
      </c>
      <c r="E4741" s="17">
        <v>1</v>
      </c>
      <c r="F4741" s="18">
        <v>5.8</v>
      </c>
    </row>
    <row r="4742" spans="2:6" ht="16.5" customHeight="1" thickBot="1" x14ac:dyDescent="0.3">
      <c r="B4742" s="14">
        <v>46087</v>
      </c>
      <c r="C4742" s="15" t="s">
        <v>210</v>
      </c>
      <c r="D4742" s="16" t="s">
        <v>466</v>
      </c>
      <c r="E4742" s="17">
        <v>1</v>
      </c>
      <c r="F4742" s="18">
        <v>2.8</v>
      </c>
    </row>
    <row r="4743" spans="2:6" ht="16.5" customHeight="1" thickBot="1" x14ac:dyDescent="0.3">
      <c r="B4743" s="14">
        <v>46087</v>
      </c>
      <c r="C4743" s="15" t="s">
        <v>204</v>
      </c>
      <c r="D4743" s="16" t="s">
        <v>668</v>
      </c>
      <c r="E4743" s="17">
        <v>1</v>
      </c>
      <c r="F4743" s="18">
        <v>8.3000000000000007</v>
      </c>
    </row>
    <row r="4744" spans="2:6" ht="16.5" customHeight="1" thickBot="1" x14ac:dyDescent="0.3">
      <c r="B4744" s="14">
        <v>46087</v>
      </c>
      <c r="C4744" s="15">
        <v>10023</v>
      </c>
      <c r="D4744" s="16" t="s">
        <v>675</v>
      </c>
      <c r="E4744" s="17">
        <v>1</v>
      </c>
      <c r="F4744" s="18">
        <v>8.9</v>
      </c>
    </row>
    <row r="4745" spans="2:6" ht="16.5" customHeight="1" thickBot="1" x14ac:dyDescent="0.3">
      <c r="B4745" s="14">
        <v>46087</v>
      </c>
      <c r="C4745" s="15">
        <v>10035</v>
      </c>
      <c r="D4745" s="16" t="s">
        <v>718</v>
      </c>
      <c r="E4745" s="17">
        <v>1</v>
      </c>
      <c r="F4745" s="18">
        <v>8.9</v>
      </c>
    </row>
    <row r="4746" spans="2:6" ht="16.5" customHeight="1" thickBot="1" x14ac:dyDescent="0.3">
      <c r="B4746" s="14">
        <v>46087</v>
      </c>
      <c r="C4746" s="15">
        <v>10199</v>
      </c>
      <c r="D4746" s="16" t="s">
        <v>737</v>
      </c>
      <c r="E4746" s="17">
        <v>1</v>
      </c>
      <c r="F4746" s="18">
        <v>8.9</v>
      </c>
    </row>
    <row r="4747" spans="2:6" ht="32.25" customHeight="1" thickBot="1" x14ac:dyDescent="0.3">
      <c r="B4747" s="14">
        <v>46087</v>
      </c>
      <c r="C4747" s="15" t="s">
        <v>116</v>
      </c>
      <c r="D4747" s="16" t="s">
        <v>665</v>
      </c>
      <c r="E4747" s="17">
        <v>1</v>
      </c>
      <c r="F4747" s="18">
        <v>5.5</v>
      </c>
    </row>
    <row r="4748" spans="2:6" ht="16.5" customHeight="1" thickBot="1" x14ac:dyDescent="0.3">
      <c r="B4748" s="14">
        <v>46087</v>
      </c>
      <c r="C4748" s="15" t="s">
        <v>118</v>
      </c>
      <c r="D4748" s="16" t="s">
        <v>649</v>
      </c>
      <c r="E4748" s="17">
        <v>6</v>
      </c>
      <c r="F4748" s="18">
        <v>33</v>
      </c>
    </row>
    <row r="4749" spans="2:6" ht="16.5" customHeight="1" thickBot="1" x14ac:dyDescent="0.3">
      <c r="B4749" s="14">
        <v>46087</v>
      </c>
      <c r="C4749" s="15" t="s">
        <v>119</v>
      </c>
      <c r="D4749" s="16" t="s">
        <v>657</v>
      </c>
      <c r="E4749" s="17">
        <v>1</v>
      </c>
      <c r="F4749" s="18">
        <v>5.5</v>
      </c>
    </row>
    <row r="4750" spans="2:6" ht="16.5" customHeight="1" thickBot="1" x14ac:dyDescent="0.3">
      <c r="B4750" s="14">
        <v>46087</v>
      </c>
      <c r="C4750" s="15" t="s">
        <v>121</v>
      </c>
      <c r="D4750" s="16" t="s">
        <v>658</v>
      </c>
      <c r="E4750" s="17">
        <v>2</v>
      </c>
      <c r="F4750" s="18">
        <v>11</v>
      </c>
    </row>
    <row r="4751" spans="2:6" ht="16.5" customHeight="1" thickBot="1" x14ac:dyDescent="0.3">
      <c r="B4751" s="14">
        <v>46087</v>
      </c>
      <c r="C4751" s="15" t="s">
        <v>123</v>
      </c>
      <c r="D4751" s="16" t="s">
        <v>651</v>
      </c>
      <c r="E4751" s="17">
        <v>5</v>
      </c>
      <c r="F4751" s="18">
        <v>27.5</v>
      </c>
    </row>
    <row r="4752" spans="2:6" ht="16.5" customHeight="1" thickBot="1" x14ac:dyDescent="0.3">
      <c r="B4752" s="14">
        <v>46087</v>
      </c>
      <c r="C4752" s="15" t="s">
        <v>131</v>
      </c>
      <c r="D4752" s="16" t="s">
        <v>387</v>
      </c>
      <c r="E4752" s="17">
        <v>1</v>
      </c>
      <c r="F4752" s="18">
        <v>5.5</v>
      </c>
    </row>
    <row r="4753" spans="2:6" ht="16.5" customHeight="1" thickBot="1" x14ac:dyDescent="0.3">
      <c r="B4753" s="14">
        <v>46087</v>
      </c>
      <c r="C4753" s="15" t="s">
        <v>134</v>
      </c>
      <c r="D4753" s="16" t="s">
        <v>390</v>
      </c>
      <c r="E4753" s="17">
        <v>1</v>
      </c>
      <c r="F4753" s="18">
        <v>5.5</v>
      </c>
    </row>
    <row r="4754" spans="2:6" ht="16.5" customHeight="1" thickBot="1" x14ac:dyDescent="0.3">
      <c r="B4754" s="14">
        <v>46087</v>
      </c>
      <c r="C4754" s="15" t="s">
        <v>144</v>
      </c>
      <c r="D4754" s="16" t="s">
        <v>400</v>
      </c>
      <c r="E4754" s="17">
        <v>1</v>
      </c>
      <c r="F4754" s="18">
        <v>5</v>
      </c>
    </row>
    <row r="4755" spans="2:6" ht="16.5" customHeight="1" thickBot="1" x14ac:dyDescent="0.3">
      <c r="B4755" s="14">
        <v>46087</v>
      </c>
      <c r="C4755" s="15">
        <v>10008</v>
      </c>
      <c r="D4755" s="16" t="s">
        <v>652</v>
      </c>
      <c r="E4755" s="17">
        <v>1</v>
      </c>
      <c r="F4755" s="18">
        <v>2.2000000000000002</v>
      </c>
    </row>
    <row r="4756" spans="2:6" ht="16.5" customHeight="1" thickBot="1" x14ac:dyDescent="0.3">
      <c r="B4756" s="22">
        <v>46087</v>
      </c>
      <c r="C4756" s="23">
        <v>10155</v>
      </c>
      <c r="D4756" s="24" t="s">
        <v>701</v>
      </c>
      <c r="E4756" s="25">
        <v>2</v>
      </c>
      <c r="F4756" s="26">
        <v>3.4</v>
      </c>
    </row>
    <row r="4757" spans="2:6" ht="15.75" customHeight="1" x14ac:dyDescent="0.25">
      <c r="B4757" s="14">
        <v>46088</v>
      </c>
      <c r="C4757" s="15" t="s">
        <v>103</v>
      </c>
      <c r="D4757" s="16" t="s">
        <v>653</v>
      </c>
      <c r="E4757" s="17">
        <v>1</v>
      </c>
      <c r="F4757" s="18">
        <v>5.8</v>
      </c>
    </row>
    <row r="4758" spans="2:6" ht="16.5" customHeight="1" thickBot="1" x14ac:dyDescent="0.3">
      <c r="B4758" s="14">
        <v>46088</v>
      </c>
      <c r="C4758" s="15" t="s">
        <v>104</v>
      </c>
      <c r="D4758" s="16" t="s">
        <v>360</v>
      </c>
      <c r="E4758" s="17">
        <v>1</v>
      </c>
      <c r="F4758" s="18">
        <v>5.8</v>
      </c>
    </row>
    <row r="4759" spans="2:6" ht="16.5" customHeight="1" thickBot="1" x14ac:dyDescent="0.3">
      <c r="B4759" s="14">
        <v>46088</v>
      </c>
      <c r="C4759" s="15" t="s">
        <v>106</v>
      </c>
      <c r="D4759" s="16" t="s">
        <v>710</v>
      </c>
      <c r="E4759" s="17">
        <v>2</v>
      </c>
      <c r="F4759" s="18">
        <v>10</v>
      </c>
    </row>
    <row r="4760" spans="2:6" ht="16.5" customHeight="1" thickBot="1" x14ac:dyDescent="0.3">
      <c r="B4760" s="14">
        <v>46088</v>
      </c>
      <c r="C4760" s="15" t="s">
        <v>110</v>
      </c>
      <c r="D4760" s="16" t="s">
        <v>667</v>
      </c>
      <c r="E4760" s="17">
        <v>1</v>
      </c>
      <c r="F4760" s="18">
        <v>5.8</v>
      </c>
    </row>
    <row r="4761" spans="2:6" ht="16.5" customHeight="1" thickBot="1" x14ac:dyDescent="0.3">
      <c r="B4761" s="14">
        <v>46088</v>
      </c>
      <c r="C4761" s="15" t="s">
        <v>111</v>
      </c>
      <c r="D4761" s="16" t="s">
        <v>367</v>
      </c>
      <c r="E4761" s="17">
        <v>1</v>
      </c>
      <c r="F4761" s="18">
        <v>5.8</v>
      </c>
    </row>
    <row r="4762" spans="2:6" ht="16.5" customHeight="1" thickBot="1" x14ac:dyDescent="0.3">
      <c r="B4762" s="14">
        <v>46088</v>
      </c>
      <c r="C4762" s="15" t="s">
        <v>114</v>
      </c>
      <c r="D4762" s="16" t="s">
        <v>370</v>
      </c>
      <c r="E4762" s="17">
        <v>1</v>
      </c>
      <c r="F4762" s="18">
        <v>5.5</v>
      </c>
    </row>
    <row r="4763" spans="2:6" ht="16.5" customHeight="1" thickBot="1" x14ac:dyDescent="0.3">
      <c r="B4763" s="14">
        <v>46088</v>
      </c>
      <c r="C4763" s="15" t="s">
        <v>125</v>
      </c>
      <c r="D4763" s="16" t="s">
        <v>381</v>
      </c>
      <c r="E4763" s="17">
        <v>1</v>
      </c>
      <c r="F4763" s="18">
        <v>5.5</v>
      </c>
    </row>
    <row r="4764" spans="2:6" ht="16.5" customHeight="1" thickBot="1" x14ac:dyDescent="0.3">
      <c r="B4764" s="14">
        <v>46088</v>
      </c>
      <c r="C4764" s="15" t="s">
        <v>129</v>
      </c>
      <c r="D4764" s="16" t="s">
        <v>385</v>
      </c>
      <c r="E4764" s="17">
        <v>2</v>
      </c>
      <c r="F4764" s="18">
        <v>11</v>
      </c>
    </row>
    <row r="4765" spans="2:6" ht="16.5" customHeight="1" thickBot="1" x14ac:dyDescent="0.3">
      <c r="B4765" s="14">
        <v>46088</v>
      </c>
      <c r="C4765" s="15" t="s">
        <v>132</v>
      </c>
      <c r="D4765" s="16" t="s">
        <v>388</v>
      </c>
      <c r="E4765" s="17">
        <v>1</v>
      </c>
      <c r="F4765" s="18">
        <v>5.8</v>
      </c>
    </row>
    <row r="4766" spans="2:6" ht="16.5" customHeight="1" thickBot="1" x14ac:dyDescent="0.3">
      <c r="B4766" s="14">
        <v>46088</v>
      </c>
      <c r="C4766" s="15" t="s">
        <v>136</v>
      </c>
      <c r="D4766" s="16" t="s">
        <v>726</v>
      </c>
      <c r="E4766" s="17">
        <v>1</v>
      </c>
      <c r="F4766" s="18">
        <v>5</v>
      </c>
    </row>
    <row r="4767" spans="2:6" ht="16.5" customHeight="1" thickBot="1" x14ac:dyDescent="0.3">
      <c r="B4767" s="14">
        <v>46088</v>
      </c>
      <c r="C4767" s="15" t="s">
        <v>139</v>
      </c>
      <c r="D4767" s="16" t="s">
        <v>395</v>
      </c>
      <c r="E4767" s="17">
        <v>3</v>
      </c>
      <c r="F4767" s="18">
        <v>16.5</v>
      </c>
    </row>
    <row r="4768" spans="2:6" ht="16.5" customHeight="1" thickBot="1" x14ac:dyDescent="0.3">
      <c r="B4768" s="14">
        <v>46088</v>
      </c>
      <c r="C4768" s="15" t="s">
        <v>150</v>
      </c>
      <c r="D4768" s="16" t="s">
        <v>406</v>
      </c>
      <c r="E4768" s="17">
        <v>1</v>
      </c>
      <c r="F4768" s="18">
        <v>5.5</v>
      </c>
    </row>
    <row r="4769" spans="2:6" ht="16.5" customHeight="1" thickBot="1" x14ac:dyDescent="0.3">
      <c r="B4769" s="14">
        <v>46088</v>
      </c>
      <c r="C4769" s="15" t="s">
        <v>157</v>
      </c>
      <c r="D4769" s="16" t="s">
        <v>413</v>
      </c>
      <c r="E4769" s="17">
        <v>2</v>
      </c>
      <c r="F4769" s="18">
        <v>13</v>
      </c>
    </row>
    <row r="4770" spans="2:6" ht="16.5" customHeight="1" thickBot="1" x14ac:dyDescent="0.3">
      <c r="B4770" s="14">
        <v>46088</v>
      </c>
      <c r="C4770" s="15" t="s">
        <v>159</v>
      </c>
      <c r="D4770" s="16" t="s">
        <v>733</v>
      </c>
      <c r="E4770" s="17">
        <v>1</v>
      </c>
      <c r="F4770" s="18">
        <v>5.3</v>
      </c>
    </row>
    <row r="4771" spans="2:6" ht="16.5" customHeight="1" thickBot="1" x14ac:dyDescent="0.3">
      <c r="B4771" s="14">
        <v>46088</v>
      </c>
      <c r="C4771" s="15" t="s">
        <v>160</v>
      </c>
      <c r="D4771" s="16" t="s">
        <v>416</v>
      </c>
      <c r="E4771" s="17">
        <v>2</v>
      </c>
      <c r="F4771" s="18">
        <v>11.6</v>
      </c>
    </row>
    <row r="4772" spans="2:6" ht="16.5" customHeight="1" thickBot="1" x14ac:dyDescent="0.3">
      <c r="B4772" s="14">
        <v>46088</v>
      </c>
      <c r="C4772" s="15" t="s">
        <v>165</v>
      </c>
      <c r="D4772" s="16" t="s">
        <v>421</v>
      </c>
      <c r="E4772" s="17">
        <v>1</v>
      </c>
      <c r="F4772" s="18">
        <v>6.5</v>
      </c>
    </row>
    <row r="4773" spans="2:6" ht="16.5" customHeight="1" thickBot="1" x14ac:dyDescent="0.3">
      <c r="B4773" s="14">
        <v>46088</v>
      </c>
      <c r="C4773" s="15" t="s">
        <v>172</v>
      </c>
      <c r="D4773" s="16" t="s">
        <v>643</v>
      </c>
      <c r="E4773" s="17">
        <v>1</v>
      </c>
      <c r="F4773" s="18">
        <v>5.7</v>
      </c>
    </row>
    <row r="4774" spans="2:6" ht="16.5" customHeight="1" thickBot="1" x14ac:dyDescent="0.3">
      <c r="B4774" s="14">
        <v>46088</v>
      </c>
      <c r="C4774" s="15" t="s">
        <v>174</v>
      </c>
      <c r="D4774" s="16" t="s">
        <v>661</v>
      </c>
      <c r="E4774" s="17">
        <v>1</v>
      </c>
      <c r="F4774" s="18">
        <v>5.8</v>
      </c>
    </row>
    <row r="4775" spans="2:6" ht="16.5" customHeight="1" thickBot="1" x14ac:dyDescent="0.3">
      <c r="B4775" s="14">
        <v>46088</v>
      </c>
      <c r="C4775" s="15" t="s">
        <v>195</v>
      </c>
      <c r="D4775" s="16" t="s">
        <v>451</v>
      </c>
      <c r="E4775" s="17">
        <v>9</v>
      </c>
      <c r="F4775" s="18">
        <v>52.2</v>
      </c>
    </row>
    <row r="4776" spans="2:6" ht="16.5" customHeight="1" thickBot="1" x14ac:dyDescent="0.3">
      <c r="B4776" s="14">
        <v>46088</v>
      </c>
      <c r="C4776" s="15" t="s">
        <v>196</v>
      </c>
      <c r="D4776" s="16" t="s">
        <v>692</v>
      </c>
      <c r="E4776" s="17">
        <v>1</v>
      </c>
      <c r="F4776" s="18">
        <v>6.5</v>
      </c>
    </row>
    <row r="4777" spans="2:6" ht="16.5" customHeight="1" thickBot="1" x14ac:dyDescent="0.3">
      <c r="B4777" s="14">
        <v>46088</v>
      </c>
      <c r="C4777" s="15" t="s">
        <v>207</v>
      </c>
      <c r="D4777" s="16" t="s">
        <v>463</v>
      </c>
      <c r="E4777" s="17">
        <v>2</v>
      </c>
      <c r="F4777" s="18">
        <v>5.2</v>
      </c>
    </row>
    <row r="4778" spans="2:6" ht="32.25" customHeight="1" thickBot="1" x14ac:dyDescent="0.3">
      <c r="B4778" s="14">
        <v>46088</v>
      </c>
      <c r="C4778" s="15" t="s">
        <v>213</v>
      </c>
      <c r="D4778" s="16" t="s">
        <v>469</v>
      </c>
      <c r="E4778" s="17">
        <v>2</v>
      </c>
      <c r="F4778" s="18">
        <v>11.6</v>
      </c>
    </row>
    <row r="4779" spans="2:6" ht="16.5" customHeight="1" thickBot="1" x14ac:dyDescent="0.3">
      <c r="B4779" s="14">
        <v>46088</v>
      </c>
      <c r="C4779" s="15" t="s">
        <v>215</v>
      </c>
      <c r="D4779" s="16" t="s">
        <v>471</v>
      </c>
      <c r="E4779" s="17">
        <v>1</v>
      </c>
      <c r="F4779" s="18">
        <v>6.8</v>
      </c>
    </row>
    <row r="4780" spans="2:6" ht="16.5" customHeight="1" thickBot="1" x14ac:dyDescent="0.3">
      <c r="B4780" s="14">
        <v>46088</v>
      </c>
      <c r="C4780" s="15" t="s">
        <v>218</v>
      </c>
      <c r="D4780" s="16" t="s">
        <v>655</v>
      </c>
      <c r="E4780" s="17">
        <v>2</v>
      </c>
      <c r="F4780" s="18">
        <v>11</v>
      </c>
    </row>
    <row r="4781" spans="2:6" ht="16.5" customHeight="1" thickBot="1" x14ac:dyDescent="0.3">
      <c r="B4781" s="14">
        <v>46088</v>
      </c>
      <c r="C4781" s="15" t="s">
        <v>219</v>
      </c>
      <c r="D4781" s="16" t="s">
        <v>475</v>
      </c>
      <c r="E4781" s="17">
        <v>2</v>
      </c>
      <c r="F4781" s="18">
        <v>12.6</v>
      </c>
    </row>
    <row r="4782" spans="2:6" ht="16.5" customHeight="1" thickBot="1" x14ac:dyDescent="0.3">
      <c r="B4782" s="14">
        <v>46088</v>
      </c>
      <c r="C4782" s="15" t="s">
        <v>225</v>
      </c>
      <c r="D4782" s="16" t="s">
        <v>481</v>
      </c>
      <c r="E4782" s="17">
        <v>2</v>
      </c>
      <c r="F4782" s="18">
        <v>12.6</v>
      </c>
    </row>
    <row r="4783" spans="2:6" ht="16.5" customHeight="1" thickBot="1" x14ac:dyDescent="0.3">
      <c r="B4783" s="14">
        <v>46088</v>
      </c>
      <c r="C4783" s="15" t="s">
        <v>231</v>
      </c>
      <c r="D4783" s="16" t="s">
        <v>487</v>
      </c>
      <c r="E4783" s="17">
        <v>1</v>
      </c>
      <c r="F4783" s="18">
        <v>6.8</v>
      </c>
    </row>
    <row r="4784" spans="2:6" ht="16.5" customHeight="1" thickBot="1" x14ac:dyDescent="0.3">
      <c r="B4784" s="14">
        <v>46088</v>
      </c>
      <c r="C4784" s="15" t="s">
        <v>232</v>
      </c>
      <c r="D4784" s="16" t="s">
        <v>488</v>
      </c>
      <c r="E4784" s="17">
        <v>1</v>
      </c>
      <c r="F4784" s="18">
        <v>5.8</v>
      </c>
    </row>
    <row r="4785" spans="2:6" ht="16.5" customHeight="1" thickBot="1" x14ac:dyDescent="0.3">
      <c r="B4785" s="14">
        <v>46088</v>
      </c>
      <c r="C4785" s="15" t="s">
        <v>234</v>
      </c>
      <c r="D4785" s="16" t="s">
        <v>728</v>
      </c>
      <c r="E4785" s="17">
        <v>1</v>
      </c>
      <c r="F4785" s="18">
        <v>6.8</v>
      </c>
    </row>
    <row r="4786" spans="2:6" ht="16.5" customHeight="1" thickBot="1" x14ac:dyDescent="0.3">
      <c r="B4786" s="14">
        <v>46088</v>
      </c>
      <c r="C4786" s="15" t="s">
        <v>235</v>
      </c>
      <c r="D4786" s="16" t="s">
        <v>702</v>
      </c>
      <c r="E4786" s="17">
        <v>1</v>
      </c>
      <c r="F4786" s="18">
        <v>5.8</v>
      </c>
    </row>
    <row r="4787" spans="2:6" ht="16.5" customHeight="1" thickBot="1" x14ac:dyDescent="0.3">
      <c r="B4787" s="14">
        <v>46088</v>
      </c>
      <c r="C4787" s="15" t="s">
        <v>236</v>
      </c>
      <c r="D4787" s="16" t="s">
        <v>644</v>
      </c>
      <c r="E4787" s="17">
        <v>1</v>
      </c>
      <c r="F4787" s="18">
        <v>6.5</v>
      </c>
    </row>
    <row r="4788" spans="2:6" ht="16.5" customHeight="1" thickBot="1" x14ac:dyDescent="0.3">
      <c r="B4788" s="14">
        <v>46088</v>
      </c>
      <c r="C4788" s="15" t="s">
        <v>204</v>
      </c>
      <c r="D4788" s="16" t="s">
        <v>668</v>
      </c>
      <c r="E4788" s="17">
        <v>1</v>
      </c>
      <c r="F4788" s="18">
        <v>8.3000000000000007</v>
      </c>
    </row>
    <row r="4789" spans="2:6" ht="16.5" customHeight="1" thickBot="1" x14ac:dyDescent="0.3">
      <c r="B4789" s="14">
        <v>46088</v>
      </c>
      <c r="C4789" s="15">
        <v>10043</v>
      </c>
      <c r="D4789" s="16" t="s">
        <v>739</v>
      </c>
      <c r="E4789" s="17">
        <v>1</v>
      </c>
      <c r="F4789" s="18">
        <v>4.9000000000000004</v>
      </c>
    </row>
    <row r="4790" spans="2:6" ht="16.5" customHeight="1" thickBot="1" x14ac:dyDescent="0.3">
      <c r="B4790" s="14">
        <v>46088</v>
      </c>
      <c r="C4790" s="15">
        <v>10048</v>
      </c>
      <c r="D4790" s="16" t="s">
        <v>722</v>
      </c>
      <c r="E4790" s="17">
        <v>1</v>
      </c>
      <c r="F4790" s="18">
        <v>5.5</v>
      </c>
    </row>
    <row r="4791" spans="2:6" ht="16.5" customHeight="1" thickBot="1" x14ac:dyDescent="0.3">
      <c r="B4791" s="14">
        <v>46088</v>
      </c>
      <c r="C4791" s="15" t="s">
        <v>116</v>
      </c>
      <c r="D4791" s="16" t="s">
        <v>665</v>
      </c>
      <c r="E4791" s="17">
        <v>1</v>
      </c>
      <c r="F4791" s="18">
        <v>5.5</v>
      </c>
    </row>
    <row r="4792" spans="2:6" ht="16.5" customHeight="1" thickBot="1" x14ac:dyDescent="0.3">
      <c r="B4792" s="14">
        <v>46088</v>
      </c>
      <c r="C4792" s="15" t="s">
        <v>117</v>
      </c>
      <c r="D4792" s="16" t="s">
        <v>648</v>
      </c>
      <c r="E4792" s="17">
        <v>1</v>
      </c>
      <c r="F4792" s="18">
        <v>5.5</v>
      </c>
    </row>
    <row r="4793" spans="2:6" ht="16.5" customHeight="1" thickBot="1" x14ac:dyDescent="0.3">
      <c r="B4793" s="14">
        <v>46088</v>
      </c>
      <c r="C4793" s="15" t="s">
        <v>122</v>
      </c>
      <c r="D4793" s="16" t="s">
        <v>650</v>
      </c>
      <c r="E4793" s="17">
        <v>2</v>
      </c>
      <c r="F4793" s="18">
        <v>11</v>
      </c>
    </row>
    <row r="4794" spans="2:6" ht="16.5" customHeight="1" thickBot="1" x14ac:dyDescent="0.3">
      <c r="B4794" s="14">
        <v>46088</v>
      </c>
      <c r="C4794" s="15" t="s">
        <v>123</v>
      </c>
      <c r="D4794" s="16" t="s">
        <v>651</v>
      </c>
      <c r="E4794" s="17">
        <v>1</v>
      </c>
      <c r="F4794" s="18">
        <v>5.5</v>
      </c>
    </row>
    <row r="4795" spans="2:6" ht="16.5" customHeight="1" thickBot="1" x14ac:dyDescent="0.3">
      <c r="B4795" s="14">
        <v>46088</v>
      </c>
      <c r="C4795" s="15" t="s">
        <v>134</v>
      </c>
      <c r="D4795" s="16" t="s">
        <v>390</v>
      </c>
      <c r="E4795" s="17">
        <v>1</v>
      </c>
      <c r="F4795" s="18">
        <v>5.5</v>
      </c>
    </row>
    <row r="4796" spans="2:6" ht="16.5" customHeight="1" thickBot="1" x14ac:dyDescent="0.3">
      <c r="B4796" s="14">
        <v>46088</v>
      </c>
      <c r="C4796" s="15" t="s">
        <v>142</v>
      </c>
      <c r="D4796" s="16" t="s">
        <v>659</v>
      </c>
      <c r="E4796" s="17">
        <v>2</v>
      </c>
      <c r="F4796" s="18">
        <v>8.6</v>
      </c>
    </row>
    <row r="4797" spans="2:6" ht="16.5" customHeight="1" thickBot="1" x14ac:dyDescent="0.3">
      <c r="B4797" s="14">
        <v>46088</v>
      </c>
      <c r="C4797" s="15">
        <v>10</v>
      </c>
      <c r="D4797" s="16" t="s">
        <v>700</v>
      </c>
      <c r="E4797" s="17">
        <v>1</v>
      </c>
      <c r="F4797" s="18">
        <v>1</v>
      </c>
    </row>
    <row r="4798" spans="2:6" ht="16.5" customHeight="1" thickBot="1" x14ac:dyDescent="0.3">
      <c r="B4798" s="22">
        <v>46088</v>
      </c>
      <c r="C4798" s="23">
        <v>10193</v>
      </c>
      <c r="D4798" s="24" t="s">
        <v>731</v>
      </c>
      <c r="E4798" s="25">
        <v>1</v>
      </c>
      <c r="F4798" s="26">
        <v>2.5</v>
      </c>
    </row>
    <row r="4799" spans="2:6" ht="15.75" customHeight="1" x14ac:dyDescent="0.25">
      <c r="B4799" s="14">
        <v>46089</v>
      </c>
      <c r="C4799" s="15" t="s">
        <v>103</v>
      </c>
      <c r="D4799" s="16" t="s">
        <v>653</v>
      </c>
      <c r="E4799" s="17">
        <v>1</v>
      </c>
      <c r="F4799" s="18">
        <v>5.8</v>
      </c>
    </row>
    <row r="4800" spans="2:6" ht="18" customHeight="1" thickBot="1" x14ac:dyDescent="0.3">
      <c r="B4800" s="14">
        <v>46089</v>
      </c>
      <c r="C4800" s="15" t="s">
        <v>104</v>
      </c>
      <c r="D4800" s="16" t="s">
        <v>360</v>
      </c>
      <c r="E4800" s="17">
        <v>5</v>
      </c>
      <c r="F4800" s="18">
        <v>29</v>
      </c>
    </row>
    <row r="4801" spans="2:6" ht="18" customHeight="1" thickBot="1" x14ac:dyDescent="0.3">
      <c r="B4801" s="14">
        <v>46089</v>
      </c>
      <c r="C4801" s="15" t="s">
        <v>110</v>
      </c>
      <c r="D4801" s="16" t="s">
        <v>667</v>
      </c>
      <c r="E4801" s="17">
        <v>3</v>
      </c>
      <c r="F4801" s="18">
        <v>17.399999999999999</v>
      </c>
    </row>
    <row r="4802" spans="2:6" ht="18" customHeight="1" thickBot="1" x14ac:dyDescent="0.3">
      <c r="B4802" s="14">
        <v>46089</v>
      </c>
      <c r="C4802" s="15" t="s">
        <v>114</v>
      </c>
      <c r="D4802" s="16" t="s">
        <v>370</v>
      </c>
      <c r="E4802" s="17">
        <v>2</v>
      </c>
      <c r="F4802" s="18">
        <v>11</v>
      </c>
    </row>
    <row r="4803" spans="2:6" ht="18" customHeight="1" thickBot="1" x14ac:dyDescent="0.3">
      <c r="B4803" s="14">
        <v>46089</v>
      </c>
      <c r="C4803" s="15" t="s">
        <v>115</v>
      </c>
      <c r="D4803" s="16" t="s">
        <v>640</v>
      </c>
      <c r="E4803" s="17">
        <v>1</v>
      </c>
      <c r="F4803" s="18">
        <v>5.8</v>
      </c>
    </row>
    <row r="4804" spans="2:6" ht="18" customHeight="1" thickBot="1" x14ac:dyDescent="0.3">
      <c r="B4804" s="14">
        <v>46089</v>
      </c>
      <c r="C4804" s="15" t="s">
        <v>129</v>
      </c>
      <c r="D4804" s="16" t="s">
        <v>385</v>
      </c>
      <c r="E4804" s="17">
        <v>5</v>
      </c>
      <c r="F4804" s="18">
        <v>27.5</v>
      </c>
    </row>
    <row r="4805" spans="2:6" ht="18" customHeight="1" thickBot="1" x14ac:dyDescent="0.3">
      <c r="B4805" s="14">
        <v>46089</v>
      </c>
      <c r="C4805" s="15" t="s">
        <v>130</v>
      </c>
      <c r="D4805" s="16" t="s">
        <v>386</v>
      </c>
      <c r="E4805" s="17">
        <v>3</v>
      </c>
      <c r="F4805" s="18">
        <v>17.399999999999999</v>
      </c>
    </row>
    <row r="4806" spans="2:6" ht="18" customHeight="1" thickBot="1" x14ac:dyDescent="0.3">
      <c r="B4806" s="14">
        <v>46089</v>
      </c>
      <c r="C4806" s="15" t="s">
        <v>136</v>
      </c>
      <c r="D4806" s="16" t="s">
        <v>726</v>
      </c>
      <c r="E4806" s="17">
        <v>1</v>
      </c>
      <c r="F4806" s="18">
        <v>5</v>
      </c>
    </row>
    <row r="4807" spans="2:6" ht="18" customHeight="1" thickBot="1" x14ac:dyDescent="0.3">
      <c r="B4807" s="14">
        <v>46089</v>
      </c>
      <c r="C4807" s="15" t="s">
        <v>138</v>
      </c>
      <c r="D4807" s="16" t="s">
        <v>394</v>
      </c>
      <c r="E4807" s="17">
        <v>2</v>
      </c>
      <c r="F4807" s="18">
        <v>11</v>
      </c>
    </row>
    <row r="4808" spans="2:6" ht="18" customHeight="1" thickBot="1" x14ac:dyDescent="0.3">
      <c r="B4808" s="14">
        <v>46089</v>
      </c>
      <c r="C4808" s="15" t="s">
        <v>139</v>
      </c>
      <c r="D4808" s="16" t="s">
        <v>395</v>
      </c>
      <c r="E4808" s="17">
        <v>2</v>
      </c>
      <c r="F4808" s="18">
        <v>11</v>
      </c>
    </row>
    <row r="4809" spans="2:6" ht="18" customHeight="1" thickBot="1" x14ac:dyDescent="0.3">
      <c r="B4809" s="14">
        <v>46089</v>
      </c>
      <c r="C4809" s="15" t="s">
        <v>151</v>
      </c>
      <c r="D4809" s="16" t="s">
        <v>407</v>
      </c>
      <c r="E4809" s="17">
        <v>1</v>
      </c>
      <c r="F4809" s="18">
        <v>5.5</v>
      </c>
    </row>
    <row r="4810" spans="2:6" ht="18" customHeight="1" thickBot="1" x14ac:dyDescent="0.3">
      <c r="B4810" s="14">
        <v>46089</v>
      </c>
      <c r="C4810" s="15" t="s">
        <v>159</v>
      </c>
      <c r="D4810" s="16" t="s">
        <v>733</v>
      </c>
      <c r="E4810" s="17">
        <v>2</v>
      </c>
      <c r="F4810" s="18">
        <v>10.6</v>
      </c>
    </row>
    <row r="4811" spans="2:6" ht="18" customHeight="1" thickBot="1" x14ac:dyDescent="0.3">
      <c r="B4811" s="14">
        <v>46089</v>
      </c>
      <c r="C4811" s="15" t="s">
        <v>165</v>
      </c>
      <c r="D4811" s="16" t="s">
        <v>421</v>
      </c>
      <c r="E4811" s="17">
        <v>1</v>
      </c>
      <c r="F4811" s="18">
        <v>6.5</v>
      </c>
    </row>
    <row r="4812" spans="2:6" ht="18" customHeight="1" thickBot="1" x14ac:dyDescent="0.3">
      <c r="B4812" s="14">
        <v>46089</v>
      </c>
      <c r="C4812" s="15" t="s">
        <v>172</v>
      </c>
      <c r="D4812" s="16" t="s">
        <v>643</v>
      </c>
      <c r="E4812" s="17">
        <v>1</v>
      </c>
      <c r="F4812" s="18">
        <v>5.7</v>
      </c>
    </row>
    <row r="4813" spans="2:6" ht="18" customHeight="1" thickBot="1" x14ac:dyDescent="0.3">
      <c r="B4813" s="14">
        <v>46089</v>
      </c>
      <c r="C4813" s="15" t="s">
        <v>179</v>
      </c>
      <c r="D4813" s="16" t="s">
        <v>712</v>
      </c>
      <c r="E4813" s="17">
        <v>2</v>
      </c>
      <c r="F4813" s="18">
        <v>10.6</v>
      </c>
    </row>
    <row r="4814" spans="2:6" ht="18" customHeight="1" thickBot="1" x14ac:dyDescent="0.3">
      <c r="B4814" s="14">
        <v>46089</v>
      </c>
      <c r="C4814" s="15" t="s">
        <v>184</v>
      </c>
      <c r="D4814" s="16" t="s">
        <v>440</v>
      </c>
      <c r="E4814" s="17">
        <v>2</v>
      </c>
      <c r="F4814" s="18">
        <v>11</v>
      </c>
    </row>
    <row r="4815" spans="2:6" ht="18" customHeight="1" thickBot="1" x14ac:dyDescent="0.3">
      <c r="B4815" s="14">
        <v>46089</v>
      </c>
      <c r="C4815" s="15" t="s">
        <v>191</v>
      </c>
      <c r="D4815" s="16" t="s">
        <v>447</v>
      </c>
      <c r="E4815" s="17">
        <v>2</v>
      </c>
      <c r="F4815" s="18">
        <v>11</v>
      </c>
    </row>
    <row r="4816" spans="2:6" ht="18" customHeight="1" thickBot="1" x14ac:dyDescent="0.3">
      <c r="B4816" s="14">
        <v>46089</v>
      </c>
      <c r="C4816" s="15" t="s">
        <v>195</v>
      </c>
      <c r="D4816" s="16" t="s">
        <v>451</v>
      </c>
      <c r="E4816" s="17">
        <v>16</v>
      </c>
      <c r="F4816" s="18">
        <v>92.8</v>
      </c>
    </row>
    <row r="4817" spans="2:6" ht="18" customHeight="1" thickBot="1" x14ac:dyDescent="0.3">
      <c r="B4817" s="14">
        <v>46089</v>
      </c>
      <c r="C4817" s="15" t="s">
        <v>196</v>
      </c>
      <c r="D4817" s="16" t="s">
        <v>692</v>
      </c>
      <c r="E4817" s="17">
        <v>2</v>
      </c>
      <c r="F4817" s="18">
        <v>13</v>
      </c>
    </row>
    <row r="4818" spans="2:6" ht="18" customHeight="1" thickBot="1" x14ac:dyDescent="0.3">
      <c r="B4818" s="14">
        <v>46089</v>
      </c>
      <c r="C4818" s="15" t="s">
        <v>207</v>
      </c>
      <c r="D4818" s="16" t="s">
        <v>463</v>
      </c>
      <c r="E4818" s="17">
        <v>1</v>
      </c>
      <c r="F4818" s="18">
        <v>2.6</v>
      </c>
    </row>
    <row r="4819" spans="2:6" ht="18" customHeight="1" thickBot="1" x14ac:dyDescent="0.3">
      <c r="B4819" s="14">
        <v>46089</v>
      </c>
      <c r="C4819" s="15" t="s">
        <v>213</v>
      </c>
      <c r="D4819" s="16" t="s">
        <v>469</v>
      </c>
      <c r="E4819" s="17">
        <v>1</v>
      </c>
      <c r="F4819" s="18">
        <v>5.8</v>
      </c>
    </row>
    <row r="4820" spans="2:6" ht="18" customHeight="1" thickBot="1" x14ac:dyDescent="0.3">
      <c r="B4820" s="14">
        <v>46089</v>
      </c>
      <c r="C4820" s="15" t="s">
        <v>215</v>
      </c>
      <c r="D4820" s="16" t="s">
        <v>471</v>
      </c>
      <c r="E4820" s="17">
        <v>8</v>
      </c>
      <c r="F4820" s="18">
        <v>54.4</v>
      </c>
    </row>
    <row r="4821" spans="2:6" ht="18" customHeight="1" thickBot="1" x14ac:dyDescent="0.3">
      <c r="B4821" s="14">
        <v>46089</v>
      </c>
      <c r="C4821" s="15" t="s">
        <v>216</v>
      </c>
      <c r="D4821" s="16" t="s">
        <v>472</v>
      </c>
      <c r="E4821" s="17">
        <v>2</v>
      </c>
      <c r="F4821" s="18">
        <v>12.6</v>
      </c>
    </row>
    <row r="4822" spans="2:6" ht="18" customHeight="1" thickBot="1" x14ac:dyDescent="0.3">
      <c r="B4822" s="14">
        <v>46089</v>
      </c>
      <c r="C4822" s="15" t="s">
        <v>218</v>
      </c>
      <c r="D4822" s="16" t="s">
        <v>655</v>
      </c>
      <c r="E4822" s="17">
        <v>1</v>
      </c>
      <c r="F4822" s="18">
        <v>5.5</v>
      </c>
    </row>
    <row r="4823" spans="2:6" ht="18" customHeight="1" thickBot="1" x14ac:dyDescent="0.3">
      <c r="B4823" s="14">
        <v>46089</v>
      </c>
      <c r="C4823" s="15" t="s">
        <v>219</v>
      </c>
      <c r="D4823" s="16" t="s">
        <v>475</v>
      </c>
      <c r="E4823" s="17">
        <v>3</v>
      </c>
      <c r="F4823" s="18">
        <v>18.899999999999999</v>
      </c>
    </row>
    <row r="4824" spans="2:6" ht="18" customHeight="1" thickBot="1" x14ac:dyDescent="0.3">
      <c r="B4824" s="14">
        <v>46089</v>
      </c>
      <c r="C4824" s="15" t="s">
        <v>221</v>
      </c>
      <c r="D4824" s="16" t="s">
        <v>477</v>
      </c>
      <c r="E4824" s="17">
        <v>2</v>
      </c>
      <c r="F4824" s="18">
        <v>12</v>
      </c>
    </row>
    <row r="4825" spans="2:6" ht="18" customHeight="1" thickBot="1" x14ac:dyDescent="0.3">
      <c r="B4825" s="14">
        <v>46089</v>
      </c>
      <c r="C4825" s="15" t="s">
        <v>225</v>
      </c>
      <c r="D4825" s="16" t="s">
        <v>481</v>
      </c>
      <c r="E4825" s="17">
        <v>2</v>
      </c>
      <c r="F4825" s="18">
        <v>12.6</v>
      </c>
    </row>
    <row r="4826" spans="2:6" ht="18" customHeight="1" thickBot="1" x14ac:dyDescent="0.3">
      <c r="B4826" s="14">
        <v>46089</v>
      </c>
      <c r="C4826" s="15" t="s">
        <v>226</v>
      </c>
      <c r="D4826" s="16" t="s">
        <v>482</v>
      </c>
      <c r="E4826" s="17">
        <v>1</v>
      </c>
      <c r="F4826" s="18">
        <v>5.8</v>
      </c>
    </row>
    <row r="4827" spans="2:6" ht="18" customHeight="1" thickBot="1" x14ac:dyDescent="0.3">
      <c r="B4827" s="14">
        <v>46089</v>
      </c>
      <c r="C4827" s="15" t="s">
        <v>231</v>
      </c>
      <c r="D4827" s="16" t="s">
        <v>487</v>
      </c>
      <c r="E4827" s="17">
        <v>5</v>
      </c>
      <c r="F4827" s="18">
        <v>34</v>
      </c>
    </row>
    <row r="4828" spans="2:6" ht="18" customHeight="1" thickBot="1" x14ac:dyDescent="0.3">
      <c r="B4828" s="14">
        <v>46089</v>
      </c>
      <c r="C4828" s="15" t="s">
        <v>232</v>
      </c>
      <c r="D4828" s="16" t="s">
        <v>488</v>
      </c>
      <c r="E4828" s="17">
        <v>2</v>
      </c>
      <c r="F4828" s="18">
        <v>11.6</v>
      </c>
    </row>
    <row r="4829" spans="2:6" ht="18" customHeight="1" thickBot="1" x14ac:dyDescent="0.3">
      <c r="B4829" s="14">
        <v>46089</v>
      </c>
      <c r="C4829" s="15" t="s">
        <v>234</v>
      </c>
      <c r="D4829" s="16" t="s">
        <v>728</v>
      </c>
      <c r="E4829" s="17">
        <v>1</v>
      </c>
      <c r="F4829" s="18">
        <v>6.8</v>
      </c>
    </row>
    <row r="4830" spans="2:6" ht="18" customHeight="1" thickBot="1" x14ac:dyDescent="0.3">
      <c r="B4830" s="14">
        <v>46089</v>
      </c>
      <c r="C4830" s="15" t="s">
        <v>200</v>
      </c>
      <c r="D4830" s="16" t="s">
        <v>646</v>
      </c>
      <c r="E4830" s="17">
        <v>2</v>
      </c>
      <c r="F4830" s="18">
        <v>16</v>
      </c>
    </row>
    <row r="4831" spans="2:6" ht="18" customHeight="1" thickBot="1" x14ac:dyDescent="0.3">
      <c r="B4831" s="14">
        <v>46089</v>
      </c>
      <c r="C4831" s="15">
        <v>10199</v>
      </c>
      <c r="D4831" s="16" t="s">
        <v>737</v>
      </c>
      <c r="E4831" s="17">
        <v>1</v>
      </c>
      <c r="F4831" s="18">
        <v>8.9</v>
      </c>
    </row>
    <row r="4832" spans="2:6" ht="18" customHeight="1" thickBot="1" x14ac:dyDescent="0.3">
      <c r="B4832" s="14">
        <v>46089</v>
      </c>
      <c r="C4832" s="15" t="s">
        <v>116</v>
      </c>
      <c r="D4832" s="16" t="s">
        <v>665</v>
      </c>
      <c r="E4832" s="17">
        <v>1</v>
      </c>
      <c r="F4832" s="18">
        <v>5.5</v>
      </c>
    </row>
    <row r="4833" spans="2:6" ht="18" customHeight="1" thickBot="1" x14ac:dyDescent="0.3">
      <c r="B4833" s="14">
        <v>46089</v>
      </c>
      <c r="C4833" s="15" t="s">
        <v>123</v>
      </c>
      <c r="D4833" s="16" t="s">
        <v>651</v>
      </c>
      <c r="E4833" s="17">
        <v>4</v>
      </c>
      <c r="F4833" s="18">
        <v>22</v>
      </c>
    </row>
    <row r="4834" spans="2:6" ht="18" customHeight="1" thickBot="1" x14ac:dyDescent="0.3">
      <c r="B4834" s="14">
        <v>46089</v>
      </c>
      <c r="C4834" s="15" t="s">
        <v>131</v>
      </c>
      <c r="D4834" s="16" t="s">
        <v>387</v>
      </c>
      <c r="E4834" s="17">
        <v>2</v>
      </c>
      <c r="F4834" s="18">
        <v>11</v>
      </c>
    </row>
    <row r="4835" spans="2:6" ht="18" customHeight="1" thickBot="1" x14ac:dyDescent="0.3">
      <c r="B4835" s="14">
        <v>46089</v>
      </c>
      <c r="C4835" s="15">
        <v>10</v>
      </c>
      <c r="D4835" s="16" t="s">
        <v>700</v>
      </c>
      <c r="E4835" s="17">
        <v>2</v>
      </c>
      <c r="F4835" s="18">
        <v>2</v>
      </c>
    </row>
    <row r="4836" spans="2:6" ht="18" customHeight="1" thickBot="1" x14ac:dyDescent="0.3">
      <c r="B4836" s="14">
        <v>46089</v>
      </c>
      <c r="C4836" s="15">
        <v>10155</v>
      </c>
      <c r="D4836" s="16" t="s">
        <v>701</v>
      </c>
      <c r="E4836" s="17">
        <v>1</v>
      </c>
      <c r="F4836" s="18">
        <v>1.7</v>
      </c>
    </row>
    <row r="4837" spans="2:6" ht="18" customHeight="1" thickBot="1" x14ac:dyDescent="0.3">
      <c r="B4837" s="14">
        <v>46090</v>
      </c>
      <c r="C4837" s="15" t="s">
        <v>104</v>
      </c>
      <c r="D4837" s="16" t="s">
        <v>360</v>
      </c>
      <c r="E4837" s="17">
        <v>2</v>
      </c>
      <c r="F4837" s="18">
        <v>11.6</v>
      </c>
    </row>
    <row r="4838" spans="2:6" ht="18" customHeight="1" thickBot="1" x14ac:dyDescent="0.3">
      <c r="B4838" s="14">
        <v>46090</v>
      </c>
      <c r="C4838" s="15" t="s">
        <v>106</v>
      </c>
      <c r="D4838" s="16" t="s">
        <v>710</v>
      </c>
      <c r="E4838" s="17">
        <v>3</v>
      </c>
      <c r="F4838" s="18">
        <v>15</v>
      </c>
    </row>
    <row r="4839" spans="2:6" ht="18" customHeight="1" thickBot="1" x14ac:dyDescent="0.3">
      <c r="B4839" s="14">
        <v>46090</v>
      </c>
      <c r="C4839" s="15" t="s">
        <v>108</v>
      </c>
      <c r="D4839" s="16" t="s">
        <v>364</v>
      </c>
      <c r="E4839" s="17">
        <v>2</v>
      </c>
      <c r="F4839" s="18">
        <v>11</v>
      </c>
    </row>
    <row r="4840" spans="2:6" ht="18" customHeight="1" thickBot="1" x14ac:dyDescent="0.3">
      <c r="B4840" s="14">
        <v>46090</v>
      </c>
      <c r="C4840" s="15" t="s">
        <v>110</v>
      </c>
      <c r="D4840" s="16" t="s">
        <v>667</v>
      </c>
      <c r="E4840" s="17">
        <v>3</v>
      </c>
      <c r="F4840" s="18">
        <v>17.399999999999999</v>
      </c>
    </row>
    <row r="4841" spans="2:6" ht="18" customHeight="1" thickBot="1" x14ac:dyDescent="0.3">
      <c r="B4841" s="14">
        <v>46090</v>
      </c>
      <c r="C4841" s="15" t="s">
        <v>114</v>
      </c>
      <c r="D4841" s="16" t="s">
        <v>370</v>
      </c>
      <c r="E4841" s="17">
        <v>3</v>
      </c>
      <c r="F4841" s="18">
        <v>16.5</v>
      </c>
    </row>
    <row r="4842" spans="2:6" ht="18" customHeight="1" thickBot="1" x14ac:dyDescent="0.3">
      <c r="B4842" s="14">
        <v>46090</v>
      </c>
      <c r="C4842" s="15" t="s">
        <v>115</v>
      </c>
      <c r="D4842" s="16" t="s">
        <v>640</v>
      </c>
      <c r="E4842" s="17">
        <v>4</v>
      </c>
      <c r="F4842" s="18">
        <v>23.2</v>
      </c>
    </row>
    <row r="4843" spans="2:6" ht="18" customHeight="1" thickBot="1" x14ac:dyDescent="0.3">
      <c r="B4843" s="14">
        <v>46090</v>
      </c>
      <c r="C4843" s="15" t="s">
        <v>125</v>
      </c>
      <c r="D4843" s="16" t="s">
        <v>381</v>
      </c>
      <c r="E4843" s="17">
        <v>1</v>
      </c>
      <c r="F4843" s="18">
        <v>5.5</v>
      </c>
    </row>
    <row r="4844" spans="2:6" ht="18" customHeight="1" thickBot="1" x14ac:dyDescent="0.3">
      <c r="B4844" s="14">
        <v>46090</v>
      </c>
      <c r="C4844" s="15" t="s">
        <v>129</v>
      </c>
      <c r="D4844" s="16" t="s">
        <v>385</v>
      </c>
      <c r="E4844" s="17">
        <v>1</v>
      </c>
      <c r="F4844" s="18">
        <v>5.5</v>
      </c>
    </row>
    <row r="4845" spans="2:6" ht="18" customHeight="1" thickBot="1" x14ac:dyDescent="0.3">
      <c r="B4845" s="14">
        <v>46090</v>
      </c>
      <c r="C4845" s="15" t="s">
        <v>132</v>
      </c>
      <c r="D4845" s="16" t="s">
        <v>388</v>
      </c>
      <c r="E4845" s="17">
        <v>1</v>
      </c>
      <c r="F4845" s="18">
        <v>5.8</v>
      </c>
    </row>
    <row r="4846" spans="2:6" ht="18" customHeight="1" thickBot="1" x14ac:dyDescent="0.3">
      <c r="B4846" s="14">
        <v>46090</v>
      </c>
      <c r="C4846" s="15" t="s">
        <v>136</v>
      </c>
      <c r="D4846" s="16" t="s">
        <v>726</v>
      </c>
      <c r="E4846" s="17">
        <v>1</v>
      </c>
      <c r="F4846" s="18">
        <v>5</v>
      </c>
    </row>
    <row r="4847" spans="2:6" ht="18" customHeight="1" thickBot="1" x14ac:dyDescent="0.3">
      <c r="B4847" s="14">
        <v>46090</v>
      </c>
      <c r="C4847" s="15" t="s">
        <v>138</v>
      </c>
      <c r="D4847" s="16" t="s">
        <v>394</v>
      </c>
      <c r="E4847" s="17">
        <v>2</v>
      </c>
      <c r="F4847" s="18">
        <v>11</v>
      </c>
    </row>
    <row r="4848" spans="2:6" ht="18" customHeight="1" thickBot="1" x14ac:dyDescent="0.3">
      <c r="B4848" s="14">
        <v>46090</v>
      </c>
      <c r="C4848" s="15" t="s">
        <v>139</v>
      </c>
      <c r="D4848" s="16" t="s">
        <v>395</v>
      </c>
      <c r="E4848" s="17">
        <v>1</v>
      </c>
      <c r="F4848" s="18">
        <v>5.5</v>
      </c>
    </row>
    <row r="4849" spans="2:6" ht="18" customHeight="1" thickBot="1" x14ac:dyDescent="0.3">
      <c r="B4849" s="14">
        <v>46090</v>
      </c>
      <c r="C4849" s="15" t="s">
        <v>160</v>
      </c>
      <c r="D4849" s="16" t="s">
        <v>416</v>
      </c>
      <c r="E4849" s="17">
        <v>1</v>
      </c>
      <c r="F4849" s="18">
        <v>5.8</v>
      </c>
    </row>
    <row r="4850" spans="2:6" ht="18" customHeight="1" thickBot="1" x14ac:dyDescent="0.3">
      <c r="B4850" s="14">
        <v>46090</v>
      </c>
      <c r="C4850" s="15" t="s">
        <v>163</v>
      </c>
      <c r="D4850" s="16" t="s">
        <v>696</v>
      </c>
      <c r="E4850" s="17">
        <v>1</v>
      </c>
      <c r="F4850" s="18">
        <v>5.8</v>
      </c>
    </row>
    <row r="4851" spans="2:6" ht="18" customHeight="1" thickBot="1" x14ac:dyDescent="0.3">
      <c r="B4851" s="14">
        <v>46090</v>
      </c>
      <c r="C4851" s="15" t="s">
        <v>164</v>
      </c>
      <c r="D4851" s="16" t="s">
        <v>420</v>
      </c>
      <c r="E4851" s="17">
        <v>1</v>
      </c>
      <c r="F4851" s="18">
        <v>5.5</v>
      </c>
    </row>
    <row r="4852" spans="2:6" ht="18" customHeight="1" thickBot="1" x14ac:dyDescent="0.3">
      <c r="B4852" s="14">
        <v>46090</v>
      </c>
      <c r="C4852" s="15" t="s">
        <v>170</v>
      </c>
      <c r="D4852" s="16" t="s">
        <v>676</v>
      </c>
      <c r="E4852" s="17">
        <v>1</v>
      </c>
      <c r="F4852" s="18">
        <v>5.3</v>
      </c>
    </row>
    <row r="4853" spans="2:6" ht="18" customHeight="1" thickBot="1" x14ac:dyDescent="0.3">
      <c r="B4853" s="14">
        <v>46090</v>
      </c>
      <c r="C4853" s="15" t="s">
        <v>172</v>
      </c>
      <c r="D4853" s="16" t="s">
        <v>643</v>
      </c>
      <c r="E4853" s="17">
        <v>4</v>
      </c>
      <c r="F4853" s="18">
        <v>22.8</v>
      </c>
    </row>
    <row r="4854" spans="2:6" ht="18" customHeight="1" thickBot="1" x14ac:dyDescent="0.3">
      <c r="B4854" s="14">
        <v>46090</v>
      </c>
      <c r="C4854" s="15" t="s">
        <v>174</v>
      </c>
      <c r="D4854" s="16" t="s">
        <v>661</v>
      </c>
      <c r="E4854" s="17">
        <v>1</v>
      </c>
      <c r="F4854" s="18">
        <v>5.8</v>
      </c>
    </row>
    <row r="4855" spans="2:6" ht="18" customHeight="1" thickBot="1" x14ac:dyDescent="0.3">
      <c r="B4855" s="14">
        <v>46090</v>
      </c>
      <c r="C4855" s="15" t="s">
        <v>176</v>
      </c>
      <c r="D4855" s="16" t="s">
        <v>432</v>
      </c>
      <c r="E4855" s="17">
        <v>1</v>
      </c>
      <c r="F4855" s="18">
        <v>5.8</v>
      </c>
    </row>
    <row r="4856" spans="2:6" ht="18" customHeight="1" thickBot="1" x14ac:dyDescent="0.3">
      <c r="B4856" s="14">
        <v>46090</v>
      </c>
      <c r="C4856" s="15" t="s">
        <v>183</v>
      </c>
      <c r="D4856" s="16" t="s">
        <v>439</v>
      </c>
      <c r="E4856" s="17">
        <v>1</v>
      </c>
      <c r="F4856" s="18">
        <v>5.5</v>
      </c>
    </row>
    <row r="4857" spans="2:6" ht="18" customHeight="1" thickBot="1" x14ac:dyDescent="0.3">
      <c r="B4857" s="14">
        <v>46090</v>
      </c>
      <c r="C4857" s="15" t="s">
        <v>184</v>
      </c>
      <c r="D4857" s="16" t="s">
        <v>440</v>
      </c>
      <c r="E4857" s="17">
        <v>1</v>
      </c>
      <c r="F4857" s="18">
        <v>5.5</v>
      </c>
    </row>
    <row r="4858" spans="2:6" ht="18" customHeight="1" thickBot="1" x14ac:dyDescent="0.3">
      <c r="B4858" s="14">
        <v>46090</v>
      </c>
      <c r="C4858" s="15" t="s">
        <v>191</v>
      </c>
      <c r="D4858" s="16" t="s">
        <v>447</v>
      </c>
      <c r="E4858" s="17">
        <v>1</v>
      </c>
      <c r="F4858" s="18">
        <v>5.5</v>
      </c>
    </row>
    <row r="4859" spans="2:6" ht="18" customHeight="1" thickBot="1" x14ac:dyDescent="0.3">
      <c r="B4859" s="14">
        <v>46090</v>
      </c>
      <c r="C4859" s="15" t="s">
        <v>195</v>
      </c>
      <c r="D4859" s="16" t="s">
        <v>451</v>
      </c>
      <c r="E4859" s="17">
        <v>12</v>
      </c>
      <c r="F4859" s="18">
        <v>69.599999999999994</v>
      </c>
    </row>
    <row r="4860" spans="2:6" ht="18" customHeight="1" thickBot="1" x14ac:dyDescent="0.3">
      <c r="B4860" s="14">
        <v>46090</v>
      </c>
      <c r="C4860" s="15" t="s">
        <v>196</v>
      </c>
      <c r="D4860" s="16" t="s">
        <v>692</v>
      </c>
      <c r="E4860" s="17">
        <v>4</v>
      </c>
      <c r="F4860" s="18">
        <v>26</v>
      </c>
    </row>
    <row r="4861" spans="2:6" ht="18" customHeight="1" thickBot="1" x14ac:dyDescent="0.3">
      <c r="B4861" s="14">
        <v>46090</v>
      </c>
      <c r="C4861" s="15" t="s">
        <v>201</v>
      </c>
      <c r="D4861" s="16" t="s">
        <v>664</v>
      </c>
      <c r="E4861" s="17">
        <v>3</v>
      </c>
      <c r="F4861" s="18">
        <v>17.399999999999999</v>
      </c>
    </row>
    <row r="4862" spans="2:6" ht="18" customHeight="1" thickBot="1" x14ac:dyDescent="0.3">
      <c r="B4862" s="14">
        <v>46090</v>
      </c>
      <c r="C4862" s="15" t="s">
        <v>207</v>
      </c>
      <c r="D4862" s="16" t="s">
        <v>463</v>
      </c>
      <c r="E4862" s="17">
        <v>1</v>
      </c>
      <c r="F4862" s="18">
        <v>2.6</v>
      </c>
    </row>
    <row r="4863" spans="2:6" ht="18" customHeight="1" thickBot="1" x14ac:dyDescent="0.3">
      <c r="B4863" s="14">
        <v>46090</v>
      </c>
      <c r="C4863" s="15" t="s">
        <v>215</v>
      </c>
      <c r="D4863" s="16" t="s">
        <v>471</v>
      </c>
      <c r="E4863" s="17">
        <v>4</v>
      </c>
      <c r="F4863" s="18">
        <v>27.2</v>
      </c>
    </row>
    <row r="4864" spans="2:6" ht="18" customHeight="1" thickBot="1" x14ac:dyDescent="0.3">
      <c r="B4864" s="14">
        <v>46090</v>
      </c>
      <c r="C4864" s="15" t="s">
        <v>216</v>
      </c>
      <c r="D4864" s="16" t="s">
        <v>472</v>
      </c>
      <c r="E4864" s="17">
        <v>1</v>
      </c>
      <c r="F4864" s="18">
        <v>6.3</v>
      </c>
    </row>
    <row r="4865" spans="2:6" ht="18" customHeight="1" thickBot="1" x14ac:dyDescent="0.3">
      <c r="B4865" s="14">
        <v>46090</v>
      </c>
      <c r="C4865" s="15" t="s">
        <v>218</v>
      </c>
      <c r="D4865" s="16" t="s">
        <v>655</v>
      </c>
      <c r="E4865" s="17">
        <v>1</v>
      </c>
      <c r="F4865" s="18">
        <v>5.5</v>
      </c>
    </row>
    <row r="4866" spans="2:6" ht="18" customHeight="1" thickBot="1" x14ac:dyDescent="0.3">
      <c r="B4866" s="14">
        <v>46090</v>
      </c>
      <c r="C4866" s="15" t="s">
        <v>219</v>
      </c>
      <c r="D4866" s="16" t="s">
        <v>475</v>
      </c>
      <c r="E4866" s="17">
        <v>6</v>
      </c>
      <c r="F4866" s="18">
        <v>37.799999999999997</v>
      </c>
    </row>
    <row r="4867" spans="2:6" ht="18" customHeight="1" thickBot="1" x14ac:dyDescent="0.3">
      <c r="B4867" s="14">
        <v>46090</v>
      </c>
      <c r="C4867" s="15" t="s">
        <v>225</v>
      </c>
      <c r="D4867" s="16" t="s">
        <v>481</v>
      </c>
      <c r="E4867" s="17">
        <v>5</v>
      </c>
      <c r="F4867" s="18">
        <v>31.5</v>
      </c>
    </row>
    <row r="4868" spans="2:6" ht="18" customHeight="1" thickBot="1" x14ac:dyDescent="0.3">
      <c r="B4868" s="14">
        <v>46090</v>
      </c>
      <c r="C4868" s="15" t="s">
        <v>226</v>
      </c>
      <c r="D4868" s="16" t="s">
        <v>482</v>
      </c>
      <c r="E4868" s="17">
        <v>1</v>
      </c>
      <c r="F4868" s="18">
        <v>5.8</v>
      </c>
    </row>
    <row r="4869" spans="2:6" ht="18" customHeight="1" thickBot="1" x14ac:dyDescent="0.3">
      <c r="B4869" s="14">
        <v>46090</v>
      </c>
      <c r="C4869" s="15" t="s">
        <v>230</v>
      </c>
      <c r="D4869" s="16" t="s">
        <v>690</v>
      </c>
      <c r="E4869" s="17">
        <v>1</v>
      </c>
      <c r="F4869" s="18">
        <v>6.5</v>
      </c>
    </row>
    <row r="4870" spans="2:6" ht="18" customHeight="1" thickBot="1" x14ac:dyDescent="0.3">
      <c r="B4870" s="14">
        <v>46090</v>
      </c>
      <c r="C4870" s="15" t="s">
        <v>231</v>
      </c>
      <c r="D4870" s="16" t="s">
        <v>487</v>
      </c>
      <c r="E4870" s="17">
        <v>3</v>
      </c>
      <c r="F4870" s="18">
        <v>20.399999999999999</v>
      </c>
    </row>
    <row r="4871" spans="2:6" ht="18" customHeight="1" thickBot="1" x14ac:dyDescent="0.3">
      <c r="B4871" s="14">
        <v>46090</v>
      </c>
      <c r="C4871" s="15" t="s">
        <v>232</v>
      </c>
      <c r="D4871" s="16" t="s">
        <v>488</v>
      </c>
      <c r="E4871" s="17">
        <v>3</v>
      </c>
      <c r="F4871" s="18">
        <v>17.399999999999999</v>
      </c>
    </row>
    <row r="4872" spans="2:6" ht="18" customHeight="1" thickBot="1" x14ac:dyDescent="0.3">
      <c r="B4872" s="14">
        <v>46090</v>
      </c>
      <c r="C4872" s="15" t="s">
        <v>235</v>
      </c>
      <c r="D4872" s="16" t="s">
        <v>702</v>
      </c>
      <c r="E4872" s="17">
        <v>1</v>
      </c>
      <c r="F4872" s="18">
        <v>5.8</v>
      </c>
    </row>
    <row r="4873" spans="2:6" ht="18" customHeight="1" thickBot="1" x14ac:dyDescent="0.3">
      <c r="B4873" s="14">
        <v>46090</v>
      </c>
      <c r="C4873" s="15" t="s">
        <v>208</v>
      </c>
      <c r="D4873" s="16" t="s">
        <v>464</v>
      </c>
      <c r="E4873" s="17">
        <v>3</v>
      </c>
      <c r="F4873" s="18">
        <v>8.4</v>
      </c>
    </row>
    <row r="4874" spans="2:6" ht="18" customHeight="1" thickBot="1" x14ac:dyDescent="0.3">
      <c r="B4874" s="14">
        <v>46090</v>
      </c>
      <c r="C4874" s="15" t="s">
        <v>210</v>
      </c>
      <c r="D4874" s="16" t="s">
        <v>466</v>
      </c>
      <c r="E4874" s="17">
        <v>1</v>
      </c>
      <c r="F4874" s="18">
        <v>2.8</v>
      </c>
    </row>
    <row r="4875" spans="2:6" ht="18" customHeight="1" thickBot="1" x14ac:dyDescent="0.3">
      <c r="B4875" s="14">
        <v>46090</v>
      </c>
      <c r="C4875" s="15" t="s">
        <v>200</v>
      </c>
      <c r="D4875" s="16" t="s">
        <v>646</v>
      </c>
      <c r="E4875" s="17">
        <v>1</v>
      </c>
      <c r="F4875" s="18">
        <v>8</v>
      </c>
    </row>
    <row r="4876" spans="2:6" ht="18" customHeight="1" thickBot="1" x14ac:dyDescent="0.3">
      <c r="B4876" s="14">
        <v>46090</v>
      </c>
      <c r="C4876" s="15">
        <v>10014</v>
      </c>
      <c r="D4876" s="16" t="s">
        <v>740</v>
      </c>
      <c r="E4876" s="17">
        <v>1</v>
      </c>
      <c r="F4876" s="18">
        <v>7.9</v>
      </c>
    </row>
    <row r="4877" spans="2:6" ht="18" customHeight="1" thickBot="1" x14ac:dyDescent="0.3">
      <c r="B4877" s="14">
        <v>46090</v>
      </c>
      <c r="C4877" s="15">
        <v>10019</v>
      </c>
      <c r="D4877" s="16" t="s">
        <v>666</v>
      </c>
      <c r="E4877" s="17">
        <v>1</v>
      </c>
      <c r="F4877" s="18">
        <v>8.9</v>
      </c>
    </row>
    <row r="4878" spans="2:6" ht="18" customHeight="1" thickBot="1" x14ac:dyDescent="0.3">
      <c r="B4878" s="14">
        <v>46090</v>
      </c>
      <c r="C4878" s="15">
        <v>10199</v>
      </c>
      <c r="D4878" s="16" t="s">
        <v>737</v>
      </c>
      <c r="E4878" s="17">
        <v>1</v>
      </c>
      <c r="F4878" s="18">
        <v>8.9</v>
      </c>
    </row>
    <row r="4879" spans="2:6" ht="18" customHeight="1" thickBot="1" x14ac:dyDescent="0.3">
      <c r="B4879" s="14">
        <v>46090</v>
      </c>
      <c r="C4879" s="15" t="s">
        <v>117</v>
      </c>
      <c r="D4879" s="16" t="s">
        <v>648</v>
      </c>
      <c r="E4879" s="17">
        <v>2</v>
      </c>
      <c r="F4879" s="18">
        <v>11</v>
      </c>
    </row>
    <row r="4880" spans="2:6" ht="18" customHeight="1" thickBot="1" x14ac:dyDescent="0.3">
      <c r="B4880" s="14">
        <v>46090</v>
      </c>
      <c r="C4880" s="15" t="s">
        <v>118</v>
      </c>
      <c r="D4880" s="16" t="s">
        <v>649</v>
      </c>
      <c r="E4880" s="17">
        <v>4</v>
      </c>
      <c r="F4880" s="18">
        <v>22</v>
      </c>
    </row>
    <row r="4881" spans="2:6" ht="18" customHeight="1" thickBot="1" x14ac:dyDescent="0.3">
      <c r="B4881" s="14">
        <v>46090</v>
      </c>
      <c r="C4881" s="15" t="s">
        <v>131</v>
      </c>
      <c r="D4881" s="16" t="s">
        <v>387</v>
      </c>
      <c r="E4881" s="17">
        <v>1</v>
      </c>
      <c r="F4881" s="18">
        <v>5.5</v>
      </c>
    </row>
    <row r="4882" spans="2:6" ht="18" customHeight="1" thickBot="1" x14ac:dyDescent="0.3">
      <c r="B4882" s="14">
        <v>46090</v>
      </c>
      <c r="C4882" s="15" t="s">
        <v>135</v>
      </c>
      <c r="D4882" s="16" t="s">
        <v>391</v>
      </c>
      <c r="E4882" s="17">
        <v>1</v>
      </c>
      <c r="F4882" s="18">
        <v>4.3</v>
      </c>
    </row>
    <row r="4883" spans="2:6" ht="18" customHeight="1" thickBot="1" x14ac:dyDescent="0.3">
      <c r="B4883" s="14">
        <v>46090</v>
      </c>
      <c r="C4883" s="15" t="s">
        <v>140</v>
      </c>
      <c r="D4883" s="16" t="s">
        <v>396</v>
      </c>
      <c r="E4883" s="17">
        <v>3</v>
      </c>
      <c r="F4883" s="18">
        <v>15</v>
      </c>
    </row>
    <row r="4884" spans="2:6" ht="18" customHeight="1" thickBot="1" x14ac:dyDescent="0.3">
      <c r="B4884" s="14">
        <v>46090</v>
      </c>
      <c r="C4884" s="15" t="s">
        <v>142</v>
      </c>
      <c r="D4884" s="16" t="s">
        <v>659</v>
      </c>
      <c r="E4884" s="17">
        <v>2</v>
      </c>
      <c r="F4884" s="18">
        <v>8.6</v>
      </c>
    </row>
    <row r="4885" spans="2:6" ht="18" customHeight="1" thickBot="1" x14ac:dyDescent="0.3">
      <c r="B4885" s="14">
        <v>46090</v>
      </c>
      <c r="C4885" s="15">
        <v>10</v>
      </c>
      <c r="D4885" s="16" t="s">
        <v>700</v>
      </c>
      <c r="E4885" s="17">
        <v>4</v>
      </c>
      <c r="F4885" s="18">
        <v>4</v>
      </c>
    </row>
    <row r="4886" spans="2:6" ht="18" customHeight="1" thickBot="1" x14ac:dyDescent="0.3">
      <c r="B4886" s="22">
        <v>46090</v>
      </c>
      <c r="C4886" s="23">
        <v>10193</v>
      </c>
      <c r="D4886" s="24" t="s">
        <v>731</v>
      </c>
      <c r="E4886" s="25">
        <v>1</v>
      </c>
      <c r="F4886" s="26">
        <v>2.5</v>
      </c>
    </row>
    <row r="4887" spans="2:6" ht="17.100000000000001" customHeight="1" x14ac:dyDescent="0.25">
      <c r="B4887" s="14">
        <v>46092</v>
      </c>
      <c r="C4887" s="15" t="s">
        <v>103</v>
      </c>
      <c r="D4887" s="16" t="s">
        <v>653</v>
      </c>
      <c r="E4887" s="17">
        <v>1</v>
      </c>
      <c r="F4887" s="18">
        <v>5.8</v>
      </c>
    </row>
    <row r="4888" spans="2:6" ht="18" customHeight="1" thickBot="1" x14ac:dyDescent="0.3">
      <c r="B4888" s="14">
        <v>46092</v>
      </c>
      <c r="C4888" s="15" t="s">
        <v>109</v>
      </c>
      <c r="D4888" s="16" t="s">
        <v>724</v>
      </c>
      <c r="E4888" s="17">
        <v>1</v>
      </c>
      <c r="F4888" s="18">
        <v>5.5</v>
      </c>
    </row>
    <row r="4889" spans="2:6" ht="18" customHeight="1" thickBot="1" x14ac:dyDescent="0.3">
      <c r="B4889" s="14">
        <v>46092</v>
      </c>
      <c r="C4889" s="15" t="s">
        <v>110</v>
      </c>
      <c r="D4889" s="16" t="s">
        <v>667</v>
      </c>
      <c r="E4889" s="17">
        <v>2</v>
      </c>
      <c r="F4889" s="18">
        <v>11.6</v>
      </c>
    </row>
    <row r="4890" spans="2:6" ht="18" customHeight="1" thickBot="1" x14ac:dyDescent="0.3">
      <c r="B4890" s="14">
        <v>46092</v>
      </c>
      <c r="C4890" s="15" t="s">
        <v>115</v>
      </c>
      <c r="D4890" s="16" t="s">
        <v>640</v>
      </c>
      <c r="E4890" s="17">
        <v>1</v>
      </c>
      <c r="F4890" s="18">
        <v>5.8</v>
      </c>
    </row>
    <row r="4891" spans="2:6" ht="18" customHeight="1" thickBot="1" x14ac:dyDescent="0.3">
      <c r="B4891" s="14">
        <v>46092</v>
      </c>
      <c r="C4891" s="15" t="s">
        <v>129</v>
      </c>
      <c r="D4891" s="16" t="s">
        <v>385</v>
      </c>
      <c r="E4891" s="17">
        <v>4</v>
      </c>
      <c r="F4891" s="18">
        <v>22</v>
      </c>
    </row>
    <row r="4892" spans="2:6" ht="18" customHeight="1" thickBot="1" x14ac:dyDescent="0.3">
      <c r="B4892" s="14">
        <v>46092</v>
      </c>
      <c r="C4892" s="15" t="s">
        <v>130</v>
      </c>
      <c r="D4892" s="16" t="s">
        <v>386</v>
      </c>
      <c r="E4892" s="17">
        <v>3</v>
      </c>
      <c r="F4892" s="18">
        <v>17.399999999999999</v>
      </c>
    </row>
    <row r="4893" spans="2:6" ht="18" customHeight="1" thickBot="1" x14ac:dyDescent="0.3">
      <c r="B4893" s="14">
        <v>46092</v>
      </c>
      <c r="C4893" s="15" t="s">
        <v>132</v>
      </c>
      <c r="D4893" s="16" t="s">
        <v>388</v>
      </c>
      <c r="E4893" s="17">
        <v>1</v>
      </c>
      <c r="F4893" s="18">
        <v>5.8</v>
      </c>
    </row>
    <row r="4894" spans="2:6" ht="18" customHeight="1" thickBot="1" x14ac:dyDescent="0.3">
      <c r="B4894" s="14">
        <v>46092</v>
      </c>
      <c r="C4894" s="15" t="s">
        <v>136</v>
      </c>
      <c r="D4894" s="16" t="s">
        <v>726</v>
      </c>
      <c r="E4894" s="17">
        <v>1</v>
      </c>
      <c r="F4894" s="18">
        <v>5</v>
      </c>
    </row>
    <row r="4895" spans="2:6" ht="18" customHeight="1" thickBot="1" x14ac:dyDescent="0.3">
      <c r="B4895" s="14">
        <v>46092</v>
      </c>
      <c r="C4895" s="15" t="s">
        <v>138</v>
      </c>
      <c r="D4895" s="16" t="s">
        <v>394</v>
      </c>
      <c r="E4895" s="17">
        <v>1</v>
      </c>
      <c r="F4895" s="18">
        <v>5.5</v>
      </c>
    </row>
    <row r="4896" spans="2:6" ht="18" customHeight="1" thickBot="1" x14ac:dyDescent="0.3">
      <c r="B4896" s="14">
        <v>46092</v>
      </c>
      <c r="C4896" s="15" t="s">
        <v>139</v>
      </c>
      <c r="D4896" s="16" t="s">
        <v>395</v>
      </c>
      <c r="E4896" s="17">
        <v>1</v>
      </c>
      <c r="F4896" s="18">
        <v>5.5</v>
      </c>
    </row>
    <row r="4897" spans="2:6" ht="18" customHeight="1" thickBot="1" x14ac:dyDescent="0.3">
      <c r="B4897" s="14">
        <v>46092</v>
      </c>
      <c r="C4897" s="15" t="s">
        <v>151</v>
      </c>
      <c r="D4897" s="16" t="s">
        <v>407</v>
      </c>
      <c r="E4897" s="17">
        <v>2</v>
      </c>
      <c r="F4897" s="18">
        <v>11</v>
      </c>
    </row>
    <row r="4898" spans="2:6" ht="18" customHeight="1" thickBot="1" x14ac:dyDescent="0.3">
      <c r="B4898" s="14">
        <v>46092</v>
      </c>
      <c r="C4898" s="15" t="s">
        <v>159</v>
      </c>
      <c r="D4898" s="16" t="s">
        <v>733</v>
      </c>
      <c r="E4898" s="17">
        <v>2</v>
      </c>
      <c r="F4898" s="18">
        <v>10.6</v>
      </c>
    </row>
    <row r="4899" spans="2:6" ht="18" customHeight="1" thickBot="1" x14ac:dyDescent="0.3">
      <c r="B4899" s="14">
        <v>46092</v>
      </c>
      <c r="C4899" s="15" t="s">
        <v>163</v>
      </c>
      <c r="D4899" s="16" t="s">
        <v>696</v>
      </c>
      <c r="E4899" s="17">
        <v>1</v>
      </c>
      <c r="F4899" s="18">
        <v>5.8</v>
      </c>
    </row>
    <row r="4900" spans="2:6" ht="18" customHeight="1" thickBot="1" x14ac:dyDescent="0.3">
      <c r="B4900" s="14">
        <v>46092</v>
      </c>
      <c r="C4900" s="15" t="s">
        <v>172</v>
      </c>
      <c r="D4900" s="16" t="s">
        <v>643</v>
      </c>
      <c r="E4900" s="17">
        <v>1</v>
      </c>
      <c r="F4900" s="18">
        <v>5.7</v>
      </c>
    </row>
    <row r="4901" spans="2:6" ht="18" customHeight="1" thickBot="1" x14ac:dyDescent="0.3">
      <c r="B4901" s="14">
        <v>46092</v>
      </c>
      <c r="C4901" s="15" t="s">
        <v>174</v>
      </c>
      <c r="D4901" s="16" t="s">
        <v>661</v>
      </c>
      <c r="E4901" s="17">
        <v>1</v>
      </c>
      <c r="F4901" s="18">
        <v>5.8</v>
      </c>
    </row>
    <row r="4902" spans="2:6" ht="18" customHeight="1" thickBot="1" x14ac:dyDescent="0.3">
      <c r="B4902" s="14">
        <v>46092</v>
      </c>
      <c r="C4902" s="15" t="s">
        <v>195</v>
      </c>
      <c r="D4902" s="16" t="s">
        <v>451</v>
      </c>
      <c r="E4902" s="17">
        <v>4</v>
      </c>
      <c r="F4902" s="18">
        <v>23.2</v>
      </c>
    </row>
    <row r="4903" spans="2:6" ht="18" customHeight="1" thickBot="1" x14ac:dyDescent="0.3">
      <c r="B4903" s="14">
        <v>46092</v>
      </c>
      <c r="C4903" s="15" t="s">
        <v>196</v>
      </c>
      <c r="D4903" s="16" t="s">
        <v>692</v>
      </c>
      <c r="E4903" s="17">
        <v>3</v>
      </c>
      <c r="F4903" s="18">
        <v>19.5</v>
      </c>
    </row>
    <row r="4904" spans="2:6" ht="18" customHeight="1" thickBot="1" x14ac:dyDescent="0.3">
      <c r="B4904" s="14">
        <v>46092</v>
      </c>
      <c r="C4904" s="15" t="s">
        <v>213</v>
      </c>
      <c r="D4904" s="16" t="s">
        <v>469</v>
      </c>
      <c r="E4904" s="17">
        <v>2</v>
      </c>
      <c r="F4904" s="18">
        <v>11.6</v>
      </c>
    </row>
    <row r="4905" spans="2:6" ht="18" customHeight="1" thickBot="1" x14ac:dyDescent="0.3">
      <c r="B4905" s="14">
        <v>46092</v>
      </c>
      <c r="C4905" s="15" t="s">
        <v>215</v>
      </c>
      <c r="D4905" s="16" t="s">
        <v>471</v>
      </c>
      <c r="E4905" s="17">
        <v>5</v>
      </c>
      <c r="F4905" s="18">
        <v>34</v>
      </c>
    </row>
    <row r="4906" spans="2:6" ht="18" customHeight="1" thickBot="1" x14ac:dyDescent="0.3">
      <c r="B4906" s="14">
        <v>46092</v>
      </c>
      <c r="C4906" s="15" t="s">
        <v>216</v>
      </c>
      <c r="D4906" s="16" t="s">
        <v>472</v>
      </c>
      <c r="E4906" s="17">
        <v>1</v>
      </c>
      <c r="F4906" s="18">
        <v>6.3</v>
      </c>
    </row>
    <row r="4907" spans="2:6" ht="18" customHeight="1" thickBot="1" x14ac:dyDescent="0.3">
      <c r="B4907" s="14">
        <v>46092</v>
      </c>
      <c r="C4907" s="15" t="s">
        <v>219</v>
      </c>
      <c r="D4907" s="16" t="s">
        <v>475</v>
      </c>
      <c r="E4907" s="17">
        <v>6</v>
      </c>
      <c r="F4907" s="18">
        <v>37.799999999999997</v>
      </c>
    </row>
    <row r="4908" spans="2:6" ht="18" customHeight="1" thickBot="1" x14ac:dyDescent="0.3">
      <c r="B4908" s="14">
        <v>46092</v>
      </c>
      <c r="C4908" s="15" t="s">
        <v>223</v>
      </c>
      <c r="D4908" s="16" t="s">
        <v>479</v>
      </c>
      <c r="E4908" s="17">
        <v>1</v>
      </c>
      <c r="F4908" s="18">
        <v>5.8</v>
      </c>
    </row>
    <row r="4909" spans="2:6" ht="18" customHeight="1" thickBot="1" x14ac:dyDescent="0.3">
      <c r="B4909" s="14">
        <v>46092</v>
      </c>
      <c r="C4909" s="15" t="s">
        <v>225</v>
      </c>
      <c r="D4909" s="16" t="s">
        <v>481</v>
      </c>
      <c r="E4909" s="17">
        <v>1</v>
      </c>
      <c r="F4909" s="18">
        <v>6.3</v>
      </c>
    </row>
    <row r="4910" spans="2:6" ht="18" customHeight="1" thickBot="1" x14ac:dyDescent="0.3">
      <c r="B4910" s="14">
        <v>46092</v>
      </c>
      <c r="C4910" s="15" t="s">
        <v>231</v>
      </c>
      <c r="D4910" s="16" t="s">
        <v>487</v>
      </c>
      <c r="E4910" s="17">
        <v>2</v>
      </c>
      <c r="F4910" s="18">
        <v>13.6</v>
      </c>
    </row>
    <row r="4911" spans="2:6" ht="18" customHeight="1" thickBot="1" x14ac:dyDescent="0.3">
      <c r="B4911" s="14">
        <v>46092</v>
      </c>
      <c r="C4911" s="15" t="s">
        <v>208</v>
      </c>
      <c r="D4911" s="16" t="s">
        <v>464</v>
      </c>
      <c r="E4911" s="17">
        <v>2</v>
      </c>
      <c r="F4911" s="18">
        <v>5.6</v>
      </c>
    </row>
    <row r="4912" spans="2:6" ht="18" customHeight="1" thickBot="1" x14ac:dyDescent="0.3">
      <c r="B4912" s="14">
        <v>46092</v>
      </c>
      <c r="C4912" s="15" t="s">
        <v>204</v>
      </c>
      <c r="D4912" s="16" t="s">
        <v>668</v>
      </c>
      <c r="E4912" s="17">
        <v>1</v>
      </c>
      <c r="F4912" s="18">
        <v>8.3000000000000007</v>
      </c>
    </row>
    <row r="4913" spans="2:6" ht="18" customHeight="1" thickBot="1" x14ac:dyDescent="0.3">
      <c r="B4913" s="14">
        <v>46092</v>
      </c>
      <c r="C4913" s="15" t="s">
        <v>119</v>
      </c>
      <c r="D4913" s="16" t="s">
        <v>657</v>
      </c>
      <c r="E4913" s="17">
        <v>1</v>
      </c>
      <c r="F4913" s="18">
        <v>5.5</v>
      </c>
    </row>
    <row r="4914" spans="2:6" ht="18" customHeight="1" thickBot="1" x14ac:dyDescent="0.3">
      <c r="B4914" s="14">
        <v>46092</v>
      </c>
      <c r="C4914" s="15" t="s">
        <v>123</v>
      </c>
      <c r="D4914" s="16" t="s">
        <v>651</v>
      </c>
      <c r="E4914" s="17">
        <v>4</v>
      </c>
      <c r="F4914" s="18">
        <v>22</v>
      </c>
    </row>
    <row r="4915" spans="2:6" ht="18" customHeight="1" thickBot="1" x14ac:dyDescent="0.3">
      <c r="B4915" s="14">
        <v>46092</v>
      </c>
      <c r="C4915" s="15" t="s">
        <v>131</v>
      </c>
      <c r="D4915" s="16" t="s">
        <v>387</v>
      </c>
      <c r="E4915" s="17">
        <v>1</v>
      </c>
      <c r="F4915" s="18">
        <v>5.5</v>
      </c>
    </row>
    <row r="4916" spans="2:6" ht="18" customHeight="1" thickBot="1" x14ac:dyDescent="0.3">
      <c r="B4916" s="14">
        <v>46092</v>
      </c>
      <c r="C4916" s="15" t="s">
        <v>140</v>
      </c>
      <c r="D4916" s="16" t="s">
        <v>396</v>
      </c>
      <c r="E4916" s="17">
        <v>1</v>
      </c>
      <c r="F4916" s="18">
        <v>5</v>
      </c>
    </row>
    <row r="4917" spans="2:6" ht="18" customHeight="1" thickBot="1" x14ac:dyDescent="0.3">
      <c r="B4917" s="14">
        <v>46092</v>
      </c>
      <c r="C4917" s="15" t="s">
        <v>142</v>
      </c>
      <c r="D4917" s="16" t="s">
        <v>659</v>
      </c>
      <c r="E4917" s="17">
        <v>1</v>
      </c>
      <c r="F4917" s="18">
        <v>4.3</v>
      </c>
    </row>
    <row r="4918" spans="2:6" ht="18" customHeight="1" thickBot="1" x14ac:dyDescent="0.3">
      <c r="B4918" s="22">
        <v>46092</v>
      </c>
      <c r="C4918" s="23">
        <v>10155</v>
      </c>
      <c r="D4918" s="24" t="s">
        <v>701</v>
      </c>
      <c r="E4918" s="25">
        <v>1</v>
      </c>
      <c r="F4918" s="26">
        <v>1.7</v>
      </c>
    </row>
    <row r="4919" spans="2:6" ht="17.100000000000001" customHeight="1" x14ac:dyDescent="0.25">
      <c r="B4919" s="14">
        <v>46092</v>
      </c>
      <c r="C4919" s="15" t="s">
        <v>104</v>
      </c>
      <c r="D4919" s="16" t="s">
        <v>360</v>
      </c>
      <c r="E4919" s="17">
        <v>4</v>
      </c>
      <c r="F4919" s="18">
        <v>23.2</v>
      </c>
    </row>
    <row r="4920" spans="2:6" ht="18" customHeight="1" thickBot="1" x14ac:dyDescent="0.3">
      <c r="B4920" s="14">
        <v>46092</v>
      </c>
      <c r="C4920" s="15" t="s">
        <v>106</v>
      </c>
      <c r="D4920" s="16" t="s">
        <v>710</v>
      </c>
      <c r="E4920" s="17">
        <v>2</v>
      </c>
      <c r="F4920" s="18">
        <v>10</v>
      </c>
    </row>
    <row r="4921" spans="2:6" ht="18" customHeight="1" thickBot="1" x14ac:dyDescent="0.3">
      <c r="B4921" s="14">
        <v>46092</v>
      </c>
      <c r="C4921" s="15" t="s">
        <v>110</v>
      </c>
      <c r="D4921" s="16" t="s">
        <v>667</v>
      </c>
      <c r="E4921" s="17">
        <v>1</v>
      </c>
      <c r="F4921" s="18">
        <v>5.8</v>
      </c>
    </row>
    <row r="4922" spans="2:6" ht="18" customHeight="1" thickBot="1" x14ac:dyDescent="0.3">
      <c r="B4922" s="14">
        <v>46092</v>
      </c>
      <c r="C4922" s="15" t="s">
        <v>114</v>
      </c>
      <c r="D4922" s="16" t="s">
        <v>370</v>
      </c>
      <c r="E4922" s="17">
        <v>1</v>
      </c>
      <c r="F4922" s="18">
        <v>5.5</v>
      </c>
    </row>
    <row r="4923" spans="2:6" ht="18" customHeight="1" thickBot="1" x14ac:dyDescent="0.3">
      <c r="B4923" s="14">
        <v>46092</v>
      </c>
      <c r="C4923" s="15" t="s">
        <v>115</v>
      </c>
      <c r="D4923" s="16" t="s">
        <v>640</v>
      </c>
      <c r="E4923" s="17">
        <v>1</v>
      </c>
      <c r="F4923" s="18">
        <v>5.8</v>
      </c>
    </row>
    <row r="4924" spans="2:6" ht="18" customHeight="1" thickBot="1" x14ac:dyDescent="0.3">
      <c r="B4924" s="14">
        <v>46092</v>
      </c>
      <c r="C4924" s="15" t="s">
        <v>125</v>
      </c>
      <c r="D4924" s="16" t="s">
        <v>381</v>
      </c>
      <c r="E4924" s="17">
        <v>2</v>
      </c>
      <c r="F4924" s="18">
        <v>11</v>
      </c>
    </row>
    <row r="4925" spans="2:6" ht="18" customHeight="1" thickBot="1" x14ac:dyDescent="0.3">
      <c r="B4925" s="14">
        <v>46092</v>
      </c>
      <c r="C4925" s="15" t="s">
        <v>132</v>
      </c>
      <c r="D4925" s="16" t="s">
        <v>388</v>
      </c>
      <c r="E4925" s="17">
        <v>1</v>
      </c>
      <c r="F4925" s="18">
        <v>5.8</v>
      </c>
    </row>
    <row r="4926" spans="2:6" ht="18" customHeight="1" thickBot="1" x14ac:dyDescent="0.3">
      <c r="B4926" s="14">
        <v>46092</v>
      </c>
      <c r="C4926" s="15" t="s">
        <v>136</v>
      </c>
      <c r="D4926" s="16" t="s">
        <v>726</v>
      </c>
      <c r="E4926" s="17">
        <v>1</v>
      </c>
      <c r="F4926" s="18">
        <v>5</v>
      </c>
    </row>
    <row r="4927" spans="2:6" ht="18" customHeight="1" thickBot="1" x14ac:dyDescent="0.3">
      <c r="B4927" s="14">
        <v>46092</v>
      </c>
      <c r="C4927" s="15" t="s">
        <v>138</v>
      </c>
      <c r="D4927" s="16" t="s">
        <v>394</v>
      </c>
      <c r="E4927" s="17">
        <v>1</v>
      </c>
      <c r="F4927" s="18">
        <v>5.5</v>
      </c>
    </row>
    <row r="4928" spans="2:6" ht="18" customHeight="1" thickBot="1" x14ac:dyDescent="0.3">
      <c r="B4928" s="14">
        <v>46092</v>
      </c>
      <c r="C4928" s="15" t="s">
        <v>139</v>
      </c>
      <c r="D4928" s="16" t="s">
        <v>395</v>
      </c>
      <c r="E4928" s="17">
        <v>1</v>
      </c>
      <c r="F4928" s="18">
        <v>5.5</v>
      </c>
    </row>
    <row r="4929" spans="2:6" ht="18" customHeight="1" thickBot="1" x14ac:dyDescent="0.3">
      <c r="B4929" s="14">
        <v>46092</v>
      </c>
      <c r="C4929" s="15" t="s">
        <v>146</v>
      </c>
      <c r="D4929" s="16" t="s">
        <v>402</v>
      </c>
      <c r="E4929" s="17">
        <v>1</v>
      </c>
      <c r="F4929" s="18">
        <v>6.5</v>
      </c>
    </row>
    <row r="4930" spans="2:6" ht="18" customHeight="1" thickBot="1" x14ac:dyDescent="0.3">
      <c r="B4930" s="14">
        <v>46092</v>
      </c>
      <c r="C4930" s="15" t="s">
        <v>151</v>
      </c>
      <c r="D4930" s="16" t="s">
        <v>407</v>
      </c>
      <c r="E4930" s="17">
        <v>1</v>
      </c>
      <c r="F4930" s="18">
        <v>5.5</v>
      </c>
    </row>
    <row r="4931" spans="2:6" ht="18" customHeight="1" thickBot="1" x14ac:dyDescent="0.3">
      <c r="B4931" s="14">
        <v>46092</v>
      </c>
      <c r="C4931" s="15" t="s">
        <v>160</v>
      </c>
      <c r="D4931" s="16" t="s">
        <v>416</v>
      </c>
      <c r="E4931" s="17">
        <v>2</v>
      </c>
      <c r="F4931" s="18">
        <v>11.6</v>
      </c>
    </row>
    <row r="4932" spans="2:6" ht="18" customHeight="1" thickBot="1" x14ac:dyDescent="0.3">
      <c r="B4932" s="14">
        <v>46092</v>
      </c>
      <c r="C4932" s="15" t="s">
        <v>171</v>
      </c>
      <c r="D4932" s="16" t="s">
        <v>670</v>
      </c>
      <c r="E4932" s="17">
        <v>1</v>
      </c>
      <c r="F4932" s="18">
        <v>6</v>
      </c>
    </row>
    <row r="4933" spans="2:6" ht="18" customHeight="1" thickBot="1" x14ac:dyDescent="0.3">
      <c r="B4933" s="14">
        <v>46092</v>
      </c>
      <c r="C4933" s="15" t="s">
        <v>184</v>
      </c>
      <c r="D4933" s="16" t="s">
        <v>440</v>
      </c>
      <c r="E4933" s="17">
        <v>1</v>
      </c>
      <c r="F4933" s="18">
        <v>5.5</v>
      </c>
    </row>
    <row r="4934" spans="2:6" ht="18" customHeight="1" thickBot="1" x14ac:dyDescent="0.3">
      <c r="B4934" s="14">
        <v>46092</v>
      </c>
      <c r="C4934" s="15" t="s">
        <v>191</v>
      </c>
      <c r="D4934" s="16" t="s">
        <v>447</v>
      </c>
      <c r="E4934" s="17">
        <v>1</v>
      </c>
      <c r="F4934" s="18">
        <v>5.5</v>
      </c>
    </row>
    <row r="4935" spans="2:6" ht="18" customHeight="1" thickBot="1" x14ac:dyDescent="0.3">
      <c r="B4935" s="14">
        <v>46092</v>
      </c>
      <c r="C4935" s="15" t="s">
        <v>192</v>
      </c>
      <c r="D4935" s="16" t="s">
        <v>448</v>
      </c>
      <c r="E4935" s="17">
        <v>1</v>
      </c>
      <c r="F4935" s="18">
        <v>5.5</v>
      </c>
    </row>
    <row r="4936" spans="2:6" ht="18" customHeight="1" thickBot="1" x14ac:dyDescent="0.3">
      <c r="B4936" s="14">
        <v>46092</v>
      </c>
      <c r="C4936" s="15" t="s">
        <v>195</v>
      </c>
      <c r="D4936" s="16" t="s">
        <v>451</v>
      </c>
      <c r="E4936" s="17">
        <v>6</v>
      </c>
      <c r="F4936" s="18">
        <v>34.799999999999997</v>
      </c>
    </row>
    <row r="4937" spans="2:6" ht="18" customHeight="1" thickBot="1" x14ac:dyDescent="0.3">
      <c r="B4937" s="14">
        <v>46092</v>
      </c>
      <c r="C4937" s="15" t="s">
        <v>196</v>
      </c>
      <c r="D4937" s="16" t="s">
        <v>692</v>
      </c>
      <c r="E4937" s="17">
        <v>2</v>
      </c>
      <c r="F4937" s="18">
        <v>13</v>
      </c>
    </row>
    <row r="4938" spans="2:6" ht="18" customHeight="1" thickBot="1" x14ac:dyDescent="0.3">
      <c r="B4938" s="14">
        <v>46092</v>
      </c>
      <c r="C4938" s="15" t="s">
        <v>213</v>
      </c>
      <c r="D4938" s="16" t="s">
        <v>469</v>
      </c>
      <c r="E4938" s="17">
        <v>1</v>
      </c>
      <c r="F4938" s="18">
        <v>5.8</v>
      </c>
    </row>
    <row r="4939" spans="2:6" ht="18" customHeight="1" thickBot="1" x14ac:dyDescent="0.3">
      <c r="B4939" s="14">
        <v>46092</v>
      </c>
      <c r="C4939" s="15" t="s">
        <v>215</v>
      </c>
      <c r="D4939" s="16" t="s">
        <v>471</v>
      </c>
      <c r="E4939" s="17">
        <v>7</v>
      </c>
      <c r="F4939" s="18">
        <v>47.6</v>
      </c>
    </row>
    <row r="4940" spans="2:6" ht="18" customHeight="1" thickBot="1" x14ac:dyDescent="0.3">
      <c r="B4940" s="14">
        <v>46092</v>
      </c>
      <c r="C4940" s="15" t="s">
        <v>216</v>
      </c>
      <c r="D4940" s="16" t="s">
        <v>472</v>
      </c>
      <c r="E4940" s="17">
        <v>1</v>
      </c>
      <c r="F4940" s="18">
        <v>6.3</v>
      </c>
    </row>
    <row r="4941" spans="2:6" ht="18" customHeight="1" thickBot="1" x14ac:dyDescent="0.3">
      <c r="B4941" s="14">
        <v>46092</v>
      </c>
      <c r="C4941" s="15" t="s">
        <v>218</v>
      </c>
      <c r="D4941" s="16" t="s">
        <v>655</v>
      </c>
      <c r="E4941" s="17">
        <v>1</v>
      </c>
      <c r="F4941" s="18">
        <v>5.5</v>
      </c>
    </row>
    <row r="4942" spans="2:6" ht="18" customHeight="1" thickBot="1" x14ac:dyDescent="0.3">
      <c r="B4942" s="14">
        <v>46092</v>
      </c>
      <c r="C4942" s="15" t="s">
        <v>219</v>
      </c>
      <c r="D4942" s="16" t="s">
        <v>475</v>
      </c>
      <c r="E4942" s="17">
        <v>2</v>
      </c>
      <c r="F4942" s="18">
        <v>12.6</v>
      </c>
    </row>
    <row r="4943" spans="2:6" ht="18" customHeight="1" thickBot="1" x14ac:dyDescent="0.3">
      <c r="B4943" s="14">
        <v>46092</v>
      </c>
      <c r="C4943" s="15" t="s">
        <v>221</v>
      </c>
      <c r="D4943" s="16" t="s">
        <v>477</v>
      </c>
      <c r="E4943" s="17">
        <v>1</v>
      </c>
      <c r="F4943" s="18">
        <v>6</v>
      </c>
    </row>
    <row r="4944" spans="2:6" ht="18" customHeight="1" thickBot="1" x14ac:dyDescent="0.3">
      <c r="B4944" s="14">
        <v>46092</v>
      </c>
      <c r="C4944" s="15" t="s">
        <v>226</v>
      </c>
      <c r="D4944" s="16" t="s">
        <v>482</v>
      </c>
      <c r="E4944" s="17">
        <v>1</v>
      </c>
      <c r="F4944" s="18">
        <v>5.8</v>
      </c>
    </row>
    <row r="4945" spans="2:6" ht="18" customHeight="1" thickBot="1" x14ac:dyDescent="0.3">
      <c r="B4945" s="14">
        <v>46092</v>
      </c>
      <c r="C4945" s="15" t="s">
        <v>231</v>
      </c>
      <c r="D4945" s="16" t="s">
        <v>487</v>
      </c>
      <c r="E4945" s="17">
        <v>2</v>
      </c>
      <c r="F4945" s="18">
        <v>13.6</v>
      </c>
    </row>
    <row r="4946" spans="2:6" ht="18" customHeight="1" thickBot="1" x14ac:dyDescent="0.3">
      <c r="B4946" s="14">
        <v>46092</v>
      </c>
      <c r="C4946" s="15" t="s">
        <v>232</v>
      </c>
      <c r="D4946" s="16" t="s">
        <v>488</v>
      </c>
      <c r="E4946" s="17">
        <v>1</v>
      </c>
      <c r="F4946" s="18">
        <v>5.8</v>
      </c>
    </row>
    <row r="4947" spans="2:6" ht="18" customHeight="1" thickBot="1" x14ac:dyDescent="0.3">
      <c r="B4947" s="14">
        <v>46092</v>
      </c>
      <c r="C4947" s="15" t="s">
        <v>235</v>
      </c>
      <c r="D4947" s="16" t="s">
        <v>702</v>
      </c>
      <c r="E4947" s="17">
        <v>1</v>
      </c>
      <c r="F4947" s="18">
        <v>5.8</v>
      </c>
    </row>
    <row r="4948" spans="2:6" ht="18" customHeight="1" thickBot="1" x14ac:dyDescent="0.3">
      <c r="B4948" s="14">
        <v>46092</v>
      </c>
      <c r="C4948" s="15" t="s">
        <v>210</v>
      </c>
      <c r="D4948" s="16" t="s">
        <v>466</v>
      </c>
      <c r="E4948" s="17">
        <v>2</v>
      </c>
      <c r="F4948" s="18">
        <v>5.6</v>
      </c>
    </row>
    <row r="4949" spans="2:6" ht="18" customHeight="1" thickBot="1" x14ac:dyDescent="0.3">
      <c r="B4949" s="14">
        <v>46092</v>
      </c>
      <c r="C4949" s="15" t="s">
        <v>117</v>
      </c>
      <c r="D4949" s="16" t="s">
        <v>648</v>
      </c>
      <c r="E4949" s="17">
        <v>2</v>
      </c>
      <c r="F4949" s="18">
        <v>11</v>
      </c>
    </row>
    <row r="4950" spans="2:6" ht="18" customHeight="1" thickBot="1" x14ac:dyDescent="0.3">
      <c r="B4950" s="14">
        <v>46092</v>
      </c>
      <c r="C4950" s="15" t="s">
        <v>118</v>
      </c>
      <c r="D4950" s="16" t="s">
        <v>649</v>
      </c>
      <c r="E4950" s="17">
        <v>2</v>
      </c>
      <c r="F4950" s="18">
        <v>11</v>
      </c>
    </row>
    <row r="4951" spans="2:6" ht="18" customHeight="1" thickBot="1" x14ac:dyDescent="0.3">
      <c r="B4951" s="14">
        <v>46092</v>
      </c>
      <c r="C4951" s="15" t="s">
        <v>119</v>
      </c>
      <c r="D4951" s="16" t="s">
        <v>657</v>
      </c>
      <c r="E4951" s="17">
        <v>1</v>
      </c>
      <c r="F4951" s="18">
        <v>5.5</v>
      </c>
    </row>
    <row r="4952" spans="2:6" ht="18" customHeight="1" thickBot="1" x14ac:dyDescent="0.3">
      <c r="B4952" s="14">
        <v>46092</v>
      </c>
      <c r="C4952" s="15" t="s">
        <v>122</v>
      </c>
      <c r="D4952" s="16" t="s">
        <v>650</v>
      </c>
      <c r="E4952" s="17">
        <v>1</v>
      </c>
      <c r="F4952" s="18">
        <v>5.5</v>
      </c>
    </row>
    <row r="4953" spans="2:6" ht="18" customHeight="1" thickBot="1" x14ac:dyDescent="0.3">
      <c r="B4953" s="14">
        <v>46092</v>
      </c>
      <c r="C4953" s="15" t="s">
        <v>123</v>
      </c>
      <c r="D4953" s="16" t="s">
        <v>651</v>
      </c>
      <c r="E4953" s="17">
        <v>4</v>
      </c>
      <c r="F4953" s="18">
        <v>22</v>
      </c>
    </row>
    <row r="4954" spans="2:6" ht="18" customHeight="1" thickBot="1" x14ac:dyDescent="0.3">
      <c r="B4954" s="14">
        <v>46092</v>
      </c>
      <c r="C4954" s="15" t="s">
        <v>131</v>
      </c>
      <c r="D4954" s="16" t="s">
        <v>387</v>
      </c>
      <c r="E4954" s="17">
        <v>1</v>
      </c>
      <c r="F4954" s="18">
        <v>5.5</v>
      </c>
    </row>
    <row r="4955" spans="2:6" ht="18" customHeight="1" thickBot="1" x14ac:dyDescent="0.3">
      <c r="B4955" s="14">
        <v>46092</v>
      </c>
      <c r="C4955" s="15" t="s">
        <v>140</v>
      </c>
      <c r="D4955" s="16" t="s">
        <v>396</v>
      </c>
      <c r="E4955" s="17">
        <v>1</v>
      </c>
      <c r="F4955" s="18">
        <v>5</v>
      </c>
    </row>
    <row r="4956" spans="2:6" ht="18" customHeight="1" thickBot="1" x14ac:dyDescent="0.3">
      <c r="B4956" s="14">
        <v>46092</v>
      </c>
      <c r="C4956" s="15" t="s">
        <v>142</v>
      </c>
      <c r="D4956" s="16" t="s">
        <v>659</v>
      </c>
      <c r="E4956" s="17">
        <v>1</v>
      </c>
      <c r="F4956" s="18">
        <v>4.3</v>
      </c>
    </row>
    <row r="4957" spans="2:6" ht="18" customHeight="1" thickBot="1" x14ac:dyDescent="0.3">
      <c r="B4957" s="14">
        <v>46092</v>
      </c>
      <c r="C4957" s="15" t="s">
        <v>148</v>
      </c>
      <c r="D4957" s="16" t="s">
        <v>404</v>
      </c>
      <c r="E4957" s="17">
        <v>1</v>
      </c>
      <c r="F4957" s="18">
        <v>5</v>
      </c>
    </row>
    <row r="4958" spans="2:6" ht="18" customHeight="1" thickBot="1" x14ac:dyDescent="0.3">
      <c r="B4958" s="14">
        <v>46092</v>
      </c>
      <c r="C4958" s="15">
        <v>10</v>
      </c>
      <c r="D4958" s="16" t="s">
        <v>700</v>
      </c>
      <c r="E4958" s="17">
        <v>3</v>
      </c>
      <c r="F4958" s="18">
        <v>3</v>
      </c>
    </row>
    <row r="4959" spans="2:6" ht="18" customHeight="1" thickBot="1" x14ac:dyDescent="0.3">
      <c r="B4959" s="14">
        <v>46092</v>
      </c>
      <c r="C4959" s="15">
        <v>10009</v>
      </c>
      <c r="D4959" s="16" t="s">
        <v>660</v>
      </c>
      <c r="E4959" s="17">
        <v>1</v>
      </c>
      <c r="F4959" s="18">
        <v>1.5</v>
      </c>
    </row>
    <row r="4960" spans="2:6" ht="18" customHeight="1" thickBot="1" x14ac:dyDescent="0.3">
      <c r="B4960" s="22">
        <v>46092</v>
      </c>
      <c r="C4960" s="23">
        <v>10193</v>
      </c>
      <c r="D4960" s="24" t="s">
        <v>731</v>
      </c>
      <c r="E4960" s="25">
        <v>2</v>
      </c>
      <c r="F4960" s="26">
        <v>5</v>
      </c>
    </row>
    <row r="4961" spans="2:6" ht="17.100000000000001" customHeight="1" x14ac:dyDescent="0.25">
      <c r="B4961" s="14">
        <v>46094</v>
      </c>
      <c r="C4961" s="15" t="s">
        <v>106</v>
      </c>
      <c r="D4961" s="16" t="s">
        <v>710</v>
      </c>
      <c r="E4961" s="17">
        <v>1</v>
      </c>
      <c r="F4961" s="18">
        <v>5</v>
      </c>
    </row>
    <row r="4962" spans="2:6" ht="18" customHeight="1" thickBot="1" x14ac:dyDescent="0.3">
      <c r="B4962" s="14">
        <v>46094</v>
      </c>
      <c r="C4962" s="15" t="s">
        <v>110</v>
      </c>
      <c r="D4962" s="16" t="s">
        <v>667</v>
      </c>
      <c r="E4962" s="17">
        <v>12</v>
      </c>
      <c r="F4962" s="18">
        <v>69.599999999999994</v>
      </c>
    </row>
    <row r="4963" spans="2:6" ht="18" customHeight="1" thickBot="1" x14ac:dyDescent="0.3">
      <c r="B4963" s="14">
        <v>46094</v>
      </c>
      <c r="C4963" s="15" t="s">
        <v>114</v>
      </c>
      <c r="D4963" s="16" t="s">
        <v>370</v>
      </c>
      <c r="E4963" s="17">
        <v>2</v>
      </c>
      <c r="F4963" s="18">
        <v>11</v>
      </c>
    </row>
    <row r="4964" spans="2:6" ht="18" customHeight="1" thickBot="1" x14ac:dyDescent="0.3">
      <c r="B4964" s="14">
        <v>46094</v>
      </c>
      <c r="C4964" s="15" t="s">
        <v>130</v>
      </c>
      <c r="D4964" s="16" t="s">
        <v>386</v>
      </c>
      <c r="E4964" s="17">
        <v>5</v>
      </c>
      <c r="F4964" s="18">
        <v>29</v>
      </c>
    </row>
    <row r="4965" spans="2:6" ht="18" customHeight="1" thickBot="1" x14ac:dyDescent="0.3">
      <c r="B4965" s="14">
        <v>46094</v>
      </c>
      <c r="C4965" s="15" t="s">
        <v>132</v>
      </c>
      <c r="D4965" s="16" t="s">
        <v>388</v>
      </c>
      <c r="E4965" s="17">
        <v>2</v>
      </c>
      <c r="F4965" s="18">
        <v>11.6</v>
      </c>
    </row>
    <row r="4966" spans="2:6" ht="18" customHeight="1" thickBot="1" x14ac:dyDescent="0.3">
      <c r="B4966" s="14">
        <v>46094</v>
      </c>
      <c r="C4966" s="15" t="s">
        <v>136</v>
      </c>
      <c r="D4966" s="16" t="s">
        <v>726</v>
      </c>
      <c r="E4966" s="17">
        <v>1</v>
      </c>
      <c r="F4966" s="18">
        <v>5</v>
      </c>
    </row>
    <row r="4967" spans="2:6" ht="18" customHeight="1" thickBot="1" x14ac:dyDescent="0.3">
      <c r="B4967" s="14">
        <v>46094</v>
      </c>
      <c r="C4967" s="15" t="s">
        <v>138</v>
      </c>
      <c r="D4967" s="16" t="s">
        <v>394</v>
      </c>
      <c r="E4967" s="17">
        <v>4</v>
      </c>
      <c r="F4967" s="18">
        <v>22</v>
      </c>
    </row>
    <row r="4968" spans="2:6" ht="18" customHeight="1" thickBot="1" x14ac:dyDescent="0.3">
      <c r="B4968" s="14">
        <v>46094</v>
      </c>
      <c r="C4968" s="15" t="s">
        <v>139</v>
      </c>
      <c r="D4968" s="16" t="s">
        <v>395</v>
      </c>
      <c r="E4968" s="17">
        <v>2</v>
      </c>
      <c r="F4968" s="18">
        <v>11</v>
      </c>
    </row>
    <row r="4969" spans="2:6" ht="18" customHeight="1" thickBot="1" x14ac:dyDescent="0.3">
      <c r="B4969" s="14">
        <v>46094</v>
      </c>
      <c r="C4969" s="15" t="s">
        <v>159</v>
      </c>
      <c r="D4969" s="16" t="s">
        <v>733</v>
      </c>
      <c r="E4969" s="17">
        <v>1</v>
      </c>
      <c r="F4969" s="18">
        <v>5.3</v>
      </c>
    </row>
    <row r="4970" spans="2:6" ht="18" customHeight="1" thickBot="1" x14ac:dyDescent="0.3">
      <c r="B4970" s="14">
        <v>46094</v>
      </c>
      <c r="C4970" s="15" t="s">
        <v>162</v>
      </c>
      <c r="D4970" s="16" t="s">
        <v>719</v>
      </c>
      <c r="E4970" s="17">
        <v>1</v>
      </c>
      <c r="F4970" s="18">
        <v>6.5</v>
      </c>
    </row>
    <row r="4971" spans="2:6" ht="18" customHeight="1" thickBot="1" x14ac:dyDescent="0.3">
      <c r="B4971" s="14">
        <v>46094</v>
      </c>
      <c r="C4971" s="15" t="s">
        <v>163</v>
      </c>
      <c r="D4971" s="16" t="s">
        <v>696</v>
      </c>
      <c r="E4971" s="17">
        <v>2</v>
      </c>
      <c r="F4971" s="18">
        <v>11.6</v>
      </c>
    </row>
    <row r="4972" spans="2:6" ht="18" customHeight="1" thickBot="1" x14ac:dyDescent="0.3">
      <c r="B4972" s="14">
        <v>46094</v>
      </c>
      <c r="C4972" s="15" t="s">
        <v>165</v>
      </c>
      <c r="D4972" s="16" t="s">
        <v>421</v>
      </c>
      <c r="E4972" s="17">
        <v>1</v>
      </c>
      <c r="F4972" s="18">
        <v>6.5</v>
      </c>
    </row>
    <row r="4973" spans="2:6" ht="18" customHeight="1" thickBot="1" x14ac:dyDescent="0.3">
      <c r="B4973" s="14">
        <v>46094</v>
      </c>
      <c r="C4973" s="15" t="s">
        <v>170</v>
      </c>
      <c r="D4973" s="16" t="s">
        <v>676</v>
      </c>
      <c r="E4973" s="17">
        <v>1</v>
      </c>
      <c r="F4973" s="18">
        <v>5.3</v>
      </c>
    </row>
    <row r="4974" spans="2:6" ht="18" customHeight="1" thickBot="1" x14ac:dyDescent="0.3">
      <c r="B4974" s="14">
        <v>46094</v>
      </c>
      <c r="C4974" s="15" t="s">
        <v>171</v>
      </c>
      <c r="D4974" s="16" t="s">
        <v>670</v>
      </c>
      <c r="E4974" s="17">
        <v>2</v>
      </c>
      <c r="F4974" s="18">
        <v>12</v>
      </c>
    </row>
    <row r="4975" spans="2:6" ht="18" customHeight="1" thickBot="1" x14ac:dyDescent="0.3">
      <c r="B4975" s="14">
        <v>46094</v>
      </c>
      <c r="C4975" s="15" t="s">
        <v>172</v>
      </c>
      <c r="D4975" s="16" t="s">
        <v>643</v>
      </c>
      <c r="E4975" s="17">
        <v>5</v>
      </c>
      <c r="F4975" s="18">
        <v>28.5</v>
      </c>
    </row>
    <row r="4976" spans="2:6" ht="18" customHeight="1" thickBot="1" x14ac:dyDescent="0.3">
      <c r="B4976" s="14">
        <v>46094</v>
      </c>
      <c r="C4976" s="15" t="s">
        <v>182</v>
      </c>
      <c r="D4976" s="16" t="s">
        <v>711</v>
      </c>
      <c r="E4976" s="17">
        <v>1</v>
      </c>
      <c r="F4976" s="18">
        <v>5.2</v>
      </c>
    </row>
    <row r="4977" spans="2:6" ht="18" customHeight="1" thickBot="1" x14ac:dyDescent="0.3">
      <c r="B4977" s="14">
        <v>46094</v>
      </c>
      <c r="C4977" s="15" t="s">
        <v>183</v>
      </c>
      <c r="D4977" s="16" t="s">
        <v>439</v>
      </c>
      <c r="E4977" s="17">
        <v>4</v>
      </c>
      <c r="F4977" s="18">
        <v>22</v>
      </c>
    </row>
    <row r="4978" spans="2:6" ht="18" customHeight="1" thickBot="1" x14ac:dyDescent="0.3">
      <c r="B4978" s="14">
        <v>46094</v>
      </c>
      <c r="C4978" s="15" t="s">
        <v>184</v>
      </c>
      <c r="D4978" s="16" t="s">
        <v>440</v>
      </c>
      <c r="E4978" s="17">
        <v>2</v>
      </c>
      <c r="F4978" s="18">
        <v>11</v>
      </c>
    </row>
    <row r="4979" spans="2:6" ht="18" customHeight="1" thickBot="1" x14ac:dyDescent="0.3">
      <c r="B4979" s="14">
        <v>46094</v>
      </c>
      <c r="C4979" s="15" t="s">
        <v>191</v>
      </c>
      <c r="D4979" s="16" t="s">
        <v>447</v>
      </c>
      <c r="E4979" s="17">
        <v>1</v>
      </c>
      <c r="F4979" s="18">
        <v>5.5</v>
      </c>
    </row>
    <row r="4980" spans="2:6" ht="18" customHeight="1" thickBot="1" x14ac:dyDescent="0.3">
      <c r="B4980" s="14">
        <v>46094</v>
      </c>
      <c r="C4980" s="15" t="s">
        <v>195</v>
      </c>
      <c r="D4980" s="16" t="s">
        <v>451</v>
      </c>
      <c r="E4980" s="17">
        <v>10</v>
      </c>
      <c r="F4980" s="18">
        <v>58</v>
      </c>
    </row>
    <row r="4981" spans="2:6" ht="18" customHeight="1" thickBot="1" x14ac:dyDescent="0.3">
      <c r="B4981" s="14">
        <v>46094</v>
      </c>
      <c r="C4981" s="15" t="s">
        <v>196</v>
      </c>
      <c r="D4981" s="16" t="s">
        <v>692</v>
      </c>
      <c r="E4981" s="17">
        <v>3</v>
      </c>
      <c r="F4981" s="18">
        <v>19.5</v>
      </c>
    </row>
    <row r="4982" spans="2:6" ht="18" customHeight="1" thickBot="1" x14ac:dyDescent="0.3">
      <c r="B4982" s="14">
        <v>46094</v>
      </c>
      <c r="C4982" s="15" t="s">
        <v>201</v>
      </c>
      <c r="D4982" s="16" t="s">
        <v>664</v>
      </c>
      <c r="E4982" s="17">
        <v>5</v>
      </c>
      <c r="F4982" s="18">
        <v>29</v>
      </c>
    </row>
    <row r="4983" spans="2:6" ht="18" customHeight="1" thickBot="1" x14ac:dyDescent="0.3">
      <c r="B4983" s="14">
        <v>46094</v>
      </c>
      <c r="C4983" s="15" t="s">
        <v>213</v>
      </c>
      <c r="D4983" s="16" t="s">
        <v>469</v>
      </c>
      <c r="E4983" s="17">
        <v>1</v>
      </c>
      <c r="F4983" s="18">
        <v>5.8</v>
      </c>
    </row>
    <row r="4984" spans="2:6" ht="18" customHeight="1" thickBot="1" x14ac:dyDescent="0.3">
      <c r="B4984" s="14">
        <v>46094</v>
      </c>
      <c r="C4984" s="15" t="s">
        <v>215</v>
      </c>
      <c r="D4984" s="16" t="s">
        <v>471</v>
      </c>
      <c r="E4984" s="17">
        <v>8</v>
      </c>
      <c r="F4984" s="18">
        <v>54.4</v>
      </c>
    </row>
    <row r="4985" spans="2:6" ht="18" customHeight="1" thickBot="1" x14ac:dyDescent="0.3">
      <c r="B4985" s="14">
        <v>46094</v>
      </c>
      <c r="C4985" s="15" t="s">
        <v>216</v>
      </c>
      <c r="D4985" s="16" t="s">
        <v>472</v>
      </c>
      <c r="E4985" s="17">
        <v>1</v>
      </c>
      <c r="F4985" s="18">
        <v>6.3</v>
      </c>
    </row>
    <row r="4986" spans="2:6" ht="18" customHeight="1" thickBot="1" x14ac:dyDescent="0.3">
      <c r="B4986" s="14">
        <v>46094</v>
      </c>
      <c r="C4986" s="15" t="s">
        <v>219</v>
      </c>
      <c r="D4986" s="16" t="s">
        <v>475</v>
      </c>
      <c r="E4986" s="17">
        <v>1</v>
      </c>
      <c r="F4986" s="18">
        <v>6.3</v>
      </c>
    </row>
    <row r="4987" spans="2:6" ht="18" customHeight="1" thickBot="1" x14ac:dyDescent="0.3">
      <c r="B4987" s="14">
        <v>46094</v>
      </c>
      <c r="C4987" s="15" t="s">
        <v>221</v>
      </c>
      <c r="D4987" s="16" t="s">
        <v>477</v>
      </c>
      <c r="E4987" s="17">
        <v>1</v>
      </c>
      <c r="F4987" s="18">
        <v>6</v>
      </c>
    </row>
    <row r="4988" spans="2:6" ht="18" customHeight="1" thickBot="1" x14ac:dyDescent="0.3">
      <c r="B4988" s="14">
        <v>46094</v>
      </c>
      <c r="C4988" s="15" t="s">
        <v>225</v>
      </c>
      <c r="D4988" s="16" t="s">
        <v>481</v>
      </c>
      <c r="E4988" s="17">
        <v>2</v>
      </c>
      <c r="F4988" s="18">
        <v>12.6</v>
      </c>
    </row>
    <row r="4989" spans="2:6" ht="18" customHeight="1" thickBot="1" x14ac:dyDescent="0.3">
      <c r="B4989" s="14">
        <v>46094</v>
      </c>
      <c r="C4989" s="15" t="s">
        <v>226</v>
      </c>
      <c r="D4989" s="16" t="s">
        <v>482</v>
      </c>
      <c r="E4989" s="17">
        <v>1</v>
      </c>
      <c r="F4989" s="18">
        <v>5.8</v>
      </c>
    </row>
    <row r="4990" spans="2:6" ht="18" customHeight="1" thickBot="1" x14ac:dyDescent="0.3">
      <c r="B4990" s="14">
        <v>46094</v>
      </c>
      <c r="C4990" s="15" t="s">
        <v>231</v>
      </c>
      <c r="D4990" s="16" t="s">
        <v>487</v>
      </c>
      <c r="E4990" s="17">
        <v>1</v>
      </c>
      <c r="F4990" s="18">
        <v>6.8</v>
      </c>
    </row>
    <row r="4991" spans="2:6" ht="18" customHeight="1" thickBot="1" x14ac:dyDescent="0.3">
      <c r="B4991" s="14">
        <v>46094</v>
      </c>
      <c r="C4991" s="15" t="s">
        <v>232</v>
      </c>
      <c r="D4991" s="16" t="s">
        <v>488</v>
      </c>
      <c r="E4991" s="17">
        <v>1</v>
      </c>
      <c r="F4991" s="18">
        <v>5.8</v>
      </c>
    </row>
    <row r="4992" spans="2:6" ht="18" customHeight="1" thickBot="1" x14ac:dyDescent="0.3">
      <c r="B4992" s="14">
        <v>46094</v>
      </c>
      <c r="C4992" s="15" t="s">
        <v>206</v>
      </c>
      <c r="D4992" s="16" t="s">
        <v>462</v>
      </c>
      <c r="E4992" s="17">
        <v>1</v>
      </c>
      <c r="F4992" s="18">
        <v>3.1</v>
      </c>
    </row>
    <row r="4993" spans="2:6" ht="18" customHeight="1" thickBot="1" x14ac:dyDescent="0.3">
      <c r="B4993" s="14">
        <v>46094</v>
      </c>
      <c r="C4993" s="15" t="s">
        <v>210</v>
      </c>
      <c r="D4993" s="16" t="s">
        <v>466</v>
      </c>
      <c r="E4993" s="17">
        <v>2</v>
      </c>
      <c r="F4993" s="18">
        <v>5.6</v>
      </c>
    </row>
    <row r="4994" spans="2:6" ht="18" customHeight="1" thickBot="1" x14ac:dyDescent="0.3">
      <c r="B4994" s="14">
        <v>46094</v>
      </c>
      <c r="C4994" s="15" t="s">
        <v>204</v>
      </c>
      <c r="D4994" s="16" t="s">
        <v>668</v>
      </c>
      <c r="E4994" s="17">
        <v>1</v>
      </c>
      <c r="F4994" s="18">
        <v>8.3000000000000007</v>
      </c>
    </row>
    <row r="4995" spans="2:6" ht="18" customHeight="1" thickBot="1" x14ac:dyDescent="0.3">
      <c r="B4995" s="14">
        <v>46094</v>
      </c>
      <c r="C4995" s="15">
        <v>10199</v>
      </c>
      <c r="D4995" s="16" t="s">
        <v>737</v>
      </c>
      <c r="E4995" s="17">
        <v>1</v>
      </c>
      <c r="F4995" s="18">
        <v>8.9</v>
      </c>
    </row>
    <row r="4996" spans="2:6" ht="18" customHeight="1" thickBot="1" x14ac:dyDescent="0.3">
      <c r="B4996" s="14">
        <v>46094</v>
      </c>
      <c r="C4996" s="15" t="s">
        <v>122</v>
      </c>
      <c r="D4996" s="16" t="s">
        <v>650</v>
      </c>
      <c r="E4996" s="17">
        <v>1</v>
      </c>
      <c r="F4996" s="18">
        <v>5.5</v>
      </c>
    </row>
    <row r="4997" spans="2:6" ht="18" customHeight="1" thickBot="1" x14ac:dyDescent="0.3">
      <c r="B4997" s="14">
        <v>46094</v>
      </c>
      <c r="C4997" s="15" t="s">
        <v>123</v>
      </c>
      <c r="D4997" s="16" t="s">
        <v>651</v>
      </c>
      <c r="E4997" s="17">
        <v>5</v>
      </c>
      <c r="F4997" s="18">
        <v>27.5</v>
      </c>
    </row>
    <row r="4998" spans="2:6" ht="18" customHeight="1" thickBot="1" x14ac:dyDescent="0.3">
      <c r="B4998" s="14">
        <v>46094</v>
      </c>
      <c r="C4998" s="15" t="s">
        <v>140</v>
      </c>
      <c r="D4998" s="16" t="s">
        <v>396</v>
      </c>
      <c r="E4998" s="17">
        <v>1</v>
      </c>
      <c r="F4998" s="18">
        <v>5</v>
      </c>
    </row>
    <row r="4999" spans="2:6" ht="18" customHeight="1" thickBot="1" x14ac:dyDescent="0.3">
      <c r="B4999" s="14">
        <v>46094</v>
      </c>
      <c r="C4999" s="15" t="s">
        <v>142</v>
      </c>
      <c r="D4999" s="16" t="s">
        <v>659</v>
      </c>
      <c r="E4999" s="17">
        <v>2</v>
      </c>
      <c r="F4999" s="18">
        <v>8.6</v>
      </c>
    </row>
    <row r="5000" spans="2:6" ht="18" customHeight="1" thickBot="1" x14ac:dyDescent="0.3">
      <c r="B5000" s="14">
        <v>46094</v>
      </c>
      <c r="C5000" s="15" t="s">
        <v>148</v>
      </c>
      <c r="D5000" s="16" t="s">
        <v>404</v>
      </c>
      <c r="E5000" s="17">
        <v>1</v>
      </c>
      <c r="F5000" s="18">
        <v>5</v>
      </c>
    </row>
    <row r="5001" spans="2:6" ht="18" customHeight="1" thickBot="1" x14ac:dyDescent="0.3">
      <c r="B5001" s="14">
        <v>46094</v>
      </c>
      <c r="C5001" s="15">
        <v>10009</v>
      </c>
      <c r="D5001" s="16" t="s">
        <v>660</v>
      </c>
      <c r="E5001" s="17">
        <v>1</v>
      </c>
      <c r="F5001" s="18">
        <v>1.5</v>
      </c>
    </row>
    <row r="5002" spans="2:6" ht="18" customHeight="1" thickBot="1" x14ac:dyDescent="0.3">
      <c r="B5002" s="22">
        <v>46094</v>
      </c>
      <c r="C5002" s="23">
        <v>10194</v>
      </c>
      <c r="D5002" s="24" t="s">
        <v>730</v>
      </c>
      <c r="E5002" s="25">
        <v>1</v>
      </c>
      <c r="F5002" s="26">
        <v>1.7</v>
      </c>
    </row>
    <row r="5003" spans="2:6" ht="17.100000000000001" customHeight="1" x14ac:dyDescent="0.25">
      <c r="B5003" s="14">
        <v>46094</v>
      </c>
      <c r="C5003" s="15" t="s">
        <v>103</v>
      </c>
      <c r="D5003" s="16" t="s">
        <v>653</v>
      </c>
      <c r="E5003" s="17">
        <v>1</v>
      </c>
      <c r="F5003" s="18">
        <v>5.8</v>
      </c>
    </row>
    <row r="5004" spans="2:6" ht="18" customHeight="1" thickBot="1" x14ac:dyDescent="0.3">
      <c r="B5004" s="14">
        <v>46094</v>
      </c>
      <c r="C5004" s="15" t="s">
        <v>110</v>
      </c>
      <c r="D5004" s="16" t="s">
        <v>667</v>
      </c>
      <c r="E5004" s="17">
        <v>2</v>
      </c>
      <c r="F5004" s="18">
        <v>11.6</v>
      </c>
    </row>
    <row r="5005" spans="2:6" ht="18" customHeight="1" thickBot="1" x14ac:dyDescent="0.3">
      <c r="B5005" s="14">
        <v>46094</v>
      </c>
      <c r="C5005" s="15" t="s">
        <v>115</v>
      </c>
      <c r="D5005" s="16" t="s">
        <v>640</v>
      </c>
      <c r="E5005" s="17">
        <v>3</v>
      </c>
      <c r="F5005" s="18">
        <v>17.399999999999999</v>
      </c>
    </row>
    <row r="5006" spans="2:6" ht="18" customHeight="1" thickBot="1" x14ac:dyDescent="0.3">
      <c r="B5006" s="14">
        <v>46094</v>
      </c>
      <c r="C5006" s="15" t="s">
        <v>124</v>
      </c>
      <c r="D5006" s="16" t="s">
        <v>707</v>
      </c>
      <c r="E5006" s="17">
        <v>6</v>
      </c>
      <c r="F5006" s="18">
        <v>36</v>
      </c>
    </row>
    <row r="5007" spans="2:6" ht="18" customHeight="1" thickBot="1" x14ac:dyDescent="0.3">
      <c r="B5007" s="14">
        <v>46094</v>
      </c>
      <c r="C5007" s="15" t="s">
        <v>129</v>
      </c>
      <c r="D5007" s="16" t="s">
        <v>385</v>
      </c>
      <c r="E5007" s="17">
        <v>2</v>
      </c>
      <c r="F5007" s="18">
        <v>11</v>
      </c>
    </row>
    <row r="5008" spans="2:6" ht="18" customHeight="1" thickBot="1" x14ac:dyDescent="0.3">
      <c r="B5008" s="14">
        <v>46094</v>
      </c>
      <c r="C5008" s="15" t="s">
        <v>132</v>
      </c>
      <c r="D5008" s="16" t="s">
        <v>388</v>
      </c>
      <c r="E5008" s="17">
        <v>1</v>
      </c>
      <c r="F5008" s="18">
        <v>5.8</v>
      </c>
    </row>
    <row r="5009" spans="2:6" ht="18" customHeight="1" thickBot="1" x14ac:dyDescent="0.3">
      <c r="B5009" s="14">
        <v>46094</v>
      </c>
      <c r="C5009" s="15" t="s">
        <v>136</v>
      </c>
      <c r="D5009" s="16" t="s">
        <v>726</v>
      </c>
      <c r="E5009" s="17">
        <v>1</v>
      </c>
      <c r="F5009" s="18">
        <v>5</v>
      </c>
    </row>
    <row r="5010" spans="2:6" ht="18" customHeight="1" thickBot="1" x14ac:dyDescent="0.3">
      <c r="B5010" s="14">
        <v>46094</v>
      </c>
      <c r="C5010" s="15" t="s">
        <v>138</v>
      </c>
      <c r="D5010" s="16" t="s">
        <v>394</v>
      </c>
      <c r="E5010" s="17">
        <v>1</v>
      </c>
      <c r="F5010" s="18">
        <v>5.5</v>
      </c>
    </row>
    <row r="5011" spans="2:6" ht="18" customHeight="1" thickBot="1" x14ac:dyDescent="0.3">
      <c r="B5011" s="14">
        <v>46094</v>
      </c>
      <c r="C5011" s="15" t="s">
        <v>159</v>
      </c>
      <c r="D5011" s="16" t="s">
        <v>733</v>
      </c>
      <c r="E5011" s="17">
        <v>2</v>
      </c>
      <c r="F5011" s="18">
        <v>10.6</v>
      </c>
    </row>
    <row r="5012" spans="2:6" ht="18" customHeight="1" thickBot="1" x14ac:dyDescent="0.3">
      <c r="B5012" s="14">
        <v>46094</v>
      </c>
      <c r="C5012" s="15" t="s">
        <v>160</v>
      </c>
      <c r="D5012" s="16" t="s">
        <v>416</v>
      </c>
      <c r="E5012" s="17">
        <v>2</v>
      </c>
      <c r="F5012" s="18">
        <v>11.6</v>
      </c>
    </row>
    <row r="5013" spans="2:6" ht="18" customHeight="1" thickBot="1" x14ac:dyDescent="0.3">
      <c r="B5013" s="14">
        <v>46094</v>
      </c>
      <c r="C5013" s="15" t="s">
        <v>163</v>
      </c>
      <c r="D5013" s="16" t="s">
        <v>696</v>
      </c>
      <c r="E5013" s="17">
        <v>3</v>
      </c>
      <c r="F5013" s="18">
        <v>17.399999999999999</v>
      </c>
    </row>
    <row r="5014" spans="2:6" ht="18" customHeight="1" thickBot="1" x14ac:dyDescent="0.3">
      <c r="B5014" s="14">
        <v>46094</v>
      </c>
      <c r="C5014" s="15" t="s">
        <v>169</v>
      </c>
      <c r="D5014" s="16" t="s">
        <v>425</v>
      </c>
      <c r="E5014" s="17">
        <v>1</v>
      </c>
      <c r="F5014" s="18">
        <v>6.3</v>
      </c>
    </row>
    <row r="5015" spans="2:6" ht="18" customHeight="1" thickBot="1" x14ac:dyDescent="0.3">
      <c r="B5015" s="14">
        <v>46094</v>
      </c>
      <c r="C5015" s="15" t="s">
        <v>174</v>
      </c>
      <c r="D5015" s="16" t="s">
        <v>661</v>
      </c>
      <c r="E5015" s="17">
        <v>2</v>
      </c>
      <c r="F5015" s="18">
        <v>11.6</v>
      </c>
    </row>
    <row r="5016" spans="2:6" ht="18" customHeight="1" thickBot="1" x14ac:dyDescent="0.3">
      <c r="B5016" s="14">
        <v>46094</v>
      </c>
      <c r="C5016" s="15" t="s">
        <v>176</v>
      </c>
      <c r="D5016" s="16" t="s">
        <v>432</v>
      </c>
      <c r="E5016" s="17">
        <v>1</v>
      </c>
      <c r="F5016" s="18">
        <v>5.8</v>
      </c>
    </row>
    <row r="5017" spans="2:6" ht="18" customHeight="1" thickBot="1" x14ac:dyDescent="0.3">
      <c r="B5017" s="14">
        <v>46094</v>
      </c>
      <c r="C5017" s="15" t="s">
        <v>179</v>
      </c>
      <c r="D5017" s="16" t="s">
        <v>712</v>
      </c>
      <c r="E5017" s="17">
        <v>1</v>
      </c>
      <c r="F5017" s="18">
        <v>5.3</v>
      </c>
    </row>
    <row r="5018" spans="2:6" ht="18" customHeight="1" thickBot="1" x14ac:dyDescent="0.3">
      <c r="B5018" s="14">
        <v>46094</v>
      </c>
      <c r="C5018" s="15" t="s">
        <v>184</v>
      </c>
      <c r="D5018" s="16" t="s">
        <v>440</v>
      </c>
      <c r="E5018" s="17">
        <v>2</v>
      </c>
      <c r="F5018" s="18">
        <v>11</v>
      </c>
    </row>
    <row r="5019" spans="2:6" ht="18" customHeight="1" thickBot="1" x14ac:dyDescent="0.3">
      <c r="B5019" s="14">
        <v>46094</v>
      </c>
      <c r="C5019" s="15" t="s">
        <v>192</v>
      </c>
      <c r="D5019" s="16" t="s">
        <v>448</v>
      </c>
      <c r="E5019" s="17">
        <v>1</v>
      </c>
      <c r="F5019" s="18">
        <v>5.5</v>
      </c>
    </row>
    <row r="5020" spans="2:6" ht="18" customHeight="1" thickBot="1" x14ac:dyDescent="0.3">
      <c r="B5020" s="14">
        <v>46094</v>
      </c>
      <c r="C5020" s="15" t="s">
        <v>195</v>
      </c>
      <c r="D5020" s="16" t="s">
        <v>451</v>
      </c>
      <c r="E5020" s="17">
        <v>3</v>
      </c>
      <c r="F5020" s="18">
        <v>17.399999999999999</v>
      </c>
    </row>
    <row r="5021" spans="2:6" ht="18" customHeight="1" thickBot="1" x14ac:dyDescent="0.3">
      <c r="B5021" s="14">
        <v>46094</v>
      </c>
      <c r="C5021" s="15" t="s">
        <v>196</v>
      </c>
      <c r="D5021" s="16" t="s">
        <v>692</v>
      </c>
      <c r="E5021" s="17">
        <v>1</v>
      </c>
      <c r="F5021" s="18">
        <v>6.5</v>
      </c>
    </row>
    <row r="5022" spans="2:6" ht="18" customHeight="1" thickBot="1" x14ac:dyDescent="0.3">
      <c r="B5022" s="14">
        <v>46094</v>
      </c>
      <c r="C5022" s="15" t="s">
        <v>215</v>
      </c>
      <c r="D5022" s="16" t="s">
        <v>471</v>
      </c>
      <c r="E5022" s="17">
        <v>1</v>
      </c>
      <c r="F5022" s="18">
        <v>6.8</v>
      </c>
    </row>
    <row r="5023" spans="2:6" ht="18" customHeight="1" thickBot="1" x14ac:dyDescent="0.3">
      <c r="B5023" s="14">
        <v>46094</v>
      </c>
      <c r="C5023" s="15" t="s">
        <v>216</v>
      </c>
      <c r="D5023" s="16" t="s">
        <v>472</v>
      </c>
      <c r="E5023" s="17">
        <v>1</v>
      </c>
      <c r="F5023" s="18">
        <v>6.3</v>
      </c>
    </row>
    <row r="5024" spans="2:6" ht="18" customHeight="1" thickBot="1" x14ac:dyDescent="0.3">
      <c r="B5024" s="14">
        <v>46094</v>
      </c>
      <c r="C5024" s="15" t="s">
        <v>219</v>
      </c>
      <c r="D5024" s="16" t="s">
        <v>475</v>
      </c>
      <c r="E5024" s="17">
        <v>3</v>
      </c>
      <c r="F5024" s="18">
        <v>18.899999999999999</v>
      </c>
    </row>
    <row r="5025" spans="2:6" ht="18" customHeight="1" thickBot="1" x14ac:dyDescent="0.3">
      <c r="B5025" s="14">
        <v>46094</v>
      </c>
      <c r="C5025" s="15" t="s">
        <v>221</v>
      </c>
      <c r="D5025" s="16" t="s">
        <v>477</v>
      </c>
      <c r="E5025" s="17">
        <v>1</v>
      </c>
      <c r="F5025" s="18">
        <v>6</v>
      </c>
    </row>
    <row r="5026" spans="2:6" ht="18" customHeight="1" thickBot="1" x14ac:dyDescent="0.3">
      <c r="B5026" s="14">
        <v>46094</v>
      </c>
      <c r="C5026" s="15" t="s">
        <v>226</v>
      </c>
      <c r="D5026" s="16" t="s">
        <v>482</v>
      </c>
      <c r="E5026" s="17">
        <v>1</v>
      </c>
      <c r="F5026" s="18">
        <v>5.8</v>
      </c>
    </row>
    <row r="5027" spans="2:6" ht="18" customHeight="1" thickBot="1" x14ac:dyDescent="0.3">
      <c r="B5027" s="14">
        <v>46094</v>
      </c>
      <c r="C5027" s="15" t="s">
        <v>231</v>
      </c>
      <c r="D5027" s="16" t="s">
        <v>487</v>
      </c>
      <c r="E5027" s="17">
        <v>3</v>
      </c>
      <c r="F5027" s="18">
        <v>20.399999999999999</v>
      </c>
    </row>
    <row r="5028" spans="2:6" ht="18" customHeight="1" thickBot="1" x14ac:dyDescent="0.3">
      <c r="B5028" s="14">
        <v>46094</v>
      </c>
      <c r="C5028" s="15" t="s">
        <v>210</v>
      </c>
      <c r="D5028" s="16" t="s">
        <v>466</v>
      </c>
      <c r="E5028" s="17">
        <v>2</v>
      </c>
      <c r="F5028" s="18">
        <v>5.6</v>
      </c>
    </row>
    <row r="5029" spans="2:6" ht="18" customHeight="1" thickBot="1" x14ac:dyDescent="0.3">
      <c r="B5029" s="14">
        <v>46094</v>
      </c>
      <c r="C5029" s="15">
        <v>10019</v>
      </c>
      <c r="D5029" s="16" t="s">
        <v>666</v>
      </c>
      <c r="E5029" s="17">
        <v>1</v>
      </c>
      <c r="F5029" s="18">
        <v>8.9</v>
      </c>
    </row>
    <row r="5030" spans="2:6" ht="18" customHeight="1" thickBot="1" x14ac:dyDescent="0.3">
      <c r="B5030" s="14">
        <v>46094</v>
      </c>
      <c r="C5030" s="15" t="s">
        <v>116</v>
      </c>
      <c r="D5030" s="16" t="s">
        <v>665</v>
      </c>
      <c r="E5030" s="17">
        <v>1</v>
      </c>
      <c r="F5030" s="18">
        <v>5.5</v>
      </c>
    </row>
    <row r="5031" spans="2:6" ht="18" customHeight="1" thickBot="1" x14ac:dyDescent="0.3">
      <c r="B5031" s="14">
        <v>46094</v>
      </c>
      <c r="C5031" s="15" t="s">
        <v>122</v>
      </c>
      <c r="D5031" s="16" t="s">
        <v>650</v>
      </c>
      <c r="E5031" s="17">
        <v>8</v>
      </c>
      <c r="F5031" s="18">
        <v>44</v>
      </c>
    </row>
    <row r="5032" spans="2:6" ht="18" customHeight="1" thickBot="1" x14ac:dyDescent="0.3">
      <c r="B5032" s="14">
        <v>46094</v>
      </c>
      <c r="C5032" s="15" t="s">
        <v>123</v>
      </c>
      <c r="D5032" s="16" t="s">
        <v>651</v>
      </c>
      <c r="E5032" s="17">
        <v>6</v>
      </c>
      <c r="F5032" s="18">
        <v>33</v>
      </c>
    </row>
    <row r="5033" spans="2:6" ht="18" customHeight="1" thickBot="1" x14ac:dyDescent="0.3">
      <c r="B5033" s="14">
        <v>46094</v>
      </c>
      <c r="C5033" s="15" t="s">
        <v>142</v>
      </c>
      <c r="D5033" s="16" t="s">
        <v>659</v>
      </c>
      <c r="E5033" s="17">
        <v>1</v>
      </c>
      <c r="F5033" s="18">
        <v>4.3</v>
      </c>
    </row>
    <row r="5034" spans="2:6" ht="18" customHeight="1" thickBot="1" x14ac:dyDescent="0.3">
      <c r="B5034" s="22">
        <v>46094</v>
      </c>
      <c r="C5034" s="23">
        <v>10</v>
      </c>
      <c r="D5034" s="24" t="s">
        <v>700</v>
      </c>
      <c r="E5034" s="25">
        <v>1</v>
      </c>
      <c r="F5034" s="26">
        <v>1</v>
      </c>
    </row>
    <row r="5035" spans="2:6" ht="17.100000000000001" customHeight="1" x14ac:dyDescent="0.25">
      <c r="B5035" s="14">
        <v>46095</v>
      </c>
      <c r="C5035" s="15" t="s">
        <v>103</v>
      </c>
      <c r="D5035" s="16" t="s">
        <v>653</v>
      </c>
      <c r="E5035" s="17">
        <v>1</v>
      </c>
      <c r="F5035" s="18">
        <v>5.8</v>
      </c>
    </row>
    <row r="5036" spans="2:6" ht="18" customHeight="1" thickBot="1" x14ac:dyDescent="0.3">
      <c r="B5036" s="14">
        <v>46095</v>
      </c>
      <c r="C5036" s="15" t="s">
        <v>106</v>
      </c>
      <c r="D5036" s="16" t="s">
        <v>710</v>
      </c>
      <c r="E5036" s="17">
        <v>2</v>
      </c>
      <c r="F5036" s="18">
        <v>10</v>
      </c>
    </row>
    <row r="5037" spans="2:6" ht="18" customHeight="1" thickBot="1" x14ac:dyDescent="0.3">
      <c r="B5037" s="14">
        <v>46095</v>
      </c>
      <c r="C5037" s="15" t="s">
        <v>110</v>
      </c>
      <c r="D5037" s="16" t="s">
        <v>667</v>
      </c>
      <c r="E5037" s="17">
        <v>1</v>
      </c>
      <c r="F5037" s="18">
        <v>5.8</v>
      </c>
    </row>
    <row r="5038" spans="2:6" ht="18" customHeight="1" thickBot="1" x14ac:dyDescent="0.3">
      <c r="B5038" s="14">
        <v>46095</v>
      </c>
      <c r="C5038" s="15" t="s">
        <v>111</v>
      </c>
      <c r="D5038" s="16" t="s">
        <v>367</v>
      </c>
      <c r="E5038" s="17">
        <v>1</v>
      </c>
      <c r="F5038" s="18">
        <v>5.8</v>
      </c>
    </row>
    <row r="5039" spans="2:6" ht="18" customHeight="1" thickBot="1" x14ac:dyDescent="0.3">
      <c r="B5039" s="14">
        <v>46095</v>
      </c>
      <c r="C5039" s="15" t="s">
        <v>125</v>
      </c>
      <c r="D5039" s="16" t="s">
        <v>381</v>
      </c>
      <c r="E5039" s="17">
        <v>1</v>
      </c>
      <c r="F5039" s="18">
        <v>5.5</v>
      </c>
    </row>
    <row r="5040" spans="2:6" ht="18" customHeight="1" thickBot="1" x14ac:dyDescent="0.3">
      <c r="B5040" s="14">
        <v>46095</v>
      </c>
      <c r="C5040" s="15" t="s">
        <v>129</v>
      </c>
      <c r="D5040" s="16" t="s">
        <v>385</v>
      </c>
      <c r="E5040" s="17">
        <v>3</v>
      </c>
      <c r="F5040" s="18">
        <v>16.5</v>
      </c>
    </row>
    <row r="5041" spans="2:6" ht="18" customHeight="1" thickBot="1" x14ac:dyDescent="0.3">
      <c r="B5041" s="14">
        <v>46095</v>
      </c>
      <c r="C5041" s="15" t="s">
        <v>136</v>
      </c>
      <c r="D5041" s="16" t="s">
        <v>726</v>
      </c>
      <c r="E5041" s="17">
        <v>1</v>
      </c>
      <c r="F5041" s="18">
        <v>5</v>
      </c>
    </row>
    <row r="5042" spans="2:6" ht="18" customHeight="1" thickBot="1" x14ac:dyDescent="0.3">
      <c r="B5042" s="14">
        <v>46095</v>
      </c>
      <c r="C5042" s="15" t="s">
        <v>138</v>
      </c>
      <c r="D5042" s="16" t="s">
        <v>394</v>
      </c>
      <c r="E5042" s="17">
        <v>1</v>
      </c>
      <c r="F5042" s="18">
        <v>5.5</v>
      </c>
    </row>
    <row r="5043" spans="2:6" ht="18" customHeight="1" thickBot="1" x14ac:dyDescent="0.3">
      <c r="B5043" s="14">
        <v>46095</v>
      </c>
      <c r="C5043" s="15" t="s">
        <v>151</v>
      </c>
      <c r="D5043" s="16" t="s">
        <v>407</v>
      </c>
      <c r="E5043" s="17">
        <v>1</v>
      </c>
      <c r="F5043" s="18">
        <v>5.5</v>
      </c>
    </row>
    <row r="5044" spans="2:6" ht="18" customHeight="1" thickBot="1" x14ac:dyDescent="0.3">
      <c r="B5044" s="14">
        <v>46095</v>
      </c>
      <c r="C5044" s="15" t="s">
        <v>157</v>
      </c>
      <c r="D5044" s="16" t="s">
        <v>413</v>
      </c>
      <c r="E5044" s="17">
        <v>5</v>
      </c>
      <c r="F5044" s="18">
        <v>32.5</v>
      </c>
    </row>
    <row r="5045" spans="2:6" ht="18" customHeight="1" thickBot="1" x14ac:dyDescent="0.3">
      <c r="B5045" s="14">
        <v>46095</v>
      </c>
      <c r="C5045" s="15" t="s">
        <v>171</v>
      </c>
      <c r="D5045" s="16" t="s">
        <v>670</v>
      </c>
      <c r="E5045" s="17">
        <v>1</v>
      </c>
      <c r="F5045" s="18">
        <v>6</v>
      </c>
    </row>
    <row r="5046" spans="2:6" ht="18" customHeight="1" thickBot="1" x14ac:dyDescent="0.3">
      <c r="B5046" s="14">
        <v>46095</v>
      </c>
      <c r="C5046" s="15" t="s">
        <v>174</v>
      </c>
      <c r="D5046" s="16" t="s">
        <v>661</v>
      </c>
      <c r="E5046" s="17">
        <v>1</v>
      </c>
      <c r="F5046" s="18">
        <v>5.8</v>
      </c>
    </row>
    <row r="5047" spans="2:6" ht="18" customHeight="1" thickBot="1" x14ac:dyDescent="0.3">
      <c r="B5047" s="14">
        <v>46095</v>
      </c>
      <c r="C5047" s="15" t="s">
        <v>179</v>
      </c>
      <c r="D5047" s="16" t="s">
        <v>712</v>
      </c>
      <c r="E5047" s="17">
        <v>1</v>
      </c>
      <c r="F5047" s="18">
        <v>5.5</v>
      </c>
    </row>
    <row r="5048" spans="2:6" ht="18" customHeight="1" thickBot="1" x14ac:dyDescent="0.3">
      <c r="B5048" s="14">
        <v>46095</v>
      </c>
      <c r="C5048" s="15" t="s">
        <v>183</v>
      </c>
      <c r="D5048" s="16" t="s">
        <v>439</v>
      </c>
      <c r="E5048" s="17">
        <v>1</v>
      </c>
      <c r="F5048" s="18">
        <v>5.5</v>
      </c>
    </row>
    <row r="5049" spans="2:6" ht="18" customHeight="1" thickBot="1" x14ac:dyDescent="0.3">
      <c r="B5049" s="14">
        <v>46095</v>
      </c>
      <c r="C5049" s="15" t="s">
        <v>195</v>
      </c>
      <c r="D5049" s="16" t="s">
        <v>451</v>
      </c>
      <c r="E5049" s="17">
        <v>12</v>
      </c>
      <c r="F5049" s="18">
        <v>69.599999999999994</v>
      </c>
    </row>
    <row r="5050" spans="2:6" ht="18" customHeight="1" thickBot="1" x14ac:dyDescent="0.3">
      <c r="B5050" s="14">
        <v>46095</v>
      </c>
      <c r="C5050" s="15" t="s">
        <v>196</v>
      </c>
      <c r="D5050" s="16" t="s">
        <v>692</v>
      </c>
      <c r="E5050" s="17">
        <v>1</v>
      </c>
      <c r="F5050" s="18">
        <v>6.5</v>
      </c>
    </row>
    <row r="5051" spans="2:6" ht="18" customHeight="1" thickBot="1" x14ac:dyDescent="0.3">
      <c r="B5051" s="14">
        <v>46095</v>
      </c>
      <c r="C5051" s="15" t="s">
        <v>205</v>
      </c>
      <c r="D5051" s="16" t="s">
        <v>461</v>
      </c>
      <c r="E5051" s="17">
        <v>1</v>
      </c>
      <c r="F5051" s="18">
        <v>5.7</v>
      </c>
    </row>
    <row r="5052" spans="2:6" ht="18" customHeight="1" thickBot="1" x14ac:dyDescent="0.3">
      <c r="B5052" s="14">
        <v>46095</v>
      </c>
      <c r="C5052" s="15" t="s">
        <v>207</v>
      </c>
      <c r="D5052" s="16" t="s">
        <v>463</v>
      </c>
      <c r="E5052" s="17">
        <v>2</v>
      </c>
      <c r="F5052" s="18">
        <v>6</v>
      </c>
    </row>
    <row r="5053" spans="2:6" ht="18" customHeight="1" thickBot="1" x14ac:dyDescent="0.3">
      <c r="B5053" s="14">
        <v>46095</v>
      </c>
      <c r="C5053" s="15" t="s">
        <v>215</v>
      </c>
      <c r="D5053" s="16" t="s">
        <v>471</v>
      </c>
      <c r="E5053" s="17">
        <v>1</v>
      </c>
      <c r="F5053" s="18">
        <v>6.8</v>
      </c>
    </row>
    <row r="5054" spans="2:6" ht="18" customHeight="1" thickBot="1" x14ac:dyDescent="0.3">
      <c r="B5054" s="14">
        <v>46095</v>
      </c>
      <c r="C5054" s="15" t="s">
        <v>219</v>
      </c>
      <c r="D5054" s="16" t="s">
        <v>475</v>
      </c>
      <c r="E5054" s="17">
        <v>4</v>
      </c>
      <c r="F5054" s="18">
        <v>25.2</v>
      </c>
    </row>
    <row r="5055" spans="2:6" ht="18" customHeight="1" thickBot="1" x14ac:dyDescent="0.3">
      <c r="B5055" s="14">
        <v>46095</v>
      </c>
      <c r="C5055" s="15" t="s">
        <v>221</v>
      </c>
      <c r="D5055" s="16" t="s">
        <v>477</v>
      </c>
      <c r="E5055" s="17">
        <v>1</v>
      </c>
      <c r="F5055" s="18">
        <v>6</v>
      </c>
    </row>
    <row r="5056" spans="2:6" ht="18" customHeight="1" thickBot="1" x14ac:dyDescent="0.3">
      <c r="B5056" s="14">
        <v>46095</v>
      </c>
      <c r="C5056" s="15" t="s">
        <v>232</v>
      </c>
      <c r="D5056" s="16" t="s">
        <v>488</v>
      </c>
      <c r="E5056" s="17">
        <v>1</v>
      </c>
      <c r="F5056" s="18">
        <v>5.8</v>
      </c>
    </row>
    <row r="5057" spans="2:6" ht="18" customHeight="1" thickBot="1" x14ac:dyDescent="0.3">
      <c r="B5057" s="14">
        <v>46095</v>
      </c>
      <c r="C5057" s="15" t="s">
        <v>208</v>
      </c>
      <c r="D5057" s="16" t="s">
        <v>464</v>
      </c>
      <c r="E5057" s="17">
        <v>4</v>
      </c>
      <c r="F5057" s="18">
        <v>11.2</v>
      </c>
    </row>
    <row r="5058" spans="2:6" ht="18" customHeight="1" thickBot="1" x14ac:dyDescent="0.3">
      <c r="B5058" s="14">
        <v>46095</v>
      </c>
      <c r="C5058" s="15" t="s">
        <v>116</v>
      </c>
      <c r="D5058" s="16" t="s">
        <v>665</v>
      </c>
      <c r="E5058" s="17">
        <v>1</v>
      </c>
      <c r="F5058" s="18">
        <v>5.5</v>
      </c>
    </row>
    <row r="5059" spans="2:6" ht="18" customHeight="1" thickBot="1" x14ac:dyDescent="0.3">
      <c r="B5059" s="14">
        <v>46095</v>
      </c>
      <c r="C5059" s="15" t="s">
        <v>118</v>
      </c>
      <c r="D5059" s="16" t="s">
        <v>649</v>
      </c>
      <c r="E5059" s="17">
        <v>3</v>
      </c>
      <c r="F5059" s="18">
        <v>16.5</v>
      </c>
    </row>
    <row r="5060" spans="2:6" ht="18" customHeight="1" thickBot="1" x14ac:dyDescent="0.3">
      <c r="B5060" s="14">
        <v>46095</v>
      </c>
      <c r="C5060" s="15" t="s">
        <v>122</v>
      </c>
      <c r="D5060" s="16" t="s">
        <v>650</v>
      </c>
      <c r="E5060" s="17">
        <v>3</v>
      </c>
      <c r="F5060" s="18">
        <v>16.5</v>
      </c>
    </row>
    <row r="5061" spans="2:6" ht="18" customHeight="1" thickBot="1" x14ac:dyDescent="0.3">
      <c r="B5061" s="14">
        <v>46095</v>
      </c>
      <c r="C5061" s="15" t="s">
        <v>140</v>
      </c>
      <c r="D5061" s="16" t="s">
        <v>396</v>
      </c>
      <c r="E5061" s="17">
        <v>1</v>
      </c>
      <c r="F5061" s="18">
        <v>5</v>
      </c>
    </row>
    <row r="5062" spans="2:6" ht="18" customHeight="1" thickBot="1" x14ac:dyDescent="0.3">
      <c r="B5062" s="14">
        <v>46095</v>
      </c>
      <c r="C5062" s="15">
        <v>10</v>
      </c>
      <c r="D5062" s="16" t="s">
        <v>700</v>
      </c>
      <c r="E5062" s="17">
        <v>1</v>
      </c>
      <c r="F5062" s="18">
        <v>1</v>
      </c>
    </row>
    <row r="5063" spans="2:6" ht="18" customHeight="1" thickBot="1" x14ac:dyDescent="0.3">
      <c r="B5063" s="22">
        <v>46095</v>
      </c>
      <c r="C5063" s="23">
        <v>10155</v>
      </c>
      <c r="D5063" s="24" t="s">
        <v>701</v>
      </c>
      <c r="E5063" s="25">
        <v>1</v>
      </c>
      <c r="F5063" s="26">
        <v>1.7</v>
      </c>
    </row>
    <row r="5064" spans="2:6" ht="17.100000000000001" customHeight="1" x14ac:dyDescent="0.25">
      <c r="B5064" s="14">
        <v>46096</v>
      </c>
      <c r="C5064" s="15" t="s">
        <v>103</v>
      </c>
      <c r="D5064" s="16" t="s">
        <v>653</v>
      </c>
      <c r="E5064" s="17">
        <v>1</v>
      </c>
      <c r="F5064" s="18">
        <v>5.8</v>
      </c>
    </row>
    <row r="5065" spans="2:6" ht="18" customHeight="1" thickBot="1" x14ac:dyDescent="0.3">
      <c r="B5065" s="14">
        <v>46096</v>
      </c>
      <c r="C5065" s="15" t="s">
        <v>106</v>
      </c>
      <c r="D5065" s="16" t="s">
        <v>710</v>
      </c>
      <c r="E5065" s="17">
        <v>2</v>
      </c>
      <c r="F5065" s="18">
        <v>10</v>
      </c>
    </row>
    <row r="5066" spans="2:6" ht="18" customHeight="1" thickBot="1" x14ac:dyDescent="0.3">
      <c r="B5066" s="14">
        <v>46096</v>
      </c>
      <c r="C5066" s="15" t="s">
        <v>109</v>
      </c>
      <c r="D5066" s="16" t="s">
        <v>724</v>
      </c>
      <c r="E5066" s="17">
        <v>1</v>
      </c>
      <c r="F5066" s="18">
        <v>5.8</v>
      </c>
    </row>
    <row r="5067" spans="2:6" ht="18" customHeight="1" thickBot="1" x14ac:dyDescent="0.3">
      <c r="B5067" s="14">
        <v>46096</v>
      </c>
      <c r="C5067" s="15" t="s">
        <v>111</v>
      </c>
      <c r="D5067" s="16" t="s">
        <v>367</v>
      </c>
      <c r="E5067" s="17">
        <v>1</v>
      </c>
      <c r="F5067" s="18">
        <v>5.8</v>
      </c>
    </row>
    <row r="5068" spans="2:6" ht="18" customHeight="1" thickBot="1" x14ac:dyDescent="0.3">
      <c r="B5068" s="14">
        <v>46096</v>
      </c>
      <c r="C5068" s="15" t="s">
        <v>115</v>
      </c>
      <c r="D5068" s="16" t="s">
        <v>640</v>
      </c>
      <c r="E5068" s="17">
        <v>1</v>
      </c>
      <c r="F5068" s="18">
        <v>5.8</v>
      </c>
    </row>
    <row r="5069" spans="2:6" ht="18" customHeight="1" thickBot="1" x14ac:dyDescent="0.3">
      <c r="B5069" s="14">
        <v>46096</v>
      </c>
      <c r="C5069" s="15" t="s">
        <v>129</v>
      </c>
      <c r="D5069" s="16" t="s">
        <v>385</v>
      </c>
      <c r="E5069" s="17">
        <v>1</v>
      </c>
      <c r="F5069" s="18">
        <v>5.5</v>
      </c>
    </row>
    <row r="5070" spans="2:6" ht="18" customHeight="1" thickBot="1" x14ac:dyDescent="0.3">
      <c r="B5070" s="14">
        <v>46096</v>
      </c>
      <c r="C5070" s="15" t="s">
        <v>132</v>
      </c>
      <c r="D5070" s="16" t="s">
        <v>388</v>
      </c>
      <c r="E5070" s="17">
        <v>1</v>
      </c>
      <c r="F5070" s="18">
        <v>5.8</v>
      </c>
    </row>
    <row r="5071" spans="2:6" ht="18" customHeight="1" thickBot="1" x14ac:dyDescent="0.3">
      <c r="B5071" s="14">
        <v>46096</v>
      </c>
      <c r="C5071" s="15" t="s">
        <v>136</v>
      </c>
      <c r="D5071" s="16" t="s">
        <v>726</v>
      </c>
      <c r="E5071" s="17">
        <v>2</v>
      </c>
      <c r="F5071" s="18">
        <v>10</v>
      </c>
    </row>
    <row r="5072" spans="2:6" ht="18" customHeight="1" thickBot="1" x14ac:dyDescent="0.3">
      <c r="B5072" s="14">
        <v>46096</v>
      </c>
      <c r="C5072" s="15" t="s">
        <v>138</v>
      </c>
      <c r="D5072" s="16" t="s">
        <v>394</v>
      </c>
      <c r="E5072" s="17">
        <v>1</v>
      </c>
      <c r="F5072" s="18">
        <v>5.5</v>
      </c>
    </row>
    <row r="5073" spans="2:6" ht="18" customHeight="1" thickBot="1" x14ac:dyDescent="0.3">
      <c r="B5073" s="14">
        <v>46096</v>
      </c>
      <c r="C5073" s="15" t="s">
        <v>157</v>
      </c>
      <c r="D5073" s="16" t="s">
        <v>413</v>
      </c>
      <c r="E5073" s="17">
        <v>5</v>
      </c>
      <c r="F5073" s="18">
        <v>32.5</v>
      </c>
    </row>
    <row r="5074" spans="2:6" ht="18" customHeight="1" thickBot="1" x14ac:dyDescent="0.3">
      <c r="B5074" s="14">
        <v>46096</v>
      </c>
      <c r="C5074" s="15" t="s">
        <v>169</v>
      </c>
      <c r="D5074" s="16" t="s">
        <v>425</v>
      </c>
      <c r="E5074" s="17">
        <v>1</v>
      </c>
      <c r="F5074" s="18">
        <v>6.3</v>
      </c>
    </row>
    <row r="5075" spans="2:6" ht="18" customHeight="1" thickBot="1" x14ac:dyDescent="0.3">
      <c r="B5075" s="14">
        <v>46096</v>
      </c>
      <c r="C5075" s="15" t="s">
        <v>170</v>
      </c>
      <c r="D5075" s="16" t="s">
        <v>676</v>
      </c>
      <c r="E5075" s="17">
        <v>1</v>
      </c>
      <c r="F5075" s="18">
        <v>5.5</v>
      </c>
    </row>
    <row r="5076" spans="2:6" ht="18" customHeight="1" thickBot="1" x14ac:dyDescent="0.3">
      <c r="B5076" s="14">
        <v>46096</v>
      </c>
      <c r="C5076" s="15" t="s">
        <v>195</v>
      </c>
      <c r="D5076" s="16" t="s">
        <v>451</v>
      </c>
      <c r="E5076" s="17">
        <v>4</v>
      </c>
      <c r="F5076" s="18">
        <v>23.2</v>
      </c>
    </row>
    <row r="5077" spans="2:6" ht="18" customHeight="1" thickBot="1" x14ac:dyDescent="0.3">
      <c r="B5077" s="14">
        <v>46096</v>
      </c>
      <c r="C5077" s="15" t="s">
        <v>205</v>
      </c>
      <c r="D5077" s="16" t="s">
        <v>461</v>
      </c>
      <c r="E5077" s="17">
        <v>1</v>
      </c>
      <c r="F5077" s="18">
        <v>5.7</v>
      </c>
    </row>
    <row r="5078" spans="2:6" ht="18" customHeight="1" thickBot="1" x14ac:dyDescent="0.3">
      <c r="B5078" s="14">
        <v>46096</v>
      </c>
      <c r="C5078" s="15" t="s">
        <v>207</v>
      </c>
      <c r="D5078" s="16" t="s">
        <v>463</v>
      </c>
      <c r="E5078" s="17">
        <v>2</v>
      </c>
      <c r="F5078" s="18">
        <v>6</v>
      </c>
    </row>
    <row r="5079" spans="2:6" ht="18" customHeight="1" thickBot="1" x14ac:dyDescent="0.3">
      <c r="B5079" s="14">
        <v>46096</v>
      </c>
      <c r="C5079" s="15" t="s">
        <v>215</v>
      </c>
      <c r="D5079" s="16" t="s">
        <v>471</v>
      </c>
      <c r="E5079" s="17">
        <v>3</v>
      </c>
      <c r="F5079" s="18">
        <v>20.399999999999999</v>
      </c>
    </row>
    <row r="5080" spans="2:6" ht="18" customHeight="1" thickBot="1" x14ac:dyDescent="0.3">
      <c r="B5080" s="14">
        <v>46096</v>
      </c>
      <c r="C5080" s="15" t="s">
        <v>218</v>
      </c>
      <c r="D5080" s="16" t="s">
        <v>655</v>
      </c>
      <c r="E5080" s="17">
        <v>1</v>
      </c>
      <c r="F5080" s="18">
        <v>5.5</v>
      </c>
    </row>
    <row r="5081" spans="2:6" ht="18" customHeight="1" thickBot="1" x14ac:dyDescent="0.3">
      <c r="B5081" s="14">
        <v>46096</v>
      </c>
      <c r="C5081" s="15" t="s">
        <v>219</v>
      </c>
      <c r="D5081" s="16" t="s">
        <v>475</v>
      </c>
      <c r="E5081" s="17">
        <v>3</v>
      </c>
      <c r="F5081" s="18">
        <v>18.899999999999999</v>
      </c>
    </row>
    <row r="5082" spans="2:6" ht="18" customHeight="1" thickBot="1" x14ac:dyDescent="0.3">
      <c r="B5082" s="14">
        <v>46096</v>
      </c>
      <c r="C5082" s="15" t="s">
        <v>226</v>
      </c>
      <c r="D5082" s="16" t="s">
        <v>482</v>
      </c>
      <c r="E5082" s="17">
        <v>3</v>
      </c>
      <c r="F5082" s="18">
        <v>17.399999999999999</v>
      </c>
    </row>
    <row r="5083" spans="2:6" ht="18" customHeight="1" thickBot="1" x14ac:dyDescent="0.3">
      <c r="B5083" s="14">
        <v>46096</v>
      </c>
      <c r="C5083" s="15" t="s">
        <v>231</v>
      </c>
      <c r="D5083" s="16" t="s">
        <v>487</v>
      </c>
      <c r="E5083" s="17">
        <v>4</v>
      </c>
      <c r="F5083" s="18">
        <v>27.2</v>
      </c>
    </row>
    <row r="5084" spans="2:6" ht="18" customHeight="1" thickBot="1" x14ac:dyDescent="0.3">
      <c r="B5084" s="14">
        <v>46096</v>
      </c>
      <c r="C5084" s="15" t="s">
        <v>232</v>
      </c>
      <c r="D5084" s="16" t="s">
        <v>488</v>
      </c>
      <c r="E5084" s="17">
        <v>1</v>
      </c>
      <c r="F5084" s="18">
        <v>5.8</v>
      </c>
    </row>
    <row r="5085" spans="2:6" ht="18" customHeight="1" thickBot="1" x14ac:dyDescent="0.3">
      <c r="B5085" s="14">
        <v>46096</v>
      </c>
      <c r="C5085" s="15" t="s">
        <v>235</v>
      </c>
      <c r="D5085" s="16" t="s">
        <v>702</v>
      </c>
      <c r="E5085" s="17">
        <v>1</v>
      </c>
      <c r="F5085" s="18">
        <v>5.8</v>
      </c>
    </row>
    <row r="5086" spans="2:6" ht="18" customHeight="1" thickBot="1" x14ac:dyDescent="0.3">
      <c r="B5086" s="14">
        <v>46096</v>
      </c>
      <c r="C5086" s="15" t="s">
        <v>236</v>
      </c>
      <c r="D5086" s="16" t="s">
        <v>644</v>
      </c>
      <c r="E5086" s="17">
        <v>1</v>
      </c>
      <c r="F5086" s="18">
        <v>6.5</v>
      </c>
    </row>
    <row r="5087" spans="2:6" ht="18" customHeight="1" thickBot="1" x14ac:dyDescent="0.3">
      <c r="B5087" s="14">
        <v>46096</v>
      </c>
      <c r="C5087" s="15">
        <v>10198</v>
      </c>
      <c r="D5087" s="16" t="s">
        <v>741</v>
      </c>
      <c r="E5087" s="17">
        <v>1</v>
      </c>
      <c r="F5087" s="18">
        <v>8.9</v>
      </c>
    </row>
    <row r="5088" spans="2:6" ht="18" customHeight="1" thickBot="1" x14ac:dyDescent="0.3">
      <c r="B5088" s="14">
        <v>46096</v>
      </c>
      <c r="C5088" s="15">
        <v>10199</v>
      </c>
      <c r="D5088" s="16" t="s">
        <v>737</v>
      </c>
      <c r="E5088" s="17">
        <v>1</v>
      </c>
      <c r="F5088" s="18">
        <v>8.9</v>
      </c>
    </row>
    <row r="5089" spans="2:6" ht="18" customHeight="1" thickBot="1" x14ac:dyDescent="0.3">
      <c r="B5089" s="14">
        <v>46096</v>
      </c>
      <c r="C5089" s="15" t="s">
        <v>116</v>
      </c>
      <c r="D5089" s="16" t="s">
        <v>665</v>
      </c>
      <c r="E5089" s="17">
        <v>1</v>
      </c>
      <c r="F5089" s="18">
        <v>5.5</v>
      </c>
    </row>
    <row r="5090" spans="2:6" ht="18" customHeight="1" thickBot="1" x14ac:dyDescent="0.3">
      <c r="B5090" s="14">
        <v>46096</v>
      </c>
      <c r="C5090" s="15" t="s">
        <v>123</v>
      </c>
      <c r="D5090" s="16" t="s">
        <v>651</v>
      </c>
      <c r="E5090" s="17">
        <v>4</v>
      </c>
      <c r="F5090" s="18">
        <v>22</v>
      </c>
    </row>
    <row r="5091" spans="2:6" ht="18" customHeight="1" thickBot="1" x14ac:dyDescent="0.3">
      <c r="B5091" s="22">
        <v>46096</v>
      </c>
      <c r="C5091" s="23" t="s">
        <v>153</v>
      </c>
      <c r="D5091" s="24" t="s">
        <v>685</v>
      </c>
      <c r="E5091" s="25">
        <v>1</v>
      </c>
      <c r="F5091" s="26">
        <v>4.5</v>
      </c>
    </row>
    <row r="5092" spans="2:6" ht="17.100000000000001" customHeight="1" x14ac:dyDescent="0.25">
      <c r="B5092" s="14">
        <v>46097</v>
      </c>
      <c r="C5092" s="15" t="s">
        <v>103</v>
      </c>
      <c r="D5092" s="16" t="s">
        <v>653</v>
      </c>
      <c r="E5092" s="17">
        <v>1</v>
      </c>
      <c r="F5092" s="18">
        <v>5.8</v>
      </c>
    </row>
    <row r="5093" spans="2:6" ht="18" customHeight="1" thickBot="1" x14ac:dyDescent="0.3">
      <c r="B5093" s="14">
        <v>46097</v>
      </c>
      <c r="C5093" s="15" t="s">
        <v>106</v>
      </c>
      <c r="D5093" s="16" t="s">
        <v>710</v>
      </c>
      <c r="E5093" s="17">
        <v>1</v>
      </c>
      <c r="F5093" s="18">
        <v>5</v>
      </c>
    </row>
    <row r="5094" spans="2:6" ht="18" customHeight="1" thickBot="1" x14ac:dyDescent="0.3">
      <c r="B5094" s="14">
        <v>46097</v>
      </c>
      <c r="C5094" s="15" t="s">
        <v>109</v>
      </c>
      <c r="D5094" s="16" t="s">
        <v>724</v>
      </c>
      <c r="E5094" s="17">
        <v>1</v>
      </c>
      <c r="F5094" s="18">
        <v>5.8</v>
      </c>
    </row>
    <row r="5095" spans="2:6" ht="18" customHeight="1" thickBot="1" x14ac:dyDescent="0.3">
      <c r="B5095" s="14">
        <v>46097</v>
      </c>
      <c r="C5095" s="15" t="s">
        <v>111</v>
      </c>
      <c r="D5095" s="16" t="s">
        <v>367</v>
      </c>
      <c r="E5095" s="17">
        <v>4</v>
      </c>
      <c r="F5095" s="18">
        <v>23.2</v>
      </c>
    </row>
    <row r="5096" spans="2:6" ht="18" customHeight="1" thickBot="1" x14ac:dyDescent="0.3">
      <c r="B5096" s="14">
        <v>46097</v>
      </c>
      <c r="C5096" s="15" t="s">
        <v>114</v>
      </c>
      <c r="D5096" s="16" t="s">
        <v>370</v>
      </c>
      <c r="E5096" s="17">
        <v>1</v>
      </c>
      <c r="F5096" s="18">
        <v>5.5</v>
      </c>
    </row>
    <row r="5097" spans="2:6" ht="18" customHeight="1" thickBot="1" x14ac:dyDescent="0.3">
      <c r="B5097" s="14">
        <v>46097</v>
      </c>
      <c r="C5097" s="15" t="s">
        <v>115</v>
      </c>
      <c r="D5097" s="16" t="s">
        <v>640</v>
      </c>
      <c r="E5097" s="17">
        <v>1</v>
      </c>
      <c r="F5097" s="18">
        <v>5.8</v>
      </c>
    </row>
    <row r="5098" spans="2:6" ht="18" customHeight="1" thickBot="1" x14ac:dyDescent="0.3">
      <c r="B5098" s="14">
        <v>46097</v>
      </c>
      <c r="C5098" s="15" t="s">
        <v>125</v>
      </c>
      <c r="D5098" s="16" t="s">
        <v>381</v>
      </c>
      <c r="E5098" s="17">
        <v>1</v>
      </c>
      <c r="F5098" s="18">
        <v>5.5</v>
      </c>
    </row>
    <row r="5099" spans="2:6" ht="18" customHeight="1" thickBot="1" x14ac:dyDescent="0.3">
      <c r="B5099" s="14">
        <v>46097</v>
      </c>
      <c r="C5099" s="15" t="s">
        <v>129</v>
      </c>
      <c r="D5099" s="16" t="s">
        <v>385</v>
      </c>
      <c r="E5099" s="17">
        <v>3</v>
      </c>
      <c r="F5099" s="18">
        <v>16.5</v>
      </c>
    </row>
    <row r="5100" spans="2:6" ht="18" customHeight="1" thickBot="1" x14ac:dyDescent="0.3">
      <c r="B5100" s="14">
        <v>46097</v>
      </c>
      <c r="C5100" s="15" t="s">
        <v>130</v>
      </c>
      <c r="D5100" s="16" t="s">
        <v>386</v>
      </c>
      <c r="E5100" s="17">
        <v>2</v>
      </c>
      <c r="F5100" s="18">
        <v>11.6</v>
      </c>
    </row>
    <row r="5101" spans="2:6" ht="18" customHeight="1" thickBot="1" x14ac:dyDescent="0.3">
      <c r="B5101" s="14">
        <v>46097</v>
      </c>
      <c r="C5101" s="15" t="s">
        <v>132</v>
      </c>
      <c r="D5101" s="16" t="s">
        <v>388</v>
      </c>
      <c r="E5101" s="17">
        <v>1</v>
      </c>
      <c r="F5101" s="18">
        <v>5.8</v>
      </c>
    </row>
    <row r="5102" spans="2:6" ht="18" customHeight="1" thickBot="1" x14ac:dyDescent="0.3">
      <c r="B5102" s="14">
        <v>46097</v>
      </c>
      <c r="C5102" s="15" t="s">
        <v>136</v>
      </c>
      <c r="D5102" s="16" t="s">
        <v>726</v>
      </c>
      <c r="E5102" s="17">
        <v>2</v>
      </c>
      <c r="F5102" s="18">
        <v>10</v>
      </c>
    </row>
    <row r="5103" spans="2:6" ht="18" customHeight="1" thickBot="1" x14ac:dyDescent="0.3">
      <c r="B5103" s="14">
        <v>46097</v>
      </c>
      <c r="C5103" s="15" t="s">
        <v>138</v>
      </c>
      <c r="D5103" s="16" t="s">
        <v>394</v>
      </c>
      <c r="E5103" s="17">
        <v>2</v>
      </c>
      <c r="F5103" s="18">
        <v>11</v>
      </c>
    </row>
    <row r="5104" spans="2:6" ht="18" customHeight="1" thickBot="1" x14ac:dyDescent="0.3">
      <c r="B5104" s="14">
        <v>46097</v>
      </c>
      <c r="C5104" s="15" t="s">
        <v>157</v>
      </c>
      <c r="D5104" s="16" t="s">
        <v>413</v>
      </c>
      <c r="E5104" s="17">
        <v>5</v>
      </c>
      <c r="F5104" s="18">
        <v>32.5</v>
      </c>
    </row>
    <row r="5105" spans="2:6" ht="18" customHeight="1" thickBot="1" x14ac:dyDescent="0.3">
      <c r="B5105" s="14">
        <v>46097</v>
      </c>
      <c r="C5105" s="15" t="s">
        <v>162</v>
      </c>
      <c r="D5105" s="16" t="s">
        <v>719</v>
      </c>
      <c r="E5105" s="17">
        <v>1</v>
      </c>
      <c r="F5105" s="18">
        <v>6.5</v>
      </c>
    </row>
    <row r="5106" spans="2:6" ht="18" customHeight="1" thickBot="1" x14ac:dyDescent="0.3">
      <c r="B5106" s="14">
        <v>46097</v>
      </c>
      <c r="C5106" s="15" t="s">
        <v>168</v>
      </c>
      <c r="D5106" s="16" t="s">
        <v>708</v>
      </c>
      <c r="E5106" s="17">
        <v>1</v>
      </c>
      <c r="F5106" s="18">
        <v>6.8</v>
      </c>
    </row>
    <row r="5107" spans="2:6" ht="18" customHeight="1" thickBot="1" x14ac:dyDescent="0.3">
      <c r="B5107" s="14">
        <v>46097</v>
      </c>
      <c r="C5107" s="15" t="s">
        <v>170</v>
      </c>
      <c r="D5107" s="16" t="s">
        <v>676</v>
      </c>
      <c r="E5107" s="17">
        <v>2</v>
      </c>
      <c r="F5107" s="18">
        <v>11</v>
      </c>
    </row>
    <row r="5108" spans="2:6" ht="18" customHeight="1" thickBot="1" x14ac:dyDescent="0.3">
      <c r="B5108" s="14">
        <v>46097</v>
      </c>
      <c r="C5108" s="15" t="s">
        <v>172</v>
      </c>
      <c r="D5108" s="16" t="s">
        <v>643</v>
      </c>
      <c r="E5108" s="17">
        <v>1</v>
      </c>
      <c r="F5108" s="18">
        <v>5.7</v>
      </c>
    </row>
    <row r="5109" spans="2:6" ht="18" customHeight="1" thickBot="1" x14ac:dyDescent="0.3">
      <c r="B5109" s="14">
        <v>46097</v>
      </c>
      <c r="C5109" s="15" t="s">
        <v>174</v>
      </c>
      <c r="D5109" s="16" t="s">
        <v>661</v>
      </c>
      <c r="E5109" s="17">
        <v>1</v>
      </c>
      <c r="F5109" s="18">
        <v>5.8</v>
      </c>
    </row>
    <row r="5110" spans="2:6" ht="18" customHeight="1" thickBot="1" x14ac:dyDescent="0.3">
      <c r="B5110" s="14">
        <v>46097</v>
      </c>
      <c r="C5110" s="15" t="s">
        <v>176</v>
      </c>
      <c r="D5110" s="16" t="s">
        <v>432</v>
      </c>
      <c r="E5110" s="17">
        <v>1</v>
      </c>
      <c r="F5110" s="18">
        <v>5.8</v>
      </c>
    </row>
    <row r="5111" spans="2:6" ht="18" customHeight="1" thickBot="1" x14ac:dyDescent="0.3">
      <c r="B5111" s="14">
        <v>46097</v>
      </c>
      <c r="C5111" s="15" t="s">
        <v>184</v>
      </c>
      <c r="D5111" s="16" t="s">
        <v>440</v>
      </c>
      <c r="E5111" s="17">
        <v>1</v>
      </c>
      <c r="F5111" s="18">
        <v>5.5</v>
      </c>
    </row>
    <row r="5112" spans="2:6" ht="18" customHeight="1" thickBot="1" x14ac:dyDescent="0.3">
      <c r="B5112" s="14">
        <v>46097</v>
      </c>
      <c r="C5112" s="15" t="s">
        <v>195</v>
      </c>
      <c r="D5112" s="16" t="s">
        <v>451</v>
      </c>
      <c r="E5112" s="17">
        <v>13</v>
      </c>
      <c r="F5112" s="18">
        <v>75.400000000000006</v>
      </c>
    </row>
    <row r="5113" spans="2:6" ht="18" customHeight="1" thickBot="1" x14ac:dyDescent="0.3">
      <c r="B5113" s="14">
        <v>46097</v>
      </c>
      <c r="C5113" s="15" t="s">
        <v>207</v>
      </c>
      <c r="D5113" s="16" t="s">
        <v>463</v>
      </c>
      <c r="E5113" s="17">
        <v>1</v>
      </c>
      <c r="F5113" s="18">
        <v>3</v>
      </c>
    </row>
    <row r="5114" spans="2:6" ht="18" customHeight="1" thickBot="1" x14ac:dyDescent="0.3">
      <c r="B5114" s="14">
        <v>46097</v>
      </c>
      <c r="C5114" s="15" t="s">
        <v>215</v>
      </c>
      <c r="D5114" s="16" t="s">
        <v>471</v>
      </c>
      <c r="E5114" s="17">
        <v>9</v>
      </c>
      <c r="F5114" s="18">
        <v>61.2</v>
      </c>
    </row>
    <row r="5115" spans="2:6" ht="18" customHeight="1" thickBot="1" x14ac:dyDescent="0.3">
      <c r="B5115" s="14">
        <v>46097</v>
      </c>
      <c r="C5115" s="15" t="s">
        <v>216</v>
      </c>
      <c r="D5115" s="16" t="s">
        <v>472</v>
      </c>
      <c r="E5115" s="17">
        <v>1</v>
      </c>
      <c r="F5115" s="18">
        <v>6.3</v>
      </c>
    </row>
    <row r="5116" spans="2:6" ht="18" customHeight="1" thickBot="1" x14ac:dyDescent="0.3">
      <c r="B5116" s="14">
        <v>46097</v>
      </c>
      <c r="C5116" s="15" t="s">
        <v>218</v>
      </c>
      <c r="D5116" s="16" t="s">
        <v>655</v>
      </c>
      <c r="E5116" s="17">
        <v>1</v>
      </c>
      <c r="F5116" s="18">
        <v>5.5</v>
      </c>
    </row>
    <row r="5117" spans="2:6" ht="18" customHeight="1" thickBot="1" x14ac:dyDescent="0.3">
      <c r="B5117" s="14">
        <v>46097</v>
      </c>
      <c r="C5117" s="15" t="s">
        <v>219</v>
      </c>
      <c r="D5117" s="16" t="s">
        <v>475</v>
      </c>
      <c r="E5117" s="17">
        <v>4</v>
      </c>
      <c r="F5117" s="18">
        <v>25.2</v>
      </c>
    </row>
    <row r="5118" spans="2:6" ht="18" customHeight="1" thickBot="1" x14ac:dyDescent="0.3">
      <c r="B5118" s="14">
        <v>46097</v>
      </c>
      <c r="C5118" s="15" t="s">
        <v>225</v>
      </c>
      <c r="D5118" s="16" t="s">
        <v>481</v>
      </c>
      <c r="E5118" s="17">
        <v>1</v>
      </c>
      <c r="F5118" s="18">
        <v>6.3</v>
      </c>
    </row>
    <row r="5119" spans="2:6" ht="18" customHeight="1" thickBot="1" x14ac:dyDescent="0.3">
      <c r="B5119" s="14">
        <v>46097</v>
      </c>
      <c r="C5119" s="15" t="s">
        <v>226</v>
      </c>
      <c r="D5119" s="16" t="s">
        <v>482</v>
      </c>
      <c r="E5119" s="17">
        <v>2</v>
      </c>
      <c r="F5119" s="18">
        <v>11.6</v>
      </c>
    </row>
    <row r="5120" spans="2:6" ht="18" customHeight="1" thickBot="1" x14ac:dyDescent="0.3">
      <c r="B5120" s="14">
        <v>46097</v>
      </c>
      <c r="C5120" s="15" t="s">
        <v>231</v>
      </c>
      <c r="D5120" s="16" t="s">
        <v>487</v>
      </c>
      <c r="E5120" s="17">
        <v>2</v>
      </c>
      <c r="F5120" s="18">
        <v>13.6</v>
      </c>
    </row>
    <row r="5121" spans="2:6" ht="18" customHeight="1" thickBot="1" x14ac:dyDescent="0.3">
      <c r="B5121" s="14">
        <v>46097</v>
      </c>
      <c r="C5121" s="15" t="s">
        <v>232</v>
      </c>
      <c r="D5121" s="16" t="s">
        <v>488</v>
      </c>
      <c r="E5121" s="17">
        <v>1</v>
      </c>
      <c r="F5121" s="18">
        <v>5.8</v>
      </c>
    </row>
    <row r="5122" spans="2:6" ht="18" customHeight="1" thickBot="1" x14ac:dyDescent="0.3">
      <c r="B5122" s="14">
        <v>46097</v>
      </c>
      <c r="C5122" s="15" t="s">
        <v>234</v>
      </c>
      <c r="D5122" s="16" t="s">
        <v>728</v>
      </c>
      <c r="E5122" s="17">
        <v>1</v>
      </c>
      <c r="F5122" s="18">
        <v>6.8</v>
      </c>
    </row>
    <row r="5123" spans="2:6" ht="18" customHeight="1" thickBot="1" x14ac:dyDescent="0.3">
      <c r="B5123" s="14">
        <v>46097</v>
      </c>
      <c r="C5123" s="15" t="s">
        <v>198</v>
      </c>
      <c r="D5123" s="16" t="s">
        <v>686</v>
      </c>
      <c r="E5123" s="17">
        <v>1</v>
      </c>
      <c r="F5123" s="18">
        <v>8</v>
      </c>
    </row>
    <row r="5124" spans="2:6" ht="18" customHeight="1" thickBot="1" x14ac:dyDescent="0.3">
      <c r="B5124" s="14">
        <v>46097</v>
      </c>
      <c r="C5124" s="15" t="s">
        <v>200</v>
      </c>
      <c r="D5124" s="16" t="s">
        <v>646</v>
      </c>
      <c r="E5124" s="17">
        <v>1</v>
      </c>
      <c r="F5124" s="18">
        <v>8</v>
      </c>
    </row>
    <row r="5125" spans="2:6" ht="18" customHeight="1" thickBot="1" x14ac:dyDescent="0.3">
      <c r="B5125" s="14">
        <v>46097</v>
      </c>
      <c r="C5125" s="15">
        <v>10016</v>
      </c>
      <c r="D5125" s="16" t="s">
        <v>742</v>
      </c>
      <c r="E5125" s="17">
        <v>1</v>
      </c>
      <c r="F5125" s="18">
        <v>9.4</v>
      </c>
    </row>
    <row r="5126" spans="2:6" ht="18" customHeight="1" thickBot="1" x14ac:dyDescent="0.3">
      <c r="B5126" s="14">
        <v>46097</v>
      </c>
      <c r="C5126" s="15">
        <v>10028</v>
      </c>
      <c r="D5126" s="16" t="s">
        <v>713</v>
      </c>
      <c r="E5126" s="17">
        <v>1</v>
      </c>
      <c r="F5126" s="18">
        <v>7.9</v>
      </c>
    </row>
    <row r="5127" spans="2:6" ht="18" customHeight="1" thickBot="1" x14ac:dyDescent="0.3">
      <c r="B5127" s="14">
        <v>46097</v>
      </c>
      <c r="C5127" s="15" t="s">
        <v>116</v>
      </c>
      <c r="D5127" s="16" t="s">
        <v>665</v>
      </c>
      <c r="E5127" s="17">
        <v>3</v>
      </c>
      <c r="F5127" s="18">
        <v>16.5</v>
      </c>
    </row>
    <row r="5128" spans="2:6" ht="18" customHeight="1" thickBot="1" x14ac:dyDescent="0.3">
      <c r="B5128" s="14">
        <v>46097</v>
      </c>
      <c r="C5128" s="15" t="s">
        <v>118</v>
      </c>
      <c r="D5128" s="16" t="s">
        <v>649</v>
      </c>
      <c r="E5128" s="17">
        <v>3</v>
      </c>
      <c r="F5128" s="18">
        <v>16.5</v>
      </c>
    </row>
    <row r="5129" spans="2:6" ht="18" customHeight="1" thickBot="1" x14ac:dyDescent="0.3">
      <c r="B5129" s="14">
        <v>46097</v>
      </c>
      <c r="C5129" s="15" t="s">
        <v>122</v>
      </c>
      <c r="D5129" s="16" t="s">
        <v>650</v>
      </c>
      <c r="E5129" s="17">
        <v>2</v>
      </c>
      <c r="F5129" s="18">
        <v>11</v>
      </c>
    </row>
    <row r="5130" spans="2:6" ht="18" customHeight="1" thickBot="1" x14ac:dyDescent="0.3">
      <c r="B5130" s="14">
        <v>46097</v>
      </c>
      <c r="C5130" s="15" t="s">
        <v>123</v>
      </c>
      <c r="D5130" s="16" t="s">
        <v>651</v>
      </c>
      <c r="E5130" s="17">
        <v>8</v>
      </c>
      <c r="F5130" s="18">
        <v>44</v>
      </c>
    </row>
    <row r="5131" spans="2:6" ht="18" customHeight="1" thickBot="1" x14ac:dyDescent="0.3">
      <c r="B5131" s="14">
        <v>46097</v>
      </c>
      <c r="C5131" s="15" t="s">
        <v>131</v>
      </c>
      <c r="D5131" s="16" t="s">
        <v>387</v>
      </c>
      <c r="E5131" s="17">
        <v>4</v>
      </c>
      <c r="F5131" s="18">
        <v>22</v>
      </c>
    </row>
    <row r="5132" spans="2:6" ht="18" customHeight="1" thickBot="1" x14ac:dyDescent="0.3">
      <c r="B5132" s="14">
        <v>46097</v>
      </c>
      <c r="C5132" s="15" t="s">
        <v>135</v>
      </c>
      <c r="D5132" s="16" t="s">
        <v>391</v>
      </c>
      <c r="E5132" s="17">
        <v>1</v>
      </c>
      <c r="F5132" s="18">
        <v>4.3</v>
      </c>
    </row>
    <row r="5133" spans="2:6" ht="18" customHeight="1" thickBot="1" x14ac:dyDescent="0.3">
      <c r="B5133" s="14">
        <v>46097</v>
      </c>
      <c r="C5133" s="15" t="s">
        <v>140</v>
      </c>
      <c r="D5133" s="16" t="s">
        <v>396</v>
      </c>
      <c r="E5133" s="17">
        <v>1</v>
      </c>
      <c r="F5133" s="18">
        <v>5</v>
      </c>
    </row>
    <row r="5134" spans="2:6" ht="18" customHeight="1" thickBot="1" x14ac:dyDescent="0.3">
      <c r="B5134" s="14">
        <v>46097</v>
      </c>
      <c r="C5134" s="15" t="s">
        <v>142</v>
      </c>
      <c r="D5134" s="16" t="s">
        <v>659</v>
      </c>
      <c r="E5134" s="17">
        <v>2</v>
      </c>
      <c r="F5134" s="18">
        <v>8.6</v>
      </c>
    </row>
    <row r="5135" spans="2:6" ht="18" customHeight="1" thickBot="1" x14ac:dyDescent="0.3">
      <c r="B5135" s="14">
        <v>46097</v>
      </c>
      <c r="C5135" s="15" t="s">
        <v>153</v>
      </c>
      <c r="D5135" s="16" t="s">
        <v>685</v>
      </c>
      <c r="E5135" s="17">
        <v>1</v>
      </c>
      <c r="F5135" s="18">
        <v>4.5</v>
      </c>
    </row>
    <row r="5136" spans="2:6" ht="18" customHeight="1" thickBot="1" x14ac:dyDescent="0.3">
      <c r="B5136" s="14">
        <v>46097</v>
      </c>
      <c r="C5136" s="15">
        <v>10</v>
      </c>
      <c r="D5136" s="16" t="s">
        <v>700</v>
      </c>
      <c r="E5136" s="17">
        <v>3</v>
      </c>
      <c r="F5136" s="18">
        <v>3</v>
      </c>
    </row>
    <row r="5137" spans="2:6" ht="18" customHeight="1" thickBot="1" x14ac:dyDescent="0.3">
      <c r="B5137" s="14">
        <v>46097</v>
      </c>
      <c r="C5137" s="15">
        <v>10194</v>
      </c>
      <c r="D5137" s="16" t="s">
        <v>730</v>
      </c>
      <c r="E5137" s="17">
        <v>1</v>
      </c>
      <c r="F5137" s="18">
        <v>1.7</v>
      </c>
    </row>
    <row r="5138" spans="2:6" ht="18" customHeight="1" thickBot="1" x14ac:dyDescent="0.3">
      <c r="B5138" s="22">
        <v>46097</v>
      </c>
      <c r="C5138" s="23">
        <v>10224</v>
      </c>
      <c r="D5138" s="24" t="s">
        <v>743</v>
      </c>
      <c r="E5138" s="25">
        <v>1</v>
      </c>
      <c r="F5138" s="26">
        <v>1.2</v>
      </c>
    </row>
    <row r="5139" spans="2:6" ht="17.100000000000001" customHeight="1" x14ac:dyDescent="0.25">
      <c r="B5139" s="14">
        <v>46099</v>
      </c>
      <c r="C5139" s="15" t="s">
        <v>103</v>
      </c>
      <c r="D5139" s="16" t="s">
        <v>653</v>
      </c>
      <c r="E5139" s="17">
        <v>1</v>
      </c>
      <c r="F5139" s="18">
        <v>5.8</v>
      </c>
    </row>
    <row r="5140" spans="2:6" ht="18" customHeight="1" thickBot="1" x14ac:dyDescent="0.3">
      <c r="B5140" s="14">
        <v>46099</v>
      </c>
      <c r="C5140" s="15" t="s">
        <v>104</v>
      </c>
      <c r="D5140" s="16" t="s">
        <v>360</v>
      </c>
      <c r="E5140" s="17">
        <v>2</v>
      </c>
      <c r="F5140" s="18">
        <v>11.6</v>
      </c>
    </row>
    <row r="5141" spans="2:6" ht="18" customHeight="1" thickBot="1" x14ac:dyDescent="0.3">
      <c r="B5141" s="14">
        <v>46099</v>
      </c>
      <c r="C5141" s="15" t="s">
        <v>106</v>
      </c>
      <c r="D5141" s="16" t="s">
        <v>710</v>
      </c>
      <c r="E5141" s="17">
        <v>2</v>
      </c>
      <c r="F5141" s="18">
        <v>10</v>
      </c>
    </row>
    <row r="5142" spans="2:6" ht="18" customHeight="1" thickBot="1" x14ac:dyDescent="0.3">
      <c r="B5142" s="14">
        <v>46099</v>
      </c>
      <c r="C5142" s="15" t="s">
        <v>115</v>
      </c>
      <c r="D5142" s="16" t="s">
        <v>640</v>
      </c>
      <c r="E5142" s="17">
        <v>3</v>
      </c>
      <c r="F5142" s="18">
        <v>17.399999999999999</v>
      </c>
    </row>
    <row r="5143" spans="2:6" ht="18" customHeight="1" thickBot="1" x14ac:dyDescent="0.3">
      <c r="B5143" s="14">
        <v>46099</v>
      </c>
      <c r="C5143" s="15" t="s">
        <v>129</v>
      </c>
      <c r="D5143" s="16" t="s">
        <v>385</v>
      </c>
      <c r="E5143" s="17">
        <v>4</v>
      </c>
      <c r="F5143" s="18">
        <v>22</v>
      </c>
    </row>
    <row r="5144" spans="2:6" ht="18" customHeight="1" thickBot="1" x14ac:dyDescent="0.3">
      <c r="B5144" s="14">
        <v>46099</v>
      </c>
      <c r="C5144" s="15" t="s">
        <v>136</v>
      </c>
      <c r="D5144" s="16" t="s">
        <v>726</v>
      </c>
      <c r="E5144" s="17">
        <v>1</v>
      </c>
      <c r="F5144" s="18">
        <v>5</v>
      </c>
    </row>
    <row r="5145" spans="2:6" ht="18" customHeight="1" thickBot="1" x14ac:dyDescent="0.3">
      <c r="B5145" s="14">
        <v>46099</v>
      </c>
      <c r="C5145" s="15" t="s">
        <v>138</v>
      </c>
      <c r="D5145" s="16" t="s">
        <v>394</v>
      </c>
      <c r="E5145" s="17">
        <v>2</v>
      </c>
      <c r="F5145" s="18">
        <v>11</v>
      </c>
    </row>
    <row r="5146" spans="2:6" ht="18" customHeight="1" thickBot="1" x14ac:dyDescent="0.3">
      <c r="B5146" s="14">
        <v>46099</v>
      </c>
      <c r="C5146" s="15" t="s">
        <v>139</v>
      </c>
      <c r="D5146" s="16" t="s">
        <v>395</v>
      </c>
      <c r="E5146" s="17">
        <v>1</v>
      </c>
      <c r="F5146" s="18">
        <v>5.5</v>
      </c>
    </row>
    <row r="5147" spans="2:6" ht="18" customHeight="1" thickBot="1" x14ac:dyDescent="0.3">
      <c r="B5147" s="14">
        <v>46099</v>
      </c>
      <c r="C5147" s="15" t="s">
        <v>157</v>
      </c>
      <c r="D5147" s="16" t="s">
        <v>413</v>
      </c>
      <c r="E5147" s="17">
        <v>3</v>
      </c>
      <c r="F5147" s="18">
        <v>19.5</v>
      </c>
    </row>
    <row r="5148" spans="2:6" ht="18" customHeight="1" thickBot="1" x14ac:dyDescent="0.3">
      <c r="B5148" s="14">
        <v>46099</v>
      </c>
      <c r="C5148" s="15" t="s">
        <v>162</v>
      </c>
      <c r="D5148" s="16" t="s">
        <v>719</v>
      </c>
      <c r="E5148" s="17">
        <v>1</v>
      </c>
      <c r="F5148" s="18">
        <v>6.5</v>
      </c>
    </row>
    <row r="5149" spans="2:6" ht="18" customHeight="1" thickBot="1" x14ac:dyDescent="0.3">
      <c r="B5149" s="14">
        <v>46099</v>
      </c>
      <c r="C5149" s="15" t="s">
        <v>163</v>
      </c>
      <c r="D5149" s="16" t="s">
        <v>696</v>
      </c>
      <c r="E5149" s="17">
        <v>1</v>
      </c>
      <c r="F5149" s="18">
        <v>5.8</v>
      </c>
    </row>
    <row r="5150" spans="2:6" ht="18" customHeight="1" thickBot="1" x14ac:dyDescent="0.3">
      <c r="B5150" s="14">
        <v>46099</v>
      </c>
      <c r="C5150" s="15" t="s">
        <v>171</v>
      </c>
      <c r="D5150" s="16" t="s">
        <v>670</v>
      </c>
      <c r="E5150" s="17">
        <v>1</v>
      </c>
      <c r="F5150" s="18">
        <v>6</v>
      </c>
    </row>
    <row r="5151" spans="2:6" ht="18" customHeight="1" thickBot="1" x14ac:dyDescent="0.3">
      <c r="B5151" s="14">
        <v>46099</v>
      </c>
      <c r="C5151" s="15" t="s">
        <v>174</v>
      </c>
      <c r="D5151" s="16" t="s">
        <v>661</v>
      </c>
      <c r="E5151" s="17">
        <v>1</v>
      </c>
      <c r="F5151" s="18">
        <v>5.8</v>
      </c>
    </row>
    <row r="5152" spans="2:6" ht="18" customHeight="1" thickBot="1" x14ac:dyDescent="0.3">
      <c r="B5152" s="14">
        <v>46099</v>
      </c>
      <c r="C5152" s="15" t="s">
        <v>184</v>
      </c>
      <c r="D5152" s="16" t="s">
        <v>440</v>
      </c>
      <c r="E5152" s="17">
        <v>1</v>
      </c>
      <c r="F5152" s="18">
        <v>5.5</v>
      </c>
    </row>
    <row r="5153" spans="2:6" ht="18" customHeight="1" thickBot="1" x14ac:dyDescent="0.3">
      <c r="B5153" s="14">
        <v>46099</v>
      </c>
      <c r="C5153" s="15" t="s">
        <v>195</v>
      </c>
      <c r="D5153" s="16" t="s">
        <v>451</v>
      </c>
      <c r="E5153" s="17">
        <v>9</v>
      </c>
      <c r="F5153" s="18">
        <v>52.2</v>
      </c>
    </row>
    <row r="5154" spans="2:6" ht="18" customHeight="1" thickBot="1" x14ac:dyDescent="0.3">
      <c r="B5154" s="14">
        <v>46099</v>
      </c>
      <c r="C5154" s="15" t="s">
        <v>215</v>
      </c>
      <c r="D5154" s="16" t="s">
        <v>471</v>
      </c>
      <c r="E5154" s="17">
        <v>1</v>
      </c>
      <c r="F5154" s="18">
        <v>6.8</v>
      </c>
    </row>
    <row r="5155" spans="2:6" ht="18" customHeight="1" thickBot="1" x14ac:dyDescent="0.3">
      <c r="B5155" s="14">
        <v>46099</v>
      </c>
      <c r="C5155" s="15" t="s">
        <v>216</v>
      </c>
      <c r="D5155" s="16" t="s">
        <v>472</v>
      </c>
      <c r="E5155" s="17">
        <v>1</v>
      </c>
      <c r="F5155" s="18">
        <v>6.3</v>
      </c>
    </row>
    <row r="5156" spans="2:6" ht="18" customHeight="1" thickBot="1" x14ac:dyDescent="0.3">
      <c r="B5156" s="14">
        <v>46099</v>
      </c>
      <c r="C5156" s="15" t="s">
        <v>219</v>
      </c>
      <c r="D5156" s="16" t="s">
        <v>475</v>
      </c>
      <c r="E5156" s="17">
        <v>4</v>
      </c>
      <c r="F5156" s="18">
        <v>25.2</v>
      </c>
    </row>
    <row r="5157" spans="2:6" ht="18" customHeight="1" thickBot="1" x14ac:dyDescent="0.3">
      <c r="B5157" s="14">
        <v>46099</v>
      </c>
      <c r="C5157" s="15" t="s">
        <v>220</v>
      </c>
      <c r="D5157" s="16" t="s">
        <v>656</v>
      </c>
      <c r="E5157" s="17">
        <v>1</v>
      </c>
      <c r="F5157" s="18">
        <v>5.5</v>
      </c>
    </row>
    <row r="5158" spans="2:6" ht="18" customHeight="1" thickBot="1" x14ac:dyDescent="0.3">
      <c r="B5158" s="14">
        <v>46099</v>
      </c>
      <c r="C5158" s="15" t="s">
        <v>226</v>
      </c>
      <c r="D5158" s="16" t="s">
        <v>482</v>
      </c>
      <c r="E5158" s="17">
        <v>1</v>
      </c>
      <c r="F5158" s="18">
        <v>5.8</v>
      </c>
    </row>
    <row r="5159" spans="2:6" ht="18" customHeight="1" thickBot="1" x14ac:dyDescent="0.3">
      <c r="B5159" s="14">
        <v>46099</v>
      </c>
      <c r="C5159" s="15" t="s">
        <v>231</v>
      </c>
      <c r="D5159" s="16" t="s">
        <v>487</v>
      </c>
      <c r="E5159" s="17">
        <v>2</v>
      </c>
      <c r="F5159" s="18">
        <v>13.6</v>
      </c>
    </row>
    <row r="5160" spans="2:6" ht="18" customHeight="1" thickBot="1" x14ac:dyDescent="0.3">
      <c r="B5160" s="14">
        <v>46099</v>
      </c>
      <c r="C5160" s="15" t="s">
        <v>232</v>
      </c>
      <c r="D5160" s="16" t="s">
        <v>488</v>
      </c>
      <c r="E5160" s="17">
        <v>1</v>
      </c>
      <c r="F5160" s="18">
        <v>5.8</v>
      </c>
    </row>
    <row r="5161" spans="2:6" ht="18" customHeight="1" thickBot="1" x14ac:dyDescent="0.3">
      <c r="B5161" s="14">
        <v>46099</v>
      </c>
      <c r="C5161" s="15" t="s">
        <v>234</v>
      </c>
      <c r="D5161" s="16" t="s">
        <v>728</v>
      </c>
      <c r="E5161" s="17">
        <v>1</v>
      </c>
      <c r="F5161" s="18">
        <v>6.8</v>
      </c>
    </row>
    <row r="5162" spans="2:6" ht="18" customHeight="1" thickBot="1" x14ac:dyDescent="0.3">
      <c r="B5162" s="14">
        <v>46099</v>
      </c>
      <c r="C5162" s="15" t="s">
        <v>116</v>
      </c>
      <c r="D5162" s="16" t="s">
        <v>665</v>
      </c>
      <c r="E5162" s="17">
        <v>3</v>
      </c>
      <c r="F5162" s="18">
        <v>16.5</v>
      </c>
    </row>
    <row r="5163" spans="2:6" ht="18" customHeight="1" thickBot="1" x14ac:dyDescent="0.3">
      <c r="B5163" s="14">
        <v>46099</v>
      </c>
      <c r="C5163" s="15" t="s">
        <v>118</v>
      </c>
      <c r="D5163" s="16" t="s">
        <v>649</v>
      </c>
      <c r="E5163" s="17">
        <v>1</v>
      </c>
      <c r="F5163" s="18">
        <v>5.5</v>
      </c>
    </row>
    <row r="5164" spans="2:6" ht="18" customHeight="1" thickBot="1" x14ac:dyDescent="0.3">
      <c r="B5164" s="14">
        <v>46099</v>
      </c>
      <c r="C5164" s="15" t="s">
        <v>123</v>
      </c>
      <c r="D5164" s="16" t="s">
        <v>651</v>
      </c>
      <c r="E5164" s="17">
        <v>4</v>
      </c>
      <c r="F5164" s="18">
        <v>22</v>
      </c>
    </row>
    <row r="5165" spans="2:6" ht="18" customHeight="1" thickBot="1" x14ac:dyDescent="0.3">
      <c r="B5165" s="14">
        <v>46099</v>
      </c>
      <c r="C5165" s="15" t="s">
        <v>131</v>
      </c>
      <c r="D5165" s="16" t="s">
        <v>387</v>
      </c>
      <c r="E5165" s="17">
        <v>1</v>
      </c>
      <c r="F5165" s="18">
        <v>5.5</v>
      </c>
    </row>
    <row r="5166" spans="2:6" ht="18" customHeight="1" thickBot="1" x14ac:dyDescent="0.3">
      <c r="B5166" s="14">
        <v>46099</v>
      </c>
      <c r="C5166" s="15" t="s">
        <v>140</v>
      </c>
      <c r="D5166" s="16" t="s">
        <v>396</v>
      </c>
      <c r="E5166" s="17">
        <v>1</v>
      </c>
      <c r="F5166" s="18">
        <v>5</v>
      </c>
    </row>
    <row r="5167" spans="2:6" ht="18" customHeight="1" thickBot="1" x14ac:dyDescent="0.3">
      <c r="B5167" s="14">
        <v>46099</v>
      </c>
      <c r="C5167" s="15">
        <v>10</v>
      </c>
      <c r="D5167" s="16" t="s">
        <v>700</v>
      </c>
      <c r="E5167" s="17">
        <v>2</v>
      </c>
      <c r="F5167" s="18">
        <v>2</v>
      </c>
    </row>
    <row r="5168" spans="2:6" ht="18" customHeight="1" thickBot="1" x14ac:dyDescent="0.3">
      <c r="B5168" s="22">
        <v>46099</v>
      </c>
      <c r="C5168" s="23">
        <v>10193</v>
      </c>
      <c r="D5168" s="24" t="s">
        <v>731</v>
      </c>
      <c r="E5168" s="25">
        <v>1</v>
      </c>
      <c r="F5168" s="26">
        <v>2.5</v>
      </c>
    </row>
    <row r="5169" spans="2:6" ht="17.100000000000001" customHeight="1" x14ac:dyDescent="0.25">
      <c r="B5169" s="14">
        <v>46099</v>
      </c>
      <c r="C5169" s="15" t="s">
        <v>103</v>
      </c>
      <c r="D5169" s="16" t="s">
        <v>653</v>
      </c>
      <c r="E5169" s="17">
        <v>1</v>
      </c>
      <c r="F5169" s="18">
        <v>5.8</v>
      </c>
    </row>
    <row r="5170" spans="2:6" ht="18" customHeight="1" thickBot="1" x14ac:dyDescent="0.3">
      <c r="B5170" s="14">
        <v>46099</v>
      </c>
      <c r="C5170" s="15" t="s">
        <v>104</v>
      </c>
      <c r="D5170" s="16" t="s">
        <v>360</v>
      </c>
      <c r="E5170" s="17">
        <v>2</v>
      </c>
      <c r="F5170" s="18">
        <v>11.6</v>
      </c>
    </row>
    <row r="5171" spans="2:6" ht="18" customHeight="1" thickBot="1" x14ac:dyDescent="0.3">
      <c r="B5171" s="14">
        <v>46099</v>
      </c>
      <c r="C5171" s="15" t="s">
        <v>106</v>
      </c>
      <c r="D5171" s="16" t="s">
        <v>710</v>
      </c>
      <c r="E5171" s="17">
        <v>1</v>
      </c>
      <c r="F5171" s="18">
        <v>5</v>
      </c>
    </row>
    <row r="5172" spans="2:6" ht="18" customHeight="1" thickBot="1" x14ac:dyDescent="0.3">
      <c r="B5172" s="14">
        <v>46099</v>
      </c>
      <c r="C5172" s="15" t="s">
        <v>108</v>
      </c>
      <c r="D5172" s="16" t="s">
        <v>364</v>
      </c>
      <c r="E5172" s="17">
        <v>1</v>
      </c>
      <c r="F5172" s="18">
        <v>5.5</v>
      </c>
    </row>
    <row r="5173" spans="2:6" ht="18" customHeight="1" thickBot="1" x14ac:dyDescent="0.3">
      <c r="B5173" s="14">
        <v>46099</v>
      </c>
      <c r="C5173" s="15" t="s">
        <v>110</v>
      </c>
      <c r="D5173" s="16" t="s">
        <v>667</v>
      </c>
      <c r="E5173" s="17">
        <v>1</v>
      </c>
      <c r="F5173" s="18">
        <v>5.8</v>
      </c>
    </row>
    <row r="5174" spans="2:6" ht="18" customHeight="1" thickBot="1" x14ac:dyDescent="0.3">
      <c r="B5174" s="14">
        <v>46099</v>
      </c>
      <c r="C5174" s="15" t="s">
        <v>111</v>
      </c>
      <c r="D5174" s="16" t="s">
        <v>367</v>
      </c>
      <c r="E5174" s="17">
        <v>3</v>
      </c>
      <c r="F5174" s="18">
        <v>17.399999999999999</v>
      </c>
    </row>
    <row r="5175" spans="2:6" ht="18" customHeight="1" thickBot="1" x14ac:dyDescent="0.3">
      <c r="B5175" s="14">
        <v>46099</v>
      </c>
      <c r="C5175" s="15" t="s">
        <v>115</v>
      </c>
      <c r="D5175" s="16" t="s">
        <v>640</v>
      </c>
      <c r="E5175" s="17">
        <v>1</v>
      </c>
      <c r="F5175" s="18">
        <v>5.8</v>
      </c>
    </row>
    <row r="5176" spans="2:6" ht="18" customHeight="1" thickBot="1" x14ac:dyDescent="0.3">
      <c r="B5176" s="14">
        <v>46099</v>
      </c>
      <c r="C5176" s="15" t="s">
        <v>129</v>
      </c>
      <c r="D5176" s="16" t="s">
        <v>385</v>
      </c>
      <c r="E5176" s="17">
        <v>2</v>
      </c>
      <c r="F5176" s="18">
        <v>11</v>
      </c>
    </row>
    <row r="5177" spans="2:6" ht="18" customHeight="1" thickBot="1" x14ac:dyDescent="0.3">
      <c r="B5177" s="14">
        <v>46099</v>
      </c>
      <c r="C5177" s="15" t="s">
        <v>130</v>
      </c>
      <c r="D5177" s="16" t="s">
        <v>386</v>
      </c>
      <c r="E5177" s="17">
        <v>5</v>
      </c>
      <c r="F5177" s="18">
        <v>29</v>
      </c>
    </row>
    <row r="5178" spans="2:6" ht="18" customHeight="1" thickBot="1" x14ac:dyDescent="0.3">
      <c r="B5178" s="14">
        <v>46099</v>
      </c>
      <c r="C5178" s="15" t="s">
        <v>132</v>
      </c>
      <c r="D5178" s="16" t="s">
        <v>388</v>
      </c>
      <c r="E5178" s="17">
        <v>1</v>
      </c>
      <c r="F5178" s="18">
        <v>5.8</v>
      </c>
    </row>
    <row r="5179" spans="2:6" ht="18" customHeight="1" thickBot="1" x14ac:dyDescent="0.3">
      <c r="B5179" s="14">
        <v>46099</v>
      </c>
      <c r="C5179" s="15" t="s">
        <v>136</v>
      </c>
      <c r="D5179" s="16" t="s">
        <v>726</v>
      </c>
      <c r="E5179" s="17">
        <v>3</v>
      </c>
      <c r="F5179" s="18">
        <v>15</v>
      </c>
    </row>
    <row r="5180" spans="2:6" ht="18" customHeight="1" thickBot="1" x14ac:dyDescent="0.3">
      <c r="B5180" s="14">
        <v>46099</v>
      </c>
      <c r="C5180" s="15" t="s">
        <v>138</v>
      </c>
      <c r="D5180" s="16" t="s">
        <v>394</v>
      </c>
      <c r="E5180" s="17">
        <v>3</v>
      </c>
      <c r="F5180" s="18">
        <v>16.5</v>
      </c>
    </row>
    <row r="5181" spans="2:6" ht="18" customHeight="1" thickBot="1" x14ac:dyDescent="0.3">
      <c r="B5181" s="14">
        <v>46099</v>
      </c>
      <c r="C5181" s="15" t="s">
        <v>139</v>
      </c>
      <c r="D5181" s="16" t="s">
        <v>395</v>
      </c>
      <c r="E5181" s="17">
        <v>1</v>
      </c>
      <c r="F5181" s="18">
        <v>5.5</v>
      </c>
    </row>
    <row r="5182" spans="2:6" ht="18" customHeight="1" thickBot="1" x14ac:dyDescent="0.3">
      <c r="B5182" s="14">
        <v>46099</v>
      </c>
      <c r="C5182" s="15" t="s">
        <v>151</v>
      </c>
      <c r="D5182" s="16" t="s">
        <v>407</v>
      </c>
      <c r="E5182" s="17">
        <v>2</v>
      </c>
      <c r="F5182" s="18">
        <v>11</v>
      </c>
    </row>
    <row r="5183" spans="2:6" ht="18" customHeight="1" thickBot="1" x14ac:dyDescent="0.3">
      <c r="B5183" s="14">
        <v>46099</v>
      </c>
      <c r="C5183" s="15" t="s">
        <v>157</v>
      </c>
      <c r="D5183" s="16" t="s">
        <v>413</v>
      </c>
      <c r="E5183" s="17">
        <v>4</v>
      </c>
      <c r="F5183" s="18">
        <v>26</v>
      </c>
    </row>
    <row r="5184" spans="2:6" ht="18" customHeight="1" thickBot="1" x14ac:dyDescent="0.3">
      <c r="B5184" s="14">
        <v>46099</v>
      </c>
      <c r="C5184" s="15" t="s">
        <v>171</v>
      </c>
      <c r="D5184" s="16" t="s">
        <v>670</v>
      </c>
      <c r="E5184" s="17">
        <v>1</v>
      </c>
      <c r="F5184" s="18">
        <v>6</v>
      </c>
    </row>
    <row r="5185" spans="2:6" ht="18" customHeight="1" thickBot="1" x14ac:dyDescent="0.3">
      <c r="B5185" s="14">
        <v>46099</v>
      </c>
      <c r="C5185" s="15" t="s">
        <v>176</v>
      </c>
      <c r="D5185" s="16" t="s">
        <v>432</v>
      </c>
      <c r="E5185" s="17">
        <v>1</v>
      </c>
      <c r="F5185" s="18">
        <v>5.8</v>
      </c>
    </row>
    <row r="5186" spans="2:6" ht="18" customHeight="1" thickBot="1" x14ac:dyDescent="0.3">
      <c r="B5186" s="14">
        <v>46099</v>
      </c>
      <c r="C5186" s="15" t="s">
        <v>182</v>
      </c>
      <c r="D5186" s="16" t="s">
        <v>711</v>
      </c>
      <c r="E5186" s="17">
        <v>1</v>
      </c>
      <c r="F5186" s="18">
        <v>5.2</v>
      </c>
    </row>
    <row r="5187" spans="2:6" ht="18" customHeight="1" thickBot="1" x14ac:dyDescent="0.3">
      <c r="B5187" s="14">
        <v>46099</v>
      </c>
      <c r="C5187" s="15" t="s">
        <v>183</v>
      </c>
      <c r="D5187" s="16" t="s">
        <v>439</v>
      </c>
      <c r="E5187" s="17">
        <v>2</v>
      </c>
      <c r="F5187" s="18">
        <v>11</v>
      </c>
    </row>
    <row r="5188" spans="2:6" ht="18" customHeight="1" thickBot="1" x14ac:dyDescent="0.3">
      <c r="B5188" s="14">
        <v>46099</v>
      </c>
      <c r="C5188" s="15" t="s">
        <v>190</v>
      </c>
      <c r="D5188" s="16" t="s">
        <v>446</v>
      </c>
      <c r="E5188" s="17">
        <v>1</v>
      </c>
      <c r="F5188" s="18">
        <v>5.5</v>
      </c>
    </row>
    <row r="5189" spans="2:6" ht="18" customHeight="1" thickBot="1" x14ac:dyDescent="0.3">
      <c r="B5189" s="14">
        <v>46099</v>
      </c>
      <c r="C5189" s="15" t="s">
        <v>192</v>
      </c>
      <c r="D5189" s="16" t="s">
        <v>448</v>
      </c>
      <c r="E5189" s="17">
        <v>1</v>
      </c>
      <c r="F5189" s="18">
        <v>5.5</v>
      </c>
    </row>
    <row r="5190" spans="2:6" ht="18" customHeight="1" thickBot="1" x14ac:dyDescent="0.3">
      <c r="B5190" s="14">
        <v>46099</v>
      </c>
      <c r="C5190" s="15" t="s">
        <v>195</v>
      </c>
      <c r="D5190" s="16" t="s">
        <v>451</v>
      </c>
      <c r="E5190" s="17">
        <v>11</v>
      </c>
      <c r="F5190" s="18">
        <v>63.8</v>
      </c>
    </row>
    <row r="5191" spans="2:6" ht="18" customHeight="1" thickBot="1" x14ac:dyDescent="0.3">
      <c r="B5191" s="14">
        <v>46099</v>
      </c>
      <c r="C5191" s="15" t="s">
        <v>196</v>
      </c>
      <c r="D5191" s="16" t="s">
        <v>692</v>
      </c>
      <c r="E5191" s="17">
        <v>1</v>
      </c>
      <c r="F5191" s="18">
        <v>6.5</v>
      </c>
    </row>
    <row r="5192" spans="2:6" ht="18" customHeight="1" thickBot="1" x14ac:dyDescent="0.3">
      <c r="B5192" s="14">
        <v>46099</v>
      </c>
      <c r="C5192" s="15" t="s">
        <v>205</v>
      </c>
      <c r="D5192" s="16" t="s">
        <v>461</v>
      </c>
      <c r="E5192" s="17">
        <v>1</v>
      </c>
      <c r="F5192" s="18">
        <v>5.7</v>
      </c>
    </row>
    <row r="5193" spans="2:6" ht="18" customHeight="1" thickBot="1" x14ac:dyDescent="0.3">
      <c r="B5193" s="14">
        <v>46099</v>
      </c>
      <c r="C5193" s="15" t="s">
        <v>207</v>
      </c>
      <c r="D5193" s="16" t="s">
        <v>463</v>
      </c>
      <c r="E5193" s="17">
        <v>2</v>
      </c>
      <c r="F5193" s="18">
        <v>6</v>
      </c>
    </row>
    <row r="5194" spans="2:6" ht="18" customHeight="1" thickBot="1" x14ac:dyDescent="0.3">
      <c r="B5194" s="14">
        <v>46099</v>
      </c>
      <c r="C5194" s="15" t="s">
        <v>215</v>
      </c>
      <c r="D5194" s="16" t="s">
        <v>471</v>
      </c>
      <c r="E5194" s="17">
        <v>4</v>
      </c>
      <c r="F5194" s="18">
        <v>27.2</v>
      </c>
    </row>
    <row r="5195" spans="2:6" ht="18" customHeight="1" thickBot="1" x14ac:dyDescent="0.3">
      <c r="B5195" s="14">
        <v>46099</v>
      </c>
      <c r="C5195" s="15" t="s">
        <v>216</v>
      </c>
      <c r="D5195" s="16" t="s">
        <v>472</v>
      </c>
      <c r="E5195" s="17">
        <v>1</v>
      </c>
      <c r="F5195" s="18">
        <v>6.3</v>
      </c>
    </row>
    <row r="5196" spans="2:6" ht="18" customHeight="1" thickBot="1" x14ac:dyDescent="0.3">
      <c r="B5196" s="14">
        <v>46099</v>
      </c>
      <c r="C5196" s="15" t="s">
        <v>218</v>
      </c>
      <c r="D5196" s="16" t="s">
        <v>655</v>
      </c>
      <c r="E5196" s="17">
        <v>1</v>
      </c>
      <c r="F5196" s="18">
        <v>5.5</v>
      </c>
    </row>
    <row r="5197" spans="2:6" ht="18" customHeight="1" thickBot="1" x14ac:dyDescent="0.3">
      <c r="B5197" s="14">
        <v>46099</v>
      </c>
      <c r="C5197" s="15" t="s">
        <v>219</v>
      </c>
      <c r="D5197" s="16" t="s">
        <v>475</v>
      </c>
      <c r="E5197" s="17">
        <v>3</v>
      </c>
      <c r="F5197" s="18">
        <v>18.899999999999999</v>
      </c>
    </row>
    <row r="5198" spans="2:6" ht="18" customHeight="1" thickBot="1" x14ac:dyDescent="0.3">
      <c r="B5198" s="14">
        <v>46099</v>
      </c>
      <c r="C5198" s="15" t="s">
        <v>225</v>
      </c>
      <c r="D5198" s="16" t="s">
        <v>481</v>
      </c>
      <c r="E5198" s="17">
        <v>2</v>
      </c>
      <c r="F5198" s="18">
        <v>12.6</v>
      </c>
    </row>
    <row r="5199" spans="2:6" ht="18" customHeight="1" thickBot="1" x14ac:dyDescent="0.3">
      <c r="B5199" s="14">
        <v>46099</v>
      </c>
      <c r="C5199" s="15" t="s">
        <v>226</v>
      </c>
      <c r="D5199" s="16" t="s">
        <v>482</v>
      </c>
      <c r="E5199" s="17">
        <v>1</v>
      </c>
      <c r="F5199" s="18">
        <v>5.8</v>
      </c>
    </row>
    <row r="5200" spans="2:6" ht="18" customHeight="1" thickBot="1" x14ac:dyDescent="0.3">
      <c r="B5200" s="14">
        <v>46099</v>
      </c>
      <c r="C5200" s="15" t="s">
        <v>231</v>
      </c>
      <c r="D5200" s="16" t="s">
        <v>487</v>
      </c>
      <c r="E5200" s="17">
        <v>1</v>
      </c>
      <c r="F5200" s="18">
        <v>6.8</v>
      </c>
    </row>
    <row r="5201" spans="2:6" ht="18" customHeight="1" thickBot="1" x14ac:dyDescent="0.3">
      <c r="B5201" s="14">
        <v>46099</v>
      </c>
      <c r="C5201" s="15" t="s">
        <v>232</v>
      </c>
      <c r="D5201" s="16" t="s">
        <v>488</v>
      </c>
      <c r="E5201" s="17">
        <v>2</v>
      </c>
      <c r="F5201" s="18">
        <v>11.6</v>
      </c>
    </row>
    <row r="5202" spans="2:6" ht="18" customHeight="1" thickBot="1" x14ac:dyDescent="0.3">
      <c r="B5202" s="14">
        <v>46099</v>
      </c>
      <c r="C5202" s="15" t="s">
        <v>235</v>
      </c>
      <c r="D5202" s="16" t="s">
        <v>702</v>
      </c>
      <c r="E5202" s="17">
        <v>1</v>
      </c>
      <c r="F5202" s="18">
        <v>5.8</v>
      </c>
    </row>
    <row r="5203" spans="2:6" ht="18" customHeight="1" thickBot="1" x14ac:dyDescent="0.3">
      <c r="B5203" s="14">
        <v>46099</v>
      </c>
      <c r="C5203" s="15" t="s">
        <v>199</v>
      </c>
      <c r="D5203" s="16" t="s">
        <v>674</v>
      </c>
      <c r="E5203" s="17">
        <v>1</v>
      </c>
      <c r="F5203" s="18">
        <v>8.3000000000000007</v>
      </c>
    </row>
    <row r="5204" spans="2:6" ht="18" customHeight="1" thickBot="1" x14ac:dyDescent="0.3">
      <c r="B5204" s="14">
        <v>46099</v>
      </c>
      <c r="C5204" s="15" t="s">
        <v>116</v>
      </c>
      <c r="D5204" s="16" t="s">
        <v>665</v>
      </c>
      <c r="E5204" s="17">
        <v>2</v>
      </c>
      <c r="F5204" s="18">
        <v>11</v>
      </c>
    </row>
    <row r="5205" spans="2:6" ht="18" customHeight="1" thickBot="1" x14ac:dyDescent="0.3">
      <c r="B5205" s="14">
        <v>46099</v>
      </c>
      <c r="C5205" s="15" t="s">
        <v>119</v>
      </c>
      <c r="D5205" s="16" t="s">
        <v>657</v>
      </c>
      <c r="E5205" s="17">
        <v>1</v>
      </c>
      <c r="F5205" s="18">
        <v>5.5</v>
      </c>
    </row>
    <row r="5206" spans="2:6" ht="18" customHeight="1" thickBot="1" x14ac:dyDescent="0.3">
      <c r="B5206" s="14">
        <v>46099</v>
      </c>
      <c r="C5206" s="15" t="s">
        <v>122</v>
      </c>
      <c r="D5206" s="16" t="s">
        <v>650</v>
      </c>
      <c r="E5206" s="17">
        <v>1</v>
      </c>
      <c r="F5206" s="18">
        <v>5.5</v>
      </c>
    </row>
    <row r="5207" spans="2:6" ht="18" customHeight="1" thickBot="1" x14ac:dyDescent="0.3">
      <c r="B5207" s="14">
        <v>46099</v>
      </c>
      <c r="C5207" s="15" t="s">
        <v>131</v>
      </c>
      <c r="D5207" s="16" t="s">
        <v>387</v>
      </c>
      <c r="E5207" s="17">
        <v>4</v>
      </c>
      <c r="F5207" s="18">
        <v>22</v>
      </c>
    </row>
    <row r="5208" spans="2:6" ht="18" customHeight="1" thickBot="1" x14ac:dyDescent="0.3">
      <c r="B5208" s="14">
        <v>46099</v>
      </c>
      <c r="C5208" s="15" t="s">
        <v>134</v>
      </c>
      <c r="D5208" s="16" t="s">
        <v>390</v>
      </c>
      <c r="E5208" s="17">
        <v>2</v>
      </c>
      <c r="F5208" s="18">
        <v>11</v>
      </c>
    </row>
    <row r="5209" spans="2:6" ht="18" customHeight="1" thickBot="1" x14ac:dyDescent="0.3">
      <c r="B5209" s="14">
        <v>46099</v>
      </c>
      <c r="C5209" s="15" t="s">
        <v>140</v>
      </c>
      <c r="D5209" s="16" t="s">
        <v>396</v>
      </c>
      <c r="E5209" s="17">
        <v>2</v>
      </c>
      <c r="F5209" s="18">
        <v>10</v>
      </c>
    </row>
    <row r="5210" spans="2:6" ht="18" customHeight="1" thickBot="1" x14ac:dyDescent="0.3">
      <c r="B5210" s="14">
        <v>46099</v>
      </c>
      <c r="C5210" s="15">
        <v>10</v>
      </c>
      <c r="D5210" s="16" t="s">
        <v>700</v>
      </c>
      <c r="E5210" s="17">
        <v>4</v>
      </c>
      <c r="F5210" s="18">
        <v>4</v>
      </c>
    </row>
    <row r="5211" spans="2:6" ht="18" customHeight="1" thickBot="1" x14ac:dyDescent="0.3">
      <c r="B5211" s="14">
        <v>46099</v>
      </c>
      <c r="C5211" s="15">
        <v>10155</v>
      </c>
      <c r="D5211" s="16" t="s">
        <v>701</v>
      </c>
      <c r="E5211" s="17">
        <v>1</v>
      </c>
      <c r="F5211" s="18">
        <v>1.7</v>
      </c>
    </row>
    <row r="5212" spans="2:6" ht="18" customHeight="1" thickBot="1" x14ac:dyDescent="0.3">
      <c r="B5212" s="22">
        <v>46099</v>
      </c>
      <c r="C5212" s="23">
        <v>10193</v>
      </c>
      <c r="D5212" s="24" t="s">
        <v>731</v>
      </c>
      <c r="E5212" s="25">
        <v>1</v>
      </c>
      <c r="F5212" s="26">
        <v>2.5</v>
      </c>
    </row>
    <row r="5213" spans="2:6" ht="17.100000000000001" customHeight="1" x14ac:dyDescent="0.25">
      <c r="B5213" s="14">
        <v>46100</v>
      </c>
      <c r="C5213" s="15" t="s">
        <v>104</v>
      </c>
      <c r="D5213" s="16" t="s">
        <v>360</v>
      </c>
      <c r="E5213" s="17">
        <v>1</v>
      </c>
      <c r="F5213" s="18">
        <v>5.8</v>
      </c>
    </row>
    <row r="5214" spans="2:6" ht="18" customHeight="1" thickBot="1" x14ac:dyDescent="0.3">
      <c r="B5214" s="14">
        <v>46100</v>
      </c>
      <c r="C5214" s="15" t="s">
        <v>106</v>
      </c>
      <c r="D5214" s="16" t="s">
        <v>710</v>
      </c>
      <c r="E5214" s="17">
        <v>1</v>
      </c>
      <c r="F5214" s="18">
        <v>5</v>
      </c>
    </row>
    <row r="5215" spans="2:6" ht="18" customHeight="1" thickBot="1" x14ac:dyDescent="0.3">
      <c r="B5215" s="14">
        <v>46100</v>
      </c>
      <c r="C5215" s="15" t="s">
        <v>107</v>
      </c>
      <c r="D5215" s="16" t="s">
        <v>705</v>
      </c>
      <c r="E5215" s="17">
        <v>1</v>
      </c>
      <c r="F5215" s="18">
        <v>5</v>
      </c>
    </row>
    <row r="5216" spans="2:6" ht="18" customHeight="1" thickBot="1" x14ac:dyDescent="0.3">
      <c r="B5216" s="14">
        <v>46100</v>
      </c>
      <c r="C5216" s="15" t="s">
        <v>110</v>
      </c>
      <c r="D5216" s="16" t="s">
        <v>667</v>
      </c>
      <c r="E5216" s="17">
        <v>1</v>
      </c>
      <c r="F5216" s="18">
        <v>5.8</v>
      </c>
    </row>
    <row r="5217" spans="2:6" ht="18" customHeight="1" thickBot="1" x14ac:dyDescent="0.3">
      <c r="B5217" s="14">
        <v>46100</v>
      </c>
      <c r="C5217" s="15" t="s">
        <v>125</v>
      </c>
      <c r="D5217" s="16" t="s">
        <v>381</v>
      </c>
      <c r="E5217" s="17">
        <v>1</v>
      </c>
      <c r="F5217" s="18">
        <v>5.5</v>
      </c>
    </row>
    <row r="5218" spans="2:6" ht="18" customHeight="1" thickBot="1" x14ac:dyDescent="0.3">
      <c r="B5218" s="14">
        <v>46100</v>
      </c>
      <c r="C5218" s="15" t="s">
        <v>129</v>
      </c>
      <c r="D5218" s="16" t="s">
        <v>385</v>
      </c>
      <c r="E5218" s="17">
        <v>2</v>
      </c>
      <c r="F5218" s="18">
        <v>11</v>
      </c>
    </row>
    <row r="5219" spans="2:6" ht="18" customHeight="1" thickBot="1" x14ac:dyDescent="0.3">
      <c r="B5219" s="14">
        <v>46100</v>
      </c>
      <c r="C5219" s="15" t="s">
        <v>130</v>
      </c>
      <c r="D5219" s="16" t="s">
        <v>386</v>
      </c>
      <c r="E5219" s="17">
        <v>1</v>
      </c>
      <c r="F5219" s="18">
        <v>5.8</v>
      </c>
    </row>
    <row r="5220" spans="2:6" ht="18" customHeight="1" thickBot="1" x14ac:dyDescent="0.3">
      <c r="B5220" s="14">
        <v>46100</v>
      </c>
      <c r="C5220" s="15" t="s">
        <v>132</v>
      </c>
      <c r="D5220" s="16" t="s">
        <v>388</v>
      </c>
      <c r="E5220" s="17">
        <v>1</v>
      </c>
      <c r="F5220" s="18">
        <v>5.8</v>
      </c>
    </row>
    <row r="5221" spans="2:6" ht="18" customHeight="1" thickBot="1" x14ac:dyDescent="0.3">
      <c r="B5221" s="14">
        <v>46100</v>
      </c>
      <c r="C5221" s="15" t="s">
        <v>136</v>
      </c>
      <c r="D5221" s="16" t="s">
        <v>726</v>
      </c>
      <c r="E5221" s="17">
        <v>1</v>
      </c>
      <c r="F5221" s="18">
        <v>5</v>
      </c>
    </row>
    <row r="5222" spans="2:6" ht="18" customHeight="1" thickBot="1" x14ac:dyDescent="0.3">
      <c r="B5222" s="14">
        <v>46100</v>
      </c>
      <c r="C5222" s="15" t="s">
        <v>139</v>
      </c>
      <c r="D5222" s="16" t="s">
        <v>395</v>
      </c>
      <c r="E5222" s="17">
        <v>1</v>
      </c>
      <c r="F5222" s="18">
        <v>5.5</v>
      </c>
    </row>
    <row r="5223" spans="2:6" ht="18" customHeight="1" thickBot="1" x14ac:dyDescent="0.3">
      <c r="B5223" s="14">
        <v>46100</v>
      </c>
      <c r="C5223" s="15" t="s">
        <v>150</v>
      </c>
      <c r="D5223" s="16" t="s">
        <v>406</v>
      </c>
      <c r="E5223" s="17">
        <v>2</v>
      </c>
      <c r="F5223" s="18">
        <v>11</v>
      </c>
    </row>
    <row r="5224" spans="2:6" ht="18" customHeight="1" thickBot="1" x14ac:dyDescent="0.3">
      <c r="B5224" s="14">
        <v>46100</v>
      </c>
      <c r="C5224" s="15" t="s">
        <v>151</v>
      </c>
      <c r="D5224" s="16" t="s">
        <v>407</v>
      </c>
      <c r="E5224" s="17">
        <v>2</v>
      </c>
      <c r="F5224" s="18">
        <v>11</v>
      </c>
    </row>
    <row r="5225" spans="2:6" ht="18" customHeight="1" thickBot="1" x14ac:dyDescent="0.3">
      <c r="B5225" s="14">
        <v>46100</v>
      </c>
      <c r="C5225" s="15" t="s">
        <v>157</v>
      </c>
      <c r="D5225" s="16" t="s">
        <v>413</v>
      </c>
      <c r="E5225" s="17">
        <v>6</v>
      </c>
      <c r="F5225" s="18">
        <v>39</v>
      </c>
    </row>
    <row r="5226" spans="2:6" ht="18" customHeight="1" thickBot="1" x14ac:dyDescent="0.3">
      <c r="B5226" s="14">
        <v>46100</v>
      </c>
      <c r="C5226" s="15" t="s">
        <v>160</v>
      </c>
      <c r="D5226" s="16" t="s">
        <v>416</v>
      </c>
      <c r="E5226" s="17">
        <v>1</v>
      </c>
      <c r="F5226" s="18">
        <v>5.8</v>
      </c>
    </row>
    <row r="5227" spans="2:6" ht="18" customHeight="1" thickBot="1" x14ac:dyDescent="0.3">
      <c r="B5227" s="14">
        <v>46100</v>
      </c>
      <c r="C5227" s="15" t="s">
        <v>165</v>
      </c>
      <c r="D5227" s="16" t="s">
        <v>421</v>
      </c>
      <c r="E5227" s="17">
        <v>1</v>
      </c>
      <c r="F5227" s="18">
        <v>6.5</v>
      </c>
    </row>
    <row r="5228" spans="2:6" ht="18" customHeight="1" thickBot="1" x14ac:dyDescent="0.3">
      <c r="B5228" s="14">
        <v>46100</v>
      </c>
      <c r="C5228" s="15" t="s">
        <v>176</v>
      </c>
      <c r="D5228" s="16" t="s">
        <v>432</v>
      </c>
      <c r="E5228" s="17">
        <v>1</v>
      </c>
      <c r="F5228" s="18">
        <v>5.8</v>
      </c>
    </row>
    <row r="5229" spans="2:6" ht="18" customHeight="1" thickBot="1" x14ac:dyDescent="0.3">
      <c r="B5229" s="14">
        <v>46100</v>
      </c>
      <c r="C5229" s="15" t="s">
        <v>182</v>
      </c>
      <c r="D5229" s="16" t="s">
        <v>711</v>
      </c>
      <c r="E5229" s="17">
        <v>1</v>
      </c>
      <c r="F5229" s="18">
        <v>5.2</v>
      </c>
    </row>
    <row r="5230" spans="2:6" ht="18" customHeight="1" thickBot="1" x14ac:dyDescent="0.3">
      <c r="B5230" s="14">
        <v>46100</v>
      </c>
      <c r="C5230" s="15" t="s">
        <v>183</v>
      </c>
      <c r="D5230" s="16" t="s">
        <v>439</v>
      </c>
      <c r="E5230" s="17">
        <v>1</v>
      </c>
      <c r="F5230" s="18">
        <v>5.5</v>
      </c>
    </row>
    <row r="5231" spans="2:6" ht="18" customHeight="1" thickBot="1" x14ac:dyDescent="0.3">
      <c r="B5231" s="14">
        <v>46100</v>
      </c>
      <c r="C5231" s="15" t="s">
        <v>184</v>
      </c>
      <c r="D5231" s="16" t="s">
        <v>440</v>
      </c>
      <c r="E5231" s="17">
        <v>2</v>
      </c>
      <c r="F5231" s="18">
        <v>11</v>
      </c>
    </row>
    <row r="5232" spans="2:6" ht="18" customHeight="1" thickBot="1" x14ac:dyDescent="0.3">
      <c r="B5232" s="14">
        <v>46100</v>
      </c>
      <c r="C5232" s="15" t="s">
        <v>195</v>
      </c>
      <c r="D5232" s="16" t="s">
        <v>451</v>
      </c>
      <c r="E5232" s="17">
        <v>7</v>
      </c>
      <c r="F5232" s="18">
        <v>40.6</v>
      </c>
    </row>
    <row r="5233" spans="2:6" ht="18" customHeight="1" thickBot="1" x14ac:dyDescent="0.3">
      <c r="B5233" s="14">
        <v>46100</v>
      </c>
      <c r="C5233" s="15" t="s">
        <v>196</v>
      </c>
      <c r="D5233" s="16" t="s">
        <v>692</v>
      </c>
      <c r="E5233" s="17">
        <v>1</v>
      </c>
      <c r="F5233" s="18">
        <v>6.5</v>
      </c>
    </row>
    <row r="5234" spans="2:6" ht="18" customHeight="1" thickBot="1" x14ac:dyDescent="0.3">
      <c r="B5234" s="14">
        <v>46100</v>
      </c>
      <c r="C5234" s="15" t="s">
        <v>201</v>
      </c>
      <c r="D5234" s="16" t="s">
        <v>664</v>
      </c>
      <c r="E5234" s="17">
        <v>3</v>
      </c>
      <c r="F5234" s="18">
        <v>17.399999999999999</v>
      </c>
    </row>
    <row r="5235" spans="2:6" ht="18" customHeight="1" thickBot="1" x14ac:dyDescent="0.3">
      <c r="B5235" s="14">
        <v>46100</v>
      </c>
      <c r="C5235" s="15" t="s">
        <v>207</v>
      </c>
      <c r="D5235" s="16" t="s">
        <v>463</v>
      </c>
      <c r="E5235" s="17">
        <v>4</v>
      </c>
      <c r="F5235" s="18">
        <v>12</v>
      </c>
    </row>
    <row r="5236" spans="2:6" ht="18" customHeight="1" thickBot="1" x14ac:dyDescent="0.3">
      <c r="B5236" s="14">
        <v>46100</v>
      </c>
      <c r="C5236" s="15" t="s">
        <v>215</v>
      </c>
      <c r="D5236" s="16" t="s">
        <v>471</v>
      </c>
      <c r="E5236" s="17">
        <v>5</v>
      </c>
      <c r="F5236" s="18">
        <v>34</v>
      </c>
    </row>
    <row r="5237" spans="2:6" ht="18" customHeight="1" thickBot="1" x14ac:dyDescent="0.3">
      <c r="B5237" s="14">
        <v>46100</v>
      </c>
      <c r="C5237" s="15" t="s">
        <v>216</v>
      </c>
      <c r="D5237" s="16" t="s">
        <v>472</v>
      </c>
      <c r="E5237" s="17">
        <v>2</v>
      </c>
      <c r="F5237" s="18">
        <v>12.6</v>
      </c>
    </row>
    <row r="5238" spans="2:6" ht="18" customHeight="1" thickBot="1" x14ac:dyDescent="0.3">
      <c r="B5238" s="14">
        <v>46100</v>
      </c>
      <c r="C5238" s="15" t="s">
        <v>219</v>
      </c>
      <c r="D5238" s="16" t="s">
        <v>475</v>
      </c>
      <c r="E5238" s="17">
        <v>6</v>
      </c>
      <c r="F5238" s="18">
        <v>37.799999999999997</v>
      </c>
    </row>
    <row r="5239" spans="2:6" ht="18" customHeight="1" thickBot="1" x14ac:dyDescent="0.3">
      <c r="B5239" s="14">
        <v>46100</v>
      </c>
      <c r="C5239" s="15" t="s">
        <v>221</v>
      </c>
      <c r="D5239" s="16" t="s">
        <v>477</v>
      </c>
      <c r="E5239" s="17">
        <v>2</v>
      </c>
      <c r="F5239" s="18">
        <v>12</v>
      </c>
    </row>
    <row r="5240" spans="2:6" ht="18" customHeight="1" thickBot="1" x14ac:dyDescent="0.3">
      <c r="B5240" s="14">
        <v>46100</v>
      </c>
      <c r="C5240" s="15" t="s">
        <v>223</v>
      </c>
      <c r="D5240" s="16" t="s">
        <v>479</v>
      </c>
      <c r="E5240" s="17">
        <v>1</v>
      </c>
      <c r="F5240" s="18">
        <v>5.8</v>
      </c>
    </row>
    <row r="5241" spans="2:6" ht="18" customHeight="1" thickBot="1" x14ac:dyDescent="0.3">
      <c r="B5241" s="14">
        <v>46100</v>
      </c>
      <c r="C5241" s="15" t="s">
        <v>225</v>
      </c>
      <c r="D5241" s="16" t="s">
        <v>481</v>
      </c>
      <c r="E5241" s="17">
        <v>3</v>
      </c>
      <c r="F5241" s="18">
        <v>18.899999999999999</v>
      </c>
    </row>
    <row r="5242" spans="2:6" ht="18" customHeight="1" thickBot="1" x14ac:dyDescent="0.3">
      <c r="B5242" s="14">
        <v>46100</v>
      </c>
      <c r="C5242" s="15" t="s">
        <v>226</v>
      </c>
      <c r="D5242" s="16" t="s">
        <v>482</v>
      </c>
      <c r="E5242" s="17">
        <v>1</v>
      </c>
      <c r="F5242" s="18">
        <v>5.8</v>
      </c>
    </row>
    <row r="5243" spans="2:6" ht="18" customHeight="1" thickBot="1" x14ac:dyDescent="0.3">
      <c r="B5243" s="14">
        <v>46100</v>
      </c>
      <c r="C5243" s="15" t="s">
        <v>231</v>
      </c>
      <c r="D5243" s="16" t="s">
        <v>487</v>
      </c>
      <c r="E5243" s="17">
        <v>2</v>
      </c>
      <c r="F5243" s="18">
        <v>13.6</v>
      </c>
    </row>
    <row r="5244" spans="2:6" ht="18" customHeight="1" thickBot="1" x14ac:dyDescent="0.3">
      <c r="B5244" s="14">
        <v>46100</v>
      </c>
      <c r="C5244" s="15" t="s">
        <v>232</v>
      </c>
      <c r="D5244" s="16" t="s">
        <v>488</v>
      </c>
      <c r="E5244" s="17">
        <v>1</v>
      </c>
      <c r="F5244" s="18">
        <v>5.8</v>
      </c>
    </row>
    <row r="5245" spans="2:6" ht="18" customHeight="1" thickBot="1" x14ac:dyDescent="0.3">
      <c r="B5245" s="14">
        <v>46100</v>
      </c>
      <c r="C5245" s="15" t="s">
        <v>235</v>
      </c>
      <c r="D5245" s="16" t="s">
        <v>702</v>
      </c>
      <c r="E5245" s="17">
        <v>1</v>
      </c>
      <c r="F5245" s="18">
        <v>5.8</v>
      </c>
    </row>
    <row r="5246" spans="2:6" ht="18" customHeight="1" thickBot="1" x14ac:dyDescent="0.3">
      <c r="B5246" s="14">
        <v>46100</v>
      </c>
      <c r="C5246" s="15" t="s">
        <v>211</v>
      </c>
      <c r="D5246" s="16" t="s">
        <v>467</v>
      </c>
      <c r="E5246" s="17">
        <v>1</v>
      </c>
      <c r="F5246" s="18">
        <v>4.5999999999999996</v>
      </c>
    </row>
    <row r="5247" spans="2:6" ht="18" customHeight="1" thickBot="1" x14ac:dyDescent="0.3">
      <c r="B5247" s="14">
        <v>46100</v>
      </c>
      <c r="C5247" s="15" t="s">
        <v>156</v>
      </c>
      <c r="D5247" s="16" t="s">
        <v>727</v>
      </c>
      <c r="E5247" s="17">
        <v>1</v>
      </c>
      <c r="F5247" s="18">
        <v>5.3</v>
      </c>
    </row>
    <row r="5248" spans="2:6" ht="18" customHeight="1" thickBot="1" x14ac:dyDescent="0.3">
      <c r="B5248" s="14">
        <v>46100</v>
      </c>
      <c r="C5248" s="15">
        <v>10018</v>
      </c>
      <c r="D5248" s="16" t="s">
        <v>688</v>
      </c>
      <c r="E5248" s="17">
        <v>1</v>
      </c>
      <c r="F5248" s="18">
        <v>9.4</v>
      </c>
    </row>
    <row r="5249" spans="2:6" ht="18" customHeight="1" thickBot="1" x14ac:dyDescent="0.3">
      <c r="B5249" s="14">
        <v>46100</v>
      </c>
      <c r="C5249" s="15">
        <v>10026</v>
      </c>
      <c r="D5249" s="16" t="s">
        <v>698</v>
      </c>
      <c r="E5249" s="17">
        <v>1</v>
      </c>
      <c r="F5249" s="18">
        <v>7.9</v>
      </c>
    </row>
    <row r="5250" spans="2:6" ht="18" customHeight="1" thickBot="1" x14ac:dyDescent="0.3">
      <c r="B5250" s="14">
        <v>46100</v>
      </c>
      <c r="C5250" s="15">
        <v>10027</v>
      </c>
      <c r="D5250" s="16" t="s">
        <v>647</v>
      </c>
      <c r="E5250" s="17">
        <v>1</v>
      </c>
      <c r="F5250" s="18">
        <v>7.9</v>
      </c>
    </row>
    <row r="5251" spans="2:6" ht="18" customHeight="1" thickBot="1" x14ac:dyDescent="0.3">
      <c r="B5251" s="14">
        <v>46100</v>
      </c>
      <c r="C5251" s="15">
        <v>10030</v>
      </c>
      <c r="D5251" s="16" t="s">
        <v>715</v>
      </c>
      <c r="E5251" s="17">
        <v>1</v>
      </c>
      <c r="F5251" s="18">
        <v>7.9</v>
      </c>
    </row>
    <row r="5252" spans="2:6" ht="18" customHeight="1" thickBot="1" x14ac:dyDescent="0.3">
      <c r="B5252" s="14">
        <v>46100</v>
      </c>
      <c r="C5252" s="15">
        <v>10199</v>
      </c>
      <c r="D5252" s="16" t="s">
        <v>737</v>
      </c>
      <c r="E5252" s="17">
        <v>2</v>
      </c>
      <c r="F5252" s="18">
        <v>17.8</v>
      </c>
    </row>
    <row r="5253" spans="2:6" ht="18" customHeight="1" thickBot="1" x14ac:dyDescent="0.3">
      <c r="B5253" s="14">
        <v>46100</v>
      </c>
      <c r="C5253" s="15">
        <v>10227</v>
      </c>
      <c r="D5253" s="16" t="s">
        <v>345</v>
      </c>
      <c r="E5253" s="17">
        <v>1</v>
      </c>
      <c r="F5253" s="18">
        <v>9</v>
      </c>
    </row>
    <row r="5254" spans="2:6" ht="18" customHeight="1" thickBot="1" x14ac:dyDescent="0.3">
      <c r="B5254" s="14">
        <v>46100</v>
      </c>
      <c r="C5254" s="15" t="s">
        <v>116</v>
      </c>
      <c r="D5254" s="16" t="s">
        <v>665</v>
      </c>
      <c r="E5254" s="17">
        <v>2</v>
      </c>
      <c r="F5254" s="18">
        <v>11</v>
      </c>
    </row>
    <row r="5255" spans="2:6" ht="18" customHeight="1" thickBot="1" x14ac:dyDescent="0.3">
      <c r="B5255" s="14">
        <v>46100</v>
      </c>
      <c r="C5255" s="15" t="s">
        <v>118</v>
      </c>
      <c r="D5255" s="16" t="s">
        <v>649</v>
      </c>
      <c r="E5255" s="17">
        <v>3</v>
      </c>
      <c r="F5255" s="18">
        <v>16.5</v>
      </c>
    </row>
    <row r="5256" spans="2:6" ht="18" customHeight="1" thickBot="1" x14ac:dyDescent="0.3">
      <c r="B5256" s="14">
        <v>46100</v>
      </c>
      <c r="C5256" s="15" t="s">
        <v>119</v>
      </c>
      <c r="D5256" s="16" t="s">
        <v>657</v>
      </c>
      <c r="E5256" s="17">
        <v>4</v>
      </c>
      <c r="F5256" s="18">
        <v>22</v>
      </c>
    </row>
    <row r="5257" spans="2:6" ht="18" customHeight="1" thickBot="1" x14ac:dyDescent="0.3">
      <c r="B5257" s="14">
        <v>46100</v>
      </c>
      <c r="C5257" s="15" t="s">
        <v>120</v>
      </c>
      <c r="D5257" s="16" t="s">
        <v>693</v>
      </c>
      <c r="E5257" s="17">
        <v>4</v>
      </c>
      <c r="F5257" s="18">
        <v>22</v>
      </c>
    </row>
    <row r="5258" spans="2:6" ht="18" customHeight="1" thickBot="1" x14ac:dyDescent="0.3">
      <c r="B5258" s="14">
        <v>46100</v>
      </c>
      <c r="C5258" s="15" t="s">
        <v>121</v>
      </c>
      <c r="D5258" s="16" t="s">
        <v>658</v>
      </c>
      <c r="E5258" s="17">
        <v>2</v>
      </c>
      <c r="F5258" s="18">
        <v>11</v>
      </c>
    </row>
    <row r="5259" spans="2:6" ht="18" customHeight="1" thickBot="1" x14ac:dyDescent="0.3">
      <c r="B5259" s="14">
        <v>46100</v>
      </c>
      <c r="C5259" s="15" t="s">
        <v>122</v>
      </c>
      <c r="D5259" s="16" t="s">
        <v>650</v>
      </c>
      <c r="E5259" s="17">
        <v>2</v>
      </c>
      <c r="F5259" s="18">
        <v>11</v>
      </c>
    </row>
    <row r="5260" spans="2:6" ht="18" customHeight="1" thickBot="1" x14ac:dyDescent="0.3">
      <c r="B5260" s="14">
        <v>46100</v>
      </c>
      <c r="C5260" s="15" t="s">
        <v>123</v>
      </c>
      <c r="D5260" s="16" t="s">
        <v>651</v>
      </c>
      <c r="E5260" s="17">
        <v>6</v>
      </c>
      <c r="F5260" s="18">
        <v>33</v>
      </c>
    </row>
    <row r="5261" spans="2:6" ht="18" customHeight="1" thickBot="1" x14ac:dyDescent="0.3">
      <c r="B5261" s="14">
        <v>46100</v>
      </c>
      <c r="C5261" s="15" t="s">
        <v>131</v>
      </c>
      <c r="D5261" s="16" t="s">
        <v>387</v>
      </c>
      <c r="E5261" s="17">
        <v>1</v>
      </c>
      <c r="F5261" s="18">
        <v>5.5</v>
      </c>
    </row>
    <row r="5262" spans="2:6" ht="18" customHeight="1" thickBot="1" x14ac:dyDescent="0.3">
      <c r="B5262" s="14">
        <v>46100</v>
      </c>
      <c r="C5262" s="15" t="s">
        <v>134</v>
      </c>
      <c r="D5262" s="16" t="s">
        <v>390</v>
      </c>
      <c r="E5262" s="17">
        <v>2</v>
      </c>
      <c r="F5262" s="18">
        <v>11</v>
      </c>
    </row>
    <row r="5263" spans="2:6" ht="18" customHeight="1" thickBot="1" x14ac:dyDescent="0.3">
      <c r="B5263" s="14">
        <v>46100</v>
      </c>
      <c r="C5263" s="15" t="s">
        <v>140</v>
      </c>
      <c r="D5263" s="16" t="s">
        <v>396</v>
      </c>
      <c r="E5263" s="17">
        <v>1</v>
      </c>
      <c r="F5263" s="18">
        <v>5</v>
      </c>
    </row>
    <row r="5264" spans="2:6" ht="18" customHeight="1" thickBot="1" x14ac:dyDescent="0.3">
      <c r="B5264" s="14">
        <v>46100</v>
      </c>
      <c r="C5264" s="15" t="s">
        <v>153</v>
      </c>
      <c r="D5264" s="16" t="s">
        <v>685</v>
      </c>
      <c r="E5264" s="17">
        <v>1</v>
      </c>
      <c r="F5264" s="18">
        <v>4.5</v>
      </c>
    </row>
    <row r="5265" spans="2:6" ht="18" customHeight="1" thickBot="1" x14ac:dyDescent="0.3">
      <c r="B5265" s="14">
        <v>46100</v>
      </c>
      <c r="C5265" s="15">
        <v>10</v>
      </c>
      <c r="D5265" s="16" t="s">
        <v>700</v>
      </c>
      <c r="E5265" s="17">
        <v>1</v>
      </c>
      <c r="F5265" s="18">
        <v>1</v>
      </c>
    </row>
    <row r="5266" spans="2:6" ht="18" customHeight="1" thickBot="1" x14ac:dyDescent="0.3">
      <c r="B5266" s="14">
        <v>46100</v>
      </c>
      <c r="C5266" s="15">
        <v>10155</v>
      </c>
      <c r="D5266" s="16" t="s">
        <v>701</v>
      </c>
      <c r="E5266" s="17">
        <v>2</v>
      </c>
      <c r="F5266" s="18">
        <v>3.4</v>
      </c>
    </row>
    <row r="5267" spans="2:6" ht="18" customHeight="1" thickBot="1" x14ac:dyDescent="0.3">
      <c r="B5267" s="22">
        <v>46100</v>
      </c>
      <c r="C5267" s="23">
        <v>10193</v>
      </c>
      <c r="D5267" s="24" t="s">
        <v>731</v>
      </c>
      <c r="E5267" s="25">
        <v>2</v>
      </c>
      <c r="F5267" s="26">
        <v>5</v>
      </c>
    </row>
    <row r="5268" spans="2:6" ht="17.100000000000001" customHeight="1" x14ac:dyDescent="0.25">
      <c r="B5268" s="14">
        <v>46101</v>
      </c>
      <c r="C5268" s="15" t="s">
        <v>103</v>
      </c>
      <c r="D5268" s="16" t="s">
        <v>653</v>
      </c>
      <c r="E5268" s="17">
        <v>1</v>
      </c>
      <c r="F5268" s="18">
        <v>5.8</v>
      </c>
    </row>
    <row r="5269" spans="2:6" ht="18" customHeight="1" thickBot="1" x14ac:dyDescent="0.3">
      <c r="B5269" s="14">
        <v>46101</v>
      </c>
      <c r="C5269" s="15" t="s">
        <v>106</v>
      </c>
      <c r="D5269" s="16" t="s">
        <v>710</v>
      </c>
      <c r="E5269" s="17">
        <v>1</v>
      </c>
      <c r="F5269" s="18">
        <v>5</v>
      </c>
    </row>
    <row r="5270" spans="2:6" ht="18" customHeight="1" thickBot="1" x14ac:dyDescent="0.3">
      <c r="B5270" s="14">
        <v>46101</v>
      </c>
      <c r="C5270" s="15" t="s">
        <v>107</v>
      </c>
      <c r="D5270" s="16" t="s">
        <v>705</v>
      </c>
      <c r="E5270" s="17">
        <v>1</v>
      </c>
      <c r="F5270" s="18">
        <v>5</v>
      </c>
    </row>
    <row r="5271" spans="2:6" ht="18" customHeight="1" thickBot="1" x14ac:dyDescent="0.3">
      <c r="B5271" s="14">
        <v>46101</v>
      </c>
      <c r="C5271" s="15" t="s">
        <v>110</v>
      </c>
      <c r="D5271" s="16" t="s">
        <v>667</v>
      </c>
      <c r="E5271" s="17">
        <v>1</v>
      </c>
      <c r="F5271" s="18">
        <v>5.8</v>
      </c>
    </row>
    <row r="5272" spans="2:6" ht="18" customHeight="1" thickBot="1" x14ac:dyDescent="0.3">
      <c r="B5272" s="14">
        <v>46101</v>
      </c>
      <c r="C5272" s="15" t="s">
        <v>111</v>
      </c>
      <c r="D5272" s="16" t="s">
        <v>367</v>
      </c>
      <c r="E5272" s="17">
        <v>2</v>
      </c>
      <c r="F5272" s="18">
        <v>11.6</v>
      </c>
    </row>
    <row r="5273" spans="2:6" ht="18" customHeight="1" thickBot="1" x14ac:dyDescent="0.3">
      <c r="B5273" s="14">
        <v>46101</v>
      </c>
      <c r="C5273" s="15" t="s">
        <v>114</v>
      </c>
      <c r="D5273" s="16" t="s">
        <v>370</v>
      </c>
      <c r="E5273" s="17">
        <v>1</v>
      </c>
      <c r="F5273" s="18">
        <v>5.5</v>
      </c>
    </row>
    <row r="5274" spans="2:6" ht="18" customHeight="1" thickBot="1" x14ac:dyDescent="0.3">
      <c r="B5274" s="14">
        <v>46101</v>
      </c>
      <c r="C5274" s="15" t="s">
        <v>115</v>
      </c>
      <c r="D5274" s="16" t="s">
        <v>640</v>
      </c>
      <c r="E5274" s="17">
        <v>1</v>
      </c>
      <c r="F5274" s="18">
        <v>5.8</v>
      </c>
    </row>
    <row r="5275" spans="2:6" ht="18" customHeight="1" thickBot="1" x14ac:dyDescent="0.3">
      <c r="B5275" s="14">
        <v>46101</v>
      </c>
      <c r="C5275" s="15" t="s">
        <v>129</v>
      </c>
      <c r="D5275" s="16" t="s">
        <v>385</v>
      </c>
      <c r="E5275" s="17">
        <v>3</v>
      </c>
      <c r="F5275" s="18">
        <v>16.5</v>
      </c>
    </row>
    <row r="5276" spans="2:6" ht="18" customHeight="1" thickBot="1" x14ac:dyDescent="0.3">
      <c r="B5276" s="14">
        <v>46101</v>
      </c>
      <c r="C5276" s="15" t="s">
        <v>130</v>
      </c>
      <c r="D5276" s="16" t="s">
        <v>386</v>
      </c>
      <c r="E5276" s="17">
        <v>1</v>
      </c>
      <c r="F5276" s="18">
        <v>5.8</v>
      </c>
    </row>
    <row r="5277" spans="2:6" ht="18" customHeight="1" thickBot="1" x14ac:dyDescent="0.3">
      <c r="B5277" s="14">
        <v>46101</v>
      </c>
      <c r="C5277" s="15" t="s">
        <v>138</v>
      </c>
      <c r="D5277" s="16" t="s">
        <v>394</v>
      </c>
      <c r="E5277" s="17">
        <v>4</v>
      </c>
      <c r="F5277" s="18">
        <v>22</v>
      </c>
    </row>
    <row r="5278" spans="2:6" ht="18" customHeight="1" thickBot="1" x14ac:dyDescent="0.3">
      <c r="B5278" s="14">
        <v>46101</v>
      </c>
      <c r="C5278" s="15" t="s">
        <v>139</v>
      </c>
      <c r="D5278" s="16" t="s">
        <v>395</v>
      </c>
      <c r="E5278" s="17">
        <v>1</v>
      </c>
      <c r="F5278" s="18">
        <v>5.5</v>
      </c>
    </row>
    <row r="5279" spans="2:6" ht="18" customHeight="1" thickBot="1" x14ac:dyDescent="0.3">
      <c r="B5279" s="14">
        <v>46101</v>
      </c>
      <c r="C5279" s="15" t="s">
        <v>151</v>
      </c>
      <c r="D5279" s="16" t="s">
        <v>407</v>
      </c>
      <c r="E5279" s="17">
        <v>1</v>
      </c>
      <c r="F5279" s="18">
        <v>5.5</v>
      </c>
    </row>
    <row r="5280" spans="2:6" ht="18" customHeight="1" thickBot="1" x14ac:dyDescent="0.3">
      <c r="B5280" s="14">
        <v>46101</v>
      </c>
      <c r="C5280" s="15" t="s">
        <v>157</v>
      </c>
      <c r="D5280" s="16" t="s">
        <v>413</v>
      </c>
      <c r="E5280" s="17">
        <v>3</v>
      </c>
      <c r="F5280" s="18">
        <v>19.5</v>
      </c>
    </row>
    <row r="5281" spans="2:6" ht="18" customHeight="1" thickBot="1" x14ac:dyDescent="0.3">
      <c r="B5281" s="14">
        <v>46101</v>
      </c>
      <c r="C5281" s="15" t="s">
        <v>169</v>
      </c>
      <c r="D5281" s="16" t="s">
        <v>425</v>
      </c>
      <c r="E5281" s="17">
        <v>1</v>
      </c>
      <c r="F5281" s="18">
        <v>6.3</v>
      </c>
    </row>
    <row r="5282" spans="2:6" ht="18" customHeight="1" thickBot="1" x14ac:dyDescent="0.3">
      <c r="B5282" s="14">
        <v>46101</v>
      </c>
      <c r="C5282" s="15" t="s">
        <v>171</v>
      </c>
      <c r="D5282" s="16" t="s">
        <v>670</v>
      </c>
      <c r="E5282" s="17">
        <v>1</v>
      </c>
      <c r="F5282" s="18">
        <v>6</v>
      </c>
    </row>
    <row r="5283" spans="2:6" ht="18" customHeight="1" thickBot="1" x14ac:dyDescent="0.3">
      <c r="B5283" s="14">
        <v>46101</v>
      </c>
      <c r="C5283" s="15" t="s">
        <v>172</v>
      </c>
      <c r="D5283" s="16" t="s">
        <v>643</v>
      </c>
      <c r="E5283" s="17">
        <v>1</v>
      </c>
      <c r="F5283" s="18">
        <v>5.7</v>
      </c>
    </row>
    <row r="5284" spans="2:6" ht="18" customHeight="1" thickBot="1" x14ac:dyDescent="0.3">
      <c r="B5284" s="14">
        <v>46101</v>
      </c>
      <c r="C5284" s="15" t="s">
        <v>183</v>
      </c>
      <c r="D5284" s="16" t="s">
        <v>439</v>
      </c>
      <c r="E5284" s="17">
        <v>1</v>
      </c>
      <c r="F5284" s="18">
        <v>5.5</v>
      </c>
    </row>
    <row r="5285" spans="2:6" ht="18" customHeight="1" thickBot="1" x14ac:dyDescent="0.3">
      <c r="B5285" s="14">
        <v>46101</v>
      </c>
      <c r="C5285" s="15" t="s">
        <v>191</v>
      </c>
      <c r="D5285" s="16" t="s">
        <v>447</v>
      </c>
      <c r="E5285" s="17">
        <v>2</v>
      </c>
      <c r="F5285" s="18">
        <v>11</v>
      </c>
    </row>
    <row r="5286" spans="2:6" ht="18" customHeight="1" thickBot="1" x14ac:dyDescent="0.3">
      <c r="B5286" s="14">
        <v>46101</v>
      </c>
      <c r="C5286" s="15" t="s">
        <v>192</v>
      </c>
      <c r="D5286" s="16" t="s">
        <v>448</v>
      </c>
      <c r="E5286" s="17">
        <v>1</v>
      </c>
      <c r="F5286" s="18">
        <v>5.5</v>
      </c>
    </row>
    <row r="5287" spans="2:6" ht="18" customHeight="1" thickBot="1" x14ac:dyDescent="0.3">
      <c r="B5287" s="14">
        <v>46101</v>
      </c>
      <c r="C5287" s="15" t="s">
        <v>195</v>
      </c>
      <c r="D5287" s="16" t="s">
        <v>451</v>
      </c>
      <c r="E5287" s="17">
        <v>6</v>
      </c>
      <c r="F5287" s="18">
        <v>34.799999999999997</v>
      </c>
    </row>
    <row r="5288" spans="2:6" ht="18" customHeight="1" thickBot="1" x14ac:dyDescent="0.3">
      <c r="B5288" s="14">
        <v>46101</v>
      </c>
      <c r="C5288" s="15" t="s">
        <v>201</v>
      </c>
      <c r="D5288" s="16" t="s">
        <v>664</v>
      </c>
      <c r="E5288" s="17">
        <v>2</v>
      </c>
      <c r="F5288" s="18">
        <v>11.6</v>
      </c>
    </row>
    <row r="5289" spans="2:6" ht="18" customHeight="1" thickBot="1" x14ac:dyDescent="0.3">
      <c r="B5289" s="14">
        <v>46101</v>
      </c>
      <c r="C5289" s="15" t="s">
        <v>207</v>
      </c>
      <c r="D5289" s="16" t="s">
        <v>463</v>
      </c>
      <c r="E5289" s="17">
        <v>1</v>
      </c>
      <c r="F5289" s="18">
        <v>3</v>
      </c>
    </row>
    <row r="5290" spans="2:6" ht="18" customHeight="1" thickBot="1" x14ac:dyDescent="0.3">
      <c r="B5290" s="14">
        <v>46101</v>
      </c>
      <c r="C5290" s="15" t="s">
        <v>215</v>
      </c>
      <c r="D5290" s="16" t="s">
        <v>471</v>
      </c>
      <c r="E5290" s="17">
        <v>6</v>
      </c>
      <c r="F5290" s="18">
        <v>40.799999999999997</v>
      </c>
    </row>
    <row r="5291" spans="2:6" ht="18" customHeight="1" thickBot="1" x14ac:dyDescent="0.3">
      <c r="B5291" s="14">
        <v>46101</v>
      </c>
      <c r="C5291" s="15" t="s">
        <v>218</v>
      </c>
      <c r="D5291" s="16" t="s">
        <v>655</v>
      </c>
      <c r="E5291" s="17">
        <v>2</v>
      </c>
      <c r="F5291" s="18">
        <v>11</v>
      </c>
    </row>
    <row r="5292" spans="2:6" ht="18" customHeight="1" thickBot="1" x14ac:dyDescent="0.3">
      <c r="B5292" s="14">
        <v>46101</v>
      </c>
      <c r="C5292" s="15" t="s">
        <v>219</v>
      </c>
      <c r="D5292" s="16" t="s">
        <v>475</v>
      </c>
      <c r="E5292" s="17">
        <v>3</v>
      </c>
      <c r="F5292" s="18">
        <v>18.899999999999999</v>
      </c>
    </row>
    <row r="5293" spans="2:6" ht="18" customHeight="1" thickBot="1" x14ac:dyDescent="0.3">
      <c r="B5293" s="14">
        <v>46101</v>
      </c>
      <c r="C5293" s="15" t="s">
        <v>225</v>
      </c>
      <c r="D5293" s="16" t="s">
        <v>481</v>
      </c>
      <c r="E5293" s="17">
        <v>6</v>
      </c>
      <c r="F5293" s="18">
        <v>37.799999999999997</v>
      </c>
    </row>
    <row r="5294" spans="2:6" ht="18" customHeight="1" thickBot="1" x14ac:dyDescent="0.3">
      <c r="B5294" s="14">
        <v>46101</v>
      </c>
      <c r="C5294" s="15" t="s">
        <v>231</v>
      </c>
      <c r="D5294" s="16" t="s">
        <v>487</v>
      </c>
      <c r="E5294" s="17">
        <v>3</v>
      </c>
      <c r="F5294" s="18">
        <v>20.399999999999999</v>
      </c>
    </row>
    <row r="5295" spans="2:6" ht="18" customHeight="1" thickBot="1" x14ac:dyDescent="0.3">
      <c r="B5295" s="14">
        <v>46101</v>
      </c>
      <c r="C5295" s="15" t="s">
        <v>232</v>
      </c>
      <c r="D5295" s="16" t="s">
        <v>488</v>
      </c>
      <c r="E5295" s="17">
        <v>1</v>
      </c>
      <c r="F5295" s="18">
        <v>5.8</v>
      </c>
    </row>
    <row r="5296" spans="2:6" ht="18" customHeight="1" thickBot="1" x14ac:dyDescent="0.3">
      <c r="B5296" s="14">
        <v>46101</v>
      </c>
      <c r="C5296" s="15" t="s">
        <v>234</v>
      </c>
      <c r="D5296" s="16" t="s">
        <v>728</v>
      </c>
      <c r="E5296" s="17">
        <v>1</v>
      </c>
      <c r="F5296" s="18">
        <v>6.8</v>
      </c>
    </row>
    <row r="5297" spans="2:6" ht="18" customHeight="1" thickBot="1" x14ac:dyDescent="0.3">
      <c r="B5297" s="14">
        <v>46101</v>
      </c>
      <c r="C5297" s="15" t="s">
        <v>236</v>
      </c>
      <c r="D5297" s="16" t="s">
        <v>644</v>
      </c>
      <c r="E5297" s="17">
        <v>1</v>
      </c>
      <c r="F5297" s="18">
        <v>6.5</v>
      </c>
    </row>
    <row r="5298" spans="2:6" ht="18" customHeight="1" thickBot="1" x14ac:dyDescent="0.3">
      <c r="B5298" s="14">
        <v>46101</v>
      </c>
      <c r="C5298" s="15" t="s">
        <v>156</v>
      </c>
      <c r="D5298" s="16" t="s">
        <v>727</v>
      </c>
      <c r="E5298" s="17">
        <v>1</v>
      </c>
      <c r="F5298" s="18">
        <v>5.3</v>
      </c>
    </row>
    <row r="5299" spans="2:6" ht="18" customHeight="1" thickBot="1" x14ac:dyDescent="0.3">
      <c r="B5299" s="14">
        <v>46101</v>
      </c>
      <c r="C5299" s="15" t="s">
        <v>206</v>
      </c>
      <c r="D5299" s="16" t="s">
        <v>462</v>
      </c>
      <c r="E5299" s="17">
        <v>1</v>
      </c>
      <c r="F5299" s="18">
        <v>3.1</v>
      </c>
    </row>
    <row r="5300" spans="2:6" ht="18" customHeight="1" thickBot="1" x14ac:dyDescent="0.3">
      <c r="B5300" s="14">
        <v>46101</v>
      </c>
      <c r="C5300" s="15" t="s">
        <v>210</v>
      </c>
      <c r="D5300" s="16" t="s">
        <v>466</v>
      </c>
      <c r="E5300" s="17">
        <v>1</v>
      </c>
      <c r="F5300" s="18">
        <v>2.8</v>
      </c>
    </row>
    <row r="5301" spans="2:6" ht="18" customHeight="1" thickBot="1" x14ac:dyDescent="0.3">
      <c r="B5301" s="14">
        <v>46101</v>
      </c>
      <c r="C5301" s="15" t="s">
        <v>113</v>
      </c>
      <c r="D5301" s="16" t="s">
        <v>645</v>
      </c>
      <c r="E5301" s="17">
        <v>1</v>
      </c>
      <c r="F5301" s="18">
        <v>8</v>
      </c>
    </row>
    <row r="5302" spans="2:6" ht="18" customHeight="1" thickBot="1" x14ac:dyDescent="0.3">
      <c r="B5302" s="14">
        <v>46101</v>
      </c>
      <c r="C5302" s="15" t="s">
        <v>199</v>
      </c>
      <c r="D5302" s="16" t="s">
        <v>674</v>
      </c>
      <c r="E5302" s="17">
        <v>2</v>
      </c>
      <c r="F5302" s="18">
        <v>16.600000000000001</v>
      </c>
    </row>
    <row r="5303" spans="2:6" ht="18" customHeight="1" thickBot="1" x14ac:dyDescent="0.3">
      <c r="B5303" s="14">
        <v>46101</v>
      </c>
      <c r="C5303" s="15" t="s">
        <v>204</v>
      </c>
      <c r="D5303" s="16" t="s">
        <v>668</v>
      </c>
      <c r="E5303" s="17">
        <v>1</v>
      </c>
      <c r="F5303" s="18">
        <v>8.3000000000000007</v>
      </c>
    </row>
    <row r="5304" spans="2:6" ht="18" customHeight="1" thickBot="1" x14ac:dyDescent="0.3">
      <c r="B5304" s="14">
        <v>46101</v>
      </c>
      <c r="C5304" s="15">
        <v>10229</v>
      </c>
      <c r="D5304" s="16" t="s">
        <v>744</v>
      </c>
      <c r="E5304" s="17">
        <v>1</v>
      </c>
      <c r="F5304" s="18">
        <v>9</v>
      </c>
    </row>
    <row r="5305" spans="2:6" ht="18" customHeight="1" thickBot="1" x14ac:dyDescent="0.3">
      <c r="B5305" s="14">
        <v>46101</v>
      </c>
      <c r="C5305" s="15">
        <v>10230</v>
      </c>
      <c r="D5305" s="16" t="s">
        <v>745</v>
      </c>
      <c r="E5305" s="17">
        <v>1</v>
      </c>
      <c r="F5305" s="18">
        <v>9</v>
      </c>
    </row>
    <row r="5306" spans="2:6" ht="18" customHeight="1" thickBot="1" x14ac:dyDescent="0.3">
      <c r="B5306" s="14">
        <v>46101</v>
      </c>
      <c r="C5306" s="15">
        <v>10234</v>
      </c>
      <c r="D5306" s="16" t="s">
        <v>746</v>
      </c>
      <c r="E5306" s="17">
        <v>2</v>
      </c>
      <c r="F5306" s="18">
        <v>18</v>
      </c>
    </row>
    <row r="5307" spans="2:6" ht="18" customHeight="1" thickBot="1" x14ac:dyDescent="0.3">
      <c r="B5307" s="14">
        <v>46101</v>
      </c>
      <c r="C5307" s="15">
        <v>10239</v>
      </c>
      <c r="D5307" s="16" t="s">
        <v>747</v>
      </c>
      <c r="E5307" s="17">
        <v>1</v>
      </c>
      <c r="F5307" s="18">
        <v>10</v>
      </c>
    </row>
    <row r="5308" spans="2:6" ht="18" customHeight="1" thickBot="1" x14ac:dyDescent="0.3">
      <c r="B5308" s="14">
        <v>46101</v>
      </c>
      <c r="C5308" s="15" t="s">
        <v>116</v>
      </c>
      <c r="D5308" s="16" t="s">
        <v>665</v>
      </c>
      <c r="E5308" s="17">
        <v>2</v>
      </c>
      <c r="F5308" s="18">
        <v>11</v>
      </c>
    </row>
    <row r="5309" spans="2:6" ht="18" customHeight="1" thickBot="1" x14ac:dyDescent="0.3">
      <c r="B5309" s="14">
        <v>46101</v>
      </c>
      <c r="C5309" s="15" t="s">
        <v>119</v>
      </c>
      <c r="D5309" s="16" t="s">
        <v>657</v>
      </c>
      <c r="E5309" s="17">
        <v>2</v>
      </c>
      <c r="F5309" s="18">
        <v>11</v>
      </c>
    </row>
    <row r="5310" spans="2:6" ht="18" customHeight="1" thickBot="1" x14ac:dyDescent="0.3">
      <c r="B5310" s="14">
        <v>46101</v>
      </c>
      <c r="C5310" s="15" t="s">
        <v>120</v>
      </c>
      <c r="D5310" s="16" t="s">
        <v>693</v>
      </c>
      <c r="E5310" s="17">
        <v>3</v>
      </c>
      <c r="F5310" s="18">
        <v>16.5</v>
      </c>
    </row>
    <row r="5311" spans="2:6" ht="18" customHeight="1" thickBot="1" x14ac:dyDescent="0.3">
      <c r="B5311" s="14">
        <v>46101</v>
      </c>
      <c r="C5311" s="15" t="s">
        <v>121</v>
      </c>
      <c r="D5311" s="16" t="s">
        <v>658</v>
      </c>
      <c r="E5311" s="17">
        <v>1</v>
      </c>
      <c r="F5311" s="18">
        <v>5.5</v>
      </c>
    </row>
    <row r="5312" spans="2:6" ht="18" customHeight="1" thickBot="1" x14ac:dyDescent="0.3">
      <c r="B5312" s="14">
        <v>46101</v>
      </c>
      <c r="C5312" s="15" t="s">
        <v>122</v>
      </c>
      <c r="D5312" s="16" t="s">
        <v>650</v>
      </c>
      <c r="E5312" s="17">
        <v>2</v>
      </c>
      <c r="F5312" s="18">
        <v>11</v>
      </c>
    </row>
    <row r="5313" spans="2:6" ht="18" customHeight="1" thickBot="1" x14ac:dyDescent="0.3">
      <c r="B5313" s="14">
        <v>46101</v>
      </c>
      <c r="C5313" s="15" t="s">
        <v>123</v>
      </c>
      <c r="D5313" s="16" t="s">
        <v>651</v>
      </c>
      <c r="E5313" s="17">
        <v>7</v>
      </c>
      <c r="F5313" s="18">
        <v>38.5</v>
      </c>
    </row>
    <row r="5314" spans="2:6" ht="18" customHeight="1" thickBot="1" x14ac:dyDescent="0.3">
      <c r="B5314" s="14">
        <v>46101</v>
      </c>
      <c r="C5314" s="15" t="s">
        <v>131</v>
      </c>
      <c r="D5314" s="16" t="s">
        <v>387</v>
      </c>
      <c r="E5314" s="17">
        <v>1</v>
      </c>
      <c r="F5314" s="18">
        <v>5.5</v>
      </c>
    </row>
    <row r="5315" spans="2:6" ht="18" customHeight="1" thickBot="1" x14ac:dyDescent="0.3">
      <c r="B5315" s="14">
        <v>46101</v>
      </c>
      <c r="C5315" s="15" t="s">
        <v>140</v>
      </c>
      <c r="D5315" s="16" t="s">
        <v>396</v>
      </c>
      <c r="E5315" s="17">
        <v>2</v>
      </c>
      <c r="F5315" s="18">
        <v>10</v>
      </c>
    </row>
    <row r="5316" spans="2:6" ht="18" customHeight="1" thickBot="1" x14ac:dyDescent="0.3">
      <c r="B5316" s="14">
        <v>46101</v>
      </c>
      <c r="C5316" s="15" t="s">
        <v>142</v>
      </c>
      <c r="D5316" s="16" t="s">
        <v>659</v>
      </c>
      <c r="E5316" s="17">
        <v>2</v>
      </c>
      <c r="F5316" s="18">
        <v>8.6</v>
      </c>
    </row>
    <row r="5317" spans="2:6" ht="18" customHeight="1" thickBot="1" x14ac:dyDescent="0.3">
      <c r="B5317" s="14">
        <v>46101</v>
      </c>
      <c r="C5317" s="15">
        <v>10194</v>
      </c>
      <c r="D5317" s="16" t="s">
        <v>730</v>
      </c>
      <c r="E5317" s="17">
        <v>1</v>
      </c>
      <c r="F5317" s="18">
        <v>1.7</v>
      </c>
    </row>
    <row r="5318" spans="2:6" ht="18" customHeight="1" thickBot="1" x14ac:dyDescent="0.3">
      <c r="B5318" s="22">
        <v>46101</v>
      </c>
      <c r="C5318" s="23">
        <v>10224</v>
      </c>
      <c r="D5318" s="24" t="s">
        <v>743</v>
      </c>
      <c r="E5318" s="25">
        <v>2</v>
      </c>
      <c r="F5318" s="26">
        <v>2.4</v>
      </c>
    </row>
    <row r="5319" spans="2:6" ht="17.100000000000001" customHeight="1" x14ac:dyDescent="0.25">
      <c r="B5319" s="14">
        <v>46103</v>
      </c>
      <c r="C5319" s="15" t="s">
        <v>103</v>
      </c>
      <c r="D5319" s="16" t="s">
        <v>653</v>
      </c>
      <c r="E5319" s="17">
        <v>2</v>
      </c>
      <c r="F5319" s="18">
        <v>11.6</v>
      </c>
    </row>
    <row r="5320" spans="2:6" ht="18" customHeight="1" thickBot="1" x14ac:dyDescent="0.3">
      <c r="B5320" s="14">
        <v>46103</v>
      </c>
      <c r="C5320" s="15" t="s">
        <v>106</v>
      </c>
      <c r="D5320" s="16" t="s">
        <v>710</v>
      </c>
      <c r="E5320" s="17">
        <v>1</v>
      </c>
      <c r="F5320" s="18">
        <v>5</v>
      </c>
    </row>
    <row r="5321" spans="2:6" ht="18" customHeight="1" thickBot="1" x14ac:dyDescent="0.3">
      <c r="B5321" s="14">
        <v>46103</v>
      </c>
      <c r="C5321" s="15" t="s">
        <v>107</v>
      </c>
      <c r="D5321" s="16" t="s">
        <v>705</v>
      </c>
      <c r="E5321" s="17">
        <v>1</v>
      </c>
      <c r="F5321" s="18">
        <v>5</v>
      </c>
    </row>
    <row r="5322" spans="2:6" ht="18" customHeight="1" thickBot="1" x14ac:dyDescent="0.3">
      <c r="B5322" s="14">
        <v>46103</v>
      </c>
      <c r="C5322" s="15" t="s">
        <v>108</v>
      </c>
      <c r="D5322" s="16" t="s">
        <v>364</v>
      </c>
      <c r="E5322" s="17">
        <v>1</v>
      </c>
      <c r="F5322" s="18">
        <v>5.5</v>
      </c>
    </row>
    <row r="5323" spans="2:6" ht="18" customHeight="1" thickBot="1" x14ac:dyDescent="0.3">
      <c r="B5323" s="14">
        <v>46103</v>
      </c>
      <c r="C5323" s="15" t="s">
        <v>110</v>
      </c>
      <c r="D5323" s="16" t="s">
        <v>667</v>
      </c>
      <c r="E5323" s="17">
        <v>1</v>
      </c>
      <c r="F5323" s="18">
        <v>5.8</v>
      </c>
    </row>
    <row r="5324" spans="2:6" ht="18" customHeight="1" thickBot="1" x14ac:dyDescent="0.3">
      <c r="B5324" s="14">
        <v>46103</v>
      </c>
      <c r="C5324" s="15" t="s">
        <v>111</v>
      </c>
      <c r="D5324" s="16" t="s">
        <v>367</v>
      </c>
      <c r="E5324" s="17">
        <v>2</v>
      </c>
      <c r="F5324" s="18">
        <v>11.6</v>
      </c>
    </row>
    <row r="5325" spans="2:6" ht="18" customHeight="1" thickBot="1" x14ac:dyDescent="0.3">
      <c r="B5325" s="14">
        <v>46103</v>
      </c>
      <c r="C5325" s="15" t="s">
        <v>136</v>
      </c>
      <c r="D5325" s="16" t="s">
        <v>726</v>
      </c>
      <c r="E5325" s="17">
        <v>2</v>
      </c>
      <c r="F5325" s="18">
        <v>10</v>
      </c>
    </row>
    <row r="5326" spans="2:6" ht="18" customHeight="1" thickBot="1" x14ac:dyDescent="0.3">
      <c r="B5326" s="14">
        <v>46103</v>
      </c>
      <c r="C5326" s="15" t="s">
        <v>138</v>
      </c>
      <c r="D5326" s="16" t="s">
        <v>394</v>
      </c>
      <c r="E5326" s="17">
        <v>1</v>
      </c>
      <c r="F5326" s="18">
        <v>5.5</v>
      </c>
    </row>
    <row r="5327" spans="2:6" ht="18" customHeight="1" thickBot="1" x14ac:dyDescent="0.3">
      <c r="B5327" s="14">
        <v>46103</v>
      </c>
      <c r="C5327" s="15" t="s">
        <v>139</v>
      </c>
      <c r="D5327" s="16" t="s">
        <v>395</v>
      </c>
      <c r="E5327" s="17">
        <v>1</v>
      </c>
      <c r="F5327" s="18">
        <v>5.5</v>
      </c>
    </row>
    <row r="5328" spans="2:6" ht="18" customHeight="1" thickBot="1" x14ac:dyDescent="0.3">
      <c r="B5328" s="14">
        <v>46103</v>
      </c>
      <c r="C5328" s="15" t="s">
        <v>151</v>
      </c>
      <c r="D5328" s="16" t="s">
        <v>407</v>
      </c>
      <c r="E5328" s="17">
        <v>1</v>
      </c>
      <c r="F5328" s="18">
        <v>5.5</v>
      </c>
    </row>
    <row r="5329" spans="2:6" ht="18" customHeight="1" thickBot="1" x14ac:dyDescent="0.3">
      <c r="B5329" s="14">
        <v>46103</v>
      </c>
      <c r="C5329" s="15" t="s">
        <v>157</v>
      </c>
      <c r="D5329" s="16" t="s">
        <v>413</v>
      </c>
      <c r="E5329" s="17">
        <v>7</v>
      </c>
      <c r="F5329" s="18">
        <v>45.5</v>
      </c>
    </row>
    <row r="5330" spans="2:6" ht="18" customHeight="1" thickBot="1" x14ac:dyDescent="0.3">
      <c r="B5330" s="14">
        <v>46103</v>
      </c>
      <c r="C5330" s="15" t="s">
        <v>160</v>
      </c>
      <c r="D5330" s="16" t="s">
        <v>416</v>
      </c>
      <c r="E5330" s="17">
        <v>1</v>
      </c>
      <c r="F5330" s="18">
        <v>5.8</v>
      </c>
    </row>
    <row r="5331" spans="2:6" ht="18" customHeight="1" thickBot="1" x14ac:dyDescent="0.3">
      <c r="B5331" s="14">
        <v>46103</v>
      </c>
      <c r="C5331" s="15" t="s">
        <v>163</v>
      </c>
      <c r="D5331" s="16" t="s">
        <v>696</v>
      </c>
      <c r="E5331" s="17">
        <v>1</v>
      </c>
      <c r="F5331" s="18">
        <v>5.8</v>
      </c>
    </row>
    <row r="5332" spans="2:6" ht="18" customHeight="1" thickBot="1" x14ac:dyDescent="0.3">
      <c r="B5332" s="14">
        <v>46103</v>
      </c>
      <c r="C5332" s="15" t="s">
        <v>166</v>
      </c>
      <c r="D5332" s="16" t="s">
        <v>642</v>
      </c>
      <c r="E5332" s="17">
        <v>1</v>
      </c>
      <c r="F5332" s="18">
        <v>5.8</v>
      </c>
    </row>
    <row r="5333" spans="2:6" ht="18" customHeight="1" thickBot="1" x14ac:dyDescent="0.3">
      <c r="B5333" s="14">
        <v>46103</v>
      </c>
      <c r="C5333" s="15" t="s">
        <v>171</v>
      </c>
      <c r="D5333" s="16" t="s">
        <v>670</v>
      </c>
      <c r="E5333" s="17">
        <v>1</v>
      </c>
      <c r="F5333" s="18">
        <v>6</v>
      </c>
    </row>
    <row r="5334" spans="2:6" ht="18" customHeight="1" thickBot="1" x14ac:dyDescent="0.3">
      <c r="B5334" s="14">
        <v>46103</v>
      </c>
      <c r="C5334" s="15" t="s">
        <v>176</v>
      </c>
      <c r="D5334" s="16" t="s">
        <v>432</v>
      </c>
      <c r="E5334" s="17">
        <v>1</v>
      </c>
      <c r="F5334" s="18">
        <v>5.8</v>
      </c>
    </row>
    <row r="5335" spans="2:6" ht="18" customHeight="1" thickBot="1" x14ac:dyDescent="0.3">
      <c r="B5335" s="14">
        <v>46103</v>
      </c>
      <c r="C5335" s="15" t="s">
        <v>182</v>
      </c>
      <c r="D5335" s="16" t="s">
        <v>711</v>
      </c>
      <c r="E5335" s="17">
        <v>1</v>
      </c>
      <c r="F5335" s="18">
        <v>5.2</v>
      </c>
    </row>
    <row r="5336" spans="2:6" ht="18" customHeight="1" thickBot="1" x14ac:dyDescent="0.3">
      <c r="B5336" s="14">
        <v>46103</v>
      </c>
      <c r="C5336" s="15" t="s">
        <v>184</v>
      </c>
      <c r="D5336" s="16" t="s">
        <v>440</v>
      </c>
      <c r="E5336" s="17">
        <v>1</v>
      </c>
      <c r="F5336" s="18">
        <v>5.5</v>
      </c>
    </row>
    <row r="5337" spans="2:6" ht="18" customHeight="1" thickBot="1" x14ac:dyDescent="0.3">
      <c r="B5337" s="14">
        <v>46103</v>
      </c>
      <c r="C5337" s="15" t="s">
        <v>191</v>
      </c>
      <c r="D5337" s="16" t="s">
        <v>447</v>
      </c>
      <c r="E5337" s="17">
        <v>1</v>
      </c>
      <c r="F5337" s="18">
        <v>5.5</v>
      </c>
    </row>
    <row r="5338" spans="2:6" ht="18" customHeight="1" thickBot="1" x14ac:dyDescent="0.3">
      <c r="B5338" s="14">
        <v>46103</v>
      </c>
      <c r="C5338" s="15" t="s">
        <v>195</v>
      </c>
      <c r="D5338" s="16" t="s">
        <v>451</v>
      </c>
      <c r="E5338" s="17">
        <v>11</v>
      </c>
      <c r="F5338" s="18">
        <v>63.8</v>
      </c>
    </row>
    <row r="5339" spans="2:6" ht="18" customHeight="1" thickBot="1" x14ac:dyDescent="0.3">
      <c r="B5339" s="14">
        <v>46103</v>
      </c>
      <c r="C5339" s="15" t="s">
        <v>196</v>
      </c>
      <c r="D5339" s="16" t="s">
        <v>692</v>
      </c>
      <c r="E5339" s="17">
        <v>1</v>
      </c>
      <c r="F5339" s="18">
        <v>6.5</v>
      </c>
    </row>
    <row r="5340" spans="2:6" ht="18" customHeight="1" thickBot="1" x14ac:dyDescent="0.3">
      <c r="B5340" s="14">
        <v>46103</v>
      </c>
      <c r="C5340" s="15" t="s">
        <v>215</v>
      </c>
      <c r="D5340" s="16" t="s">
        <v>471</v>
      </c>
      <c r="E5340" s="17">
        <v>3</v>
      </c>
      <c r="F5340" s="18">
        <v>20.399999999999999</v>
      </c>
    </row>
    <row r="5341" spans="2:6" ht="18" customHeight="1" thickBot="1" x14ac:dyDescent="0.3">
      <c r="B5341" s="14">
        <v>46103</v>
      </c>
      <c r="C5341" s="15" t="s">
        <v>219</v>
      </c>
      <c r="D5341" s="16" t="s">
        <v>475</v>
      </c>
      <c r="E5341" s="17">
        <v>3</v>
      </c>
      <c r="F5341" s="18">
        <v>18.899999999999999</v>
      </c>
    </row>
    <row r="5342" spans="2:6" ht="18" customHeight="1" thickBot="1" x14ac:dyDescent="0.3">
      <c r="B5342" s="14">
        <v>46103</v>
      </c>
      <c r="C5342" s="15" t="s">
        <v>223</v>
      </c>
      <c r="D5342" s="16" t="s">
        <v>479</v>
      </c>
      <c r="E5342" s="17">
        <v>2</v>
      </c>
      <c r="F5342" s="18">
        <v>11.6</v>
      </c>
    </row>
    <row r="5343" spans="2:6" ht="18" customHeight="1" thickBot="1" x14ac:dyDescent="0.3">
      <c r="B5343" s="14">
        <v>46103</v>
      </c>
      <c r="C5343" s="15" t="s">
        <v>225</v>
      </c>
      <c r="D5343" s="16" t="s">
        <v>481</v>
      </c>
      <c r="E5343" s="17">
        <v>1</v>
      </c>
      <c r="F5343" s="18">
        <v>6.3</v>
      </c>
    </row>
    <row r="5344" spans="2:6" ht="18" customHeight="1" thickBot="1" x14ac:dyDescent="0.3">
      <c r="B5344" s="14">
        <v>46103</v>
      </c>
      <c r="C5344" s="15" t="s">
        <v>226</v>
      </c>
      <c r="D5344" s="16" t="s">
        <v>482</v>
      </c>
      <c r="E5344" s="17">
        <v>1</v>
      </c>
      <c r="F5344" s="18">
        <v>5.8</v>
      </c>
    </row>
    <row r="5345" spans="2:6" ht="18" customHeight="1" thickBot="1" x14ac:dyDescent="0.3">
      <c r="B5345" s="14">
        <v>46103</v>
      </c>
      <c r="C5345" s="15" t="s">
        <v>231</v>
      </c>
      <c r="D5345" s="16" t="s">
        <v>487</v>
      </c>
      <c r="E5345" s="17">
        <v>1</v>
      </c>
      <c r="F5345" s="18">
        <v>6.8</v>
      </c>
    </row>
    <row r="5346" spans="2:6" ht="18" customHeight="1" thickBot="1" x14ac:dyDescent="0.3">
      <c r="B5346" s="14">
        <v>46103</v>
      </c>
      <c r="C5346" s="15" t="s">
        <v>232</v>
      </c>
      <c r="D5346" s="16" t="s">
        <v>488</v>
      </c>
      <c r="E5346" s="17">
        <v>1</v>
      </c>
      <c r="F5346" s="18">
        <v>5.8</v>
      </c>
    </row>
    <row r="5347" spans="2:6" ht="18" customHeight="1" thickBot="1" x14ac:dyDescent="0.3">
      <c r="B5347" s="14">
        <v>46103</v>
      </c>
      <c r="C5347" s="15" t="s">
        <v>236</v>
      </c>
      <c r="D5347" s="16" t="s">
        <v>644</v>
      </c>
      <c r="E5347" s="17">
        <v>1</v>
      </c>
      <c r="F5347" s="18">
        <v>6.5</v>
      </c>
    </row>
    <row r="5348" spans="2:6" ht="18" customHeight="1" thickBot="1" x14ac:dyDescent="0.3">
      <c r="B5348" s="14">
        <v>46103</v>
      </c>
      <c r="C5348" s="15" t="s">
        <v>210</v>
      </c>
      <c r="D5348" s="16" t="s">
        <v>466</v>
      </c>
      <c r="E5348" s="17">
        <v>2</v>
      </c>
      <c r="F5348" s="18">
        <v>5.6</v>
      </c>
    </row>
    <row r="5349" spans="2:6" ht="18" customHeight="1" thickBot="1" x14ac:dyDescent="0.3">
      <c r="B5349" s="14">
        <v>46103</v>
      </c>
      <c r="C5349" s="15" t="s">
        <v>202</v>
      </c>
      <c r="D5349" s="16" t="s">
        <v>699</v>
      </c>
      <c r="E5349" s="17">
        <v>1</v>
      </c>
      <c r="F5349" s="18">
        <v>7.7</v>
      </c>
    </row>
    <row r="5350" spans="2:6" ht="18" customHeight="1" thickBot="1" x14ac:dyDescent="0.3">
      <c r="B5350" s="14">
        <v>46103</v>
      </c>
      <c r="C5350" s="15">
        <v>10019</v>
      </c>
      <c r="D5350" s="16" t="s">
        <v>666</v>
      </c>
      <c r="E5350" s="17">
        <v>1</v>
      </c>
      <c r="F5350" s="18">
        <v>8.9</v>
      </c>
    </row>
    <row r="5351" spans="2:6" ht="18" customHeight="1" thickBot="1" x14ac:dyDescent="0.3">
      <c r="B5351" s="14">
        <v>46103</v>
      </c>
      <c r="C5351" s="15">
        <v>10199</v>
      </c>
      <c r="D5351" s="16" t="s">
        <v>737</v>
      </c>
      <c r="E5351" s="17">
        <v>1</v>
      </c>
      <c r="F5351" s="18">
        <v>8.9</v>
      </c>
    </row>
    <row r="5352" spans="2:6" ht="18" customHeight="1" thickBot="1" x14ac:dyDescent="0.3">
      <c r="B5352" s="14">
        <v>46103</v>
      </c>
      <c r="C5352" s="15">
        <v>10201</v>
      </c>
      <c r="D5352" s="16" t="s">
        <v>732</v>
      </c>
      <c r="E5352" s="17">
        <v>1</v>
      </c>
      <c r="F5352" s="18">
        <v>8.9</v>
      </c>
    </row>
    <row r="5353" spans="2:6" ht="18" customHeight="1" thickBot="1" x14ac:dyDescent="0.3">
      <c r="B5353" s="14">
        <v>46103</v>
      </c>
      <c r="C5353" s="15" t="s">
        <v>116</v>
      </c>
      <c r="D5353" s="16" t="s">
        <v>665</v>
      </c>
      <c r="E5353" s="17">
        <v>1</v>
      </c>
      <c r="F5353" s="18">
        <v>5.5</v>
      </c>
    </row>
    <row r="5354" spans="2:6" ht="18" customHeight="1" thickBot="1" x14ac:dyDescent="0.3">
      <c r="B5354" s="14">
        <v>46103</v>
      </c>
      <c r="C5354" s="15" t="s">
        <v>117</v>
      </c>
      <c r="D5354" s="16" t="s">
        <v>648</v>
      </c>
      <c r="E5354" s="17">
        <v>2</v>
      </c>
      <c r="F5354" s="18">
        <v>11</v>
      </c>
    </row>
    <row r="5355" spans="2:6" ht="18" customHeight="1" thickBot="1" x14ac:dyDescent="0.3">
      <c r="B5355" s="14">
        <v>46103</v>
      </c>
      <c r="C5355" s="15" t="s">
        <v>118</v>
      </c>
      <c r="D5355" s="16" t="s">
        <v>649</v>
      </c>
      <c r="E5355" s="17">
        <v>1</v>
      </c>
      <c r="F5355" s="18">
        <v>5.5</v>
      </c>
    </row>
    <row r="5356" spans="2:6" ht="18" customHeight="1" thickBot="1" x14ac:dyDescent="0.3">
      <c r="B5356" s="14">
        <v>46103</v>
      </c>
      <c r="C5356" s="15" t="s">
        <v>119</v>
      </c>
      <c r="D5356" s="16" t="s">
        <v>657</v>
      </c>
      <c r="E5356" s="17">
        <v>1</v>
      </c>
      <c r="F5356" s="18">
        <v>5.5</v>
      </c>
    </row>
    <row r="5357" spans="2:6" ht="18" customHeight="1" thickBot="1" x14ac:dyDescent="0.3">
      <c r="B5357" s="14">
        <v>46103</v>
      </c>
      <c r="C5357" s="15" t="s">
        <v>121</v>
      </c>
      <c r="D5357" s="16" t="s">
        <v>658</v>
      </c>
      <c r="E5357" s="17">
        <v>1</v>
      </c>
      <c r="F5357" s="18">
        <v>5.5</v>
      </c>
    </row>
    <row r="5358" spans="2:6" ht="18" customHeight="1" thickBot="1" x14ac:dyDescent="0.3">
      <c r="B5358" s="14">
        <v>46103</v>
      </c>
      <c r="C5358" s="15" t="s">
        <v>122</v>
      </c>
      <c r="D5358" s="16" t="s">
        <v>650</v>
      </c>
      <c r="E5358" s="17">
        <v>2</v>
      </c>
      <c r="F5358" s="18">
        <v>11</v>
      </c>
    </row>
    <row r="5359" spans="2:6" ht="18" customHeight="1" thickBot="1" x14ac:dyDescent="0.3">
      <c r="B5359" s="14">
        <v>46103</v>
      </c>
      <c r="C5359" s="15" t="s">
        <v>131</v>
      </c>
      <c r="D5359" s="16" t="s">
        <v>387</v>
      </c>
      <c r="E5359" s="17">
        <v>2</v>
      </c>
      <c r="F5359" s="18">
        <v>11</v>
      </c>
    </row>
    <row r="5360" spans="2:6" ht="18" customHeight="1" thickBot="1" x14ac:dyDescent="0.3">
      <c r="B5360" s="14">
        <v>46103</v>
      </c>
      <c r="C5360" s="15" t="s">
        <v>140</v>
      </c>
      <c r="D5360" s="16" t="s">
        <v>396</v>
      </c>
      <c r="E5360" s="17">
        <v>1</v>
      </c>
      <c r="F5360" s="18">
        <v>5</v>
      </c>
    </row>
    <row r="5361" spans="2:6" ht="18" customHeight="1" thickBot="1" x14ac:dyDescent="0.3">
      <c r="B5361" s="14">
        <v>46103</v>
      </c>
      <c r="C5361" s="15">
        <v>10</v>
      </c>
      <c r="D5361" s="16" t="s">
        <v>700</v>
      </c>
      <c r="E5361" s="17">
        <v>1</v>
      </c>
      <c r="F5361" s="18">
        <v>1</v>
      </c>
    </row>
    <row r="5362" spans="2:6" ht="18" customHeight="1" thickBot="1" x14ac:dyDescent="0.3">
      <c r="B5362" s="14">
        <v>46103</v>
      </c>
      <c r="C5362" s="15">
        <v>10008</v>
      </c>
      <c r="D5362" s="16" t="s">
        <v>652</v>
      </c>
      <c r="E5362" s="17">
        <v>1</v>
      </c>
      <c r="F5362" s="18">
        <v>2.2000000000000002</v>
      </c>
    </row>
    <row r="5363" spans="2:6" ht="18" customHeight="1" thickBot="1" x14ac:dyDescent="0.3">
      <c r="B5363" s="22">
        <v>46103</v>
      </c>
      <c r="C5363" s="23">
        <v>10009</v>
      </c>
      <c r="D5363" s="24" t="s">
        <v>660</v>
      </c>
      <c r="E5363" s="25">
        <v>2</v>
      </c>
      <c r="F5363" s="26">
        <v>3</v>
      </c>
    </row>
    <row r="5364" spans="2:6" ht="17.100000000000001" customHeight="1" x14ac:dyDescent="0.25">
      <c r="B5364" s="14">
        <v>46103</v>
      </c>
      <c r="C5364" s="15" t="s">
        <v>103</v>
      </c>
      <c r="D5364" s="16" t="s">
        <v>653</v>
      </c>
      <c r="E5364" s="17">
        <v>1</v>
      </c>
      <c r="F5364" s="18">
        <v>5.8</v>
      </c>
    </row>
    <row r="5365" spans="2:6" ht="18" customHeight="1" thickBot="1" x14ac:dyDescent="0.3">
      <c r="B5365" s="14">
        <v>46103</v>
      </c>
      <c r="C5365" s="15" t="s">
        <v>104</v>
      </c>
      <c r="D5365" s="16" t="s">
        <v>360</v>
      </c>
      <c r="E5365" s="17">
        <v>1</v>
      </c>
      <c r="F5365" s="18">
        <v>5.8</v>
      </c>
    </row>
    <row r="5366" spans="2:6" ht="18" customHeight="1" thickBot="1" x14ac:dyDescent="0.3">
      <c r="B5366" s="14">
        <v>46103</v>
      </c>
      <c r="C5366" s="15" t="s">
        <v>106</v>
      </c>
      <c r="D5366" s="16" t="s">
        <v>710</v>
      </c>
      <c r="E5366" s="17">
        <v>1</v>
      </c>
      <c r="F5366" s="18">
        <v>5</v>
      </c>
    </row>
    <row r="5367" spans="2:6" ht="18" customHeight="1" thickBot="1" x14ac:dyDescent="0.3">
      <c r="B5367" s="14">
        <v>46103</v>
      </c>
      <c r="C5367" s="15" t="s">
        <v>107</v>
      </c>
      <c r="D5367" s="16" t="s">
        <v>705</v>
      </c>
      <c r="E5367" s="17">
        <v>1</v>
      </c>
      <c r="F5367" s="18">
        <v>5</v>
      </c>
    </row>
    <row r="5368" spans="2:6" ht="18" customHeight="1" thickBot="1" x14ac:dyDescent="0.3">
      <c r="B5368" s="14">
        <v>46103</v>
      </c>
      <c r="C5368" s="15" t="s">
        <v>109</v>
      </c>
      <c r="D5368" s="16" t="s">
        <v>724</v>
      </c>
      <c r="E5368" s="17">
        <v>1</v>
      </c>
      <c r="F5368" s="18">
        <v>5.8</v>
      </c>
    </row>
    <row r="5369" spans="2:6" ht="18" customHeight="1" thickBot="1" x14ac:dyDescent="0.3">
      <c r="B5369" s="14">
        <v>46103</v>
      </c>
      <c r="C5369" s="15" t="s">
        <v>110</v>
      </c>
      <c r="D5369" s="16" t="s">
        <v>667</v>
      </c>
      <c r="E5369" s="17">
        <v>1</v>
      </c>
      <c r="F5369" s="18">
        <v>5.8</v>
      </c>
    </row>
    <row r="5370" spans="2:6" ht="18" customHeight="1" thickBot="1" x14ac:dyDescent="0.3">
      <c r="B5370" s="14">
        <v>46103</v>
      </c>
      <c r="C5370" s="15" t="s">
        <v>111</v>
      </c>
      <c r="D5370" s="16" t="s">
        <v>367</v>
      </c>
      <c r="E5370" s="17">
        <v>7</v>
      </c>
      <c r="F5370" s="18">
        <v>40.6</v>
      </c>
    </row>
    <row r="5371" spans="2:6" ht="18" customHeight="1" thickBot="1" x14ac:dyDescent="0.3">
      <c r="B5371" s="14">
        <v>46103</v>
      </c>
      <c r="C5371" s="15" t="s">
        <v>114</v>
      </c>
      <c r="D5371" s="16" t="s">
        <v>370</v>
      </c>
      <c r="E5371" s="17">
        <v>1</v>
      </c>
      <c r="F5371" s="18">
        <v>5.5</v>
      </c>
    </row>
    <row r="5372" spans="2:6" ht="18" customHeight="1" thickBot="1" x14ac:dyDescent="0.3">
      <c r="B5372" s="14">
        <v>46103</v>
      </c>
      <c r="C5372" s="15" t="s">
        <v>129</v>
      </c>
      <c r="D5372" s="16" t="s">
        <v>385</v>
      </c>
      <c r="E5372" s="17">
        <v>2</v>
      </c>
      <c r="F5372" s="18">
        <v>11</v>
      </c>
    </row>
    <row r="5373" spans="2:6" ht="18" customHeight="1" thickBot="1" x14ac:dyDescent="0.3">
      <c r="B5373" s="14">
        <v>46103</v>
      </c>
      <c r="C5373" s="15" t="s">
        <v>130</v>
      </c>
      <c r="D5373" s="16" t="s">
        <v>386</v>
      </c>
      <c r="E5373" s="17">
        <v>3</v>
      </c>
      <c r="F5373" s="18">
        <v>17.399999999999999</v>
      </c>
    </row>
    <row r="5374" spans="2:6" ht="18" customHeight="1" thickBot="1" x14ac:dyDescent="0.3">
      <c r="B5374" s="14">
        <v>46103</v>
      </c>
      <c r="C5374" s="15" t="s">
        <v>132</v>
      </c>
      <c r="D5374" s="16" t="s">
        <v>388</v>
      </c>
      <c r="E5374" s="17">
        <v>1</v>
      </c>
      <c r="F5374" s="18">
        <v>5.8</v>
      </c>
    </row>
    <row r="5375" spans="2:6" ht="18" customHeight="1" thickBot="1" x14ac:dyDescent="0.3">
      <c r="B5375" s="14">
        <v>46103</v>
      </c>
      <c r="C5375" s="15" t="s">
        <v>136</v>
      </c>
      <c r="D5375" s="16" t="s">
        <v>726</v>
      </c>
      <c r="E5375" s="17">
        <v>2</v>
      </c>
      <c r="F5375" s="18">
        <v>10</v>
      </c>
    </row>
    <row r="5376" spans="2:6" ht="18" customHeight="1" thickBot="1" x14ac:dyDescent="0.3">
      <c r="B5376" s="14">
        <v>46103</v>
      </c>
      <c r="C5376" s="15" t="s">
        <v>138</v>
      </c>
      <c r="D5376" s="16" t="s">
        <v>394</v>
      </c>
      <c r="E5376" s="17">
        <v>1</v>
      </c>
      <c r="F5376" s="18">
        <v>5.5</v>
      </c>
    </row>
    <row r="5377" spans="2:6" ht="18" customHeight="1" thickBot="1" x14ac:dyDescent="0.3">
      <c r="B5377" s="14">
        <v>46103</v>
      </c>
      <c r="C5377" s="15" t="s">
        <v>160</v>
      </c>
      <c r="D5377" s="16" t="s">
        <v>416</v>
      </c>
      <c r="E5377" s="17">
        <v>1</v>
      </c>
      <c r="F5377" s="18">
        <v>5.8</v>
      </c>
    </row>
    <row r="5378" spans="2:6" ht="18" customHeight="1" thickBot="1" x14ac:dyDescent="0.3">
      <c r="B5378" s="14">
        <v>46103</v>
      </c>
      <c r="C5378" s="15" t="s">
        <v>161</v>
      </c>
      <c r="D5378" s="16" t="s">
        <v>417</v>
      </c>
      <c r="E5378" s="17">
        <v>1</v>
      </c>
      <c r="F5378" s="18">
        <v>5.5</v>
      </c>
    </row>
    <row r="5379" spans="2:6" ht="18" customHeight="1" thickBot="1" x14ac:dyDescent="0.3">
      <c r="B5379" s="14">
        <v>46103</v>
      </c>
      <c r="C5379" s="15" t="s">
        <v>170</v>
      </c>
      <c r="D5379" s="16" t="s">
        <v>676</v>
      </c>
      <c r="E5379" s="17">
        <v>1</v>
      </c>
      <c r="F5379" s="18">
        <v>5.5</v>
      </c>
    </row>
    <row r="5380" spans="2:6" ht="18" customHeight="1" thickBot="1" x14ac:dyDescent="0.3">
      <c r="B5380" s="14">
        <v>46103</v>
      </c>
      <c r="C5380" s="15" t="s">
        <v>171</v>
      </c>
      <c r="D5380" s="16" t="s">
        <v>670</v>
      </c>
      <c r="E5380" s="17">
        <v>1</v>
      </c>
      <c r="F5380" s="18">
        <v>6</v>
      </c>
    </row>
    <row r="5381" spans="2:6" ht="18" customHeight="1" thickBot="1" x14ac:dyDescent="0.3">
      <c r="B5381" s="14">
        <v>46103</v>
      </c>
      <c r="C5381" s="15" t="s">
        <v>172</v>
      </c>
      <c r="D5381" s="16" t="s">
        <v>643</v>
      </c>
      <c r="E5381" s="17">
        <v>2</v>
      </c>
      <c r="F5381" s="18">
        <v>11.4</v>
      </c>
    </row>
    <row r="5382" spans="2:6" ht="18" customHeight="1" thickBot="1" x14ac:dyDescent="0.3">
      <c r="B5382" s="14">
        <v>46103</v>
      </c>
      <c r="C5382" s="15" t="s">
        <v>176</v>
      </c>
      <c r="D5382" s="16" t="s">
        <v>432</v>
      </c>
      <c r="E5382" s="17">
        <v>1</v>
      </c>
      <c r="F5382" s="18">
        <v>5.8</v>
      </c>
    </row>
    <row r="5383" spans="2:6" ht="18" customHeight="1" thickBot="1" x14ac:dyDescent="0.3">
      <c r="B5383" s="14">
        <v>46103</v>
      </c>
      <c r="C5383" s="15" t="s">
        <v>184</v>
      </c>
      <c r="D5383" s="16" t="s">
        <v>440</v>
      </c>
      <c r="E5383" s="17">
        <v>2</v>
      </c>
      <c r="F5383" s="18">
        <v>11</v>
      </c>
    </row>
    <row r="5384" spans="2:6" ht="18" customHeight="1" thickBot="1" x14ac:dyDescent="0.3">
      <c r="B5384" s="14">
        <v>46103</v>
      </c>
      <c r="C5384" s="15" t="s">
        <v>191</v>
      </c>
      <c r="D5384" s="16" t="s">
        <v>447</v>
      </c>
      <c r="E5384" s="17">
        <v>1</v>
      </c>
      <c r="F5384" s="18">
        <v>5.5</v>
      </c>
    </row>
    <row r="5385" spans="2:6" ht="18" customHeight="1" thickBot="1" x14ac:dyDescent="0.3">
      <c r="B5385" s="14">
        <v>46103</v>
      </c>
      <c r="C5385" s="15" t="s">
        <v>192</v>
      </c>
      <c r="D5385" s="16" t="s">
        <v>448</v>
      </c>
      <c r="E5385" s="17">
        <v>1</v>
      </c>
      <c r="F5385" s="18">
        <v>5.5</v>
      </c>
    </row>
    <row r="5386" spans="2:6" ht="18" customHeight="1" thickBot="1" x14ac:dyDescent="0.3">
      <c r="B5386" s="14">
        <v>46103</v>
      </c>
      <c r="C5386" s="15" t="s">
        <v>195</v>
      </c>
      <c r="D5386" s="16" t="s">
        <v>451</v>
      </c>
      <c r="E5386" s="17">
        <v>8</v>
      </c>
      <c r="F5386" s="18">
        <v>46.4</v>
      </c>
    </row>
    <row r="5387" spans="2:6" ht="18" customHeight="1" thickBot="1" x14ac:dyDescent="0.3">
      <c r="B5387" s="14">
        <v>46103</v>
      </c>
      <c r="C5387" s="15" t="s">
        <v>201</v>
      </c>
      <c r="D5387" s="16" t="s">
        <v>664</v>
      </c>
      <c r="E5387" s="17">
        <v>2</v>
      </c>
      <c r="F5387" s="18">
        <v>11.6</v>
      </c>
    </row>
    <row r="5388" spans="2:6" ht="18" customHeight="1" thickBot="1" x14ac:dyDescent="0.3">
      <c r="B5388" s="14">
        <v>46103</v>
      </c>
      <c r="C5388" s="15" t="s">
        <v>215</v>
      </c>
      <c r="D5388" s="16" t="s">
        <v>471</v>
      </c>
      <c r="E5388" s="17">
        <v>4</v>
      </c>
      <c r="F5388" s="18">
        <v>27.2</v>
      </c>
    </row>
    <row r="5389" spans="2:6" ht="18" customHeight="1" thickBot="1" x14ac:dyDescent="0.3">
      <c r="B5389" s="14">
        <v>46103</v>
      </c>
      <c r="C5389" s="15" t="s">
        <v>216</v>
      </c>
      <c r="D5389" s="16" t="s">
        <v>472</v>
      </c>
      <c r="E5389" s="17">
        <v>2</v>
      </c>
      <c r="F5389" s="18">
        <v>12.6</v>
      </c>
    </row>
    <row r="5390" spans="2:6" ht="18" customHeight="1" thickBot="1" x14ac:dyDescent="0.3">
      <c r="B5390" s="14">
        <v>46103</v>
      </c>
      <c r="C5390" s="15" t="s">
        <v>219</v>
      </c>
      <c r="D5390" s="16" t="s">
        <v>475</v>
      </c>
      <c r="E5390" s="17">
        <v>4</v>
      </c>
      <c r="F5390" s="18">
        <v>25.2</v>
      </c>
    </row>
    <row r="5391" spans="2:6" ht="18" customHeight="1" thickBot="1" x14ac:dyDescent="0.3">
      <c r="B5391" s="14">
        <v>46103</v>
      </c>
      <c r="C5391" s="15" t="s">
        <v>221</v>
      </c>
      <c r="D5391" s="16" t="s">
        <v>477</v>
      </c>
      <c r="E5391" s="17">
        <v>1</v>
      </c>
      <c r="F5391" s="18">
        <v>6</v>
      </c>
    </row>
    <row r="5392" spans="2:6" ht="18" customHeight="1" thickBot="1" x14ac:dyDescent="0.3">
      <c r="B5392" s="14">
        <v>46103</v>
      </c>
      <c r="C5392" s="15" t="s">
        <v>225</v>
      </c>
      <c r="D5392" s="16" t="s">
        <v>481</v>
      </c>
      <c r="E5392" s="17">
        <v>1</v>
      </c>
      <c r="F5392" s="18">
        <v>6.3</v>
      </c>
    </row>
    <row r="5393" spans="2:6" ht="18" customHeight="1" thickBot="1" x14ac:dyDescent="0.3">
      <c r="B5393" s="14">
        <v>46103</v>
      </c>
      <c r="C5393" s="15" t="s">
        <v>231</v>
      </c>
      <c r="D5393" s="16" t="s">
        <v>487</v>
      </c>
      <c r="E5393" s="17">
        <v>3</v>
      </c>
      <c r="F5393" s="18">
        <v>20.399999999999999</v>
      </c>
    </row>
    <row r="5394" spans="2:6" ht="18" customHeight="1" thickBot="1" x14ac:dyDescent="0.3">
      <c r="B5394" s="14">
        <v>46103</v>
      </c>
      <c r="C5394" s="15" t="s">
        <v>232</v>
      </c>
      <c r="D5394" s="16" t="s">
        <v>488</v>
      </c>
      <c r="E5394" s="17">
        <v>1</v>
      </c>
      <c r="F5394" s="18">
        <v>5.8</v>
      </c>
    </row>
    <row r="5395" spans="2:6" ht="18" customHeight="1" thickBot="1" x14ac:dyDescent="0.3">
      <c r="B5395" s="14">
        <v>46103</v>
      </c>
      <c r="C5395" s="15" t="s">
        <v>233</v>
      </c>
      <c r="D5395" s="16" t="s">
        <v>709</v>
      </c>
      <c r="E5395" s="17">
        <v>1</v>
      </c>
      <c r="F5395" s="18">
        <v>5.5</v>
      </c>
    </row>
    <row r="5396" spans="2:6" ht="18" customHeight="1" thickBot="1" x14ac:dyDescent="0.3">
      <c r="B5396" s="14">
        <v>46103</v>
      </c>
      <c r="C5396" s="15" t="s">
        <v>236</v>
      </c>
      <c r="D5396" s="16" t="s">
        <v>644</v>
      </c>
      <c r="E5396" s="17">
        <v>1</v>
      </c>
      <c r="F5396" s="18">
        <v>6.5</v>
      </c>
    </row>
    <row r="5397" spans="2:6" ht="18" customHeight="1" thickBot="1" x14ac:dyDescent="0.3">
      <c r="B5397" s="14">
        <v>46103</v>
      </c>
      <c r="C5397" s="15" t="s">
        <v>210</v>
      </c>
      <c r="D5397" s="16" t="s">
        <v>466</v>
      </c>
      <c r="E5397" s="17">
        <v>2</v>
      </c>
      <c r="F5397" s="18">
        <v>5.6</v>
      </c>
    </row>
    <row r="5398" spans="2:6" ht="18" customHeight="1" thickBot="1" x14ac:dyDescent="0.3">
      <c r="B5398" s="14">
        <v>46103</v>
      </c>
      <c r="C5398" s="15" t="s">
        <v>113</v>
      </c>
      <c r="D5398" s="16" t="s">
        <v>645</v>
      </c>
      <c r="E5398" s="17">
        <v>1</v>
      </c>
      <c r="F5398" s="18">
        <v>8</v>
      </c>
    </row>
    <row r="5399" spans="2:6" ht="18" customHeight="1" thickBot="1" x14ac:dyDescent="0.3">
      <c r="B5399" s="14">
        <v>46103</v>
      </c>
      <c r="C5399" s="15" t="s">
        <v>204</v>
      </c>
      <c r="D5399" s="16" t="s">
        <v>668</v>
      </c>
      <c r="E5399" s="17">
        <v>1</v>
      </c>
      <c r="F5399" s="18">
        <v>8.3000000000000007</v>
      </c>
    </row>
    <row r="5400" spans="2:6" ht="18" customHeight="1" thickBot="1" x14ac:dyDescent="0.3">
      <c r="B5400" s="14">
        <v>46103</v>
      </c>
      <c r="C5400" s="15">
        <v>10227</v>
      </c>
      <c r="D5400" s="16" t="s">
        <v>345</v>
      </c>
      <c r="E5400" s="17">
        <v>1</v>
      </c>
      <c r="F5400" s="18">
        <v>9</v>
      </c>
    </row>
    <row r="5401" spans="2:6" ht="18" customHeight="1" thickBot="1" x14ac:dyDescent="0.3">
      <c r="B5401" s="14">
        <v>46103</v>
      </c>
      <c r="C5401" s="15">
        <v>10230</v>
      </c>
      <c r="D5401" s="16" t="s">
        <v>745</v>
      </c>
      <c r="E5401" s="17">
        <v>1</v>
      </c>
      <c r="F5401" s="18">
        <v>9</v>
      </c>
    </row>
    <row r="5402" spans="2:6" ht="18" customHeight="1" thickBot="1" x14ac:dyDescent="0.3">
      <c r="B5402" s="14">
        <v>46103</v>
      </c>
      <c r="C5402" s="15" t="s">
        <v>116</v>
      </c>
      <c r="D5402" s="16" t="s">
        <v>665</v>
      </c>
      <c r="E5402" s="17">
        <v>2</v>
      </c>
      <c r="F5402" s="18">
        <v>11</v>
      </c>
    </row>
    <row r="5403" spans="2:6" ht="18" customHeight="1" thickBot="1" x14ac:dyDescent="0.3">
      <c r="B5403" s="14">
        <v>46103</v>
      </c>
      <c r="C5403" s="15" t="s">
        <v>118</v>
      </c>
      <c r="D5403" s="16" t="s">
        <v>649</v>
      </c>
      <c r="E5403" s="17">
        <v>1</v>
      </c>
      <c r="F5403" s="18">
        <v>5.5</v>
      </c>
    </row>
    <row r="5404" spans="2:6" ht="18" customHeight="1" thickBot="1" x14ac:dyDescent="0.3">
      <c r="B5404" s="14">
        <v>46103</v>
      </c>
      <c r="C5404" s="15" t="s">
        <v>121</v>
      </c>
      <c r="D5404" s="16" t="s">
        <v>658</v>
      </c>
      <c r="E5404" s="17">
        <v>1</v>
      </c>
      <c r="F5404" s="18">
        <v>5.5</v>
      </c>
    </row>
    <row r="5405" spans="2:6" ht="18" customHeight="1" thickBot="1" x14ac:dyDescent="0.3">
      <c r="B5405" s="14">
        <v>46103</v>
      </c>
      <c r="C5405" s="15" t="s">
        <v>123</v>
      </c>
      <c r="D5405" s="16" t="s">
        <v>651</v>
      </c>
      <c r="E5405" s="17">
        <v>4</v>
      </c>
      <c r="F5405" s="18">
        <v>22</v>
      </c>
    </row>
    <row r="5406" spans="2:6" ht="18" customHeight="1" thickBot="1" x14ac:dyDescent="0.3">
      <c r="B5406" s="14">
        <v>46103</v>
      </c>
      <c r="C5406" s="15" t="s">
        <v>131</v>
      </c>
      <c r="D5406" s="16" t="s">
        <v>387</v>
      </c>
      <c r="E5406" s="17">
        <v>2</v>
      </c>
      <c r="F5406" s="18">
        <v>11</v>
      </c>
    </row>
    <row r="5407" spans="2:6" ht="18" customHeight="1" thickBot="1" x14ac:dyDescent="0.3">
      <c r="B5407" s="14">
        <v>46103</v>
      </c>
      <c r="C5407" s="15" t="s">
        <v>140</v>
      </c>
      <c r="D5407" s="16" t="s">
        <v>396</v>
      </c>
      <c r="E5407" s="17">
        <v>1</v>
      </c>
      <c r="F5407" s="18">
        <v>5</v>
      </c>
    </row>
    <row r="5408" spans="2:6" ht="18" customHeight="1" thickBot="1" x14ac:dyDescent="0.3">
      <c r="B5408" s="14">
        <v>46103</v>
      </c>
      <c r="C5408" s="15" t="s">
        <v>142</v>
      </c>
      <c r="D5408" s="16" t="s">
        <v>659</v>
      </c>
      <c r="E5408" s="17">
        <v>2</v>
      </c>
      <c r="F5408" s="18">
        <v>8.6</v>
      </c>
    </row>
    <row r="5409" spans="2:6" ht="18" customHeight="1" thickBot="1" x14ac:dyDescent="0.3">
      <c r="B5409" s="14">
        <v>46103</v>
      </c>
      <c r="C5409" s="15">
        <v>10</v>
      </c>
      <c r="D5409" s="16" t="s">
        <v>700</v>
      </c>
      <c r="E5409" s="17">
        <v>1</v>
      </c>
      <c r="F5409" s="18">
        <v>1</v>
      </c>
    </row>
    <row r="5410" spans="2:6" ht="18" customHeight="1" thickBot="1" x14ac:dyDescent="0.3">
      <c r="B5410" s="14">
        <v>46103</v>
      </c>
      <c r="C5410" s="15">
        <v>10155</v>
      </c>
      <c r="D5410" s="16" t="s">
        <v>701</v>
      </c>
      <c r="E5410" s="17">
        <v>1</v>
      </c>
      <c r="F5410" s="18">
        <v>1.7</v>
      </c>
    </row>
    <row r="5411" spans="2:6" ht="18" customHeight="1" thickBot="1" x14ac:dyDescent="0.3">
      <c r="B5411" s="22">
        <v>46103</v>
      </c>
      <c r="C5411" s="23">
        <v>10194</v>
      </c>
      <c r="D5411" s="24" t="s">
        <v>730</v>
      </c>
      <c r="E5411" s="25">
        <v>2</v>
      </c>
      <c r="F5411" s="26">
        <v>3.4</v>
      </c>
    </row>
    <row r="5412" spans="2:6" ht="17.100000000000001" customHeight="1" x14ac:dyDescent="0.25">
      <c r="B5412" s="14">
        <v>46106</v>
      </c>
      <c r="C5412" s="15" t="s">
        <v>103</v>
      </c>
      <c r="D5412" s="16" t="s">
        <v>653</v>
      </c>
      <c r="E5412" s="17">
        <v>1</v>
      </c>
      <c r="F5412" s="18">
        <v>5.8</v>
      </c>
    </row>
    <row r="5413" spans="2:6" ht="18" customHeight="1" thickBot="1" x14ac:dyDescent="0.3">
      <c r="B5413" s="14">
        <v>46106</v>
      </c>
      <c r="C5413" s="15" t="s">
        <v>106</v>
      </c>
      <c r="D5413" s="16" t="s">
        <v>710</v>
      </c>
      <c r="E5413" s="17">
        <v>1</v>
      </c>
      <c r="F5413" s="18">
        <v>5</v>
      </c>
    </row>
    <row r="5414" spans="2:6" ht="18" customHeight="1" thickBot="1" x14ac:dyDescent="0.3">
      <c r="B5414" s="14">
        <v>46106</v>
      </c>
      <c r="C5414" s="15" t="s">
        <v>108</v>
      </c>
      <c r="D5414" s="16" t="s">
        <v>364</v>
      </c>
      <c r="E5414" s="17">
        <v>1</v>
      </c>
      <c r="F5414" s="18">
        <v>5.5</v>
      </c>
    </row>
    <row r="5415" spans="2:6" ht="18" customHeight="1" thickBot="1" x14ac:dyDescent="0.3">
      <c r="B5415" s="14">
        <v>46106</v>
      </c>
      <c r="C5415" s="15" t="s">
        <v>109</v>
      </c>
      <c r="D5415" s="16" t="s">
        <v>724</v>
      </c>
      <c r="E5415" s="17">
        <v>1</v>
      </c>
      <c r="F5415" s="18">
        <v>5.8</v>
      </c>
    </row>
    <row r="5416" spans="2:6" ht="18" customHeight="1" thickBot="1" x14ac:dyDescent="0.3">
      <c r="B5416" s="14">
        <v>46106</v>
      </c>
      <c r="C5416" s="15" t="s">
        <v>110</v>
      </c>
      <c r="D5416" s="16" t="s">
        <v>667</v>
      </c>
      <c r="E5416" s="17">
        <v>6</v>
      </c>
      <c r="F5416" s="18">
        <v>34.799999999999997</v>
      </c>
    </row>
    <row r="5417" spans="2:6" ht="18" customHeight="1" thickBot="1" x14ac:dyDescent="0.3">
      <c r="B5417" s="14">
        <v>46106</v>
      </c>
      <c r="C5417" s="15" t="s">
        <v>115</v>
      </c>
      <c r="D5417" s="16" t="s">
        <v>640</v>
      </c>
      <c r="E5417" s="17">
        <v>4</v>
      </c>
      <c r="F5417" s="18">
        <v>23.2</v>
      </c>
    </row>
    <row r="5418" spans="2:6" ht="18" customHeight="1" thickBot="1" x14ac:dyDescent="0.3">
      <c r="B5418" s="14">
        <v>46106</v>
      </c>
      <c r="C5418" s="15" t="s">
        <v>125</v>
      </c>
      <c r="D5418" s="16" t="s">
        <v>381</v>
      </c>
      <c r="E5418" s="17">
        <v>1</v>
      </c>
      <c r="F5418" s="18">
        <v>5.5</v>
      </c>
    </row>
    <row r="5419" spans="2:6" ht="18" customHeight="1" thickBot="1" x14ac:dyDescent="0.3">
      <c r="B5419" s="14">
        <v>46106</v>
      </c>
      <c r="C5419" s="15" t="s">
        <v>129</v>
      </c>
      <c r="D5419" s="16" t="s">
        <v>385</v>
      </c>
      <c r="E5419" s="17">
        <v>2</v>
      </c>
      <c r="F5419" s="18">
        <v>11</v>
      </c>
    </row>
    <row r="5420" spans="2:6" ht="18" customHeight="1" thickBot="1" x14ac:dyDescent="0.3">
      <c r="B5420" s="14">
        <v>46106</v>
      </c>
      <c r="C5420" s="15" t="s">
        <v>130</v>
      </c>
      <c r="D5420" s="16" t="s">
        <v>386</v>
      </c>
      <c r="E5420" s="17">
        <v>2</v>
      </c>
      <c r="F5420" s="18">
        <v>11.6</v>
      </c>
    </row>
    <row r="5421" spans="2:6" ht="18" customHeight="1" thickBot="1" x14ac:dyDescent="0.3">
      <c r="B5421" s="14">
        <v>46106</v>
      </c>
      <c r="C5421" s="15" t="s">
        <v>136</v>
      </c>
      <c r="D5421" s="16" t="s">
        <v>726</v>
      </c>
      <c r="E5421" s="17">
        <v>1</v>
      </c>
      <c r="F5421" s="18">
        <v>5</v>
      </c>
    </row>
    <row r="5422" spans="2:6" ht="18" customHeight="1" thickBot="1" x14ac:dyDescent="0.3">
      <c r="B5422" s="14">
        <v>46106</v>
      </c>
      <c r="C5422" s="15" t="s">
        <v>138</v>
      </c>
      <c r="D5422" s="16" t="s">
        <v>394</v>
      </c>
      <c r="E5422" s="17">
        <v>1</v>
      </c>
      <c r="F5422" s="18">
        <v>5.5</v>
      </c>
    </row>
    <row r="5423" spans="2:6" ht="18" customHeight="1" thickBot="1" x14ac:dyDescent="0.3">
      <c r="B5423" s="14">
        <v>46106</v>
      </c>
      <c r="C5423" s="15" t="s">
        <v>157</v>
      </c>
      <c r="D5423" s="16" t="s">
        <v>413</v>
      </c>
      <c r="E5423" s="17">
        <v>1</v>
      </c>
      <c r="F5423" s="18">
        <v>6.5</v>
      </c>
    </row>
    <row r="5424" spans="2:6" ht="18" customHeight="1" thickBot="1" x14ac:dyDescent="0.3">
      <c r="B5424" s="14">
        <v>46106</v>
      </c>
      <c r="C5424" s="15" t="s">
        <v>172</v>
      </c>
      <c r="D5424" s="16" t="s">
        <v>643</v>
      </c>
      <c r="E5424" s="17">
        <v>1</v>
      </c>
      <c r="F5424" s="18">
        <v>5.7</v>
      </c>
    </row>
    <row r="5425" spans="2:6" ht="18" customHeight="1" thickBot="1" x14ac:dyDescent="0.3">
      <c r="B5425" s="14">
        <v>46106</v>
      </c>
      <c r="C5425" s="15" t="s">
        <v>184</v>
      </c>
      <c r="D5425" s="16" t="s">
        <v>440</v>
      </c>
      <c r="E5425" s="17">
        <v>2</v>
      </c>
      <c r="F5425" s="18">
        <v>11</v>
      </c>
    </row>
    <row r="5426" spans="2:6" ht="18" customHeight="1" thickBot="1" x14ac:dyDescent="0.3">
      <c r="B5426" s="14">
        <v>46106</v>
      </c>
      <c r="C5426" s="15" t="s">
        <v>192</v>
      </c>
      <c r="D5426" s="16" t="s">
        <v>448</v>
      </c>
      <c r="E5426" s="17">
        <v>1</v>
      </c>
      <c r="F5426" s="18">
        <v>5.5</v>
      </c>
    </row>
    <row r="5427" spans="2:6" ht="18" customHeight="1" thickBot="1" x14ac:dyDescent="0.3">
      <c r="B5427" s="14">
        <v>46106</v>
      </c>
      <c r="C5427" s="15" t="s">
        <v>195</v>
      </c>
      <c r="D5427" s="16" t="s">
        <v>451</v>
      </c>
      <c r="E5427" s="17">
        <v>9</v>
      </c>
      <c r="F5427" s="18">
        <v>52.2</v>
      </c>
    </row>
    <row r="5428" spans="2:6" ht="18" customHeight="1" thickBot="1" x14ac:dyDescent="0.3">
      <c r="B5428" s="14">
        <v>46106</v>
      </c>
      <c r="C5428" s="15" t="s">
        <v>201</v>
      </c>
      <c r="D5428" s="16" t="s">
        <v>664</v>
      </c>
      <c r="E5428" s="17">
        <v>3</v>
      </c>
      <c r="F5428" s="18">
        <v>17.399999999999999</v>
      </c>
    </row>
    <row r="5429" spans="2:6" ht="18" customHeight="1" thickBot="1" x14ac:dyDescent="0.3">
      <c r="B5429" s="14">
        <v>46106</v>
      </c>
      <c r="C5429" s="15" t="s">
        <v>205</v>
      </c>
      <c r="D5429" s="16" t="s">
        <v>461</v>
      </c>
      <c r="E5429" s="17">
        <v>1</v>
      </c>
      <c r="F5429" s="18">
        <v>5.7</v>
      </c>
    </row>
    <row r="5430" spans="2:6" ht="18" customHeight="1" thickBot="1" x14ac:dyDescent="0.3">
      <c r="B5430" s="14">
        <v>46106</v>
      </c>
      <c r="C5430" s="15" t="s">
        <v>215</v>
      </c>
      <c r="D5430" s="16" t="s">
        <v>471</v>
      </c>
      <c r="E5430" s="17">
        <v>8</v>
      </c>
      <c r="F5430" s="18">
        <v>54.4</v>
      </c>
    </row>
    <row r="5431" spans="2:6" ht="18" customHeight="1" thickBot="1" x14ac:dyDescent="0.3">
      <c r="B5431" s="14">
        <v>46106</v>
      </c>
      <c r="C5431" s="15" t="s">
        <v>219</v>
      </c>
      <c r="D5431" s="16" t="s">
        <v>475</v>
      </c>
      <c r="E5431" s="17">
        <v>5</v>
      </c>
      <c r="F5431" s="18">
        <v>31.5</v>
      </c>
    </row>
    <row r="5432" spans="2:6" ht="18" customHeight="1" thickBot="1" x14ac:dyDescent="0.3">
      <c r="B5432" s="14">
        <v>46106</v>
      </c>
      <c r="C5432" s="15" t="s">
        <v>225</v>
      </c>
      <c r="D5432" s="16" t="s">
        <v>481</v>
      </c>
      <c r="E5432" s="17">
        <v>2</v>
      </c>
      <c r="F5432" s="18">
        <v>12.6</v>
      </c>
    </row>
    <row r="5433" spans="2:6" ht="18" customHeight="1" thickBot="1" x14ac:dyDescent="0.3">
      <c r="B5433" s="14">
        <v>46106</v>
      </c>
      <c r="C5433" s="15" t="s">
        <v>231</v>
      </c>
      <c r="D5433" s="16" t="s">
        <v>487</v>
      </c>
      <c r="E5433" s="17">
        <v>2</v>
      </c>
      <c r="F5433" s="18">
        <v>13.6</v>
      </c>
    </row>
    <row r="5434" spans="2:6" ht="18" customHeight="1" thickBot="1" x14ac:dyDescent="0.3">
      <c r="B5434" s="14">
        <v>46106</v>
      </c>
      <c r="C5434" s="15" t="s">
        <v>210</v>
      </c>
      <c r="D5434" s="16" t="s">
        <v>466</v>
      </c>
      <c r="E5434" s="17">
        <v>1</v>
      </c>
      <c r="F5434" s="18">
        <v>2.8</v>
      </c>
    </row>
    <row r="5435" spans="2:6" ht="18" customHeight="1" thickBot="1" x14ac:dyDescent="0.3">
      <c r="B5435" s="14">
        <v>46106</v>
      </c>
      <c r="C5435" s="15" t="s">
        <v>202</v>
      </c>
      <c r="D5435" s="16" t="s">
        <v>699</v>
      </c>
      <c r="E5435" s="17">
        <v>1</v>
      </c>
      <c r="F5435" s="18">
        <v>7.7</v>
      </c>
    </row>
    <row r="5436" spans="2:6" ht="18" customHeight="1" thickBot="1" x14ac:dyDescent="0.3">
      <c r="B5436" s="14">
        <v>46106</v>
      </c>
      <c r="C5436" s="15">
        <v>10202</v>
      </c>
      <c r="D5436" s="16" t="s">
        <v>748</v>
      </c>
      <c r="E5436" s="17">
        <v>1</v>
      </c>
      <c r="F5436" s="18">
        <v>8.9</v>
      </c>
    </row>
    <row r="5437" spans="2:6" ht="18" customHeight="1" thickBot="1" x14ac:dyDescent="0.3">
      <c r="B5437" s="14">
        <v>46106</v>
      </c>
      <c r="C5437" s="15" t="s">
        <v>116</v>
      </c>
      <c r="D5437" s="16" t="s">
        <v>665</v>
      </c>
      <c r="E5437" s="17">
        <v>1</v>
      </c>
      <c r="F5437" s="18">
        <v>5.5</v>
      </c>
    </row>
    <row r="5438" spans="2:6" ht="18" customHeight="1" thickBot="1" x14ac:dyDescent="0.3">
      <c r="B5438" s="14">
        <v>46106</v>
      </c>
      <c r="C5438" s="15" t="s">
        <v>118</v>
      </c>
      <c r="D5438" s="16" t="s">
        <v>649</v>
      </c>
      <c r="E5438" s="17">
        <v>3</v>
      </c>
      <c r="F5438" s="18">
        <v>16.5</v>
      </c>
    </row>
    <row r="5439" spans="2:6" ht="18" customHeight="1" thickBot="1" x14ac:dyDescent="0.3">
      <c r="B5439" s="14">
        <v>46106</v>
      </c>
      <c r="C5439" s="15" t="s">
        <v>121</v>
      </c>
      <c r="D5439" s="16" t="s">
        <v>658</v>
      </c>
      <c r="E5439" s="17">
        <v>1</v>
      </c>
      <c r="F5439" s="18">
        <v>5.5</v>
      </c>
    </row>
    <row r="5440" spans="2:6" ht="18" customHeight="1" thickBot="1" x14ac:dyDescent="0.3">
      <c r="B5440" s="14">
        <v>46106</v>
      </c>
      <c r="C5440" s="15" t="s">
        <v>123</v>
      </c>
      <c r="D5440" s="16" t="s">
        <v>651</v>
      </c>
      <c r="E5440" s="17">
        <v>6</v>
      </c>
      <c r="F5440" s="18">
        <v>33</v>
      </c>
    </row>
    <row r="5441" spans="2:6" ht="18" customHeight="1" thickBot="1" x14ac:dyDescent="0.3">
      <c r="B5441" s="14">
        <v>46106</v>
      </c>
      <c r="C5441" s="15" t="s">
        <v>140</v>
      </c>
      <c r="D5441" s="16" t="s">
        <v>396</v>
      </c>
      <c r="E5441" s="17">
        <v>1</v>
      </c>
      <c r="F5441" s="18">
        <v>5</v>
      </c>
    </row>
    <row r="5442" spans="2:6" ht="18" customHeight="1" thickBot="1" x14ac:dyDescent="0.3">
      <c r="B5442" s="14">
        <v>46106</v>
      </c>
      <c r="C5442" s="15" t="s">
        <v>142</v>
      </c>
      <c r="D5442" s="16" t="s">
        <v>659</v>
      </c>
      <c r="E5442" s="17">
        <v>2</v>
      </c>
      <c r="F5442" s="18">
        <v>8.6</v>
      </c>
    </row>
    <row r="5443" spans="2:6" ht="18" customHeight="1" thickBot="1" x14ac:dyDescent="0.3">
      <c r="B5443" s="14">
        <v>46106</v>
      </c>
      <c r="C5443" s="15">
        <v>10009</v>
      </c>
      <c r="D5443" s="16" t="s">
        <v>660</v>
      </c>
      <c r="E5443" s="17">
        <v>1</v>
      </c>
      <c r="F5443" s="18">
        <v>1.5</v>
      </c>
    </row>
    <row r="5444" spans="2:6" ht="18" customHeight="1" thickBot="1" x14ac:dyDescent="0.3">
      <c r="B5444" s="14">
        <v>46106</v>
      </c>
      <c r="C5444" s="15">
        <v>10155</v>
      </c>
      <c r="D5444" s="16" t="s">
        <v>701</v>
      </c>
      <c r="E5444" s="17">
        <v>1</v>
      </c>
      <c r="F5444" s="18">
        <v>1.7</v>
      </c>
    </row>
    <row r="5445" spans="2:6" ht="18" customHeight="1" thickBot="1" x14ac:dyDescent="0.3">
      <c r="B5445" s="22">
        <v>46106</v>
      </c>
      <c r="C5445" s="23">
        <v>10193</v>
      </c>
      <c r="D5445" s="24" t="s">
        <v>731</v>
      </c>
      <c r="E5445" s="25">
        <v>1</v>
      </c>
      <c r="F5445" s="26">
        <v>2.5</v>
      </c>
    </row>
    <row r="5446" spans="2:6" ht="17.100000000000001" customHeight="1" x14ac:dyDescent="0.25">
      <c r="B5446" s="14">
        <v>46106</v>
      </c>
      <c r="C5446" s="15" t="s">
        <v>103</v>
      </c>
      <c r="D5446" s="16" t="s">
        <v>653</v>
      </c>
      <c r="E5446" s="17">
        <v>1</v>
      </c>
      <c r="F5446" s="18">
        <v>5.8</v>
      </c>
    </row>
    <row r="5447" spans="2:6" ht="18" customHeight="1" thickBot="1" x14ac:dyDescent="0.3">
      <c r="B5447" s="14">
        <v>46106</v>
      </c>
      <c r="C5447" s="15" t="s">
        <v>106</v>
      </c>
      <c r="D5447" s="16" t="s">
        <v>710</v>
      </c>
      <c r="E5447" s="17">
        <v>1</v>
      </c>
      <c r="F5447" s="18">
        <v>5</v>
      </c>
    </row>
    <row r="5448" spans="2:6" ht="18" customHeight="1" thickBot="1" x14ac:dyDescent="0.3">
      <c r="B5448" s="14">
        <v>46106</v>
      </c>
      <c r="C5448" s="15" t="s">
        <v>110</v>
      </c>
      <c r="D5448" s="16" t="s">
        <v>667</v>
      </c>
      <c r="E5448" s="17">
        <v>3</v>
      </c>
      <c r="F5448" s="18">
        <v>17.399999999999999</v>
      </c>
    </row>
    <row r="5449" spans="2:6" ht="18" customHeight="1" thickBot="1" x14ac:dyDescent="0.3">
      <c r="B5449" s="14">
        <v>46106</v>
      </c>
      <c r="C5449" s="15" t="s">
        <v>114</v>
      </c>
      <c r="D5449" s="16" t="s">
        <v>370</v>
      </c>
      <c r="E5449" s="17">
        <v>1</v>
      </c>
      <c r="F5449" s="18">
        <v>5.5</v>
      </c>
    </row>
    <row r="5450" spans="2:6" ht="18" customHeight="1" thickBot="1" x14ac:dyDescent="0.3">
      <c r="B5450" s="14">
        <v>46106</v>
      </c>
      <c r="C5450" s="15" t="s">
        <v>115</v>
      </c>
      <c r="D5450" s="16" t="s">
        <v>640</v>
      </c>
      <c r="E5450" s="17">
        <v>1</v>
      </c>
      <c r="F5450" s="18">
        <v>5.8</v>
      </c>
    </row>
    <row r="5451" spans="2:6" ht="18" customHeight="1" thickBot="1" x14ac:dyDescent="0.3">
      <c r="B5451" s="14">
        <v>46106</v>
      </c>
      <c r="C5451" s="15" t="s">
        <v>125</v>
      </c>
      <c r="D5451" s="16" t="s">
        <v>381</v>
      </c>
      <c r="E5451" s="17">
        <v>1</v>
      </c>
      <c r="F5451" s="18">
        <v>5.5</v>
      </c>
    </row>
    <row r="5452" spans="2:6" ht="18" customHeight="1" thickBot="1" x14ac:dyDescent="0.3">
      <c r="B5452" s="14">
        <v>46106</v>
      </c>
      <c r="C5452" s="15" t="s">
        <v>129</v>
      </c>
      <c r="D5452" s="16" t="s">
        <v>385</v>
      </c>
      <c r="E5452" s="17">
        <v>3</v>
      </c>
      <c r="F5452" s="18">
        <v>16.5</v>
      </c>
    </row>
    <row r="5453" spans="2:6" ht="18" customHeight="1" thickBot="1" x14ac:dyDescent="0.3">
      <c r="B5453" s="14">
        <v>46106</v>
      </c>
      <c r="C5453" s="15" t="s">
        <v>130</v>
      </c>
      <c r="D5453" s="16" t="s">
        <v>386</v>
      </c>
      <c r="E5453" s="17">
        <v>1</v>
      </c>
      <c r="F5453" s="18">
        <v>5.8</v>
      </c>
    </row>
    <row r="5454" spans="2:6" ht="18" customHeight="1" thickBot="1" x14ac:dyDescent="0.3">
      <c r="B5454" s="14">
        <v>46106</v>
      </c>
      <c r="C5454" s="15" t="s">
        <v>138</v>
      </c>
      <c r="D5454" s="16" t="s">
        <v>394</v>
      </c>
      <c r="E5454" s="17">
        <v>1</v>
      </c>
      <c r="F5454" s="18">
        <v>5.5</v>
      </c>
    </row>
    <row r="5455" spans="2:6" ht="18" customHeight="1" thickBot="1" x14ac:dyDescent="0.3">
      <c r="B5455" s="14">
        <v>46106</v>
      </c>
      <c r="C5455" s="15" t="s">
        <v>139</v>
      </c>
      <c r="D5455" s="16" t="s">
        <v>395</v>
      </c>
      <c r="E5455" s="17">
        <v>2</v>
      </c>
      <c r="F5455" s="18">
        <v>11</v>
      </c>
    </row>
    <row r="5456" spans="2:6" ht="18" customHeight="1" thickBot="1" x14ac:dyDescent="0.3">
      <c r="B5456" s="14">
        <v>46106</v>
      </c>
      <c r="C5456" s="15" t="s">
        <v>157</v>
      </c>
      <c r="D5456" s="16" t="s">
        <v>413</v>
      </c>
      <c r="E5456" s="17">
        <v>1</v>
      </c>
      <c r="F5456" s="18">
        <v>6.5</v>
      </c>
    </row>
    <row r="5457" spans="2:6" ht="18" customHeight="1" thickBot="1" x14ac:dyDescent="0.3">
      <c r="B5457" s="14">
        <v>46106</v>
      </c>
      <c r="C5457" s="15" t="s">
        <v>165</v>
      </c>
      <c r="D5457" s="16" t="s">
        <v>421</v>
      </c>
      <c r="E5457" s="17">
        <v>3</v>
      </c>
      <c r="F5457" s="18">
        <v>19.5</v>
      </c>
    </row>
    <row r="5458" spans="2:6" ht="18" customHeight="1" thickBot="1" x14ac:dyDescent="0.3">
      <c r="B5458" s="14">
        <v>46106</v>
      </c>
      <c r="C5458" s="15" t="s">
        <v>172</v>
      </c>
      <c r="D5458" s="16" t="s">
        <v>643</v>
      </c>
      <c r="E5458" s="17">
        <v>1</v>
      </c>
      <c r="F5458" s="18">
        <v>5.7</v>
      </c>
    </row>
    <row r="5459" spans="2:6" ht="18" customHeight="1" thickBot="1" x14ac:dyDescent="0.3">
      <c r="B5459" s="14">
        <v>46106</v>
      </c>
      <c r="C5459" s="15" t="s">
        <v>176</v>
      </c>
      <c r="D5459" s="16" t="s">
        <v>432</v>
      </c>
      <c r="E5459" s="17">
        <v>1</v>
      </c>
      <c r="F5459" s="18">
        <v>5.8</v>
      </c>
    </row>
    <row r="5460" spans="2:6" ht="18" customHeight="1" thickBot="1" x14ac:dyDescent="0.3">
      <c r="B5460" s="14">
        <v>46106</v>
      </c>
      <c r="C5460" s="15" t="s">
        <v>191</v>
      </c>
      <c r="D5460" s="16" t="s">
        <v>447</v>
      </c>
      <c r="E5460" s="17">
        <v>4</v>
      </c>
      <c r="F5460" s="18">
        <v>22</v>
      </c>
    </row>
    <row r="5461" spans="2:6" ht="18" customHeight="1" thickBot="1" x14ac:dyDescent="0.3">
      <c r="B5461" s="14">
        <v>46106</v>
      </c>
      <c r="C5461" s="15" t="s">
        <v>195</v>
      </c>
      <c r="D5461" s="16" t="s">
        <v>451</v>
      </c>
      <c r="E5461" s="17">
        <v>6</v>
      </c>
      <c r="F5461" s="18">
        <v>34.799999999999997</v>
      </c>
    </row>
    <row r="5462" spans="2:6" ht="18" customHeight="1" thickBot="1" x14ac:dyDescent="0.3">
      <c r="B5462" s="14">
        <v>46106</v>
      </c>
      <c r="C5462" s="15" t="s">
        <v>201</v>
      </c>
      <c r="D5462" s="16" t="s">
        <v>664</v>
      </c>
      <c r="E5462" s="17">
        <v>1</v>
      </c>
      <c r="F5462" s="18">
        <v>5.8</v>
      </c>
    </row>
    <row r="5463" spans="2:6" ht="18" customHeight="1" thickBot="1" x14ac:dyDescent="0.3">
      <c r="B5463" s="14">
        <v>46106</v>
      </c>
      <c r="C5463" s="15" t="s">
        <v>215</v>
      </c>
      <c r="D5463" s="16" t="s">
        <v>471</v>
      </c>
      <c r="E5463" s="17">
        <v>3</v>
      </c>
      <c r="F5463" s="18">
        <v>20.399999999999999</v>
      </c>
    </row>
    <row r="5464" spans="2:6" ht="18" customHeight="1" thickBot="1" x14ac:dyDescent="0.3">
      <c r="B5464" s="14">
        <v>46106</v>
      </c>
      <c r="C5464" s="15" t="s">
        <v>219</v>
      </c>
      <c r="D5464" s="16" t="s">
        <v>475</v>
      </c>
      <c r="E5464" s="17">
        <v>9</v>
      </c>
      <c r="F5464" s="18">
        <v>56.7</v>
      </c>
    </row>
    <row r="5465" spans="2:6" ht="18" customHeight="1" thickBot="1" x14ac:dyDescent="0.3">
      <c r="B5465" s="14">
        <v>46106</v>
      </c>
      <c r="C5465" s="15" t="s">
        <v>220</v>
      </c>
      <c r="D5465" s="16" t="s">
        <v>656</v>
      </c>
      <c r="E5465" s="17">
        <v>1</v>
      </c>
      <c r="F5465" s="18">
        <v>5.5</v>
      </c>
    </row>
    <row r="5466" spans="2:6" ht="18" customHeight="1" thickBot="1" x14ac:dyDescent="0.3">
      <c r="B5466" s="14">
        <v>46106</v>
      </c>
      <c r="C5466" s="15" t="s">
        <v>225</v>
      </c>
      <c r="D5466" s="16" t="s">
        <v>481</v>
      </c>
      <c r="E5466" s="17">
        <v>1</v>
      </c>
      <c r="F5466" s="18">
        <v>6.3</v>
      </c>
    </row>
    <row r="5467" spans="2:6" ht="18" customHeight="1" thickBot="1" x14ac:dyDescent="0.3">
      <c r="B5467" s="14">
        <v>46106</v>
      </c>
      <c r="C5467" s="15" t="s">
        <v>231</v>
      </c>
      <c r="D5467" s="16" t="s">
        <v>487</v>
      </c>
      <c r="E5467" s="17">
        <v>1</v>
      </c>
      <c r="F5467" s="18">
        <v>6.8</v>
      </c>
    </row>
    <row r="5468" spans="2:6" ht="18" customHeight="1" thickBot="1" x14ac:dyDescent="0.3">
      <c r="B5468" s="14">
        <v>46106</v>
      </c>
      <c r="C5468" s="15" t="s">
        <v>232</v>
      </c>
      <c r="D5468" s="16" t="s">
        <v>488</v>
      </c>
      <c r="E5468" s="17">
        <v>1</v>
      </c>
      <c r="F5468" s="18">
        <v>5.8</v>
      </c>
    </row>
    <row r="5469" spans="2:6" ht="18" customHeight="1" thickBot="1" x14ac:dyDescent="0.3">
      <c r="B5469" s="14">
        <v>46106</v>
      </c>
      <c r="C5469" s="15" t="s">
        <v>199</v>
      </c>
      <c r="D5469" s="16" t="s">
        <v>674</v>
      </c>
      <c r="E5469" s="17">
        <v>1</v>
      </c>
      <c r="F5469" s="18">
        <v>8.3000000000000007</v>
      </c>
    </row>
    <row r="5470" spans="2:6" ht="18" customHeight="1" thickBot="1" x14ac:dyDescent="0.3">
      <c r="B5470" s="14">
        <v>46106</v>
      </c>
      <c r="C5470" s="15" t="s">
        <v>200</v>
      </c>
      <c r="D5470" s="16" t="s">
        <v>646</v>
      </c>
      <c r="E5470" s="17">
        <v>1</v>
      </c>
      <c r="F5470" s="18">
        <v>8</v>
      </c>
    </row>
    <row r="5471" spans="2:6" ht="18" customHeight="1" thickBot="1" x14ac:dyDescent="0.3">
      <c r="B5471" s="14">
        <v>46106</v>
      </c>
      <c r="C5471" s="15">
        <v>10228</v>
      </c>
      <c r="D5471" s="16" t="s">
        <v>749</v>
      </c>
      <c r="E5471" s="17">
        <v>1</v>
      </c>
      <c r="F5471" s="18">
        <v>9</v>
      </c>
    </row>
    <row r="5472" spans="2:6" ht="18" customHeight="1" thickBot="1" x14ac:dyDescent="0.3">
      <c r="B5472" s="14">
        <v>46106</v>
      </c>
      <c r="C5472" s="15" t="s">
        <v>116</v>
      </c>
      <c r="D5472" s="16" t="s">
        <v>665</v>
      </c>
      <c r="E5472" s="17">
        <v>1</v>
      </c>
      <c r="F5472" s="18">
        <v>5.5</v>
      </c>
    </row>
    <row r="5473" spans="2:6" ht="18" customHeight="1" thickBot="1" x14ac:dyDescent="0.3">
      <c r="B5473" s="14">
        <v>46106</v>
      </c>
      <c r="C5473" s="15" t="s">
        <v>119</v>
      </c>
      <c r="D5473" s="16" t="s">
        <v>657</v>
      </c>
      <c r="E5473" s="17">
        <v>1</v>
      </c>
      <c r="F5473" s="18">
        <v>5.5</v>
      </c>
    </row>
    <row r="5474" spans="2:6" ht="18" customHeight="1" thickBot="1" x14ac:dyDescent="0.3">
      <c r="B5474" s="14">
        <v>46106</v>
      </c>
      <c r="C5474" s="15" t="s">
        <v>122</v>
      </c>
      <c r="D5474" s="16" t="s">
        <v>650</v>
      </c>
      <c r="E5474" s="17">
        <v>2</v>
      </c>
      <c r="F5474" s="18">
        <v>11</v>
      </c>
    </row>
    <row r="5475" spans="2:6" ht="18" customHeight="1" thickBot="1" x14ac:dyDescent="0.3">
      <c r="B5475" s="14">
        <v>46106</v>
      </c>
      <c r="C5475" s="15" t="s">
        <v>123</v>
      </c>
      <c r="D5475" s="16" t="s">
        <v>651</v>
      </c>
      <c r="E5475" s="17">
        <v>1</v>
      </c>
      <c r="F5475" s="18">
        <v>5.5</v>
      </c>
    </row>
    <row r="5476" spans="2:6" ht="18" customHeight="1" thickBot="1" x14ac:dyDescent="0.3">
      <c r="B5476" s="14">
        <v>46106</v>
      </c>
      <c r="C5476" s="15" t="s">
        <v>131</v>
      </c>
      <c r="D5476" s="16" t="s">
        <v>387</v>
      </c>
      <c r="E5476" s="17">
        <v>1</v>
      </c>
      <c r="F5476" s="18">
        <v>5.5</v>
      </c>
    </row>
    <row r="5477" spans="2:6" ht="18" customHeight="1" thickBot="1" x14ac:dyDescent="0.3">
      <c r="B5477" s="14">
        <v>46106</v>
      </c>
      <c r="C5477" s="15" t="s">
        <v>135</v>
      </c>
      <c r="D5477" s="16" t="s">
        <v>391</v>
      </c>
      <c r="E5477" s="17">
        <v>1</v>
      </c>
      <c r="F5477" s="18">
        <v>4.3</v>
      </c>
    </row>
    <row r="5478" spans="2:6" ht="18" customHeight="1" thickBot="1" x14ac:dyDescent="0.3">
      <c r="B5478" s="14">
        <v>46106</v>
      </c>
      <c r="C5478" s="15">
        <v>10008</v>
      </c>
      <c r="D5478" s="16" t="s">
        <v>652</v>
      </c>
      <c r="E5478" s="17">
        <v>1</v>
      </c>
      <c r="F5478" s="18">
        <v>2.2000000000000002</v>
      </c>
    </row>
    <row r="5479" spans="2:6" ht="18" customHeight="1" thickBot="1" x14ac:dyDescent="0.3">
      <c r="B5479" s="22">
        <v>46106</v>
      </c>
      <c r="C5479" s="23">
        <v>10009</v>
      </c>
      <c r="D5479" s="24" t="s">
        <v>660</v>
      </c>
      <c r="E5479" s="25">
        <v>1</v>
      </c>
      <c r="F5479" s="26">
        <v>1.5</v>
      </c>
    </row>
    <row r="5480" spans="2:6" ht="17.100000000000001" customHeight="1" x14ac:dyDescent="0.25">
      <c r="B5480" s="14">
        <v>46106</v>
      </c>
      <c r="C5480" s="15" t="s">
        <v>103</v>
      </c>
      <c r="D5480" s="16" t="s">
        <v>653</v>
      </c>
      <c r="E5480" s="17">
        <v>1</v>
      </c>
      <c r="F5480" s="18">
        <v>5.8</v>
      </c>
    </row>
    <row r="5481" spans="2:6" ht="18" customHeight="1" thickBot="1" x14ac:dyDescent="0.3">
      <c r="B5481" s="14">
        <v>46106</v>
      </c>
      <c r="C5481" s="15" t="s">
        <v>104</v>
      </c>
      <c r="D5481" s="16" t="s">
        <v>360</v>
      </c>
      <c r="E5481" s="17">
        <v>1</v>
      </c>
      <c r="F5481" s="18">
        <v>5.8</v>
      </c>
    </row>
    <row r="5482" spans="2:6" ht="18" customHeight="1" thickBot="1" x14ac:dyDescent="0.3">
      <c r="B5482" s="14">
        <v>46106</v>
      </c>
      <c r="C5482" s="15" t="s">
        <v>106</v>
      </c>
      <c r="D5482" s="16" t="s">
        <v>710</v>
      </c>
      <c r="E5482" s="17">
        <v>2</v>
      </c>
      <c r="F5482" s="18">
        <v>10</v>
      </c>
    </row>
    <row r="5483" spans="2:6" ht="18" customHeight="1" thickBot="1" x14ac:dyDescent="0.3">
      <c r="B5483" s="14">
        <v>46106</v>
      </c>
      <c r="C5483" s="15" t="s">
        <v>108</v>
      </c>
      <c r="D5483" s="16" t="s">
        <v>364</v>
      </c>
      <c r="E5483" s="17">
        <v>1</v>
      </c>
      <c r="F5483" s="18">
        <v>5.5</v>
      </c>
    </row>
    <row r="5484" spans="2:6" ht="18" customHeight="1" thickBot="1" x14ac:dyDescent="0.3">
      <c r="B5484" s="14">
        <v>46106</v>
      </c>
      <c r="C5484" s="15" t="s">
        <v>114</v>
      </c>
      <c r="D5484" s="16" t="s">
        <v>370</v>
      </c>
      <c r="E5484" s="17">
        <v>1</v>
      </c>
      <c r="F5484" s="18">
        <v>5.5</v>
      </c>
    </row>
    <row r="5485" spans="2:6" ht="18" customHeight="1" thickBot="1" x14ac:dyDescent="0.3">
      <c r="B5485" s="14">
        <v>46106</v>
      </c>
      <c r="C5485" s="15" t="s">
        <v>115</v>
      </c>
      <c r="D5485" s="16" t="s">
        <v>640</v>
      </c>
      <c r="E5485" s="17">
        <v>4</v>
      </c>
      <c r="F5485" s="18">
        <v>23.2</v>
      </c>
    </row>
    <row r="5486" spans="2:6" ht="18" customHeight="1" thickBot="1" x14ac:dyDescent="0.3">
      <c r="B5486" s="14">
        <v>46106</v>
      </c>
      <c r="C5486" s="15" t="s">
        <v>129</v>
      </c>
      <c r="D5486" s="16" t="s">
        <v>385</v>
      </c>
      <c r="E5486" s="17">
        <v>2</v>
      </c>
      <c r="F5486" s="18">
        <v>11</v>
      </c>
    </row>
    <row r="5487" spans="2:6" ht="18" customHeight="1" thickBot="1" x14ac:dyDescent="0.3">
      <c r="B5487" s="14">
        <v>46106</v>
      </c>
      <c r="C5487" s="15" t="s">
        <v>130</v>
      </c>
      <c r="D5487" s="16" t="s">
        <v>386</v>
      </c>
      <c r="E5487" s="17">
        <v>2</v>
      </c>
      <c r="F5487" s="18">
        <v>11.6</v>
      </c>
    </row>
    <row r="5488" spans="2:6" ht="18" customHeight="1" thickBot="1" x14ac:dyDescent="0.3">
      <c r="B5488" s="14">
        <v>46106</v>
      </c>
      <c r="C5488" s="15" t="s">
        <v>132</v>
      </c>
      <c r="D5488" s="16" t="s">
        <v>388</v>
      </c>
      <c r="E5488" s="17">
        <v>2</v>
      </c>
      <c r="F5488" s="18">
        <v>11.6</v>
      </c>
    </row>
    <row r="5489" spans="2:6" ht="18" customHeight="1" thickBot="1" x14ac:dyDescent="0.3">
      <c r="B5489" s="14">
        <v>46106</v>
      </c>
      <c r="C5489" s="15" t="s">
        <v>136</v>
      </c>
      <c r="D5489" s="16" t="s">
        <v>726</v>
      </c>
      <c r="E5489" s="17">
        <v>1</v>
      </c>
      <c r="F5489" s="18">
        <v>5</v>
      </c>
    </row>
    <row r="5490" spans="2:6" ht="18" customHeight="1" thickBot="1" x14ac:dyDescent="0.3">
      <c r="B5490" s="14">
        <v>46106</v>
      </c>
      <c r="C5490" s="15" t="s">
        <v>138</v>
      </c>
      <c r="D5490" s="16" t="s">
        <v>394</v>
      </c>
      <c r="E5490" s="17">
        <v>1</v>
      </c>
      <c r="F5490" s="18">
        <v>5.5</v>
      </c>
    </row>
    <row r="5491" spans="2:6" ht="18" customHeight="1" thickBot="1" x14ac:dyDescent="0.3">
      <c r="B5491" s="14">
        <v>46106</v>
      </c>
      <c r="C5491" s="15" t="s">
        <v>157</v>
      </c>
      <c r="D5491" s="16" t="s">
        <v>413</v>
      </c>
      <c r="E5491" s="17">
        <v>4</v>
      </c>
      <c r="F5491" s="18">
        <v>26</v>
      </c>
    </row>
    <row r="5492" spans="2:6" ht="18" customHeight="1" thickBot="1" x14ac:dyDescent="0.3">
      <c r="B5492" s="14">
        <v>46106</v>
      </c>
      <c r="C5492" s="15" t="s">
        <v>163</v>
      </c>
      <c r="D5492" s="16" t="s">
        <v>696</v>
      </c>
      <c r="E5492" s="17">
        <v>1</v>
      </c>
      <c r="F5492" s="18">
        <v>5.8</v>
      </c>
    </row>
    <row r="5493" spans="2:6" ht="18" customHeight="1" thickBot="1" x14ac:dyDescent="0.3">
      <c r="B5493" s="14">
        <v>46106</v>
      </c>
      <c r="C5493" s="15" t="s">
        <v>170</v>
      </c>
      <c r="D5493" s="16" t="s">
        <v>676</v>
      </c>
      <c r="E5493" s="17">
        <v>1</v>
      </c>
      <c r="F5493" s="18">
        <v>5.5</v>
      </c>
    </row>
    <row r="5494" spans="2:6" ht="18" customHeight="1" thickBot="1" x14ac:dyDescent="0.3">
      <c r="B5494" s="14">
        <v>46106</v>
      </c>
      <c r="C5494" s="15" t="s">
        <v>172</v>
      </c>
      <c r="D5494" s="16" t="s">
        <v>643</v>
      </c>
      <c r="E5494" s="17">
        <v>1</v>
      </c>
      <c r="F5494" s="18">
        <v>5.7</v>
      </c>
    </row>
    <row r="5495" spans="2:6" ht="18" customHeight="1" thickBot="1" x14ac:dyDescent="0.3">
      <c r="B5495" s="14">
        <v>46106</v>
      </c>
      <c r="C5495" s="15" t="s">
        <v>174</v>
      </c>
      <c r="D5495" s="16" t="s">
        <v>661</v>
      </c>
      <c r="E5495" s="17">
        <v>2</v>
      </c>
      <c r="F5495" s="18">
        <v>11.6</v>
      </c>
    </row>
    <row r="5496" spans="2:6" ht="18" customHeight="1" thickBot="1" x14ac:dyDescent="0.3">
      <c r="B5496" s="14">
        <v>46106</v>
      </c>
      <c r="C5496" s="15" t="s">
        <v>176</v>
      </c>
      <c r="D5496" s="16" t="s">
        <v>432</v>
      </c>
      <c r="E5496" s="17">
        <v>1</v>
      </c>
      <c r="F5496" s="18">
        <v>5.8</v>
      </c>
    </row>
    <row r="5497" spans="2:6" ht="18" customHeight="1" thickBot="1" x14ac:dyDescent="0.3">
      <c r="B5497" s="14">
        <v>46106</v>
      </c>
      <c r="C5497" s="15" t="s">
        <v>184</v>
      </c>
      <c r="D5497" s="16" t="s">
        <v>440</v>
      </c>
      <c r="E5497" s="17">
        <v>2</v>
      </c>
      <c r="F5497" s="18">
        <v>11</v>
      </c>
    </row>
    <row r="5498" spans="2:6" ht="18" customHeight="1" thickBot="1" x14ac:dyDescent="0.3">
      <c r="B5498" s="14">
        <v>46106</v>
      </c>
      <c r="C5498" s="15" t="s">
        <v>195</v>
      </c>
      <c r="D5498" s="16" t="s">
        <v>451</v>
      </c>
      <c r="E5498" s="17">
        <v>26</v>
      </c>
      <c r="F5498" s="18">
        <v>150.80000000000001</v>
      </c>
    </row>
    <row r="5499" spans="2:6" ht="18" customHeight="1" thickBot="1" x14ac:dyDescent="0.3">
      <c r="B5499" s="14">
        <v>46106</v>
      </c>
      <c r="C5499" s="15" t="s">
        <v>196</v>
      </c>
      <c r="D5499" s="16" t="s">
        <v>692</v>
      </c>
      <c r="E5499" s="17">
        <v>1</v>
      </c>
      <c r="F5499" s="18">
        <v>6.5</v>
      </c>
    </row>
    <row r="5500" spans="2:6" ht="18" customHeight="1" thickBot="1" x14ac:dyDescent="0.3">
      <c r="B5500" s="14">
        <v>46106</v>
      </c>
      <c r="C5500" s="15" t="s">
        <v>201</v>
      </c>
      <c r="D5500" s="16" t="s">
        <v>664</v>
      </c>
      <c r="E5500" s="17">
        <v>2</v>
      </c>
      <c r="F5500" s="18">
        <v>11.6</v>
      </c>
    </row>
    <row r="5501" spans="2:6" ht="18" customHeight="1" thickBot="1" x14ac:dyDescent="0.3">
      <c r="B5501" s="14">
        <v>46106</v>
      </c>
      <c r="C5501" s="15" t="s">
        <v>214</v>
      </c>
      <c r="D5501" s="16" t="s">
        <v>654</v>
      </c>
      <c r="E5501" s="17">
        <v>2</v>
      </c>
      <c r="F5501" s="18">
        <v>11.6</v>
      </c>
    </row>
    <row r="5502" spans="2:6" ht="18" customHeight="1" thickBot="1" x14ac:dyDescent="0.3">
      <c r="B5502" s="14">
        <v>46106</v>
      </c>
      <c r="C5502" s="15" t="s">
        <v>215</v>
      </c>
      <c r="D5502" s="16" t="s">
        <v>471</v>
      </c>
      <c r="E5502" s="17">
        <v>10</v>
      </c>
      <c r="F5502" s="18">
        <v>68</v>
      </c>
    </row>
    <row r="5503" spans="2:6" ht="18" customHeight="1" thickBot="1" x14ac:dyDescent="0.3">
      <c r="B5503" s="14">
        <v>46106</v>
      </c>
      <c r="C5503" s="15" t="s">
        <v>216</v>
      </c>
      <c r="D5503" s="16" t="s">
        <v>472</v>
      </c>
      <c r="E5503" s="17">
        <v>2</v>
      </c>
      <c r="F5503" s="18">
        <v>12.6</v>
      </c>
    </row>
    <row r="5504" spans="2:6" ht="18" customHeight="1" thickBot="1" x14ac:dyDescent="0.3">
      <c r="B5504" s="14">
        <v>46106</v>
      </c>
      <c r="C5504" s="15" t="s">
        <v>218</v>
      </c>
      <c r="D5504" s="16" t="s">
        <v>655</v>
      </c>
      <c r="E5504" s="17">
        <v>1</v>
      </c>
      <c r="F5504" s="18">
        <v>5.5</v>
      </c>
    </row>
    <row r="5505" spans="2:6" ht="18" customHeight="1" thickBot="1" x14ac:dyDescent="0.3">
      <c r="B5505" s="14">
        <v>46106</v>
      </c>
      <c r="C5505" s="15" t="s">
        <v>219</v>
      </c>
      <c r="D5505" s="16" t="s">
        <v>475</v>
      </c>
      <c r="E5505" s="17">
        <v>3</v>
      </c>
      <c r="F5505" s="18">
        <v>18.899999999999999</v>
      </c>
    </row>
    <row r="5506" spans="2:6" ht="18" customHeight="1" thickBot="1" x14ac:dyDescent="0.3">
      <c r="B5506" s="14">
        <v>46106</v>
      </c>
      <c r="C5506" s="15" t="s">
        <v>225</v>
      </c>
      <c r="D5506" s="16" t="s">
        <v>481</v>
      </c>
      <c r="E5506" s="17">
        <v>4</v>
      </c>
      <c r="F5506" s="18">
        <v>25.2</v>
      </c>
    </row>
    <row r="5507" spans="2:6" ht="18" customHeight="1" thickBot="1" x14ac:dyDescent="0.3">
      <c r="B5507" s="14">
        <v>46106</v>
      </c>
      <c r="C5507" s="15" t="s">
        <v>226</v>
      </c>
      <c r="D5507" s="16" t="s">
        <v>482</v>
      </c>
      <c r="E5507" s="17">
        <v>2</v>
      </c>
      <c r="F5507" s="18">
        <v>11.6</v>
      </c>
    </row>
    <row r="5508" spans="2:6" ht="18" customHeight="1" thickBot="1" x14ac:dyDescent="0.3">
      <c r="B5508" s="14">
        <v>46106</v>
      </c>
      <c r="C5508" s="15" t="s">
        <v>231</v>
      </c>
      <c r="D5508" s="16" t="s">
        <v>487</v>
      </c>
      <c r="E5508" s="17">
        <v>4</v>
      </c>
      <c r="F5508" s="18">
        <v>27.2</v>
      </c>
    </row>
    <row r="5509" spans="2:6" ht="18" customHeight="1" thickBot="1" x14ac:dyDescent="0.3">
      <c r="B5509" s="14">
        <v>46106</v>
      </c>
      <c r="C5509" s="15" t="s">
        <v>232</v>
      </c>
      <c r="D5509" s="16" t="s">
        <v>488</v>
      </c>
      <c r="E5509" s="17">
        <v>2</v>
      </c>
      <c r="F5509" s="18">
        <v>11.6</v>
      </c>
    </row>
    <row r="5510" spans="2:6" ht="18" customHeight="1" thickBot="1" x14ac:dyDescent="0.3">
      <c r="B5510" s="14">
        <v>46106</v>
      </c>
      <c r="C5510" s="15" t="s">
        <v>235</v>
      </c>
      <c r="D5510" s="16" t="s">
        <v>702</v>
      </c>
      <c r="E5510" s="17">
        <v>2</v>
      </c>
      <c r="F5510" s="18">
        <v>11.6</v>
      </c>
    </row>
    <row r="5511" spans="2:6" ht="18" customHeight="1" thickBot="1" x14ac:dyDescent="0.3">
      <c r="B5511" s="14">
        <v>46106</v>
      </c>
      <c r="C5511" s="15" t="s">
        <v>236</v>
      </c>
      <c r="D5511" s="16" t="s">
        <v>644</v>
      </c>
      <c r="E5511" s="17">
        <v>2</v>
      </c>
      <c r="F5511" s="18">
        <v>13</v>
      </c>
    </row>
    <row r="5512" spans="2:6" ht="18" customHeight="1" thickBot="1" x14ac:dyDescent="0.3">
      <c r="B5512" s="14">
        <v>46106</v>
      </c>
      <c r="C5512" s="15" t="s">
        <v>156</v>
      </c>
      <c r="D5512" s="16" t="s">
        <v>727</v>
      </c>
      <c r="E5512" s="17">
        <v>1</v>
      </c>
      <c r="F5512" s="18">
        <v>5.3</v>
      </c>
    </row>
    <row r="5513" spans="2:6" ht="18" customHeight="1" thickBot="1" x14ac:dyDescent="0.3">
      <c r="B5513" s="14">
        <v>46106</v>
      </c>
      <c r="C5513" s="15" t="s">
        <v>210</v>
      </c>
      <c r="D5513" s="16" t="s">
        <v>466</v>
      </c>
      <c r="E5513" s="17">
        <v>2</v>
      </c>
      <c r="F5513" s="18">
        <v>5.6</v>
      </c>
    </row>
    <row r="5514" spans="2:6" ht="18" customHeight="1" thickBot="1" x14ac:dyDescent="0.3">
      <c r="B5514" s="14">
        <v>46106</v>
      </c>
      <c r="C5514" s="15" t="s">
        <v>200</v>
      </c>
      <c r="D5514" s="16" t="s">
        <v>646</v>
      </c>
      <c r="E5514" s="17">
        <v>1</v>
      </c>
      <c r="F5514" s="18">
        <v>8</v>
      </c>
    </row>
    <row r="5515" spans="2:6" ht="18" customHeight="1" thickBot="1" x14ac:dyDescent="0.3">
      <c r="B5515" s="14">
        <v>46106</v>
      </c>
      <c r="C5515" s="15">
        <v>10200</v>
      </c>
      <c r="D5515" s="16" t="s">
        <v>750</v>
      </c>
      <c r="E5515" s="17">
        <v>1</v>
      </c>
      <c r="F5515" s="18">
        <v>8.9</v>
      </c>
    </row>
    <row r="5516" spans="2:6" ht="18" customHeight="1" thickBot="1" x14ac:dyDescent="0.3">
      <c r="B5516" s="14">
        <v>46106</v>
      </c>
      <c r="C5516" s="15">
        <v>10202</v>
      </c>
      <c r="D5516" s="16" t="s">
        <v>748</v>
      </c>
      <c r="E5516" s="17">
        <v>1</v>
      </c>
      <c r="F5516" s="18">
        <v>8.9</v>
      </c>
    </row>
    <row r="5517" spans="2:6" ht="18" customHeight="1" thickBot="1" x14ac:dyDescent="0.3">
      <c r="B5517" s="14">
        <v>46106</v>
      </c>
      <c r="C5517" s="15">
        <v>10228</v>
      </c>
      <c r="D5517" s="16" t="s">
        <v>749</v>
      </c>
      <c r="E5517" s="17">
        <v>1</v>
      </c>
      <c r="F5517" s="18">
        <v>9</v>
      </c>
    </row>
    <row r="5518" spans="2:6" ht="18" customHeight="1" thickBot="1" x14ac:dyDescent="0.3">
      <c r="B5518" s="14">
        <v>46106</v>
      </c>
      <c r="C5518" s="15" t="s">
        <v>116</v>
      </c>
      <c r="D5518" s="16" t="s">
        <v>665</v>
      </c>
      <c r="E5518" s="17">
        <v>1</v>
      </c>
      <c r="F5518" s="18">
        <v>5.5</v>
      </c>
    </row>
    <row r="5519" spans="2:6" ht="18" customHeight="1" thickBot="1" x14ac:dyDescent="0.3">
      <c r="B5519" s="14">
        <v>46106</v>
      </c>
      <c r="C5519" s="15" t="s">
        <v>118</v>
      </c>
      <c r="D5519" s="16" t="s">
        <v>649</v>
      </c>
      <c r="E5519" s="17">
        <v>4</v>
      </c>
      <c r="F5519" s="18">
        <v>22</v>
      </c>
    </row>
    <row r="5520" spans="2:6" ht="18" customHeight="1" thickBot="1" x14ac:dyDescent="0.3">
      <c r="B5520" s="14">
        <v>46106</v>
      </c>
      <c r="C5520" s="15" t="s">
        <v>121</v>
      </c>
      <c r="D5520" s="16" t="s">
        <v>658</v>
      </c>
      <c r="E5520" s="17">
        <v>2</v>
      </c>
      <c r="F5520" s="18">
        <v>11</v>
      </c>
    </row>
    <row r="5521" spans="2:6" ht="18" customHeight="1" thickBot="1" x14ac:dyDescent="0.3">
      <c r="B5521" s="14">
        <v>46106</v>
      </c>
      <c r="C5521" s="15" t="s">
        <v>122</v>
      </c>
      <c r="D5521" s="16" t="s">
        <v>650</v>
      </c>
      <c r="E5521" s="17">
        <v>2</v>
      </c>
      <c r="F5521" s="18">
        <v>11</v>
      </c>
    </row>
    <row r="5522" spans="2:6" ht="18" customHeight="1" thickBot="1" x14ac:dyDescent="0.3">
      <c r="B5522" s="14">
        <v>46106</v>
      </c>
      <c r="C5522" s="15" t="s">
        <v>123</v>
      </c>
      <c r="D5522" s="16" t="s">
        <v>651</v>
      </c>
      <c r="E5522" s="17">
        <v>7</v>
      </c>
      <c r="F5522" s="18">
        <v>38.5</v>
      </c>
    </row>
    <row r="5523" spans="2:6" ht="18" customHeight="1" thickBot="1" x14ac:dyDescent="0.3">
      <c r="B5523" s="14">
        <v>46106</v>
      </c>
      <c r="C5523" s="15" t="s">
        <v>131</v>
      </c>
      <c r="D5523" s="16" t="s">
        <v>387</v>
      </c>
      <c r="E5523" s="17">
        <v>2</v>
      </c>
      <c r="F5523" s="18">
        <v>11</v>
      </c>
    </row>
    <row r="5524" spans="2:6" ht="18" customHeight="1" thickBot="1" x14ac:dyDescent="0.3">
      <c r="B5524" s="14">
        <v>46106</v>
      </c>
      <c r="C5524" s="15" t="s">
        <v>140</v>
      </c>
      <c r="D5524" s="16" t="s">
        <v>396</v>
      </c>
      <c r="E5524" s="17">
        <v>4</v>
      </c>
      <c r="F5524" s="18">
        <v>20</v>
      </c>
    </row>
    <row r="5525" spans="2:6" ht="18" customHeight="1" thickBot="1" x14ac:dyDescent="0.3">
      <c r="B5525" s="14">
        <v>46106</v>
      </c>
      <c r="C5525" s="15">
        <v>10</v>
      </c>
      <c r="D5525" s="16" t="s">
        <v>700</v>
      </c>
      <c r="E5525" s="17">
        <v>2</v>
      </c>
      <c r="F5525" s="18">
        <v>2</v>
      </c>
    </row>
    <row r="5526" spans="2:6" ht="18" customHeight="1" thickBot="1" x14ac:dyDescent="0.3">
      <c r="B5526" s="14">
        <v>46106</v>
      </c>
      <c r="C5526" s="15">
        <v>10155</v>
      </c>
      <c r="D5526" s="16" t="s">
        <v>701</v>
      </c>
      <c r="E5526" s="17">
        <v>1</v>
      </c>
      <c r="F5526" s="18">
        <v>1.7</v>
      </c>
    </row>
    <row r="5527" spans="2:6" ht="18" customHeight="1" thickBot="1" x14ac:dyDescent="0.3">
      <c r="B5527" s="22">
        <v>46106</v>
      </c>
      <c r="C5527" s="23">
        <v>10194</v>
      </c>
      <c r="D5527" s="24" t="s">
        <v>730</v>
      </c>
      <c r="E5527" s="25">
        <v>1</v>
      </c>
      <c r="F5527" s="26">
        <v>1.7</v>
      </c>
    </row>
    <row r="5528" spans="2:6" ht="17.100000000000001" customHeight="1" x14ac:dyDescent="0.25">
      <c r="B5528" s="14">
        <v>46107</v>
      </c>
      <c r="C5528" s="15" t="s">
        <v>103</v>
      </c>
      <c r="D5528" s="16" t="s">
        <v>653</v>
      </c>
      <c r="E5528" s="17">
        <v>1</v>
      </c>
      <c r="F5528" s="18">
        <v>5.8</v>
      </c>
    </row>
    <row r="5529" spans="2:6" ht="18" customHeight="1" thickBot="1" x14ac:dyDescent="0.3">
      <c r="B5529" s="14">
        <v>46107</v>
      </c>
      <c r="C5529" s="15" t="s">
        <v>104</v>
      </c>
      <c r="D5529" s="16" t="s">
        <v>360</v>
      </c>
      <c r="E5529" s="17">
        <v>1</v>
      </c>
      <c r="F5529" s="18">
        <v>5.8</v>
      </c>
    </row>
    <row r="5530" spans="2:6" ht="18" customHeight="1" thickBot="1" x14ac:dyDescent="0.3">
      <c r="B5530" s="14">
        <v>46107</v>
      </c>
      <c r="C5530" s="15" t="s">
        <v>106</v>
      </c>
      <c r="D5530" s="16" t="s">
        <v>710</v>
      </c>
      <c r="E5530" s="17">
        <v>1</v>
      </c>
      <c r="F5530" s="18">
        <v>5</v>
      </c>
    </row>
    <row r="5531" spans="2:6" ht="18" customHeight="1" thickBot="1" x14ac:dyDescent="0.3">
      <c r="B5531" s="14">
        <v>46107</v>
      </c>
      <c r="C5531" s="15" t="s">
        <v>110</v>
      </c>
      <c r="D5531" s="16" t="s">
        <v>667</v>
      </c>
      <c r="E5531" s="17">
        <v>2</v>
      </c>
      <c r="F5531" s="18">
        <v>11.6</v>
      </c>
    </row>
    <row r="5532" spans="2:6" ht="18" customHeight="1" thickBot="1" x14ac:dyDescent="0.3">
      <c r="B5532" s="14">
        <v>46107</v>
      </c>
      <c r="C5532" s="15" t="s">
        <v>114</v>
      </c>
      <c r="D5532" s="16" t="s">
        <v>370</v>
      </c>
      <c r="E5532" s="17">
        <v>1</v>
      </c>
      <c r="F5532" s="18">
        <v>5.5</v>
      </c>
    </row>
    <row r="5533" spans="2:6" ht="18" customHeight="1" thickBot="1" x14ac:dyDescent="0.3">
      <c r="B5533" s="14">
        <v>46107</v>
      </c>
      <c r="C5533" s="15" t="s">
        <v>115</v>
      </c>
      <c r="D5533" s="16" t="s">
        <v>640</v>
      </c>
      <c r="E5533" s="17">
        <v>4</v>
      </c>
      <c r="F5533" s="18">
        <v>23.2</v>
      </c>
    </row>
    <row r="5534" spans="2:6" ht="18" customHeight="1" thickBot="1" x14ac:dyDescent="0.3">
      <c r="B5534" s="14">
        <v>46107</v>
      </c>
      <c r="C5534" s="15" t="s">
        <v>129</v>
      </c>
      <c r="D5534" s="16" t="s">
        <v>385</v>
      </c>
      <c r="E5534" s="17">
        <v>2</v>
      </c>
      <c r="F5534" s="18">
        <v>11</v>
      </c>
    </row>
    <row r="5535" spans="2:6" ht="18" customHeight="1" thickBot="1" x14ac:dyDescent="0.3">
      <c r="B5535" s="14">
        <v>46107</v>
      </c>
      <c r="C5535" s="15" t="s">
        <v>130</v>
      </c>
      <c r="D5535" s="16" t="s">
        <v>386</v>
      </c>
      <c r="E5535" s="17">
        <v>2</v>
      </c>
      <c r="F5535" s="18">
        <v>11.6</v>
      </c>
    </row>
    <row r="5536" spans="2:6" ht="18" customHeight="1" thickBot="1" x14ac:dyDescent="0.3">
      <c r="B5536" s="14">
        <v>46107</v>
      </c>
      <c r="C5536" s="15" t="s">
        <v>136</v>
      </c>
      <c r="D5536" s="16" t="s">
        <v>726</v>
      </c>
      <c r="E5536" s="17">
        <v>2</v>
      </c>
      <c r="F5536" s="18">
        <v>10</v>
      </c>
    </row>
    <row r="5537" spans="2:6" ht="18" customHeight="1" thickBot="1" x14ac:dyDescent="0.3">
      <c r="B5537" s="14">
        <v>46107</v>
      </c>
      <c r="C5537" s="15" t="s">
        <v>139</v>
      </c>
      <c r="D5537" s="16" t="s">
        <v>395</v>
      </c>
      <c r="E5537" s="17">
        <v>1</v>
      </c>
      <c r="F5537" s="18">
        <v>5.5</v>
      </c>
    </row>
    <row r="5538" spans="2:6" ht="18" customHeight="1" thickBot="1" x14ac:dyDescent="0.3">
      <c r="B5538" s="14">
        <v>46107</v>
      </c>
      <c r="C5538" s="15" t="s">
        <v>151</v>
      </c>
      <c r="D5538" s="16" t="s">
        <v>407</v>
      </c>
      <c r="E5538" s="17">
        <v>1</v>
      </c>
      <c r="F5538" s="18">
        <v>5.5</v>
      </c>
    </row>
    <row r="5539" spans="2:6" ht="18" customHeight="1" thickBot="1" x14ac:dyDescent="0.3">
      <c r="B5539" s="14">
        <v>46107</v>
      </c>
      <c r="C5539" s="15" t="s">
        <v>157</v>
      </c>
      <c r="D5539" s="16" t="s">
        <v>413</v>
      </c>
      <c r="E5539" s="17">
        <v>3</v>
      </c>
      <c r="F5539" s="18">
        <v>19.5</v>
      </c>
    </row>
    <row r="5540" spans="2:6" ht="18" customHeight="1" thickBot="1" x14ac:dyDescent="0.3">
      <c r="B5540" s="14">
        <v>46107</v>
      </c>
      <c r="C5540" s="15" t="s">
        <v>160</v>
      </c>
      <c r="D5540" s="16" t="s">
        <v>416</v>
      </c>
      <c r="E5540" s="17">
        <v>1</v>
      </c>
      <c r="F5540" s="18">
        <v>5.8</v>
      </c>
    </row>
    <row r="5541" spans="2:6" ht="18" customHeight="1" thickBot="1" x14ac:dyDescent="0.3">
      <c r="B5541" s="14">
        <v>46107</v>
      </c>
      <c r="C5541" s="15" t="s">
        <v>165</v>
      </c>
      <c r="D5541" s="16" t="s">
        <v>421</v>
      </c>
      <c r="E5541" s="17">
        <v>2</v>
      </c>
      <c r="F5541" s="18">
        <v>13</v>
      </c>
    </row>
    <row r="5542" spans="2:6" ht="18" customHeight="1" thickBot="1" x14ac:dyDescent="0.3">
      <c r="B5542" s="14">
        <v>46107</v>
      </c>
      <c r="C5542" s="15" t="s">
        <v>172</v>
      </c>
      <c r="D5542" s="16" t="s">
        <v>643</v>
      </c>
      <c r="E5542" s="17">
        <v>1</v>
      </c>
      <c r="F5542" s="18">
        <v>5.7</v>
      </c>
    </row>
    <row r="5543" spans="2:6" ht="18" customHeight="1" thickBot="1" x14ac:dyDescent="0.3">
      <c r="B5543" s="14">
        <v>46107</v>
      </c>
      <c r="C5543" s="15" t="s">
        <v>174</v>
      </c>
      <c r="D5543" s="16" t="s">
        <v>661</v>
      </c>
      <c r="E5543" s="17">
        <v>2</v>
      </c>
      <c r="F5543" s="18">
        <v>11.6</v>
      </c>
    </row>
    <row r="5544" spans="2:6" ht="18" customHeight="1" thickBot="1" x14ac:dyDescent="0.3">
      <c r="B5544" s="14">
        <v>46107</v>
      </c>
      <c r="C5544" s="15" t="s">
        <v>182</v>
      </c>
      <c r="D5544" s="16" t="s">
        <v>711</v>
      </c>
      <c r="E5544" s="17">
        <v>1</v>
      </c>
      <c r="F5544" s="18">
        <v>5.2</v>
      </c>
    </row>
    <row r="5545" spans="2:6" ht="18" customHeight="1" thickBot="1" x14ac:dyDescent="0.3">
      <c r="B5545" s="14">
        <v>46107</v>
      </c>
      <c r="C5545" s="15" t="s">
        <v>192</v>
      </c>
      <c r="D5545" s="16" t="s">
        <v>448</v>
      </c>
      <c r="E5545" s="17">
        <v>1</v>
      </c>
      <c r="F5545" s="18">
        <v>5.5</v>
      </c>
    </row>
    <row r="5546" spans="2:6" ht="18" customHeight="1" thickBot="1" x14ac:dyDescent="0.3">
      <c r="B5546" s="14">
        <v>46107</v>
      </c>
      <c r="C5546" s="15" t="s">
        <v>195</v>
      </c>
      <c r="D5546" s="16" t="s">
        <v>451</v>
      </c>
      <c r="E5546" s="17">
        <v>7</v>
      </c>
      <c r="F5546" s="18">
        <v>40.6</v>
      </c>
    </row>
    <row r="5547" spans="2:6" ht="18" customHeight="1" thickBot="1" x14ac:dyDescent="0.3">
      <c r="B5547" s="14">
        <v>46107</v>
      </c>
      <c r="C5547" s="15" t="s">
        <v>215</v>
      </c>
      <c r="D5547" s="16" t="s">
        <v>471</v>
      </c>
      <c r="E5547" s="17">
        <v>6</v>
      </c>
      <c r="F5547" s="18">
        <v>40.799999999999997</v>
      </c>
    </row>
    <row r="5548" spans="2:6" ht="18" customHeight="1" thickBot="1" x14ac:dyDescent="0.3">
      <c r="B5548" s="14">
        <v>46107</v>
      </c>
      <c r="C5548" s="15" t="s">
        <v>219</v>
      </c>
      <c r="D5548" s="16" t="s">
        <v>475</v>
      </c>
      <c r="E5548" s="17">
        <v>3</v>
      </c>
      <c r="F5548" s="18">
        <v>18.899999999999999</v>
      </c>
    </row>
    <row r="5549" spans="2:6" ht="18" customHeight="1" thickBot="1" x14ac:dyDescent="0.3">
      <c r="B5549" s="14">
        <v>46107</v>
      </c>
      <c r="C5549" s="15" t="s">
        <v>220</v>
      </c>
      <c r="D5549" s="16" t="s">
        <v>656</v>
      </c>
      <c r="E5549" s="17">
        <v>1</v>
      </c>
      <c r="F5549" s="18">
        <v>5.5</v>
      </c>
    </row>
    <row r="5550" spans="2:6" ht="18" customHeight="1" thickBot="1" x14ac:dyDescent="0.3">
      <c r="B5550" s="14">
        <v>46107</v>
      </c>
      <c r="C5550" s="15" t="s">
        <v>221</v>
      </c>
      <c r="D5550" s="16" t="s">
        <v>477</v>
      </c>
      <c r="E5550" s="17">
        <v>1</v>
      </c>
      <c r="F5550" s="18">
        <v>6</v>
      </c>
    </row>
    <row r="5551" spans="2:6" ht="18" customHeight="1" thickBot="1" x14ac:dyDescent="0.3">
      <c r="B5551" s="14">
        <v>46107</v>
      </c>
      <c r="C5551" s="15" t="s">
        <v>225</v>
      </c>
      <c r="D5551" s="16" t="s">
        <v>481</v>
      </c>
      <c r="E5551" s="17">
        <v>2</v>
      </c>
      <c r="F5551" s="18">
        <v>12.6</v>
      </c>
    </row>
    <row r="5552" spans="2:6" ht="18" customHeight="1" thickBot="1" x14ac:dyDescent="0.3">
      <c r="B5552" s="14">
        <v>46107</v>
      </c>
      <c r="C5552" s="15" t="s">
        <v>226</v>
      </c>
      <c r="D5552" s="16" t="s">
        <v>482</v>
      </c>
      <c r="E5552" s="17">
        <v>1</v>
      </c>
      <c r="F5552" s="18">
        <v>5.8</v>
      </c>
    </row>
    <row r="5553" spans="2:6" ht="18" customHeight="1" thickBot="1" x14ac:dyDescent="0.3">
      <c r="B5553" s="14">
        <v>46107</v>
      </c>
      <c r="C5553" s="15" t="s">
        <v>231</v>
      </c>
      <c r="D5553" s="16" t="s">
        <v>487</v>
      </c>
      <c r="E5553" s="17">
        <v>7</v>
      </c>
      <c r="F5553" s="18">
        <v>47.6</v>
      </c>
    </row>
    <row r="5554" spans="2:6" ht="18" customHeight="1" thickBot="1" x14ac:dyDescent="0.3">
      <c r="B5554" s="14">
        <v>46107</v>
      </c>
      <c r="C5554" s="15" t="s">
        <v>200</v>
      </c>
      <c r="D5554" s="16" t="s">
        <v>646</v>
      </c>
      <c r="E5554" s="17">
        <v>1</v>
      </c>
      <c r="F5554" s="18">
        <v>8</v>
      </c>
    </row>
    <row r="5555" spans="2:6" ht="18" customHeight="1" thickBot="1" x14ac:dyDescent="0.3">
      <c r="B5555" s="14">
        <v>46107</v>
      </c>
      <c r="C5555" s="15">
        <v>10010</v>
      </c>
      <c r="D5555" s="16" t="s">
        <v>679</v>
      </c>
      <c r="E5555" s="17">
        <v>1</v>
      </c>
      <c r="F5555" s="18">
        <v>8.9</v>
      </c>
    </row>
    <row r="5556" spans="2:6" ht="18" customHeight="1" thickBot="1" x14ac:dyDescent="0.3">
      <c r="B5556" s="14">
        <v>46107</v>
      </c>
      <c r="C5556" s="15">
        <v>10016</v>
      </c>
      <c r="D5556" s="16" t="s">
        <v>742</v>
      </c>
      <c r="E5556" s="17">
        <v>1</v>
      </c>
      <c r="F5556" s="18">
        <v>9.4</v>
      </c>
    </row>
    <row r="5557" spans="2:6" ht="18" customHeight="1" thickBot="1" x14ac:dyDescent="0.3">
      <c r="B5557" s="14">
        <v>46107</v>
      </c>
      <c r="C5557" s="15">
        <v>10201</v>
      </c>
      <c r="D5557" s="16" t="s">
        <v>732</v>
      </c>
      <c r="E5557" s="17">
        <v>1</v>
      </c>
      <c r="F5557" s="18">
        <v>8.9</v>
      </c>
    </row>
    <row r="5558" spans="2:6" ht="18" customHeight="1" thickBot="1" x14ac:dyDescent="0.3">
      <c r="B5558" s="14">
        <v>46107</v>
      </c>
      <c r="C5558" s="15" t="s">
        <v>117</v>
      </c>
      <c r="D5558" s="16" t="s">
        <v>648</v>
      </c>
      <c r="E5558" s="17">
        <v>2</v>
      </c>
      <c r="F5558" s="18">
        <v>11</v>
      </c>
    </row>
    <row r="5559" spans="2:6" ht="18" customHeight="1" thickBot="1" x14ac:dyDescent="0.3">
      <c r="B5559" s="14">
        <v>46107</v>
      </c>
      <c r="C5559" s="15" t="s">
        <v>118</v>
      </c>
      <c r="D5559" s="16" t="s">
        <v>649</v>
      </c>
      <c r="E5559" s="17">
        <v>3</v>
      </c>
      <c r="F5559" s="18">
        <v>16.5</v>
      </c>
    </row>
    <row r="5560" spans="2:6" ht="18" customHeight="1" thickBot="1" x14ac:dyDescent="0.3">
      <c r="B5560" s="14">
        <v>46107</v>
      </c>
      <c r="C5560" s="15" t="s">
        <v>119</v>
      </c>
      <c r="D5560" s="16" t="s">
        <v>657</v>
      </c>
      <c r="E5560" s="17">
        <v>1</v>
      </c>
      <c r="F5560" s="18">
        <v>5.5</v>
      </c>
    </row>
    <row r="5561" spans="2:6" ht="18" customHeight="1" thickBot="1" x14ac:dyDescent="0.3">
      <c r="B5561" s="14">
        <v>46107</v>
      </c>
      <c r="C5561" s="15" t="s">
        <v>131</v>
      </c>
      <c r="D5561" s="16" t="s">
        <v>387</v>
      </c>
      <c r="E5561" s="17">
        <v>2</v>
      </c>
      <c r="F5561" s="18">
        <v>11</v>
      </c>
    </row>
    <row r="5562" spans="2:6" ht="18" customHeight="1" thickBot="1" x14ac:dyDescent="0.3">
      <c r="B5562" s="14">
        <v>46107</v>
      </c>
      <c r="C5562" s="15" t="s">
        <v>140</v>
      </c>
      <c r="D5562" s="16" t="s">
        <v>396</v>
      </c>
      <c r="E5562" s="17">
        <v>1</v>
      </c>
      <c r="F5562" s="18">
        <v>5</v>
      </c>
    </row>
    <row r="5563" spans="2:6" ht="18" customHeight="1" thickBot="1" x14ac:dyDescent="0.3">
      <c r="B5563" s="14">
        <v>46107</v>
      </c>
      <c r="C5563" s="15">
        <v>10</v>
      </c>
      <c r="D5563" s="16" t="s">
        <v>700</v>
      </c>
      <c r="E5563" s="17">
        <v>4</v>
      </c>
      <c r="F5563" s="18">
        <v>4</v>
      </c>
    </row>
    <row r="5564" spans="2:6" ht="18" customHeight="1" thickBot="1" x14ac:dyDescent="0.3">
      <c r="B5564" s="14">
        <v>46107</v>
      </c>
      <c r="C5564" s="15">
        <v>10009</v>
      </c>
      <c r="D5564" s="16" t="s">
        <v>660</v>
      </c>
      <c r="E5564" s="17">
        <v>1</v>
      </c>
      <c r="F5564" s="18">
        <v>1.5</v>
      </c>
    </row>
    <row r="5565" spans="2:6" ht="18" customHeight="1" thickBot="1" x14ac:dyDescent="0.3">
      <c r="B5565" s="22">
        <v>46107</v>
      </c>
      <c r="C5565" s="23">
        <v>10155</v>
      </c>
      <c r="D5565" s="24" t="s">
        <v>701</v>
      </c>
      <c r="E5565" s="25">
        <v>1</v>
      </c>
      <c r="F5565" s="26">
        <v>1.7</v>
      </c>
    </row>
    <row r="5566" spans="2:6" ht="17.100000000000001" customHeight="1" x14ac:dyDescent="0.25">
      <c r="B5566" s="14">
        <v>46108</v>
      </c>
      <c r="C5566" s="15" t="s">
        <v>110</v>
      </c>
      <c r="D5566" s="16" t="s">
        <v>667</v>
      </c>
      <c r="E5566" s="17">
        <v>1</v>
      </c>
      <c r="F5566" s="18">
        <v>5.8</v>
      </c>
    </row>
    <row r="5567" spans="2:6" ht="18" customHeight="1" thickBot="1" x14ac:dyDescent="0.3">
      <c r="B5567" s="14">
        <v>46108</v>
      </c>
      <c r="C5567" s="15" t="s">
        <v>115</v>
      </c>
      <c r="D5567" s="16" t="s">
        <v>640</v>
      </c>
      <c r="E5567" s="17">
        <v>1</v>
      </c>
      <c r="F5567" s="18">
        <v>5.8</v>
      </c>
    </row>
    <row r="5568" spans="2:6" ht="18" customHeight="1" thickBot="1" x14ac:dyDescent="0.3">
      <c r="B5568" s="14">
        <v>46108</v>
      </c>
      <c r="C5568" s="15" t="s">
        <v>129</v>
      </c>
      <c r="D5568" s="16" t="s">
        <v>385</v>
      </c>
      <c r="E5568" s="17">
        <v>4</v>
      </c>
      <c r="F5568" s="18">
        <v>22</v>
      </c>
    </row>
    <row r="5569" spans="2:6" ht="18" customHeight="1" thickBot="1" x14ac:dyDescent="0.3">
      <c r="B5569" s="14">
        <v>46108</v>
      </c>
      <c r="C5569" s="15" t="s">
        <v>130</v>
      </c>
      <c r="D5569" s="16" t="s">
        <v>386</v>
      </c>
      <c r="E5569" s="17">
        <v>1</v>
      </c>
      <c r="F5569" s="18">
        <v>5.8</v>
      </c>
    </row>
    <row r="5570" spans="2:6" ht="18" customHeight="1" thickBot="1" x14ac:dyDescent="0.3">
      <c r="B5570" s="14">
        <v>46108</v>
      </c>
      <c r="C5570" s="15" t="s">
        <v>132</v>
      </c>
      <c r="D5570" s="16" t="s">
        <v>388</v>
      </c>
      <c r="E5570" s="17">
        <v>1</v>
      </c>
      <c r="F5570" s="18">
        <v>5.8</v>
      </c>
    </row>
    <row r="5571" spans="2:6" ht="18" customHeight="1" thickBot="1" x14ac:dyDescent="0.3">
      <c r="B5571" s="14">
        <v>46108</v>
      </c>
      <c r="C5571" s="15" t="s">
        <v>138</v>
      </c>
      <c r="D5571" s="16" t="s">
        <v>394</v>
      </c>
      <c r="E5571" s="17">
        <v>4</v>
      </c>
      <c r="F5571" s="18">
        <v>22</v>
      </c>
    </row>
    <row r="5572" spans="2:6" ht="18" customHeight="1" thickBot="1" x14ac:dyDescent="0.3">
      <c r="B5572" s="14">
        <v>46108</v>
      </c>
      <c r="C5572" s="15" t="s">
        <v>139</v>
      </c>
      <c r="D5572" s="16" t="s">
        <v>395</v>
      </c>
      <c r="E5572" s="17">
        <v>1</v>
      </c>
      <c r="F5572" s="18">
        <v>5.5</v>
      </c>
    </row>
    <row r="5573" spans="2:6" ht="18" customHeight="1" thickBot="1" x14ac:dyDescent="0.3">
      <c r="B5573" s="14">
        <v>46108</v>
      </c>
      <c r="C5573" s="15" t="s">
        <v>151</v>
      </c>
      <c r="D5573" s="16" t="s">
        <v>407</v>
      </c>
      <c r="E5573" s="17">
        <v>1</v>
      </c>
      <c r="F5573" s="18">
        <v>5.5</v>
      </c>
    </row>
    <row r="5574" spans="2:6" ht="18" customHeight="1" thickBot="1" x14ac:dyDescent="0.3">
      <c r="B5574" s="14">
        <v>46108</v>
      </c>
      <c r="C5574" s="15" t="s">
        <v>157</v>
      </c>
      <c r="D5574" s="16" t="s">
        <v>413</v>
      </c>
      <c r="E5574" s="17">
        <v>3</v>
      </c>
      <c r="F5574" s="18">
        <v>19.5</v>
      </c>
    </row>
    <row r="5575" spans="2:6" ht="18" customHeight="1" thickBot="1" x14ac:dyDescent="0.3">
      <c r="B5575" s="14">
        <v>46108</v>
      </c>
      <c r="C5575" s="15" t="s">
        <v>163</v>
      </c>
      <c r="D5575" s="16" t="s">
        <v>696</v>
      </c>
      <c r="E5575" s="17">
        <v>2</v>
      </c>
      <c r="F5575" s="18">
        <v>11.6</v>
      </c>
    </row>
    <row r="5576" spans="2:6" ht="18" customHeight="1" thickBot="1" x14ac:dyDescent="0.3">
      <c r="B5576" s="14">
        <v>46108</v>
      </c>
      <c r="C5576" s="15" t="s">
        <v>165</v>
      </c>
      <c r="D5576" s="16" t="s">
        <v>421</v>
      </c>
      <c r="E5576" s="17">
        <v>1</v>
      </c>
      <c r="F5576" s="18">
        <v>6.5</v>
      </c>
    </row>
    <row r="5577" spans="2:6" ht="18" customHeight="1" thickBot="1" x14ac:dyDescent="0.3">
      <c r="B5577" s="14">
        <v>46108</v>
      </c>
      <c r="C5577" s="15" t="s">
        <v>171</v>
      </c>
      <c r="D5577" s="16" t="s">
        <v>670</v>
      </c>
      <c r="E5577" s="17">
        <v>1</v>
      </c>
      <c r="F5577" s="18">
        <v>6</v>
      </c>
    </row>
    <row r="5578" spans="2:6" ht="18" customHeight="1" thickBot="1" x14ac:dyDescent="0.3">
      <c r="B5578" s="14">
        <v>46108</v>
      </c>
      <c r="C5578" s="15" t="s">
        <v>172</v>
      </c>
      <c r="D5578" s="16" t="s">
        <v>643</v>
      </c>
      <c r="E5578" s="17">
        <v>3</v>
      </c>
      <c r="F5578" s="18">
        <v>17.100000000000001</v>
      </c>
    </row>
    <row r="5579" spans="2:6" ht="18" customHeight="1" thickBot="1" x14ac:dyDescent="0.3">
      <c r="B5579" s="14">
        <v>46108</v>
      </c>
      <c r="C5579" s="15" t="s">
        <v>174</v>
      </c>
      <c r="D5579" s="16" t="s">
        <v>661</v>
      </c>
      <c r="E5579" s="17">
        <v>2</v>
      </c>
      <c r="F5579" s="18">
        <v>11.6</v>
      </c>
    </row>
    <row r="5580" spans="2:6" ht="18" customHeight="1" thickBot="1" x14ac:dyDescent="0.3">
      <c r="B5580" s="14">
        <v>46108</v>
      </c>
      <c r="C5580" s="15" t="s">
        <v>177</v>
      </c>
      <c r="D5580" s="16" t="s">
        <v>433</v>
      </c>
      <c r="E5580" s="17">
        <v>1</v>
      </c>
      <c r="F5580" s="18">
        <v>5.8</v>
      </c>
    </row>
    <row r="5581" spans="2:6" ht="18" customHeight="1" thickBot="1" x14ac:dyDescent="0.3">
      <c r="B5581" s="14">
        <v>46108</v>
      </c>
      <c r="C5581" s="15" t="s">
        <v>182</v>
      </c>
      <c r="D5581" s="16" t="s">
        <v>711</v>
      </c>
      <c r="E5581" s="17">
        <v>1</v>
      </c>
      <c r="F5581" s="18">
        <v>5.2</v>
      </c>
    </row>
    <row r="5582" spans="2:6" ht="18" customHeight="1" thickBot="1" x14ac:dyDescent="0.3">
      <c r="B5582" s="14">
        <v>46108</v>
      </c>
      <c r="C5582" s="15" t="s">
        <v>184</v>
      </c>
      <c r="D5582" s="16" t="s">
        <v>440</v>
      </c>
      <c r="E5582" s="17">
        <v>1</v>
      </c>
      <c r="F5582" s="18">
        <v>5.5</v>
      </c>
    </row>
    <row r="5583" spans="2:6" ht="18" customHeight="1" thickBot="1" x14ac:dyDescent="0.3">
      <c r="B5583" s="14">
        <v>46108</v>
      </c>
      <c r="C5583" s="15" t="s">
        <v>195</v>
      </c>
      <c r="D5583" s="16" t="s">
        <v>451</v>
      </c>
      <c r="E5583" s="17">
        <v>8</v>
      </c>
      <c r="F5583" s="18">
        <v>46.4</v>
      </c>
    </row>
    <row r="5584" spans="2:6" ht="18" customHeight="1" thickBot="1" x14ac:dyDescent="0.3">
      <c r="B5584" s="14">
        <v>46108</v>
      </c>
      <c r="C5584" s="15" t="s">
        <v>201</v>
      </c>
      <c r="D5584" s="16" t="s">
        <v>664</v>
      </c>
      <c r="E5584" s="17">
        <v>2</v>
      </c>
      <c r="F5584" s="18">
        <v>11.6</v>
      </c>
    </row>
    <row r="5585" spans="2:6" ht="18" customHeight="1" thickBot="1" x14ac:dyDescent="0.3">
      <c r="B5585" s="14">
        <v>46108</v>
      </c>
      <c r="C5585" s="15" t="s">
        <v>215</v>
      </c>
      <c r="D5585" s="16" t="s">
        <v>471</v>
      </c>
      <c r="E5585" s="17">
        <v>5</v>
      </c>
      <c r="F5585" s="18">
        <v>34</v>
      </c>
    </row>
    <row r="5586" spans="2:6" ht="18" customHeight="1" thickBot="1" x14ac:dyDescent="0.3">
      <c r="B5586" s="14">
        <v>46108</v>
      </c>
      <c r="C5586" s="15" t="s">
        <v>216</v>
      </c>
      <c r="D5586" s="16" t="s">
        <v>472</v>
      </c>
      <c r="E5586" s="17">
        <v>3</v>
      </c>
      <c r="F5586" s="18">
        <v>18.899999999999999</v>
      </c>
    </row>
    <row r="5587" spans="2:6" ht="18" customHeight="1" thickBot="1" x14ac:dyDescent="0.3">
      <c r="B5587" s="14">
        <v>46108</v>
      </c>
      <c r="C5587" s="15" t="s">
        <v>219</v>
      </c>
      <c r="D5587" s="16" t="s">
        <v>475</v>
      </c>
      <c r="E5587" s="17">
        <v>2</v>
      </c>
      <c r="F5587" s="18">
        <v>12.6</v>
      </c>
    </row>
    <row r="5588" spans="2:6" ht="18" customHeight="1" thickBot="1" x14ac:dyDescent="0.3">
      <c r="B5588" s="14">
        <v>46108</v>
      </c>
      <c r="C5588" s="15" t="s">
        <v>220</v>
      </c>
      <c r="D5588" s="16" t="s">
        <v>656</v>
      </c>
      <c r="E5588" s="17">
        <v>1</v>
      </c>
      <c r="F5588" s="18">
        <v>5.5</v>
      </c>
    </row>
    <row r="5589" spans="2:6" ht="18" customHeight="1" thickBot="1" x14ac:dyDescent="0.3">
      <c r="B5589" s="14">
        <v>46108</v>
      </c>
      <c r="C5589" s="15" t="s">
        <v>223</v>
      </c>
      <c r="D5589" s="16" t="s">
        <v>479</v>
      </c>
      <c r="E5589" s="17">
        <v>1</v>
      </c>
      <c r="F5589" s="18">
        <v>5.8</v>
      </c>
    </row>
    <row r="5590" spans="2:6" ht="18" customHeight="1" thickBot="1" x14ac:dyDescent="0.3">
      <c r="B5590" s="14">
        <v>46108</v>
      </c>
      <c r="C5590" s="15" t="s">
        <v>225</v>
      </c>
      <c r="D5590" s="16" t="s">
        <v>481</v>
      </c>
      <c r="E5590" s="17">
        <v>1</v>
      </c>
      <c r="F5590" s="18">
        <v>6.3</v>
      </c>
    </row>
    <row r="5591" spans="2:6" ht="18" customHeight="1" thickBot="1" x14ac:dyDescent="0.3">
      <c r="B5591" s="14">
        <v>46108</v>
      </c>
      <c r="C5591" s="15" t="s">
        <v>226</v>
      </c>
      <c r="D5591" s="16" t="s">
        <v>482</v>
      </c>
      <c r="E5591" s="17">
        <v>3</v>
      </c>
      <c r="F5591" s="18">
        <v>17.399999999999999</v>
      </c>
    </row>
    <row r="5592" spans="2:6" ht="18" customHeight="1" thickBot="1" x14ac:dyDescent="0.3">
      <c r="B5592" s="14">
        <v>46108</v>
      </c>
      <c r="C5592" s="15" t="s">
        <v>231</v>
      </c>
      <c r="D5592" s="16" t="s">
        <v>487</v>
      </c>
      <c r="E5592" s="17">
        <v>3</v>
      </c>
      <c r="F5592" s="18">
        <v>20.399999999999999</v>
      </c>
    </row>
    <row r="5593" spans="2:6" ht="18" customHeight="1" thickBot="1" x14ac:dyDescent="0.3">
      <c r="B5593" s="14">
        <v>46108</v>
      </c>
      <c r="C5593" s="15" t="s">
        <v>234</v>
      </c>
      <c r="D5593" s="16" t="s">
        <v>728</v>
      </c>
      <c r="E5593" s="17">
        <v>1</v>
      </c>
      <c r="F5593" s="18">
        <v>6.8</v>
      </c>
    </row>
    <row r="5594" spans="2:6" ht="18" customHeight="1" thickBot="1" x14ac:dyDescent="0.3">
      <c r="B5594" s="14">
        <v>46108</v>
      </c>
      <c r="C5594" s="15" t="s">
        <v>235</v>
      </c>
      <c r="D5594" s="16" t="s">
        <v>702</v>
      </c>
      <c r="E5594" s="17">
        <v>1</v>
      </c>
      <c r="F5594" s="18">
        <v>5.8</v>
      </c>
    </row>
    <row r="5595" spans="2:6" ht="18" customHeight="1" thickBot="1" x14ac:dyDescent="0.3">
      <c r="B5595" s="14">
        <v>46108</v>
      </c>
      <c r="C5595" s="15" t="s">
        <v>236</v>
      </c>
      <c r="D5595" s="16" t="s">
        <v>644</v>
      </c>
      <c r="E5595" s="17">
        <v>1</v>
      </c>
      <c r="F5595" s="18">
        <v>6.5</v>
      </c>
    </row>
    <row r="5596" spans="2:6" ht="18" customHeight="1" thickBot="1" x14ac:dyDescent="0.3">
      <c r="B5596" s="14">
        <v>46108</v>
      </c>
      <c r="C5596" s="15" t="s">
        <v>200</v>
      </c>
      <c r="D5596" s="16" t="s">
        <v>646</v>
      </c>
      <c r="E5596" s="17">
        <v>1</v>
      </c>
      <c r="F5596" s="18">
        <v>8</v>
      </c>
    </row>
    <row r="5597" spans="2:6" ht="18" customHeight="1" thickBot="1" x14ac:dyDescent="0.3">
      <c r="B5597" s="14">
        <v>46108</v>
      </c>
      <c r="C5597" s="15">
        <v>10198</v>
      </c>
      <c r="D5597" s="16" t="s">
        <v>741</v>
      </c>
      <c r="E5597" s="17">
        <v>1</v>
      </c>
      <c r="F5597" s="18">
        <v>8.9</v>
      </c>
    </row>
    <row r="5598" spans="2:6" ht="18" customHeight="1" thickBot="1" x14ac:dyDescent="0.3">
      <c r="B5598" s="14">
        <v>46108</v>
      </c>
      <c r="C5598" s="15">
        <v>10209</v>
      </c>
      <c r="D5598" s="16" t="s">
        <v>751</v>
      </c>
      <c r="E5598" s="17">
        <v>1</v>
      </c>
      <c r="F5598" s="18">
        <v>8.9</v>
      </c>
    </row>
    <row r="5599" spans="2:6" ht="18" customHeight="1" thickBot="1" x14ac:dyDescent="0.3">
      <c r="B5599" s="14">
        <v>46108</v>
      </c>
      <c r="C5599" s="15">
        <v>10233</v>
      </c>
      <c r="D5599" s="16" t="s">
        <v>752</v>
      </c>
      <c r="E5599" s="17">
        <v>1</v>
      </c>
      <c r="F5599" s="18">
        <v>9</v>
      </c>
    </row>
    <row r="5600" spans="2:6" ht="18" customHeight="1" thickBot="1" x14ac:dyDescent="0.3">
      <c r="B5600" s="14">
        <v>46108</v>
      </c>
      <c r="C5600" s="15" t="s">
        <v>118</v>
      </c>
      <c r="D5600" s="16" t="s">
        <v>649</v>
      </c>
      <c r="E5600" s="17">
        <v>5</v>
      </c>
      <c r="F5600" s="18">
        <v>27.5</v>
      </c>
    </row>
    <row r="5601" spans="2:6" ht="18" customHeight="1" thickBot="1" x14ac:dyDescent="0.3">
      <c r="B5601" s="14">
        <v>46108</v>
      </c>
      <c r="C5601" s="15" t="s">
        <v>123</v>
      </c>
      <c r="D5601" s="16" t="s">
        <v>651</v>
      </c>
      <c r="E5601" s="17">
        <v>6</v>
      </c>
      <c r="F5601" s="18">
        <v>33</v>
      </c>
    </row>
    <row r="5602" spans="2:6" ht="18" customHeight="1" thickBot="1" x14ac:dyDescent="0.3">
      <c r="B5602" s="14">
        <v>46108</v>
      </c>
      <c r="C5602" s="15" t="s">
        <v>131</v>
      </c>
      <c r="D5602" s="16" t="s">
        <v>387</v>
      </c>
      <c r="E5602" s="17">
        <v>2</v>
      </c>
      <c r="F5602" s="18">
        <v>11</v>
      </c>
    </row>
    <row r="5603" spans="2:6" ht="18" customHeight="1" thickBot="1" x14ac:dyDescent="0.3">
      <c r="B5603" s="14">
        <v>46108</v>
      </c>
      <c r="C5603" s="15" t="s">
        <v>153</v>
      </c>
      <c r="D5603" s="16" t="s">
        <v>685</v>
      </c>
      <c r="E5603" s="17">
        <v>1</v>
      </c>
      <c r="F5603" s="18">
        <v>4.5</v>
      </c>
    </row>
    <row r="5604" spans="2:6" ht="18" customHeight="1" thickBot="1" x14ac:dyDescent="0.3">
      <c r="B5604" s="14">
        <v>46108</v>
      </c>
      <c r="C5604" s="15">
        <v>10</v>
      </c>
      <c r="D5604" s="16" t="s">
        <v>700</v>
      </c>
      <c r="E5604" s="17">
        <v>1</v>
      </c>
      <c r="F5604" s="18">
        <v>1</v>
      </c>
    </row>
    <row r="5605" spans="2:6" ht="18" customHeight="1" thickBot="1" x14ac:dyDescent="0.3">
      <c r="B5605" s="14">
        <v>46108</v>
      </c>
      <c r="C5605" s="15">
        <v>10008</v>
      </c>
      <c r="D5605" s="16" t="s">
        <v>652</v>
      </c>
      <c r="E5605" s="17">
        <v>2</v>
      </c>
      <c r="F5605" s="18">
        <v>4.4000000000000004</v>
      </c>
    </row>
    <row r="5606" spans="2:6" ht="18" customHeight="1" thickBot="1" x14ac:dyDescent="0.3">
      <c r="B5606" s="14">
        <v>46108</v>
      </c>
      <c r="C5606" s="15">
        <v>10193</v>
      </c>
      <c r="D5606" s="16" t="s">
        <v>731</v>
      </c>
      <c r="E5606" s="17">
        <v>1</v>
      </c>
      <c r="F5606" s="18">
        <v>2.5</v>
      </c>
    </row>
    <row r="5607" spans="2:6" ht="18" customHeight="1" thickBot="1" x14ac:dyDescent="0.3">
      <c r="B5607" s="22">
        <v>46108</v>
      </c>
      <c r="C5607" s="23">
        <v>10194</v>
      </c>
      <c r="D5607" s="24" t="s">
        <v>730</v>
      </c>
      <c r="E5607" s="25">
        <v>2</v>
      </c>
      <c r="F5607" s="26">
        <v>3.4</v>
      </c>
    </row>
    <row r="5608" spans="2:6" ht="17.100000000000001" customHeight="1" x14ac:dyDescent="0.25">
      <c r="B5608" s="14">
        <v>46109</v>
      </c>
      <c r="C5608" s="15" t="s">
        <v>104</v>
      </c>
      <c r="D5608" s="16" t="s">
        <v>360</v>
      </c>
      <c r="E5608" s="17">
        <v>1</v>
      </c>
      <c r="F5608" s="18">
        <v>5.8</v>
      </c>
    </row>
    <row r="5609" spans="2:6" ht="18" customHeight="1" thickBot="1" x14ac:dyDescent="0.3">
      <c r="B5609" s="14">
        <v>46109</v>
      </c>
      <c r="C5609" s="15" t="s">
        <v>110</v>
      </c>
      <c r="D5609" s="16" t="s">
        <v>667</v>
      </c>
      <c r="E5609" s="17">
        <v>1</v>
      </c>
      <c r="F5609" s="18">
        <v>5.8</v>
      </c>
    </row>
    <row r="5610" spans="2:6" ht="18" customHeight="1" thickBot="1" x14ac:dyDescent="0.3">
      <c r="B5610" s="14">
        <v>46109</v>
      </c>
      <c r="C5610" s="15" t="s">
        <v>115</v>
      </c>
      <c r="D5610" s="16" t="s">
        <v>640</v>
      </c>
      <c r="E5610" s="17">
        <v>1</v>
      </c>
      <c r="F5610" s="18">
        <v>5.8</v>
      </c>
    </row>
    <row r="5611" spans="2:6" ht="18" customHeight="1" thickBot="1" x14ac:dyDescent="0.3">
      <c r="B5611" s="14">
        <v>46109</v>
      </c>
      <c r="C5611" s="15" t="s">
        <v>129</v>
      </c>
      <c r="D5611" s="16" t="s">
        <v>385</v>
      </c>
      <c r="E5611" s="17">
        <v>2</v>
      </c>
      <c r="F5611" s="18">
        <v>11</v>
      </c>
    </row>
    <row r="5612" spans="2:6" ht="18" customHeight="1" thickBot="1" x14ac:dyDescent="0.3">
      <c r="B5612" s="14">
        <v>46109</v>
      </c>
      <c r="C5612" s="15" t="s">
        <v>130</v>
      </c>
      <c r="D5612" s="16" t="s">
        <v>386</v>
      </c>
      <c r="E5612" s="17">
        <v>1</v>
      </c>
      <c r="F5612" s="18">
        <v>5.8</v>
      </c>
    </row>
    <row r="5613" spans="2:6" ht="18" customHeight="1" thickBot="1" x14ac:dyDescent="0.3">
      <c r="B5613" s="14">
        <v>46109</v>
      </c>
      <c r="C5613" s="15" t="s">
        <v>138</v>
      </c>
      <c r="D5613" s="16" t="s">
        <v>394</v>
      </c>
      <c r="E5613" s="17">
        <v>1</v>
      </c>
      <c r="F5613" s="18">
        <v>5.5</v>
      </c>
    </row>
    <row r="5614" spans="2:6" ht="18" customHeight="1" thickBot="1" x14ac:dyDescent="0.3">
      <c r="B5614" s="14">
        <v>46109</v>
      </c>
      <c r="C5614" s="15" t="s">
        <v>139</v>
      </c>
      <c r="D5614" s="16" t="s">
        <v>395</v>
      </c>
      <c r="E5614" s="17">
        <v>1</v>
      </c>
      <c r="F5614" s="18">
        <v>5.5</v>
      </c>
    </row>
    <row r="5615" spans="2:6" ht="18" customHeight="1" thickBot="1" x14ac:dyDescent="0.3">
      <c r="B5615" s="14">
        <v>46109</v>
      </c>
      <c r="C5615" s="15" t="s">
        <v>157</v>
      </c>
      <c r="D5615" s="16" t="s">
        <v>413</v>
      </c>
      <c r="E5615" s="17">
        <v>5</v>
      </c>
      <c r="F5615" s="18">
        <v>32.5</v>
      </c>
    </row>
    <row r="5616" spans="2:6" ht="18" customHeight="1" thickBot="1" x14ac:dyDescent="0.3">
      <c r="B5616" s="14">
        <v>46109</v>
      </c>
      <c r="C5616" s="15" t="s">
        <v>163</v>
      </c>
      <c r="D5616" s="16" t="s">
        <v>696</v>
      </c>
      <c r="E5616" s="17">
        <v>3</v>
      </c>
      <c r="F5616" s="18">
        <v>17.399999999999999</v>
      </c>
    </row>
    <row r="5617" spans="2:6" ht="18" customHeight="1" thickBot="1" x14ac:dyDescent="0.3">
      <c r="B5617" s="14">
        <v>46109</v>
      </c>
      <c r="C5617" s="15" t="s">
        <v>165</v>
      </c>
      <c r="D5617" s="16" t="s">
        <v>421</v>
      </c>
      <c r="E5617" s="17">
        <v>3</v>
      </c>
      <c r="F5617" s="18">
        <v>19.5</v>
      </c>
    </row>
    <row r="5618" spans="2:6" ht="18" customHeight="1" thickBot="1" x14ac:dyDescent="0.3">
      <c r="B5618" s="14">
        <v>46109</v>
      </c>
      <c r="C5618" s="15" t="s">
        <v>172</v>
      </c>
      <c r="D5618" s="16" t="s">
        <v>643</v>
      </c>
      <c r="E5618" s="17">
        <v>2</v>
      </c>
      <c r="F5618" s="18">
        <v>11.4</v>
      </c>
    </row>
    <row r="5619" spans="2:6" ht="18" customHeight="1" thickBot="1" x14ac:dyDescent="0.3">
      <c r="B5619" s="14">
        <v>46109</v>
      </c>
      <c r="C5619" s="15" t="s">
        <v>182</v>
      </c>
      <c r="D5619" s="16" t="s">
        <v>711</v>
      </c>
      <c r="E5619" s="17">
        <v>1</v>
      </c>
      <c r="F5619" s="18">
        <v>5.2</v>
      </c>
    </row>
    <row r="5620" spans="2:6" ht="18" customHeight="1" thickBot="1" x14ac:dyDescent="0.3">
      <c r="B5620" s="14">
        <v>46109</v>
      </c>
      <c r="C5620" s="15" t="s">
        <v>183</v>
      </c>
      <c r="D5620" s="16" t="s">
        <v>439</v>
      </c>
      <c r="E5620" s="17">
        <v>1</v>
      </c>
      <c r="F5620" s="18">
        <v>5.5</v>
      </c>
    </row>
    <row r="5621" spans="2:6" ht="18" customHeight="1" thickBot="1" x14ac:dyDescent="0.3">
      <c r="B5621" s="14">
        <v>46109</v>
      </c>
      <c r="C5621" s="15" t="s">
        <v>184</v>
      </c>
      <c r="D5621" s="16" t="s">
        <v>440</v>
      </c>
      <c r="E5621" s="17">
        <v>1</v>
      </c>
      <c r="F5621" s="18">
        <v>5.5</v>
      </c>
    </row>
    <row r="5622" spans="2:6" ht="18" customHeight="1" thickBot="1" x14ac:dyDescent="0.3">
      <c r="B5622" s="14">
        <v>46109</v>
      </c>
      <c r="C5622" s="15" t="s">
        <v>195</v>
      </c>
      <c r="D5622" s="16" t="s">
        <v>451</v>
      </c>
      <c r="E5622" s="17">
        <v>9</v>
      </c>
      <c r="F5622" s="18">
        <v>52.2</v>
      </c>
    </row>
    <row r="5623" spans="2:6" ht="18" customHeight="1" thickBot="1" x14ac:dyDescent="0.3">
      <c r="B5623" s="14">
        <v>46109</v>
      </c>
      <c r="C5623" s="15" t="s">
        <v>196</v>
      </c>
      <c r="D5623" s="16" t="s">
        <v>692</v>
      </c>
      <c r="E5623" s="17">
        <v>1</v>
      </c>
      <c r="F5623" s="18">
        <v>6.5</v>
      </c>
    </row>
    <row r="5624" spans="2:6" ht="18" customHeight="1" thickBot="1" x14ac:dyDescent="0.3">
      <c r="B5624" s="14">
        <v>46109</v>
      </c>
      <c r="C5624" s="15" t="s">
        <v>215</v>
      </c>
      <c r="D5624" s="16" t="s">
        <v>471</v>
      </c>
      <c r="E5624" s="17">
        <v>7</v>
      </c>
      <c r="F5624" s="18">
        <v>47.6</v>
      </c>
    </row>
    <row r="5625" spans="2:6" ht="18" customHeight="1" thickBot="1" x14ac:dyDescent="0.3">
      <c r="B5625" s="14">
        <v>46109</v>
      </c>
      <c r="C5625" s="15" t="s">
        <v>219</v>
      </c>
      <c r="D5625" s="16" t="s">
        <v>475</v>
      </c>
      <c r="E5625" s="17">
        <v>4</v>
      </c>
      <c r="F5625" s="18">
        <v>25.2</v>
      </c>
    </row>
    <row r="5626" spans="2:6" ht="18" customHeight="1" thickBot="1" x14ac:dyDescent="0.3">
      <c r="B5626" s="14">
        <v>46109</v>
      </c>
      <c r="C5626" s="15" t="s">
        <v>225</v>
      </c>
      <c r="D5626" s="16" t="s">
        <v>481</v>
      </c>
      <c r="E5626" s="17">
        <v>3</v>
      </c>
      <c r="F5626" s="18">
        <v>18.899999999999999</v>
      </c>
    </row>
    <row r="5627" spans="2:6" ht="18" customHeight="1" thickBot="1" x14ac:dyDescent="0.3">
      <c r="B5627" s="14">
        <v>46109</v>
      </c>
      <c r="C5627" s="15" t="s">
        <v>231</v>
      </c>
      <c r="D5627" s="16" t="s">
        <v>487</v>
      </c>
      <c r="E5627" s="17">
        <v>4</v>
      </c>
      <c r="F5627" s="18">
        <v>27.2</v>
      </c>
    </row>
    <row r="5628" spans="2:6" ht="18" customHeight="1" thickBot="1" x14ac:dyDescent="0.3">
      <c r="B5628" s="14">
        <v>46109</v>
      </c>
      <c r="C5628" s="15" t="s">
        <v>235</v>
      </c>
      <c r="D5628" s="16" t="s">
        <v>702</v>
      </c>
      <c r="E5628" s="17">
        <v>1</v>
      </c>
      <c r="F5628" s="18">
        <v>5.8</v>
      </c>
    </row>
    <row r="5629" spans="2:6" ht="18" customHeight="1" thickBot="1" x14ac:dyDescent="0.3">
      <c r="B5629" s="14">
        <v>46109</v>
      </c>
      <c r="C5629" s="15" t="s">
        <v>208</v>
      </c>
      <c r="D5629" s="16" t="s">
        <v>464</v>
      </c>
      <c r="E5629" s="17">
        <v>1</v>
      </c>
      <c r="F5629" s="18">
        <v>2.8</v>
      </c>
    </row>
    <row r="5630" spans="2:6" ht="18" customHeight="1" thickBot="1" x14ac:dyDescent="0.3">
      <c r="B5630" s="14">
        <v>46109</v>
      </c>
      <c r="C5630" s="15" t="s">
        <v>200</v>
      </c>
      <c r="D5630" s="16" t="s">
        <v>646</v>
      </c>
      <c r="E5630" s="17">
        <v>2</v>
      </c>
      <c r="F5630" s="18">
        <v>16</v>
      </c>
    </row>
    <row r="5631" spans="2:6" ht="18" customHeight="1" thickBot="1" x14ac:dyDescent="0.3">
      <c r="B5631" s="14">
        <v>46109</v>
      </c>
      <c r="C5631" s="15" t="s">
        <v>204</v>
      </c>
      <c r="D5631" s="16" t="s">
        <v>668</v>
      </c>
      <c r="E5631" s="17">
        <v>2</v>
      </c>
      <c r="F5631" s="18">
        <v>16.600000000000001</v>
      </c>
    </row>
    <row r="5632" spans="2:6" ht="18" customHeight="1" thickBot="1" x14ac:dyDescent="0.3">
      <c r="B5632" s="14">
        <v>46109</v>
      </c>
      <c r="C5632" s="15">
        <v>10198</v>
      </c>
      <c r="D5632" s="16" t="s">
        <v>741</v>
      </c>
      <c r="E5632" s="17">
        <v>1</v>
      </c>
      <c r="F5632" s="18">
        <v>8.9</v>
      </c>
    </row>
    <row r="5633" spans="2:6" ht="18" customHeight="1" thickBot="1" x14ac:dyDescent="0.3">
      <c r="B5633" s="14">
        <v>46109</v>
      </c>
      <c r="C5633" s="15">
        <v>10206</v>
      </c>
      <c r="D5633" s="16" t="s">
        <v>753</v>
      </c>
      <c r="E5633" s="17">
        <v>1</v>
      </c>
      <c r="F5633" s="18">
        <v>8.9</v>
      </c>
    </row>
    <row r="5634" spans="2:6" ht="18" customHeight="1" thickBot="1" x14ac:dyDescent="0.3">
      <c r="B5634" s="14">
        <v>46109</v>
      </c>
      <c r="C5634" s="15">
        <v>10237</v>
      </c>
      <c r="D5634" s="16" t="s">
        <v>754</v>
      </c>
      <c r="E5634" s="17">
        <v>1</v>
      </c>
      <c r="F5634" s="18">
        <v>10</v>
      </c>
    </row>
    <row r="5635" spans="2:6" ht="18" customHeight="1" thickBot="1" x14ac:dyDescent="0.3">
      <c r="B5635" s="14">
        <v>46109</v>
      </c>
      <c r="C5635" s="15" t="s">
        <v>118</v>
      </c>
      <c r="D5635" s="16" t="s">
        <v>649</v>
      </c>
      <c r="E5635" s="17">
        <v>2</v>
      </c>
      <c r="F5635" s="18">
        <v>11</v>
      </c>
    </row>
    <row r="5636" spans="2:6" ht="18" customHeight="1" thickBot="1" x14ac:dyDescent="0.3">
      <c r="B5636" s="14">
        <v>46109</v>
      </c>
      <c r="C5636" s="15" t="s">
        <v>121</v>
      </c>
      <c r="D5636" s="16" t="s">
        <v>658</v>
      </c>
      <c r="E5636" s="17">
        <v>1</v>
      </c>
      <c r="F5636" s="18">
        <v>5.5</v>
      </c>
    </row>
    <row r="5637" spans="2:6" ht="18" customHeight="1" thickBot="1" x14ac:dyDescent="0.3">
      <c r="B5637" s="14">
        <v>46109</v>
      </c>
      <c r="C5637" s="15" t="s">
        <v>122</v>
      </c>
      <c r="D5637" s="16" t="s">
        <v>650</v>
      </c>
      <c r="E5637" s="17">
        <v>1</v>
      </c>
      <c r="F5637" s="18">
        <v>5.5</v>
      </c>
    </row>
    <row r="5638" spans="2:6" ht="18" customHeight="1" thickBot="1" x14ac:dyDescent="0.3">
      <c r="B5638" s="14">
        <v>46109</v>
      </c>
      <c r="C5638" s="15" t="s">
        <v>131</v>
      </c>
      <c r="D5638" s="16" t="s">
        <v>387</v>
      </c>
      <c r="E5638" s="17">
        <v>1</v>
      </c>
      <c r="F5638" s="18">
        <v>5.5</v>
      </c>
    </row>
    <row r="5639" spans="2:6" ht="18" customHeight="1" thickBot="1" x14ac:dyDescent="0.3">
      <c r="B5639" s="14">
        <v>46109</v>
      </c>
      <c r="C5639" s="15" t="s">
        <v>142</v>
      </c>
      <c r="D5639" s="16" t="s">
        <v>659</v>
      </c>
      <c r="E5639" s="17">
        <v>2</v>
      </c>
      <c r="F5639" s="18">
        <v>8.6</v>
      </c>
    </row>
    <row r="5640" spans="2:6" ht="18" customHeight="1" thickBot="1" x14ac:dyDescent="0.3">
      <c r="B5640" s="14">
        <v>46109</v>
      </c>
      <c r="C5640" s="15" t="s">
        <v>145</v>
      </c>
      <c r="D5640" s="16" t="s">
        <v>401</v>
      </c>
      <c r="E5640" s="17">
        <v>1</v>
      </c>
      <c r="F5640" s="18">
        <v>3.8</v>
      </c>
    </row>
    <row r="5641" spans="2:6" ht="18" customHeight="1" thickBot="1" x14ac:dyDescent="0.3">
      <c r="B5641" s="14">
        <v>46109</v>
      </c>
      <c r="C5641" s="15" t="s">
        <v>148</v>
      </c>
      <c r="D5641" s="16" t="s">
        <v>404</v>
      </c>
      <c r="E5641" s="17">
        <v>2</v>
      </c>
      <c r="F5641" s="18">
        <v>10</v>
      </c>
    </row>
    <row r="5642" spans="2:6" ht="18" customHeight="1" thickBot="1" x14ac:dyDescent="0.3">
      <c r="B5642" s="14">
        <v>46109</v>
      </c>
      <c r="C5642" s="15">
        <v>10</v>
      </c>
      <c r="D5642" s="16" t="s">
        <v>700</v>
      </c>
      <c r="E5642" s="17">
        <v>2</v>
      </c>
      <c r="F5642" s="18">
        <v>2</v>
      </c>
    </row>
    <row r="5643" spans="2:6" ht="18" customHeight="1" thickBot="1" x14ac:dyDescent="0.3">
      <c r="B5643" s="14">
        <v>46109</v>
      </c>
      <c r="C5643" s="15">
        <v>10008</v>
      </c>
      <c r="D5643" s="16" t="s">
        <v>652</v>
      </c>
      <c r="E5643" s="17">
        <v>1</v>
      </c>
      <c r="F5643" s="18">
        <v>2.2000000000000002</v>
      </c>
    </row>
    <row r="5644" spans="2:6" ht="18" customHeight="1" thickBot="1" x14ac:dyDescent="0.3">
      <c r="B5644" s="14">
        <v>46109</v>
      </c>
      <c r="C5644" s="15">
        <v>10009</v>
      </c>
      <c r="D5644" s="16" t="s">
        <v>660</v>
      </c>
      <c r="E5644" s="17">
        <v>1</v>
      </c>
      <c r="F5644" s="18">
        <v>1.5</v>
      </c>
    </row>
    <row r="5645" spans="2:6" ht="18" customHeight="1" thickBot="1" x14ac:dyDescent="0.3">
      <c r="B5645" s="22">
        <v>46109</v>
      </c>
      <c r="C5645" s="23">
        <v>10193</v>
      </c>
      <c r="D5645" s="24" t="s">
        <v>731</v>
      </c>
      <c r="E5645" s="25">
        <v>1</v>
      </c>
      <c r="F5645" s="26">
        <v>2.5</v>
      </c>
    </row>
    <row r="5646" spans="2:6" ht="17.100000000000001" customHeight="1" x14ac:dyDescent="0.25">
      <c r="B5646" s="14">
        <v>46110</v>
      </c>
      <c r="C5646" s="15" t="s">
        <v>104</v>
      </c>
      <c r="D5646" s="16" t="s">
        <v>360</v>
      </c>
      <c r="E5646" s="17">
        <v>1</v>
      </c>
      <c r="F5646" s="18">
        <v>5.8</v>
      </c>
    </row>
    <row r="5647" spans="2:6" ht="18" customHeight="1" thickBot="1" x14ac:dyDescent="0.3">
      <c r="B5647" s="14">
        <v>46110</v>
      </c>
      <c r="C5647" s="15" t="s">
        <v>106</v>
      </c>
      <c r="D5647" s="16" t="s">
        <v>710</v>
      </c>
      <c r="E5647" s="17">
        <v>1</v>
      </c>
      <c r="F5647" s="18">
        <v>5</v>
      </c>
    </row>
    <row r="5648" spans="2:6" ht="18" customHeight="1" thickBot="1" x14ac:dyDescent="0.3">
      <c r="B5648" s="14">
        <v>46110</v>
      </c>
      <c r="C5648" s="15" t="s">
        <v>107</v>
      </c>
      <c r="D5648" s="16" t="s">
        <v>705</v>
      </c>
      <c r="E5648" s="17">
        <v>1</v>
      </c>
      <c r="F5648" s="18">
        <v>5</v>
      </c>
    </row>
    <row r="5649" spans="2:6" ht="18" customHeight="1" thickBot="1" x14ac:dyDescent="0.3">
      <c r="B5649" s="14">
        <v>46110</v>
      </c>
      <c r="C5649" s="15" t="s">
        <v>110</v>
      </c>
      <c r="D5649" s="16" t="s">
        <v>667</v>
      </c>
      <c r="E5649" s="17">
        <v>2</v>
      </c>
      <c r="F5649" s="18">
        <v>11.6</v>
      </c>
    </row>
    <row r="5650" spans="2:6" ht="18" customHeight="1" thickBot="1" x14ac:dyDescent="0.3">
      <c r="B5650" s="14">
        <v>46110</v>
      </c>
      <c r="C5650" s="15" t="s">
        <v>114</v>
      </c>
      <c r="D5650" s="16" t="s">
        <v>370</v>
      </c>
      <c r="E5650" s="17">
        <v>1</v>
      </c>
      <c r="F5650" s="18">
        <v>5.5</v>
      </c>
    </row>
    <row r="5651" spans="2:6" ht="18" customHeight="1" thickBot="1" x14ac:dyDescent="0.3">
      <c r="B5651" s="14">
        <v>46110</v>
      </c>
      <c r="C5651" s="15" t="s">
        <v>115</v>
      </c>
      <c r="D5651" s="16" t="s">
        <v>640</v>
      </c>
      <c r="E5651" s="17">
        <v>2</v>
      </c>
      <c r="F5651" s="18">
        <v>11.6</v>
      </c>
    </row>
    <row r="5652" spans="2:6" ht="18" customHeight="1" thickBot="1" x14ac:dyDescent="0.3">
      <c r="B5652" s="14">
        <v>46110</v>
      </c>
      <c r="C5652" s="15" t="s">
        <v>130</v>
      </c>
      <c r="D5652" s="16" t="s">
        <v>386</v>
      </c>
      <c r="E5652" s="17">
        <v>3</v>
      </c>
      <c r="F5652" s="18">
        <v>17.399999999999999</v>
      </c>
    </row>
    <row r="5653" spans="2:6" ht="18" customHeight="1" thickBot="1" x14ac:dyDescent="0.3">
      <c r="B5653" s="14">
        <v>46110</v>
      </c>
      <c r="C5653" s="15" t="s">
        <v>136</v>
      </c>
      <c r="D5653" s="16" t="s">
        <v>726</v>
      </c>
      <c r="E5653" s="17">
        <v>1</v>
      </c>
      <c r="F5653" s="18">
        <v>5</v>
      </c>
    </row>
    <row r="5654" spans="2:6" ht="18" customHeight="1" thickBot="1" x14ac:dyDescent="0.3">
      <c r="B5654" s="14">
        <v>46110</v>
      </c>
      <c r="C5654" s="15" t="s">
        <v>138</v>
      </c>
      <c r="D5654" s="16" t="s">
        <v>394</v>
      </c>
      <c r="E5654" s="17">
        <v>1</v>
      </c>
      <c r="F5654" s="18">
        <v>5.5</v>
      </c>
    </row>
    <row r="5655" spans="2:6" ht="18" customHeight="1" thickBot="1" x14ac:dyDescent="0.3">
      <c r="B5655" s="14">
        <v>46110</v>
      </c>
      <c r="C5655" s="15" t="s">
        <v>157</v>
      </c>
      <c r="D5655" s="16" t="s">
        <v>413</v>
      </c>
      <c r="E5655" s="17">
        <v>4</v>
      </c>
      <c r="F5655" s="18">
        <v>26</v>
      </c>
    </row>
    <row r="5656" spans="2:6" ht="18" customHeight="1" thickBot="1" x14ac:dyDescent="0.3">
      <c r="B5656" s="14">
        <v>46110</v>
      </c>
      <c r="C5656" s="15" t="s">
        <v>160</v>
      </c>
      <c r="D5656" s="16" t="s">
        <v>416</v>
      </c>
      <c r="E5656" s="17">
        <v>1</v>
      </c>
      <c r="F5656" s="18">
        <v>5.8</v>
      </c>
    </row>
    <row r="5657" spans="2:6" ht="18" customHeight="1" thickBot="1" x14ac:dyDescent="0.3">
      <c r="B5657" s="14">
        <v>46110</v>
      </c>
      <c r="C5657" s="15" t="s">
        <v>172</v>
      </c>
      <c r="D5657" s="16" t="s">
        <v>643</v>
      </c>
      <c r="E5657" s="17">
        <v>1</v>
      </c>
      <c r="F5657" s="18">
        <v>5.7</v>
      </c>
    </row>
    <row r="5658" spans="2:6" ht="18" customHeight="1" thickBot="1" x14ac:dyDescent="0.3">
      <c r="B5658" s="14">
        <v>46110</v>
      </c>
      <c r="C5658" s="15" t="s">
        <v>174</v>
      </c>
      <c r="D5658" s="16" t="s">
        <v>661</v>
      </c>
      <c r="E5658" s="17">
        <v>1</v>
      </c>
      <c r="F5658" s="18">
        <v>5.8</v>
      </c>
    </row>
    <row r="5659" spans="2:6" ht="18" customHeight="1" thickBot="1" x14ac:dyDescent="0.3">
      <c r="B5659" s="14">
        <v>46110</v>
      </c>
      <c r="C5659" s="15" t="s">
        <v>184</v>
      </c>
      <c r="D5659" s="16" t="s">
        <v>440</v>
      </c>
      <c r="E5659" s="17">
        <v>2</v>
      </c>
      <c r="F5659" s="18">
        <v>11</v>
      </c>
    </row>
    <row r="5660" spans="2:6" ht="18" customHeight="1" thickBot="1" x14ac:dyDescent="0.3">
      <c r="B5660" s="14">
        <v>46110</v>
      </c>
      <c r="C5660" s="15" t="s">
        <v>195</v>
      </c>
      <c r="D5660" s="16" t="s">
        <v>451</v>
      </c>
      <c r="E5660" s="17">
        <v>12</v>
      </c>
      <c r="F5660" s="18">
        <v>69.599999999999994</v>
      </c>
    </row>
    <row r="5661" spans="2:6" ht="18" customHeight="1" thickBot="1" x14ac:dyDescent="0.3">
      <c r="B5661" s="14">
        <v>46110</v>
      </c>
      <c r="C5661" s="15" t="s">
        <v>201</v>
      </c>
      <c r="D5661" s="16" t="s">
        <v>664</v>
      </c>
      <c r="E5661" s="17">
        <v>3</v>
      </c>
      <c r="F5661" s="18">
        <v>17.399999999999999</v>
      </c>
    </row>
    <row r="5662" spans="2:6" ht="18" customHeight="1" thickBot="1" x14ac:dyDescent="0.3">
      <c r="B5662" s="14">
        <v>46110</v>
      </c>
      <c r="C5662" s="15" t="s">
        <v>215</v>
      </c>
      <c r="D5662" s="16" t="s">
        <v>471</v>
      </c>
      <c r="E5662" s="17">
        <v>2</v>
      </c>
      <c r="F5662" s="18">
        <v>13.6</v>
      </c>
    </row>
    <row r="5663" spans="2:6" ht="18" customHeight="1" thickBot="1" x14ac:dyDescent="0.3">
      <c r="B5663" s="14">
        <v>46110</v>
      </c>
      <c r="C5663" s="15" t="s">
        <v>216</v>
      </c>
      <c r="D5663" s="16" t="s">
        <v>472</v>
      </c>
      <c r="E5663" s="17">
        <v>2</v>
      </c>
      <c r="F5663" s="18">
        <v>12.6</v>
      </c>
    </row>
    <row r="5664" spans="2:6" ht="18" customHeight="1" thickBot="1" x14ac:dyDescent="0.3">
      <c r="B5664" s="14">
        <v>46110</v>
      </c>
      <c r="C5664" s="15" t="s">
        <v>218</v>
      </c>
      <c r="D5664" s="16" t="s">
        <v>655</v>
      </c>
      <c r="E5664" s="17">
        <v>2</v>
      </c>
      <c r="F5664" s="18">
        <v>11</v>
      </c>
    </row>
    <row r="5665" spans="2:6" ht="18" customHeight="1" thickBot="1" x14ac:dyDescent="0.3">
      <c r="B5665" s="14">
        <v>46110</v>
      </c>
      <c r="C5665" s="15" t="s">
        <v>219</v>
      </c>
      <c r="D5665" s="16" t="s">
        <v>475</v>
      </c>
      <c r="E5665" s="17">
        <v>2</v>
      </c>
      <c r="F5665" s="18">
        <v>12.6</v>
      </c>
    </row>
    <row r="5666" spans="2:6" ht="18" customHeight="1" thickBot="1" x14ac:dyDescent="0.3">
      <c r="B5666" s="14">
        <v>46110</v>
      </c>
      <c r="C5666" s="15" t="s">
        <v>220</v>
      </c>
      <c r="D5666" s="16" t="s">
        <v>656</v>
      </c>
      <c r="E5666" s="17">
        <v>1</v>
      </c>
      <c r="F5666" s="18">
        <v>5.5</v>
      </c>
    </row>
    <row r="5667" spans="2:6" ht="18" customHeight="1" thickBot="1" x14ac:dyDescent="0.3">
      <c r="B5667" s="14">
        <v>46110</v>
      </c>
      <c r="C5667" s="15" t="s">
        <v>221</v>
      </c>
      <c r="D5667" s="16" t="s">
        <v>477</v>
      </c>
      <c r="E5667" s="17">
        <v>1</v>
      </c>
      <c r="F5667" s="18">
        <v>6</v>
      </c>
    </row>
    <row r="5668" spans="2:6" ht="18" customHeight="1" thickBot="1" x14ac:dyDescent="0.3">
      <c r="B5668" s="14">
        <v>46110</v>
      </c>
      <c r="C5668" s="15" t="s">
        <v>225</v>
      </c>
      <c r="D5668" s="16" t="s">
        <v>481</v>
      </c>
      <c r="E5668" s="17">
        <v>2</v>
      </c>
      <c r="F5668" s="18">
        <v>12.6</v>
      </c>
    </row>
    <row r="5669" spans="2:6" ht="18" customHeight="1" thickBot="1" x14ac:dyDescent="0.3">
      <c r="B5669" s="14">
        <v>46110</v>
      </c>
      <c r="C5669" s="15" t="s">
        <v>226</v>
      </c>
      <c r="D5669" s="16" t="s">
        <v>482</v>
      </c>
      <c r="E5669" s="17">
        <v>1</v>
      </c>
      <c r="F5669" s="18">
        <v>5.8</v>
      </c>
    </row>
    <row r="5670" spans="2:6" ht="18" customHeight="1" thickBot="1" x14ac:dyDescent="0.3">
      <c r="B5670" s="14">
        <v>46110</v>
      </c>
      <c r="C5670" s="15" t="s">
        <v>231</v>
      </c>
      <c r="D5670" s="16" t="s">
        <v>487</v>
      </c>
      <c r="E5670" s="17">
        <v>1</v>
      </c>
      <c r="F5670" s="18">
        <v>6.8</v>
      </c>
    </row>
    <row r="5671" spans="2:6" ht="18" customHeight="1" thickBot="1" x14ac:dyDescent="0.3">
      <c r="B5671" s="14">
        <v>46110</v>
      </c>
      <c r="C5671" s="15" t="s">
        <v>234</v>
      </c>
      <c r="D5671" s="16" t="s">
        <v>728</v>
      </c>
      <c r="E5671" s="17">
        <v>1</v>
      </c>
      <c r="F5671" s="18">
        <v>6.8</v>
      </c>
    </row>
    <row r="5672" spans="2:6" ht="18" customHeight="1" thickBot="1" x14ac:dyDescent="0.3">
      <c r="B5672" s="14">
        <v>46110</v>
      </c>
      <c r="C5672" s="15" t="s">
        <v>235</v>
      </c>
      <c r="D5672" s="16" t="s">
        <v>702</v>
      </c>
      <c r="E5672" s="17">
        <v>1</v>
      </c>
      <c r="F5672" s="18">
        <v>5.8</v>
      </c>
    </row>
    <row r="5673" spans="2:6" ht="18" customHeight="1" thickBot="1" x14ac:dyDescent="0.3">
      <c r="B5673" s="14">
        <v>46110</v>
      </c>
      <c r="C5673" s="15" t="s">
        <v>206</v>
      </c>
      <c r="D5673" s="16" t="s">
        <v>462</v>
      </c>
      <c r="E5673" s="17">
        <v>1</v>
      </c>
      <c r="F5673" s="18">
        <v>3.1</v>
      </c>
    </row>
    <row r="5674" spans="2:6" ht="18" customHeight="1" thickBot="1" x14ac:dyDescent="0.3">
      <c r="B5674" s="14">
        <v>46110</v>
      </c>
      <c r="C5674" s="15">
        <v>10202</v>
      </c>
      <c r="D5674" s="16" t="s">
        <v>748</v>
      </c>
      <c r="E5674" s="17">
        <v>1</v>
      </c>
      <c r="F5674" s="18">
        <v>8.9</v>
      </c>
    </row>
    <row r="5675" spans="2:6" ht="18" customHeight="1" thickBot="1" x14ac:dyDescent="0.3">
      <c r="B5675" s="14">
        <v>46110</v>
      </c>
      <c r="C5675" s="15">
        <v>10207</v>
      </c>
      <c r="D5675" s="16" t="s">
        <v>738</v>
      </c>
      <c r="E5675" s="17">
        <v>1</v>
      </c>
      <c r="F5675" s="18">
        <v>8.9</v>
      </c>
    </row>
    <row r="5676" spans="2:6" ht="18" customHeight="1" thickBot="1" x14ac:dyDescent="0.3">
      <c r="B5676" s="14">
        <v>46110</v>
      </c>
      <c r="C5676" s="15">
        <v>10227</v>
      </c>
      <c r="D5676" s="16" t="s">
        <v>345</v>
      </c>
      <c r="E5676" s="17">
        <v>1</v>
      </c>
      <c r="F5676" s="18">
        <v>9</v>
      </c>
    </row>
    <row r="5677" spans="2:6" ht="18" customHeight="1" thickBot="1" x14ac:dyDescent="0.3">
      <c r="B5677" s="14">
        <v>46110</v>
      </c>
      <c r="C5677" s="15">
        <v>10228</v>
      </c>
      <c r="D5677" s="16" t="s">
        <v>749</v>
      </c>
      <c r="E5677" s="17">
        <v>2</v>
      </c>
      <c r="F5677" s="18">
        <v>18</v>
      </c>
    </row>
    <row r="5678" spans="2:6" ht="18" customHeight="1" thickBot="1" x14ac:dyDescent="0.3">
      <c r="B5678" s="14">
        <v>46110</v>
      </c>
      <c r="C5678" s="15">
        <v>10238</v>
      </c>
      <c r="D5678" s="16" t="s">
        <v>755</v>
      </c>
      <c r="E5678" s="17">
        <v>1</v>
      </c>
      <c r="F5678" s="18">
        <v>10</v>
      </c>
    </row>
    <row r="5679" spans="2:6" ht="18" customHeight="1" thickBot="1" x14ac:dyDescent="0.3">
      <c r="B5679" s="14">
        <v>46110</v>
      </c>
      <c r="C5679" s="15" t="s">
        <v>118</v>
      </c>
      <c r="D5679" s="16" t="s">
        <v>649</v>
      </c>
      <c r="E5679" s="17">
        <v>2</v>
      </c>
      <c r="F5679" s="18">
        <v>11</v>
      </c>
    </row>
    <row r="5680" spans="2:6" ht="18" customHeight="1" thickBot="1" x14ac:dyDescent="0.3">
      <c r="B5680" s="14">
        <v>46110</v>
      </c>
      <c r="C5680" s="15" t="s">
        <v>121</v>
      </c>
      <c r="D5680" s="16" t="s">
        <v>658</v>
      </c>
      <c r="E5680" s="17">
        <v>1</v>
      </c>
      <c r="F5680" s="18">
        <v>5.5</v>
      </c>
    </row>
    <row r="5681" spans="2:6" ht="18" customHeight="1" thickBot="1" x14ac:dyDescent="0.3">
      <c r="B5681" s="14">
        <v>46110</v>
      </c>
      <c r="C5681" s="15" t="s">
        <v>122</v>
      </c>
      <c r="D5681" s="16" t="s">
        <v>650</v>
      </c>
      <c r="E5681" s="17">
        <v>2</v>
      </c>
      <c r="F5681" s="18">
        <v>11</v>
      </c>
    </row>
    <row r="5682" spans="2:6" ht="18" customHeight="1" thickBot="1" x14ac:dyDescent="0.3">
      <c r="B5682" s="14">
        <v>46110</v>
      </c>
      <c r="C5682" s="15" t="s">
        <v>123</v>
      </c>
      <c r="D5682" s="16" t="s">
        <v>651</v>
      </c>
      <c r="E5682" s="17">
        <v>5</v>
      </c>
      <c r="F5682" s="18">
        <v>27.5</v>
      </c>
    </row>
    <row r="5683" spans="2:6" ht="18" customHeight="1" thickBot="1" x14ac:dyDescent="0.3">
      <c r="B5683" s="14">
        <v>46110</v>
      </c>
      <c r="C5683" s="15" t="s">
        <v>140</v>
      </c>
      <c r="D5683" s="16" t="s">
        <v>396</v>
      </c>
      <c r="E5683" s="17">
        <v>2</v>
      </c>
      <c r="F5683" s="18">
        <v>10</v>
      </c>
    </row>
    <row r="5684" spans="2:6" ht="18" customHeight="1" thickBot="1" x14ac:dyDescent="0.3">
      <c r="B5684" s="14">
        <v>46110</v>
      </c>
      <c r="C5684" s="15" t="s">
        <v>153</v>
      </c>
      <c r="D5684" s="16" t="s">
        <v>685</v>
      </c>
      <c r="E5684" s="17">
        <v>1</v>
      </c>
      <c r="F5684" s="18">
        <v>4.5</v>
      </c>
    </row>
    <row r="5685" spans="2:6" ht="18" customHeight="1" thickBot="1" x14ac:dyDescent="0.3">
      <c r="B5685" s="14">
        <v>46110</v>
      </c>
      <c r="C5685" s="15">
        <v>10</v>
      </c>
      <c r="D5685" s="16" t="s">
        <v>700</v>
      </c>
      <c r="E5685" s="17">
        <v>1</v>
      </c>
      <c r="F5685" s="18">
        <v>1</v>
      </c>
    </row>
    <row r="5686" spans="2:6" ht="18" customHeight="1" thickBot="1" x14ac:dyDescent="0.3">
      <c r="B5686" s="14">
        <v>46110</v>
      </c>
      <c r="C5686" s="15">
        <v>10155</v>
      </c>
      <c r="D5686" s="16" t="s">
        <v>701</v>
      </c>
      <c r="E5686" s="17">
        <v>1</v>
      </c>
      <c r="F5686" s="18">
        <v>1.7</v>
      </c>
    </row>
    <row r="5687" spans="2:6" ht="18" customHeight="1" thickBot="1" x14ac:dyDescent="0.3">
      <c r="B5687" s="14">
        <v>46110</v>
      </c>
      <c r="C5687" s="15">
        <v>10194</v>
      </c>
      <c r="D5687" s="16" t="s">
        <v>730</v>
      </c>
      <c r="E5687" s="17">
        <v>3</v>
      </c>
      <c r="F5687" s="18">
        <v>5.0999999999999996</v>
      </c>
    </row>
    <row r="5688" spans="2:6" ht="18" customHeight="1" thickBot="1" x14ac:dyDescent="0.3">
      <c r="B5688" s="22">
        <v>46110</v>
      </c>
      <c r="C5688" s="23">
        <v>10224</v>
      </c>
      <c r="D5688" s="24" t="s">
        <v>743</v>
      </c>
      <c r="E5688" s="25">
        <v>1</v>
      </c>
      <c r="F5688" s="26">
        <v>1.2</v>
      </c>
    </row>
    <row r="5689" spans="2:6" ht="17.100000000000001" customHeight="1" x14ac:dyDescent="0.25">
      <c r="B5689" s="14">
        <v>46111</v>
      </c>
      <c r="C5689" s="15" t="s">
        <v>103</v>
      </c>
      <c r="D5689" s="16" t="s">
        <v>653</v>
      </c>
      <c r="E5689" s="17">
        <v>1</v>
      </c>
      <c r="F5689" s="18">
        <v>5.8</v>
      </c>
    </row>
    <row r="5690" spans="2:6" ht="18" customHeight="1" thickBot="1" x14ac:dyDescent="0.3">
      <c r="B5690" s="14">
        <v>46111</v>
      </c>
      <c r="C5690" s="15" t="s">
        <v>104</v>
      </c>
      <c r="D5690" s="16" t="s">
        <v>360</v>
      </c>
      <c r="E5690" s="17">
        <v>5</v>
      </c>
      <c r="F5690" s="18">
        <v>29</v>
      </c>
    </row>
    <row r="5691" spans="2:6" ht="18" customHeight="1" thickBot="1" x14ac:dyDescent="0.3">
      <c r="B5691" s="14">
        <v>46111</v>
      </c>
      <c r="C5691" s="15" t="s">
        <v>106</v>
      </c>
      <c r="D5691" s="16" t="s">
        <v>710</v>
      </c>
      <c r="E5691" s="17">
        <v>3</v>
      </c>
      <c r="F5691" s="18">
        <v>15</v>
      </c>
    </row>
    <row r="5692" spans="2:6" ht="18" customHeight="1" thickBot="1" x14ac:dyDescent="0.3">
      <c r="B5692" s="14">
        <v>46111</v>
      </c>
      <c r="C5692" s="15" t="s">
        <v>107</v>
      </c>
      <c r="D5692" s="16" t="s">
        <v>705</v>
      </c>
      <c r="E5692" s="17">
        <v>1</v>
      </c>
      <c r="F5692" s="18">
        <v>5</v>
      </c>
    </row>
    <row r="5693" spans="2:6" ht="18" customHeight="1" thickBot="1" x14ac:dyDescent="0.3">
      <c r="B5693" s="14">
        <v>46111</v>
      </c>
      <c r="C5693" s="15" t="s">
        <v>109</v>
      </c>
      <c r="D5693" s="16" t="s">
        <v>724</v>
      </c>
      <c r="E5693" s="17">
        <v>2</v>
      </c>
      <c r="F5693" s="18">
        <v>11.6</v>
      </c>
    </row>
    <row r="5694" spans="2:6" ht="18" customHeight="1" thickBot="1" x14ac:dyDescent="0.3">
      <c r="B5694" s="14">
        <v>46111</v>
      </c>
      <c r="C5694" s="15" t="s">
        <v>110</v>
      </c>
      <c r="D5694" s="16" t="s">
        <v>667</v>
      </c>
      <c r="E5694" s="17">
        <v>1</v>
      </c>
      <c r="F5694" s="18">
        <v>5.8</v>
      </c>
    </row>
    <row r="5695" spans="2:6" ht="18" customHeight="1" thickBot="1" x14ac:dyDescent="0.3">
      <c r="B5695" s="14">
        <v>46111</v>
      </c>
      <c r="C5695" s="15" t="s">
        <v>114</v>
      </c>
      <c r="D5695" s="16" t="s">
        <v>370</v>
      </c>
      <c r="E5695" s="17">
        <v>1</v>
      </c>
      <c r="F5695" s="18">
        <v>5.5</v>
      </c>
    </row>
    <row r="5696" spans="2:6" ht="18" customHeight="1" thickBot="1" x14ac:dyDescent="0.3">
      <c r="B5696" s="14">
        <v>46111</v>
      </c>
      <c r="C5696" s="15" t="s">
        <v>129</v>
      </c>
      <c r="D5696" s="16" t="s">
        <v>385</v>
      </c>
      <c r="E5696" s="17">
        <v>4</v>
      </c>
      <c r="F5696" s="18">
        <v>22</v>
      </c>
    </row>
    <row r="5697" spans="2:6" ht="18" customHeight="1" thickBot="1" x14ac:dyDescent="0.3">
      <c r="B5697" s="14">
        <v>46111</v>
      </c>
      <c r="C5697" s="15" t="s">
        <v>130</v>
      </c>
      <c r="D5697" s="16" t="s">
        <v>386</v>
      </c>
      <c r="E5697" s="17">
        <v>2</v>
      </c>
      <c r="F5697" s="18">
        <v>11.6</v>
      </c>
    </row>
    <row r="5698" spans="2:6" ht="18" customHeight="1" thickBot="1" x14ac:dyDescent="0.3">
      <c r="B5698" s="14">
        <v>46111</v>
      </c>
      <c r="C5698" s="15" t="s">
        <v>132</v>
      </c>
      <c r="D5698" s="16" t="s">
        <v>388</v>
      </c>
      <c r="E5698" s="17">
        <v>1</v>
      </c>
      <c r="F5698" s="18">
        <v>5.8</v>
      </c>
    </row>
    <row r="5699" spans="2:6" ht="18" customHeight="1" thickBot="1" x14ac:dyDescent="0.3">
      <c r="B5699" s="14">
        <v>46111</v>
      </c>
      <c r="C5699" s="15" t="s">
        <v>136</v>
      </c>
      <c r="D5699" s="16" t="s">
        <v>726</v>
      </c>
      <c r="E5699" s="17">
        <v>1</v>
      </c>
      <c r="F5699" s="18">
        <v>5</v>
      </c>
    </row>
    <row r="5700" spans="2:6" ht="18" customHeight="1" thickBot="1" x14ac:dyDescent="0.3">
      <c r="B5700" s="14">
        <v>46111</v>
      </c>
      <c r="C5700" s="15" t="s">
        <v>138</v>
      </c>
      <c r="D5700" s="16" t="s">
        <v>394</v>
      </c>
      <c r="E5700" s="17">
        <v>1</v>
      </c>
      <c r="F5700" s="18">
        <v>5.5</v>
      </c>
    </row>
    <row r="5701" spans="2:6" ht="18" customHeight="1" thickBot="1" x14ac:dyDescent="0.3">
      <c r="B5701" s="14">
        <v>46111</v>
      </c>
      <c r="C5701" s="15" t="s">
        <v>157</v>
      </c>
      <c r="D5701" s="16" t="s">
        <v>413</v>
      </c>
      <c r="E5701" s="17">
        <v>4</v>
      </c>
      <c r="F5701" s="18">
        <v>26</v>
      </c>
    </row>
    <row r="5702" spans="2:6" ht="18" customHeight="1" thickBot="1" x14ac:dyDescent="0.3">
      <c r="B5702" s="14">
        <v>46111</v>
      </c>
      <c r="C5702" s="15" t="s">
        <v>164</v>
      </c>
      <c r="D5702" s="16" t="s">
        <v>420</v>
      </c>
      <c r="E5702" s="17">
        <v>1</v>
      </c>
      <c r="F5702" s="18">
        <v>5.5</v>
      </c>
    </row>
    <row r="5703" spans="2:6" ht="18" customHeight="1" thickBot="1" x14ac:dyDescent="0.3">
      <c r="B5703" s="14">
        <v>46111</v>
      </c>
      <c r="C5703" s="15" t="s">
        <v>165</v>
      </c>
      <c r="D5703" s="16" t="s">
        <v>421</v>
      </c>
      <c r="E5703" s="17">
        <v>2</v>
      </c>
      <c r="F5703" s="18">
        <v>13</v>
      </c>
    </row>
    <row r="5704" spans="2:6" ht="18" customHeight="1" thickBot="1" x14ac:dyDescent="0.3">
      <c r="B5704" s="14">
        <v>46111</v>
      </c>
      <c r="C5704" s="15" t="s">
        <v>166</v>
      </c>
      <c r="D5704" s="16" t="s">
        <v>642</v>
      </c>
      <c r="E5704" s="17">
        <v>1</v>
      </c>
      <c r="F5704" s="18">
        <v>5.8</v>
      </c>
    </row>
    <row r="5705" spans="2:6" ht="18" customHeight="1" thickBot="1" x14ac:dyDescent="0.3">
      <c r="B5705" s="14">
        <v>46111</v>
      </c>
      <c r="C5705" s="15" t="s">
        <v>167</v>
      </c>
      <c r="D5705" s="16" t="s">
        <v>678</v>
      </c>
      <c r="E5705" s="17">
        <v>1</v>
      </c>
      <c r="F5705" s="18">
        <v>5.8</v>
      </c>
    </row>
    <row r="5706" spans="2:6" ht="18" customHeight="1" thickBot="1" x14ac:dyDescent="0.3">
      <c r="B5706" s="14">
        <v>46111</v>
      </c>
      <c r="C5706" s="15" t="s">
        <v>170</v>
      </c>
      <c r="D5706" s="16" t="s">
        <v>676</v>
      </c>
      <c r="E5706" s="17">
        <v>1</v>
      </c>
      <c r="F5706" s="18">
        <v>5.5</v>
      </c>
    </row>
    <row r="5707" spans="2:6" ht="18" customHeight="1" thickBot="1" x14ac:dyDescent="0.3">
      <c r="B5707" s="14">
        <v>46111</v>
      </c>
      <c r="C5707" s="15" t="s">
        <v>171</v>
      </c>
      <c r="D5707" s="16" t="s">
        <v>670</v>
      </c>
      <c r="E5707" s="17">
        <v>1</v>
      </c>
      <c r="F5707" s="18">
        <v>6</v>
      </c>
    </row>
    <row r="5708" spans="2:6" ht="18" customHeight="1" thickBot="1" x14ac:dyDescent="0.3">
      <c r="B5708" s="14">
        <v>46111</v>
      </c>
      <c r="C5708" s="15" t="s">
        <v>172</v>
      </c>
      <c r="D5708" s="16" t="s">
        <v>643</v>
      </c>
      <c r="E5708" s="17">
        <v>5</v>
      </c>
      <c r="F5708" s="18">
        <v>28.5</v>
      </c>
    </row>
    <row r="5709" spans="2:6" ht="18" customHeight="1" thickBot="1" x14ac:dyDescent="0.3">
      <c r="B5709" s="14">
        <v>46111</v>
      </c>
      <c r="C5709" s="15" t="s">
        <v>184</v>
      </c>
      <c r="D5709" s="16" t="s">
        <v>440</v>
      </c>
      <c r="E5709" s="17">
        <v>1</v>
      </c>
      <c r="F5709" s="18">
        <v>5.5</v>
      </c>
    </row>
    <row r="5710" spans="2:6" ht="18" customHeight="1" thickBot="1" x14ac:dyDescent="0.3">
      <c r="B5710" s="14">
        <v>46111</v>
      </c>
      <c r="C5710" s="15" t="s">
        <v>195</v>
      </c>
      <c r="D5710" s="16" t="s">
        <v>451</v>
      </c>
      <c r="E5710" s="17">
        <v>10</v>
      </c>
      <c r="F5710" s="18">
        <v>58</v>
      </c>
    </row>
    <row r="5711" spans="2:6" ht="18" customHeight="1" thickBot="1" x14ac:dyDescent="0.3">
      <c r="B5711" s="14">
        <v>46111</v>
      </c>
      <c r="C5711" s="15" t="s">
        <v>214</v>
      </c>
      <c r="D5711" s="16" t="s">
        <v>654</v>
      </c>
      <c r="E5711" s="17">
        <v>2</v>
      </c>
      <c r="F5711" s="18">
        <v>11.6</v>
      </c>
    </row>
    <row r="5712" spans="2:6" ht="18" customHeight="1" thickBot="1" x14ac:dyDescent="0.3">
      <c r="B5712" s="14">
        <v>46111</v>
      </c>
      <c r="C5712" s="15" t="s">
        <v>215</v>
      </c>
      <c r="D5712" s="16" t="s">
        <v>471</v>
      </c>
      <c r="E5712" s="17">
        <v>3</v>
      </c>
      <c r="F5712" s="18">
        <v>20.399999999999999</v>
      </c>
    </row>
    <row r="5713" spans="2:6" ht="18" customHeight="1" thickBot="1" x14ac:dyDescent="0.3">
      <c r="B5713" s="14">
        <v>46111</v>
      </c>
      <c r="C5713" s="15" t="s">
        <v>216</v>
      </c>
      <c r="D5713" s="16" t="s">
        <v>472</v>
      </c>
      <c r="E5713" s="17">
        <v>2</v>
      </c>
      <c r="F5713" s="18">
        <v>12.6</v>
      </c>
    </row>
    <row r="5714" spans="2:6" ht="18" customHeight="1" thickBot="1" x14ac:dyDescent="0.3">
      <c r="B5714" s="14">
        <v>46111</v>
      </c>
      <c r="C5714" s="15" t="s">
        <v>218</v>
      </c>
      <c r="D5714" s="16" t="s">
        <v>655</v>
      </c>
      <c r="E5714" s="17">
        <v>1</v>
      </c>
      <c r="F5714" s="18">
        <v>5.5</v>
      </c>
    </row>
    <row r="5715" spans="2:6" ht="18" customHeight="1" thickBot="1" x14ac:dyDescent="0.3">
      <c r="B5715" s="14">
        <v>46111</v>
      </c>
      <c r="C5715" s="15" t="s">
        <v>219</v>
      </c>
      <c r="D5715" s="16" t="s">
        <v>475</v>
      </c>
      <c r="E5715" s="17">
        <v>4</v>
      </c>
      <c r="F5715" s="18">
        <v>25.2</v>
      </c>
    </row>
    <row r="5716" spans="2:6" ht="18" customHeight="1" thickBot="1" x14ac:dyDescent="0.3">
      <c r="B5716" s="14">
        <v>46111</v>
      </c>
      <c r="C5716" s="15" t="s">
        <v>221</v>
      </c>
      <c r="D5716" s="16" t="s">
        <v>477</v>
      </c>
      <c r="E5716" s="17">
        <v>2</v>
      </c>
      <c r="F5716" s="18">
        <v>12</v>
      </c>
    </row>
    <row r="5717" spans="2:6" ht="18" customHeight="1" thickBot="1" x14ac:dyDescent="0.3">
      <c r="B5717" s="14">
        <v>46111</v>
      </c>
      <c r="C5717" s="15" t="s">
        <v>226</v>
      </c>
      <c r="D5717" s="16" t="s">
        <v>482</v>
      </c>
      <c r="E5717" s="17">
        <v>4</v>
      </c>
      <c r="F5717" s="18">
        <v>23.2</v>
      </c>
    </row>
    <row r="5718" spans="2:6" ht="18" customHeight="1" thickBot="1" x14ac:dyDescent="0.3">
      <c r="B5718" s="14">
        <v>46111</v>
      </c>
      <c r="C5718" s="15" t="s">
        <v>231</v>
      </c>
      <c r="D5718" s="16" t="s">
        <v>487</v>
      </c>
      <c r="E5718" s="17">
        <v>6</v>
      </c>
      <c r="F5718" s="18">
        <v>40.799999999999997</v>
      </c>
    </row>
    <row r="5719" spans="2:6" ht="18" customHeight="1" thickBot="1" x14ac:dyDescent="0.3">
      <c r="B5719" s="14">
        <v>46111</v>
      </c>
      <c r="C5719" s="15" t="s">
        <v>232</v>
      </c>
      <c r="D5719" s="16" t="s">
        <v>488</v>
      </c>
      <c r="E5719" s="17">
        <v>1</v>
      </c>
      <c r="F5719" s="18">
        <v>5.8</v>
      </c>
    </row>
    <row r="5720" spans="2:6" ht="18" customHeight="1" thickBot="1" x14ac:dyDescent="0.3">
      <c r="B5720" s="14">
        <v>46111</v>
      </c>
      <c r="C5720" s="15" t="s">
        <v>206</v>
      </c>
      <c r="D5720" s="16" t="s">
        <v>462</v>
      </c>
      <c r="E5720" s="17">
        <v>1</v>
      </c>
      <c r="F5720" s="18">
        <v>3.1</v>
      </c>
    </row>
    <row r="5721" spans="2:6" ht="18" customHeight="1" thickBot="1" x14ac:dyDescent="0.3">
      <c r="B5721" s="14">
        <v>46111</v>
      </c>
      <c r="C5721" s="15" t="s">
        <v>113</v>
      </c>
      <c r="D5721" s="16" t="s">
        <v>645</v>
      </c>
      <c r="E5721" s="17">
        <v>1</v>
      </c>
      <c r="F5721" s="18">
        <v>8</v>
      </c>
    </row>
    <row r="5722" spans="2:6" ht="18" customHeight="1" thickBot="1" x14ac:dyDescent="0.3">
      <c r="B5722" s="14">
        <v>46111</v>
      </c>
      <c r="C5722" s="15" t="s">
        <v>200</v>
      </c>
      <c r="D5722" s="16" t="s">
        <v>646</v>
      </c>
      <c r="E5722" s="17">
        <v>2</v>
      </c>
      <c r="F5722" s="18">
        <v>16</v>
      </c>
    </row>
    <row r="5723" spans="2:6" ht="18" customHeight="1" thickBot="1" x14ac:dyDescent="0.3">
      <c r="B5723" s="14">
        <v>46111</v>
      </c>
      <c r="C5723" s="15" t="s">
        <v>204</v>
      </c>
      <c r="D5723" s="16" t="s">
        <v>668</v>
      </c>
      <c r="E5723" s="17">
        <v>1</v>
      </c>
      <c r="F5723" s="18">
        <v>8.3000000000000007</v>
      </c>
    </row>
    <row r="5724" spans="2:6" ht="18" customHeight="1" thickBot="1" x14ac:dyDescent="0.3">
      <c r="B5724" s="14">
        <v>46111</v>
      </c>
      <c r="C5724" s="15">
        <v>10010</v>
      </c>
      <c r="D5724" s="16" t="s">
        <v>679</v>
      </c>
      <c r="E5724" s="17">
        <v>1</v>
      </c>
      <c r="F5724" s="18">
        <v>8.9</v>
      </c>
    </row>
    <row r="5725" spans="2:6" ht="18" customHeight="1" thickBot="1" x14ac:dyDescent="0.3">
      <c r="B5725" s="14">
        <v>46111</v>
      </c>
      <c r="C5725" s="15">
        <v>10021</v>
      </c>
      <c r="D5725" s="16" t="s">
        <v>663</v>
      </c>
      <c r="E5725" s="17">
        <v>1</v>
      </c>
      <c r="F5725" s="18">
        <v>8.9</v>
      </c>
    </row>
    <row r="5726" spans="2:6" ht="18" customHeight="1" thickBot="1" x14ac:dyDescent="0.3">
      <c r="B5726" s="14">
        <v>46111</v>
      </c>
      <c r="C5726" s="15">
        <v>10045</v>
      </c>
      <c r="D5726" s="16" t="s">
        <v>673</v>
      </c>
      <c r="E5726" s="17">
        <v>1</v>
      </c>
      <c r="F5726" s="18">
        <v>7.9</v>
      </c>
    </row>
    <row r="5727" spans="2:6" ht="18" customHeight="1" thickBot="1" x14ac:dyDescent="0.3">
      <c r="B5727" s="14">
        <v>46111</v>
      </c>
      <c r="C5727" s="15">
        <v>10211</v>
      </c>
      <c r="D5727" s="16" t="s">
        <v>756</v>
      </c>
      <c r="E5727" s="17">
        <v>1</v>
      </c>
      <c r="F5727" s="18">
        <v>9.9</v>
      </c>
    </row>
    <row r="5728" spans="2:6" ht="18" customHeight="1" thickBot="1" x14ac:dyDescent="0.3">
      <c r="B5728" s="14">
        <v>46111</v>
      </c>
      <c r="C5728" s="15">
        <v>10228</v>
      </c>
      <c r="D5728" s="16" t="s">
        <v>749</v>
      </c>
      <c r="E5728" s="17">
        <v>1</v>
      </c>
      <c r="F5728" s="18">
        <v>9</v>
      </c>
    </row>
    <row r="5729" spans="2:6" ht="18" customHeight="1" thickBot="1" x14ac:dyDescent="0.3">
      <c r="B5729" s="14">
        <v>46111</v>
      </c>
      <c r="C5729" s="15" t="s">
        <v>116</v>
      </c>
      <c r="D5729" s="16" t="s">
        <v>665</v>
      </c>
      <c r="E5729" s="17">
        <v>1</v>
      </c>
      <c r="F5729" s="18">
        <v>5.5</v>
      </c>
    </row>
    <row r="5730" spans="2:6" ht="18" customHeight="1" thickBot="1" x14ac:dyDescent="0.3">
      <c r="B5730" s="14">
        <v>46111</v>
      </c>
      <c r="C5730" s="15" t="s">
        <v>117</v>
      </c>
      <c r="D5730" s="16" t="s">
        <v>648</v>
      </c>
      <c r="E5730" s="17">
        <v>1</v>
      </c>
      <c r="F5730" s="18">
        <v>5.5</v>
      </c>
    </row>
    <row r="5731" spans="2:6" ht="18" customHeight="1" thickBot="1" x14ac:dyDescent="0.3">
      <c r="B5731" s="14">
        <v>46111</v>
      </c>
      <c r="C5731" s="15" t="s">
        <v>118</v>
      </c>
      <c r="D5731" s="16" t="s">
        <v>649</v>
      </c>
      <c r="E5731" s="17">
        <v>4</v>
      </c>
      <c r="F5731" s="18">
        <v>22</v>
      </c>
    </row>
    <row r="5732" spans="2:6" ht="18" customHeight="1" thickBot="1" x14ac:dyDescent="0.3">
      <c r="B5732" s="14">
        <v>46111</v>
      </c>
      <c r="C5732" s="15" t="s">
        <v>123</v>
      </c>
      <c r="D5732" s="16" t="s">
        <v>651</v>
      </c>
      <c r="E5732" s="17">
        <v>1</v>
      </c>
      <c r="F5732" s="18">
        <v>5.5</v>
      </c>
    </row>
    <row r="5733" spans="2:6" ht="18" customHeight="1" thickBot="1" x14ac:dyDescent="0.3">
      <c r="B5733" s="14">
        <v>46111</v>
      </c>
      <c r="C5733" s="15" t="s">
        <v>128</v>
      </c>
      <c r="D5733" s="16" t="s">
        <v>757</v>
      </c>
      <c r="E5733" s="17">
        <v>1</v>
      </c>
      <c r="F5733" s="18">
        <v>3.8</v>
      </c>
    </row>
    <row r="5734" spans="2:6" ht="18" customHeight="1" thickBot="1" x14ac:dyDescent="0.3">
      <c r="B5734" s="14">
        <v>46111</v>
      </c>
      <c r="C5734" s="15" t="s">
        <v>131</v>
      </c>
      <c r="D5734" s="16" t="s">
        <v>387</v>
      </c>
      <c r="E5734" s="17">
        <v>1</v>
      </c>
      <c r="F5734" s="18">
        <v>5.5</v>
      </c>
    </row>
    <row r="5735" spans="2:6" ht="18" customHeight="1" thickBot="1" x14ac:dyDescent="0.3">
      <c r="B5735" s="14">
        <v>46111</v>
      </c>
      <c r="C5735" s="15" t="s">
        <v>133</v>
      </c>
      <c r="D5735" s="16" t="s">
        <v>389</v>
      </c>
      <c r="E5735" s="17">
        <v>1</v>
      </c>
      <c r="F5735" s="18">
        <v>3.8</v>
      </c>
    </row>
    <row r="5736" spans="2:6" ht="18" customHeight="1" thickBot="1" x14ac:dyDescent="0.3">
      <c r="B5736" s="14">
        <v>46111</v>
      </c>
      <c r="C5736" s="15" t="s">
        <v>134</v>
      </c>
      <c r="D5736" s="16" t="s">
        <v>390</v>
      </c>
      <c r="E5736" s="17">
        <v>1</v>
      </c>
      <c r="F5736" s="18">
        <v>5.5</v>
      </c>
    </row>
    <row r="5737" spans="2:6" ht="18" customHeight="1" thickBot="1" x14ac:dyDescent="0.3">
      <c r="B5737" s="14">
        <v>46111</v>
      </c>
      <c r="C5737" s="15" t="s">
        <v>140</v>
      </c>
      <c r="D5737" s="16" t="s">
        <v>396</v>
      </c>
      <c r="E5737" s="17">
        <v>1</v>
      </c>
      <c r="F5737" s="18">
        <v>5</v>
      </c>
    </row>
    <row r="5738" spans="2:6" ht="18" customHeight="1" thickBot="1" x14ac:dyDescent="0.3">
      <c r="B5738" s="14">
        <v>46111</v>
      </c>
      <c r="C5738" s="15" t="s">
        <v>142</v>
      </c>
      <c r="D5738" s="16" t="s">
        <v>659</v>
      </c>
      <c r="E5738" s="17">
        <v>2</v>
      </c>
      <c r="F5738" s="18">
        <v>8.6</v>
      </c>
    </row>
    <row r="5739" spans="2:6" ht="18" customHeight="1" thickBot="1" x14ac:dyDescent="0.3">
      <c r="B5739" s="14">
        <v>46111</v>
      </c>
      <c r="C5739" s="15" t="s">
        <v>153</v>
      </c>
      <c r="D5739" s="16" t="s">
        <v>685</v>
      </c>
      <c r="E5739" s="17">
        <v>1</v>
      </c>
      <c r="F5739" s="18">
        <v>4.5</v>
      </c>
    </row>
    <row r="5740" spans="2:6" ht="18" customHeight="1" thickBot="1" x14ac:dyDescent="0.3">
      <c r="B5740" s="14">
        <v>46111</v>
      </c>
      <c r="C5740" s="15">
        <v>10</v>
      </c>
      <c r="D5740" s="16" t="s">
        <v>700</v>
      </c>
      <c r="E5740" s="17">
        <v>4</v>
      </c>
      <c r="F5740" s="18">
        <v>4</v>
      </c>
    </row>
    <row r="5741" spans="2:6" ht="18" customHeight="1" thickBot="1" x14ac:dyDescent="0.3">
      <c r="B5741" s="14">
        <v>46111</v>
      </c>
      <c r="C5741" s="15">
        <v>10008</v>
      </c>
      <c r="D5741" s="16" t="s">
        <v>652</v>
      </c>
      <c r="E5741" s="17">
        <v>2</v>
      </c>
      <c r="F5741" s="18">
        <v>4.4000000000000004</v>
      </c>
    </row>
    <row r="5742" spans="2:6" ht="18" customHeight="1" thickBot="1" x14ac:dyDescent="0.3">
      <c r="B5742" s="14">
        <v>46111</v>
      </c>
      <c r="C5742" s="15">
        <v>10009</v>
      </c>
      <c r="D5742" s="16" t="s">
        <v>660</v>
      </c>
      <c r="E5742" s="17">
        <v>1</v>
      </c>
      <c r="F5742" s="18">
        <v>1.5</v>
      </c>
    </row>
    <row r="5743" spans="2:6" ht="18" customHeight="1" thickBot="1" x14ac:dyDescent="0.3">
      <c r="B5743" s="14">
        <v>46111</v>
      </c>
      <c r="C5743" s="15">
        <v>10155</v>
      </c>
      <c r="D5743" s="16" t="s">
        <v>701</v>
      </c>
      <c r="E5743" s="17">
        <v>1</v>
      </c>
      <c r="F5743" s="18">
        <v>1.7</v>
      </c>
    </row>
    <row r="5744" spans="2:6" ht="18" customHeight="1" thickBot="1" x14ac:dyDescent="0.3">
      <c r="B5744" s="14">
        <v>46111</v>
      </c>
      <c r="C5744" s="15">
        <v>10194</v>
      </c>
      <c r="D5744" s="16" t="s">
        <v>730</v>
      </c>
      <c r="E5744" s="17">
        <v>1</v>
      </c>
      <c r="F5744" s="18">
        <v>1.7</v>
      </c>
    </row>
    <row r="5745" spans="2:6" ht="18" customHeight="1" thickBot="1" x14ac:dyDescent="0.3">
      <c r="B5745" s="22">
        <v>46111</v>
      </c>
      <c r="C5745" s="23">
        <v>10224</v>
      </c>
      <c r="D5745" s="24" t="s">
        <v>743</v>
      </c>
      <c r="E5745" s="25">
        <v>1</v>
      </c>
      <c r="F5745" s="26">
        <v>1.2</v>
      </c>
    </row>
    <row r="5746" spans="2:6" ht="17.100000000000001" customHeight="1" x14ac:dyDescent="0.25">
      <c r="B5746" s="14">
        <v>46112</v>
      </c>
      <c r="C5746" s="15" t="s">
        <v>103</v>
      </c>
      <c r="D5746" s="16" t="s">
        <v>653</v>
      </c>
      <c r="E5746" s="17">
        <v>1</v>
      </c>
      <c r="F5746" s="18">
        <v>5.8</v>
      </c>
    </row>
    <row r="5747" spans="2:6" ht="18" customHeight="1" thickBot="1" x14ac:dyDescent="0.3">
      <c r="B5747" s="14">
        <v>46112</v>
      </c>
      <c r="C5747" s="15" t="s">
        <v>106</v>
      </c>
      <c r="D5747" s="16" t="s">
        <v>710</v>
      </c>
      <c r="E5747" s="17">
        <v>1</v>
      </c>
      <c r="F5747" s="18">
        <v>5</v>
      </c>
    </row>
    <row r="5748" spans="2:6" ht="18" customHeight="1" thickBot="1" x14ac:dyDescent="0.3">
      <c r="B5748" s="14">
        <v>46112</v>
      </c>
      <c r="C5748" s="15" t="s">
        <v>110</v>
      </c>
      <c r="D5748" s="16" t="s">
        <v>667</v>
      </c>
      <c r="E5748" s="17">
        <v>2</v>
      </c>
      <c r="F5748" s="18">
        <v>11.6</v>
      </c>
    </row>
    <row r="5749" spans="2:6" ht="18" customHeight="1" thickBot="1" x14ac:dyDescent="0.3">
      <c r="B5749" s="14">
        <v>46112</v>
      </c>
      <c r="C5749" s="15" t="s">
        <v>114</v>
      </c>
      <c r="D5749" s="16" t="s">
        <v>370</v>
      </c>
      <c r="E5749" s="17">
        <v>1</v>
      </c>
      <c r="F5749" s="18">
        <v>5.5</v>
      </c>
    </row>
    <row r="5750" spans="2:6" ht="18" customHeight="1" thickBot="1" x14ac:dyDescent="0.3">
      <c r="B5750" s="14">
        <v>46112</v>
      </c>
      <c r="C5750" s="15" t="s">
        <v>138</v>
      </c>
      <c r="D5750" s="16" t="s">
        <v>394</v>
      </c>
      <c r="E5750" s="17">
        <v>1</v>
      </c>
      <c r="F5750" s="18">
        <v>5.5</v>
      </c>
    </row>
    <row r="5751" spans="2:6" ht="18" customHeight="1" thickBot="1" x14ac:dyDescent="0.3">
      <c r="B5751" s="14">
        <v>46112</v>
      </c>
      <c r="C5751" s="15" t="s">
        <v>157</v>
      </c>
      <c r="D5751" s="16" t="s">
        <v>413</v>
      </c>
      <c r="E5751" s="17">
        <v>2</v>
      </c>
      <c r="F5751" s="18">
        <v>13</v>
      </c>
    </row>
    <row r="5752" spans="2:6" ht="18" customHeight="1" thickBot="1" x14ac:dyDescent="0.3">
      <c r="B5752" s="14">
        <v>46112</v>
      </c>
      <c r="C5752" s="15" t="s">
        <v>160</v>
      </c>
      <c r="D5752" s="16" t="s">
        <v>416</v>
      </c>
      <c r="E5752" s="17">
        <v>1</v>
      </c>
      <c r="F5752" s="18">
        <v>5.8</v>
      </c>
    </row>
    <row r="5753" spans="2:6" ht="18" customHeight="1" thickBot="1" x14ac:dyDescent="0.3">
      <c r="B5753" s="14">
        <v>46112</v>
      </c>
      <c r="C5753" s="15" t="s">
        <v>165</v>
      </c>
      <c r="D5753" s="16" t="s">
        <v>421</v>
      </c>
      <c r="E5753" s="17">
        <v>1</v>
      </c>
      <c r="F5753" s="18">
        <v>6.5</v>
      </c>
    </row>
    <row r="5754" spans="2:6" ht="18" customHeight="1" thickBot="1" x14ac:dyDescent="0.3">
      <c r="B5754" s="14">
        <v>46112</v>
      </c>
      <c r="C5754" s="15" t="s">
        <v>171</v>
      </c>
      <c r="D5754" s="16" t="s">
        <v>670</v>
      </c>
      <c r="E5754" s="17">
        <v>2</v>
      </c>
      <c r="F5754" s="18">
        <v>12</v>
      </c>
    </row>
    <row r="5755" spans="2:6" ht="18" customHeight="1" thickBot="1" x14ac:dyDescent="0.3">
      <c r="B5755" s="14">
        <v>46112</v>
      </c>
      <c r="C5755" s="15" t="s">
        <v>172</v>
      </c>
      <c r="D5755" s="16" t="s">
        <v>643</v>
      </c>
      <c r="E5755" s="17">
        <v>1</v>
      </c>
      <c r="F5755" s="18">
        <v>5.7</v>
      </c>
    </row>
    <row r="5756" spans="2:6" ht="18" customHeight="1" thickBot="1" x14ac:dyDescent="0.3">
      <c r="B5756" s="14">
        <v>46112</v>
      </c>
      <c r="C5756" s="15" t="s">
        <v>183</v>
      </c>
      <c r="D5756" s="16" t="s">
        <v>439</v>
      </c>
      <c r="E5756" s="17">
        <v>2</v>
      </c>
      <c r="F5756" s="18">
        <v>11</v>
      </c>
    </row>
    <row r="5757" spans="2:6" ht="18" customHeight="1" thickBot="1" x14ac:dyDescent="0.3">
      <c r="B5757" s="14">
        <v>46112</v>
      </c>
      <c r="C5757" s="15" t="s">
        <v>184</v>
      </c>
      <c r="D5757" s="16" t="s">
        <v>440</v>
      </c>
      <c r="E5757" s="17">
        <v>1</v>
      </c>
      <c r="F5757" s="18">
        <v>5.5</v>
      </c>
    </row>
    <row r="5758" spans="2:6" ht="18" customHeight="1" thickBot="1" x14ac:dyDescent="0.3">
      <c r="B5758" s="14">
        <v>46112</v>
      </c>
      <c r="C5758" s="15" t="s">
        <v>192</v>
      </c>
      <c r="D5758" s="16" t="s">
        <v>448</v>
      </c>
      <c r="E5758" s="17">
        <v>1</v>
      </c>
      <c r="F5758" s="18">
        <v>5.5</v>
      </c>
    </row>
    <row r="5759" spans="2:6" ht="18" customHeight="1" thickBot="1" x14ac:dyDescent="0.3">
      <c r="B5759" s="14">
        <v>46112</v>
      </c>
      <c r="C5759" s="15" t="s">
        <v>195</v>
      </c>
      <c r="D5759" s="16" t="s">
        <v>451</v>
      </c>
      <c r="E5759" s="17">
        <v>8</v>
      </c>
      <c r="F5759" s="18">
        <v>46.4</v>
      </c>
    </row>
    <row r="5760" spans="2:6" ht="18" customHeight="1" thickBot="1" x14ac:dyDescent="0.3">
      <c r="B5760" s="14">
        <v>46112</v>
      </c>
      <c r="C5760" s="15" t="s">
        <v>215</v>
      </c>
      <c r="D5760" s="16" t="s">
        <v>471</v>
      </c>
      <c r="E5760" s="17">
        <v>2</v>
      </c>
      <c r="F5760" s="18">
        <v>13.6</v>
      </c>
    </row>
    <row r="5761" spans="2:6" ht="18" customHeight="1" thickBot="1" x14ac:dyDescent="0.3">
      <c r="B5761" s="14">
        <v>46112</v>
      </c>
      <c r="C5761" s="15" t="s">
        <v>216</v>
      </c>
      <c r="D5761" s="16" t="s">
        <v>472</v>
      </c>
      <c r="E5761" s="17">
        <v>1</v>
      </c>
      <c r="F5761" s="18">
        <v>6.3</v>
      </c>
    </row>
    <row r="5762" spans="2:6" ht="18" customHeight="1" thickBot="1" x14ac:dyDescent="0.3">
      <c r="B5762" s="14">
        <v>46112</v>
      </c>
      <c r="C5762" s="15" t="s">
        <v>219</v>
      </c>
      <c r="D5762" s="16" t="s">
        <v>475</v>
      </c>
      <c r="E5762" s="17">
        <v>1</v>
      </c>
      <c r="F5762" s="18">
        <v>6.3</v>
      </c>
    </row>
    <row r="5763" spans="2:6" ht="18" customHeight="1" thickBot="1" x14ac:dyDescent="0.3">
      <c r="B5763" s="14">
        <v>46112</v>
      </c>
      <c r="C5763" s="15" t="s">
        <v>221</v>
      </c>
      <c r="D5763" s="16" t="s">
        <v>477</v>
      </c>
      <c r="E5763" s="17">
        <v>1</v>
      </c>
      <c r="F5763" s="18">
        <v>6</v>
      </c>
    </row>
    <row r="5764" spans="2:6" ht="18" customHeight="1" thickBot="1" x14ac:dyDescent="0.3">
      <c r="B5764" s="14">
        <v>46112</v>
      </c>
      <c r="C5764" s="15" t="s">
        <v>225</v>
      </c>
      <c r="D5764" s="16" t="s">
        <v>481</v>
      </c>
      <c r="E5764" s="17">
        <v>1</v>
      </c>
      <c r="F5764" s="18">
        <v>6.3</v>
      </c>
    </row>
    <row r="5765" spans="2:6" ht="18" customHeight="1" thickBot="1" x14ac:dyDescent="0.3">
      <c r="B5765" s="14">
        <v>46112</v>
      </c>
      <c r="C5765" s="15" t="s">
        <v>231</v>
      </c>
      <c r="D5765" s="16" t="s">
        <v>487</v>
      </c>
      <c r="E5765" s="17">
        <v>1</v>
      </c>
      <c r="F5765" s="18">
        <v>6.8</v>
      </c>
    </row>
    <row r="5766" spans="2:6" ht="18" customHeight="1" thickBot="1" x14ac:dyDescent="0.3">
      <c r="B5766" s="14">
        <v>46112</v>
      </c>
      <c r="C5766" s="15" t="s">
        <v>232</v>
      </c>
      <c r="D5766" s="16" t="s">
        <v>488</v>
      </c>
      <c r="E5766" s="17">
        <v>2</v>
      </c>
      <c r="F5766" s="18">
        <v>11.6</v>
      </c>
    </row>
    <row r="5767" spans="2:6" ht="18" customHeight="1" thickBot="1" x14ac:dyDescent="0.3">
      <c r="B5767" s="14">
        <v>46112</v>
      </c>
      <c r="C5767" s="15" t="s">
        <v>199</v>
      </c>
      <c r="D5767" s="16" t="s">
        <v>674</v>
      </c>
      <c r="E5767" s="17">
        <v>1</v>
      </c>
      <c r="F5767" s="18">
        <v>8.3000000000000007</v>
      </c>
    </row>
    <row r="5768" spans="2:6" ht="18" customHeight="1" thickBot="1" x14ac:dyDescent="0.3">
      <c r="B5768" s="14">
        <v>46112</v>
      </c>
      <c r="C5768" s="15" t="s">
        <v>200</v>
      </c>
      <c r="D5768" s="16" t="s">
        <v>646</v>
      </c>
      <c r="E5768" s="17">
        <v>1</v>
      </c>
      <c r="F5768" s="18">
        <v>8</v>
      </c>
    </row>
    <row r="5769" spans="2:6" ht="18" customHeight="1" thickBot="1" x14ac:dyDescent="0.3">
      <c r="B5769" s="14">
        <v>46112</v>
      </c>
      <c r="C5769" s="15" t="s">
        <v>204</v>
      </c>
      <c r="D5769" s="16" t="s">
        <v>668</v>
      </c>
      <c r="E5769" s="17">
        <v>1</v>
      </c>
      <c r="F5769" s="18">
        <v>8.3000000000000007</v>
      </c>
    </row>
    <row r="5770" spans="2:6" ht="18" customHeight="1" thickBot="1" x14ac:dyDescent="0.3">
      <c r="B5770" s="14">
        <v>46112</v>
      </c>
      <c r="C5770" s="15">
        <v>10207</v>
      </c>
      <c r="D5770" s="16" t="s">
        <v>738</v>
      </c>
      <c r="E5770" s="17">
        <v>1</v>
      </c>
      <c r="F5770" s="18">
        <v>8.9</v>
      </c>
    </row>
    <row r="5771" spans="2:6" ht="18" customHeight="1" thickBot="1" x14ac:dyDescent="0.3">
      <c r="B5771" s="14">
        <v>46112</v>
      </c>
      <c r="C5771" s="15">
        <v>10210</v>
      </c>
      <c r="D5771" s="16" t="s">
        <v>758</v>
      </c>
      <c r="E5771" s="17">
        <v>1</v>
      </c>
      <c r="F5771" s="18">
        <v>8.9</v>
      </c>
    </row>
    <row r="5772" spans="2:6" ht="18" customHeight="1" thickBot="1" x14ac:dyDescent="0.3">
      <c r="B5772" s="14">
        <v>46112</v>
      </c>
      <c r="C5772" s="15">
        <v>10234</v>
      </c>
      <c r="D5772" s="16" t="s">
        <v>746</v>
      </c>
      <c r="E5772" s="17">
        <v>1</v>
      </c>
      <c r="F5772" s="18">
        <v>9</v>
      </c>
    </row>
    <row r="5773" spans="2:6" ht="18" customHeight="1" thickBot="1" x14ac:dyDescent="0.3">
      <c r="B5773" s="14">
        <v>46112</v>
      </c>
      <c r="C5773" s="15">
        <v>10239</v>
      </c>
      <c r="D5773" s="16" t="s">
        <v>747</v>
      </c>
      <c r="E5773" s="17">
        <v>1</v>
      </c>
      <c r="F5773" s="18">
        <v>10</v>
      </c>
    </row>
    <row r="5774" spans="2:6" ht="18" customHeight="1" thickBot="1" x14ac:dyDescent="0.3">
      <c r="B5774" s="14">
        <v>46112</v>
      </c>
      <c r="C5774" s="15" t="s">
        <v>116</v>
      </c>
      <c r="D5774" s="16" t="s">
        <v>665</v>
      </c>
      <c r="E5774" s="17">
        <v>1</v>
      </c>
      <c r="F5774" s="18">
        <v>5.5</v>
      </c>
    </row>
    <row r="5775" spans="2:6" ht="18" customHeight="1" thickBot="1" x14ac:dyDescent="0.3">
      <c r="B5775" s="14">
        <v>46112</v>
      </c>
      <c r="C5775" s="15" t="s">
        <v>119</v>
      </c>
      <c r="D5775" s="16" t="s">
        <v>657</v>
      </c>
      <c r="E5775" s="17">
        <v>1</v>
      </c>
      <c r="F5775" s="18">
        <v>5.5</v>
      </c>
    </row>
    <row r="5776" spans="2:6" ht="18" customHeight="1" thickBot="1" x14ac:dyDescent="0.3">
      <c r="B5776" s="14">
        <v>46112</v>
      </c>
      <c r="C5776" s="15" t="s">
        <v>122</v>
      </c>
      <c r="D5776" s="16" t="s">
        <v>650</v>
      </c>
      <c r="E5776" s="17">
        <v>1</v>
      </c>
      <c r="F5776" s="18">
        <v>5.5</v>
      </c>
    </row>
    <row r="5777" spans="2:6" ht="18" customHeight="1" thickBot="1" x14ac:dyDescent="0.3">
      <c r="B5777" s="14">
        <v>46112</v>
      </c>
      <c r="C5777" s="15" t="s">
        <v>131</v>
      </c>
      <c r="D5777" s="16" t="s">
        <v>387</v>
      </c>
      <c r="E5777" s="17">
        <v>4</v>
      </c>
      <c r="F5777" s="18">
        <v>22</v>
      </c>
    </row>
    <row r="5778" spans="2:6" ht="18" customHeight="1" thickBot="1" x14ac:dyDescent="0.3">
      <c r="B5778" s="14">
        <v>46112</v>
      </c>
      <c r="C5778" s="15" t="s">
        <v>140</v>
      </c>
      <c r="D5778" s="16" t="s">
        <v>396</v>
      </c>
      <c r="E5778" s="17">
        <v>1</v>
      </c>
      <c r="F5778" s="18">
        <v>5</v>
      </c>
    </row>
    <row r="5779" spans="2:6" ht="18" customHeight="1" thickBot="1" x14ac:dyDescent="0.3">
      <c r="B5779" s="14">
        <v>46112</v>
      </c>
      <c r="C5779" s="15" t="s">
        <v>148</v>
      </c>
      <c r="D5779" s="16" t="s">
        <v>404</v>
      </c>
      <c r="E5779" s="17">
        <v>1</v>
      </c>
      <c r="F5779" s="18">
        <v>5</v>
      </c>
    </row>
    <row r="5780" spans="2:6" ht="18" customHeight="1" thickBot="1" x14ac:dyDescent="0.3">
      <c r="B5780" s="14">
        <v>46112</v>
      </c>
      <c r="C5780" s="15">
        <v>10009</v>
      </c>
      <c r="D5780" s="16" t="s">
        <v>660</v>
      </c>
      <c r="E5780" s="17">
        <v>1</v>
      </c>
      <c r="F5780" s="18">
        <v>1.5</v>
      </c>
    </row>
    <row r="5781" spans="2:6" ht="18" customHeight="1" thickBot="1" x14ac:dyDescent="0.3">
      <c r="B5781" s="22">
        <v>46112</v>
      </c>
      <c r="C5781" s="23">
        <v>10155</v>
      </c>
      <c r="D5781" s="24" t="s">
        <v>701</v>
      </c>
      <c r="E5781" s="25">
        <v>1</v>
      </c>
      <c r="F5781" s="26">
        <v>1.7</v>
      </c>
    </row>
    <row r="5782" spans="2:6" ht="17.100000000000001" customHeight="1" x14ac:dyDescent="0.25">
      <c r="B5782" s="14">
        <v>46114</v>
      </c>
      <c r="C5782" s="15" t="s">
        <v>106</v>
      </c>
      <c r="D5782" s="16" t="s">
        <v>710</v>
      </c>
      <c r="E5782" s="17">
        <v>6</v>
      </c>
      <c r="F5782" s="18">
        <v>30</v>
      </c>
    </row>
    <row r="5783" spans="2:6" ht="18" customHeight="1" thickBot="1" x14ac:dyDescent="0.3">
      <c r="B5783" s="14">
        <v>46114</v>
      </c>
      <c r="C5783" s="15" t="s">
        <v>107</v>
      </c>
      <c r="D5783" s="16" t="s">
        <v>705</v>
      </c>
      <c r="E5783" s="17">
        <v>1</v>
      </c>
      <c r="F5783" s="18">
        <v>5</v>
      </c>
    </row>
    <row r="5784" spans="2:6" ht="18" customHeight="1" thickBot="1" x14ac:dyDescent="0.3">
      <c r="B5784" s="14">
        <v>46114</v>
      </c>
      <c r="C5784" s="15" t="s">
        <v>110</v>
      </c>
      <c r="D5784" s="16" t="s">
        <v>667</v>
      </c>
      <c r="E5784" s="17">
        <v>2</v>
      </c>
      <c r="F5784" s="18">
        <v>11.6</v>
      </c>
    </row>
    <row r="5785" spans="2:6" ht="18" customHeight="1" thickBot="1" x14ac:dyDescent="0.3">
      <c r="B5785" s="14">
        <v>46114</v>
      </c>
      <c r="C5785" s="15" t="s">
        <v>115</v>
      </c>
      <c r="D5785" s="16" t="s">
        <v>640</v>
      </c>
      <c r="E5785" s="17">
        <v>1</v>
      </c>
      <c r="F5785" s="18">
        <v>5.8</v>
      </c>
    </row>
    <row r="5786" spans="2:6" ht="18" customHeight="1" thickBot="1" x14ac:dyDescent="0.3">
      <c r="B5786" s="14">
        <v>46114</v>
      </c>
      <c r="C5786" s="15" t="s">
        <v>125</v>
      </c>
      <c r="D5786" s="16" t="s">
        <v>381</v>
      </c>
      <c r="E5786" s="17">
        <v>1</v>
      </c>
      <c r="F5786" s="18">
        <v>5.5</v>
      </c>
    </row>
    <row r="5787" spans="2:6" ht="18" customHeight="1" thickBot="1" x14ac:dyDescent="0.3">
      <c r="B5787" s="14">
        <v>46114</v>
      </c>
      <c r="C5787" s="15" t="s">
        <v>129</v>
      </c>
      <c r="D5787" s="16" t="s">
        <v>385</v>
      </c>
      <c r="E5787" s="17">
        <v>2</v>
      </c>
      <c r="F5787" s="18">
        <v>11</v>
      </c>
    </row>
    <row r="5788" spans="2:6" ht="18" customHeight="1" thickBot="1" x14ac:dyDescent="0.3">
      <c r="B5788" s="14">
        <v>46114</v>
      </c>
      <c r="C5788" s="15" t="s">
        <v>130</v>
      </c>
      <c r="D5788" s="16" t="s">
        <v>386</v>
      </c>
      <c r="E5788" s="17">
        <v>2</v>
      </c>
      <c r="F5788" s="18">
        <v>11.6</v>
      </c>
    </row>
    <row r="5789" spans="2:6" ht="18" customHeight="1" thickBot="1" x14ac:dyDescent="0.3">
      <c r="B5789" s="14">
        <v>46114</v>
      </c>
      <c r="C5789" s="15" t="s">
        <v>132</v>
      </c>
      <c r="D5789" s="16" t="s">
        <v>388</v>
      </c>
      <c r="E5789" s="17">
        <v>1</v>
      </c>
      <c r="F5789" s="18">
        <v>5.8</v>
      </c>
    </row>
    <row r="5790" spans="2:6" ht="18" customHeight="1" thickBot="1" x14ac:dyDescent="0.3">
      <c r="B5790" s="14">
        <v>46114</v>
      </c>
      <c r="C5790" s="15" t="s">
        <v>138</v>
      </c>
      <c r="D5790" s="16" t="s">
        <v>394</v>
      </c>
      <c r="E5790" s="17">
        <v>1</v>
      </c>
      <c r="F5790" s="18">
        <v>5.5</v>
      </c>
    </row>
    <row r="5791" spans="2:6" ht="18" customHeight="1" thickBot="1" x14ac:dyDescent="0.3">
      <c r="B5791" s="14">
        <v>46114</v>
      </c>
      <c r="C5791" s="15" t="s">
        <v>139</v>
      </c>
      <c r="D5791" s="16" t="s">
        <v>395</v>
      </c>
      <c r="E5791" s="17">
        <v>1</v>
      </c>
      <c r="F5791" s="18">
        <v>5.5</v>
      </c>
    </row>
    <row r="5792" spans="2:6" ht="18" customHeight="1" thickBot="1" x14ac:dyDescent="0.3">
      <c r="B5792" s="14">
        <v>46114</v>
      </c>
      <c r="C5792" s="15" t="s">
        <v>157</v>
      </c>
      <c r="D5792" s="16" t="s">
        <v>413</v>
      </c>
      <c r="E5792" s="17">
        <v>7</v>
      </c>
      <c r="F5792" s="18">
        <v>45.5</v>
      </c>
    </row>
    <row r="5793" spans="2:6" ht="18" customHeight="1" thickBot="1" x14ac:dyDescent="0.3">
      <c r="B5793" s="14">
        <v>46114</v>
      </c>
      <c r="C5793" s="15" t="s">
        <v>160</v>
      </c>
      <c r="D5793" s="16" t="s">
        <v>416</v>
      </c>
      <c r="E5793" s="17">
        <v>2</v>
      </c>
      <c r="F5793" s="18">
        <v>11.6</v>
      </c>
    </row>
    <row r="5794" spans="2:6" ht="18" customHeight="1" thickBot="1" x14ac:dyDescent="0.3">
      <c r="B5794" s="14">
        <v>46114</v>
      </c>
      <c r="C5794" s="15" t="s">
        <v>162</v>
      </c>
      <c r="D5794" s="16" t="s">
        <v>719</v>
      </c>
      <c r="E5794" s="17">
        <v>1</v>
      </c>
      <c r="F5794" s="18">
        <v>6.5</v>
      </c>
    </row>
    <row r="5795" spans="2:6" ht="18" customHeight="1" thickBot="1" x14ac:dyDescent="0.3">
      <c r="B5795" s="14">
        <v>46114</v>
      </c>
      <c r="C5795" s="15" t="s">
        <v>170</v>
      </c>
      <c r="D5795" s="16" t="s">
        <v>676</v>
      </c>
      <c r="E5795" s="17">
        <v>1</v>
      </c>
      <c r="F5795" s="18">
        <v>5.5</v>
      </c>
    </row>
    <row r="5796" spans="2:6" ht="18" customHeight="1" thickBot="1" x14ac:dyDescent="0.3">
      <c r="B5796" s="14">
        <v>46114</v>
      </c>
      <c r="C5796" s="15" t="s">
        <v>174</v>
      </c>
      <c r="D5796" s="16" t="s">
        <v>661</v>
      </c>
      <c r="E5796" s="17">
        <v>1</v>
      </c>
      <c r="F5796" s="18">
        <v>5.8</v>
      </c>
    </row>
    <row r="5797" spans="2:6" ht="18" customHeight="1" thickBot="1" x14ac:dyDescent="0.3">
      <c r="B5797" s="14">
        <v>46114</v>
      </c>
      <c r="C5797" s="15" t="s">
        <v>184</v>
      </c>
      <c r="D5797" s="16" t="s">
        <v>440</v>
      </c>
      <c r="E5797" s="17">
        <v>2</v>
      </c>
      <c r="F5797" s="18">
        <v>11</v>
      </c>
    </row>
    <row r="5798" spans="2:6" ht="18" customHeight="1" thickBot="1" x14ac:dyDescent="0.3">
      <c r="B5798" s="14">
        <v>46114</v>
      </c>
      <c r="C5798" s="15" t="s">
        <v>195</v>
      </c>
      <c r="D5798" s="16" t="s">
        <v>451</v>
      </c>
      <c r="E5798" s="17">
        <v>13</v>
      </c>
      <c r="F5798" s="18">
        <v>75.400000000000006</v>
      </c>
    </row>
    <row r="5799" spans="2:6" ht="18" customHeight="1" thickBot="1" x14ac:dyDescent="0.3">
      <c r="B5799" s="14">
        <v>46114</v>
      </c>
      <c r="C5799" s="15" t="s">
        <v>201</v>
      </c>
      <c r="D5799" s="16" t="s">
        <v>664</v>
      </c>
      <c r="E5799" s="17">
        <v>1</v>
      </c>
      <c r="F5799" s="18">
        <v>5.8</v>
      </c>
    </row>
    <row r="5800" spans="2:6" ht="18" customHeight="1" thickBot="1" x14ac:dyDescent="0.3">
      <c r="B5800" s="14">
        <v>46114</v>
      </c>
      <c r="C5800" s="15" t="s">
        <v>215</v>
      </c>
      <c r="D5800" s="16" t="s">
        <v>471</v>
      </c>
      <c r="E5800" s="17">
        <v>6</v>
      </c>
      <c r="F5800" s="18">
        <v>40.799999999999997</v>
      </c>
    </row>
    <row r="5801" spans="2:6" ht="18" customHeight="1" thickBot="1" x14ac:dyDescent="0.3">
      <c r="B5801" s="14">
        <v>46114</v>
      </c>
      <c r="C5801" s="15" t="s">
        <v>219</v>
      </c>
      <c r="D5801" s="16" t="s">
        <v>475</v>
      </c>
      <c r="E5801" s="17">
        <v>1</v>
      </c>
      <c r="F5801" s="18">
        <v>6.3</v>
      </c>
    </row>
    <row r="5802" spans="2:6" ht="18" customHeight="1" thickBot="1" x14ac:dyDescent="0.3">
      <c r="B5802" s="14">
        <v>46114</v>
      </c>
      <c r="C5802" s="15" t="s">
        <v>225</v>
      </c>
      <c r="D5802" s="16" t="s">
        <v>481</v>
      </c>
      <c r="E5802" s="17">
        <v>2</v>
      </c>
      <c r="F5802" s="18">
        <v>12.6</v>
      </c>
    </row>
    <row r="5803" spans="2:6" ht="18" customHeight="1" thickBot="1" x14ac:dyDescent="0.3">
      <c r="B5803" s="14">
        <v>46114</v>
      </c>
      <c r="C5803" s="15" t="s">
        <v>229</v>
      </c>
      <c r="D5803" s="16" t="s">
        <v>759</v>
      </c>
      <c r="E5803" s="17">
        <v>1</v>
      </c>
      <c r="F5803" s="18">
        <v>6.5</v>
      </c>
    </row>
    <row r="5804" spans="2:6" ht="18" customHeight="1" thickBot="1" x14ac:dyDescent="0.3">
      <c r="B5804" s="14">
        <v>46114</v>
      </c>
      <c r="C5804" s="15" t="s">
        <v>231</v>
      </c>
      <c r="D5804" s="16" t="s">
        <v>487</v>
      </c>
      <c r="E5804" s="17">
        <v>1</v>
      </c>
      <c r="F5804" s="18">
        <v>6.8</v>
      </c>
    </row>
    <row r="5805" spans="2:6" ht="18" customHeight="1" thickBot="1" x14ac:dyDescent="0.3">
      <c r="B5805" s="14">
        <v>46114</v>
      </c>
      <c r="C5805" s="15" t="s">
        <v>232</v>
      </c>
      <c r="D5805" s="16" t="s">
        <v>488</v>
      </c>
      <c r="E5805" s="17">
        <v>3</v>
      </c>
      <c r="F5805" s="18">
        <v>17.399999999999999</v>
      </c>
    </row>
    <row r="5806" spans="2:6" ht="18" customHeight="1" thickBot="1" x14ac:dyDescent="0.3">
      <c r="B5806" s="14">
        <v>46114</v>
      </c>
      <c r="C5806" s="15" t="s">
        <v>204</v>
      </c>
      <c r="D5806" s="16" t="s">
        <v>668</v>
      </c>
      <c r="E5806" s="17">
        <v>1</v>
      </c>
      <c r="F5806" s="18">
        <v>8.3000000000000007</v>
      </c>
    </row>
    <row r="5807" spans="2:6" ht="18" customHeight="1" thickBot="1" x14ac:dyDescent="0.3">
      <c r="B5807" s="14">
        <v>46114</v>
      </c>
      <c r="C5807" s="15">
        <v>10032</v>
      </c>
      <c r="D5807" s="16" t="s">
        <v>714</v>
      </c>
      <c r="E5807" s="17">
        <v>1</v>
      </c>
      <c r="F5807" s="18">
        <v>8.9</v>
      </c>
    </row>
    <row r="5808" spans="2:6" ht="18" customHeight="1" thickBot="1" x14ac:dyDescent="0.3">
      <c r="B5808" s="14">
        <v>46114</v>
      </c>
      <c r="C5808" s="15" t="s">
        <v>118</v>
      </c>
      <c r="D5808" s="16" t="s">
        <v>649</v>
      </c>
      <c r="E5808" s="17">
        <v>3</v>
      </c>
      <c r="F5808" s="18">
        <v>16.5</v>
      </c>
    </row>
    <row r="5809" spans="2:6" ht="18" customHeight="1" thickBot="1" x14ac:dyDescent="0.3">
      <c r="B5809" s="14">
        <v>46114</v>
      </c>
      <c r="C5809" s="15" t="s">
        <v>119</v>
      </c>
      <c r="D5809" s="16" t="s">
        <v>657</v>
      </c>
      <c r="E5809" s="17">
        <v>1</v>
      </c>
      <c r="F5809" s="18">
        <v>5.5</v>
      </c>
    </row>
    <row r="5810" spans="2:6" ht="18" customHeight="1" thickBot="1" x14ac:dyDescent="0.3">
      <c r="B5810" s="14">
        <v>46114</v>
      </c>
      <c r="C5810" s="15" t="s">
        <v>121</v>
      </c>
      <c r="D5810" s="16" t="s">
        <v>658</v>
      </c>
      <c r="E5810" s="17">
        <v>1</v>
      </c>
      <c r="F5810" s="18">
        <v>5.5</v>
      </c>
    </row>
    <row r="5811" spans="2:6" ht="18" customHeight="1" thickBot="1" x14ac:dyDescent="0.3">
      <c r="B5811" s="14">
        <v>46114</v>
      </c>
      <c r="C5811" s="15" t="s">
        <v>122</v>
      </c>
      <c r="D5811" s="16" t="s">
        <v>650</v>
      </c>
      <c r="E5811" s="17">
        <v>2</v>
      </c>
      <c r="F5811" s="18">
        <v>11</v>
      </c>
    </row>
    <row r="5812" spans="2:6" ht="18" customHeight="1" thickBot="1" x14ac:dyDescent="0.3">
      <c r="B5812" s="14">
        <v>46114</v>
      </c>
      <c r="C5812" s="15" t="s">
        <v>140</v>
      </c>
      <c r="D5812" s="16" t="s">
        <v>396</v>
      </c>
      <c r="E5812" s="17">
        <v>2</v>
      </c>
      <c r="F5812" s="18">
        <v>10</v>
      </c>
    </row>
    <row r="5813" spans="2:6" ht="18" customHeight="1" thickBot="1" x14ac:dyDescent="0.3">
      <c r="B5813" s="14">
        <v>46114</v>
      </c>
      <c r="C5813" s="15" t="s">
        <v>142</v>
      </c>
      <c r="D5813" s="16" t="s">
        <v>659</v>
      </c>
      <c r="E5813" s="17">
        <v>2</v>
      </c>
      <c r="F5813" s="18">
        <v>8.6</v>
      </c>
    </row>
    <row r="5814" spans="2:6" ht="18" customHeight="1" thickBot="1" x14ac:dyDescent="0.3">
      <c r="B5814" s="14">
        <v>46114</v>
      </c>
      <c r="C5814" s="15">
        <v>10</v>
      </c>
      <c r="D5814" s="16" t="s">
        <v>700</v>
      </c>
      <c r="E5814" s="17">
        <v>4</v>
      </c>
      <c r="F5814" s="18">
        <v>4</v>
      </c>
    </row>
    <row r="5815" spans="2:6" ht="18" customHeight="1" thickBot="1" x14ac:dyDescent="0.3">
      <c r="B5815" s="14">
        <v>46114</v>
      </c>
      <c r="C5815" s="15">
        <v>10193</v>
      </c>
      <c r="D5815" s="16" t="s">
        <v>731</v>
      </c>
      <c r="E5815" s="17">
        <v>2</v>
      </c>
      <c r="F5815" s="18">
        <v>5</v>
      </c>
    </row>
    <row r="5816" spans="2:6" ht="18" customHeight="1" thickBot="1" x14ac:dyDescent="0.3">
      <c r="B5816" s="22">
        <v>46114</v>
      </c>
      <c r="C5816" s="23">
        <v>10194</v>
      </c>
      <c r="D5816" s="24" t="s">
        <v>730</v>
      </c>
      <c r="E5816" s="25">
        <v>1</v>
      </c>
      <c r="F5816" s="26">
        <v>1.7</v>
      </c>
    </row>
    <row r="5817" spans="2:6" ht="17.100000000000001" customHeight="1" x14ac:dyDescent="0.25">
      <c r="B5817" s="14">
        <v>46114</v>
      </c>
      <c r="C5817" s="15" t="s">
        <v>103</v>
      </c>
      <c r="D5817" s="16" t="s">
        <v>653</v>
      </c>
      <c r="E5817" s="17">
        <v>3</v>
      </c>
      <c r="F5817" s="18">
        <v>17.399999999999999</v>
      </c>
    </row>
    <row r="5818" spans="2:6" ht="18" customHeight="1" thickBot="1" x14ac:dyDescent="0.3">
      <c r="B5818" s="14">
        <v>46114</v>
      </c>
      <c r="C5818" s="15" t="s">
        <v>110</v>
      </c>
      <c r="D5818" s="16" t="s">
        <v>667</v>
      </c>
      <c r="E5818" s="17">
        <v>1</v>
      </c>
      <c r="F5818" s="18">
        <v>5.8</v>
      </c>
    </row>
    <row r="5819" spans="2:6" ht="18" customHeight="1" thickBot="1" x14ac:dyDescent="0.3">
      <c r="B5819" s="14">
        <v>46114</v>
      </c>
      <c r="C5819" s="15" t="s">
        <v>125</v>
      </c>
      <c r="D5819" s="16" t="s">
        <v>381</v>
      </c>
      <c r="E5819" s="17">
        <v>1</v>
      </c>
      <c r="F5819" s="18">
        <v>5.5</v>
      </c>
    </row>
    <row r="5820" spans="2:6" ht="18" customHeight="1" thickBot="1" x14ac:dyDescent="0.3">
      <c r="B5820" s="14">
        <v>46114</v>
      </c>
      <c r="C5820" s="15" t="s">
        <v>129</v>
      </c>
      <c r="D5820" s="16" t="s">
        <v>385</v>
      </c>
      <c r="E5820" s="17">
        <v>4</v>
      </c>
      <c r="F5820" s="18">
        <v>22</v>
      </c>
    </row>
    <row r="5821" spans="2:6" ht="18" customHeight="1" thickBot="1" x14ac:dyDescent="0.3">
      <c r="B5821" s="14">
        <v>46114</v>
      </c>
      <c r="C5821" s="15" t="s">
        <v>132</v>
      </c>
      <c r="D5821" s="16" t="s">
        <v>388</v>
      </c>
      <c r="E5821" s="17">
        <v>1</v>
      </c>
      <c r="F5821" s="18">
        <v>5.8</v>
      </c>
    </row>
    <row r="5822" spans="2:6" ht="18" customHeight="1" thickBot="1" x14ac:dyDescent="0.3">
      <c r="B5822" s="14">
        <v>46114</v>
      </c>
      <c r="C5822" s="15" t="s">
        <v>136</v>
      </c>
      <c r="D5822" s="16" t="s">
        <v>726</v>
      </c>
      <c r="E5822" s="17">
        <v>2</v>
      </c>
      <c r="F5822" s="18">
        <v>10</v>
      </c>
    </row>
    <row r="5823" spans="2:6" ht="18" customHeight="1" thickBot="1" x14ac:dyDescent="0.3">
      <c r="B5823" s="14">
        <v>46114</v>
      </c>
      <c r="C5823" s="15" t="s">
        <v>138</v>
      </c>
      <c r="D5823" s="16" t="s">
        <v>394</v>
      </c>
      <c r="E5823" s="17">
        <v>1</v>
      </c>
      <c r="F5823" s="18">
        <v>5.5</v>
      </c>
    </row>
    <row r="5824" spans="2:6" ht="18" customHeight="1" thickBot="1" x14ac:dyDescent="0.3">
      <c r="B5824" s="14">
        <v>46114</v>
      </c>
      <c r="C5824" s="15" t="s">
        <v>150</v>
      </c>
      <c r="D5824" s="16" t="s">
        <v>406</v>
      </c>
      <c r="E5824" s="17">
        <v>1</v>
      </c>
      <c r="F5824" s="18">
        <v>5.5</v>
      </c>
    </row>
    <row r="5825" spans="2:6" ht="18" customHeight="1" thickBot="1" x14ac:dyDescent="0.3">
      <c r="B5825" s="14">
        <v>46114</v>
      </c>
      <c r="C5825" s="15" t="s">
        <v>157</v>
      </c>
      <c r="D5825" s="16" t="s">
        <v>413</v>
      </c>
      <c r="E5825" s="17">
        <v>3</v>
      </c>
      <c r="F5825" s="18">
        <v>19.5</v>
      </c>
    </row>
    <row r="5826" spans="2:6" ht="18" customHeight="1" thickBot="1" x14ac:dyDescent="0.3">
      <c r="B5826" s="14">
        <v>46114</v>
      </c>
      <c r="C5826" s="15" t="s">
        <v>162</v>
      </c>
      <c r="D5826" s="16" t="s">
        <v>719</v>
      </c>
      <c r="E5826" s="17">
        <v>2</v>
      </c>
      <c r="F5826" s="18">
        <v>13</v>
      </c>
    </row>
    <row r="5827" spans="2:6" ht="18" customHeight="1" thickBot="1" x14ac:dyDescent="0.3">
      <c r="B5827" s="14">
        <v>46114</v>
      </c>
      <c r="C5827" s="15" t="s">
        <v>165</v>
      </c>
      <c r="D5827" s="16" t="s">
        <v>421</v>
      </c>
      <c r="E5827" s="17">
        <v>1</v>
      </c>
      <c r="F5827" s="18">
        <v>6.5</v>
      </c>
    </row>
    <row r="5828" spans="2:6" ht="18" customHeight="1" thickBot="1" x14ac:dyDescent="0.3">
      <c r="B5828" s="14">
        <v>46114</v>
      </c>
      <c r="C5828" s="15" t="s">
        <v>169</v>
      </c>
      <c r="D5828" s="16" t="s">
        <v>425</v>
      </c>
      <c r="E5828" s="17">
        <v>1</v>
      </c>
      <c r="F5828" s="18">
        <v>6.3</v>
      </c>
    </row>
    <row r="5829" spans="2:6" ht="18" customHeight="1" thickBot="1" x14ac:dyDescent="0.3">
      <c r="B5829" s="14">
        <v>46114</v>
      </c>
      <c r="C5829" s="15" t="s">
        <v>171</v>
      </c>
      <c r="D5829" s="16" t="s">
        <v>670</v>
      </c>
      <c r="E5829" s="17">
        <v>1</v>
      </c>
      <c r="F5829" s="18">
        <v>6</v>
      </c>
    </row>
    <row r="5830" spans="2:6" ht="18" customHeight="1" thickBot="1" x14ac:dyDescent="0.3">
      <c r="B5830" s="14">
        <v>46114</v>
      </c>
      <c r="C5830" s="15" t="s">
        <v>172</v>
      </c>
      <c r="D5830" s="16" t="s">
        <v>643</v>
      </c>
      <c r="E5830" s="17">
        <v>2</v>
      </c>
      <c r="F5830" s="18">
        <v>11.4</v>
      </c>
    </row>
    <row r="5831" spans="2:6" ht="18" customHeight="1" thickBot="1" x14ac:dyDescent="0.3">
      <c r="B5831" s="14">
        <v>46114</v>
      </c>
      <c r="C5831" s="15" t="s">
        <v>174</v>
      </c>
      <c r="D5831" s="16" t="s">
        <v>661</v>
      </c>
      <c r="E5831" s="17">
        <v>1</v>
      </c>
      <c r="F5831" s="18">
        <v>5.8</v>
      </c>
    </row>
    <row r="5832" spans="2:6" ht="18" customHeight="1" thickBot="1" x14ac:dyDescent="0.3">
      <c r="B5832" s="14">
        <v>46114</v>
      </c>
      <c r="C5832" s="15" t="s">
        <v>183</v>
      </c>
      <c r="D5832" s="16" t="s">
        <v>439</v>
      </c>
      <c r="E5832" s="17">
        <v>1</v>
      </c>
      <c r="F5832" s="18">
        <v>5.5</v>
      </c>
    </row>
    <row r="5833" spans="2:6" ht="18" customHeight="1" thickBot="1" x14ac:dyDescent="0.3">
      <c r="B5833" s="14">
        <v>46114</v>
      </c>
      <c r="C5833" s="15" t="s">
        <v>184</v>
      </c>
      <c r="D5833" s="16" t="s">
        <v>440</v>
      </c>
      <c r="E5833" s="17">
        <v>1</v>
      </c>
      <c r="F5833" s="18">
        <v>5.5</v>
      </c>
    </row>
    <row r="5834" spans="2:6" ht="18" customHeight="1" thickBot="1" x14ac:dyDescent="0.3">
      <c r="B5834" s="14">
        <v>46114</v>
      </c>
      <c r="C5834" s="15" t="s">
        <v>192</v>
      </c>
      <c r="D5834" s="16" t="s">
        <v>448</v>
      </c>
      <c r="E5834" s="17">
        <v>1</v>
      </c>
      <c r="F5834" s="18">
        <v>5.5</v>
      </c>
    </row>
    <row r="5835" spans="2:6" ht="18" customHeight="1" thickBot="1" x14ac:dyDescent="0.3">
      <c r="B5835" s="14">
        <v>46114</v>
      </c>
      <c r="C5835" s="15" t="s">
        <v>195</v>
      </c>
      <c r="D5835" s="16" t="s">
        <v>451</v>
      </c>
      <c r="E5835" s="17">
        <v>7</v>
      </c>
      <c r="F5835" s="18">
        <v>40.6</v>
      </c>
    </row>
    <row r="5836" spans="2:6" ht="18" customHeight="1" thickBot="1" x14ac:dyDescent="0.3">
      <c r="B5836" s="14">
        <v>46114</v>
      </c>
      <c r="C5836" s="15" t="s">
        <v>201</v>
      </c>
      <c r="D5836" s="16" t="s">
        <v>664</v>
      </c>
      <c r="E5836" s="17">
        <v>2</v>
      </c>
      <c r="F5836" s="18">
        <v>11.6</v>
      </c>
    </row>
    <row r="5837" spans="2:6" ht="18" customHeight="1" thickBot="1" x14ac:dyDescent="0.3">
      <c r="B5837" s="14">
        <v>46114</v>
      </c>
      <c r="C5837" s="15" t="s">
        <v>215</v>
      </c>
      <c r="D5837" s="16" t="s">
        <v>471</v>
      </c>
      <c r="E5837" s="17">
        <v>1</v>
      </c>
      <c r="F5837" s="18">
        <v>6.8</v>
      </c>
    </row>
    <row r="5838" spans="2:6" ht="18" customHeight="1" thickBot="1" x14ac:dyDescent="0.3">
      <c r="B5838" s="14">
        <v>46114</v>
      </c>
      <c r="C5838" s="15" t="s">
        <v>218</v>
      </c>
      <c r="D5838" s="16" t="s">
        <v>655</v>
      </c>
      <c r="E5838" s="17">
        <v>1</v>
      </c>
      <c r="F5838" s="18">
        <v>5.5</v>
      </c>
    </row>
    <row r="5839" spans="2:6" ht="18" customHeight="1" thickBot="1" x14ac:dyDescent="0.3">
      <c r="B5839" s="14">
        <v>46114</v>
      </c>
      <c r="C5839" s="15" t="s">
        <v>219</v>
      </c>
      <c r="D5839" s="16" t="s">
        <v>475</v>
      </c>
      <c r="E5839" s="17">
        <v>5</v>
      </c>
      <c r="F5839" s="18">
        <v>31.5</v>
      </c>
    </row>
    <row r="5840" spans="2:6" ht="18" customHeight="1" thickBot="1" x14ac:dyDescent="0.3">
      <c r="B5840" s="14">
        <v>46114</v>
      </c>
      <c r="C5840" s="15" t="s">
        <v>225</v>
      </c>
      <c r="D5840" s="16" t="s">
        <v>481</v>
      </c>
      <c r="E5840" s="17">
        <v>1</v>
      </c>
      <c r="F5840" s="18">
        <v>6.3</v>
      </c>
    </row>
    <row r="5841" spans="2:6" ht="18" customHeight="1" thickBot="1" x14ac:dyDescent="0.3">
      <c r="B5841" s="14">
        <v>46114</v>
      </c>
      <c r="C5841" s="15" t="s">
        <v>231</v>
      </c>
      <c r="D5841" s="16" t="s">
        <v>487</v>
      </c>
      <c r="E5841" s="17">
        <v>3</v>
      </c>
      <c r="F5841" s="18">
        <v>20.399999999999999</v>
      </c>
    </row>
    <row r="5842" spans="2:6" ht="18" customHeight="1" thickBot="1" x14ac:dyDescent="0.3">
      <c r="B5842" s="14">
        <v>46114</v>
      </c>
      <c r="C5842" s="15" t="s">
        <v>156</v>
      </c>
      <c r="D5842" s="16" t="s">
        <v>727</v>
      </c>
      <c r="E5842" s="17">
        <v>1</v>
      </c>
      <c r="F5842" s="18">
        <v>5.3</v>
      </c>
    </row>
    <row r="5843" spans="2:6" ht="18" customHeight="1" thickBot="1" x14ac:dyDescent="0.3">
      <c r="B5843" s="14">
        <v>46114</v>
      </c>
      <c r="C5843" s="15" t="s">
        <v>200</v>
      </c>
      <c r="D5843" s="16" t="s">
        <v>646</v>
      </c>
      <c r="E5843" s="17">
        <v>1</v>
      </c>
      <c r="F5843" s="18">
        <v>8</v>
      </c>
    </row>
    <row r="5844" spans="2:6" ht="18" customHeight="1" thickBot="1" x14ac:dyDescent="0.3">
      <c r="B5844" s="14">
        <v>46114</v>
      </c>
      <c r="C5844" s="15">
        <v>10207</v>
      </c>
      <c r="D5844" s="16" t="s">
        <v>738</v>
      </c>
      <c r="E5844" s="17">
        <v>1</v>
      </c>
      <c r="F5844" s="18">
        <v>8.9</v>
      </c>
    </row>
    <row r="5845" spans="2:6" ht="18" customHeight="1" thickBot="1" x14ac:dyDescent="0.3">
      <c r="B5845" s="14">
        <v>46114</v>
      </c>
      <c r="C5845" s="15">
        <v>10230</v>
      </c>
      <c r="D5845" s="16" t="s">
        <v>745</v>
      </c>
      <c r="E5845" s="17">
        <v>1</v>
      </c>
      <c r="F5845" s="18">
        <v>9</v>
      </c>
    </row>
    <row r="5846" spans="2:6" ht="18" customHeight="1" thickBot="1" x14ac:dyDescent="0.3">
      <c r="B5846" s="14">
        <v>46114</v>
      </c>
      <c r="C5846" s="15">
        <v>10239</v>
      </c>
      <c r="D5846" s="16" t="s">
        <v>747</v>
      </c>
      <c r="E5846" s="17">
        <v>1</v>
      </c>
      <c r="F5846" s="18">
        <v>10</v>
      </c>
    </row>
    <row r="5847" spans="2:6" ht="18" customHeight="1" thickBot="1" x14ac:dyDescent="0.3">
      <c r="B5847" s="14">
        <v>46114</v>
      </c>
      <c r="C5847" s="15" t="s">
        <v>122</v>
      </c>
      <c r="D5847" s="16" t="s">
        <v>650</v>
      </c>
      <c r="E5847" s="17">
        <v>3</v>
      </c>
      <c r="F5847" s="18">
        <v>16.5</v>
      </c>
    </row>
    <row r="5848" spans="2:6" ht="18" customHeight="1" thickBot="1" x14ac:dyDescent="0.3">
      <c r="B5848" s="14">
        <v>46114</v>
      </c>
      <c r="C5848" s="15" t="s">
        <v>131</v>
      </c>
      <c r="D5848" s="16" t="s">
        <v>387</v>
      </c>
      <c r="E5848" s="17">
        <v>2</v>
      </c>
      <c r="F5848" s="18">
        <v>11</v>
      </c>
    </row>
    <row r="5849" spans="2:6" ht="18" customHeight="1" thickBot="1" x14ac:dyDescent="0.3">
      <c r="B5849" s="14">
        <v>46114</v>
      </c>
      <c r="C5849" s="15">
        <v>10</v>
      </c>
      <c r="D5849" s="16" t="s">
        <v>700</v>
      </c>
      <c r="E5849" s="17">
        <v>1</v>
      </c>
      <c r="F5849" s="18">
        <v>1</v>
      </c>
    </row>
    <row r="5850" spans="2:6" ht="18" customHeight="1" thickBot="1" x14ac:dyDescent="0.3">
      <c r="B5850" s="14">
        <v>46114</v>
      </c>
      <c r="C5850" s="15">
        <v>10009</v>
      </c>
      <c r="D5850" s="16" t="s">
        <v>660</v>
      </c>
      <c r="E5850" s="17">
        <v>2</v>
      </c>
      <c r="F5850" s="18">
        <v>3</v>
      </c>
    </row>
    <row r="5851" spans="2:6" ht="18" customHeight="1" thickBot="1" x14ac:dyDescent="0.3">
      <c r="B5851" s="22">
        <v>46114</v>
      </c>
      <c r="C5851" s="23">
        <v>10193</v>
      </c>
      <c r="D5851" s="24" t="s">
        <v>731</v>
      </c>
      <c r="E5851" s="25">
        <v>1</v>
      </c>
      <c r="F5851" s="26">
        <v>2.5</v>
      </c>
    </row>
    <row r="5852" spans="2:6" ht="17.100000000000001" customHeight="1" x14ac:dyDescent="0.25">
      <c r="B5852" s="14">
        <v>46115</v>
      </c>
      <c r="C5852" s="15" t="s">
        <v>110</v>
      </c>
      <c r="D5852" s="16" t="s">
        <v>667</v>
      </c>
      <c r="E5852" s="17">
        <v>4</v>
      </c>
      <c r="F5852" s="18">
        <v>23.2</v>
      </c>
    </row>
    <row r="5853" spans="2:6" ht="18" customHeight="1" thickBot="1" x14ac:dyDescent="0.3">
      <c r="B5853" s="14">
        <v>46115</v>
      </c>
      <c r="C5853" s="15" t="s">
        <v>115</v>
      </c>
      <c r="D5853" s="16" t="s">
        <v>640</v>
      </c>
      <c r="E5853" s="17">
        <v>4</v>
      </c>
      <c r="F5853" s="18">
        <v>23.2</v>
      </c>
    </row>
    <row r="5854" spans="2:6" ht="18" customHeight="1" thickBot="1" x14ac:dyDescent="0.3">
      <c r="B5854" s="14">
        <v>46115</v>
      </c>
      <c r="C5854" s="15" t="s">
        <v>132</v>
      </c>
      <c r="D5854" s="16" t="s">
        <v>388</v>
      </c>
      <c r="E5854" s="17">
        <v>1</v>
      </c>
      <c r="F5854" s="18">
        <v>5.8</v>
      </c>
    </row>
    <row r="5855" spans="2:6" ht="18" customHeight="1" thickBot="1" x14ac:dyDescent="0.3">
      <c r="B5855" s="14">
        <v>46115</v>
      </c>
      <c r="C5855" s="15" t="s">
        <v>139</v>
      </c>
      <c r="D5855" s="16" t="s">
        <v>395</v>
      </c>
      <c r="E5855" s="17">
        <v>1</v>
      </c>
      <c r="F5855" s="18">
        <v>5.5</v>
      </c>
    </row>
    <row r="5856" spans="2:6" ht="18" customHeight="1" thickBot="1" x14ac:dyDescent="0.3">
      <c r="B5856" s="14">
        <v>46115</v>
      </c>
      <c r="C5856" s="15" t="s">
        <v>157</v>
      </c>
      <c r="D5856" s="16" t="s">
        <v>413</v>
      </c>
      <c r="E5856" s="17">
        <v>4</v>
      </c>
      <c r="F5856" s="18">
        <v>26</v>
      </c>
    </row>
    <row r="5857" spans="2:6" ht="18" customHeight="1" thickBot="1" x14ac:dyDescent="0.3">
      <c r="B5857" s="14">
        <v>46115</v>
      </c>
      <c r="C5857" s="15" t="s">
        <v>160</v>
      </c>
      <c r="D5857" s="16" t="s">
        <v>416</v>
      </c>
      <c r="E5857" s="17">
        <v>2</v>
      </c>
      <c r="F5857" s="18">
        <v>11.6</v>
      </c>
    </row>
    <row r="5858" spans="2:6" ht="18" customHeight="1" thickBot="1" x14ac:dyDescent="0.3">
      <c r="B5858" s="14">
        <v>46115</v>
      </c>
      <c r="C5858" s="15" t="s">
        <v>171</v>
      </c>
      <c r="D5858" s="16" t="s">
        <v>670</v>
      </c>
      <c r="E5858" s="17">
        <v>1</v>
      </c>
      <c r="F5858" s="18">
        <v>6</v>
      </c>
    </row>
    <row r="5859" spans="2:6" ht="18" customHeight="1" thickBot="1" x14ac:dyDescent="0.3">
      <c r="B5859" s="14">
        <v>46115</v>
      </c>
      <c r="C5859" s="15" t="s">
        <v>183</v>
      </c>
      <c r="D5859" s="16" t="s">
        <v>439</v>
      </c>
      <c r="E5859" s="17">
        <v>1</v>
      </c>
      <c r="F5859" s="18">
        <v>5.5</v>
      </c>
    </row>
    <row r="5860" spans="2:6" ht="18" customHeight="1" thickBot="1" x14ac:dyDescent="0.3">
      <c r="B5860" s="14">
        <v>46115</v>
      </c>
      <c r="C5860" s="15" t="s">
        <v>184</v>
      </c>
      <c r="D5860" s="16" t="s">
        <v>440</v>
      </c>
      <c r="E5860" s="17">
        <v>1</v>
      </c>
      <c r="F5860" s="18">
        <v>5.5</v>
      </c>
    </row>
    <row r="5861" spans="2:6" ht="18" customHeight="1" thickBot="1" x14ac:dyDescent="0.3">
      <c r="B5861" s="14">
        <v>46115</v>
      </c>
      <c r="C5861" s="15" t="s">
        <v>195</v>
      </c>
      <c r="D5861" s="16" t="s">
        <v>451</v>
      </c>
      <c r="E5861" s="17">
        <v>10</v>
      </c>
      <c r="F5861" s="18">
        <v>58</v>
      </c>
    </row>
    <row r="5862" spans="2:6" ht="18" customHeight="1" thickBot="1" x14ac:dyDescent="0.3">
      <c r="B5862" s="14">
        <v>46115</v>
      </c>
      <c r="C5862" s="15" t="s">
        <v>215</v>
      </c>
      <c r="D5862" s="16" t="s">
        <v>471</v>
      </c>
      <c r="E5862" s="17">
        <v>7</v>
      </c>
      <c r="F5862" s="18">
        <v>47.6</v>
      </c>
    </row>
    <row r="5863" spans="2:6" ht="18" customHeight="1" thickBot="1" x14ac:dyDescent="0.3">
      <c r="B5863" s="14">
        <v>46115</v>
      </c>
      <c r="C5863" s="15" t="s">
        <v>216</v>
      </c>
      <c r="D5863" s="16" t="s">
        <v>472</v>
      </c>
      <c r="E5863" s="17">
        <v>1</v>
      </c>
      <c r="F5863" s="18">
        <v>6.3</v>
      </c>
    </row>
    <row r="5864" spans="2:6" ht="18" customHeight="1" thickBot="1" x14ac:dyDescent="0.3">
      <c r="B5864" s="14">
        <v>46115</v>
      </c>
      <c r="C5864" s="15" t="s">
        <v>219</v>
      </c>
      <c r="D5864" s="16" t="s">
        <v>475</v>
      </c>
      <c r="E5864" s="17">
        <v>1</v>
      </c>
      <c r="F5864" s="18">
        <v>6.3</v>
      </c>
    </row>
    <row r="5865" spans="2:6" ht="18" customHeight="1" thickBot="1" x14ac:dyDescent="0.3">
      <c r="B5865" s="14">
        <v>46115</v>
      </c>
      <c r="C5865" s="15" t="s">
        <v>221</v>
      </c>
      <c r="D5865" s="16" t="s">
        <v>477</v>
      </c>
      <c r="E5865" s="17">
        <v>1</v>
      </c>
      <c r="F5865" s="18">
        <v>6</v>
      </c>
    </row>
    <row r="5866" spans="2:6" ht="18" customHeight="1" thickBot="1" x14ac:dyDescent="0.3">
      <c r="B5866" s="14">
        <v>46115</v>
      </c>
      <c r="C5866" s="15" t="s">
        <v>225</v>
      </c>
      <c r="D5866" s="16" t="s">
        <v>481</v>
      </c>
      <c r="E5866" s="17">
        <v>1</v>
      </c>
      <c r="F5866" s="18">
        <v>6.3</v>
      </c>
    </row>
    <row r="5867" spans="2:6" ht="18" customHeight="1" thickBot="1" x14ac:dyDescent="0.3">
      <c r="B5867" s="14">
        <v>46115</v>
      </c>
      <c r="C5867" s="15" t="s">
        <v>231</v>
      </c>
      <c r="D5867" s="16" t="s">
        <v>487</v>
      </c>
      <c r="E5867" s="17">
        <v>4</v>
      </c>
      <c r="F5867" s="18">
        <v>27.2</v>
      </c>
    </row>
    <row r="5868" spans="2:6" ht="18" customHeight="1" thickBot="1" x14ac:dyDescent="0.3">
      <c r="B5868" s="14">
        <v>46115</v>
      </c>
      <c r="C5868" s="15" t="s">
        <v>206</v>
      </c>
      <c r="D5868" s="16" t="s">
        <v>462</v>
      </c>
      <c r="E5868" s="17">
        <v>1</v>
      </c>
      <c r="F5868" s="18">
        <v>3.1</v>
      </c>
    </row>
    <row r="5869" spans="2:6" ht="18" customHeight="1" thickBot="1" x14ac:dyDescent="0.3">
      <c r="B5869" s="14">
        <v>46115</v>
      </c>
      <c r="C5869" s="15" t="s">
        <v>199</v>
      </c>
      <c r="D5869" s="16" t="s">
        <v>674</v>
      </c>
      <c r="E5869" s="17">
        <v>1</v>
      </c>
      <c r="F5869" s="18">
        <v>8.3000000000000007</v>
      </c>
    </row>
    <row r="5870" spans="2:6" ht="18" customHeight="1" thickBot="1" x14ac:dyDescent="0.3">
      <c r="B5870" s="14">
        <v>46115</v>
      </c>
      <c r="C5870" s="15" t="s">
        <v>204</v>
      </c>
      <c r="D5870" s="16" t="s">
        <v>668</v>
      </c>
      <c r="E5870" s="17">
        <v>2</v>
      </c>
      <c r="F5870" s="18">
        <v>16.600000000000001</v>
      </c>
    </row>
    <row r="5871" spans="2:6" ht="18" customHeight="1" thickBot="1" x14ac:dyDescent="0.3">
      <c r="B5871" s="14">
        <v>46115</v>
      </c>
      <c r="C5871" s="15" t="s">
        <v>118</v>
      </c>
      <c r="D5871" s="16" t="s">
        <v>649</v>
      </c>
      <c r="E5871" s="17">
        <v>1</v>
      </c>
      <c r="F5871" s="18">
        <v>5.5</v>
      </c>
    </row>
    <row r="5872" spans="2:6" ht="18" customHeight="1" thickBot="1" x14ac:dyDescent="0.3">
      <c r="B5872" s="14">
        <v>46115</v>
      </c>
      <c r="C5872" s="15" t="s">
        <v>122</v>
      </c>
      <c r="D5872" s="16" t="s">
        <v>650</v>
      </c>
      <c r="E5872" s="17">
        <v>2</v>
      </c>
      <c r="F5872" s="18">
        <v>11</v>
      </c>
    </row>
    <row r="5873" spans="2:6" ht="18" customHeight="1" thickBot="1" x14ac:dyDescent="0.3">
      <c r="B5873" s="14">
        <v>46115</v>
      </c>
      <c r="C5873" s="15" t="s">
        <v>131</v>
      </c>
      <c r="D5873" s="16" t="s">
        <v>387</v>
      </c>
      <c r="E5873" s="17">
        <v>1</v>
      </c>
      <c r="F5873" s="18">
        <v>5.5</v>
      </c>
    </row>
    <row r="5874" spans="2:6" ht="18" customHeight="1" thickBot="1" x14ac:dyDescent="0.3">
      <c r="B5874" s="14">
        <v>46115</v>
      </c>
      <c r="C5874" s="15" t="s">
        <v>140</v>
      </c>
      <c r="D5874" s="16" t="s">
        <v>396</v>
      </c>
      <c r="E5874" s="17">
        <v>1</v>
      </c>
      <c r="F5874" s="18">
        <v>5</v>
      </c>
    </row>
    <row r="5875" spans="2:6" ht="18" customHeight="1" thickBot="1" x14ac:dyDescent="0.3">
      <c r="B5875" s="14">
        <v>46115</v>
      </c>
      <c r="C5875" s="15" t="s">
        <v>153</v>
      </c>
      <c r="D5875" s="16" t="s">
        <v>685</v>
      </c>
      <c r="E5875" s="17">
        <v>1</v>
      </c>
      <c r="F5875" s="18">
        <v>4.5</v>
      </c>
    </row>
    <row r="5876" spans="2:6" ht="18" customHeight="1" thickBot="1" x14ac:dyDescent="0.3">
      <c r="B5876" s="22">
        <v>46115</v>
      </c>
      <c r="C5876" s="23">
        <v>10008</v>
      </c>
      <c r="D5876" s="24" t="s">
        <v>652</v>
      </c>
      <c r="E5876" s="25">
        <v>1</v>
      </c>
      <c r="F5876" s="26">
        <v>2.2000000000000002</v>
      </c>
    </row>
    <row r="5877" spans="2:6" ht="17.100000000000001" customHeight="1" x14ac:dyDescent="0.25">
      <c r="B5877" s="14">
        <v>46116</v>
      </c>
      <c r="C5877" s="15" t="s">
        <v>108</v>
      </c>
      <c r="D5877" s="16" t="s">
        <v>364</v>
      </c>
      <c r="E5877" s="17">
        <v>1</v>
      </c>
      <c r="F5877" s="18">
        <v>5.5</v>
      </c>
    </row>
    <row r="5878" spans="2:6" ht="18" customHeight="1" thickBot="1" x14ac:dyDescent="0.3">
      <c r="B5878" s="14">
        <v>46116</v>
      </c>
      <c r="C5878" s="15" t="s">
        <v>110</v>
      </c>
      <c r="D5878" s="16" t="s">
        <v>667</v>
      </c>
      <c r="E5878" s="17">
        <v>2</v>
      </c>
      <c r="F5878" s="18">
        <v>11.6</v>
      </c>
    </row>
    <row r="5879" spans="2:6" ht="18" customHeight="1" thickBot="1" x14ac:dyDescent="0.3">
      <c r="B5879" s="14">
        <v>46116</v>
      </c>
      <c r="C5879" s="15" t="s">
        <v>129</v>
      </c>
      <c r="D5879" s="16" t="s">
        <v>385</v>
      </c>
      <c r="E5879" s="17">
        <v>5</v>
      </c>
      <c r="F5879" s="18">
        <v>27.5</v>
      </c>
    </row>
    <row r="5880" spans="2:6" ht="18" customHeight="1" thickBot="1" x14ac:dyDescent="0.3">
      <c r="B5880" s="14">
        <v>46116</v>
      </c>
      <c r="C5880" s="15" t="s">
        <v>130</v>
      </c>
      <c r="D5880" s="16" t="s">
        <v>386</v>
      </c>
      <c r="E5880" s="17">
        <v>1</v>
      </c>
      <c r="F5880" s="18">
        <v>5.8</v>
      </c>
    </row>
    <row r="5881" spans="2:6" ht="18" customHeight="1" thickBot="1" x14ac:dyDescent="0.3">
      <c r="B5881" s="14">
        <v>46116</v>
      </c>
      <c r="C5881" s="15" t="s">
        <v>138</v>
      </c>
      <c r="D5881" s="16" t="s">
        <v>394</v>
      </c>
      <c r="E5881" s="17">
        <v>1</v>
      </c>
      <c r="F5881" s="18">
        <v>5.5</v>
      </c>
    </row>
    <row r="5882" spans="2:6" ht="18" customHeight="1" thickBot="1" x14ac:dyDescent="0.3">
      <c r="B5882" s="14">
        <v>46116</v>
      </c>
      <c r="C5882" s="15" t="s">
        <v>157</v>
      </c>
      <c r="D5882" s="16" t="s">
        <v>413</v>
      </c>
      <c r="E5882" s="17">
        <v>3</v>
      </c>
      <c r="F5882" s="18">
        <v>19.5</v>
      </c>
    </row>
    <row r="5883" spans="2:6" ht="18" customHeight="1" thickBot="1" x14ac:dyDescent="0.3">
      <c r="B5883" s="14">
        <v>46116</v>
      </c>
      <c r="C5883" s="15" t="s">
        <v>171</v>
      </c>
      <c r="D5883" s="16" t="s">
        <v>670</v>
      </c>
      <c r="E5883" s="17">
        <v>1</v>
      </c>
      <c r="F5883" s="18">
        <v>6</v>
      </c>
    </row>
    <row r="5884" spans="2:6" ht="18" customHeight="1" thickBot="1" x14ac:dyDescent="0.3">
      <c r="B5884" s="14">
        <v>46116</v>
      </c>
      <c r="C5884" s="15" t="s">
        <v>172</v>
      </c>
      <c r="D5884" s="16" t="s">
        <v>643</v>
      </c>
      <c r="E5884" s="17">
        <v>1</v>
      </c>
      <c r="F5884" s="18">
        <v>5.7</v>
      </c>
    </row>
    <row r="5885" spans="2:6" ht="18" customHeight="1" thickBot="1" x14ac:dyDescent="0.3">
      <c r="B5885" s="14">
        <v>46116</v>
      </c>
      <c r="C5885" s="15" t="s">
        <v>181</v>
      </c>
      <c r="D5885" s="16" t="s">
        <v>704</v>
      </c>
      <c r="E5885" s="17">
        <v>1</v>
      </c>
      <c r="F5885" s="18">
        <v>5.4</v>
      </c>
    </row>
    <row r="5886" spans="2:6" ht="18" customHeight="1" thickBot="1" x14ac:dyDescent="0.3">
      <c r="B5886" s="14">
        <v>46116</v>
      </c>
      <c r="C5886" s="15" t="s">
        <v>183</v>
      </c>
      <c r="D5886" s="16" t="s">
        <v>439</v>
      </c>
      <c r="E5886" s="17">
        <v>1</v>
      </c>
      <c r="F5886" s="18">
        <v>5.5</v>
      </c>
    </row>
    <row r="5887" spans="2:6" ht="18" customHeight="1" thickBot="1" x14ac:dyDescent="0.3">
      <c r="B5887" s="14">
        <v>46116</v>
      </c>
      <c r="C5887" s="15" t="s">
        <v>191</v>
      </c>
      <c r="D5887" s="16" t="s">
        <v>447</v>
      </c>
      <c r="E5887" s="17">
        <v>1</v>
      </c>
      <c r="F5887" s="18">
        <v>5.5</v>
      </c>
    </row>
    <row r="5888" spans="2:6" ht="18" customHeight="1" thickBot="1" x14ac:dyDescent="0.3">
      <c r="B5888" s="14">
        <v>46116</v>
      </c>
      <c r="C5888" s="15" t="s">
        <v>195</v>
      </c>
      <c r="D5888" s="16" t="s">
        <v>451</v>
      </c>
      <c r="E5888" s="17">
        <v>9</v>
      </c>
      <c r="F5888" s="18">
        <v>52.2</v>
      </c>
    </row>
    <row r="5889" spans="2:6" ht="18" customHeight="1" thickBot="1" x14ac:dyDescent="0.3">
      <c r="B5889" s="14">
        <v>46116</v>
      </c>
      <c r="C5889" s="15" t="s">
        <v>205</v>
      </c>
      <c r="D5889" s="16" t="s">
        <v>461</v>
      </c>
      <c r="E5889" s="17">
        <v>1</v>
      </c>
      <c r="F5889" s="18">
        <v>5.7</v>
      </c>
    </row>
    <row r="5890" spans="2:6" ht="18" customHeight="1" thickBot="1" x14ac:dyDescent="0.3">
      <c r="B5890" s="14">
        <v>46116</v>
      </c>
      <c r="C5890" s="15" t="s">
        <v>215</v>
      </c>
      <c r="D5890" s="16" t="s">
        <v>471</v>
      </c>
      <c r="E5890" s="17">
        <v>3</v>
      </c>
      <c r="F5890" s="18">
        <v>20.399999999999999</v>
      </c>
    </row>
    <row r="5891" spans="2:6" ht="18" customHeight="1" thickBot="1" x14ac:dyDescent="0.3">
      <c r="B5891" s="14">
        <v>46116</v>
      </c>
      <c r="C5891" s="15" t="s">
        <v>219</v>
      </c>
      <c r="D5891" s="16" t="s">
        <v>475</v>
      </c>
      <c r="E5891" s="17">
        <v>2</v>
      </c>
      <c r="F5891" s="18">
        <v>12.6</v>
      </c>
    </row>
    <row r="5892" spans="2:6" ht="18" customHeight="1" thickBot="1" x14ac:dyDescent="0.3">
      <c r="B5892" s="14">
        <v>46116</v>
      </c>
      <c r="C5892" s="15" t="s">
        <v>221</v>
      </c>
      <c r="D5892" s="16" t="s">
        <v>477</v>
      </c>
      <c r="E5892" s="17">
        <v>2</v>
      </c>
      <c r="F5892" s="18">
        <v>12</v>
      </c>
    </row>
    <row r="5893" spans="2:6" ht="18" customHeight="1" thickBot="1" x14ac:dyDescent="0.3">
      <c r="B5893" s="14">
        <v>46116</v>
      </c>
      <c r="C5893" s="15" t="s">
        <v>226</v>
      </c>
      <c r="D5893" s="16" t="s">
        <v>482</v>
      </c>
      <c r="E5893" s="17">
        <v>1</v>
      </c>
      <c r="F5893" s="18">
        <v>5.8</v>
      </c>
    </row>
    <row r="5894" spans="2:6" ht="18" customHeight="1" thickBot="1" x14ac:dyDescent="0.3">
      <c r="B5894" s="14">
        <v>46116</v>
      </c>
      <c r="C5894" s="15" t="s">
        <v>231</v>
      </c>
      <c r="D5894" s="16" t="s">
        <v>487</v>
      </c>
      <c r="E5894" s="17">
        <v>1</v>
      </c>
      <c r="F5894" s="18">
        <v>6.8</v>
      </c>
    </row>
    <row r="5895" spans="2:6" ht="18" customHeight="1" thickBot="1" x14ac:dyDescent="0.3">
      <c r="B5895" s="14">
        <v>46116</v>
      </c>
      <c r="C5895" s="15" t="s">
        <v>232</v>
      </c>
      <c r="D5895" s="16" t="s">
        <v>488</v>
      </c>
      <c r="E5895" s="17">
        <v>1</v>
      </c>
      <c r="F5895" s="18">
        <v>5.8</v>
      </c>
    </row>
    <row r="5896" spans="2:6" ht="18" customHeight="1" thickBot="1" x14ac:dyDescent="0.3">
      <c r="B5896" s="14">
        <v>46116</v>
      </c>
      <c r="C5896" s="15" t="s">
        <v>235</v>
      </c>
      <c r="D5896" s="16" t="s">
        <v>702</v>
      </c>
      <c r="E5896" s="17">
        <v>1</v>
      </c>
      <c r="F5896" s="18">
        <v>5.8</v>
      </c>
    </row>
    <row r="5897" spans="2:6" ht="18" customHeight="1" thickBot="1" x14ac:dyDescent="0.3">
      <c r="B5897" s="14">
        <v>46116</v>
      </c>
      <c r="C5897" s="15" t="s">
        <v>204</v>
      </c>
      <c r="D5897" s="16" t="s">
        <v>668</v>
      </c>
      <c r="E5897" s="17">
        <v>1</v>
      </c>
      <c r="F5897" s="18">
        <v>8.3000000000000007</v>
      </c>
    </row>
    <row r="5898" spans="2:6" ht="18" customHeight="1" thickBot="1" x14ac:dyDescent="0.3">
      <c r="B5898" s="14">
        <v>46116</v>
      </c>
      <c r="C5898" s="15">
        <v>10032</v>
      </c>
      <c r="D5898" s="16" t="s">
        <v>714</v>
      </c>
      <c r="E5898" s="17">
        <v>1</v>
      </c>
      <c r="F5898" s="18">
        <v>8.9</v>
      </c>
    </row>
    <row r="5899" spans="2:6" ht="18" customHeight="1" thickBot="1" x14ac:dyDescent="0.3">
      <c r="B5899" s="14">
        <v>46116</v>
      </c>
      <c r="C5899" s="15">
        <v>10208</v>
      </c>
      <c r="D5899" s="16" t="s">
        <v>760</v>
      </c>
      <c r="E5899" s="17">
        <v>1</v>
      </c>
      <c r="F5899" s="18">
        <v>8.9</v>
      </c>
    </row>
    <row r="5900" spans="2:6" ht="18" customHeight="1" thickBot="1" x14ac:dyDescent="0.3">
      <c r="B5900" s="14">
        <v>46116</v>
      </c>
      <c r="C5900" s="15">
        <v>10227</v>
      </c>
      <c r="D5900" s="16" t="s">
        <v>345</v>
      </c>
      <c r="E5900" s="17">
        <v>1</v>
      </c>
      <c r="F5900" s="18">
        <v>9</v>
      </c>
    </row>
    <row r="5901" spans="2:6" ht="18" customHeight="1" thickBot="1" x14ac:dyDescent="0.3">
      <c r="B5901" s="14">
        <v>46116</v>
      </c>
      <c r="C5901" s="15" t="s">
        <v>118</v>
      </c>
      <c r="D5901" s="16" t="s">
        <v>649</v>
      </c>
      <c r="E5901" s="17">
        <v>1</v>
      </c>
      <c r="F5901" s="18">
        <v>5.5</v>
      </c>
    </row>
    <row r="5902" spans="2:6" ht="18" customHeight="1" thickBot="1" x14ac:dyDescent="0.3">
      <c r="B5902" s="14">
        <v>46116</v>
      </c>
      <c r="C5902" s="15" t="s">
        <v>131</v>
      </c>
      <c r="D5902" s="16" t="s">
        <v>387</v>
      </c>
      <c r="E5902" s="17">
        <v>2</v>
      </c>
      <c r="F5902" s="18">
        <v>11</v>
      </c>
    </row>
    <row r="5903" spans="2:6" ht="18" customHeight="1" thickBot="1" x14ac:dyDescent="0.3">
      <c r="B5903" s="14">
        <v>46116</v>
      </c>
      <c r="C5903" s="15" t="s">
        <v>140</v>
      </c>
      <c r="D5903" s="16" t="s">
        <v>396</v>
      </c>
      <c r="E5903" s="17">
        <v>1</v>
      </c>
      <c r="F5903" s="18">
        <v>5</v>
      </c>
    </row>
    <row r="5904" spans="2:6" ht="18" customHeight="1" thickBot="1" x14ac:dyDescent="0.3">
      <c r="B5904" s="22">
        <v>46116</v>
      </c>
      <c r="C5904" s="23">
        <v>10</v>
      </c>
      <c r="D5904" s="24" t="s">
        <v>700</v>
      </c>
      <c r="E5904" s="25">
        <v>1</v>
      </c>
      <c r="F5904" s="26">
        <v>1</v>
      </c>
    </row>
    <row r="5905" spans="2:6" ht="17.100000000000001" customHeight="1" x14ac:dyDescent="0.25">
      <c r="B5905" s="14">
        <v>46117</v>
      </c>
      <c r="C5905" s="15" t="s">
        <v>106</v>
      </c>
      <c r="D5905" s="16" t="s">
        <v>710</v>
      </c>
      <c r="E5905" s="17">
        <v>1</v>
      </c>
      <c r="F5905" s="18">
        <v>5</v>
      </c>
    </row>
    <row r="5906" spans="2:6" ht="18" customHeight="1" thickBot="1" x14ac:dyDescent="0.3">
      <c r="B5906" s="14">
        <v>46117</v>
      </c>
      <c r="C5906" s="15" t="s">
        <v>110</v>
      </c>
      <c r="D5906" s="16" t="s">
        <v>667</v>
      </c>
      <c r="E5906" s="17">
        <v>3</v>
      </c>
      <c r="F5906" s="18">
        <v>17.399999999999999</v>
      </c>
    </row>
    <row r="5907" spans="2:6" ht="18" customHeight="1" thickBot="1" x14ac:dyDescent="0.3">
      <c r="B5907" s="14">
        <v>46117</v>
      </c>
      <c r="C5907" s="15" t="s">
        <v>115</v>
      </c>
      <c r="D5907" s="16" t="s">
        <v>640</v>
      </c>
      <c r="E5907" s="17">
        <v>1</v>
      </c>
      <c r="F5907" s="18">
        <v>5.8</v>
      </c>
    </row>
    <row r="5908" spans="2:6" ht="18" customHeight="1" thickBot="1" x14ac:dyDescent="0.3">
      <c r="B5908" s="14">
        <v>46117</v>
      </c>
      <c r="C5908" s="15" t="s">
        <v>127</v>
      </c>
      <c r="D5908" s="16" t="s">
        <v>641</v>
      </c>
      <c r="E5908" s="17">
        <v>1</v>
      </c>
      <c r="F5908" s="18">
        <v>6</v>
      </c>
    </row>
    <row r="5909" spans="2:6" ht="18" customHeight="1" thickBot="1" x14ac:dyDescent="0.3">
      <c r="B5909" s="14">
        <v>46117</v>
      </c>
      <c r="C5909" s="15" t="s">
        <v>130</v>
      </c>
      <c r="D5909" s="16" t="s">
        <v>386</v>
      </c>
      <c r="E5909" s="17">
        <v>2</v>
      </c>
      <c r="F5909" s="18">
        <v>11.6</v>
      </c>
    </row>
    <row r="5910" spans="2:6" ht="18" customHeight="1" thickBot="1" x14ac:dyDescent="0.3">
      <c r="B5910" s="14">
        <v>46117</v>
      </c>
      <c r="C5910" s="15" t="s">
        <v>132</v>
      </c>
      <c r="D5910" s="16" t="s">
        <v>388</v>
      </c>
      <c r="E5910" s="17">
        <v>5</v>
      </c>
      <c r="F5910" s="18">
        <v>29</v>
      </c>
    </row>
    <row r="5911" spans="2:6" ht="18" customHeight="1" thickBot="1" x14ac:dyDescent="0.3">
      <c r="B5911" s="14">
        <v>46117</v>
      </c>
      <c r="C5911" s="15" t="s">
        <v>136</v>
      </c>
      <c r="D5911" s="16" t="s">
        <v>726</v>
      </c>
      <c r="E5911" s="17">
        <v>1</v>
      </c>
      <c r="F5911" s="18">
        <v>5</v>
      </c>
    </row>
    <row r="5912" spans="2:6" ht="18" customHeight="1" thickBot="1" x14ac:dyDescent="0.3">
      <c r="B5912" s="14">
        <v>46117</v>
      </c>
      <c r="C5912" s="15" t="s">
        <v>138</v>
      </c>
      <c r="D5912" s="16" t="s">
        <v>394</v>
      </c>
      <c r="E5912" s="17">
        <v>1</v>
      </c>
      <c r="F5912" s="18">
        <v>5.5</v>
      </c>
    </row>
    <row r="5913" spans="2:6" ht="18" customHeight="1" thickBot="1" x14ac:dyDescent="0.3">
      <c r="B5913" s="14">
        <v>46117</v>
      </c>
      <c r="C5913" s="15" t="s">
        <v>151</v>
      </c>
      <c r="D5913" s="16" t="s">
        <v>407</v>
      </c>
      <c r="E5913" s="17">
        <v>1</v>
      </c>
      <c r="F5913" s="18">
        <v>5.5</v>
      </c>
    </row>
    <row r="5914" spans="2:6" ht="18" customHeight="1" thickBot="1" x14ac:dyDescent="0.3">
      <c r="B5914" s="14">
        <v>46117</v>
      </c>
      <c r="C5914" s="15" t="s">
        <v>157</v>
      </c>
      <c r="D5914" s="16" t="s">
        <v>413</v>
      </c>
      <c r="E5914" s="17">
        <v>10</v>
      </c>
      <c r="F5914" s="18">
        <v>65</v>
      </c>
    </row>
    <row r="5915" spans="2:6" ht="18" customHeight="1" thickBot="1" x14ac:dyDescent="0.3">
      <c r="B5915" s="14">
        <v>46117</v>
      </c>
      <c r="C5915" s="15" t="s">
        <v>172</v>
      </c>
      <c r="D5915" s="16" t="s">
        <v>643</v>
      </c>
      <c r="E5915" s="17">
        <v>1</v>
      </c>
      <c r="F5915" s="18">
        <v>5.7</v>
      </c>
    </row>
    <row r="5916" spans="2:6" ht="18" customHeight="1" thickBot="1" x14ac:dyDescent="0.3">
      <c r="B5916" s="14">
        <v>46117</v>
      </c>
      <c r="C5916" s="15" t="s">
        <v>176</v>
      </c>
      <c r="D5916" s="16" t="s">
        <v>432</v>
      </c>
      <c r="E5916" s="17">
        <v>1</v>
      </c>
      <c r="F5916" s="18">
        <v>5.8</v>
      </c>
    </row>
    <row r="5917" spans="2:6" ht="18" customHeight="1" thickBot="1" x14ac:dyDescent="0.3">
      <c r="B5917" s="14">
        <v>46117</v>
      </c>
      <c r="C5917" s="15" t="s">
        <v>180</v>
      </c>
      <c r="D5917" s="16" t="s">
        <v>436</v>
      </c>
      <c r="E5917" s="17">
        <v>1</v>
      </c>
      <c r="F5917" s="18">
        <v>5.5</v>
      </c>
    </row>
    <row r="5918" spans="2:6" ht="18" customHeight="1" thickBot="1" x14ac:dyDescent="0.3">
      <c r="B5918" s="14">
        <v>46117</v>
      </c>
      <c r="C5918" s="15" t="s">
        <v>181</v>
      </c>
      <c r="D5918" s="16" t="s">
        <v>704</v>
      </c>
      <c r="E5918" s="17">
        <v>1</v>
      </c>
      <c r="F5918" s="18">
        <v>5.4</v>
      </c>
    </row>
    <row r="5919" spans="2:6" ht="18" customHeight="1" thickBot="1" x14ac:dyDescent="0.3">
      <c r="B5919" s="14">
        <v>46117</v>
      </c>
      <c r="C5919" s="15" t="s">
        <v>184</v>
      </c>
      <c r="D5919" s="16" t="s">
        <v>440</v>
      </c>
      <c r="E5919" s="17">
        <v>1</v>
      </c>
      <c r="F5919" s="18">
        <v>5.5</v>
      </c>
    </row>
    <row r="5920" spans="2:6" ht="18" customHeight="1" thickBot="1" x14ac:dyDescent="0.3">
      <c r="B5920" s="14">
        <v>46117</v>
      </c>
      <c r="C5920" s="15" t="s">
        <v>191</v>
      </c>
      <c r="D5920" s="16" t="s">
        <v>447</v>
      </c>
      <c r="E5920" s="17">
        <v>1</v>
      </c>
      <c r="F5920" s="18">
        <v>5.5</v>
      </c>
    </row>
    <row r="5921" spans="2:6" ht="18" customHeight="1" thickBot="1" x14ac:dyDescent="0.3">
      <c r="B5921" s="14">
        <v>46117</v>
      </c>
      <c r="C5921" s="15" t="s">
        <v>192</v>
      </c>
      <c r="D5921" s="16" t="s">
        <v>448</v>
      </c>
      <c r="E5921" s="17">
        <v>1</v>
      </c>
      <c r="F5921" s="18">
        <v>5.5</v>
      </c>
    </row>
    <row r="5922" spans="2:6" ht="18" customHeight="1" thickBot="1" x14ac:dyDescent="0.3">
      <c r="B5922" s="14">
        <v>46117</v>
      </c>
      <c r="C5922" s="15" t="s">
        <v>195</v>
      </c>
      <c r="D5922" s="16" t="s">
        <v>451</v>
      </c>
      <c r="E5922" s="17">
        <v>19</v>
      </c>
      <c r="F5922" s="18">
        <v>110.2</v>
      </c>
    </row>
    <row r="5923" spans="2:6" ht="18" customHeight="1" thickBot="1" x14ac:dyDescent="0.3">
      <c r="B5923" s="14">
        <v>46117</v>
      </c>
      <c r="C5923" s="15" t="s">
        <v>215</v>
      </c>
      <c r="D5923" s="16" t="s">
        <v>471</v>
      </c>
      <c r="E5923" s="17">
        <v>4</v>
      </c>
      <c r="F5923" s="18">
        <v>27.2</v>
      </c>
    </row>
    <row r="5924" spans="2:6" ht="18" customHeight="1" thickBot="1" x14ac:dyDescent="0.3">
      <c r="B5924" s="14">
        <v>46117</v>
      </c>
      <c r="C5924" s="15" t="s">
        <v>216</v>
      </c>
      <c r="D5924" s="16" t="s">
        <v>472</v>
      </c>
      <c r="E5924" s="17">
        <v>2</v>
      </c>
      <c r="F5924" s="18">
        <v>12.6</v>
      </c>
    </row>
    <row r="5925" spans="2:6" ht="18" customHeight="1" thickBot="1" x14ac:dyDescent="0.3">
      <c r="B5925" s="14">
        <v>46117</v>
      </c>
      <c r="C5925" s="15" t="s">
        <v>219</v>
      </c>
      <c r="D5925" s="16" t="s">
        <v>475</v>
      </c>
      <c r="E5925" s="17">
        <v>1</v>
      </c>
      <c r="F5925" s="18">
        <v>6.3</v>
      </c>
    </row>
    <row r="5926" spans="2:6" ht="18" customHeight="1" thickBot="1" x14ac:dyDescent="0.3">
      <c r="B5926" s="14">
        <v>46117</v>
      </c>
      <c r="C5926" s="15" t="s">
        <v>230</v>
      </c>
      <c r="D5926" s="16" t="s">
        <v>690</v>
      </c>
      <c r="E5926" s="17">
        <v>2</v>
      </c>
      <c r="F5926" s="18">
        <v>13</v>
      </c>
    </row>
    <row r="5927" spans="2:6" ht="18" customHeight="1" thickBot="1" x14ac:dyDescent="0.3">
      <c r="B5927" s="14">
        <v>46117</v>
      </c>
      <c r="C5927" s="15" t="s">
        <v>231</v>
      </c>
      <c r="D5927" s="16" t="s">
        <v>487</v>
      </c>
      <c r="E5927" s="17">
        <v>3</v>
      </c>
      <c r="F5927" s="18">
        <v>20.399999999999999</v>
      </c>
    </row>
    <row r="5928" spans="2:6" ht="18" customHeight="1" thickBot="1" x14ac:dyDescent="0.3">
      <c r="B5928" s="14">
        <v>46117</v>
      </c>
      <c r="C5928" s="15" t="s">
        <v>232</v>
      </c>
      <c r="D5928" s="16" t="s">
        <v>488</v>
      </c>
      <c r="E5928" s="17">
        <v>2</v>
      </c>
      <c r="F5928" s="18">
        <v>11.6</v>
      </c>
    </row>
    <row r="5929" spans="2:6" ht="18" customHeight="1" thickBot="1" x14ac:dyDescent="0.3">
      <c r="B5929" s="14">
        <v>46117</v>
      </c>
      <c r="C5929" s="15" t="s">
        <v>236</v>
      </c>
      <c r="D5929" s="16" t="s">
        <v>644</v>
      </c>
      <c r="E5929" s="17">
        <v>2</v>
      </c>
      <c r="F5929" s="18">
        <v>13</v>
      </c>
    </row>
    <row r="5930" spans="2:6" ht="18" customHeight="1" thickBot="1" x14ac:dyDescent="0.3">
      <c r="B5930" s="14">
        <v>46117</v>
      </c>
      <c r="C5930" s="15" t="s">
        <v>206</v>
      </c>
      <c r="D5930" s="16" t="s">
        <v>462</v>
      </c>
      <c r="E5930" s="17">
        <v>1</v>
      </c>
      <c r="F5930" s="18">
        <v>3.1</v>
      </c>
    </row>
    <row r="5931" spans="2:6" ht="18" customHeight="1" thickBot="1" x14ac:dyDescent="0.3">
      <c r="B5931" s="14">
        <v>46117</v>
      </c>
      <c r="C5931" s="15" t="s">
        <v>113</v>
      </c>
      <c r="D5931" s="16" t="s">
        <v>645</v>
      </c>
      <c r="E5931" s="17">
        <v>1</v>
      </c>
      <c r="F5931" s="18">
        <v>8</v>
      </c>
    </row>
    <row r="5932" spans="2:6" ht="18" customHeight="1" thickBot="1" x14ac:dyDescent="0.3">
      <c r="B5932" s="14">
        <v>46117</v>
      </c>
      <c r="C5932" s="15" t="s">
        <v>199</v>
      </c>
      <c r="D5932" s="16" t="s">
        <v>674</v>
      </c>
      <c r="E5932" s="17">
        <v>1</v>
      </c>
      <c r="F5932" s="18">
        <v>8.3000000000000007</v>
      </c>
    </row>
    <row r="5933" spans="2:6" ht="18" customHeight="1" thickBot="1" x14ac:dyDescent="0.3">
      <c r="B5933" s="14">
        <v>46117</v>
      </c>
      <c r="C5933" s="15" t="s">
        <v>200</v>
      </c>
      <c r="D5933" s="16" t="s">
        <v>646</v>
      </c>
      <c r="E5933" s="17">
        <v>1</v>
      </c>
      <c r="F5933" s="18">
        <v>8</v>
      </c>
    </row>
    <row r="5934" spans="2:6" ht="18" customHeight="1" thickBot="1" x14ac:dyDescent="0.3">
      <c r="B5934" s="14">
        <v>46117</v>
      </c>
      <c r="C5934" s="15">
        <v>10025</v>
      </c>
      <c r="D5934" s="16" t="s">
        <v>697</v>
      </c>
      <c r="E5934" s="17">
        <v>1</v>
      </c>
      <c r="F5934" s="18">
        <v>7.9</v>
      </c>
    </row>
    <row r="5935" spans="2:6" ht="18" customHeight="1" thickBot="1" x14ac:dyDescent="0.3">
      <c r="B5935" s="14">
        <v>46117</v>
      </c>
      <c r="C5935" s="15">
        <v>10027</v>
      </c>
      <c r="D5935" s="16" t="s">
        <v>647</v>
      </c>
      <c r="E5935" s="17">
        <v>1</v>
      </c>
      <c r="F5935" s="18">
        <v>7.9</v>
      </c>
    </row>
    <row r="5936" spans="2:6" ht="18" customHeight="1" thickBot="1" x14ac:dyDescent="0.3">
      <c r="B5936" s="14">
        <v>46117</v>
      </c>
      <c r="C5936" s="15">
        <v>10202</v>
      </c>
      <c r="D5936" s="16" t="s">
        <v>748</v>
      </c>
      <c r="E5936" s="17">
        <v>2</v>
      </c>
      <c r="F5936" s="18">
        <v>17.8</v>
      </c>
    </row>
    <row r="5937" spans="2:6" ht="18" customHeight="1" thickBot="1" x14ac:dyDescent="0.3">
      <c r="B5937" s="14">
        <v>46117</v>
      </c>
      <c r="C5937" s="15">
        <v>10228</v>
      </c>
      <c r="D5937" s="16" t="s">
        <v>749</v>
      </c>
      <c r="E5937" s="17">
        <v>1</v>
      </c>
      <c r="F5937" s="18">
        <v>9</v>
      </c>
    </row>
    <row r="5938" spans="2:6" ht="18" customHeight="1" thickBot="1" x14ac:dyDescent="0.3">
      <c r="B5938" s="14">
        <v>46117</v>
      </c>
      <c r="C5938" s="15" t="s">
        <v>117</v>
      </c>
      <c r="D5938" s="16" t="s">
        <v>648</v>
      </c>
      <c r="E5938" s="17">
        <v>1</v>
      </c>
      <c r="F5938" s="18">
        <v>5.5</v>
      </c>
    </row>
    <row r="5939" spans="2:6" ht="18" customHeight="1" thickBot="1" x14ac:dyDescent="0.3">
      <c r="B5939" s="14">
        <v>46117</v>
      </c>
      <c r="C5939" s="15" t="s">
        <v>120</v>
      </c>
      <c r="D5939" s="16" t="s">
        <v>693</v>
      </c>
      <c r="E5939" s="17">
        <v>1</v>
      </c>
      <c r="F5939" s="18">
        <v>5.5</v>
      </c>
    </row>
    <row r="5940" spans="2:6" ht="18" customHeight="1" thickBot="1" x14ac:dyDescent="0.3">
      <c r="B5940" s="14">
        <v>46117</v>
      </c>
      <c r="C5940" s="15" t="s">
        <v>121</v>
      </c>
      <c r="D5940" s="16" t="s">
        <v>658</v>
      </c>
      <c r="E5940" s="17">
        <v>1</v>
      </c>
      <c r="F5940" s="18">
        <v>5.5</v>
      </c>
    </row>
    <row r="5941" spans="2:6" ht="18" customHeight="1" thickBot="1" x14ac:dyDescent="0.3">
      <c r="B5941" s="14">
        <v>46117</v>
      </c>
      <c r="C5941" s="15" t="s">
        <v>122</v>
      </c>
      <c r="D5941" s="16" t="s">
        <v>650</v>
      </c>
      <c r="E5941" s="17">
        <v>1</v>
      </c>
      <c r="F5941" s="18">
        <v>5.5</v>
      </c>
    </row>
    <row r="5942" spans="2:6" ht="18" customHeight="1" thickBot="1" x14ac:dyDescent="0.3">
      <c r="B5942" s="14">
        <v>46117</v>
      </c>
      <c r="C5942" s="15" t="s">
        <v>131</v>
      </c>
      <c r="D5942" s="16" t="s">
        <v>387</v>
      </c>
      <c r="E5942" s="17">
        <v>1</v>
      </c>
      <c r="F5942" s="18">
        <v>5.5</v>
      </c>
    </row>
    <row r="5943" spans="2:6" ht="18" customHeight="1" thickBot="1" x14ac:dyDescent="0.3">
      <c r="B5943" s="14">
        <v>46117</v>
      </c>
      <c r="C5943" s="15" t="s">
        <v>148</v>
      </c>
      <c r="D5943" s="16" t="s">
        <v>404</v>
      </c>
      <c r="E5943" s="17">
        <v>1</v>
      </c>
      <c r="F5943" s="18">
        <v>5</v>
      </c>
    </row>
    <row r="5944" spans="2:6" ht="18" customHeight="1" thickBot="1" x14ac:dyDescent="0.3">
      <c r="B5944" s="14">
        <v>46117</v>
      </c>
      <c r="C5944" s="15">
        <v>10</v>
      </c>
      <c r="D5944" s="16" t="s">
        <v>700</v>
      </c>
      <c r="E5944" s="17">
        <v>2</v>
      </c>
      <c r="F5944" s="18">
        <v>2</v>
      </c>
    </row>
    <row r="5945" spans="2:6" ht="18" customHeight="1" thickBot="1" x14ac:dyDescent="0.3">
      <c r="B5945" s="14">
        <v>46117</v>
      </c>
      <c r="C5945" s="15">
        <v>10009</v>
      </c>
      <c r="D5945" s="16" t="s">
        <v>660</v>
      </c>
      <c r="E5945" s="17">
        <v>2</v>
      </c>
      <c r="F5945" s="18">
        <v>3</v>
      </c>
    </row>
    <row r="5946" spans="2:6" ht="18" customHeight="1" thickBot="1" x14ac:dyDescent="0.3">
      <c r="B5946" s="22">
        <v>46117</v>
      </c>
      <c r="C5946" s="23">
        <v>10193</v>
      </c>
      <c r="D5946" s="24" t="s">
        <v>731</v>
      </c>
      <c r="E5946" s="25">
        <v>1</v>
      </c>
      <c r="F5946" s="26">
        <v>2.5</v>
      </c>
    </row>
    <row r="5947" spans="2:6" ht="17.100000000000001" customHeight="1" x14ac:dyDescent="0.25">
      <c r="B5947" s="14">
        <v>46118</v>
      </c>
      <c r="C5947" s="15" t="s">
        <v>103</v>
      </c>
      <c r="D5947" s="16" t="s">
        <v>653</v>
      </c>
      <c r="E5947" s="17">
        <v>1</v>
      </c>
      <c r="F5947" s="18">
        <v>5.8</v>
      </c>
    </row>
    <row r="5948" spans="2:6" ht="18" customHeight="1" thickBot="1" x14ac:dyDescent="0.3">
      <c r="B5948" s="14">
        <v>46118</v>
      </c>
      <c r="C5948" s="15" t="s">
        <v>106</v>
      </c>
      <c r="D5948" s="16" t="s">
        <v>710</v>
      </c>
      <c r="E5948" s="17">
        <v>2</v>
      </c>
      <c r="F5948" s="18">
        <v>10</v>
      </c>
    </row>
    <row r="5949" spans="2:6" ht="18" customHeight="1" thickBot="1" x14ac:dyDescent="0.3">
      <c r="B5949" s="14">
        <v>46118</v>
      </c>
      <c r="C5949" s="15" t="s">
        <v>107</v>
      </c>
      <c r="D5949" s="16" t="s">
        <v>705</v>
      </c>
      <c r="E5949" s="17">
        <v>1</v>
      </c>
      <c r="F5949" s="18">
        <v>5</v>
      </c>
    </row>
    <row r="5950" spans="2:6" ht="18" customHeight="1" thickBot="1" x14ac:dyDescent="0.3">
      <c r="B5950" s="14">
        <v>46118</v>
      </c>
      <c r="C5950" s="15" t="s">
        <v>108</v>
      </c>
      <c r="D5950" s="16" t="s">
        <v>364</v>
      </c>
      <c r="E5950" s="17">
        <v>1</v>
      </c>
      <c r="F5950" s="18">
        <v>5.5</v>
      </c>
    </row>
    <row r="5951" spans="2:6" ht="18" customHeight="1" thickBot="1" x14ac:dyDescent="0.3">
      <c r="B5951" s="14">
        <v>46118</v>
      </c>
      <c r="C5951" s="15" t="s">
        <v>115</v>
      </c>
      <c r="D5951" s="16" t="s">
        <v>640</v>
      </c>
      <c r="E5951" s="17">
        <v>3</v>
      </c>
      <c r="F5951" s="18">
        <v>17.399999999999999</v>
      </c>
    </row>
    <row r="5952" spans="2:6" ht="18" customHeight="1" thickBot="1" x14ac:dyDescent="0.3">
      <c r="B5952" s="14">
        <v>46118</v>
      </c>
      <c r="C5952" s="15" t="s">
        <v>129</v>
      </c>
      <c r="D5952" s="16" t="s">
        <v>385</v>
      </c>
      <c r="E5952" s="17">
        <v>2</v>
      </c>
      <c r="F5952" s="18">
        <v>11</v>
      </c>
    </row>
    <row r="5953" spans="2:6" ht="18" customHeight="1" thickBot="1" x14ac:dyDescent="0.3">
      <c r="B5953" s="14">
        <v>46118</v>
      </c>
      <c r="C5953" s="15" t="s">
        <v>130</v>
      </c>
      <c r="D5953" s="16" t="s">
        <v>386</v>
      </c>
      <c r="E5953" s="17">
        <v>3</v>
      </c>
      <c r="F5953" s="18">
        <v>17.399999999999999</v>
      </c>
    </row>
    <row r="5954" spans="2:6" ht="18" customHeight="1" thickBot="1" x14ac:dyDescent="0.3">
      <c r="B5954" s="14">
        <v>46118</v>
      </c>
      <c r="C5954" s="15" t="s">
        <v>138</v>
      </c>
      <c r="D5954" s="16" t="s">
        <v>394</v>
      </c>
      <c r="E5954" s="17">
        <v>1</v>
      </c>
      <c r="F5954" s="18">
        <v>5.5</v>
      </c>
    </row>
    <row r="5955" spans="2:6" ht="18" customHeight="1" thickBot="1" x14ac:dyDescent="0.3">
      <c r="B5955" s="14">
        <v>46118</v>
      </c>
      <c r="C5955" s="15" t="s">
        <v>157</v>
      </c>
      <c r="D5955" s="16" t="s">
        <v>413</v>
      </c>
      <c r="E5955" s="17">
        <v>3</v>
      </c>
      <c r="F5955" s="18">
        <v>19.5</v>
      </c>
    </row>
    <row r="5956" spans="2:6" ht="18" customHeight="1" thickBot="1" x14ac:dyDescent="0.3">
      <c r="B5956" s="14">
        <v>46118</v>
      </c>
      <c r="C5956" s="15" t="s">
        <v>162</v>
      </c>
      <c r="D5956" s="16" t="s">
        <v>719</v>
      </c>
      <c r="E5956" s="17">
        <v>2</v>
      </c>
      <c r="F5956" s="18">
        <v>13</v>
      </c>
    </row>
    <row r="5957" spans="2:6" ht="18" customHeight="1" thickBot="1" x14ac:dyDescent="0.3">
      <c r="B5957" s="14">
        <v>46118</v>
      </c>
      <c r="C5957" s="15" t="s">
        <v>163</v>
      </c>
      <c r="D5957" s="16" t="s">
        <v>696</v>
      </c>
      <c r="E5957" s="17">
        <v>2</v>
      </c>
      <c r="F5957" s="18">
        <v>11.6</v>
      </c>
    </row>
    <row r="5958" spans="2:6" ht="18" customHeight="1" thickBot="1" x14ac:dyDescent="0.3">
      <c r="B5958" s="14">
        <v>46118</v>
      </c>
      <c r="C5958" s="15" t="s">
        <v>169</v>
      </c>
      <c r="D5958" s="16" t="s">
        <v>425</v>
      </c>
      <c r="E5958" s="17">
        <v>1</v>
      </c>
      <c r="F5958" s="18">
        <v>6.3</v>
      </c>
    </row>
    <row r="5959" spans="2:6" ht="18" customHeight="1" thickBot="1" x14ac:dyDescent="0.3">
      <c r="B5959" s="14">
        <v>46118</v>
      </c>
      <c r="C5959" s="15" t="s">
        <v>172</v>
      </c>
      <c r="D5959" s="16" t="s">
        <v>643</v>
      </c>
      <c r="E5959" s="17">
        <v>3</v>
      </c>
      <c r="F5959" s="18">
        <v>17.100000000000001</v>
      </c>
    </row>
    <row r="5960" spans="2:6" ht="18" customHeight="1" thickBot="1" x14ac:dyDescent="0.3">
      <c r="B5960" s="14">
        <v>46118</v>
      </c>
      <c r="C5960" s="15" t="s">
        <v>174</v>
      </c>
      <c r="D5960" s="16" t="s">
        <v>661</v>
      </c>
      <c r="E5960" s="17">
        <v>1</v>
      </c>
      <c r="F5960" s="18">
        <v>5.8</v>
      </c>
    </row>
    <row r="5961" spans="2:6" ht="18" customHeight="1" thickBot="1" x14ac:dyDescent="0.3">
      <c r="B5961" s="14">
        <v>46118</v>
      </c>
      <c r="C5961" s="15" t="s">
        <v>176</v>
      </c>
      <c r="D5961" s="16" t="s">
        <v>432</v>
      </c>
      <c r="E5961" s="17">
        <v>2</v>
      </c>
      <c r="F5961" s="18">
        <v>11.6</v>
      </c>
    </row>
    <row r="5962" spans="2:6" ht="18" customHeight="1" thickBot="1" x14ac:dyDescent="0.3">
      <c r="B5962" s="14">
        <v>46118</v>
      </c>
      <c r="C5962" s="15" t="s">
        <v>184</v>
      </c>
      <c r="D5962" s="16" t="s">
        <v>440</v>
      </c>
      <c r="E5962" s="17">
        <v>2</v>
      </c>
      <c r="F5962" s="18">
        <v>11</v>
      </c>
    </row>
    <row r="5963" spans="2:6" ht="18" customHeight="1" thickBot="1" x14ac:dyDescent="0.3">
      <c r="B5963" s="14">
        <v>46118</v>
      </c>
      <c r="C5963" s="15" t="s">
        <v>191</v>
      </c>
      <c r="D5963" s="16" t="s">
        <v>447</v>
      </c>
      <c r="E5963" s="17">
        <v>1</v>
      </c>
      <c r="F5963" s="18">
        <v>5.5</v>
      </c>
    </row>
    <row r="5964" spans="2:6" ht="18" customHeight="1" thickBot="1" x14ac:dyDescent="0.3">
      <c r="B5964" s="14">
        <v>46118</v>
      </c>
      <c r="C5964" s="15" t="s">
        <v>193</v>
      </c>
      <c r="D5964" s="16" t="s">
        <v>449</v>
      </c>
      <c r="E5964" s="17">
        <v>2</v>
      </c>
      <c r="F5964" s="18">
        <v>13.6</v>
      </c>
    </row>
    <row r="5965" spans="2:6" ht="18" customHeight="1" thickBot="1" x14ac:dyDescent="0.3">
      <c r="B5965" s="14">
        <v>46118</v>
      </c>
      <c r="C5965" s="15" t="s">
        <v>195</v>
      </c>
      <c r="D5965" s="16" t="s">
        <v>451</v>
      </c>
      <c r="E5965" s="17">
        <v>10</v>
      </c>
      <c r="F5965" s="18">
        <v>58</v>
      </c>
    </row>
    <row r="5966" spans="2:6" ht="18" customHeight="1" thickBot="1" x14ac:dyDescent="0.3">
      <c r="B5966" s="14">
        <v>46118</v>
      </c>
      <c r="C5966" s="15" t="s">
        <v>213</v>
      </c>
      <c r="D5966" s="16" t="s">
        <v>469</v>
      </c>
      <c r="E5966" s="17">
        <v>1</v>
      </c>
      <c r="F5966" s="18">
        <v>5.8</v>
      </c>
    </row>
    <row r="5967" spans="2:6" ht="18" customHeight="1" thickBot="1" x14ac:dyDescent="0.3">
      <c r="B5967" s="14">
        <v>46118</v>
      </c>
      <c r="C5967" s="15" t="s">
        <v>215</v>
      </c>
      <c r="D5967" s="16" t="s">
        <v>471</v>
      </c>
      <c r="E5967" s="17">
        <v>11</v>
      </c>
      <c r="F5967" s="18">
        <v>74.8</v>
      </c>
    </row>
    <row r="5968" spans="2:6" ht="18" customHeight="1" thickBot="1" x14ac:dyDescent="0.3">
      <c r="B5968" s="14">
        <v>46118</v>
      </c>
      <c r="C5968" s="15" t="s">
        <v>216</v>
      </c>
      <c r="D5968" s="16" t="s">
        <v>472</v>
      </c>
      <c r="E5968" s="17">
        <v>1</v>
      </c>
      <c r="F5968" s="18">
        <v>6.3</v>
      </c>
    </row>
    <row r="5969" spans="2:6" ht="18" customHeight="1" thickBot="1" x14ac:dyDescent="0.3">
      <c r="B5969" s="14">
        <v>46118</v>
      </c>
      <c r="C5969" s="15" t="s">
        <v>218</v>
      </c>
      <c r="D5969" s="16" t="s">
        <v>655</v>
      </c>
      <c r="E5969" s="17">
        <v>4</v>
      </c>
      <c r="F5969" s="18">
        <v>22</v>
      </c>
    </row>
    <row r="5970" spans="2:6" ht="18" customHeight="1" thickBot="1" x14ac:dyDescent="0.3">
      <c r="B5970" s="14">
        <v>46118</v>
      </c>
      <c r="C5970" s="15" t="s">
        <v>219</v>
      </c>
      <c r="D5970" s="16" t="s">
        <v>475</v>
      </c>
      <c r="E5970" s="17">
        <v>4</v>
      </c>
      <c r="F5970" s="18">
        <v>25.2</v>
      </c>
    </row>
    <row r="5971" spans="2:6" ht="18" customHeight="1" thickBot="1" x14ac:dyDescent="0.3">
      <c r="B5971" s="14">
        <v>46118</v>
      </c>
      <c r="C5971" s="15" t="s">
        <v>223</v>
      </c>
      <c r="D5971" s="16" t="s">
        <v>479</v>
      </c>
      <c r="E5971" s="17">
        <v>2</v>
      </c>
      <c r="F5971" s="18">
        <v>11.6</v>
      </c>
    </row>
    <row r="5972" spans="2:6" ht="18" customHeight="1" thickBot="1" x14ac:dyDescent="0.3">
      <c r="B5972" s="14">
        <v>46118</v>
      </c>
      <c r="C5972" s="15" t="s">
        <v>225</v>
      </c>
      <c r="D5972" s="16" t="s">
        <v>481</v>
      </c>
      <c r="E5972" s="17">
        <v>1</v>
      </c>
      <c r="F5972" s="18">
        <v>6.3</v>
      </c>
    </row>
    <row r="5973" spans="2:6" ht="18" customHeight="1" thickBot="1" x14ac:dyDescent="0.3">
      <c r="B5973" s="14">
        <v>46118</v>
      </c>
      <c r="C5973" s="15" t="s">
        <v>226</v>
      </c>
      <c r="D5973" s="16" t="s">
        <v>482</v>
      </c>
      <c r="E5973" s="17">
        <v>1</v>
      </c>
      <c r="F5973" s="18">
        <v>5.8</v>
      </c>
    </row>
    <row r="5974" spans="2:6" ht="18" customHeight="1" thickBot="1" x14ac:dyDescent="0.3">
      <c r="B5974" s="14">
        <v>46118</v>
      </c>
      <c r="C5974" s="15" t="s">
        <v>230</v>
      </c>
      <c r="D5974" s="16" t="s">
        <v>690</v>
      </c>
      <c r="E5974" s="17">
        <v>3</v>
      </c>
      <c r="F5974" s="18">
        <v>19.5</v>
      </c>
    </row>
    <row r="5975" spans="2:6" ht="18" customHeight="1" thickBot="1" x14ac:dyDescent="0.3">
      <c r="B5975" s="14">
        <v>46118</v>
      </c>
      <c r="C5975" s="15" t="s">
        <v>231</v>
      </c>
      <c r="D5975" s="16" t="s">
        <v>487</v>
      </c>
      <c r="E5975" s="17">
        <v>7</v>
      </c>
      <c r="F5975" s="18">
        <v>47.6</v>
      </c>
    </row>
    <row r="5976" spans="2:6" ht="18" customHeight="1" thickBot="1" x14ac:dyDescent="0.3">
      <c r="B5976" s="14">
        <v>46118</v>
      </c>
      <c r="C5976" s="15" t="s">
        <v>232</v>
      </c>
      <c r="D5976" s="16" t="s">
        <v>488</v>
      </c>
      <c r="E5976" s="17">
        <v>3</v>
      </c>
      <c r="F5976" s="18">
        <v>17.399999999999999</v>
      </c>
    </row>
    <row r="5977" spans="2:6" ht="18" customHeight="1" thickBot="1" x14ac:dyDescent="0.3">
      <c r="B5977" s="14">
        <v>46118</v>
      </c>
      <c r="C5977" s="15" t="s">
        <v>235</v>
      </c>
      <c r="D5977" s="16" t="s">
        <v>702</v>
      </c>
      <c r="E5977" s="17">
        <v>1</v>
      </c>
      <c r="F5977" s="18">
        <v>5.8</v>
      </c>
    </row>
    <row r="5978" spans="2:6" ht="18" customHeight="1" thickBot="1" x14ac:dyDescent="0.3">
      <c r="B5978" s="14">
        <v>46118</v>
      </c>
      <c r="C5978" s="15">
        <v>10208</v>
      </c>
      <c r="D5978" s="16" t="s">
        <v>760</v>
      </c>
      <c r="E5978" s="17">
        <v>1</v>
      </c>
      <c r="F5978" s="18">
        <v>8.9</v>
      </c>
    </row>
    <row r="5979" spans="2:6" ht="18" customHeight="1" thickBot="1" x14ac:dyDescent="0.3">
      <c r="B5979" s="14">
        <v>46118</v>
      </c>
      <c r="C5979" s="15">
        <v>10227</v>
      </c>
      <c r="D5979" s="16" t="s">
        <v>345</v>
      </c>
      <c r="E5979" s="17">
        <v>1</v>
      </c>
      <c r="F5979" s="18">
        <v>9</v>
      </c>
    </row>
    <row r="5980" spans="2:6" ht="18" customHeight="1" thickBot="1" x14ac:dyDescent="0.3">
      <c r="B5980" s="14">
        <v>46118</v>
      </c>
      <c r="C5980" s="15">
        <v>10228</v>
      </c>
      <c r="D5980" s="16" t="s">
        <v>749</v>
      </c>
      <c r="E5980" s="17">
        <v>1</v>
      </c>
      <c r="F5980" s="18">
        <v>9</v>
      </c>
    </row>
    <row r="5981" spans="2:6" ht="18" customHeight="1" thickBot="1" x14ac:dyDescent="0.3">
      <c r="B5981" s="14">
        <v>46118</v>
      </c>
      <c r="C5981" s="15">
        <v>10229</v>
      </c>
      <c r="D5981" s="16" t="s">
        <v>744</v>
      </c>
      <c r="E5981" s="17">
        <v>1</v>
      </c>
      <c r="F5981" s="18">
        <v>9</v>
      </c>
    </row>
    <row r="5982" spans="2:6" ht="18" customHeight="1" thickBot="1" x14ac:dyDescent="0.3">
      <c r="B5982" s="14">
        <v>46118</v>
      </c>
      <c r="C5982" s="15" t="s">
        <v>117</v>
      </c>
      <c r="D5982" s="16" t="s">
        <v>648</v>
      </c>
      <c r="E5982" s="17">
        <v>2</v>
      </c>
      <c r="F5982" s="18">
        <v>11</v>
      </c>
    </row>
    <row r="5983" spans="2:6" ht="18" customHeight="1" thickBot="1" x14ac:dyDescent="0.3">
      <c r="B5983" s="14">
        <v>46118</v>
      </c>
      <c r="C5983" s="15" t="s">
        <v>118</v>
      </c>
      <c r="D5983" s="16" t="s">
        <v>649</v>
      </c>
      <c r="E5983" s="17">
        <v>1</v>
      </c>
      <c r="F5983" s="18">
        <v>5.5</v>
      </c>
    </row>
    <row r="5984" spans="2:6" ht="18" customHeight="1" thickBot="1" x14ac:dyDescent="0.3">
      <c r="B5984" s="14">
        <v>46118</v>
      </c>
      <c r="C5984" s="15" t="s">
        <v>119</v>
      </c>
      <c r="D5984" s="16" t="s">
        <v>657</v>
      </c>
      <c r="E5984" s="17">
        <v>1</v>
      </c>
      <c r="F5984" s="18">
        <v>5.5</v>
      </c>
    </row>
    <row r="5985" spans="2:6" ht="18" customHeight="1" thickBot="1" x14ac:dyDescent="0.3">
      <c r="B5985" s="14">
        <v>46118</v>
      </c>
      <c r="C5985" s="15" t="s">
        <v>121</v>
      </c>
      <c r="D5985" s="16" t="s">
        <v>658</v>
      </c>
      <c r="E5985" s="17">
        <v>1</v>
      </c>
      <c r="F5985" s="18">
        <v>5.5</v>
      </c>
    </row>
    <row r="5986" spans="2:6" ht="18" customHeight="1" thickBot="1" x14ac:dyDescent="0.3">
      <c r="B5986" s="14">
        <v>46118</v>
      </c>
      <c r="C5986" s="15" t="s">
        <v>122</v>
      </c>
      <c r="D5986" s="16" t="s">
        <v>650</v>
      </c>
      <c r="E5986" s="17">
        <v>3</v>
      </c>
      <c r="F5986" s="18">
        <v>16.5</v>
      </c>
    </row>
    <row r="5987" spans="2:6" ht="18" customHeight="1" thickBot="1" x14ac:dyDescent="0.3">
      <c r="B5987" s="14">
        <v>46118</v>
      </c>
      <c r="C5987" s="15" t="s">
        <v>131</v>
      </c>
      <c r="D5987" s="16" t="s">
        <v>387</v>
      </c>
      <c r="E5987" s="17">
        <v>4</v>
      </c>
      <c r="F5987" s="18">
        <v>22</v>
      </c>
    </row>
    <row r="5988" spans="2:6" ht="18" customHeight="1" thickBot="1" x14ac:dyDescent="0.3">
      <c r="B5988" s="14">
        <v>46118</v>
      </c>
      <c r="C5988" s="15" t="s">
        <v>140</v>
      </c>
      <c r="D5988" s="16" t="s">
        <v>396</v>
      </c>
      <c r="E5988" s="17">
        <v>1</v>
      </c>
      <c r="F5988" s="18">
        <v>5</v>
      </c>
    </row>
    <row r="5989" spans="2:6" ht="18" customHeight="1" thickBot="1" x14ac:dyDescent="0.3">
      <c r="B5989" s="14">
        <v>46118</v>
      </c>
      <c r="C5989" s="15">
        <v>10008</v>
      </c>
      <c r="D5989" s="16" t="s">
        <v>652</v>
      </c>
      <c r="E5989" s="17">
        <v>1</v>
      </c>
      <c r="F5989" s="18">
        <v>2.2000000000000002</v>
      </c>
    </row>
    <row r="5990" spans="2:6" ht="18" customHeight="1" thickBot="1" x14ac:dyDescent="0.3">
      <c r="B5990" s="14">
        <v>46118</v>
      </c>
      <c r="C5990" s="15">
        <v>10009</v>
      </c>
      <c r="D5990" s="16" t="s">
        <v>660</v>
      </c>
      <c r="E5990" s="17">
        <v>1</v>
      </c>
      <c r="F5990" s="18">
        <v>1.5</v>
      </c>
    </row>
    <row r="5991" spans="2:6" ht="18" customHeight="1" thickBot="1" x14ac:dyDescent="0.3">
      <c r="B5991" s="22">
        <v>46118</v>
      </c>
      <c r="C5991" s="23">
        <v>10194</v>
      </c>
      <c r="D5991" s="24" t="s">
        <v>730</v>
      </c>
      <c r="E5991" s="25">
        <v>1</v>
      </c>
      <c r="F5991" s="26">
        <v>1.7</v>
      </c>
    </row>
    <row r="5992" spans="2:6" ht="17.100000000000001" customHeight="1" x14ac:dyDescent="0.25">
      <c r="B5992" s="14">
        <v>46119</v>
      </c>
      <c r="C5992" s="15" t="s">
        <v>106</v>
      </c>
      <c r="D5992" s="16" t="s">
        <v>710</v>
      </c>
      <c r="E5992" s="17">
        <v>1</v>
      </c>
      <c r="F5992" s="18">
        <v>5</v>
      </c>
    </row>
    <row r="5993" spans="2:6" ht="18" customHeight="1" thickBot="1" x14ac:dyDescent="0.3">
      <c r="B5993" s="14">
        <v>46119</v>
      </c>
      <c r="C5993" s="15" t="s">
        <v>107</v>
      </c>
      <c r="D5993" s="16" t="s">
        <v>705</v>
      </c>
      <c r="E5993" s="17">
        <v>1</v>
      </c>
      <c r="F5993" s="18">
        <v>5</v>
      </c>
    </row>
    <row r="5994" spans="2:6" ht="18" customHeight="1" thickBot="1" x14ac:dyDescent="0.3">
      <c r="B5994" s="14">
        <v>46119</v>
      </c>
      <c r="C5994" s="15" t="s">
        <v>109</v>
      </c>
      <c r="D5994" s="16" t="s">
        <v>724</v>
      </c>
      <c r="E5994" s="17">
        <v>1</v>
      </c>
      <c r="F5994" s="18">
        <v>5.8</v>
      </c>
    </row>
    <row r="5995" spans="2:6" ht="18" customHeight="1" thickBot="1" x14ac:dyDescent="0.3">
      <c r="B5995" s="14">
        <v>46119</v>
      </c>
      <c r="C5995" s="15" t="s">
        <v>110</v>
      </c>
      <c r="D5995" s="16" t="s">
        <v>667</v>
      </c>
      <c r="E5995" s="17">
        <v>2</v>
      </c>
      <c r="F5995" s="18">
        <v>11.6</v>
      </c>
    </row>
    <row r="5996" spans="2:6" ht="18" customHeight="1" thickBot="1" x14ac:dyDescent="0.3">
      <c r="B5996" s="14">
        <v>46119</v>
      </c>
      <c r="C5996" s="15" t="s">
        <v>114</v>
      </c>
      <c r="D5996" s="16" t="s">
        <v>370</v>
      </c>
      <c r="E5996" s="17">
        <v>1</v>
      </c>
      <c r="F5996" s="18">
        <v>5.5</v>
      </c>
    </row>
    <row r="5997" spans="2:6" ht="18" customHeight="1" thickBot="1" x14ac:dyDescent="0.3">
      <c r="B5997" s="14">
        <v>46119</v>
      </c>
      <c r="C5997" s="15" t="s">
        <v>125</v>
      </c>
      <c r="D5997" s="16" t="s">
        <v>381</v>
      </c>
      <c r="E5997" s="17">
        <v>2</v>
      </c>
      <c r="F5997" s="18">
        <v>11</v>
      </c>
    </row>
    <row r="5998" spans="2:6" ht="18" customHeight="1" thickBot="1" x14ac:dyDescent="0.3">
      <c r="B5998" s="14">
        <v>46119</v>
      </c>
      <c r="C5998" s="15" t="s">
        <v>129</v>
      </c>
      <c r="D5998" s="16" t="s">
        <v>385</v>
      </c>
      <c r="E5998" s="17">
        <v>4</v>
      </c>
      <c r="F5998" s="18">
        <v>22</v>
      </c>
    </row>
    <row r="5999" spans="2:6" ht="18" customHeight="1" thickBot="1" x14ac:dyDescent="0.3">
      <c r="B5999" s="14">
        <v>46119</v>
      </c>
      <c r="C5999" s="15" t="s">
        <v>130</v>
      </c>
      <c r="D5999" s="16" t="s">
        <v>386</v>
      </c>
      <c r="E5999" s="17">
        <v>3</v>
      </c>
      <c r="F5999" s="18">
        <v>17.399999999999999</v>
      </c>
    </row>
    <row r="6000" spans="2:6" ht="18" customHeight="1" thickBot="1" x14ac:dyDescent="0.3">
      <c r="B6000" s="14">
        <v>46119</v>
      </c>
      <c r="C6000" s="15" t="s">
        <v>132</v>
      </c>
      <c r="D6000" s="16" t="s">
        <v>388</v>
      </c>
      <c r="E6000" s="17">
        <v>1</v>
      </c>
      <c r="F6000" s="18">
        <v>5.8</v>
      </c>
    </row>
    <row r="6001" spans="2:6" ht="18" customHeight="1" thickBot="1" x14ac:dyDescent="0.3">
      <c r="B6001" s="14">
        <v>46119</v>
      </c>
      <c r="C6001" s="15" t="s">
        <v>139</v>
      </c>
      <c r="D6001" s="16" t="s">
        <v>395</v>
      </c>
      <c r="E6001" s="17">
        <v>2</v>
      </c>
      <c r="F6001" s="18">
        <v>11</v>
      </c>
    </row>
    <row r="6002" spans="2:6" ht="18" customHeight="1" thickBot="1" x14ac:dyDescent="0.3">
      <c r="B6002" s="14">
        <v>46119</v>
      </c>
      <c r="C6002" s="15" t="s">
        <v>151</v>
      </c>
      <c r="D6002" s="16" t="s">
        <v>407</v>
      </c>
      <c r="E6002" s="17">
        <v>1</v>
      </c>
      <c r="F6002" s="18">
        <v>5.5</v>
      </c>
    </row>
    <row r="6003" spans="2:6" ht="18" customHeight="1" thickBot="1" x14ac:dyDescent="0.3">
      <c r="B6003" s="14">
        <v>46119</v>
      </c>
      <c r="C6003" s="15" t="s">
        <v>157</v>
      </c>
      <c r="D6003" s="16" t="s">
        <v>413</v>
      </c>
      <c r="E6003" s="17">
        <v>5</v>
      </c>
      <c r="F6003" s="18">
        <v>32.5</v>
      </c>
    </row>
    <row r="6004" spans="2:6" ht="18" customHeight="1" thickBot="1" x14ac:dyDescent="0.3">
      <c r="B6004" s="14">
        <v>46119</v>
      </c>
      <c r="C6004" s="15" t="s">
        <v>160</v>
      </c>
      <c r="D6004" s="16" t="s">
        <v>416</v>
      </c>
      <c r="E6004" s="17">
        <v>2</v>
      </c>
      <c r="F6004" s="18">
        <v>11.6</v>
      </c>
    </row>
    <row r="6005" spans="2:6" ht="18" customHeight="1" thickBot="1" x14ac:dyDescent="0.3">
      <c r="B6005" s="14">
        <v>46119</v>
      </c>
      <c r="C6005" s="15" t="s">
        <v>163</v>
      </c>
      <c r="D6005" s="16" t="s">
        <v>696</v>
      </c>
      <c r="E6005" s="17">
        <v>1</v>
      </c>
      <c r="F6005" s="18">
        <v>5.8</v>
      </c>
    </row>
    <row r="6006" spans="2:6" ht="18" customHeight="1" thickBot="1" x14ac:dyDescent="0.3">
      <c r="B6006" s="14">
        <v>46119</v>
      </c>
      <c r="C6006" s="15" t="s">
        <v>172</v>
      </c>
      <c r="D6006" s="16" t="s">
        <v>643</v>
      </c>
      <c r="E6006" s="17">
        <v>2</v>
      </c>
      <c r="F6006" s="18">
        <v>11.4</v>
      </c>
    </row>
    <row r="6007" spans="2:6" ht="18" customHeight="1" thickBot="1" x14ac:dyDescent="0.3">
      <c r="B6007" s="14">
        <v>46119</v>
      </c>
      <c r="C6007" s="15" t="s">
        <v>174</v>
      </c>
      <c r="D6007" s="16" t="s">
        <v>661</v>
      </c>
      <c r="E6007" s="17">
        <v>1</v>
      </c>
      <c r="F6007" s="18">
        <v>5.8</v>
      </c>
    </row>
    <row r="6008" spans="2:6" ht="18" customHeight="1" thickBot="1" x14ac:dyDescent="0.3">
      <c r="B6008" s="14">
        <v>46119</v>
      </c>
      <c r="C6008" s="15" t="s">
        <v>184</v>
      </c>
      <c r="D6008" s="16" t="s">
        <v>440</v>
      </c>
      <c r="E6008" s="17">
        <v>2</v>
      </c>
      <c r="F6008" s="18">
        <v>11</v>
      </c>
    </row>
    <row r="6009" spans="2:6" ht="18" customHeight="1" thickBot="1" x14ac:dyDescent="0.3">
      <c r="B6009" s="14">
        <v>46119</v>
      </c>
      <c r="C6009" s="15" t="s">
        <v>191</v>
      </c>
      <c r="D6009" s="16" t="s">
        <v>447</v>
      </c>
      <c r="E6009" s="17">
        <v>2</v>
      </c>
      <c r="F6009" s="18">
        <v>11</v>
      </c>
    </row>
    <row r="6010" spans="2:6" ht="18" customHeight="1" thickBot="1" x14ac:dyDescent="0.3">
      <c r="B6010" s="14">
        <v>46119</v>
      </c>
      <c r="C6010" s="15" t="s">
        <v>192</v>
      </c>
      <c r="D6010" s="16" t="s">
        <v>448</v>
      </c>
      <c r="E6010" s="17">
        <v>1</v>
      </c>
      <c r="F6010" s="18">
        <v>5.5</v>
      </c>
    </row>
    <row r="6011" spans="2:6" ht="18" customHeight="1" thickBot="1" x14ac:dyDescent="0.3">
      <c r="B6011" s="14">
        <v>46119</v>
      </c>
      <c r="C6011" s="15" t="s">
        <v>195</v>
      </c>
      <c r="D6011" s="16" t="s">
        <v>451</v>
      </c>
      <c r="E6011" s="17">
        <v>9</v>
      </c>
      <c r="F6011" s="18">
        <v>52.2</v>
      </c>
    </row>
    <row r="6012" spans="2:6" ht="18" customHeight="1" thickBot="1" x14ac:dyDescent="0.3">
      <c r="B6012" s="14">
        <v>46119</v>
      </c>
      <c r="C6012" s="15" t="s">
        <v>201</v>
      </c>
      <c r="D6012" s="16" t="s">
        <v>664</v>
      </c>
      <c r="E6012" s="17">
        <v>1</v>
      </c>
      <c r="F6012" s="18">
        <v>5.8</v>
      </c>
    </row>
    <row r="6013" spans="2:6" ht="18" customHeight="1" thickBot="1" x14ac:dyDescent="0.3">
      <c r="B6013" s="14">
        <v>46119</v>
      </c>
      <c r="C6013" s="15" t="s">
        <v>214</v>
      </c>
      <c r="D6013" s="16" t="s">
        <v>654</v>
      </c>
      <c r="E6013" s="17">
        <v>2</v>
      </c>
      <c r="F6013" s="18">
        <v>11.6</v>
      </c>
    </row>
    <row r="6014" spans="2:6" ht="18" customHeight="1" thickBot="1" x14ac:dyDescent="0.3">
      <c r="B6014" s="14">
        <v>46119</v>
      </c>
      <c r="C6014" s="15" t="s">
        <v>215</v>
      </c>
      <c r="D6014" s="16" t="s">
        <v>471</v>
      </c>
      <c r="E6014" s="17">
        <v>7</v>
      </c>
      <c r="F6014" s="18">
        <v>47.6</v>
      </c>
    </row>
    <row r="6015" spans="2:6" ht="18" customHeight="1" thickBot="1" x14ac:dyDescent="0.3">
      <c r="B6015" s="14">
        <v>46119</v>
      </c>
      <c r="C6015" s="15" t="s">
        <v>219</v>
      </c>
      <c r="D6015" s="16" t="s">
        <v>475</v>
      </c>
      <c r="E6015" s="17">
        <v>1</v>
      </c>
      <c r="F6015" s="18">
        <v>6.3</v>
      </c>
    </row>
    <row r="6016" spans="2:6" ht="18" customHeight="1" thickBot="1" x14ac:dyDescent="0.3">
      <c r="B6016" s="14">
        <v>46119</v>
      </c>
      <c r="C6016" s="15" t="s">
        <v>231</v>
      </c>
      <c r="D6016" s="16" t="s">
        <v>487</v>
      </c>
      <c r="E6016" s="17">
        <v>9</v>
      </c>
      <c r="F6016" s="18">
        <v>61.2</v>
      </c>
    </row>
    <row r="6017" spans="2:6" ht="18" customHeight="1" thickBot="1" x14ac:dyDescent="0.3">
      <c r="B6017" s="14">
        <v>46119</v>
      </c>
      <c r="C6017" s="15" t="s">
        <v>232</v>
      </c>
      <c r="D6017" s="16" t="s">
        <v>488</v>
      </c>
      <c r="E6017" s="17">
        <v>1</v>
      </c>
      <c r="F6017" s="18">
        <v>5.8</v>
      </c>
    </row>
    <row r="6018" spans="2:6" ht="18" customHeight="1" thickBot="1" x14ac:dyDescent="0.3">
      <c r="B6018" s="14">
        <v>46119</v>
      </c>
      <c r="C6018" s="15" t="s">
        <v>235</v>
      </c>
      <c r="D6018" s="16" t="s">
        <v>702</v>
      </c>
      <c r="E6018" s="17">
        <v>1</v>
      </c>
      <c r="F6018" s="18">
        <v>5.8</v>
      </c>
    </row>
    <row r="6019" spans="2:6" ht="18" customHeight="1" thickBot="1" x14ac:dyDescent="0.3">
      <c r="B6019" s="14">
        <v>46119</v>
      </c>
      <c r="C6019" s="15" t="s">
        <v>199</v>
      </c>
      <c r="D6019" s="16" t="s">
        <v>674</v>
      </c>
      <c r="E6019" s="17">
        <v>2</v>
      </c>
      <c r="F6019" s="18">
        <v>16.600000000000001</v>
      </c>
    </row>
    <row r="6020" spans="2:6" ht="18" customHeight="1" thickBot="1" x14ac:dyDescent="0.3">
      <c r="B6020" s="14">
        <v>46119</v>
      </c>
      <c r="C6020" s="15" t="s">
        <v>200</v>
      </c>
      <c r="D6020" s="16" t="s">
        <v>646</v>
      </c>
      <c r="E6020" s="17">
        <v>2</v>
      </c>
      <c r="F6020" s="18">
        <v>16</v>
      </c>
    </row>
    <row r="6021" spans="2:6" ht="18" customHeight="1" thickBot="1" x14ac:dyDescent="0.3">
      <c r="B6021" s="14">
        <v>46119</v>
      </c>
      <c r="C6021" s="15" t="s">
        <v>204</v>
      </c>
      <c r="D6021" s="16" t="s">
        <v>668</v>
      </c>
      <c r="E6021" s="17">
        <v>2</v>
      </c>
      <c r="F6021" s="18">
        <v>16.600000000000001</v>
      </c>
    </row>
    <row r="6022" spans="2:6" ht="18" customHeight="1" thickBot="1" x14ac:dyDescent="0.3">
      <c r="B6022" s="14">
        <v>46119</v>
      </c>
      <c r="C6022" s="15">
        <v>10041</v>
      </c>
      <c r="D6022" s="16" t="s">
        <v>761</v>
      </c>
      <c r="E6022" s="17">
        <v>1</v>
      </c>
      <c r="F6022" s="18">
        <v>8.9</v>
      </c>
    </row>
    <row r="6023" spans="2:6" ht="18" customHeight="1" thickBot="1" x14ac:dyDescent="0.3">
      <c r="B6023" s="14">
        <v>46119</v>
      </c>
      <c r="C6023" s="15">
        <v>10227</v>
      </c>
      <c r="D6023" s="16" t="s">
        <v>345</v>
      </c>
      <c r="E6023" s="17">
        <v>1</v>
      </c>
      <c r="F6023" s="18">
        <v>9</v>
      </c>
    </row>
    <row r="6024" spans="2:6" ht="18" customHeight="1" thickBot="1" x14ac:dyDescent="0.3">
      <c r="B6024" s="14">
        <v>46119</v>
      </c>
      <c r="C6024" s="15">
        <v>10230</v>
      </c>
      <c r="D6024" s="16" t="s">
        <v>745</v>
      </c>
      <c r="E6024" s="17">
        <v>1</v>
      </c>
      <c r="F6024" s="18">
        <v>9</v>
      </c>
    </row>
    <row r="6025" spans="2:6" ht="18" customHeight="1" thickBot="1" x14ac:dyDescent="0.3">
      <c r="B6025" s="14">
        <v>46119</v>
      </c>
      <c r="C6025" s="15" t="s">
        <v>118</v>
      </c>
      <c r="D6025" s="16" t="s">
        <v>649</v>
      </c>
      <c r="E6025" s="17">
        <v>9</v>
      </c>
      <c r="F6025" s="18">
        <v>49.5</v>
      </c>
    </row>
    <row r="6026" spans="2:6" ht="18" customHeight="1" thickBot="1" x14ac:dyDescent="0.3">
      <c r="B6026" s="14">
        <v>46119</v>
      </c>
      <c r="C6026" s="15" t="s">
        <v>121</v>
      </c>
      <c r="D6026" s="16" t="s">
        <v>658</v>
      </c>
      <c r="E6026" s="17">
        <v>3</v>
      </c>
      <c r="F6026" s="18">
        <v>16.5</v>
      </c>
    </row>
    <row r="6027" spans="2:6" ht="18" customHeight="1" thickBot="1" x14ac:dyDescent="0.3">
      <c r="B6027" s="14">
        <v>46119</v>
      </c>
      <c r="C6027" s="15" t="s">
        <v>122</v>
      </c>
      <c r="D6027" s="16" t="s">
        <v>650</v>
      </c>
      <c r="E6027" s="17">
        <v>1</v>
      </c>
      <c r="F6027" s="18">
        <v>5.5</v>
      </c>
    </row>
    <row r="6028" spans="2:6" ht="18" customHeight="1" thickBot="1" x14ac:dyDescent="0.3">
      <c r="B6028" s="14">
        <v>46119</v>
      </c>
      <c r="C6028" s="15" t="s">
        <v>137</v>
      </c>
      <c r="D6028" s="16" t="s">
        <v>762</v>
      </c>
      <c r="E6028" s="17">
        <v>1</v>
      </c>
      <c r="F6028" s="18">
        <v>3.8</v>
      </c>
    </row>
    <row r="6029" spans="2:6" ht="18" customHeight="1" thickBot="1" x14ac:dyDescent="0.3">
      <c r="B6029" s="22">
        <v>46119</v>
      </c>
      <c r="C6029" s="23" t="s">
        <v>140</v>
      </c>
      <c r="D6029" s="24" t="s">
        <v>396</v>
      </c>
      <c r="E6029" s="25">
        <v>3</v>
      </c>
      <c r="F6029" s="26">
        <v>15</v>
      </c>
    </row>
    <row r="6030" spans="2:6" ht="17.100000000000001" customHeight="1" x14ac:dyDescent="0.25">
      <c r="B6030" s="14">
        <v>46122</v>
      </c>
      <c r="C6030" s="15" t="s">
        <v>103</v>
      </c>
      <c r="D6030" s="16" t="s">
        <v>653</v>
      </c>
      <c r="E6030" s="17">
        <v>3</v>
      </c>
      <c r="F6030" s="18">
        <v>17.399999999999999</v>
      </c>
    </row>
    <row r="6031" spans="2:6" ht="18" customHeight="1" thickBot="1" x14ac:dyDescent="0.3">
      <c r="B6031" s="14">
        <v>46122</v>
      </c>
      <c r="C6031" s="15" t="s">
        <v>107</v>
      </c>
      <c r="D6031" s="16" t="s">
        <v>705</v>
      </c>
      <c r="E6031" s="17">
        <v>4</v>
      </c>
      <c r="F6031" s="18">
        <v>20</v>
      </c>
    </row>
    <row r="6032" spans="2:6" ht="18" customHeight="1" thickBot="1" x14ac:dyDescent="0.3">
      <c r="B6032" s="14">
        <v>46122</v>
      </c>
      <c r="C6032" s="15" t="s">
        <v>110</v>
      </c>
      <c r="D6032" s="16" t="s">
        <v>667</v>
      </c>
      <c r="E6032" s="17">
        <v>3</v>
      </c>
      <c r="F6032" s="18">
        <v>17.399999999999999</v>
      </c>
    </row>
    <row r="6033" spans="2:6" ht="18" customHeight="1" thickBot="1" x14ac:dyDescent="0.3">
      <c r="B6033" s="14">
        <v>46122</v>
      </c>
      <c r="C6033" s="15" t="s">
        <v>115</v>
      </c>
      <c r="D6033" s="16" t="s">
        <v>640</v>
      </c>
      <c r="E6033" s="17">
        <v>3</v>
      </c>
      <c r="F6033" s="18">
        <v>17.399999999999999</v>
      </c>
    </row>
    <row r="6034" spans="2:6" ht="18" customHeight="1" thickBot="1" x14ac:dyDescent="0.3">
      <c r="B6034" s="14">
        <v>46122</v>
      </c>
      <c r="C6034" s="15" t="s">
        <v>130</v>
      </c>
      <c r="D6034" s="16" t="s">
        <v>386</v>
      </c>
      <c r="E6034" s="17">
        <v>1</v>
      </c>
      <c r="F6034" s="18">
        <v>5.8</v>
      </c>
    </row>
    <row r="6035" spans="2:6" ht="18" customHeight="1" thickBot="1" x14ac:dyDescent="0.3">
      <c r="B6035" s="14">
        <v>46122</v>
      </c>
      <c r="C6035" s="15" t="s">
        <v>136</v>
      </c>
      <c r="D6035" s="16" t="s">
        <v>726</v>
      </c>
      <c r="E6035" s="17">
        <v>1</v>
      </c>
      <c r="F6035" s="18">
        <v>5</v>
      </c>
    </row>
    <row r="6036" spans="2:6" ht="18" customHeight="1" thickBot="1" x14ac:dyDescent="0.3">
      <c r="B6036" s="14">
        <v>46122</v>
      </c>
      <c r="C6036" s="15" t="s">
        <v>151</v>
      </c>
      <c r="D6036" s="16" t="s">
        <v>407</v>
      </c>
      <c r="E6036" s="17">
        <v>2</v>
      </c>
      <c r="F6036" s="18">
        <v>11</v>
      </c>
    </row>
    <row r="6037" spans="2:6" ht="18" customHeight="1" thickBot="1" x14ac:dyDescent="0.3">
      <c r="B6037" s="14">
        <v>46122</v>
      </c>
      <c r="C6037" s="15" t="s">
        <v>157</v>
      </c>
      <c r="D6037" s="16" t="s">
        <v>413</v>
      </c>
      <c r="E6037" s="17">
        <v>3</v>
      </c>
      <c r="F6037" s="18">
        <v>19.5</v>
      </c>
    </row>
    <row r="6038" spans="2:6" ht="18" customHeight="1" thickBot="1" x14ac:dyDescent="0.3">
      <c r="B6038" s="14">
        <v>46122</v>
      </c>
      <c r="C6038" s="15" t="s">
        <v>160</v>
      </c>
      <c r="D6038" s="16" t="s">
        <v>416</v>
      </c>
      <c r="E6038" s="17">
        <v>2</v>
      </c>
      <c r="F6038" s="18">
        <v>11.6</v>
      </c>
    </row>
    <row r="6039" spans="2:6" ht="18" customHeight="1" thickBot="1" x14ac:dyDescent="0.3">
      <c r="B6039" s="14">
        <v>46122</v>
      </c>
      <c r="C6039" s="15" t="s">
        <v>162</v>
      </c>
      <c r="D6039" s="16" t="s">
        <v>719</v>
      </c>
      <c r="E6039" s="17">
        <v>2</v>
      </c>
      <c r="F6039" s="18">
        <v>13</v>
      </c>
    </row>
    <row r="6040" spans="2:6" ht="18" customHeight="1" thickBot="1" x14ac:dyDescent="0.3">
      <c r="B6040" s="14">
        <v>46122</v>
      </c>
      <c r="C6040" s="15" t="s">
        <v>171</v>
      </c>
      <c r="D6040" s="16" t="s">
        <v>670</v>
      </c>
      <c r="E6040" s="17">
        <v>1</v>
      </c>
      <c r="F6040" s="18">
        <v>6</v>
      </c>
    </row>
    <row r="6041" spans="2:6" ht="18" customHeight="1" thickBot="1" x14ac:dyDescent="0.3">
      <c r="B6041" s="14">
        <v>46122</v>
      </c>
      <c r="C6041" s="15" t="s">
        <v>176</v>
      </c>
      <c r="D6041" s="16" t="s">
        <v>432</v>
      </c>
      <c r="E6041" s="17">
        <v>1</v>
      </c>
      <c r="F6041" s="18">
        <v>5.8</v>
      </c>
    </row>
    <row r="6042" spans="2:6" ht="18" customHeight="1" thickBot="1" x14ac:dyDescent="0.3">
      <c r="B6042" s="14">
        <v>46122</v>
      </c>
      <c r="C6042" s="15" t="s">
        <v>184</v>
      </c>
      <c r="D6042" s="16" t="s">
        <v>440</v>
      </c>
      <c r="E6042" s="17">
        <v>1</v>
      </c>
      <c r="F6042" s="18">
        <v>5.5</v>
      </c>
    </row>
    <row r="6043" spans="2:6" ht="18" customHeight="1" thickBot="1" x14ac:dyDescent="0.3">
      <c r="B6043" s="14">
        <v>46122</v>
      </c>
      <c r="C6043" s="15" t="s">
        <v>192</v>
      </c>
      <c r="D6043" s="16" t="s">
        <v>448</v>
      </c>
      <c r="E6043" s="17">
        <v>1</v>
      </c>
      <c r="F6043" s="18">
        <v>5.5</v>
      </c>
    </row>
    <row r="6044" spans="2:6" ht="18" customHeight="1" thickBot="1" x14ac:dyDescent="0.3">
      <c r="B6044" s="14">
        <v>46122</v>
      </c>
      <c r="C6044" s="15" t="s">
        <v>195</v>
      </c>
      <c r="D6044" s="16" t="s">
        <v>451</v>
      </c>
      <c r="E6044" s="17">
        <v>7</v>
      </c>
      <c r="F6044" s="18">
        <v>40.6</v>
      </c>
    </row>
    <row r="6045" spans="2:6" ht="18" customHeight="1" thickBot="1" x14ac:dyDescent="0.3">
      <c r="B6045" s="14">
        <v>46122</v>
      </c>
      <c r="C6045" s="15" t="s">
        <v>196</v>
      </c>
      <c r="D6045" s="16" t="s">
        <v>692</v>
      </c>
      <c r="E6045" s="17">
        <v>1</v>
      </c>
      <c r="F6045" s="18">
        <v>6.5</v>
      </c>
    </row>
    <row r="6046" spans="2:6" ht="18" customHeight="1" thickBot="1" x14ac:dyDescent="0.3">
      <c r="B6046" s="14">
        <v>46122</v>
      </c>
      <c r="C6046" s="15" t="s">
        <v>215</v>
      </c>
      <c r="D6046" s="16" t="s">
        <v>471</v>
      </c>
      <c r="E6046" s="17">
        <v>4</v>
      </c>
      <c r="F6046" s="18">
        <v>27.2</v>
      </c>
    </row>
    <row r="6047" spans="2:6" ht="18" customHeight="1" thickBot="1" x14ac:dyDescent="0.3">
      <c r="B6047" s="14">
        <v>46122</v>
      </c>
      <c r="C6047" s="15" t="s">
        <v>219</v>
      </c>
      <c r="D6047" s="16" t="s">
        <v>475</v>
      </c>
      <c r="E6047" s="17">
        <v>3</v>
      </c>
      <c r="F6047" s="18">
        <v>18.899999999999999</v>
      </c>
    </row>
    <row r="6048" spans="2:6" ht="18" customHeight="1" thickBot="1" x14ac:dyDescent="0.3">
      <c r="B6048" s="14">
        <v>46122</v>
      </c>
      <c r="C6048" s="15" t="s">
        <v>226</v>
      </c>
      <c r="D6048" s="16" t="s">
        <v>482</v>
      </c>
      <c r="E6048" s="17">
        <v>1</v>
      </c>
      <c r="F6048" s="18">
        <v>5.8</v>
      </c>
    </row>
    <row r="6049" spans="2:6" ht="18" customHeight="1" thickBot="1" x14ac:dyDescent="0.3">
      <c r="B6049" s="14">
        <v>46122</v>
      </c>
      <c r="C6049" s="15" t="s">
        <v>231</v>
      </c>
      <c r="D6049" s="16" t="s">
        <v>487</v>
      </c>
      <c r="E6049" s="17">
        <v>4</v>
      </c>
      <c r="F6049" s="18">
        <v>27.2</v>
      </c>
    </row>
    <row r="6050" spans="2:6" ht="18" customHeight="1" thickBot="1" x14ac:dyDescent="0.3">
      <c r="B6050" s="14">
        <v>46122</v>
      </c>
      <c r="C6050" s="15" t="s">
        <v>232</v>
      </c>
      <c r="D6050" s="16" t="s">
        <v>488</v>
      </c>
      <c r="E6050" s="17">
        <v>1</v>
      </c>
      <c r="F6050" s="18">
        <v>5.8</v>
      </c>
    </row>
    <row r="6051" spans="2:6" ht="18" customHeight="1" thickBot="1" x14ac:dyDescent="0.3">
      <c r="B6051" s="14">
        <v>46122</v>
      </c>
      <c r="C6051" s="15" t="s">
        <v>200</v>
      </c>
      <c r="D6051" s="16" t="s">
        <v>646</v>
      </c>
      <c r="E6051" s="17">
        <v>1</v>
      </c>
      <c r="F6051" s="18">
        <v>8</v>
      </c>
    </row>
    <row r="6052" spans="2:6" ht="18" customHeight="1" thickBot="1" x14ac:dyDescent="0.3">
      <c r="B6052" s="14">
        <v>46122</v>
      </c>
      <c r="C6052" s="15" t="s">
        <v>204</v>
      </c>
      <c r="D6052" s="16" t="s">
        <v>668</v>
      </c>
      <c r="E6052" s="17">
        <v>1</v>
      </c>
      <c r="F6052" s="18">
        <v>8.3000000000000007</v>
      </c>
    </row>
    <row r="6053" spans="2:6" ht="18" customHeight="1" thickBot="1" x14ac:dyDescent="0.3">
      <c r="B6053" s="14">
        <v>46122</v>
      </c>
      <c r="C6053" s="15">
        <v>10032</v>
      </c>
      <c r="D6053" s="16" t="s">
        <v>714</v>
      </c>
      <c r="E6053" s="17">
        <v>1</v>
      </c>
      <c r="F6053" s="18">
        <v>8.9</v>
      </c>
    </row>
    <row r="6054" spans="2:6" ht="18" customHeight="1" thickBot="1" x14ac:dyDescent="0.3">
      <c r="B6054" s="14">
        <v>46122</v>
      </c>
      <c r="C6054" s="15">
        <v>10039</v>
      </c>
      <c r="D6054" s="16" t="s">
        <v>716</v>
      </c>
      <c r="E6054" s="17">
        <v>1</v>
      </c>
      <c r="F6054" s="18">
        <v>17.899999999999999</v>
      </c>
    </row>
    <row r="6055" spans="2:6" ht="18" customHeight="1" thickBot="1" x14ac:dyDescent="0.3">
      <c r="B6055" s="14">
        <v>46122</v>
      </c>
      <c r="C6055" s="15">
        <v>10208</v>
      </c>
      <c r="D6055" s="16" t="s">
        <v>760</v>
      </c>
      <c r="E6055" s="17">
        <v>1</v>
      </c>
      <c r="F6055" s="18">
        <v>8.9</v>
      </c>
    </row>
    <row r="6056" spans="2:6" ht="18" customHeight="1" thickBot="1" x14ac:dyDescent="0.3">
      <c r="B6056" s="14">
        <v>46122</v>
      </c>
      <c r="C6056" s="15" t="s">
        <v>118</v>
      </c>
      <c r="D6056" s="16" t="s">
        <v>649</v>
      </c>
      <c r="E6056" s="17">
        <v>2</v>
      </c>
      <c r="F6056" s="18">
        <v>11</v>
      </c>
    </row>
    <row r="6057" spans="2:6" ht="18" customHeight="1" thickBot="1" x14ac:dyDescent="0.3">
      <c r="B6057" s="14">
        <v>46122</v>
      </c>
      <c r="C6057" s="15" t="s">
        <v>120</v>
      </c>
      <c r="D6057" s="16" t="s">
        <v>693</v>
      </c>
      <c r="E6057" s="17">
        <v>1</v>
      </c>
      <c r="F6057" s="18">
        <v>5.5</v>
      </c>
    </row>
    <row r="6058" spans="2:6" ht="18" customHeight="1" thickBot="1" x14ac:dyDescent="0.3">
      <c r="B6058" s="14">
        <v>46122</v>
      </c>
      <c r="C6058" s="15" t="s">
        <v>122</v>
      </c>
      <c r="D6058" s="16" t="s">
        <v>650</v>
      </c>
      <c r="E6058" s="17">
        <v>2</v>
      </c>
      <c r="F6058" s="18">
        <v>11</v>
      </c>
    </row>
    <row r="6059" spans="2:6" ht="18" customHeight="1" thickBot="1" x14ac:dyDescent="0.3">
      <c r="B6059" s="14">
        <v>46122</v>
      </c>
      <c r="C6059" s="15" t="s">
        <v>131</v>
      </c>
      <c r="D6059" s="16" t="s">
        <v>387</v>
      </c>
      <c r="E6059" s="17">
        <v>1</v>
      </c>
      <c r="F6059" s="18">
        <v>5.5</v>
      </c>
    </row>
    <row r="6060" spans="2:6" ht="18" customHeight="1" thickBot="1" x14ac:dyDescent="0.3">
      <c r="B6060" s="14">
        <v>46122</v>
      </c>
      <c r="C6060" s="15" t="s">
        <v>145</v>
      </c>
      <c r="D6060" s="16" t="s">
        <v>401</v>
      </c>
      <c r="E6060" s="17">
        <v>1</v>
      </c>
      <c r="F6060" s="18">
        <v>3.8</v>
      </c>
    </row>
    <row r="6061" spans="2:6" ht="18" customHeight="1" thickBot="1" x14ac:dyDescent="0.3">
      <c r="B6061" s="14">
        <v>46122</v>
      </c>
      <c r="C6061" s="15">
        <v>10155</v>
      </c>
      <c r="D6061" s="16" t="s">
        <v>701</v>
      </c>
      <c r="E6061" s="17">
        <v>1</v>
      </c>
      <c r="F6061" s="18">
        <v>1.7</v>
      </c>
    </row>
    <row r="6062" spans="2:6" ht="18" customHeight="1" thickBot="1" x14ac:dyDescent="0.3">
      <c r="B6062" s="14">
        <v>46122</v>
      </c>
      <c r="C6062" s="15">
        <v>10193</v>
      </c>
      <c r="D6062" s="16" t="s">
        <v>731</v>
      </c>
      <c r="E6062" s="17">
        <v>1</v>
      </c>
      <c r="F6062" s="18">
        <v>2.5</v>
      </c>
    </row>
    <row r="6063" spans="2:6" ht="18" customHeight="1" thickBot="1" x14ac:dyDescent="0.3">
      <c r="B6063" s="22">
        <v>46122</v>
      </c>
      <c r="C6063" s="23">
        <v>10224</v>
      </c>
      <c r="D6063" s="24" t="s">
        <v>743</v>
      </c>
      <c r="E6063" s="25">
        <v>1</v>
      </c>
      <c r="F6063" s="26">
        <v>1.2</v>
      </c>
    </row>
    <row r="6064" spans="2:6" ht="17.100000000000001" customHeight="1" x14ac:dyDescent="0.25">
      <c r="B6064" s="14">
        <v>46122</v>
      </c>
      <c r="C6064" s="15" t="s">
        <v>110</v>
      </c>
      <c r="D6064" s="16" t="s">
        <v>667</v>
      </c>
      <c r="E6064" s="17">
        <v>3</v>
      </c>
      <c r="F6064" s="18">
        <v>17.399999999999999</v>
      </c>
    </row>
    <row r="6065" spans="2:6" ht="18" customHeight="1" thickBot="1" x14ac:dyDescent="0.3">
      <c r="B6065" s="14">
        <v>46122</v>
      </c>
      <c r="C6065" s="15" t="s">
        <v>114</v>
      </c>
      <c r="D6065" s="16" t="s">
        <v>370</v>
      </c>
      <c r="E6065" s="17">
        <v>1</v>
      </c>
      <c r="F6065" s="18">
        <v>5.5</v>
      </c>
    </row>
    <row r="6066" spans="2:6" ht="18" customHeight="1" thickBot="1" x14ac:dyDescent="0.3">
      <c r="B6066" s="14">
        <v>46122</v>
      </c>
      <c r="C6066" s="15" t="s">
        <v>115</v>
      </c>
      <c r="D6066" s="16" t="s">
        <v>640</v>
      </c>
      <c r="E6066" s="17">
        <v>1</v>
      </c>
      <c r="F6066" s="18">
        <v>5.8</v>
      </c>
    </row>
    <row r="6067" spans="2:6" ht="18" customHeight="1" thickBot="1" x14ac:dyDescent="0.3">
      <c r="B6067" s="14">
        <v>46122</v>
      </c>
      <c r="C6067" s="15" t="s">
        <v>136</v>
      </c>
      <c r="D6067" s="16" t="s">
        <v>726</v>
      </c>
      <c r="E6067" s="17">
        <v>2</v>
      </c>
      <c r="F6067" s="18">
        <v>10</v>
      </c>
    </row>
    <row r="6068" spans="2:6" ht="18" customHeight="1" thickBot="1" x14ac:dyDescent="0.3">
      <c r="B6068" s="14">
        <v>46122</v>
      </c>
      <c r="C6068" s="15" t="s">
        <v>151</v>
      </c>
      <c r="D6068" s="16" t="s">
        <v>407</v>
      </c>
      <c r="E6068" s="17">
        <v>2</v>
      </c>
      <c r="F6068" s="18">
        <v>11</v>
      </c>
    </row>
    <row r="6069" spans="2:6" ht="18" customHeight="1" thickBot="1" x14ac:dyDescent="0.3">
      <c r="B6069" s="14">
        <v>46122</v>
      </c>
      <c r="C6069" s="15" t="s">
        <v>157</v>
      </c>
      <c r="D6069" s="16" t="s">
        <v>413</v>
      </c>
      <c r="E6069" s="17">
        <v>5</v>
      </c>
      <c r="F6069" s="18">
        <v>32.5</v>
      </c>
    </row>
    <row r="6070" spans="2:6" ht="18" customHeight="1" thickBot="1" x14ac:dyDescent="0.3">
      <c r="B6070" s="14">
        <v>46122</v>
      </c>
      <c r="C6070" s="15" t="s">
        <v>169</v>
      </c>
      <c r="D6070" s="16" t="s">
        <v>425</v>
      </c>
      <c r="E6070" s="17">
        <v>1</v>
      </c>
      <c r="F6070" s="18">
        <v>6.3</v>
      </c>
    </row>
    <row r="6071" spans="2:6" ht="18" customHeight="1" thickBot="1" x14ac:dyDescent="0.3">
      <c r="B6071" s="14">
        <v>46122</v>
      </c>
      <c r="C6071" s="15" t="s">
        <v>171</v>
      </c>
      <c r="D6071" s="16" t="s">
        <v>670</v>
      </c>
      <c r="E6071" s="17">
        <v>1</v>
      </c>
      <c r="F6071" s="18">
        <v>6</v>
      </c>
    </row>
    <row r="6072" spans="2:6" ht="18" customHeight="1" thickBot="1" x14ac:dyDescent="0.3">
      <c r="B6072" s="14">
        <v>46122</v>
      </c>
      <c r="C6072" s="15" t="s">
        <v>172</v>
      </c>
      <c r="D6072" s="16" t="s">
        <v>643</v>
      </c>
      <c r="E6072" s="17">
        <v>1</v>
      </c>
      <c r="F6072" s="18">
        <v>5.7</v>
      </c>
    </row>
    <row r="6073" spans="2:6" ht="18" customHeight="1" thickBot="1" x14ac:dyDescent="0.3">
      <c r="B6073" s="14">
        <v>46122</v>
      </c>
      <c r="C6073" s="15" t="s">
        <v>176</v>
      </c>
      <c r="D6073" s="16" t="s">
        <v>432</v>
      </c>
      <c r="E6073" s="17">
        <v>1</v>
      </c>
      <c r="F6073" s="18">
        <v>5.8</v>
      </c>
    </row>
    <row r="6074" spans="2:6" ht="18" customHeight="1" thickBot="1" x14ac:dyDescent="0.3">
      <c r="B6074" s="14">
        <v>46122</v>
      </c>
      <c r="C6074" s="15" t="s">
        <v>177</v>
      </c>
      <c r="D6074" s="16" t="s">
        <v>433</v>
      </c>
      <c r="E6074" s="17">
        <v>1</v>
      </c>
      <c r="F6074" s="18">
        <v>5.8</v>
      </c>
    </row>
    <row r="6075" spans="2:6" ht="18" customHeight="1" thickBot="1" x14ac:dyDescent="0.3">
      <c r="B6075" s="14">
        <v>46122</v>
      </c>
      <c r="C6075" s="15" t="s">
        <v>184</v>
      </c>
      <c r="D6075" s="16" t="s">
        <v>440</v>
      </c>
      <c r="E6075" s="17">
        <v>1</v>
      </c>
      <c r="F6075" s="18">
        <v>5.5</v>
      </c>
    </row>
    <row r="6076" spans="2:6" ht="18" customHeight="1" thickBot="1" x14ac:dyDescent="0.3">
      <c r="B6076" s="14">
        <v>46122</v>
      </c>
      <c r="C6076" s="15" t="s">
        <v>192</v>
      </c>
      <c r="D6076" s="16" t="s">
        <v>448</v>
      </c>
      <c r="E6076" s="17">
        <v>1</v>
      </c>
      <c r="F6076" s="18">
        <v>5.5</v>
      </c>
    </row>
    <row r="6077" spans="2:6" ht="18" customHeight="1" thickBot="1" x14ac:dyDescent="0.3">
      <c r="B6077" s="14">
        <v>46122</v>
      </c>
      <c r="C6077" s="15" t="s">
        <v>195</v>
      </c>
      <c r="D6077" s="16" t="s">
        <v>451</v>
      </c>
      <c r="E6077" s="17">
        <v>10</v>
      </c>
      <c r="F6077" s="18">
        <v>58</v>
      </c>
    </row>
    <row r="6078" spans="2:6" ht="18" customHeight="1" thickBot="1" x14ac:dyDescent="0.3">
      <c r="B6078" s="14">
        <v>46122</v>
      </c>
      <c r="C6078" s="15" t="s">
        <v>196</v>
      </c>
      <c r="D6078" s="16" t="s">
        <v>692</v>
      </c>
      <c r="E6078" s="17">
        <v>1</v>
      </c>
      <c r="F6078" s="18">
        <v>6.5</v>
      </c>
    </row>
    <row r="6079" spans="2:6" ht="18" customHeight="1" thickBot="1" x14ac:dyDescent="0.3">
      <c r="B6079" s="14">
        <v>46122</v>
      </c>
      <c r="C6079" s="15" t="s">
        <v>215</v>
      </c>
      <c r="D6079" s="16" t="s">
        <v>471</v>
      </c>
      <c r="E6079" s="17">
        <v>2</v>
      </c>
      <c r="F6079" s="18">
        <v>13.6</v>
      </c>
    </row>
    <row r="6080" spans="2:6" ht="18" customHeight="1" thickBot="1" x14ac:dyDescent="0.3">
      <c r="B6080" s="14">
        <v>46122</v>
      </c>
      <c r="C6080" s="15" t="s">
        <v>218</v>
      </c>
      <c r="D6080" s="16" t="s">
        <v>655</v>
      </c>
      <c r="E6080" s="17">
        <v>2</v>
      </c>
      <c r="F6080" s="18">
        <v>11</v>
      </c>
    </row>
    <row r="6081" spans="2:6" ht="18" customHeight="1" thickBot="1" x14ac:dyDescent="0.3">
      <c r="B6081" s="14">
        <v>46122</v>
      </c>
      <c r="C6081" s="15" t="s">
        <v>219</v>
      </c>
      <c r="D6081" s="16" t="s">
        <v>475</v>
      </c>
      <c r="E6081" s="17">
        <v>5</v>
      </c>
      <c r="F6081" s="18">
        <v>31.5</v>
      </c>
    </row>
    <row r="6082" spans="2:6" ht="18" customHeight="1" thickBot="1" x14ac:dyDescent="0.3">
      <c r="B6082" s="14">
        <v>46122</v>
      </c>
      <c r="C6082" s="15" t="s">
        <v>221</v>
      </c>
      <c r="D6082" s="16" t="s">
        <v>477</v>
      </c>
      <c r="E6082" s="17">
        <v>1</v>
      </c>
      <c r="F6082" s="18">
        <v>6</v>
      </c>
    </row>
    <row r="6083" spans="2:6" ht="18" customHeight="1" thickBot="1" x14ac:dyDescent="0.3">
      <c r="B6083" s="14">
        <v>46122</v>
      </c>
      <c r="C6083" s="15" t="s">
        <v>225</v>
      </c>
      <c r="D6083" s="16" t="s">
        <v>481</v>
      </c>
      <c r="E6083" s="17">
        <v>1</v>
      </c>
      <c r="F6083" s="18">
        <v>6.3</v>
      </c>
    </row>
    <row r="6084" spans="2:6" ht="18" customHeight="1" thickBot="1" x14ac:dyDescent="0.3">
      <c r="B6084" s="14">
        <v>46122</v>
      </c>
      <c r="C6084" s="15" t="s">
        <v>231</v>
      </c>
      <c r="D6084" s="16" t="s">
        <v>487</v>
      </c>
      <c r="E6084" s="17">
        <v>1</v>
      </c>
      <c r="F6084" s="18">
        <v>6.8</v>
      </c>
    </row>
    <row r="6085" spans="2:6" ht="18" customHeight="1" thickBot="1" x14ac:dyDescent="0.3">
      <c r="B6085" s="14">
        <v>46122</v>
      </c>
      <c r="C6085" s="15" t="s">
        <v>232</v>
      </c>
      <c r="D6085" s="16" t="s">
        <v>488</v>
      </c>
      <c r="E6085" s="17">
        <v>1</v>
      </c>
      <c r="F6085" s="18">
        <v>5.8</v>
      </c>
    </row>
    <row r="6086" spans="2:6" ht="18" customHeight="1" thickBot="1" x14ac:dyDescent="0.3">
      <c r="B6086" s="14">
        <v>46122</v>
      </c>
      <c r="C6086" s="15">
        <v>10021</v>
      </c>
      <c r="D6086" s="16" t="s">
        <v>663</v>
      </c>
      <c r="E6086" s="17">
        <v>1</v>
      </c>
      <c r="F6086" s="18">
        <v>8.9</v>
      </c>
    </row>
    <row r="6087" spans="2:6" ht="18" customHeight="1" thickBot="1" x14ac:dyDescent="0.3">
      <c r="B6087" s="14">
        <v>46122</v>
      </c>
      <c r="C6087" s="15">
        <v>10037</v>
      </c>
      <c r="D6087" s="16" t="s">
        <v>763</v>
      </c>
      <c r="E6087" s="17">
        <v>1</v>
      </c>
      <c r="F6087" s="18">
        <v>8.9</v>
      </c>
    </row>
    <row r="6088" spans="2:6" ht="18" customHeight="1" thickBot="1" x14ac:dyDescent="0.3">
      <c r="B6088" s="14">
        <v>46122</v>
      </c>
      <c r="C6088" s="15">
        <v>10048</v>
      </c>
      <c r="D6088" s="16" t="s">
        <v>722</v>
      </c>
      <c r="E6088" s="17">
        <v>2</v>
      </c>
      <c r="F6088" s="18">
        <v>11</v>
      </c>
    </row>
    <row r="6089" spans="2:6" ht="18" customHeight="1" thickBot="1" x14ac:dyDescent="0.3">
      <c r="B6089" s="14">
        <v>46122</v>
      </c>
      <c r="C6089" s="15">
        <v>10197</v>
      </c>
      <c r="D6089" s="16" t="s">
        <v>764</v>
      </c>
      <c r="E6089" s="17">
        <v>1</v>
      </c>
      <c r="F6089" s="18">
        <v>8.9</v>
      </c>
    </row>
    <row r="6090" spans="2:6" ht="18" customHeight="1" thickBot="1" x14ac:dyDescent="0.3">
      <c r="B6090" s="14">
        <v>46122</v>
      </c>
      <c r="C6090" s="15">
        <v>10228</v>
      </c>
      <c r="D6090" s="16" t="s">
        <v>749</v>
      </c>
      <c r="E6090" s="17">
        <v>1</v>
      </c>
      <c r="F6090" s="18">
        <v>9</v>
      </c>
    </row>
    <row r="6091" spans="2:6" ht="18" customHeight="1" thickBot="1" x14ac:dyDescent="0.3">
      <c r="B6091" s="14">
        <v>46122</v>
      </c>
      <c r="C6091" s="15" t="s">
        <v>116</v>
      </c>
      <c r="D6091" s="16" t="s">
        <v>665</v>
      </c>
      <c r="E6091" s="17">
        <v>1</v>
      </c>
      <c r="F6091" s="18">
        <v>5.5</v>
      </c>
    </row>
    <row r="6092" spans="2:6" ht="18" customHeight="1" thickBot="1" x14ac:dyDescent="0.3">
      <c r="B6092" s="14">
        <v>46122</v>
      </c>
      <c r="C6092" s="15" t="s">
        <v>118</v>
      </c>
      <c r="D6092" s="16" t="s">
        <v>649</v>
      </c>
      <c r="E6092" s="17">
        <v>5</v>
      </c>
      <c r="F6092" s="18">
        <v>27.5</v>
      </c>
    </row>
    <row r="6093" spans="2:6" ht="18" customHeight="1" thickBot="1" x14ac:dyDescent="0.3">
      <c r="B6093" s="14">
        <v>46122</v>
      </c>
      <c r="C6093" s="15" t="s">
        <v>140</v>
      </c>
      <c r="D6093" s="16" t="s">
        <v>396</v>
      </c>
      <c r="E6093" s="17">
        <v>1</v>
      </c>
      <c r="F6093" s="18">
        <v>5</v>
      </c>
    </row>
    <row r="6094" spans="2:6" ht="18" customHeight="1" thickBot="1" x14ac:dyDescent="0.3">
      <c r="B6094" s="14">
        <v>46122</v>
      </c>
      <c r="C6094" s="15" t="s">
        <v>145</v>
      </c>
      <c r="D6094" s="16" t="s">
        <v>401</v>
      </c>
      <c r="E6094" s="17">
        <v>1</v>
      </c>
      <c r="F6094" s="18">
        <v>3.8</v>
      </c>
    </row>
    <row r="6095" spans="2:6" ht="18" customHeight="1" thickBot="1" x14ac:dyDescent="0.3">
      <c r="B6095" s="14">
        <v>46122</v>
      </c>
      <c r="C6095" s="15" t="s">
        <v>148</v>
      </c>
      <c r="D6095" s="16" t="s">
        <v>404</v>
      </c>
      <c r="E6095" s="17">
        <v>2</v>
      </c>
      <c r="F6095" s="18">
        <v>10</v>
      </c>
    </row>
    <row r="6096" spans="2:6" ht="18" customHeight="1" thickBot="1" x14ac:dyDescent="0.3">
      <c r="B6096" s="14">
        <v>46122</v>
      </c>
      <c r="C6096" s="15">
        <v>10155</v>
      </c>
      <c r="D6096" s="16" t="s">
        <v>701</v>
      </c>
      <c r="E6096" s="17">
        <v>2</v>
      </c>
      <c r="F6096" s="18">
        <v>3.4</v>
      </c>
    </row>
    <row r="6097" spans="2:6" ht="18" customHeight="1" thickBot="1" x14ac:dyDescent="0.3">
      <c r="B6097" s="22">
        <v>46122</v>
      </c>
      <c r="C6097" s="23">
        <v>10224</v>
      </c>
      <c r="D6097" s="24" t="s">
        <v>743</v>
      </c>
      <c r="E6097" s="25">
        <v>1</v>
      </c>
      <c r="F6097" s="26">
        <v>1.2</v>
      </c>
    </row>
    <row r="6098" spans="2:6" ht="17.100000000000001" customHeight="1" x14ac:dyDescent="0.25">
      <c r="B6098" s="14">
        <v>46122</v>
      </c>
      <c r="C6098" s="15" t="s">
        <v>103</v>
      </c>
      <c r="D6098" s="16" t="s">
        <v>653</v>
      </c>
      <c r="E6098" s="17">
        <v>1</v>
      </c>
      <c r="F6098" s="18">
        <v>5.8</v>
      </c>
    </row>
    <row r="6099" spans="2:6" ht="18" customHeight="1" thickBot="1" x14ac:dyDescent="0.3">
      <c r="B6099" s="14">
        <v>46122</v>
      </c>
      <c r="C6099" s="15" t="s">
        <v>107</v>
      </c>
      <c r="D6099" s="16" t="s">
        <v>705</v>
      </c>
      <c r="E6099" s="17">
        <v>1</v>
      </c>
      <c r="F6099" s="18">
        <v>5</v>
      </c>
    </row>
    <row r="6100" spans="2:6" ht="18" customHeight="1" thickBot="1" x14ac:dyDescent="0.3">
      <c r="B6100" s="14">
        <v>46122</v>
      </c>
      <c r="C6100" s="15" t="s">
        <v>130</v>
      </c>
      <c r="D6100" s="16" t="s">
        <v>386</v>
      </c>
      <c r="E6100" s="17">
        <v>1</v>
      </c>
      <c r="F6100" s="18">
        <v>5.8</v>
      </c>
    </row>
    <row r="6101" spans="2:6" ht="18" customHeight="1" thickBot="1" x14ac:dyDescent="0.3">
      <c r="B6101" s="14">
        <v>46122</v>
      </c>
      <c r="C6101" s="15" t="s">
        <v>132</v>
      </c>
      <c r="D6101" s="16" t="s">
        <v>388</v>
      </c>
      <c r="E6101" s="17">
        <v>1</v>
      </c>
      <c r="F6101" s="18">
        <v>5.8</v>
      </c>
    </row>
    <row r="6102" spans="2:6" ht="18" customHeight="1" thickBot="1" x14ac:dyDescent="0.3">
      <c r="B6102" s="14">
        <v>46122</v>
      </c>
      <c r="C6102" s="15" t="s">
        <v>138</v>
      </c>
      <c r="D6102" s="16" t="s">
        <v>394</v>
      </c>
      <c r="E6102" s="17">
        <v>1</v>
      </c>
      <c r="F6102" s="18">
        <v>5.5</v>
      </c>
    </row>
    <row r="6103" spans="2:6" ht="18" customHeight="1" thickBot="1" x14ac:dyDescent="0.3">
      <c r="B6103" s="14">
        <v>46122</v>
      </c>
      <c r="C6103" s="15" t="s">
        <v>157</v>
      </c>
      <c r="D6103" s="16" t="s">
        <v>413</v>
      </c>
      <c r="E6103" s="17">
        <v>2</v>
      </c>
      <c r="F6103" s="18">
        <v>13</v>
      </c>
    </row>
    <row r="6104" spans="2:6" ht="18" customHeight="1" thickBot="1" x14ac:dyDescent="0.3">
      <c r="B6104" s="14">
        <v>46122</v>
      </c>
      <c r="C6104" s="15" t="s">
        <v>165</v>
      </c>
      <c r="D6104" s="16" t="s">
        <v>421</v>
      </c>
      <c r="E6104" s="17">
        <v>1</v>
      </c>
      <c r="F6104" s="18">
        <v>6.5</v>
      </c>
    </row>
    <row r="6105" spans="2:6" ht="18" customHeight="1" thickBot="1" x14ac:dyDescent="0.3">
      <c r="B6105" s="14">
        <v>46122</v>
      </c>
      <c r="C6105" s="15" t="s">
        <v>172</v>
      </c>
      <c r="D6105" s="16" t="s">
        <v>643</v>
      </c>
      <c r="E6105" s="17">
        <v>2</v>
      </c>
      <c r="F6105" s="18">
        <v>11.4</v>
      </c>
    </row>
    <row r="6106" spans="2:6" ht="18" customHeight="1" thickBot="1" x14ac:dyDescent="0.3">
      <c r="B6106" s="14">
        <v>46122</v>
      </c>
      <c r="C6106" s="15" t="s">
        <v>174</v>
      </c>
      <c r="D6106" s="16" t="s">
        <v>661</v>
      </c>
      <c r="E6106" s="17">
        <v>1</v>
      </c>
      <c r="F6106" s="18">
        <v>5.8</v>
      </c>
    </row>
    <row r="6107" spans="2:6" ht="18" customHeight="1" thickBot="1" x14ac:dyDescent="0.3">
      <c r="B6107" s="14">
        <v>46122</v>
      </c>
      <c r="C6107" s="15" t="s">
        <v>192</v>
      </c>
      <c r="D6107" s="16" t="s">
        <v>448</v>
      </c>
      <c r="E6107" s="17">
        <v>2</v>
      </c>
      <c r="F6107" s="18">
        <v>11</v>
      </c>
    </row>
    <row r="6108" spans="2:6" ht="18" customHeight="1" thickBot="1" x14ac:dyDescent="0.3">
      <c r="B6108" s="14">
        <v>46122</v>
      </c>
      <c r="C6108" s="15" t="s">
        <v>193</v>
      </c>
      <c r="D6108" s="16" t="s">
        <v>449</v>
      </c>
      <c r="E6108" s="17">
        <v>2</v>
      </c>
      <c r="F6108" s="18">
        <v>13.6</v>
      </c>
    </row>
    <row r="6109" spans="2:6" ht="18" customHeight="1" thickBot="1" x14ac:dyDescent="0.3">
      <c r="B6109" s="14">
        <v>46122</v>
      </c>
      <c r="C6109" s="15" t="s">
        <v>195</v>
      </c>
      <c r="D6109" s="16" t="s">
        <v>451</v>
      </c>
      <c r="E6109" s="17">
        <v>9</v>
      </c>
      <c r="F6109" s="18">
        <v>52.2</v>
      </c>
    </row>
    <row r="6110" spans="2:6" ht="18" customHeight="1" thickBot="1" x14ac:dyDescent="0.3">
      <c r="B6110" s="14">
        <v>46122</v>
      </c>
      <c r="C6110" s="15" t="s">
        <v>201</v>
      </c>
      <c r="D6110" s="16" t="s">
        <v>664</v>
      </c>
      <c r="E6110" s="17">
        <v>1</v>
      </c>
      <c r="F6110" s="18">
        <v>5.8</v>
      </c>
    </row>
    <row r="6111" spans="2:6" ht="18" customHeight="1" thickBot="1" x14ac:dyDescent="0.3">
      <c r="B6111" s="14">
        <v>46122</v>
      </c>
      <c r="C6111" s="15" t="s">
        <v>205</v>
      </c>
      <c r="D6111" s="16" t="s">
        <v>461</v>
      </c>
      <c r="E6111" s="17">
        <v>1</v>
      </c>
      <c r="F6111" s="18">
        <v>5.7</v>
      </c>
    </row>
    <row r="6112" spans="2:6" ht="18" customHeight="1" thickBot="1" x14ac:dyDescent="0.3">
      <c r="B6112" s="14">
        <v>46122</v>
      </c>
      <c r="C6112" s="15" t="s">
        <v>215</v>
      </c>
      <c r="D6112" s="16" t="s">
        <v>471</v>
      </c>
      <c r="E6112" s="17">
        <v>2</v>
      </c>
      <c r="F6112" s="18">
        <v>13.6</v>
      </c>
    </row>
    <row r="6113" spans="2:6" ht="18" customHeight="1" thickBot="1" x14ac:dyDescent="0.3">
      <c r="B6113" s="14">
        <v>46122</v>
      </c>
      <c r="C6113" s="15" t="s">
        <v>216</v>
      </c>
      <c r="D6113" s="16" t="s">
        <v>472</v>
      </c>
      <c r="E6113" s="17">
        <v>1</v>
      </c>
      <c r="F6113" s="18">
        <v>6.3</v>
      </c>
    </row>
    <row r="6114" spans="2:6" ht="18" customHeight="1" thickBot="1" x14ac:dyDescent="0.3">
      <c r="B6114" s="14">
        <v>46122</v>
      </c>
      <c r="C6114" s="15" t="s">
        <v>218</v>
      </c>
      <c r="D6114" s="16" t="s">
        <v>655</v>
      </c>
      <c r="E6114" s="17">
        <v>2</v>
      </c>
      <c r="F6114" s="18">
        <v>11</v>
      </c>
    </row>
    <row r="6115" spans="2:6" ht="18" customHeight="1" thickBot="1" x14ac:dyDescent="0.3">
      <c r="B6115" s="14">
        <v>46122</v>
      </c>
      <c r="C6115" s="15" t="s">
        <v>219</v>
      </c>
      <c r="D6115" s="16" t="s">
        <v>475</v>
      </c>
      <c r="E6115" s="17">
        <v>2</v>
      </c>
      <c r="F6115" s="18">
        <v>12.6</v>
      </c>
    </row>
    <row r="6116" spans="2:6" ht="18" customHeight="1" thickBot="1" x14ac:dyDescent="0.3">
      <c r="B6116" s="14">
        <v>46122</v>
      </c>
      <c r="C6116" s="15" t="s">
        <v>221</v>
      </c>
      <c r="D6116" s="16" t="s">
        <v>477</v>
      </c>
      <c r="E6116" s="17">
        <v>1</v>
      </c>
      <c r="F6116" s="18">
        <v>6</v>
      </c>
    </row>
    <row r="6117" spans="2:6" ht="18" customHeight="1" thickBot="1" x14ac:dyDescent="0.3">
      <c r="B6117" s="14">
        <v>46122</v>
      </c>
      <c r="C6117" s="15" t="s">
        <v>225</v>
      </c>
      <c r="D6117" s="16" t="s">
        <v>481</v>
      </c>
      <c r="E6117" s="17">
        <v>1</v>
      </c>
      <c r="F6117" s="18">
        <v>6.3</v>
      </c>
    </row>
    <row r="6118" spans="2:6" ht="18" customHeight="1" thickBot="1" x14ac:dyDescent="0.3">
      <c r="B6118" s="14">
        <v>46122</v>
      </c>
      <c r="C6118" s="15" t="s">
        <v>226</v>
      </c>
      <c r="D6118" s="16" t="s">
        <v>482</v>
      </c>
      <c r="E6118" s="17">
        <v>1</v>
      </c>
      <c r="F6118" s="18">
        <v>5.8</v>
      </c>
    </row>
    <row r="6119" spans="2:6" ht="18" customHeight="1" thickBot="1" x14ac:dyDescent="0.3">
      <c r="B6119" s="14">
        <v>46122</v>
      </c>
      <c r="C6119" s="15" t="s">
        <v>230</v>
      </c>
      <c r="D6119" s="16" t="s">
        <v>690</v>
      </c>
      <c r="E6119" s="17">
        <v>1</v>
      </c>
      <c r="F6119" s="18">
        <v>6.5</v>
      </c>
    </row>
    <row r="6120" spans="2:6" ht="18" customHeight="1" thickBot="1" x14ac:dyDescent="0.3">
      <c r="B6120" s="14">
        <v>46122</v>
      </c>
      <c r="C6120" s="15" t="s">
        <v>231</v>
      </c>
      <c r="D6120" s="16" t="s">
        <v>487</v>
      </c>
      <c r="E6120" s="17">
        <v>3</v>
      </c>
      <c r="F6120" s="18">
        <v>20.399999999999999</v>
      </c>
    </row>
    <row r="6121" spans="2:6" ht="18" customHeight="1" thickBot="1" x14ac:dyDescent="0.3">
      <c r="B6121" s="14">
        <v>46122</v>
      </c>
      <c r="C6121" s="15" t="s">
        <v>232</v>
      </c>
      <c r="D6121" s="16" t="s">
        <v>488</v>
      </c>
      <c r="E6121" s="17">
        <v>1</v>
      </c>
      <c r="F6121" s="18">
        <v>5.8</v>
      </c>
    </row>
    <row r="6122" spans="2:6" ht="18" customHeight="1" thickBot="1" x14ac:dyDescent="0.3">
      <c r="B6122" s="14">
        <v>46122</v>
      </c>
      <c r="C6122" s="15" t="s">
        <v>235</v>
      </c>
      <c r="D6122" s="16" t="s">
        <v>702</v>
      </c>
      <c r="E6122" s="17">
        <v>2</v>
      </c>
      <c r="F6122" s="18">
        <v>11.6</v>
      </c>
    </row>
    <row r="6123" spans="2:6" ht="18" customHeight="1" thickBot="1" x14ac:dyDescent="0.3">
      <c r="B6123" s="14">
        <v>46122</v>
      </c>
      <c r="C6123" s="15" t="s">
        <v>236</v>
      </c>
      <c r="D6123" s="16" t="s">
        <v>644</v>
      </c>
      <c r="E6123" s="17">
        <v>1</v>
      </c>
      <c r="F6123" s="18">
        <v>6.5</v>
      </c>
    </row>
    <row r="6124" spans="2:6" ht="18" customHeight="1" thickBot="1" x14ac:dyDescent="0.3">
      <c r="B6124" s="14">
        <v>46122</v>
      </c>
      <c r="C6124" s="15" t="s">
        <v>200</v>
      </c>
      <c r="D6124" s="16" t="s">
        <v>646</v>
      </c>
      <c r="E6124" s="17">
        <v>1</v>
      </c>
      <c r="F6124" s="18">
        <v>8</v>
      </c>
    </row>
    <row r="6125" spans="2:6" ht="18" customHeight="1" thickBot="1" x14ac:dyDescent="0.3">
      <c r="B6125" s="14">
        <v>46122</v>
      </c>
      <c r="C6125" s="15" t="s">
        <v>202</v>
      </c>
      <c r="D6125" s="16" t="s">
        <v>699</v>
      </c>
      <c r="E6125" s="17">
        <v>1</v>
      </c>
      <c r="F6125" s="18">
        <v>7.7</v>
      </c>
    </row>
    <row r="6126" spans="2:6" ht="18" customHeight="1" thickBot="1" x14ac:dyDescent="0.3">
      <c r="B6126" s="14">
        <v>46122</v>
      </c>
      <c r="C6126" s="15" t="s">
        <v>116</v>
      </c>
      <c r="D6126" s="16" t="s">
        <v>665</v>
      </c>
      <c r="E6126" s="17">
        <v>1</v>
      </c>
      <c r="F6126" s="18">
        <v>5.5</v>
      </c>
    </row>
    <row r="6127" spans="2:6" ht="18" customHeight="1" thickBot="1" x14ac:dyDescent="0.3">
      <c r="B6127" s="14">
        <v>46122</v>
      </c>
      <c r="C6127" s="15" t="s">
        <v>122</v>
      </c>
      <c r="D6127" s="16" t="s">
        <v>650</v>
      </c>
      <c r="E6127" s="17">
        <v>1</v>
      </c>
      <c r="F6127" s="18">
        <v>5.5</v>
      </c>
    </row>
    <row r="6128" spans="2:6" ht="18" customHeight="1" thickBot="1" x14ac:dyDescent="0.3">
      <c r="B6128" s="14">
        <v>46122</v>
      </c>
      <c r="C6128" s="15" t="s">
        <v>131</v>
      </c>
      <c r="D6128" s="16" t="s">
        <v>387</v>
      </c>
      <c r="E6128" s="17">
        <v>1</v>
      </c>
      <c r="F6128" s="18">
        <v>5.5</v>
      </c>
    </row>
    <row r="6129" spans="2:6" ht="18" customHeight="1" thickBot="1" x14ac:dyDescent="0.3">
      <c r="B6129" s="14">
        <v>46122</v>
      </c>
      <c r="C6129" s="15" t="s">
        <v>140</v>
      </c>
      <c r="D6129" s="16" t="s">
        <v>396</v>
      </c>
      <c r="E6129" s="17">
        <v>1</v>
      </c>
      <c r="F6129" s="18">
        <v>5</v>
      </c>
    </row>
    <row r="6130" spans="2:6" ht="18" customHeight="1" thickBot="1" x14ac:dyDescent="0.3">
      <c r="B6130" s="14">
        <v>46122</v>
      </c>
      <c r="C6130" s="15" t="s">
        <v>145</v>
      </c>
      <c r="D6130" s="16" t="s">
        <v>401</v>
      </c>
      <c r="E6130" s="17">
        <v>1</v>
      </c>
      <c r="F6130" s="18">
        <v>3.8</v>
      </c>
    </row>
    <row r="6131" spans="2:6" ht="18" customHeight="1" thickBot="1" x14ac:dyDescent="0.3">
      <c r="B6131" s="14">
        <v>46122</v>
      </c>
      <c r="C6131" s="15">
        <v>10</v>
      </c>
      <c r="D6131" s="16" t="s">
        <v>700</v>
      </c>
      <c r="E6131" s="17">
        <v>2</v>
      </c>
      <c r="F6131" s="18">
        <v>2</v>
      </c>
    </row>
    <row r="6132" spans="2:6" ht="18" customHeight="1" thickBot="1" x14ac:dyDescent="0.3">
      <c r="B6132" s="14">
        <v>46122</v>
      </c>
      <c r="C6132" s="15">
        <v>10193</v>
      </c>
      <c r="D6132" s="16" t="s">
        <v>731</v>
      </c>
      <c r="E6132" s="17">
        <v>1</v>
      </c>
      <c r="F6132" s="18">
        <v>2.5</v>
      </c>
    </row>
    <row r="6133" spans="2:6" ht="18" customHeight="1" thickBot="1" x14ac:dyDescent="0.3">
      <c r="B6133" s="14">
        <v>46122</v>
      </c>
      <c r="C6133" s="15">
        <v>10194</v>
      </c>
      <c r="D6133" s="16" t="s">
        <v>730</v>
      </c>
      <c r="E6133" s="17">
        <v>1</v>
      </c>
      <c r="F6133" s="18">
        <v>1.7</v>
      </c>
    </row>
    <row r="6134" spans="2:6" ht="18" customHeight="1" thickBot="1" x14ac:dyDescent="0.3">
      <c r="B6134" s="22">
        <v>46122</v>
      </c>
      <c r="C6134" s="23">
        <v>10224</v>
      </c>
      <c r="D6134" s="24" t="s">
        <v>743</v>
      </c>
      <c r="E6134" s="25">
        <v>1</v>
      </c>
      <c r="F6134" s="26">
        <v>1.2</v>
      </c>
    </row>
    <row r="6135" spans="2:6" ht="17.100000000000001" customHeight="1" x14ac:dyDescent="0.25">
      <c r="B6135" s="14">
        <v>46123</v>
      </c>
      <c r="C6135" s="15" t="s">
        <v>106</v>
      </c>
      <c r="D6135" s="16" t="s">
        <v>710</v>
      </c>
      <c r="E6135" s="17">
        <v>1</v>
      </c>
      <c r="F6135" s="18">
        <v>5</v>
      </c>
    </row>
    <row r="6136" spans="2:6" ht="18" customHeight="1" thickBot="1" x14ac:dyDescent="0.3">
      <c r="B6136" s="14">
        <v>46123</v>
      </c>
      <c r="C6136" s="15" t="s">
        <v>110</v>
      </c>
      <c r="D6136" s="16" t="s">
        <v>667</v>
      </c>
      <c r="E6136" s="17">
        <v>2</v>
      </c>
      <c r="F6136" s="18">
        <v>11.6</v>
      </c>
    </row>
    <row r="6137" spans="2:6" ht="18" customHeight="1" thickBot="1" x14ac:dyDescent="0.3">
      <c r="B6137" s="14">
        <v>46123</v>
      </c>
      <c r="C6137" s="15" t="s">
        <v>115</v>
      </c>
      <c r="D6137" s="16" t="s">
        <v>640</v>
      </c>
      <c r="E6137" s="17">
        <v>1</v>
      </c>
      <c r="F6137" s="18">
        <v>5.8</v>
      </c>
    </row>
    <row r="6138" spans="2:6" ht="18" customHeight="1" thickBot="1" x14ac:dyDescent="0.3">
      <c r="B6138" s="14">
        <v>46123</v>
      </c>
      <c r="C6138" s="15" t="s">
        <v>125</v>
      </c>
      <c r="D6138" s="16" t="s">
        <v>381</v>
      </c>
      <c r="E6138" s="17">
        <v>1</v>
      </c>
      <c r="F6138" s="18">
        <v>5.5</v>
      </c>
    </row>
    <row r="6139" spans="2:6" ht="18" customHeight="1" thickBot="1" x14ac:dyDescent="0.3">
      <c r="B6139" s="14">
        <v>46123</v>
      </c>
      <c r="C6139" s="15" t="s">
        <v>130</v>
      </c>
      <c r="D6139" s="16" t="s">
        <v>386</v>
      </c>
      <c r="E6139" s="17">
        <v>3</v>
      </c>
      <c r="F6139" s="18">
        <v>17.399999999999999</v>
      </c>
    </row>
    <row r="6140" spans="2:6" ht="18" customHeight="1" thickBot="1" x14ac:dyDescent="0.3">
      <c r="B6140" s="14">
        <v>46123</v>
      </c>
      <c r="C6140" s="15" t="s">
        <v>136</v>
      </c>
      <c r="D6140" s="16" t="s">
        <v>726</v>
      </c>
      <c r="E6140" s="17">
        <v>1</v>
      </c>
      <c r="F6140" s="18">
        <v>5</v>
      </c>
    </row>
    <row r="6141" spans="2:6" ht="18" customHeight="1" thickBot="1" x14ac:dyDescent="0.3">
      <c r="B6141" s="14">
        <v>46123</v>
      </c>
      <c r="C6141" s="15" t="s">
        <v>138</v>
      </c>
      <c r="D6141" s="16" t="s">
        <v>394</v>
      </c>
      <c r="E6141" s="17">
        <v>1</v>
      </c>
      <c r="F6141" s="18">
        <v>5.5</v>
      </c>
    </row>
    <row r="6142" spans="2:6" ht="18" customHeight="1" thickBot="1" x14ac:dyDescent="0.3">
      <c r="B6142" s="14">
        <v>46123</v>
      </c>
      <c r="C6142" s="15" t="s">
        <v>157</v>
      </c>
      <c r="D6142" s="16" t="s">
        <v>413</v>
      </c>
      <c r="E6142" s="17">
        <v>2</v>
      </c>
      <c r="F6142" s="18">
        <v>13</v>
      </c>
    </row>
    <row r="6143" spans="2:6" ht="18" customHeight="1" thickBot="1" x14ac:dyDescent="0.3">
      <c r="B6143" s="14">
        <v>46123</v>
      </c>
      <c r="C6143" s="15" t="s">
        <v>174</v>
      </c>
      <c r="D6143" s="16" t="s">
        <v>661</v>
      </c>
      <c r="E6143" s="17">
        <v>1</v>
      </c>
      <c r="F6143" s="18">
        <v>5.8</v>
      </c>
    </row>
    <row r="6144" spans="2:6" ht="18" customHeight="1" thickBot="1" x14ac:dyDescent="0.3">
      <c r="B6144" s="14">
        <v>46123</v>
      </c>
      <c r="C6144" s="15" t="s">
        <v>183</v>
      </c>
      <c r="D6144" s="16" t="s">
        <v>439</v>
      </c>
      <c r="E6144" s="17">
        <v>2</v>
      </c>
      <c r="F6144" s="18">
        <v>11</v>
      </c>
    </row>
    <row r="6145" spans="2:6" ht="18" customHeight="1" thickBot="1" x14ac:dyDescent="0.3">
      <c r="B6145" s="14">
        <v>46123</v>
      </c>
      <c r="C6145" s="15" t="s">
        <v>191</v>
      </c>
      <c r="D6145" s="16" t="s">
        <v>447</v>
      </c>
      <c r="E6145" s="17">
        <v>1</v>
      </c>
      <c r="F6145" s="18">
        <v>5.5</v>
      </c>
    </row>
    <row r="6146" spans="2:6" ht="18" customHeight="1" thickBot="1" x14ac:dyDescent="0.3">
      <c r="B6146" s="14">
        <v>46123</v>
      </c>
      <c r="C6146" s="15" t="s">
        <v>195</v>
      </c>
      <c r="D6146" s="16" t="s">
        <v>451</v>
      </c>
      <c r="E6146" s="17">
        <v>6</v>
      </c>
      <c r="F6146" s="18">
        <v>34.799999999999997</v>
      </c>
    </row>
    <row r="6147" spans="2:6" ht="18" customHeight="1" thickBot="1" x14ac:dyDescent="0.3">
      <c r="B6147" s="14">
        <v>46123</v>
      </c>
      <c r="C6147" s="15" t="s">
        <v>215</v>
      </c>
      <c r="D6147" s="16" t="s">
        <v>471</v>
      </c>
      <c r="E6147" s="17">
        <v>4</v>
      </c>
      <c r="F6147" s="18">
        <v>27.2</v>
      </c>
    </row>
    <row r="6148" spans="2:6" ht="18" customHeight="1" thickBot="1" x14ac:dyDescent="0.3">
      <c r="B6148" s="14">
        <v>46123</v>
      </c>
      <c r="C6148" s="15" t="s">
        <v>216</v>
      </c>
      <c r="D6148" s="16" t="s">
        <v>472</v>
      </c>
      <c r="E6148" s="17">
        <v>1</v>
      </c>
      <c r="F6148" s="18">
        <v>6.3</v>
      </c>
    </row>
    <row r="6149" spans="2:6" ht="18" customHeight="1" thickBot="1" x14ac:dyDescent="0.3">
      <c r="B6149" s="14">
        <v>46123</v>
      </c>
      <c r="C6149" s="15" t="s">
        <v>219</v>
      </c>
      <c r="D6149" s="16" t="s">
        <v>475</v>
      </c>
      <c r="E6149" s="17">
        <v>2</v>
      </c>
      <c r="F6149" s="18">
        <v>12.6</v>
      </c>
    </row>
    <row r="6150" spans="2:6" ht="18" customHeight="1" thickBot="1" x14ac:dyDescent="0.3">
      <c r="B6150" s="14">
        <v>46123</v>
      </c>
      <c r="C6150" s="15" t="s">
        <v>223</v>
      </c>
      <c r="D6150" s="16" t="s">
        <v>479</v>
      </c>
      <c r="E6150" s="17">
        <v>2</v>
      </c>
      <c r="F6150" s="18">
        <v>11.6</v>
      </c>
    </row>
    <row r="6151" spans="2:6" ht="18" customHeight="1" thickBot="1" x14ac:dyDescent="0.3">
      <c r="B6151" s="14">
        <v>46123</v>
      </c>
      <c r="C6151" s="15" t="s">
        <v>225</v>
      </c>
      <c r="D6151" s="16" t="s">
        <v>481</v>
      </c>
      <c r="E6151" s="17">
        <v>1</v>
      </c>
      <c r="F6151" s="18">
        <v>6.3</v>
      </c>
    </row>
    <row r="6152" spans="2:6" ht="18" customHeight="1" thickBot="1" x14ac:dyDescent="0.3">
      <c r="B6152" s="14">
        <v>46123</v>
      </c>
      <c r="C6152" s="15" t="s">
        <v>231</v>
      </c>
      <c r="D6152" s="16" t="s">
        <v>487</v>
      </c>
      <c r="E6152" s="17">
        <v>2</v>
      </c>
      <c r="F6152" s="18">
        <v>13.6</v>
      </c>
    </row>
    <row r="6153" spans="2:6" ht="18" customHeight="1" thickBot="1" x14ac:dyDescent="0.3">
      <c r="B6153" s="14">
        <v>46123</v>
      </c>
      <c r="C6153" s="15" t="s">
        <v>232</v>
      </c>
      <c r="D6153" s="16" t="s">
        <v>488</v>
      </c>
      <c r="E6153" s="17">
        <v>1</v>
      </c>
      <c r="F6153" s="18">
        <v>5.8</v>
      </c>
    </row>
    <row r="6154" spans="2:6" ht="18" customHeight="1" thickBot="1" x14ac:dyDescent="0.3">
      <c r="B6154" s="14">
        <v>46123</v>
      </c>
      <c r="C6154" s="15">
        <v>10015</v>
      </c>
      <c r="D6154" s="16" t="s">
        <v>671</v>
      </c>
      <c r="E6154" s="17">
        <v>1</v>
      </c>
      <c r="F6154" s="18">
        <v>7.9</v>
      </c>
    </row>
    <row r="6155" spans="2:6" ht="18" customHeight="1" thickBot="1" x14ac:dyDescent="0.3">
      <c r="B6155" s="14">
        <v>46123</v>
      </c>
      <c r="C6155" s="15">
        <v>10032</v>
      </c>
      <c r="D6155" s="16" t="s">
        <v>714</v>
      </c>
      <c r="E6155" s="17">
        <v>1</v>
      </c>
      <c r="F6155" s="18">
        <v>8.9</v>
      </c>
    </row>
    <row r="6156" spans="2:6" ht="18" customHeight="1" thickBot="1" x14ac:dyDescent="0.3">
      <c r="B6156" s="14">
        <v>46123</v>
      </c>
      <c r="C6156" s="15">
        <v>10034</v>
      </c>
      <c r="D6156" s="16" t="s">
        <v>677</v>
      </c>
      <c r="E6156" s="17">
        <v>1</v>
      </c>
      <c r="F6156" s="18">
        <v>8.9</v>
      </c>
    </row>
    <row r="6157" spans="2:6" ht="18" customHeight="1" thickBot="1" x14ac:dyDescent="0.3">
      <c r="B6157" s="14">
        <v>46123</v>
      </c>
      <c r="C6157" s="15">
        <v>10197</v>
      </c>
      <c r="D6157" s="16" t="s">
        <v>764</v>
      </c>
      <c r="E6157" s="17">
        <v>1</v>
      </c>
      <c r="F6157" s="18">
        <v>8.9</v>
      </c>
    </row>
    <row r="6158" spans="2:6" ht="18" customHeight="1" thickBot="1" x14ac:dyDescent="0.3">
      <c r="B6158" s="14">
        <v>46123</v>
      </c>
      <c r="C6158" s="15">
        <v>10213</v>
      </c>
      <c r="D6158" s="16" t="s">
        <v>765</v>
      </c>
      <c r="E6158" s="17">
        <v>1</v>
      </c>
      <c r="F6158" s="18">
        <v>9.9</v>
      </c>
    </row>
    <row r="6159" spans="2:6" ht="18" customHeight="1" thickBot="1" x14ac:dyDescent="0.3">
      <c r="B6159" s="14">
        <v>46123</v>
      </c>
      <c r="C6159" s="15">
        <v>10230</v>
      </c>
      <c r="D6159" s="16" t="s">
        <v>745</v>
      </c>
      <c r="E6159" s="17">
        <v>1</v>
      </c>
      <c r="F6159" s="18">
        <v>9</v>
      </c>
    </row>
    <row r="6160" spans="2:6" ht="18" customHeight="1" thickBot="1" x14ac:dyDescent="0.3">
      <c r="B6160" s="14">
        <v>46123</v>
      </c>
      <c r="C6160" s="15" t="s">
        <v>116</v>
      </c>
      <c r="D6160" s="16" t="s">
        <v>665</v>
      </c>
      <c r="E6160" s="17">
        <v>1</v>
      </c>
      <c r="F6160" s="18">
        <v>5.5</v>
      </c>
    </row>
    <row r="6161" spans="2:6" ht="18" customHeight="1" thickBot="1" x14ac:dyDescent="0.3">
      <c r="B6161" s="14">
        <v>46123</v>
      </c>
      <c r="C6161" s="15" t="s">
        <v>118</v>
      </c>
      <c r="D6161" s="16" t="s">
        <v>649</v>
      </c>
      <c r="E6161" s="17">
        <v>3</v>
      </c>
      <c r="F6161" s="18">
        <v>16.5</v>
      </c>
    </row>
    <row r="6162" spans="2:6" ht="18" customHeight="1" thickBot="1" x14ac:dyDescent="0.3">
      <c r="B6162" s="14">
        <v>46123</v>
      </c>
      <c r="C6162" s="15" t="s">
        <v>120</v>
      </c>
      <c r="D6162" s="16" t="s">
        <v>693</v>
      </c>
      <c r="E6162" s="17">
        <v>1</v>
      </c>
      <c r="F6162" s="18">
        <v>5.5</v>
      </c>
    </row>
    <row r="6163" spans="2:6" ht="18" customHeight="1" thickBot="1" x14ac:dyDescent="0.3">
      <c r="B6163" s="14">
        <v>46123</v>
      </c>
      <c r="C6163" s="15" t="s">
        <v>122</v>
      </c>
      <c r="D6163" s="16" t="s">
        <v>650</v>
      </c>
      <c r="E6163" s="17">
        <v>2</v>
      </c>
      <c r="F6163" s="18">
        <v>11</v>
      </c>
    </row>
    <row r="6164" spans="2:6" ht="18" customHeight="1" thickBot="1" x14ac:dyDescent="0.3">
      <c r="B6164" s="14">
        <v>46123</v>
      </c>
      <c r="C6164" s="15" t="s">
        <v>131</v>
      </c>
      <c r="D6164" s="16" t="s">
        <v>387</v>
      </c>
      <c r="E6164" s="17">
        <v>1</v>
      </c>
      <c r="F6164" s="18">
        <v>5.5</v>
      </c>
    </row>
    <row r="6165" spans="2:6" ht="18" customHeight="1" thickBot="1" x14ac:dyDescent="0.3">
      <c r="B6165" s="14">
        <v>46123</v>
      </c>
      <c r="C6165" s="15" t="s">
        <v>148</v>
      </c>
      <c r="D6165" s="16" t="s">
        <v>404</v>
      </c>
      <c r="E6165" s="17">
        <v>1</v>
      </c>
      <c r="F6165" s="18">
        <v>5</v>
      </c>
    </row>
    <row r="6166" spans="2:6" ht="18" customHeight="1" thickBot="1" x14ac:dyDescent="0.3">
      <c r="B6166" s="14">
        <v>46123</v>
      </c>
      <c r="C6166" s="15">
        <v>10</v>
      </c>
      <c r="D6166" s="16" t="s">
        <v>700</v>
      </c>
      <c r="E6166" s="17">
        <v>1</v>
      </c>
      <c r="F6166" s="18">
        <v>1</v>
      </c>
    </row>
    <row r="6167" spans="2:6" ht="18" customHeight="1" thickBot="1" x14ac:dyDescent="0.3">
      <c r="B6167" s="14">
        <v>46123</v>
      </c>
      <c r="C6167" s="15">
        <v>10009</v>
      </c>
      <c r="D6167" s="16" t="s">
        <v>660</v>
      </c>
      <c r="E6167" s="17">
        <v>5</v>
      </c>
      <c r="F6167" s="18">
        <v>7.5</v>
      </c>
    </row>
    <row r="6168" spans="2:6" ht="18" customHeight="1" thickBot="1" x14ac:dyDescent="0.3">
      <c r="B6168" s="22">
        <v>46123</v>
      </c>
      <c r="C6168" s="23">
        <v>10193</v>
      </c>
      <c r="D6168" s="24" t="s">
        <v>731</v>
      </c>
      <c r="E6168" s="25">
        <v>1</v>
      </c>
      <c r="F6168" s="26">
        <v>2.5</v>
      </c>
    </row>
    <row r="6169" spans="2:6" ht="17.100000000000001" customHeight="1" x14ac:dyDescent="0.25">
      <c r="B6169" s="14">
        <v>46124</v>
      </c>
      <c r="C6169" s="15" t="s">
        <v>103</v>
      </c>
      <c r="D6169" s="16" t="s">
        <v>653</v>
      </c>
      <c r="E6169" s="17">
        <v>1</v>
      </c>
      <c r="F6169" s="18">
        <v>5.8</v>
      </c>
    </row>
    <row r="6170" spans="2:6" ht="18" customHeight="1" thickBot="1" x14ac:dyDescent="0.3">
      <c r="B6170" s="14">
        <v>46124</v>
      </c>
      <c r="C6170" s="15" t="s">
        <v>106</v>
      </c>
      <c r="D6170" s="16" t="s">
        <v>710</v>
      </c>
      <c r="E6170" s="17">
        <v>2</v>
      </c>
      <c r="F6170" s="18">
        <v>10</v>
      </c>
    </row>
    <row r="6171" spans="2:6" ht="18" customHeight="1" thickBot="1" x14ac:dyDescent="0.3">
      <c r="B6171" s="14">
        <v>46124</v>
      </c>
      <c r="C6171" s="15" t="s">
        <v>107</v>
      </c>
      <c r="D6171" s="16" t="s">
        <v>705</v>
      </c>
      <c r="E6171" s="17">
        <v>1</v>
      </c>
      <c r="F6171" s="18">
        <v>5</v>
      </c>
    </row>
    <row r="6172" spans="2:6" ht="18" customHeight="1" thickBot="1" x14ac:dyDescent="0.3">
      <c r="B6172" s="14">
        <v>46124</v>
      </c>
      <c r="C6172" s="15" t="s">
        <v>110</v>
      </c>
      <c r="D6172" s="16" t="s">
        <v>667</v>
      </c>
      <c r="E6172" s="17">
        <v>2</v>
      </c>
      <c r="F6172" s="18">
        <v>11.6</v>
      </c>
    </row>
    <row r="6173" spans="2:6" ht="18" customHeight="1" thickBot="1" x14ac:dyDescent="0.3">
      <c r="B6173" s="14">
        <v>46124</v>
      </c>
      <c r="C6173" s="15" t="s">
        <v>114</v>
      </c>
      <c r="D6173" s="16" t="s">
        <v>370</v>
      </c>
      <c r="E6173" s="17">
        <v>3</v>
      </c>
      <c r="F6173" s="18">
        <v>16.5</v>
      </c>
    </row>
    <row r="6174" spans="2:6" ht="18" customHeight="1" thickBot="1" x14ac:dyDescent="0.3">
      <c r="B6174" s="14">
        <v>46124</v>
      </c>
      <c r="C6174" s="15" t="s">
        <v>115</v>
      </c>
      <c r="D6174" s="16" t="s">
        <v>640</v>
      </c>
      <c r="E6174" s="17">
        <v>3</v>
      </c>
      <c r="F6174" s="18">
        <v>17.399999999999999</v>
      </c>
    </row>
    <row r="6175" spans="2:6" ht="18" customHeight="1" thickBot="1" x14ac:dyDescent="0.3">
      <c r="B6175" s="14">
        <v>46124</v>
      </c>
      <c r="C6175" s="15" t="s">
        <v>130</v>
      </c>
      <c r="D6175" s="16" t="s">
        <v>386</v>
      </c>
      <c r="E6175" s="17">
        <v>2</v>
      </c>
      <c r="F6175" s="18">
        <v>11.6</v>
      </c>
    </row>
    <row r="6176" spans="2:6" ht="18" customHeight="1" thickBot="1" x14ac:dyDescent="0.3">
      <c r="B6176" s="14">
        <v>46124</v>
      </c>
      <c r="C6176" s="15" t="s">
        <v>132</v>
      </c>
      <c r="D6176" s="16" t="s">
        <v>388</v>
      </c>
      <c r="E6176" s="17">
        <v>1</v>
      </c>
      <c r="F6176" s="18">
        <v>5.8</v>
      </c>
    </row>
    <row r="6177" spans="2:6" ht="18" customHeight="1" thickBot="1" x14ac:dyDescent="0.3">
      <c r="B6177" s="14">
        <v>46124</v>
      </c>
      <c r="C6177" s="15" t="s">
        <v>136</v>
      </c>
      <c r="D6177" s="16" t="s">
        <v>726</v>
      </c>
      <c r="E6177" s="17">
        <v>1</v>
      </c>
      <c r="F6177" s="18">
        <v>5</v>
      </c>
    </row>
    <row r="6178" spans="2:6" ht="18" customHeight="1" thickBot="1" x14ac:dyDescent="0.3">
      <c r="B6178" s="14">
        <v>46124</v>
      </c>
      <c r="C6178" s="15" t="s">
        <v>138</v>
      </c>
      <c r="D6178" s="16" t="s">
        <v>394</v>
      </c>
      <c r="E6178" s="17">
        <v>1</v>
      </c>
      <c r="F6178" s="18">
        <v>5.5</v>
      </c>
    </row>
    <row r="6179" spans="2:6" ht="18" customHeight="1" thickBot="1" x14ac:dyDescent="0.3">
      <c r="B6179" s="14">
        <v>46124</v>
      </c>
      <c r="C6179" s="15" t="s">
        <v>151</v>
      </c>
      <c r="D6179" s="16" t="s">
        <v>407</v>
      </c>
      <c r="E6179" s="17">
        <v>2</v>
      </c>
      <c r="F6179" s="18">
        <v>11</v>
      </c>
    </row>
    <row r="6180" spans="2:6" ht="18" customHeight="1" thickBot="1" x14ac:dyDescent="0.3">
      <c r="B6180" s="14">
        <v>46124</v>
      </c>
      <c r="C6180" s="15" t="s">
        <v>157</v>
      </c>
      <c r="D6180" s="16" t="s">
        <v>413</v>
      </c>
      <c r="E6180" s="17">
        <v>3</v>
      </c>
      <c r="F6180" s="18">
        <v>19.5</v>
      </c>
    </row>
    <row r="6181" spans="2:6" ht="18" customHeight="1" thickBot="1" x14ac:dyDescent="0.3">
      <c r="B6181" s="14">
        <v>46124</v>
      </c>
      <c r="C6181" s="15" t="s">
        <v>163</v>
      </c>
      <c r="D6181" s="16" t="s">
        <v>696</v>
      </c>
      <c r="E6181" s="17">
        <v>1</v>
      </c>
      <c r="F6181" s="18">
        <v>5.8</v>
      </c>
    </row>
    <row r="6182" spans="2:6" ht="18" customHeight="1" thickBot="1" x14ac:dyDescent="0.3">
      <c r="B6182" s="14">
        <v>46124</v>
      </c>
      <c r="C6182" s="15" t="s">
        <v>172</v>
      </c>
      <c r="D6182" s="16" t="s">
        <v>643</v>
      </c>
      <c r="E6182" s="17">
        <v>2</v>
      </c>
      <c r="F6182" s="18">
        <v>11.4</v>
      </c>
    </row>
    <row r="6183" spans="2:6" ht="18" customHeight="1" thickBot="1" x14ac:dyDescent="0.3">
      <c r="B6183" s="14">
        <v>46124</v>
      </c>
      <c r="C6183" s="15" t="s">
        <v>174</v>
      </c>
      <c r="D6183" s="16" t="s">
        <v>661</v>
      </c>
      <c r="E6183" s="17">
        <v>1</v>
      </c>
      <c r="F6183" s="18">
        <v>5.8</v>
      </c>
    </row>
    <row r="6184" spans="2:6" ht="18" customHeight="1" thickBot="1" x14ac:dyDescent="0.3">
      <c r="B6184" s="14">
        <v>46124</v>
      </c>
      <c r="C6184" s="15" t="s">
        <v>177</v>
      </c>
      <c r="D6184" s="16" t="s">
        <v>433</v>
      </c>
      <c r="E6184" s="17">
        <v>1</v>
      </c>
      <c r="F6184" s="18">
        <v>5.8</v>
      </c>
    </row>
    <row r="6185" spans="2:6" ht="18" customHeight="1" thickBot="1" x14ac:dyDescent="0.3">
      <c r="B6185" s="14">
        <v>46124</v>
      </c>
      <c r="C6185" s="15" t="s">
        <v>195</v>
      </c>
      <c r="D6185" s="16" t="s">
        <v>451</v>
      </c>
      <c r="E6185" s="17">
        <v>9</v>
      </c>
      <c r="F6185" s="18">
        <v>52.2</v>
      </c>
    </row>
    <row r="6186" spans="2:6" ht="18" customHeight="1" thickBot="1" x14ac:dyDescent="0.3">
      <c r="B6186" s="14">
        <v>46124</v>
      </c>
      <c r="C6186" s="15" t="s">
        <v>214</v>
      </c>
      <c r="D6186" s="16" t="s">
        <v>654</v>
      </c>
      <c r="E6186" s="17">
        <v>1</v>
      </c>
      <c r="F6186" s="18">
        <v>5.8</v>
      </c>
    </row>
    <row r="6187" spans="2:6" ht="18" customHeight="1" thickBot="1" x14ac:dyDescent="0.3">
      <c r="B6187" s="14">
        <v>46124</v>
      </c>
      <c r="C6187" s="15" t="s">
        <v>215</v>
      </c>
      <c r="D6187" s="16" t="s">
        <v>471</v>
      </c>
      <c r="E6187" s="17">
        <v>7</v>
      </c>
      <c r="F6187" s="18">
        <v>47.6</v>
      </c>
    </row>
    <row r="6188" spans="2:6" ht="18" customHeight="1" thickBot="1" x14ac:dyDescent="0.3">
      <c r="B6188" s="14">
        <v>46124</v>
      </c>
      <c r="C6188" s="15" t="s">
        <v>218</v>
      </c>
      <c r="D6188" s="16" t="s">
        <v>655</v>
      </c>
      <c r="E6188" s="17">
        <v>2</v>
      </c>
      <c r="F6188" s="18">
        <v>11</v>
      </c>
    </row>
    <row r="6189" spans="2:6" ht="18" customHeight="1" thickBot="1" x14ac:dyDescent="0.3">
      <c r="B6189" s="14">
        <v>46124</v>
      </c>
      <c r="C6189" s="15" t="s">
        <v>219</v>
      </c>
      <c r="D6189" s="16" t="s">
        <v>475</v>
      </c>
      <c r="E6189" s="17">
        <v>4</v>
      </c>
      <c r="F6189" s="18">
        <v>25.2</v>
      </c>
    </row>
    <row r="6190" spans="2:6" ht="18" customHeight="1" thickBot="1" x14ac:dyDescent="0.3">
      <c r="B6190" s="14">
        <v>46124</v>
      </c>
      <c r="C6190" s="15" t="s">
        <v>225</v>
      </c>
      <c r="D6190" s="16" t="s">
        <v>481</v>
      </c>
      <c r="E6190" s="17">
        <v>1</v>
      </c>
      <c r="F6190" s="18">
        <v>6.3</v>
      </c>
    </row>
    <row r="6191" spans="2:6" ht="18" customHeight="1" thickBot="1" x14ac:dyDescent="0.3">
      <c r="B6191" s="14">
        <v>46124</v>
      </c>
      <c r="C6191" s="15" t="s">
        <v>226</v>
      </c>
      <c r="D6191" s="16" t="s">
        <v>482</v>
      </c>
      <c r="E6191" s="17">
        <v>2</v>
      </c>
      <c r="F6191" s="18">
        <v>11.6</v>
      </c>
    </row>
    <row r="6192" spans="2:6" ht="18" customHeight="1" thickBot="1" x14ac:dyDescent="0.3">
      <c r="B6192" s="14">
        <v>46124</v>
      </c>
      <c r="C6192" s="15" t="s">
        <v>231</v>
      </c>
      <c r="D6192" s="16" t="s">
        <v>487</v>
      </c>
      <c r="E6192" s="17">
        <v>4</v>
      </c>
      <c r="F6192" s="18">
        <v>27.2</v>
      </c>
    </row>
    <row r="6193" spans="2:6" ht="18" customHeight="1" thickBot="1" x14ac:dyDescent="0.3">
      <c r="B6193" s="14">
        <v>46124</v>
      </c>
      <c r="C6193" s="15" t="s">
        <v>232</v>
      </c>
      <c r="D6193" s="16" t="s">
        <v>488</v>
      </c>
      <c r="E6193" s="17">
        <v>4</v>
      </c>
      <c r="F6193" s="18">
        <v>23.2</v>
      </c>
    </row>
    <row r="6194" spans="2:6" ht="18" customHeight="1" thickBot="1" x14ac:dyDescent="0.3">
      <c r="B6194" s="14">
        <v>46124</v>
      </c>
      <c r="C6194" s="15" t="s">
        <v>235</v>
      </c>
      <c r="D6194" s="16" t="s">
        <v>702</v>
      </c>
      <c r="E6194" s="17">
        <v>2</v>
      </c>
      <c r="F6194" s="18">
        <v>11.6</v>
      </c>
    </row>
    <row r="6195" spans="2:6" ht="18" customHeight="1" thickBot="1" x14ac:dyDescent="0.3">
      <c r="B6195" s="14">
        <v>46124</v>
      </c>
      <c r="C6195" s="15" t="s">
        <v>206</v>
      </c>
      <c r="D6195" s="16" t="s">
        <v>462</v>
      </c>
      <c r="E6195" s="17">
        <v>1</v>
      </c>
      <c r="F6195" s="18">
        <v>3.1</v>
      </c>
    </row>
    <row r="6196" spans="2:6" ht="18" customHeight="1" thickBot="1" x14ac:dyDescent="0.3">
      <c r="B6196" s="14">
        <v>46124</v>
      </c>
      <c r="C6196" s="15" t="s">
        <v>197</v>
      </c>
      <c r="D6196" s="16" t="s">
        <v>684</v>
      </c>
      <c r="E6196" s="17">
        <v>1</v>
      </c>
      <c r="F6196" s="18">
        <v>8</v>
      </c>
    </row>
    <row r="6197" spans="2:6" ht="18" customHeight="1" thickBot="1" x14ac:dyDescent="0.3">
      <c r="B6197" s="14">
        <v>46124</v>
      </c>
      <c r="C6197" s="15">
        <v>10027</v>
      </c>
      <c r="D6197" s="16" t="s">
        <v>647</v>
      </c>
      <c r="E6197" s="17">
        <v>1</v>
      </c>
      <c r="F6197" s="18">
        <v>7.9</v>
      </c>
    </row>
    <row r="6198" spans="2:6" ht="18" customHeight="1" thickBot="1" x14ac:dyDescent="0.3">
      <c r="B6198" s="14">
        <v>46124</v>
      </c>
      <c r="C6198" s="15">
        <v>10197</v>
      </c>
      <c r="D6198" s="16" t="s">
        <v>764</v>
      </c>
      <c r="E6198" s="17">
        <v>1</v>
      </c>
      <c r="F6198" s="18">
        <v>8.9</v>
      </c>
    </row>
    <row r="6199" spans="2:6" ht="18" customHeight="1" thickBot="1" x14ac:dyDescent="0.3">
      <c r="B6199" s="14">
        <v>46124</v>
      </c>
      <c r="C6199" s="15">
        <v>10201</v>
      </c>
      <c r="D6199" s="16" t="s">
        <v>732</v>
      </c>
      <c r="E6199" s="17">
        <v>2</v>
      </c>
      <c r="F6199" s="18">
        <v>17.8</v>
      </c>
    </row>
    <row r="6200" spans="2:6" ht="18" customHeight="1" thickBot="1" x14ac:dyDescent="0.3">
      <c r="B6200" s="14">
        <v>46124</v>
      </c>
      <c r="C6200" s="15">
        <v>10228</v>
      </c>
      <c r="D6200" s="16" t="s">
        <v>749</v>
      </c>
      <c r="E6200" s="17">
        <v>1</v>
      </c>
      <c r="F6200" s="18">
        <v>9</v>
      </c>
    </row>
    <row r="6201" spans="2:6" ht="18" customHeight="1" thickBot="1" x14ac:dyDescent="0.3">
      <c r="B6201" s="14">
        <v>46124</v>
      </c>
      <c r="C6201" s="15" t="s">
        <v>116</v>
      </c>
      <c r="D6201" s="16" t="s">
        <v>665</v>
      </c>
      <c r="E6201" s="17">
        <v>1</v>
      </c>
      <c r="F6201" s="18">
        <v>5.5</v>
      </c>
    </row>
    <row r="6202" spans="2:6" ht="18" customHeight="1" thickBot="1" x14ac:dyDescent="0.3">
      <c r="B6202" s="14">
        <v>46124</v>
      </c>
      <c r="C6202" s="15" t="s">
        <v>118</v>
      </c>
      <c r="D6202" s="16" t="s">
        <v>649</v>
      </c>
      <c r="E6202" s="17">
        <v>2</v>
      </c>
      <c r="F6202" s="18">
        <v>11</v>
      </c>
    </row>
    <row r="6203" spans="2:6" ht="18" customHeight="1" thickBot="1" x14ac:dyDescent="0.3">
      <c r="B6203" s="14">
        <v>46124</v>
      </c>
      <c r="C6203" s="15" t="s">
        <v>119</v>
      </c>
      <c r="D6203" s="16" t="s">
        <v>657</v>
      </c>
      <c r="E6203" s="17">
        <v>3</v>
      </c>
      <c r="F6203" s="18">
        <v>16.5</v>
      </c>
    </row>
    <row r="6204" spans="2:6" ht="18" customHeight="1" thickBot="1" x14ac:dyDescent="0.3">
      <c r="B6204" s="14">
        <v>46124</v>
      </c>
      <c r="C6204" s="15" t="s">
        <v>120</v>
      </c>
      <c r="D6204" s="16" t="s">
        <v>693</v>
      </c>
      <c r="E6204" s="17">
        <v>2</v>
      </c>
      <c r="F6204" s="18">
        <v>11</v>
      </c>
    </row>
    <row r="6205" spans="2:6" ht="18" customHeight="1" thickBot="1" x14ac:dyDescent="0.3">
      <c r="B6205" s="14">
        <v>46124</v>
      </c>
      <c r="C6205" s="15" t="s">
        <v>121</v>
      </c>
      <c r="D6205" s="16" t="s">
        <v>658</v>
      </c>
      <c r="E6205" s="17">
        <v>1</v>
      </c>
      <c r="F6205" s="18">
        <v>5.5</v>
      </c>
    </row>
    <row r="6206" spans="2:6" ht="18" customHeight="1" thickBot="1" x14ac:dyDescent="0.3">
      <c r="B6206" s="14">
        <v>46124</v>
      </c>
      <c r="C6206" s="15" t="s">
        <v>122</v>
      </c>
      <c r="D6206" s="16" t="s">
        <v>650</v>
      </c>
      <c r="E6206" s="17">
        <v>3</v>
      </c>
      <c r="F6206" s="18">
        <v>16.5</v>
      </c>
    </row>
    <row r="6207" spans="2:6" ht="18" customHeight="1" thickBot="1" x14ac:dyDescent="0.3">
      <c r="B6207" s="14">
        <v>46124</v>
      </c>
      <c r="C6207" s="15" t="s">
        <v>140</v>
      </c>
      <c r="D6207" s="16" t="s">
        <v>396</v>
      </c>
      <c r="E6207" s="17">
        <v>1</v>
      </c>
      <c r="F6207" s="18">
        <v>5</v>
      </c>
    </row>
    <row r="6208" spans="2:6" ht="18" customHeight="1" thickBot="1" x14ac:dyDescent="0.3">
      <c r="B6208" s="14">
        <v>46124</v>
      </c>
      <c r="C6208" s="15" t="s">
        <v>143</v>
      </c>
      <c r="D6208" s="16" t="s">
        <v>399</v>
      </c>
      <c r="E6208" s="17">
        <v>1</v>
      </c>
      <c r="F6208" s="18">
        <v>5.5</v>
      </c>
    </row>
    <row r="6209" spans="2:6" ht="18" customHeight="1" thickBot="1" x14ac:dyDescent="0.3">
      <c r="B6209" s="14">
        <v>46124</v>
      </c>
      <c r="C6209" s="15" t="s">
        <v>145</v>
      </c>
      <c r="D6209" s="16" t="s">
        <v>401</v>
      </c>
      <c r="E6209" s="17">
        <v>1</v>
      </c>
      <c r="F6209" s="18">
        <v>3.8</v>
      </c>
    </row>
    <row r="6210" spans="2:6" ht="18" customHeight="1" thickBot="1" x14ac:dyDescent="0.3">
      <c r="B6210" s="14">
        <v>46124</v>
      </c>
      <c r="C6210" s="15" t="s">
        <v>148</v>
      </c>
      <c r="D6210" s="16" t="s">
        <v>404</v>
      </c>
      <c r="E6210" s="17">
        <v>2</v>
      </c>
      <c r="F6210" s="18">
        <v>10</v>
      </c>
    </row>
    <row r="6211" spans="2:6" ht="18" customHeight="1" thickBot="1" x14ac:dyDescent="0.3">
      <c r="B6211" s="22">
        <v>46124</v>
      </c>
      <c r="C6211" s="23">
        <v>10</v>
      </c>
      <c r="D6211" s="24" t="s">
        <v>700</v>
      </c>
      <c r="E6211" s="25">
        <v>1</v>
      </c>
      <c r="F6211" s="26">
        <v>1</v>
      </c>
    </row>
    <row r="6212" spans="2:6" ht="17.100000000000001" customHeight="1" x14ac:dyDescent="0.25">
      <c r="B6212" s="14">
        <v>46125</v>
      </c>
      <c r="C6212" s="15" t="s">
        <v>103</v>
      </c>
      <c r="D6212" s="16" t="s">
        <v>653</v>
      </c>
      <c r="E6212" s="17">
        <v>2</v>
      </c>
      <c r="F6212" s="18">
        <v>11.6</v>
      </c>
    </row>
    <row r="6213" spans="2:6" ht="18" customHeight="1" thickBot="1" x14ac:dyDescent="0.3">
      <c r="B6213" s="14">
        <v>46125</v>
      </c>
      <c r="C6213" s="15" t="s">
        <v>106</v>
      </c>
      <c r="D6213" s="16" t="s">
        <v>710</v>
      </c>
      <c r="E6213" s="17">
        <v>3</v>
      </c>
      <c r="F6213" s="18">
        <v>15</v>
      </c>
    </row>
    <row r="6214" spans="2:6" ht="18" customHeight="1" thickBot="1" x14ac:dyDescent="0.3">
      <c r="B6214" s="14">
        <v>46125</v>
      </c>
      <c r="C6214" s="15" t="s">
        <v>107</v>
      </c>
      <c r="D6214" s="16" t="s">
        <v>705</v>
      </c>
      <c r="E6214" s="17">
        <v>1</v>
      </c>
      <c r="F6214" s="18">
        <v>5</v>
      </c>
    </row>
    <row r="6215" spans="2:6" ht="18" customHeight="1" thickBot="1" x14ac:dyDescent="0.3">
      <c r="B6215" s="14">
        <v>46125</v>
      </c>
      <c r="C6215" s="15" t="s">
        <v>110</v>
      </c>
      <c r="D6215" s="16" t="s">
        <v>667</v>
      </c>
      <c r="E6215" s="17">
        <v>3</v>
      </c>
      <c r="F6215" s="18">
        <v>17.399999999999999</v>
      </c>
    </row>
    <row r="6216" spans="2:6" ht="18" customHeight="1" thickBot="1" x14ac:dyDescent="0.3">
      <c r="B6216" s="14">
        <v>46125</v>
      </c>
      <c r="C6216" s="15" t="s">
        <v>114</v>
      </c>
      <c r="D6216" s="16" t="s">
        <v>370</v>
      </c>
      <c r="E6216" s="17">
        <v>1</v>
      </c>
      <c r="F6216" s="18">
        <v>5.5</v>
      </c>
    </row>
    <row r="6217" spans="2:6" ht="18" customHeight="1" thickBot="1" x14ac:dyDescent="0.3">
      <c r="B6217" s="14">
        <v>46125</v>
      </c>
      <c r="C6217" s="15" t="s">
        <v>115</v>
      </c>
      <c r="D6217" s="16" t="s">
        <v>640</v>
      </c>
      <c r="E6217" s="17">
        <v>1</v>
      </c>
      <c r="F6217" s="18">
        <v>5.8</v>
      </c>
    </row>
    <row r="6218" spans="2:6" ht="18" customHeight="1" thickBot="1" x14ac:dyDescent="0.3">
      <c r="B6218" s="14">
        <v>46125</v>
      </c>
      <c r="C6218" s="15" t="s">
        <v>125</v>
      </c>
      <c r="D6218" s="16" t="s">
        <v>381</v>
      </c>
      <c r="E6218" s="17">
        <v>2</v>
      </c>
      <c r="F6218" s="18">
        <v>11</v>
      </c>
    </row>
    <row r="6219" spans="2:6" ht="18" customHeight="1" thickBot="1" x14ac:dyDescent="0.3">
      <c r="B6219" s="14">
        <v>46125</v>
      </c>
      <c r="C6219" s="15" t="s">
        <v>132</v>
      </c>
      <c r="D6219" s="16" t="s">
        <v>388</v>
      </c>
      <c r="E6219" s="17">
        <v>3</v>
      </c>
      <c r="F6219" s="18">
        <v>17.399999999999999</v>
      </c>
    </row>
    <row r="6220" spans="2:6" ht="18" customHeight="1" thickBot="1" x14ac:dyDescent="0.3">
      <c r="B6220" s="14">
        <v>46125</v>
      </c>
      <c r="C6220" s="15" t="s">
        <v>136</v>
      </c>
      <c r="D6220" s="16" t="s">
        <v>726</v>
      </c>
      <c r="E6220" s="17">
        <v>1</v>
      </c>
      <c r="F6220" s="18">
        <v>5</v>
      </c>
    </row>
    <row r="6221" spans="2:6" ht="18" customHeight="1" thickBot="1" x14ac:dyDescent="0.3">
      <c r="B6221" s="14">
        <v>46125</v>
      </c>
      <c r="C6221" s="15" t="s">
        <v>138</v>
      </c>
      <c r="D6221" s="16" t="s">
        <v>394</v>
      </c>
      <c r="E6221" s="17">
        <v>1</v>
      </c>
      <c r="F6221" s="18">
        <v>5.5</v>
      </c>
    </row>
    <row r="6222" spans="2:6" ht="18" customHeight="1" thickBot="1" x14ac:dyDescent="0.3">
      <c r="B6222" s="14">
        <v>46125</v>
      </c>
      <c r="C6222" s="15" t="s">
        <v>139</v>
      </c>
      <c r="D6222" s="16" t="s">
        <v>395</v>
      </c>
      <c r="E6222" s="17">
        <v>2</v>
      </c>
      <c r="F6222" s="18">
        <v>11</v>
      </c>
    </row>
    <row r="6223" spans="2:6" ht="18" customHeight="1" thickBot="1" x14ac:dyDescent="0.3">
      <c r="B6223" s="14">
        <v>46125</v>
      </c>
      <c r="C6223" s="15" t="s">
        <v>157</v>
      </c>
      <c r="D6223" s="16" t="s">
        <v>413</v>
      </c>
      <c r="E6223" s="17">
        <v>3</v>
      </c>
      <c r="F6223" s="18">
        <v>19.5</v>
      </c>
    </row>
    <row r="6224" spans="2:6" ht="18" customHeight="1" thickBot="1" x14ac:dyDescent="0.3">
      <c r="B6224" s="14">
        <v>46125</v>
      </c>
      <c r="C6224" s="15" t="s">
        <v>160</v>
      </c>
      <c r="D6224" s="16" t="s">
        <v>416</v>
      </c>
      <c r="E6224" s="17">
        <v>2</v>
      </c>
      <c r="F6224" s="18">
        <v>11.6</v>
      </c>
    </row>
    <row r="6225" spans="2:6" ht="18" customHeight="1" thickBot="1" x14ac:dyDescent="0.3">
      <c r="B6225" s="14">
        <v>46125</v>
      </c>
      <c r="C6225" s="15" t="s">
        <v>162</v>
      </c>
      <c r="D6225" s="16" t="s">
        <v>719</v>
      </c>
      <c r="E6225" s="17">
        <v>1</v>
      </c>
      <c r="F6225" s="18">
        <v>6.5</v>
      </c>
    </row>
    <row r="6226" spans="2:6" ht="18" customHeight="1" thickBot="1" x14ac:dyDescent="0.3">
      <c r="B6226" s="14">
        <v>46125</v>
      </c>
      <c r="C6226" s="15" t="s">
        <v>163</v>
      </c>
      <c r="D6226" s="16" t="s">
        <v>696</v>
      </c>
      <c r="E6226" s="17">
        <v>1</v>
      </c>
      <c r="F6226" s="18">
        <v>5.8</v>
      </c>
    </row>
    <row r="6227" spans="2:6" ht="18" customHeight="1" thickBot="1" x14ac:dyDescent="0.3">
      <c r="B6227" s="14">
        <v>46125</v>
      </c>
      <c r="C6227" s="15" t="s">
        <v>167</v>
      </c>
      <c r="D6227" s="16" t="s">
        <v>678</v>
      </c>
      <c r="E6227" s="17">
        <v>2</v>
      </c>
      <c r="F6227" s="18">
        <v>11.6</v>
      </c>
    </row>
    <row r="6228" spans="2:6" ht="18" customHeight="1" thickBot="1" x14ac:dyDescent="0.3">
      <c r="B6228" s="14">
        <v>46125</v>
      </c>
      <c r="C6228" s="15" t="s">
        <v>170</v>
      </c>
      <c r="D6228" s="16" t="s">
        <v>676</v>
      </c>
      <c r="E6228" s="17">
        <v>2</v>
      </c>
      <c r="F6228" s="18">
        <v>11</v>
      </c>
    </row>
    <row r="6229" spans="2:6" ht="18" customHeight="1" thickBot="1" x14ac:dyDescent="0.3">
      <c r="B6229" s="14">
        <v>46125</v>
      </c>
      <c r="C6229" s="15" t="s">
        <v>171</v>
      </c>
      <c r="D6229" s="16" t="s">
        <v>670</v>
      </c>
      <c r="E6229" s="17">
        <v>1</v>
      </c>
      <c r="F6229" s="18">
        <v>6</v>
      </c>
    </row>
    <row r="6230" spans="2:6" ht="18" customHeight="1" thickBot="1" x14ac:dyDescent="0.3">
      <c r="B6230" s="14">
        <v>46125</v>
      </c>
      <c r="C6230" s="15" t="s">
        <v>172</v>
      </c>
      <c r="D6230" s="16" t="s">
        <v>643</v>
      </c>
      <c r="E6230" s="17">
        <v>3</v>
      </c>
      <c r="F6230" s="18">
        <v>17.100000000000001</v>
      </c>
    </row>
    <row r="6231" spans="2:6" ht="18" customHeight="1" thickBot="1" x14ac:dyDescent="0.3">
      <c r="B6231" s="14">
        <v>46125</v>
      </c>
      <c r="C6231" s="15" t="s">
        <v>174</v>
      </c>
      <c r="D6231" s="16" t="s">
        <v>661</v>
      </c>
      <c r="E6231" s="17">
        <v>1</v>
      </c>
      <c r="F6231" s="18">
        <v>5.8</v>
      </c>
    </row>
    <row r="6232" spans="2:6" ht="18" customHeight="1" thickBot="1" x14ac:dyDescent="0.3">
      <c r="B6232" s="14">
        <v>46125</v>
      </c>
      <c r="C6232" s="15" t="s">
        <v>176</v>
      </c>
      <c r="D6232" s="16" t="s">
        <v>432</v>
      </c>
      <c r="E6232" s="17">
        <v>1</v>
      </c>
      <c r="F6232" s="18">
        <v>5.8</v>
      </c>
    </row>
    <row r="6233" spans="2:6" ht="18" customHeight="1" thickBot="1" x14ac:dyDescent="0.3">
      <c r="B6233" s="14">
        <v>46125</v>
      </c>
      <c r="C6233" s="15" t="s">
        <v>183</v>
      </c>
      <c r="D6233" s="16" t="s">
        <v>439</v>
      </c>
      <c r="E6233" s="17">
        <v>1</v>
      </c>
      <c r="F6233" s="18">
        <v>5.5</v>
      </c>
    </row>
    <row r="6234" spans="2:6" ht="18" customHeight="1" thickBot="1" x14ac:dyDescent="0.3">
      <c r="B6234" s="14">
        <v>46125</v>
      </c>
      <c r="C6234" s="15" t="s">
        <v>184</v>
      </c>
      <c r="D6234" s="16" t="s">
        <v>440</v>
      </c>
      <c r="E6234" s="17">
        <v>1</v>
      </c>
      <c r="F6234" s="18">
        <v>5.5</v>
      </c>
    </row>
    <row r="6235" spans="2:6" ht="18" customHeight="1" thickBot="1" x14ac:dyDescent="0.3">
      <c r="B6235" s="14">
        <v>46125</v>
      </c>
      <c r="C6235" s="15" t="s">
        <v>192</v>
      </c>
      <c r="D6235" s="16" t="s">
        <v>448</v>
      </c>
      <c r="E6235" s="17">
        <v>1</v>
      </c>
      <c r="F6235" s="18">
        <v>5.5</v>
      </c>
    </row>
    <row r="6236" spans="2:6" ht="18" customHeight="1" thickBot="1" x14ac:dyDescent="0.3">
      <c r="B6236" s="14">
        <v>46125</v>
      </c>
      <c r="C6236" s="15" t="s">
        <v>193</v>
      </c>
      <c r="D6236" s="16" t="s">
        <v>449</v>
      </c>
      <c r="E6236" s="17">
        <v>1</v>
      </c>
      <c r="F6236" s="18">
        <v>6.8</v>
      </c>
    </row>
    <row r="6237" spans="2:6" ht="18" customHeight="1" thickBot="1" x14ac:dyDescent="0.3">
      <c r="B6237" s="14">
        <v>46125</v>
      </c>
      <c r="C6237" s="15" t="s">
        <v>195</v>
      </c>
      <c r="D6237" s="16" t="s">
        <v>451</v>
      </c>
      <c r="E6237" s="17">
        <v>12</v>
      </c>
      <c r="F6237" s="18">
        <v>69.599999999999994</v>
      </c>
    </row>
    <row r="6238" spans="2:6" ht="18" customHeight="1" thickBot="1" x14ac:dyDescent="0.3">
      <c r="B6238" s="14">
        <v>46125</v>
      </c>
      <c r="C6238" s="15" t="s">
        <v>201</v>
      </c>
      <c r="D6238" s="16" t="s">
        <v>664</v>
      </c>
      <c r="E6238" s="17">
        <v>3</v>
      </c>
      <c r="F6238" s="18">
        <v>17.399999999999999</v>
      </c>
    </row>
    <row r="6239" spans="2:6" ht="18" customHeight="1" thickBot="1" x14ac:dyDescent="0.3">
      <c r="B6239" s="14">
        <v>46125</v>
      </c>
      <c r="C6239" s="15" t="s">
        <v>214</v>
      </c>
      <c r="D6239" s="16" t="s">
        <v>654</v>
      </c>
      <c r="E6239" s="17">
        <v>1</v>
      </c>
      <c r="F6239" s="18">
        <v>5.8</v>
      </c>
    </row>
    <row r="6240" spans="2:6" ht="18" customHeight="1" thickBot="1" x14ac:dyDescent="0.3">
      <c r="B6240" s="14">
        <v>46125</v>
      </c>
      <c r="C6240" s="15" t="s">
        <v>215</v>
      </c>
      <c r="D6240" s="16" t="s">
        <v>471</v>
      </c>
      <c r="E6240" s="17">
        <v>7</v>
      </c>
      <c r="F6240" s="18">
        <v>47.6</v>
      </c>
    </row>
    <row r="6241" spans="2:6" ht="18" customHeight="1" thickBot="1" x14ac:dyDescent="0.3">
      <c r="B6241" s="14">
        <v>46125</v>
      </c>
      <c r="C6241" s="15" t="s">
        <v>218</v>
      </c>
      <c r="D6241" s="16" t="s">
        <v>655</v>
      </c>
      <c r="E6241" s="17">
        <v>1</v>
      </c>
      <c r="F6241" s="18">
        <v>5.5</v>
      </c>
    </row>
    <row r="6242" spans="2:6" ht="18" customHeight="1" thickBot="1" x14ac:dyDescent="0.3">
      <c r="B6242" s="14">
        <v>46125</v>
      </c>
      <c r="C6242" s="15" t="s">
        <v>219</v>
      </c>
      <c r="D6242" s="16" t="s">
        <v>475</v>
      </c>
      <c r="E6242" s="17">
        <v>3</v>
      </c>
      <c r="F6242" s="18">
        <v>18.899999999999999</v>
      </c>
    </row>
    <row r="6243" spans="2:6" ht="18" customHeight="1" thickBot="1" x14ac:dyDescent="0.3">
      <c r="B6243" s="14">
        <v>46125</v>
      </c>
      <c r="C6243" s="15" t="s">
        <v>221</v>
      </c>
      <c r="D6243" s="16" t="s">
        <v>477</v>
      </c>
      <c r="E6243" s="17">
        <v>1</v>
      </c>
      <c r="F6243" s="18">
        <v>6</v>
      </c>
    </row>
    <row r="6244" spans="2:6" ht="18" customHeight="1" thickBot="1" x14ac:dyDescent="0.3">
      <c r="B6244" s="14">
        <v>46125</v>
      </c>
      <c r="C6244" s="15" t="s">
        <v>223</v>
      </c>
      <c r="D6244" s="16" t="s">
        <v>479</v>
      </c>
      <c r="E6244" s="17">
        <v>2</v>
      </c>
      <c r="F6244" s="18">
        <v>11.6</v>
      </c>
    </row>
    <row r="6245" spans="2:6" ht="18" customHeight="1" thickBot="1" x14ac:dyDescent="0.3">
      <c r="B6245" s="14">
        <v>46125</v>
      </c>
      <c r="C6245" s="15" t="s">
        <v>225</v>
      </c>
      <c r="D6245" s="16" t="s">
        <v>481</v>
      </c>
      <c r="E6245" s="17">
        <v>3</v>
      </c>
      <c r="F6245" s="18">
        <v>18.899999999999999</v>
      </c>
    </row>
    <row r="6246" spans="2:6" ht="18" customHeight="1" thickBot="1" x14ac:dyDescent="0.3">
      <c r="B6246" s="14">
        <v>46125</v>
      </c>
      <c r="C6246" s="15" t="s">
        <v>226</v>
      </c>
      <c r="D6246" s="16" t="s">
        <v>482</v>
      </c>
      <c r="E6246" s="17">
        <v>1</v>
      </c>
      <c r="F6246" s="18">
        <v>5.8</v>
      </c>
    </row>
    <row r="6247" spans="2:6" ht="18" customHeight="1" thickBot="1" x14ac:dyDescent="0.3">
      <c r="B6247" s="14">
        <v>46125</v>
      </c>
      <c r="C6247" s="15" t="s">
        <v>231</v>
      </c>
      <c r="D6247" s="16" t="s">
        <v>487</v>
      </c>
      <c r="E6247" s="17">
        <v>2</v>
      </c>
      <c r="F6247" s="18">
        <v>13.6</v>
      </c>
    </row>
    <row r="6248" spans="2:6" ht="18" customHeight="1" thickBot="1" x14ac:dyDescent="0.3">
      <c r="B6248" s="14">
        <v>46125</v>
      </c>
      <c r="C6248" s="15" t="s">
        <v>232</v>
      </c>
      <c r="D6248" s="16" t="s">
        <v>488</v>
      </c>
      <c r="E6248" s="17">
        <v>1</v>
      </c>
      <c r="F6248" s="18">
        <v>5.8</v>
      </c>
    </row>
    <row r="6249" spans="2:6" ht="18" customHeight="1" thickBot="1" x14ac:dyDescent="0.3">
      <c r="B6249" s="14">
        <v>46125</v>
      </c>
      <c r="C6249" s="15" t="s">
        <v>233</v>
      </c>
      <c r="D6249" s="16" t="s">
        <v>709</v>
      </c>
      <c r="E6249" s="17">
        <v>1</v>
      </c>
      <c r="F6249" s="18">
        <v>5.5</v>
      </c>
    </row>
    <row r="6250" spans="2:6" ht="18" customHeight="1" thickBot="1" x14ac:dyDescent="0.3">
      <c r="B6250" s="14">
        <v>46125</v>
      </c>
      <c r="C6250" s="15" t="s">
        <v>236</v>
      </c>
      <c r="D6250" s="16" t="s">
        <v>644</v>
      </c>
      <c r="E6250" s="17">
        <v>1</v>
      </c>
      <c r="F6250" s="18">
        <v>6.5</v>
      </c>
    </row>
    <row r="6251" spans="2:6" ht="18" customHeight="1" thickBot="1" x14ac:dyDescent="0.3">
      <c r="B6251" s="14">
        <v>46125</v>
      </c>
      <c r="C6251" s="15" t="s">
        <v>206</v>
      </c>
      <c r="D6251" s="16" t="s">
        <v>462</v>
      </c>
      <c r="E6251" s="17">
        <v>2</v>
      </c>
      <c r="F6251" s="18">
        <v>6.2</v>
      </c>
    </row>
    <row r="6252" spans="2:6" ht="18" customHeight="1" thickBot="1" x14ac:dyDescent="0.3">
      <c r="B6252" s="14">
        <v>46125</v>
      </c>
      <c r="C6252" s="15" t="s">
        <v>200</v>
      </c>
      <c r="D6252" s="16" t="s">
        <v>646</v>
      </c>
      <c r="E6252" s="17">
        <v>1</v>
      </c>
      <c r="F6252" s="18">
        <v>8</v>
      </c>
    </row>
    <row r="6253" spans="2:6" ht="18" customHeight="1" thickBot="1" x14ac:dyDescent="0.3">
      <c r="B6253" s="14">
        <v>46125</v>
      </c>
      <c r="C6253" s="15" t="s">
        <v>203</v>
      </c>
      <c r="D6253" s="16" t="s">
        <v>694</v>
      </c>
      <c r="E6253" s="17">
        <v>1</v>
      </c>
      <c r="F6253" s="18">
        <v>8.3000000000000007</v>
      </c>
    </row>
    <row r="6254" spans="2:6" ht="18" customHeight="1" thickBot="1" x14ac:dyDescent="0.3">
      <c r="B6254" s="14">
        <v>46125</v>
      </c>
      <c r="C6254" s="15">
        <v>10032</v>
      </c>
      <c r="D6254" s="16" t="s">
        <v>714</v>
      </c>
      <c r="E6254" s="17">
        <v>1</v>
      </c>
      <c r="F6254" s="18">
        <v>8.9</v>
      </c>
    </row>
    <row r="6255" spans="2:6" ht="18" customHeight="1" thickBot="1" x14ac:dyDescent="0.3">
      <c r="B6255" s="14">
        <v>46125</v>
      </c>
      <c r="C6255" s="15">
        <v>10230</v>
      </c>
      <c r="D6255" s="16" t="s">
        <v>745</v>
      </c>
      <c r="E6255" s="17">
        <v>1</v>
      </c>
      <c r="F6255" s="18">
        <v>9</v>
      </c>
    </row>
    <row r="6256" spans="2:6" ht="18" customHeight="1" thickBot="1" x14ac:dyDescent="0.3">
      <c r="B6256" s="14">
        <v>46125</v>
      </c>
      <c r="C6256" s="15">
        <v>10240</v>
      </c>
      <c r="D6256" s="16" t="s">
        <v>766</v>
      </c>
      <c r="E6256" s="17">
        <v>1</v>
      </c>
      <c r="F6256" s="18">
        <v>10</v>
      </c>
    </row>
    <row r="6257" spans="2:6" ht="18" customHeight="1" thickBot="1" x14ac:dyDescent="0.3">
      <c r="B6257" s="14">
        <v>46125</v>
      </c>
      <c r="C6257" s="15" t="s">
        <v>118</v>
      </c>
      <c r="D6257" s="16" t="s">
        <v>649</v>
      </c>
      <c r="E6257" s="17">
        <v>3</v>
      </c>
      <c r="F6257" s="18">
        <v>16.5</v>
      </c>
    </row>
    <row r="6258" spans="2:6" ht="18" customHeight="1" thickBot="1" x14ac:dyDescent="0.3">
      <c r="B6258" s="14">
        <v>46125</v>
      </c>
      <c r="C6258" s="15" t="s">
        <v>119</v>
      </c>
      <c r="D6258" s="16" t="s">
        <v>657</v>
      </c>
      <c r="E6258" s="17">
        <v>2</v>
      </c>
      <c r="F6258" s="18">
        <v>11</v>
      </c>
    </row>
    <row r="6259" spans="2:6" ht="18" customHeight="1" thickBot="1" x14ac:dyDescent="0.3">
      <c r="B6259" s="14">
        <v>46125</v>
      </c>
      <c r="C6259" s="15" t="s">
        <v>120</v>
      </c>
      <c r="D6259" s="16" t="s">
        <v>693</v>
      </c>
      <c r="E6259" s="17">
        <v>1</v>
      </c>
      <c r="F6259" s="18">
        <v>5.5</v>
      </c>
    </row>
    <row r="6260" spans="2:6" ht="18" customHeight="1" thickBot="1" x14ac:dyDescent="0.3">
      <c r="B6260" s="14">
        <v>46125</v>
      </c>
      <c r="C6260" s="15" t="s">
        <v>122</v>
      </c>
      <c r="D6260" s="16" t="s">
        <v>650</v>
      </c>
      <c r="E6260" s="17">
        <v>1</v>
      </c>
      <c r="F6260" s="18">
        <v>5.5</v>
      </c>
    </row>
    <row r="6261" spans="2:6" ht="18" customHeight="1" thickBot="1" x14ac:dyDescent="0.3">
      <c r="B6261" s="14">
        <v>46125</v>
      </c>
      <c r="C6261" s="15" t="s">
        <v>131</v>
      </c>
      <c r="D6261" s="16" t="s">
        <v>387</v>
      </c>
      <c r="E6261" s="17">
        <v>1</v>
      </c>
      <c r="F6261" s="18">
        <v>5.5</v>
      </c>
    </row>
    <row r="6262" spans="2:6" ht="18" customHeight="1" thickBot="1" x14ac:dyDescent="0.3">
      <c r="B6262" s="14">
        <v>46125</v>
      </c>
      <c r="C6262" s="15" t="s">
        <v>134</v>
      </c>
      <c r="D6262" s="16" t="s">
        <v>390</v>
      </c>
      <c r="E6262" s="17">
        <v>1</v>
      </c>
      <c r="F6262" s="18">
        <v>5.5</v>
      </c>
    </row>
    <row r="6263" spans="2:6" ht="18" customHeight="1" thickBot="1" x14ac:dyDescent="0.3">
      <c r="B6263" s="14">
        <v>46125</v>
      </c>
      <c r="C6263" s="15" t="s">
        <v>140</v>
      </c>
      <c r="D6263" s="16" t="s">
        <v>396</v>
      </c>
      <c r="E6263" s="17">
        <v>2</v>
      </c>
      <c r="F6263" s="18">
        <v>10</v>
      </c>
    </row>
    <row r="6264" spans="2:6" ht="18" customHeight="1" thickBot="1" x14ac:dyDescent="0.3">
      <c r="B6264" s="14">
        <v>46125</v>
      </c>
      <c r="C6264" s="15" t="s">
        <v>148</v>
      </c>
      <c r="D6264" s="16" t="s">
        <v>404</v>
      </c>
      <c r="E6264" s="17">
        <v>1</v>
      </c>
      <c r="F6264" s="18">
        <v>5</v>
      </c>
    </row>
    <row r="6265" spans="2:6" ht="18" customHeight="1" thickBot="1" x14ac:dyDescent="0.3">
      <c r="B6265" s="14">
        <v>46125</v>
      </c>
      <c r="C6265" s="15">
        <v>10</v>
      </c>
      <c r="D6265" s="16" t="s">
        <v>700</v>
      </c>
      <c r="E6265" s="17">
        <v>4</v>
      </c>
      <c r="F6265" s="18">
        <v>4</v>
      </c>
    </row>
    <row r="6266" spans="2:6" ht="18" customHeight="1" thickBot="1" x14ac:dyDescent="0.3">
      <c r="B6266" s="14">
        <v>46125</v>
      </c>
      <c r="C6266" s="15">
        <v>10009</v>
      </c>
      <c r="D6266" s="16" t="s">
        <v>660</v>
      </c>
      <c r="E6266" s="17">
        <v>1</v>
      </c>
      <c r="F6266" s="18">
        <v>1.5</v>
      </c>
    </row>
    <row r="6267" spans="2:6" ht="18" customHeight="1" thickBot="1" x14ac:dyDescent="0.3">
      <c r="B6267" s="22">
        <v>46125</v>
      </c>
      <c r="C6267" s="23">
        <v>10194</v>
      </c>
      <c r="D6267" s="24" t="s">
        <v>730</v>
      </c>
      <c r="E6267" s="25">
        <v>2</v>
      </c>
      <c r="F6267" s="26">
        <v>3.4</v>
      </c>
    </row>
    <row r="6268" spans="2:6" ht="17.100000000000001" customHeight="1" x14ac:dyDescent="0.25">
      <c r="B6268" s="14">
        <v>46127</v>
      </c>
      <c r="C6268" s="15" t="s">
        <v>106</v>
      </c>
      <c r="D6268" s="16" t="s">
        <v>710</v>
      </c>
      <c r="E6268" s="17">
        <v>1</v>
      </c>
      <c r="F6268" s="18">
        <v>5</v>
      </c>
    </row>
    <row r="6269" spans="2:6" ht="18" customHeight="1" thickBot="1" x14ac:dyDescent="0.3">
      <c r="B6269" s="14">
        <v>46127</v>
      </c>
      <c r="C6269" s="15" t="s">
        <v>107</v>
      </c>
      <c r="D6269" s="16" t="s">
        <v>705</v>
      </c>
      <c r="E6269" s="17">
        <v>3</v>
      </c>
      <c r="F6269" s="18">
        <v>15</v>
      </c>
    </row>
    <row r="6270" spans="2:6" ht="18" customHeight="1" thickBot="1" x14ac:dyDescent="0.3">
      <c r="B6270" s="14">
        <v>46127</v>
      </c>
      <c r="C6270" s="15" t="s">
        <v>110</v>
      </c>
      <c r="D6270" s="16" t="s">
        <v>667</v>
      </c>
      <c r="E6270" s="17">
        <v>4</v>
      </c>
      <c r="F6270" s="18">
        <v>23.2</v>
      </c>
    </row>
    <row r="6271" spans="2:6" ht="18" customHeight="1" thickBot="1" x14ac:dyDescent="0.3">
      <c r="B6271" s="14">
        <v>46127</v>
      </c>
      <c r="C6271" s="15" t="s">
        <v>138</v>
      </c>
      <c r="D6271" s="16" t="s">
        <v>394</v>
      </c>
      <c r="E6271" s="17">
        <v>1</v>
      </c>
      <c r="F6271" s="18">
        <v>5.5</v>
      </c>
    </row>
    <row r="6272" spans="2:6" ht="18" customHeight="1" thickBot="1" x14ac:dyDescent="0.3">
      <c r="B6272" s="14">
        <v>46127</v>
      </c>
      <c r="C6272" s="15" t="s">
        <v>139</v>
      </c>
      <c r="D6272" s="16" t="s">
        <v>395</v>
      </c>
      <c r="E6272" s="17">
        <v>2</v>
      </c>
      <c r="F6272" s="18">
        <v>11</v>
      </c>
    </row>
    <row r="6273" spans="2:6" ht="18" customHeight="1" thickBot="1" x14ac:dyDescent="0.3">
      <c r="B6273" s="14">
        <v>46127</v>
      </c>
      <c r="C6273" s="15" t="s">
        <v>149</v>
      </c>
      <c r="D6273" s="16" t="s">
        <v>706</v>
      </c>
      <c r="E6273" s="17">
        <v>2</v>
      </c>
      <c r="F6273" s="18">
        <v>11</v>
      </c>
    </row>
    <row r="6274" spans="2:6" ht="18" customHeight="1" thickBot="1" x14ac:dyDescent="0.3">
      <c r="B6274" s="14">
        <v>46127</v>
      </c>
      <c r="C6274" s="15" t="s">
        <v>151</v>
      </c>
      <c r="D6274" s="16" t="s">
        <v>407</v>
      </c>
      <c r="E6274" s="17">
        <v>2</v>
      </c>
      <c r="F6274" s="18">
        <v>11</v>
      </c>
    </row>
    <row r="6275" spans="2:6" ht="18" customHeight="1" thickBot="1" x14ac:dyDescent="0.3">
      <c r="B6275" s="14">
        <v>46127</v>
      </c>
      <c r="C6275" s="15" t="s">
        <v>157</v>
      </c>
      <c r="D6275" s="16" t="s">
        <v>413</v>
      </c>
      <c r="E6275" s="17">
        <v>2</v>
      </c>
      <c r="F6275" s="18">
        <v>13</v>
      </c>
    </row>
    <row r="6276" spans="2:6" ht="18" customHeight="1" thickBot="1" x14ac:dyDescent="0.3">
      <c r="B6276" s="14">
        <v>46127</v>
      </c>
      <c r="C6276" s="15" t="s">
        <v>164</v>
      </c>
      <c r="D6276" s="16" t="s">
        <v>420</v>
      </c>
      <c r="E6276" s="17">
        <v>1</v>
      </c>
      <c r="F6276" s="18">
        <v>5.5</v>
      </c>
    </row>
    <row r="6277" spans="2:6" ht="18" customHeight="1" thickBot="1" x14ac:dyDescent="0.3">
      <c r="B6277" s="14">
        <v>46127</v>
      </c>
      <c r="C6277" s="15" t="s">
        <v>167</v>
      </c>
      <c r="D6277" s="16" t="s">
        <v>678</v>
      </c>
      <c r="E6277" s="17">
        <v>4</v>
      </c>
      <c r="F6277" s="18">
        <v>23.2</v>
      </c>
    </row>
    <row r="6278" spans="2:6" ht="18" customHeight="1" thickBot="1" x14ac:dyDescent="0.3">
      <c r="B6278" s="14">
        <v>46127</v>
      </c>
      <c r="C6278" s="15" t="s">
        <v>170</v>
      </c>
      <c r="D6278" s="16" t="s">
        <v>676</v>
      </c>
      <c r="E6278" s="17">
        <v>1</v>
      </c>
      <c r="F6278" s="18">
        <v>5.5</v>
      </c>
    </row>
    <row r="6279" spans="2:6" ht="18" customHeight="1" thickBot="1" x14ac:dyDescent="0.3">
      <c r="B6279" s="14">
        <v>46127</v>
      </c>
      <c r="C6279" s="15" t="s">
        <v>172</v>
      </c>
      <c r="D6279" s="16" t="s">
        <v>643</v>
      </c>
      <c r="E6279" s="17">
        <v>1</v>
      </c>
      <c r="F6279" s="18">
        <v>5.7</v>
      </c>
    </row>
    <row r="6280" spans="2:6" ht="18" customHeight="1" thickBot="1" x14ac:dyDescent="0.3">
      <c r="B6280" s="14">
        <v>46127</v>
      </c>
      <c r="C6280" s="15" t="s">
        <v>174</v>
      </c>
      <c r="D6280" s="16" t="s">
        <v>661</v>
      </c>
      <c r="E6280" s="17">
        <v>1</v>
      </c>
      <c r="F6280" s="18">
        <v>5.8</v>
      </c>
    </row>
    <row r="6281" spans="2:6" ht="18" customHeight="1" thickBot="1" x14ac:dyDescent="0.3">
      <c r="B6281" s="14">
        <v>46127</v>
      </c>
      <c r="C6281" s="15" t="s">
        <v>176</v>
      </c>
      <c r="D6281" s="16" t="s">
        <v>432</v>
      </c>
      <c r="E6281" s="17">
        <v>1</v>
      </c>
      <c r="F6281" s="18">
        <v>5.8</v>
      </c>
    </row>
    <row r="6282" spans="2:6" ht="18" customHeight="1" thickBot="1" x14ac:dyDescent="0.3">
      <c r="B6282" s="14">
        <v>46127</v>
      </c>
      <c r="C6282" s="15" t="s">
        <v>184</v>
      </c>
      <c r="D6282" s="16" t="s">
        <v>440</v>
      </c>
      <c r="E6282" s="17">
        <v>3</v>
      </c>
      <c r="F6282" s="18">
        <v>16.5</v>
      </c>
    </row>
    <row r="6283" spans="2:6" ht="18" customHeight="1" thickBot="1" x14ac:dyDescent="0.3">
      <c r="B6283" s="14">
        <v>46127</v>
      </c>
      <c r="C6283" s="15" t="s">
        <v>193</v>
      </c>
      <c r="D6283" s="16" t="s">
        <v>449</v>
      </c>
      <c r="E6283" s="17">
        <v>3</v>
      </c>
      <c r="F6283" s="18">
        <v>20.399999999999999</v>
      </c>
    </row>
    <row r="6284" spans="2:6" ht="18" customHeight="1" thickBot="1" x14ac:dyDescent="0.3">
      <c r="B6284" s="14">
        <v>46127</v>
      </c>
      <c r="C6284" s="15" t="s">
        <v>195</v>
      </c>
      <c r="D6284" s="16" t="s">
        <v>451</v>
      </c>
      <c r="E6284" s="17">
        <v>11</v>
      </c>
      <c r="F6284" s="18">
        <v>63.8</v>
      </c>
    </row>
    <row r="6285" spans="2:6" ht="18" customHeight="1" thickBot="1" x14ac:dyDescent="0.3">
      <c r="B6285" s="14">
        <v>46127</v>
      </c>
      <c r="C6285" s="15" t="s">
        <v>201</v>
      </c>
      <c r="D6285" s="16" t="s">
        <v>664</v>
      </c>
      <c r="E6285" s="17">
        <v>1</v>
      </c>
      <c r="F6285" s="18">
        <v>5.8</v>
      </c>
    </row>
    <row r="6286" spans="2:6" ht="18" customHeight="1" thickBot="1" x14ac:dyDescent="0.3">
      <c r="B6286" s="14">
        <v>46127</v>
      </c>
      <c r="C6286" s="15" t="s">
        <v>215</v>
      </c>
      <c r="D6286" s="16" t="s">
        <v>471</v>
      </c>
      <c r="E6286" s="17">
        <v>1</v>
      </c>
      <c r="F6286" s="18">
        <v>6.8</v>
      </c>
    </row>
    <row r="6287" spans="2:6" ht="18" customHeight="1" thickBot="1" x14ac:dyDescent="0.3">
      <c r="B6287" s="14">
        <v>46127</v>
      </c>
      <c r="C6287" s="15" t="s">
        <v>218</v>
      </c>
      <c r="D6287" s="16" t="s">
        <v>655</v>
      </c>
      <c r="E6287" s="17">
        <v>1</v>
      </c>
      <c r="F6287" s="18">
        <v>5.5</v>
      </c>
    </row>
    <row r="6288" spans="2:6" ht="18" customHeight="1" thickBot="1" x14ac:dyDescent="0.3">
      <c r="B6288" s="14">
        <v>46127</v>
      </c>
      <c r="C6288" s="15" t="s">
        <v>219</v>
      </c>
      <c r="D6288" s="16" t="s">
        <v>475</v>
      </c>
      <c r="E6288" s="17">
        <v>4</v>
      </c>
      <c r="F6288" s="18">
        <v>25.2</v>
      </c>
    </row>
    <row r="6289" spans="2:6" ht="18" customHeight="1" thickBot="1" x14ac:dyDescent="0.3">
      <c r="B6289" s="14">
        <v>46127</v>
      </c>
      <c r="C6289" s="15" t="s">
        <v>221</v>
      </c>
      <c r="D6289" s="16" t="s">
        <v>477</v>
      </c>
      <c r="E6289" s="17">
        <v>1</v>
      </c>
      <c r="F6289" s="18">
        <v>6</v>
      </c>
    </row>
    <row r="6290" spans="2:6" ht="18" customHeight="1" thickBot="1" x14ac:dyDescent="0.3">
      <c r="B6290" s="14">
        <v>46127</v>
      </c>
      <c r="C6290" s="15" t="s">
        <v>225</v>
      </c>
      <c r="D6290" s="16" t="s">
        <v>481</v>
      </c>
      <c r="E6290" s="17">
        <v>2</v>
      </c>
      <c r="F6290" s="18">
        <v>12.6</v>
      </c>
    </row>
    <row r="6291" spans="2:6" ht="18" customHeight="1" thickBot="1" x14ac:dyDescent="0.3">
      <c r="B6291" s="14">
        <v>46127</v>
      </c>
      <c r="C6291" s="15" t="s">
        <v>226</v>
      </c>
      <c r="D6291" s="16" t="s">
        <v>482</v>
      </c>
      <c r="E6291" s="17">
        <v>1</v>
      </c>
      <c r="F6291" s="18">
        <v>5.8</v>
      </c>
    </row>
    <row r="6292" spans="2:6" ht="18" customHeight="1" thickBot="1" x14ac:dyDescent="0.3">
      <c r="B6292" s="14">
        <v>46127</v>
      </c>
      <c r="C6292" s="15" t="s">
        <v>231</v>
      </c>
      <c r="D6292" s="16" t="s">
        <v>487</v>
      </c>
      <c r="E6292" s="17">
        <v>3</v>
      </c>
      <c r="F6292" s="18">
        <v>20.399999999999999</v>
      </c>
    </row>
    <row r="6293" spans="2:6" ht="18" customHeight="1" thickBot="1" x14ac:dyDescent="0.3">
      <c r="B6293" s="14">
        <v>46127</v>
      </c>
      <c r="C6293" s="15" t="s">
        <v>232</v>
      </c>
      <c r="D6293" s="16" t="s">
        <v>488</v>
      </c>
      <c r="E6293" s="17">
        <v>1</v>
      </c>
      <c r="F6293" s="18">
        <v>5.8</v>
      </c>
    </row>
    <row r="6294" spans="2:6" ht="18" customHeight="1" thickBot="1" x14ac:dyDescent="0.3">
      <c r="B6294" s="14">
        <v>46127</v>
      </c>
      <c r="C6294" s="15" t="s">
        <v>233</v>
      </c>
      <c r="D6294" s="16" t="s">
        <v>709</v>
      </c>
      <c r="E6294" s="17">
        <v>1</v>
      </c>
      <c r="F6294" s="18">
        <v>5.5</v>
      </c>
    </row>
    <row r="6295" spans="2:6" ht="18" customHeight="1" thickBot="1" x14ac:dyDescent="0.3">
      <c r="B6295" s="14">
        <v>46127</v>
      </c>
      <c r="C6295" s="15" t="s">
        <v>113</v>
      </c>
      <c r="D6295" s="16" t="s">
        <v>645</v>
      </c>
      <c r="E6295" s="17">
        <v>1</v>
      </c>
      <c r="F6295" s="18">
        <v>8</v>
      </c>
    </row>
    <row r="6296" spans="2:6" ht="18" customHeight="1" thickBot="1" x14ac:dyDescent="0.3">
      <c r="B6296" s="14">
        <v>46127</v>
      </c>
      <c r="C6296" s="15" t="s">
        <v>199</v>
      </c>
      <c r="D6296" s="16" t="s">
        <v>674</v>
      </c>
      <c r="E6296" s="17">
        <v>1</v>
      </c>
      <c r="F6296" s="18">
        <v>8.3000000000000007</v>
      </c>
    </row>
    <row r="6297" spans="2:6" ht="18" customHeight="1" thickBot="1" x14ac:dyDescent="0.3">
      <c r="B6297" s="14">
        <v>46127</v>
      </c>
      <c r="C6297" s="15">
        <v>10197</v>
      </c>
      <c r="D6297" s="16" t="s">
        <v>764</v>
      </c>
      <c r="E6297" s="17">
        <v>1</v>
      </c>
      <c r="F6297" s="18">
        <v>8.9</v>
      </c>
    </row>
    <row r="6298" spans="2:6" ht="18" customHeight="1" thickBot="1" x14ac:dyDescent="0.3">
      <c r="B6298" s="14">
        <v>46127</v>
      </c>
      <c r="C6298" s="15">
        <v>10228</v>
      </c>
      <c r="D6298" s="16" t="s">
        <v>749</v>
      </c>
      <c r="E6298" s="17">
        <v>1</v>
      </c>
      <c r="F6298" s="18">
        <v>9</v>
      </c>
    </row>
    <row r="6299" spans="2:6" ht="18" customHeight="1" thickBot="1" x14ac:dyDescent="0.3">
      <c r="B6299" s="14">
        <v>46127</v>
      </c>
      <c r="C6299" s="15" t="s">
        <v>116</v>
      </c>
      <c r="D6299" s="16" t="s">
        <v>665</v>
      </c>
      <c r="E6299" s="17">
        <v>1</v>
      </c>
      <c r="F6299" s="18">
        <v>5.5</v>
      </c>
    </row>
    <row r="6300" spans="2:6" ht="18" customHeight="1" thickBot="1" x14ac:dyDescent="0.3">
      <c r="B6300" s="14">
        <v>46127</v>
      </c>
      <c r="C6300" s="15" t="s">
        <v>120</v>
      </c>
      <c r="D6300" s="16" t="s">
        <v>693</v>
      </c>
      <c r="E6300" s="17">
        <v>2</v>
      </c>
      <c r="F6300" s="18">
        <v>11</v>
      </c>
    </row>
    <row r="6301" spans="2:6" ht="18" customHeight="1" thickBot="1" x14ac:dyDescent="0.3">
      <c r="B6301" s="14">
        <v>46127</v>
      </c>
      <c r="C6301" s="15" t="s">
        <v>122</v>
      </c>
      <c r="D6301" s="16" t="s">
        <v>650</v>
      </c>
      <c r="E6301" s="17">
        <v>5</v>
      </c>
      <c r="F6301" s="18">
        <v>27.5</v>
      </c>
    </row>
    <row r="6302" spans="2:6" ht="18" customHeight="1" thickBot="1" x14ac:dyDescent="0.3">
      <c r="B6302" s="14">
        <v>46127</v>
      </c>
      <c r="C6302" s="15" t="s">
        <v>131</v>
      </c>
      <c r="D6302" s="16" t="s">
        <v>387</v>
      </c>
      <c r="E6302" s="17">
        <v>2</v>
      </c>
      <c r="F6302" s="18">
        <v>11</v>
      </c>
    </row>
    <row r="6303" spans="2:6" ht="18" customHeight="1" thickBot="1" x14ac:dyDescent="0.3">
      <c r="B6303" s="14">
        <v>46127</v>
      </c>
      <c r="C6303" s="15" t="s">
        <v>140</v>
      </c>
      <c r="D6303" s="16" t="s">
        <v>396</v>
      </c>
      <c r="E6303" s="17">
        <v>2</v>
      </c>
      <c r="F6303" s="18">
        <v>10</v>
      </c>
    </row>
    <row r="6304" spans="2:6" ht="18" customHeight="1" thickBot="1" x14ac:dyDescent="0.3">
      <c r="B6304" s="14">
        <v>46127</v>
      </c>
      <c r="C6304" s="15">
        <v>10155</v>
      </c>
      <c r="D6304" s="16" t="s">
        <v>701</v>
      </c>
      <c r="E6304" s="17">
        <v>1</v>
      </c>
      <c r="F6304" s="18">
        <v>1.7</v>
      </c>
    </row>
    <row r="6305" spans="2:6" ht="18" customHeight="1" thickBot="1" x14ac:dyDescent="0.3">
      <c r="B6305" s="22">
        <v>46127</v>
      </c>
      <c r="C6305" s="23">
        <v>10193</v>
      </c>
      <c r="D6305" s="24" t="s">
        <v>731</v>
      </c>
      <c r="E6305" s="25">
        <v>1</v>
      </c>
      <c r="F6305" s="26">
        <v>2.5</v>
      </c>
    </row>
    <row r="6306" spans="2:6" ht="17.100000000000001" customHeight="1" x14ac:dyDescent="0.25">
      <c r="B6306" s="14">
        <v>46127</v>
      </c>
      <c r="C6306" s="15" t="s">
        <v>103</v>
      </c>
      <c r="D6306" s="16" t="s">
        <v>653</v>
      </c>
      <c r="E6306" s="17">
        <v>1</v>
      </c>
      <c r="F6306" s="18">
        <v>5.8</v>
      </c>
    </row>
    <row r="6307" spans="2:6" ht="18" customHeight="1" thickBot="1" x14ac:dyDescent="0.3">
      <c r="B6307" s="14">
        <v>46127</v>
      </c>
      <c r="C6307" s="15" t="s">
        <v>107</v>
      </c>
      <c r="D6307" s="16" t="s">
        <v>705</v>
      </c>
      <c r="E6307" s="17">
        <v>1</v>
      </c>
      <c r="F6307" s="18">
        <v>5</v>
      </c>
    </row>
    <row r="6308" spans="2:6" ht="18" customHeight="1" thickBot="1" x14ac:dyDescent="0.3">
      <c r="B6308" s="14">
        <v>46127</v>
      </c>
      <c r="C6308" s="15" t="s">
        <v>110</v>
      </c>
      <c r="D6308" s="16" t="s">
        <v>667</v>
      </c>
      <c r="E6308" s="17">
        <v>2</v>
      </c>
      <c r="F6308" s="18">
        <v>11.6</v>
      </c>
    </row>
    <row r="6309" spans="2:6" ht="18" customHeight="1" thickBot="1" x14ac:dyDescent="0.3">
      <c r="B6309" s="14">
        <v>46127</v>
      </c>
      <c r="C6309" s="15" t="s">
        <v>132</v>
      </c>
      <c r="D6309" s="16" t="s">
        <v>388</v>
      </c>
      <c r="E6309" s="17">
        <v>2</v>
      </c>
      <c r="F6309" s="18">
        <v>11.6</v>
      </c>
    </row>
    <row r="6310" spans="2:6" ht="18" customHeight="1" thickBot="1" x14ac:dyDescent="0.3">
      <c r="B6310" s="14">
        <v>46127</v>
      </c>
      <c r="C6310" s="15" t="s">
        <v>138</v>
      </c>
      <c r="D6310" s="16" t="s">
        <v>394</v>
      </c>
      <c r="E6310" s="17">
        <v>1</v>
      </c>
      <c r="F6310" s="18">
        <v>5.5</v>
      </c>
    </row>
    <row r="6311" spans="2:6" ht="18" customHeight="1" thickBot="1" x14ac:dyDescent="0.3">
      <c r="B6311" s="14">
        <v>46127</v>
      </c>
      <c r="C6311" s="15" t="s">
        <v>157</v>
      </c>
      <c r="D6311" s="16" t="s">
        <v>413</v>
      </c>
      <c r="E6311" s="17">
        <v>1</v>
      </c>
      <c r="F6311" s="18">
        <v>6.5</v>
      </c>
    </row>
    <row r="6312" spans="2:6" ht="18" customHeight="1" thickBot="1" x14ac:dyDescent="0.3">
      <c r="B6312" s="14">
        <v>46127</v>
      </c>
      <c r="C6312" s="15" t="s">
        <v>162</v>
      </c>
      <c r="D6312" s="16" t="s">
        <v>719</v>
      </c>
      <c r="E6312" s="17">
        <v>1</v>
      </c>
      <c r="F6312" s="18">
        <v>6.5</v>
      </c>
    </row>
    <row r="6313" spans="2:6" ht="18" customHeight="1" thickBot="1" x14ac:dyDescent="0.3">
      <c r="B6313" s="14">
        <v>46127</v>
      </c>
      <c r="C6313" s="15" t="s">
        <v>163</v>
      </c>
      <c r="D6313" s="16" t="s">
        <v>696</v>
      </c>
      <c r="E6313" s="17">
        <v>2</v>
      </c>
      <c r="F6313" s="18">
        <v>11.6</v>
      </c>
    </row>
    <row r="6314" spans="2:6" ht="18" customHeight="1" thickBot="1" x14ac:dyDescent="0.3">
      <c r="B6314" s="14">
        <v>46127</v>
      </c>
      <c r="C6314" s="15" t="s">
        <v>165</v>
      </c>
      <c r="D6314" s="16" t="s">
        <v>421</v>
      </c>
      <c r="E6314" s="17">
        <v>1</v>
      </c>
      <c r="F6314" s="18">
        <v>6.5</v>
      </c>
    </row>
    <row r="6315" spans="2:6" ht="18" customHeight="1" thickBot="1" x14ac:dyDescent="0.3">
      <c r="B6315" s="14">
        <v>46127</v>
      </c>
      <c r="C6315" s="15" t="s">
        <v>176</v>
      </c>
      <c r="D6315" s="16" t="s">
        <v>432</v>
      </c>
      <c r="E6315" s="17">
        <v>1</v>
      </c>
      <c r="F6315" s="18">
        <v>5.8</v>
      </c>
    </row>
    <row r="6316" spans="2:6" ht="18" customHeight="1" thickBot="1" x14ac:dyDescent="0.3">
      <c r="B6316" s="14">
        <v>46127</v>
      </c>
      <c r="C6316" s="15" t="s">
        <v>193</v>
      </c>
      <c r="D6316" s="16" t="s">
        <v>449</v>
      </c>
      <c r="E6316" s="17">
        <v>3</v>
      </c>
      <c r="F6316" s="18">
        <v>20.399999999999999</v>
      </c>
    </row>
    <row r="6317" spans="2:6" ht="18" customHeight="1" thickBot="1" x14ac:dyDescent="0.3">
      <c r="B6317" s="14">
        <v>46127</v>
      </c>
      <c r="C6317" s="15" t="s">
        <v>195</v>
      </c>
      <c r="D6317" s="16" t="s">
        <v>451</v>
      </c>
      <c r="E6317" s="17">
        <v>18</v>
      </c>
      <c r="F6317" s="18">
        <v>104.4</v>
      </c>
    </row>
    <row r="6318" spans="2:6" ht="18" customHeight="1" thickBot="1" x14ac:dyDescent="0.3">
      <c r="B6318" s="14">
        <v>46127</v>
      </c>
      <c r="C6318" s="15" t="s">
        <v>201</v>
      </c>
      <c r="D6318" s="16" t="s">
        <v>664</v>
      </c>
      <c r="E6318" s="17">
        <v>2</v>
      </c>
      <c r="F6318" s="18">
        <v>11.6</v>
      </c>
    </row>
    <row r="6319" spans="2:6" ht="18" customHeight="1" thickBot="1" x14ac:dyDescent="0.3">
      <c r="B6319" s="14">
        <v>46127</v>
      </c>
      <c r="C6319" s="15" t="s">
        <v>215</v>
      </c>
      <c r="D6319" s="16" t="s">
        <v>471</v>
      </c>
      <c r="E6319" s="17">
        <v>4</v>
      </c>
      <c r="F6319" s="18">
        <v>27.2</v>
      </c>
    </row>
    <row r="6320" spans="2:6" ht="18" customHeight="1" thickBot="1" x14ac:dyDescent="0.3">
      <c r="B6320" s="14">
        <v>46127</v>
      </c>
      <c r="C6320" s="15" t="s">
        <v>219</v>
      </c>
      <c r="D6320" s="16" t="s">
        <v>475</v>
      </c>
      <c r="E6320" s="17">
        <v>4</v>
      </c>
      <c r="F6320" s="18">
        <v>25.2</v>
      </c>
    </row>
    <row r="6321" spans="2:6" ht="18" customHeight="1" thickBot="1" x14ac:dyDescent="0.3">
      <c r="B6321" s="14">
        <v>46127</v>
      </c>
      <c r="C6321" s="15" t="s">
        <v>220</v>
      </c>
      <c r="D6321" s="16" t="s">
        <v>656</v>
      </c>
      <c r="E6321" s="17">
        <v>1</v>
      </c>
      <c r="F6321" s="18">
        <v>5.5</v>
      </c>
    </row>
    <row r="6322" spans="2:6" ht="18" customHeight="1" thickBot="1" x14ac:dyDescent="0.3">
      <c r="B6322" s="14">
        <v>46127</v>
      </c>
      <c r="C6322" s="15" t="s">
        <v>225</v>
      </c>
      <c r="D6322" s="16" t="s">
        <v>481</v>
      </c>
      <c r="E6322" s="17">
        <v>1</v>
      </c>
      <c r="F6322" s="18">
        <v>6.3</v>
      </c>
    </row>
    <row r="6323" spans="2:6" ht="18" customHeight="1" thickBot="1" x14ac:dyDescent="0.3">
      <c r="B6323" s="14">
        <v>46127</v>
      </c>
      <c r="C6323" s="15" t="s">
        <v>231</v>
      </c>
      <c r="D6323" s="16" t="s">
        <v>487</v>
      </c>
      <c r="E6323" s="17">
        <v>3</v>
      </c>
      <c r="F6323" s="18">
        <v>20.399999999999999</v>
      </c>
    </row>
    <row r="6324" spans="2:6" ht="18" customHeight="1" thickBot="1" x14ac:dyDescent="0.3">
      <c r="B6324" s="14">
        <v>46127</v>
      </c>
      <c r="C6324" s="15" t="s">
        <v>232</v>
      </c>
      <c r="D6324" s="16" t="s">
        <v>488</v>
      </c>
      <c r="E6324" s="17">
        <v>1</v>
      </c>
      <c r="F6324" s="18">
        <v>5.8</v>
      </c>
    </row>
    <row r="6325" spans="2:6" ht="18" customHeight="1" thickBot="1" x14ac:dyDescent="0.3">
      <c r="B6325" s="14">
        <v>46127</v>
      </c>
      <c r="C6325" s="15" t="s">
        <v>206</v>
      </c>
      <c r="D6325" s="16" t="s">
        <v>462</v>
      </c>
      <c r="E6325" s="17">
        <v>1</v>
      </c>
      <c r="F6325" s="18">
        <v>3.1</v>
      </c>
    </row>
    <row r="6326" spans="2:6" ht="18" customHeight="1" thickBot="1" x14ac:dyDescent="0.3">
      <c r="B6326" s="14">
        <v>46127</v>
      </c>
      <c r="C6326" s="15" t="s">
        <v>200</v>
      </c>
      <c r="D6326" s="16" t="s">
        <v>646</v>
      </c>
      <c r="E6326" s="17">
        <v>1</v>
      </c>
      <c r="F6326" s="18">
        <v>8</v>
      </c>
    </row>
    <row r="6327" spans="2:6" ht="18" customHeight="1" thickBot="1" x14ac:dyDescent="0.3">
      <c r="B6327" s="14">
        <v>46127</v>
      </c>
      <c r="C6327" s="15">
        <v>10230</v>
      </c>
      <c r="D6327" s="16" t="s">
        <v>745</v>
      </c>
      <c r="E6327" s="17">
        <v>1</v>
      </c>
      <c r="F6327" s="18">
        <v>9</v>
      </c>
    </row>
    <row r="6328" spans="2:6" ht="18" customHeight="1" thickBot="1" x14ac:dyDescent="0.3">
      <c r="B6328" s="14">
        <v>46127</v>
      </c>
      <c r="C6328" s="15" t="s">
        <v>117</v>
      </c>
      <c r="D6328" s="16" t="s">
        <v>648</v>
      </c>
      <c r="E6328" s="17">
        <v>1</v>
      </c>
      <c r="F6328" s="18">
        <v>5.5</v>
      </c>
    </row>
    <row r="6329" spans="2:6" ht="18" customHeight="1" thickBot="1" x14ac:dyDescent="0.3">
      <c r="B6329" s="14">
        <v>46127</v>
      </c>
      <c r="C6329" s="15" t="s">
        <v>122</v>
      </c>
      <c r="D6329" s="16" t="s">
        <v>650</v>
      </c>
      <c r="E6329" s="17">
        <v>6</v>
      </c>
      <c r="F6329" s="18">
        <v>33</v>
      </c>
    </row>
    <row r="6330" spans="2:6" ht="18" customHeight="1" thickBot="1" x14ac:dyDescent="0.3">
      <c r="B6330" s="14">
        <v>46127</v>
      </c>
      <c r="C6330" s="15" t="s">
        <v>131</v>
      </c>
      <c r="D6330" s="16" t="s">
        <v>387</v>
      </c>
      <c r="E6330" s="17">
        <v>1</v>
      </c>
      <c r="F6330" s="18">
        <v>5.5</v>
      </c>
    </row>
    <row r="6331" spans="2:6" ht="18" customHeight="1" thickBot="1" x14ac:dyDescent="0.3">
      <c r="B6331" s="14">
        <v>46127</v>
      </c>
      <c r="C6331" s="15" t="s">
        <v>140</v>
      </c>
      <c r="D6331" s="16" t="s">
        <v>396</v>
      </c>
      <c r="E6331" s="17">
        <v>1</v>
      </c>
      <c r="F6331" s="18">
        <v>5</v>
      </c>
    </row>
    <row r="6332" spans="2:6" ht="18" customHeight="1" thickBot="1" x14ac:dyDescent="0.3">
      <c r="B6332" s="14">
        <v>46127</v>
      </c>
      <c r="C6332" s="15" t="s">
        <v>145</v>
      </c>
      <c r="D6332" s="16" t="s">
        <v>401</v>
      </c>
      <c r="E6332" s="17">
        <v>1</v>
      </c>
      <c r="F6332" s="18">
        <v>3.8</v>
      </c>
    </row>
    <row r="6333" spans="2:6" ht="18" customHeight="1" thickBot="1" x14ac:dyDescent="0.3">
      <c r="B6333" s="22">
        <v>46127</v>
      </c>
      <c r="C6333" s="23">
        <v>10224</v>
      </c>
      <c r="D6333" s="24" t="s">
        <v>743</v>
      </c>
      <c r="E6333" s="25">
        <v>1</v>
      </c>
      <c r="F6333" s="26">
        <v>1.2</v>
      </c>
    </row>
    <row r="6334" spans="2:6" ht="17.100000000000001" customHeight="1" x14ac:dyDescent="0.25">
      <c r="B6334" s="14">
        <v>46128</v>
      </c>
      <c r="C6334" s="15" t="s">
        <v>110</v>
      </c>
      <c r="D6334" s="16" t="s">
        <v>667</v>
      </c>
      <c r="E6334" s="17">
        <v>3</v>
      </c>
      <c r="F6334" s="18">
        <v>17.399999999999999</v>
      </c>
    </row>
    <row r="6335" spans="2:6" ht="18" customHeight="1" thickBot="1" x14ac:dyDescent="0.3">
      <c r="B6335" s="14">
        <v>46128</v>
      </c>
      <c r="C6335" s="15" t="s">
        <v>125</v>
      </c>
      <c r="D6335" s="16" t="s">
        <v>381</v>
      </c>
      <c r="E6335" s="17">
        <v>2</v>
      </c>
      <c r="F6335" s="18">
        <v>11</v>
      </c>
    </row>
    <row r="6336" spans="2:6" ht="18" customHeight="1" thickBot="1" x14ac:dyDescent="0.3">
      <c r="B6336" s="14">
        <v>46128</v>
      </c>
      <c r="C6336" s="15" t="s">
        <v>136</v>
      </c>
      <c r="D6336" s="16" t="s">
        <v>726</v>
      </c>
      <c r="E6336" s="17">
        <v>2</v>
      </c>
      <c r="F6336" s="18">
        <v>10.4</v>
      </c>
    </row>
    <row r="6337" spans="2:6" ht="18" customHeight="1" thickBot="1" x14ac:dyDescent="0.3">
      <c r="B6337" s="14">
        <v>46128</v>
      </c>
      <c r="C6337" s="15" t="s">
        <v>138</v>
      </c>
      <c r="D6337" s="16" t="s">
        <v>394</v>
      </c>
      <c r="E6337" s="17">
        <v>1</v>
      </c>
      <c r="F6337" s="18">
        <v>5.5</v>
      </c>
    </row>
    <row r="6338" spans="2:6" ht="18" customHeight="1" thickBot="1" x14ac:dyDescent="0.3">
      <c r="B6338" s="14">
        <v>46128</v>
      </c>
      <c r="C6338" s="15" t="s">
        <v>149</v>
      </c>
      <c r="D6338" s="16" t="s">
        <v>706</v>
      </c>
      <c r="E6338" s="17">
        <v>1</v>
      </c>
      <c r="F6338" s="18">
        <v>5.5</v>
      </c>
    </row>
    <row r="6339" spans="2:6" ht="18" customHeight="1" thickBot="1" x14ac:dyDescent="0.3">
      <c r="B6339" s="14">
        <v>46128</v>
      </c>
      <c r="C6339" s="15" t="s">
        <v>151</v>
      </c>
      <c r="D6339" s="16" t="s">
        <v>407</v>
      </c>
      <c r="E6339" s="17">
        <v>1</v>
      </c>
      <c r="F6339" s="18">
        <v>5.5</v>
      </c>
    </row>
    <row r="6340" spans="2:6" ht="18" customHeight="1" thickBot="1" x14ac:dyDescent="0.3">
      <c r="B6340" s="14">
        <v>46128</v>
      </c>
      <c r="C6340" s="15" t="s">
        <v>157</v>
      </c>
      <c r="D6340" s="16" t="s">
        <v>413</v>
      </c>
      <c r="E6340" s="17">
        <v>2</v>
      </c>
      <c r="F6340" s="18">
        <v>13</v>
      </c>
    </row>
    <row r="6341" spans="2:6" ht="18" customHeight="1" thickBot="1" x14ac:dyDescent="0.3">
      <c r="B6341" s="14">
        <v>46128</v>
      </c>
      <c r="C6341" s="15" t="s">
        <v>169</v>
      </c>
      <c r="D6341" s="16" t="s">
        <v>425</v>
      </c>
      <c r="E6341" s="17">
        <v>1</v>
      </c>
      <c r="F6341" s="18">
        <v>6.3</v>
      </c>
    </row>
    <row r="6342" spans="2:6" ht="18" customHeight="1" thickBot="1" x14ac:dyDescent="0.3">
      <c r="B6342" s="14">
        <v>46128</v>
      </c>
      <c r="C6342" s="15" t="s">
        <v>170</v>
      </c>
      <c r="D6342" s="16" t="s">
        <v>676</v>
      </c>
      <c r="E6342" s="17">
        <v>3</v>
      </c>
      <c r="F6342" s="18">
        <v>16.5</v>
      </c>
    </row>
    <row r="6343" spans="2:6" ht="18" customHeight="1" thickBot="1" x14ac:dyDescent="0.3">
      <c r="B6343" s="14">
        <v>46128</v>
      </c>
      <c r="C6343" s="15" t="s">
        <v>171</v>
      </c>
      <c r="D6343" s="16" t="s">
        <v>670</v>
      </c>
      <c r="E6343" s="17">
        <v>1</v>
      </c>
      <c r="F6343" s="18">
        <v>6</v>
      </c>
    </row>
    <row r="6344" spans="2:6" ht="18" customHeight="1" thickBot="1" x14ac:dyDescent="0.3">
      <c r="B6344" s="14">
        <v>46128</v>
      </c>
      <c r="C6344" s="15" t="s">
        <v>172</v>
      </c>
      <c r="D6344" s="16" t="s">
        <v>643</v>
      </c>
      <c r="E6344" s="17">
        <v>3</v>
      </c>
      <c r="F6344" s="18">
        <v>17.100000000000001</v>
      </c>
    </row>
    <row r="6345" spans="2:6" ht="18" customHeight="1" thickBot="1" x14ac:dyDescent="0.3">
      <c r="B6345" s="14">
        <v>46128</v>
      </c>
      <c r="C6345" s="15" t="s">
        <v>176</v>
      </c>
      <c r="D6345" s="16" t="s">
        <v>432</v>
      </c>
      <c r="E6345" s="17">
        <v>2</v>
      </c>
      <c r="F6345" s="18">
        <v>11.6</v>
      </c>
    </row>
    <row r="6346" spans="2:6" ht="18" customHeight="1" thickBot="1" x14ac:dyDescent="0.3">
      <c r="B6346" s="14">
        <v>46128</v>
      </c>
      <c r="C6346" s="15" t="s">
        <v>179</v>
      </c>
      <c r="D6346" s="16" t="s">
        <v>712</v>
      </c>
      <c r="E6346" s="17">
        <v>1</v>
      </c>
      <c r="F6346" s="18">
        <v>5.5</v>
      </c>
    </row>
    <row r="6347" spans="2:6" ht="18" customHeight="1" thickBot="1" x14ac:dyDescent="0.3">
      <c r="B6347" s="14">
        <v>46128</v>
      </c>
      <c r="C6347" s="15" t="s">
        <v>184</v>
      </c>
      <c r="D6347" s="16" t="s">
        <v>440</v>
      </c>
      <c r="E6347" s="17">
        <v>1</v>
      </c>
      <c r="F6347" s="18">
        <v>5.5</v>
      </c>
    </row>
    <row r="6348" spans="2:6" ht="18" customHeight="1" thickBot="1" x14ac:dyDescent="0.3">
      <c r="B6348" s="14">
        <v>46128</v>
      </c>
      <c r="C6348" s="15" t="s">
        <v>192</v>
      </c>
      <c r="D6348" s="16" t="s">
        <v>448</v>
      </c>
      <c r="E6348" s="17">
        <v>1</v>
      </c>
      <c r="F6348" s="18">
        <v>5.5</v>
      </c>
    </row>
    <row r="6349" spans="2:6" ht="18" customHeight="1" thickBot="1" x14ac:dyDescent="0.3">
      <c r="B6349" s="14">
        <v>46128</v>
      </c>
      <c r="C6349" s="15" t="s">
        <v>195</v>
      </c>
      <c r="D6349" s="16" t="s">
        <v>451</v>
      </c>
      <c r="E6349" s="17">
        <v>5</v>
      </c>
      <c r="F6349" s="18">
        <v>29</v>
      </c>
    </row>
    <row r="6350" spans="2:6" ht="18" customHeight="1" thickBot="1" x14ac:dyDescent="0.3">
      <c r="B6350" s="14">
        <v>46128</v>
      </c>
      <c r="C6350" s="15" t="s">
        <v>215</v>
      </c>
      <c r="D6350" s="16" t="s">
        <v>471</v>
      </c>
      <c r="E6350" s="17">
        <v>2</v>
      </c>
      <c r="F6350" s="18">
        <v>13.6</v>
      </c>
    </row>
    <row r="6351" spans="2:6" ht="18" customHeight="1" thickBot="1" x14ac:dyDescent="0.3">
      <c r="B6351" s="14">
        <v>46128</v>
      </c>
      <c r="C6351" s="15" t="s">
        <v>218</v>
      </c>
      <c r="D6351" s="16" t="s">
        <v>655</v>
      </c>
      <c r="E6351" s="17">
        <v>2</v>
      </c>
      <c r="F6351" s="18">
        <v>11</v>
      </c>
    </row>
    <row r="6352" spans="2:6" ht="18" customHeight="1" thickBot="1" x14ac:dyDescent="0.3">
      <c r="B6352" s="14">
        <v>46128</v>
      </c>
      <c r="C6352" s="15" t="s">
        <v>219</v>
      </c>
      <c r="D6352" s="16" t="s">
        <v>475</v>
      </c>
      <c r="E6352" s="17">
        <v>5</v>
      </c>
      <c r="F6352" s="18">
        <v>31.5</v>
      </c>
    </row>
    <row r="6353" spans="2:6" ht="18" customHeight="1" thickBot="1" x14ac:dyDescent="0.3">
      <c r="B6353" s="14">
        <v>46128</v>
      </c>
      <c r="C6353" s="15" t="s">
        <v>220</v>
      </c>
      <c r="D6353" s="16" t="s">
        <v>656</v>
      </c>
      <c r="E6353" s="17">
        <v>2</v>
      </c>
      <c r="F6353" s="18">
        <v>11</v>
      </c>
    </row>
    <row r="6354" spans="2:6" ht="18" customHeight="1" thickBot="1" x14ac:dyDescent="0.3">
      <c r="B6354" s="14">
        <v>46128</v>
      </c>
      <c r="C6354" s="15" t="s">
        <v>225</v>
      </c>
      <c r="D6354" s="16" t="s">
        <v>481</v>
      </c>
      <c r="E6354" s="17">
        <v>1</v>
      </c>
      <c r="F6354" s="18">
        <v>6.3</v>
      </c>
    </row>
    <row r="6355" spans="2:6" ht="18" customHeight="1" thickBot="1" x14ac:dyDescent="0.3">
      <c r="B6355" s="14">
        <v>46128</v>
      </c>
      <c r="C6355" s="15" t="s">
        <v>226</v>
      </c>
      <c r="D6355" s="16" t="s">
        <v>482</v>
      </c>
      <c r="E6355" s="17">
        <v>2</v>
      </c>
      <c r="F6355" s="18">
        <v>11.6</v>
      </c>
    </row>
    <row r="6356" spans="2:6" ht="18" customHeight="1" thickBot="1" x14ac:dyDescent="0.3">
      <c r="B6356" s="14">
        <v>46128</v>
      </c>
      <c r="C6356" s="15" t="s">
        <v>227</v>
      </c>
      <c r="D6356" s="16" t="s">
        <v>483</v>
      </c>
      <c r="E6356" s="17">
        <v>2</v>
      </c>
      <c r="F6356" s="18">
        <v>13</v>
      </c>
    </row>
    <row r="6357" spans="2:6" ht="18" customHeight="1" thickBot="1" x14ac:dyDescent="0.3">
      <c r="B6357" s="14">
        <v>46128</v>
      </c>
      <c r="C6357" s="15" t="s">
        <v>231</v>
      </c>
      <c r="D6357" s="16" t="s">
        <v>487</v>
      </c>
      <c r="E6357" s="17">
        <v>1</v>
      </c>
      <c r="F6357" s="18">
        <v>6.8</v>
      </c>
    </row>
    <row r="6358" spans="2:6" ht="18" customHeight="1" thickBot="1" x14ac:dyDescent="0.3">
      <c r="B6358" s="14">
        <v>46128</v>
      </c>
      <c r="C6358" s="15" t="s">
        <v>105</v>
      </c>
      <c r="D6358" s="16" t="s">
        <v>681</v>
      </c>
      <c r="E6358" s="17">
        <v>1</v>
      </c>
      <c r="F6358" s="18">
        <v>10.7</v>
      </c>
    </row>
    <row r="6359" spans="2:6" ht="18" customHeight="1" thickBot="1" x14ac:dyDescent="0.3">
      <c r="B6359" s="14">
        <v>46128</v>
      </c>
      <c r="C6359" s="15" t="s">
        <v>198</v>
      </c>
      <c r="D6359" s="16" t="s">
        <v>686</v>
      </c>
      <c r="E6359" s="17">
        <v>1</v>
      </c>
      <c r="F6359" s="18">
        <v>8</v>
      </c>
    </row>
    <row r="6360" spans="2:6" ht="18" customHeight="1" thickBot="1" x14ac:dyDescent="0.3">
      <c r="B6360" s="14">
        <v>46128</v>
      </c>
      <c r="C6360" s="15" t="s">
        <v>200</v>
      </c>
      <c r="D6360" s="16" t="s">
        <v>646</v>
      </c>
      <c r="E6360" s="17">
        <v>1</v>
      </c>
      <c r="F6360" s="18">
        <v>8</v>
      </c>
    </row>
    <row r="6361" spans="2:6" ht="18" customHeight="1" thickBot="1" x14ac:dyDescent="0.3">
      <c r="B6361" s="14">
        <v>46128</v>
      </c>
      <c r="C6361" s="15">
        <v>10032</v>
      </c>
      <c r="D6361" s="16" t="s">
        <v>714</v>
      </c>
      <c r="E6361" s="17">
        <v>1</v>
      </c>
      <c r="F6361" s="18">
        <v>8.9</v>
      </c>
    </row>
    <row r="6362" spans="2:6" ht="18" customHeight="1" thickBot="1" x14ac:dyDescent="0.3">
      <c r="B6362" s="14">
        <v>46128</v>
      </c>
      <c r="C6362" s="15">
        <v>10033</v>
      </c>
      <c r="D6362" s="16" t="s">
        <v>682</v>
      </c>
      <c r="E6362" s="17">
        <v>1</v>
      </c>
      <c r="F6362" s="18">
        <v>8.9</v>
      </c>
    </row>
    <row r="6363" spans="2:6" ht="18" customHeight="1" thickBot="1" x14ac:dyDescent="0.3">
      <c r="B6363" s="14">
        <v>46128</v>
      </c>
      <c r="C6363" s="15">
        <v>10034</v>
      </c>
      <c r="D6363" s="16" t="s">
        <v>677</v>
      </c>
      <c r="E6363" s="17">
        <v>1</v>
      </c>
      <c r="F6363" s="18">
        <v>8.9</v>
      </c>
    </row>
    <row r="6364" spans="2:6" ht="18" customHeight="1" thickBot="1" x14ac:dyDescent="0.3">
      <c r="B6364" s="14">
        <v>46128</v>
      </c>
      <c r="C6364" s="15" t="s">
        <v>116</v>
      </c>
      <c r="D6364" s="16" t="s">
        <v>665</v>
      </c>
      <c r="E6364" s="17">
        <v>1</v>
      </c>
      <c r="F6364" s="18">
        <v>5.5</v>
      </c>
    </row>
    <row r="6365" spans="2:6" ht="18" customHeight="1" thickBot="1" x14ac:dyDescent="0.3">
      <c r="B6365" s="14">
        <v>46128</v>
      </c>
      <c r="C6365" s="15" t="s">
        <v>121</v>
      </c>
      <c r="D6365" s="16" t="s">
        <v>658</v>
      </c>
      <c r="E6365" s="17">
        <v>2</v>
      </c>
      <c r="F6365" s="18">
        <v>11</v>
      </c>
    </row>
    <row r="6366" spans="2:6" ht="18" customHeight="1" thickBot="1" x14ac:dyDescent="0.3">
      <c r="B6366" s="14">
        <v>46128</v>
      </c>
      <c r="C6366" s="15" t="s">
        <v>122</v>
      </c>
      <c r="D6366" s="16" t="s">
        <v>650</v>
      </c>
      <c r="E6366" s="17">
        <v>1</v>
      </c>
      <c r="F6366" s="18">
        <v>5.5</v>
      </c>
    </row>
    <row r="6367" spans="2:6" ht="18" customHeight="1" thickBot="1" x14ac:dyDescent="0.3">
      <c r="B6367" s="14">
        <v>46128</v>
      </c>
      <c r="C6367" s="15" t="s">
        <v>131</v>
      </c>
      <c r="D6367" s="16" t="s">
        <v>387</v>
      </c>
      <c r="E6367" s="17">
        <v>1</v>
      </c>
      <c r="F6367" s="18">
        <v>5.5</v>
      </c>
    </row>
    <row r="6368" spans="2:6" ht="18" customHeight="1" thickBot="1" x14ac:dyDescent="0.3">
      <c r="B6368" s="14">
        <v>46128</v>
      </c>
      <c r="C6368" s="15" t="s">
        <v>140</v>
      </c>
      <c r="D6368" s="16" t="s">
        <v>396</v>
      </c>
      <c r="E6368" s="17">
        <v>3</v>
      </c>
      <c r="F6368" s="18">
        <v>15</v>
      </c>
    </row>
    <row r="6369" spans="2:6" ht="18" customHeight="1" thickBot="1" x14ac:dyDescent="0.3">
      <c r="B6369" s="14">
        <v>46128</v>
      </c>
      <c r="C6369" s="15" t="s">
        <v>145</v>
      </c>
      <c r="D6369" s="16" t="s">
        <v>401</v>
      </c>
      <c r="E6369" s="17">
        <v>2</v>
      </c>
      <c r="F6369" s="18">
        <v>7.6</v>
      </c>
    </row>
    <row r="6370" spans="2:6" ht="18" customHeight="1" thickBot="1" x14ac:dyDescent="0.3">
      <c r="B6370" s="14">
        <v>46128</v>
      </c>
      <c r="C6370" s="15">
        <v>10</v>
      </c>
      <c r="D6370" s="16" t="s">
        <v>700</v>
      </c>
      <c r="E6370" s="17">
        <v>3</v>
      </c>
      <c r="F6370" s="18">
        <v>3</v>
      </c>
    </row>
    <row r="6371" spans="2:6" ht="18" customHeight="1" thickBot="1" x14ac:dyDescent="0.3">
      <c r="B6371" s="14">
        <v>46128</v>
      </c>
      <c r="C6371" s="15">
        <v>10009</v>
      </c>
      <c r="D6371" s="16" t="s">
        <v>660</v>
      </c>
      <c r="E6371" s="17">
        <v>1</v>
      </c>
      <c r="F6371" s="18">
        <v>1.5</v>
      </c>
    </row>
    <row r="6372" spans="2:6" ht="18" customHeight="1" thickBot="1" x14ac:dyDescent="0.3">
      <c r="B6372" s="14">
        <v>46128</v>
      </c>
      <c r="C6372" s="15">
        <v>10155</v>
      </c>
      <c r="D6372" s="16" t="s">
        <v>701</v>
      </c>
      <c r="E6372" s="17">
        <v>1</v>
      </c>
      <c r="F6372" s="18">
        <v>1.7</v>
      </c>
    </row>
    <row r="6373" spans="2:6" ht="18" customHeight="1" thickBot="1" x14ac:dyDescent="0.3">
      <c r="B6373" s="14">
        <v>46128</v>
      </c>
      <c r="C6373" s="15">
        <v>10193</v>
      </c>
      <c r="D6373" s="16" t="s">
        <v>731</v>
      </c>
      <c r="E6373" s="17">
        <v>1</v>
      </c>
      <c r="F6373" s="18">
        <v>2.5</v>
      </c>
    </row>
    <row r="6374" spans="2:6" ht="18" customHeight="1" thickBot="1" x14ac:dyDescent="0.3">
      <c r="B6374" s="22">
        <v>46128</v>
      </c>
      <c r="C6374" s="23">
        <v>10194</v>
      </c>
      <c r="D6374" s="24" t="s">
        <v>730</v>
      </c>
      <c r="E6374" s="25">
        <v>1</v>
      </c>
      <c r="F6374" s="26">
        <v>1.7</v>
      </c>
    </row>
    <row r="6375" spans="2:6" ht="17.100000000000001" customHeight="1" x14ac:dyDescent="0.25">
      <c r="B6375" s="14">
        <v>46130</v>
      </c>
      <c r="C6375" s="15" t="s">
        <v>103</v>
      </c>
      <c r="D6375" s="16" t="s">
        <v>653</v>
      </c>
      <c r="E6375" s="17">
        <v>2</v>
      </c>
      <c r="F6375" s="18">
        <v>11.6</v>
      </c>
    </row>
    <row r="6376" spans="2:6" ht="18" customHeight="1" thickBot="1" x14ac:dyDescent="0.3">
      <c r="B6376" s="14">
        <v>46130</v>
      </c>
      <c r="C6376" s="15" t="s">
        <v>107</v>
      </c>
      <c r="D6376" s="16" t="s">
        <v>705</v>
      </c>
      <c r="E6376" s="17">
        <v>5</v>
      </c>
      <c r="F6376" s="18">
        <v>26</v>
      </c>
    </row>
    <row r="6377" spans="2:6" ht="18" customHeight="1" thickBot="1" x14ac:dyDescent="0.3">
      <c r="B6377" s="14">
        <v>46130</v>
      </c>
      <c r="C6377" s="15" t="s">
        <v>110</v>
      </c>
      <c r="D6377" s="16" t="s">
        <v>667</v>
      </c>
      <c r="E6377" s="17">
        <v>5</v>
      </c>
      <c r="F6377" s="18">
        <v>29</v>
      </c>
    </row>
    <row r="6378" spans="2:6" ht="18" customHeight="1" thickBot="1" x14ac:dyDescent="0.3">
      <c r="B6378" s="14">
        <v>46130</v>
      </c>
      <c r="C6378" s="15" t="s">
        <v>132</v>
      </c>
      <c r="D6378" s="16" t="s">
        <v>388</v>
      </c>
      <c r="E6378" s="17">
        <v>2</v>
      </c>
      <c r="F6378" s="18">
        <v>11.6</v>
      </c>
    </row>
    <row r="6379" spans="2:6" ht="18" customHeight="1" thickBot="1" x14ac:dyDescent="0.3">
      <c r="B6379" s="14">
        <v>46130</v>
      </c>
      <c r="C6379" s="15" t="s">
        <v>138</v>
      </c>
      <c r="D6379" s="16" t="s">
        <v>394</v>
      </c>
      <c r="E6379" s="17">
        <v>3</v>
      </c>
      <c r="F6379" s="18">
        <v>16.5</v>
      </c>
    </row>
    <row r="6380" spans="2:6" ht="18" customHeight="1" thickBot="1" x14ac:dyDescent="0.3">
      <c r="B6380" s="14">
        <v>46130</v>
      </c>
      <c r="C6380" s="15" t="s">
        <v>151</v>
      </c>
      <c r="D6380" s="16" t="s">
        <v>407</v>
      </c>
      <c r="E6380" s="17">
        <v>1</v>
      </c>
      <c r="F6380" s="18">
        <v>5.5</v>
      </c>
    </row>
    <row r="6381" spans="2:6" ht="18" customHeight="1" thickBot="1" x14ac:dyDescent="0.3">
      <c r="B6381" s="14">
        <v>46130</v>
      </c>
      <c r="C6381" s="15" t="s">
        <v>157</v>
      </c>
      <c r="D6381" s="16" t="s">
        <v>413</v>
      </c>
      <c r="E6381" s="17">
        <v>3</v>
      </c>
      <c r="F6381" s="18">
        <v>19.5</v>
      </c>
    </row>
    <row r="6382" spans="2:6" ht="18" customHeight="1" thickBot="1" x14ac:dyDescent="0.3">
      <c r="B6382" s="14">
        <v>46130</v>
      </c>
      <c r="C6382" s="15" t="s">
        <v>163</v>
      </c>
      <c r="D6382" s="16" t="s">
        <v>696</v>
      </c>
      <c r="E6382" s="17">
        <v>1</v>
      </c>
      <c r="F6382" s="18">
        <v>5.8</v>
      </c>
    </row>
    <row r="6383" spans="2:6" ht="18" customHeight="1" thickBot="1" x14ac:dyDescent="0.3">
      <c r="B6383" s="14">
        <v>46130</v>
      </c>
      <c r="C6383" s="15" t="s">
        <v>172</v>
      </c>
      <c r="D6383" s="16" t="s">
        <v>643</v>
      </c>
      <c r="E6383" s="17">
        <v>1</v>
      </c>
      <c r="F6383" s="18">
        <v>5.7</v>
      </c>
    </row>
    <row r="6384" spans="2:6" ht="18" customHeight="1" thickBot="1" x14ac:dyDescent="0.3">
      <c r="B6384" s="14">
        <v>46130</v>
      </c>
      <c r="C6384" s="15" t="s">
        <v>176</v>
      </c>
      <c r="D6384" s="16" t="s">
        <v>432</v>
      </c>
      <c r="E6384" s="17">
        <v>1</v>
      </c>
      <c r="F6384" s="18">
        <v>5.8</v>
      </c>
    </row>
    <row r="6385" spans="2:6" ht="18" customHeight="1" thickBot="1" x14ac:dyDescent="0.3">
      <c r="B6385" s="14">
        <v>46130</v>
      </c>
      <c r="C6385" s="15" t="s">
        <v>193</v>
      </c>
      <c r="D6385" s="16" t="s">
        <v>449</v>
      </c>
      <c r="E6385" s="17">
        <v>3</v>
      </c>
      <c r="F6385" s="18">
        <v>20.399999999999999</v>
      </c>
    </row>
    <row r="6386" spans="2:6" ht="18" customHeight="1" thickBot="1" x14ac:dyDescent="0.3">
      <c r="B6386" s="14">
        <v>46130</v>
      </c>
      <c r="C6386" s="15" t="s">
        <v>195</v>
      </c>
      <c r="D6386" s="16" t="s">
        <v>451</v>
      </c>
      <c r="E6386" s="17">
        <v>8</v>
      </c>
      <c r="F6386" s="18">
        <v>46.4</v>
      </c>
    </row>
    <row r="6387" spans="2:6" ht="18" customHeight="1" thickBot="1" x14ac:dyDescent="0.3">
      <c r="B6387" s="14">
        <v>46130</v>
      </c>
      <c r="C6387" s="15" t="s">
        <v>196</v>
      </c>
      <c r="D6387" s="16" t="s">
        <v>692</v>
      </c>
      <c r="E6387" s="17">
        <v>1</v>
      </c>
      <c r="F6387" s="18">
        <v>6.5</v>
      </c>
    </row>
    <row r="6388" spans="2:6" ht="18" customHeight="1" thickBot="1" x14ac:dyDescent="0.3">
      <c r="B6388" s="14">
        <v>46130</v>
      </c>
      <c r="C6388" s="15" t="s">
        <v>201</v>
      </c>
      <c r="D6388" s="16" t="s">
        <v>664</v>
      </c>
      <c r="E6388" s="17">
        <v>1</v>
      </c>
      <c r="F6388" s="18">
        <v>5.8</v>
      </c>
    </row>
    <row r="6389" spans="2:6" ht="18" customHeight="1" thickBot="1" x14ac:dyDescent="0.3">
      <c r="B6389" s="14">
        <v>46130</v>
      </c>
      <c r="C6389" s="15" t="s">
        <v>215</v>
      </c>
      <c r="D6389" s="16" t="s">
        <v>471</v>
      </c>
      <c r="E6389" s="17">
        <v>7</v>
      </c>
      <c r="F6389" s="18">
        <v>47.6</v>
      </c>
    </row>
    <row r="6390" spans="2:6" ht="18" customHeight="1" thickBot="1" x14ac:dyDescent="0.3">
      <c r="B6390" s="14">
        <v>46130</v>
      </c>
      <c r="C6390" s="15" t="s">
        <v>216</v>
      </c>
      <c r="D6390" s="16" t="s">
        <v>472</v>
      </c>
      <c r="E6390" s="17">
        <v>2</v>
      </c>
      <c r="F6390" s="18">
        <v>12.6</v>
      </c>
    </row>
    <row r="6391" spans="2:6" ht="18" customHeight="1" thickBot="1" x14ac:dyDescent="0.3">
      <c r="B6391" s="14">
        <v>46130</v>
      </c>
      <c r="C6391" s="15" t="s">
        <v>219</v>
      </c>
      <c r="D6391" s="16" t="s">
        <v>475</v>
      </c>
      <c r="E6391" s="17">
        <v>2</v>
      </c>
      <c r="F6391" s="18">
        <v>12.6</v>
      </c>
    </row>
    <row r="6392" spans="2:6" ht="18" customHeight="1" thickBot="1" x14ac:dyDescent="0.3">
      <c r="B6392" s="14">
        <v>46130</v>
      </c>
      <c r="C6392" s="15" t="s">
        <v>220</v>
      </c>
      <c r="D6392" s="16" t="s">
        <v>656</v>
      </c>
      <c r="E6392" s="17">
        <v>2</v>
      </c>
      <c r="F6392" s="18">
        <v>11</v>
      </c>
    </row>
    <row r="6393" spans="2:6" ht="18" customHeight="1" thickBot="1" x14ac:dyDescent="0.3">
      <c r="B6393" s="14">
        <v>46130</v>
      </c>
      <c r="C6393" s="15" t="s">
        <v>223</v>
      </c>
      <c r="D6393" s="16" t="s">
        <v>479</v>
      </c>
      <c r="E6393" s="17">
        <v>1</v>
      </c>
      <c r="F6393" s="18">
        <v>5.8</v>
      </c>
    </row>
    <row r="6394" spans="2:6" ht="18" customHeight="1" thickBot="1" x14ac:dyDescent="0.3">
      <c r="B6394" s="14">
        <v>46130</v>
      </c>
      <c r="C6394" s="15" t="s">
        <v>229</v>
      </c>
      <c r="D6394" s="16" t="s">
        <v>759</v>
      </c>
      <c r="E6394" s="17">
        <v>1</v>
      </c>
      <c r="F6394" s="18">
        <v>6.5</v>
      </c>
    </row>
    <row r="6395" spans="2:6" ht="18" customHeight="1" thickBot="1" x14ac:dyDescent="0.3">
      <c r="B6395" s="14">
        <v>46130</v>
      </c>
      <c r="C6395" s="15" t="s">
        <v>231</v>
      </c>
      <c r="D6395" s="16" t="s">
        <v>487</v>
      </c>
      <c r="E6395" s="17">
        <v>6</v>
      </c>
      <c r="F6395" s="18">
        <v>40.799999999999997</v>
      </c>
    </row>
    <row r="6396" spans="2:6" ht="18" customHeight="1" thickBot="1" x14ac:dyDescent="0.3">
      <c r="B6396" s="14">
        <v>46130</v>
      </c>
      <c r="C6396" s="15" t="s">
        <v>232</v>
      </c>
      <c r="D6396" s="16" t="s">
        <v>488</v>
      </c>
      <c r="E6396" s="17">
        <v>3</v>
      </c>
      <c r="F6396" s="18">
        <v>17.399999999999999</v>
      </c>
    </row>
    <row r="6397" spans="2:6" ht="18" customHeight="1" thickBot="1" x14ac:dyDescent="0.3">
      <c r="B6397" s="14">
        <v>46130</v>
      </c>
      <c r="C6397" s="15" t="s">
        <v>236</v>
      </c>
      <c r="D6397" s="16" t="s">
        <v>644</v>
      </c>
      <c r="E6397" s="17">
        <v>1</v>
      </c>
      <c r="F6397" s="18">
        <v>6.5</v>
      </c>
    </row>
    <row r="6398" spans="2:6" ht="18" customHeight="1" thickBot="1" x14ac:dyDescent="0.3">
      <c r="B6398" s="14">
        <v>46130</v>
      </c>
      <c r="C6398" s="15" t="s">
        <v>204</v>
      </c>
      <c r="D6398" s="16" t="s">
        <v>668</v>
      </c>
      <c r="E6398" s="17">
        <v>1</v>
      </c>
      <c r="F6398" s="18">
        <v>8.3000000000000007</v>
      </c>
    </row>
    <row r="6399" spans="2:6" ht="18" customHeight="1" thickBot="1" x14ac:dyDescent="0.3">
      <c r="B6399" s="14">
        <v>46130</v>
      </c>
      <c r="C6399" s="15">
        <v>10028</v>
      </c>
      <c r="D6399" s="16" t="s">
        <v>713</v>
      </c>
      <c r="E6399" s="17">
        <v>1</v>
      </c>
      <c r="F6399" s="18">
        <v>7.9</v>
      </c>
    </row>
    <row r="6400" spans="2:6" ht="18" customHeight="1" thickBot="1" x14ac:dyDescent="0.3">
      <c r="B6400" s="14">
        <v>46130</v>
      </c>
      <c r="C6400" s="15" t="s">
        <v>122</v>
      </c>
      <c r="D6400" s="16" t="s">
        <v>650</v>
      </c>
      <c r="E6400" s="17">
        <v>1</v>
      </c>
      <c r="F6400" s="18">
        <v>5.5</v>
      </c>
    </row>
    <row r="6401" spans="2:6" ht="18" customHeight="1" thickBot="1" x14ac:dyDescent="0.3">
      <c r="B6401" s="14">
        <v>46130</v>
      </c>
      <c r="C6401" s="15" t="s">
        <v>140</v>
      </c>
      <c r="D6401" s="16" t="s">
        <v>396</v>
      </c>
      <c r="E6401" s="17">
        <v>1</v>
      </c>
      <c r="F6401" s="18">
        <v>5</v>
      </c>
    </row>
    <row r="6402" spans="2:6" ht="18" customHeight="1" thickBot="1" x14ac:dyDescent="0.3">
      <c r="B6402" s="14">
        <v>46130</v>
      </c>
      <c r="C6402" s="15" t="s">
        <v>145</v>
      </c>
      <c r="D6402" s="16" t="s">
        <v>401</v>
      </c>
      <c r="E6402" s="17">
        <v>1</v>
      </c>
      <c r="F6402" s="18">
        <v>3.8</v>
      </c>
    </row>
    <row r="6403" spans="2:6" ht="18" customHeight="1" thickBot="1" x14ac:dyDescent="0.3">
      <c r="B6403" s="14">
        <v>46130</v>
      </c>
      <c r="C6403" s="15">
        <v>10155</v>
      </c>
      <c r="D6403" s="16" t="s">
        <v>701</v>
      </c>
      <c r="E6403" s="17">
        <v>2</v>
      </c>
      <c r="F6403" s="18">
        <v>3.4</v>
      </c>
    </row>
    <row r="6404" spans="2:6" ht="18" customHeight="1" thickBot="1" x14ac:dyDescent="0.3">
      <c r="B6404" s="22">
        <v>46130</v>
      </c>
      <c r="C6404" s="23">
        <v>10224</v>
      </c>
      <c r="D6404" s="24" t="s">
        <v>743</v>
      </c>
      <c r="E6404" s="25">
        <v>1</v>
      </c>
      <c r="F6404" s="26">
        <v>1.2</v>
      </c>
    </row>
    <row r="6405" spans="2:6" ht="17.100000000000001" customHeight="1" x14ac:dyDescent="0.25">
      <c r="B6405" s="14">
        <v>46130</v>
      </c>
      <c r="C6405" s="15" t="s">
        <v>103</v>
      </c>
      <c r="D6405" s="16" t="s">
        <v>653</v>
      </c>
      <c r="E6405" s="17">
        <v>1</v>
      </c>
      <c r="F6405" s="18">
        <v>5.8</v>
      </c>
    </row>
    <row r="6406" spans="2:6" ht="18" customHeight="1" thickBot="1" x14ac:dyDescent="0.3">
      <c r="B6406" s="14">
        <v>46130</v>
      </c>
      <c r="C6406" s="15" t="s">
        <v>107</v>
      </c>
      <c r="D6406" s="16" t="s">
        <v>705</v>
      </c>
      <c r="E6406" s="17">
        <v>2</v>
      </c>
      <c r="F6406" s="18">
        <v>10.4</v>
      </c>
    </row>
    <row r="6407" spans="2:6" ht="18" customHeight="1" thickBot="1" x14ac:dyDescent="0.3">
      <c r="B6407" s="14">
        <v>46130</v>
      </c>
      <c r="C6407" s="15" t="s">
        <v>109</v>
      </c>
      <c r="D6407" s="16" t="s">
        <v>724</v>
      </c>
      <c r="E6407" s="17">
        <v>2</v>
      </c>
      <c r="F6407" s="18">
        <v>11.6</v>
      </c>
    </row>
    <row r="6408" spans="2:6" ht="18" customHeight="1" thickBot="1" x14ac:dyDescent="0.3">
      <c r="B6408" s="14">
        <v>46130</v>
      </c>
      <c r="C6408" s="15" t="s">
        <v>110</v>
      </c>
      <c r="D6408" s="16" t="s">
        <v>667</v>
      </c>
      <c r="E6408" s="17">
        <v>3</v>
      </c>
      <c r="F6408" s="18">
        <v>17.399999999999999</v>
      </c>
    </row>
    <row r="6409" spans="2:6" ht="18" customHeight="1" thickBot="1" x14ac:dyDescent="0.3">
      <c r="B6409" s="14">
        <v>46130</v>
      </c>
      <c r="C6409" s="15" t="s">
        <v>114</v>
      </c>
      <c r="D6409" s="16" t="s">
        <v>370</v>
      </c>
      <c r="E6409" s="17">
        <v>1</v>
      </c>
      <c r="F6409" s="18">
        <v>5.5</v>
      </c>
    </row>
    <row r="6410" spans="2:6" ht="18" customHeight="1" thickBot="1" x14ac:dyDescent="0.3">
      <c r="B6410" s="14">
        <v>46130</v>
      </c>
      <c r="C6410" s="15" t="s">
        <v>149</v>
      </c>
      <c r="D6410" s="16" t="s">
        <v>706</v>
      </c>
      <c r="E6410" s="17">
        <v>1</v>
      </c>
      <c r="F6410" s="18">
        <v>5.5</v>
      </c>
    </row>
    <row r="6411" spans="2:6" ht="18" customHeight="1" thickBot="1" x14ac:dyDescent="0.3">
      <c r="B6411" s="14">
        <v>46130</v>
      </c>
      <c r="C6411" s="15" t="s">
        <v>151</v>
      </c>
      <c r="D6411" s="16" t="s">
        <v>407</v>
      </c>
      <c r="E6411" s="17">
        <v>1</v>
      </c>
      <c r="F6411" s="18">
        <v>5.5</v>
      </c>
    </row>
    <row r="6412" spans="2:6" ht="18" customHeight="1" thickBot="1" x14ac:dyDescent="0.3">
      <c r="B6412" s="14">
        <v>46130</v>
      </c>
      <c r="C6412" s="15" t="s">
        <v>157</v>
      </c>
      <c r="D6412" s="16" t="s">
        <v>413</v>
      </c>
      <c r="E6412" s="17">
        <v>3</v>
      </c>
      <c r="F6412" s="18">
        <v>19.5</v>
      </c>
    </row>
    <row r="6413" spans="2:6" ht="18" customHeight="1" thickBot="1" x14ac:dyDescent="0.3">
      <c r="B6413" s="14">
        <v>46130</v>
      </c>
      <c r="C6413" s="15" t="s">
        <v>160</v>
      </c>
      <c r="D6413" s="16" t="s">
        <v>416</v>
      </c>
      <c r="E6413" s="17">
        <v>1</v>
      </c>
      <c r="F6413" s="18">
        <v>5.8</v>
      </c>
    </row>
    <row r="6414" spans="2:6" ht="18" customHeight="1" thickBot="1" x14ac:dyDescent="0.3">
      <c r="B6414" s="14">
        <v>46130</v>
      </c>
      <c r="C6414" s="15" t="s">
        <v>163</v>
      </c>
      <c r="D6414" s="16" t="s">
        <v>696</v>
      </c>
      <c r="E6414" s="17">
        <v>2</v>
      </c>
      <c r="F6414" s="18">
        <v>11.6</v>
      </c>
    </row>
    <row r="6415" spans="2:6" ht="18" customHeight="1" thickBot="1" x14ac:dyDescent="0.3">
      <c r="B6415" s="14">
        <v>46130</v>
      </c>
      <c r="C6415" s="15" t="s">
        <v>169</v>
      </c>
      <c r="D6415" s="16" t="s">
        <v>425</v>
      </c>
      <c r="E6415" s="17">
        <v>1</v>
      </c>
      <c r="F6415" s="18">
        <v>6.3</v>
      </c>
    </row>
    <row r="6416" spans="2:6" ht="18" customHeight="1" thickBot="1" x14ac:dyDescent="0.3">
      <c r="B6416" s="14">
        <v>46130</v>
      </c>
      <c r="C6416" s="15" t="s">
        <v>172</v>
      </c>
      <c r="D6416" s="16" t="s">
        <v>643</v>
      </c>
      <c r="E6416" s="17">
        <v>1</v>
      </c>
      <c r="F6416" s="18">
        <v>5.7</v>
      </c>
    </row>
    <row r="6417" spans="2:6" ht="18" customHeight="1" thickBot="1" x14ac:dyDescent="0.3">
      <c r="B6417" s="14">
        <v>46130</v>
      </c>
      <c r="C6417" s="15" t="s">
        <v>174</v>
      </c>
      <c r="D6417" s="16" t="s">
        <v>661</v>
      </c>
      <c r="E6417" s="17">
        <v>1</v>
      </c>
      <c r="F6417" s="18">
        <v>5.8</v>
      </c>
    </row>
    <row r="6418" spans="2:6" ht="18" customHeight="1" thickBot="1" x14ac:dyDescent="0.3">
      <c r="B6418" s="14">
        <v>46130</v>
      </c>
      <c r="C6418" s="15" t="s">
        <v>176</v>
      </c>
      <c r="D6418" s="16" t="s">
        <v>432</v>
      </c>
      <c r="E6418" s="17">
        <v>1</v>
      </c>
      <c r="F6418" s="18">
        <v>5.8</v>
      </c>
    </row>
    <row r="6419" spans="2:6" ht="18" customHeight="1" thickBot="1" x14ac:dyDescent="0.3">
      <c r="B6419" s="14">
        <v>46130</v>
      </c>
      <c r="C6419" s="15" t="s">
        <v>183</v>
      </c>
      <c r="D6419" s="16" t="s">
        <v>439</v>
      </c>
      <c r="E6419" s="17">
        <v>1</v>
      </c>
      <c r="F6419" s="18">
        <v>5.5</v>
      </c>
    </row>
    <row r="6420" spans="2:6" ht="18" customHeight="1" thickBot="1" x14ac:dyDescent="0.3">
      <c r="B6420" s="14">
        <v>46130</v>
      </c>
      <c r="C6420" s="15" t="s">
        <v>195</v>
      </c>
      <c r="D6420" s="16" t="s">
        <v>451</v>
      </c>
      <c r="E6420" s="17">
        <v>12</v>
      </c>
      <c r="F6420" s="18">
        <v>69.599999999999994</v>
      </c>
    </row>
    <row r="6421" spans="2:6" ht="18" customHeight="1" thickBot="1" x14ac:dyDescent="0.3">
      <c r="B6421" s="14">
        <v>46130</v>
      </c>
      <c r="C6421" s="15" t="s">
        <v>201</v>
      </c>
      <c r="D6421" s="16" t="s">
        <v>664</v>
      </c>
      <c r="E6421" s="17">
        <v>1</v>
      </c>
      <c r="F6421" s="18">
        <v>5.8</v>
      </c>
    </row>
    <row r="6422" spans="2:6" ht="18" customHeight="1" thickBot="1" x14ac:dyDescent="0.3">
      <c r="B6422" s="14">
        <v>46130</v>
      </c>
      <c r="C6422" s="15" t="s">
        <v>215</v>
      </c>
      <c r="D6422" s="16" t="s">
        <v>471</v>
      </c>
      <c r="E6422" s="17">
        <v>3</v>
      </c>
      <c r="F6422" s="18">
        <v>20.399999999999999</v>
      </c>
    </row>
    <row r="6423" spans="2:6" ht="18" customHeight="1" thickBot="1" x14ac:dyDescent="0.3">
      <c r="B6423" s="14">
        <v>46130</v>
      </c>
      <c r="C6423" s="15" t="s">
        <v>216</v>
      </c>
      <c r="D6423" s="16" t="s">
        <v>472</v>
      </c>
      <c r="E6423" s="17">
        <v>1</v>
      </c>
      <c r="F6423" s="18">
        <v>6.3</v>
      </c>
    </row>
    <row r="6424" spans="2:6" ht="18" customHeight="1" thickBot="1" x14ac:dyDescent="0.3">
      <c r="B6424" s="14">
        <v>46130</v>
      </c>
      <c r="C6424" s="15" t="s">
        <v>219</v>
      </c>
      <c r="D6424" s="16" t="s">
        <v>475</v>
      </c>
      <c r="E6424" s="17">
        <v>3</v>
      </c>
      <c r="F6424" s="18">
        <v>18.899999999999999</v>
      </c>
    </row>
    <row r="6425" spans="2:6" ht="18" customHeight="1" thickBot="1" x14ac:dyDescent="0.3">
      <c r="B6425" s="14">
        <v>46130</v>
      </c>
      <c r="C6425" s="15" t="s">
        <v>220</v>
      </c>
      <c r="D6425" s="16" t="s">
        <v>656</v>
      </c>
      <c r="E6425" s="17">
        <v>3</v>
      </c>
      <c r="F6425" s="18">
        <v>16.5</v>
      </c>
    </row>
    <row r="6426" spans="2:6" ht="18" customHeight="1" thickBot="1" x14ac:dyDescent="0.3">
      <c r="B6426" s="14">
        <v>46130</v>
      </c>
      <c r="C6426" s="15" t="s">
        <v>221</v>
      </c>
      <c r="D6426" s="16" t="s">
        <v>477</v>
      </c>
      <c r="E6426" s="17">
        <v>2</v>
      </c>
      <c r="F6426" s="18">
        <v>12</v>
      </c>
    </row>
    <row r="6427" spans="2:6" ht="18" customHeight="1" thickBot="1" x14ac:dyDescent="0.3">
      <c r="B6427" s="14">
        <v>46130</v>
      </c>
      <c r="C6427" s="15" t="s">
        <v>231</v>
      </c>
      <c r="D6427" s="16" t="s">
        <v>487</v>
      </c>
      <c r="E6427" s="17">
        <v>1</v>
      </c>
      <c r="F6427" s="18">
        <v>6.8</v>
      </c>
    </row>
    <row r="6428" spans="2:6" ht="18" customHeight="1" thickBot="1" x14ac:dyDescent="0.3">
      <c r="B6428" s="14">
        <v>46130</v>
      </c>
      <c r="C6428" s="15" t="s">
        <v>232</v>
      </c>
      <c r="D6428" s="16" t="s">
        <v>488</v>
      </c>
      <c r="E6428" s="17">
        <v>2</v>
      </c>
      <c r="F6428" s="18">
        <v>11.6</v>
      </c>
    </row>
    <row r="6429" spans="2:6" ht="18" customHeight="1" thickBot="1" x14ac:dyDescent="0.3">
      <c r="B6429" s="14">
        <v>46130</v>
      </c>
      <c r="C6429" s="15" t="s">
        <v>234</v>
      </c>
      <c r="D6429" s="16" t="s">
        <v>728</v>
      </c>
      <c r="E6429" s="17">
        <v>1</v>
      </c>
      <c r="F6429" s="18">
        <v>6.8</v>
      </c>
    </row>
    <row r="6430" spans="2:6" ht="18" customHeight="1" thickBot="1" x14ac:dyDescent="0.3">
      <c r="B6430" s="14">
        <v>46130</v>
      </c>
      <c r="C6430" s="15" t="s">
        <v>235</v>
      </c>
      <c r="D6430" s="16" t="s">
        <v>702</v>
      </c>
      <c r="E6430" s="17">
        <v>1</v>
      </c>
      <c r="F6430" s="18">
        <v>5.8</v>
      </c>
    </row>
    <row r="6431" spans="2:6" ht="18" customHeight="1" thickBot="1" x14ac:dyDescent="0.3">
      <c r="B6431" s="14">
        <v>46130</v>
      </c>
      <c r="C6431" s="15">
        <v>10230</v>
      </c>
      <c r="D6431" s="16" t="s">
        <v>745</v>
      </c>
      <c r="E6431" s="17">
        <v>1</v>
      </c>
      <c r="F6431" s="18">
        <v>9</v>
      </c>
    </row>
    <row r="6432" spans="2:6" ht="18" customHeight="1" thickBot="1" x14ac:dyDescent="0.3">
      <c r="B6432" s="14">
        <v>46130</v>
      </c>
      <c r="C6432" s="15">
        <v>10232</v>
      </c>
      <c r="D6432" s="16" t="s">
        <v>767</v>
      </c>
      <c r="E6432" s="17">
        <v>1</v>
      </c>
      <c r="F6432" s="18">
        <v>9</v>
      </c>
    </row>
    <row r="6433" spans="2:6" ht="18" customHeight="1" thickBot="1" x14ac:dyDescent="0.3">
      <c r="B6433" s="14">
        <v>46130</v>
      </c>
      <c r="C6433" s="15" t="s">
        <v>116</v>
      </c>
      <c r="D6433" s="16" t="s">
        <v>665</v>
      </c>
      <c r="E6433" s="17">
        <v>1</v>
      </c>
      <c r="F6433" s="18">
        <v>5.5</v>
      </c>
    </row>
    <row r="6434" spans="2:6" ht="18" customHeight="1" thickBot="1" x14ac:dyDescent="0.3">
      <c r="B6434" s="14">
        <v>46130</v>
      </c>
      <c r="C6434" s="15" t="s">
        <v>121</v>
      </c>
      <c r="D6434" s="16" t="s">
        <v>658</v>
      </c>
      <c r="E6434" s="17">
        <v>1</v>
      </c>
      <c r="F6434" s="18">
        <v>5.5</v>
      </c>
    </row>
    <row r="6435" spans="2:6" ht="18" customHeight="1" thickBot="1" x14ac:dyDescent="0.3">
      <c r="B6435" s="14">
        <v>46130</v>
      </c>
      <c r="C6435" s="15" t="s">
        <v>122</v>
      </c>
      <c r="D6435" s="16" t="s">
        <v>650</v>
      </c>
      <c r="E6435" s="17">
        <v>3</v>
      </c>
      <c r="F6435" s="18">
        <v>16.5</v>
      </c>
    </row>
    <row r="6436" spans="2:6" ht="18" customHeight="1" thickBot="1" x14ac:dyDescent="0.3">
      <c r="B6436" s="14">
        <v>46130</v>
      </c>
      <c r="C6436" s="15" t="s">
        <v>140</v>
      </c>
      <c r="D6436" s="16" t="s">
        <v>396</v>
      </c>
      <c r="E6436" s="17">
        <v>1</v>
      </c>
      <c r="F6436" s="18">
        <v>5</v>
      </c>
    </row>
    <row r="6437" spans="2:6" ht="18" customHeight="1" thickBot="1" x14ac:dyDescent="0.3">
      <c r="B6437" s="14">
        <v>46130</v>
      </c>
      <c r="C6437" s="15" t="s">
        <v>148</v>
      </c>
      <c r="D6437" s="16" t="s">
        <v>404</v>
      </c>
      <c r="E6437" s="17">
        <v>2</v>
      </c>
      <c r="F6437" s="18">
        <v>10</v>
      </c>
    </row>
    <row r="6438" spans="2:6" ht="18" customHeight="1" thickBot="1" x14ac:dyDescent="0.3">
      <c r="B6438" s="14">
        <v>46130</v>
      </c>
      <c r="C6438" s="15">
        <v>10</v>
      </c>
      <c r="D6438" s="16" t="s">
        <v>700</v>
      </c>
      <c r="E6438" s="17">
        <v>1</v>
      </c>
      <c r="F6438" s="18">
        <v>1</v>
      </c>
    </row>
    <row r="6439" spans="2:6" ht="18" customHeight="1" thickBot="1" x14ac:dyDescent="0.3">
      <c r="B6439" s="14">
        <v>46130</v>
      </c>
      <c r="C6439" s="15">
        <v>10008</v>
      </c>
      <c r="D6439" s="16" t="s">
        <v>652</v>
      </c>
      <c r="E6439" s="17">
        <v>1</v>
      </c>
      <c r="F6439" s="18">
        <v>2.2000000000000002</v>
      </c>
    </row>
    <row r="6440" spans="2:6" ht="18" customHeight="1" thickBot="1" x14ac:dyDescent="0.3">
      <c r="B6440" s="14">
        <v>46130</v>
      </c>
      <c r="C6440" s="15">
        <v>10009</v>
      </c>
      <c r="D6440" s="16" t="s">
        <v>660</v>
      </c>
      <c r="E6440" s="17">
        <v>1</v>
      </c>
      <c r="F6440" s="18">
        <v>1.5</v>
      </c>
    </row>
    <row r="6441" spans="2:6" ht="18" customHeight="1" thickBot="1" x14ac:dyDescent="0.3">
      <c r="B6441" s="22">
        <v>46130</v>
      </c>
      <c r="C6441" s="23">
        <v>10155</v>
      </c>
      <c r="D6441" s="24" t="s">
        <v>701</v>
      </c>
      <c r="E6441" s="25">
        <v>1</v>
      </c>
      <c r="F6441" s="26">
        <v>1.7</v>
      </c>
    </row>
    <row r="6442" spans="2:6" ht="17.100000000000001" customHeight="1" x14ac:dyDescent="0.25">
      <c r="B6442" s="14">
        <v>46131</v>
      </c>
      <c r="C6442" s="15" t="s">
        <v>103</v>
      </c>
      <c r="D6442" s="16" t="s">
        <v>653</v>
      </c>
      <c r="E6442" s="17">
        <v>1</v>
      </c>
      <c r="F6442" s="18">
        <v>5.8</v>
      </c>
    </row>
    <row r="6443" spans="2:6" ht="18" customHeight="1" thickBot="1" x14ac:dyDescent="0.3">
      <c r="B6443" s="14">
        <v>46131</v>
      </c>
      <c r="C6443" s="15" t="s">
        <v>107</v>
      </c>
      <c r="D6443" s="16" t="s">
        <v>705</v>
      </c>
      <c r="E6443" s="17">
        <v>3</v>
      </c>
      <c r="F6443" s="18">
        <v>15.6</v>
      </c>
    </row>
    <row r="6444" spans="2:6" ht="18" customHeight="1" thickBot="1" x14ac:dyDescent="0.3">
      <c r="B6444" s="14">
        <v>46131</v>
      </c>
      <c r="C6444" s="15" t="s">
        <v>114</v>
      </c>
      <c r="D6444" s="16" t="s">
        <v>370</v>
      </c>
      <c r="E6444" s="17">
        <v>2</v>
      </c>
      <c r="F6444" s="18">
        <v>11</v>
      </c>
    </row>
    <row r="6445" spans="2:6" ht="18" customHeight="1" thickBot="1" x14ac:dyDescent="0.3">
      <c r="B6445" s="14">
        <v>46131</v>
      </c>
      <c r="C6445" s="15" t="s">
        <v>125</v>
      </c>
      <c r="D6445" s="16" t="s">
        <v>381</v>
      </c>
      <c r="E6445" s="17">
        <v>2</v>
      </c>
      <c r="F6445" s="18">
        <v>11</v>
      </c>
    </row>
    <row r="6446" spans="2:6" ht="18" customHeight="1" thickBot="1" x14ac:dyDescent="0.3">
      <c r="B6446" s="14">
        <v>46131</v>
      </c>
      <c r="C6446" s="15" t="s">
        <v>132</v>
      </c>
      <c r="D6446" s="16" t="s">
        <v>388</v>
      </c>
      <c r="E6446" s="17">
        <v>2</v>
      </c>
      <c r="F6446" s="18">
        <v>11.6</v>
      </c>
    </row>
    <row r="6447" spans="2:6" ht="18" customHeight="1" thickBot="1" x14ac:dyDescent="0.3">
      <c r="B6447" s="14">
        <v>46131</v>
      </c>
      <c r="C6447" s="15" t="s">
        <v>138</v>
      </c>
      <c r="D6447" s="16" t="s">
        <v>394</v>
      </c>
      <c r="E6447" s="17">
        <v>1</v>
      </c>
      <c r="F6447" s="18">
        <v>5.5</v>
      </c>
    </row>
    <row r="6448" spans="2:6" ht="18" customHeight="1" thickBot="1" x14ac:dyDescent="0.3">
      <c r="B6448" s="14">
        <v>46131</v>
      </c>
      <c r="C6448" s="15" t="s">
        <v>139</v>
      </c>
      <c r="D6448" s="16" t="s">
        <v>395</v>
      </c>
      <c r="E6448" s="17">
        <v>2</v>
      </c>
      <c r="F6448" s="18">
        <v>11</v>
      </c>
    </row>
    <row r="6449" spans="2:6" ht="18" customHeight="1" thickBot="1" x14ac:dyDescent="0.3">
      <c r="B6449" s="14">
        <v>46131</v>
      </c>
      <c r="C6449" s="15" t="s">
        <v>157</v>
      </c>
      <c r="D6449" s="16" t="s">
        <v>413</v>
      </c>
      <c r="E6449" s="17">
        <v>4</v>
      </c>
      <c r="F6449" s="18">
        <v>26</v>
      </c>
    </row>
    <row r="6450" spans="2:6" ht="18" customHeight="1" thickBot="1" x14ac:dyDescent="0.3">
      <c r="B6450" s="14">
        <v>46131</v>
      </c>
      <c r="C6450" s="15" t="s">
        <v>165</v>
      </c>
      <c r="D6450" s="16" t="s">
        <v>421</v>
      </c>
      <c r="E6450" s="17">
        <v>1</v>
      </c>
      <c r="F6450" s="18">
        <v>6.5</v>
      </c>
    </row>
    <row r="6451" spans="2:6" ht="18" customHeight="1" thickBot="1" x14ac:dyDescent="0.3">
      <c r="B6451" s="14">
        <v>46131</v>
      </c>
      <c r="C6451" s="15" t="s">
        <v>167</v>
      </c>
      <c r="D6451" s="16" t="s">
        <v>678</v>
      </c>
      <c r="E6451" s="17">
        <v>4</v>
      </c>
      <c r="F6451" s="18">
        <v>23.2</v>
      </c>
    </row>
    <row r="6452" spans="2:6" ht="18" customHeight="1" thickBot="1" x14ac:dyDescent="0.3">
      <c r="B6452" s="14">
        <v>46131</v>
      </c>
      <c r="C6452" s="15" t="s">
        <v>169</v>
      </c>
      <c r="D6452" s="16" t="s">
        <v>425</v>
      </c>
      <c r="E6452" s="17">
        <v>1</v>
      </c>
      <c r="F6452" s="18">
        <v>6.3</v>
      </c>
    </row>
    <row r="6453" spans="2:6" ht="18" customHeight="1" thickBot="1" x14ac:dyDescent="0.3">
      <c r="B6453" s="14">
        <v>46131</v>
      </c>
      <c r="C6453" s="15" t="s">
        <v>172</v>
      </c>
      <c r="D6453" s="16" t="s">
        <v>643</v>
      </c>
      <c r="E6453" s="17">
        <v>2</v>
      </c>
      <c r="F6453" s="18">
        <v>11.4</v>
      </c>
    </row>
    <row r="6454" spans="2:6" ht="18" customHeight="1" thickBot="1" x14ac:dyDescent="0.3">
      <c r="B6454" s="14">
        <v>46131</v>
      </c>
      <c r="C6454" s="15" t="s">
        <v>174</v>
      </c>
      <c r="D6454" s="16" t="s">
        <v>661</v>
      </c>
      <c r="E6454" s="17">
        <v>1</v>
      </c>
      <c r="F6454" s="18">
        <v>5.8</v>
      </c>
    </row>
    <row r="6455" spans="2:6" ht="18" customHeight="1" thickBot="1" x14ac:dyDescent="0.3">
      <c r="B6455" s="14">
        <v>46131</v>
      </c>
      <c r="C6455" s="15" t="s">
        <v>176</v>
      </c>
      <c r="D6455" s="16" t="s">
        <v>432</v>
      </c>
      <c r="E6455" s="17">
        <v>1</v>
      </c>
      <c r="F6455" s="18">
        <v>5.8</v>
      </c>
    </row>
    <row r="6456" spans="2:6" ht="18" customHeight="1" thickBot="1" x14ac:dyDescent="0.3">
      <c r="B6456" s="14">
        <v>46131</v>
      </c>
      <c r="C6456" s="15" t="s">
        <v>179</v>
      </c>
      <c r="D6456" s="16" t="s">
        <v>712</v>
      </c>
      <c r="E6456" s="17">
        <v>1</v>
      </c>
      <c r="F6456" s="18">
        <v>5.5</v>
      </c>
    </row>
    <row r="6457" spans="2:6" ht="18" customHeight="1" thickBot="1" x14ac:dyDescent="0.3">
      <c r="B6457" s="14">
        <v>46131</v>
      </c>
      <c r="C6457" s="15" t="s">
        <v>184</v>
      </c>
      <c r="D6457" s="16" t="s">
        <v>440</v>
      </c>
      <c r="E6457" s="17">
        <v>2</v>
      </c>
      <c r="F6457" s="18">
        <v>11</v>
      </c>
    </row>
    <row r="6458" spans="2:6" ht="18" customHeight="1" thickBot="1" x14ac:dyDescent="0.3">
      <c r="B6458" s="14">
        <v>46131</v>
      </c>
      <c r="C6458" s="15" t="s">
        <v>193</v>
      </c>
      <c r="D6458" s="16" t="s">
        <v>449</v>
      </c>
      <c r="E6458" s="17">
        <v>1</v>
      </c>
      <c r="F6458" s="18">
        <v>6.8</v>
      </c>
    </row>
    <row r="6459" spans="2:6" ht="18" customHeight="1" thickBot="1" x14ac:dyDescent="0.3">
      <c r="B6459" s="14">
        <v>46131</v>
      </c>
      <c r="C6459" s="15" t="s">
        <v>195</v>
      </c>
      <c r="D6459" s="16" t="s">
        <v>451</v>
      </c>
      <c r="E6459" s="17">
        <v>10</v>
      </c>
      <c r="F6459" s="18">
        <v>58</v>
      </c>
    </row>
    <row r="6460" spans="2:6" ht="18" customHeight="1" thickBot="1" x14ac:dyDescent="0.3">
      <c r="B6460" s="14">
        <v>46131</v>
      </c>
      <c r="C6460" s="15" t="s">
        <v>205</v>
      </c>
      <c r="D6460" s="16" t="s">
        <v>461</v>
      </c>
      <c r="E6460" s="17">
        <v>1</v>
      </c>
      <c r="F6460" s="18">
        <v>5.7</v>
      </c>
    </row>
    <row r="6461" spans="2:6" ht="18" customHeight="1" thickBot="1" x14ac:dyDescent="0.3">
      <c r="B6461" s="14">
        <v>46131</v>
      </c>
      <c r="C6461" s="15" t="s">
        <v>214</v>
      </c>
      <c r="D6461" s="16" t="s">
        <v>654</v>
      </c>
      <c r="E6461" s="17">
        <v>1</v>
      </c>
      <c r="F6461" s="18">
        <v>5.8</v>
      </c>
    </row>
    <row r="6462" spans="2:6" ht="18" customHeight="1" thickBot="1" x14ac:dyDescent="0.3">
      <c r="B6462" s="14">
        <v>46131</v>
      </c>
      <c r="C6462" s="15" t="s">
        <v>216</v>
      </c>
      <c r="D6462" s="16" t="s">
        <v>472</v>
      </c>
      <c r="E6462" s="17">
        <v>1</v>
      </c>
      <c r="F6462" s="18">
        <v>6.3</v>
      </c>
    </row>
    <row r="6463" spans="2:6" ht="18" customHeight="1" thickBot="1" x14ac:dyDescent="0.3">
      <c r="B6463" s="14">
        <v>46131</v>
      </c>
      <c r="C6463" s="15" t="s">
        <v>219</v>
      </c>
      <c r="D6463" s="16" t="s">
        <v>475</v>
      </c>
      <c r="E6463" s="17">
        <v>3</v>
      </c>
      <c r="F6463" s="18">
        <v>18.899999999999999</v>
      </c>
    </row>
    <row r="6464" spans="2:6" ht="18" customHeight="1" thickBot="1" x14ac:dyDescent="0.3">
      <c r="B6464" s="14">
        <v>46131</v>
      </c>
      <c r="C6464" s="15" t="s">
        <v>220</v>
      </c>
      <c r="D6464" s="16" t="s">
        <v>656</v>
      </c>
      <c r="E6464" s="17">
        <v>1</v>
      </c>
      <c r="F6464" s="18">
        <v>5.5</v>
      </c>
    </row>
    <row r="6465" spans="2:6" ht="18" customHeight="1" thickBot="1" x14ac:dyDescent="0.3">
      <c r="B6465" s="14">
        <v>46131</v>
      </c>
      <c r="C6465" s="15" t="s">
        <v>221</v>
      </c>
      <c r="D6465" s="16" t="s">
        <v>477</v>
      </c>
      <c r="E6465" s="17">
        <v>1</v>
      </c>
      <c r="F6465" s="18">
        <v>6</v>
      </c>
    </row>
    <row r="6466" spans="2:6" ht="18" customHeight="1" thickBot="1" x14ac:dyDescent="0.3">
      <c r="B6466" s="14">
        <v>46131</v>
      </c>
      <c r="C6466" s="15" t="s">
        <v>225</v>
      </c>
      <c r="D6466" s="16" t="s">
        <v>481</v>
      </c>
      <c r="E6466" s="17">
        <v>3</v>
      </c>
      <c r="F6466" s="18">
        <v>18.899999999999999</v>
      </c>
    </row>
    <row r="6467" spans="2:6" ht="18" customHeight="1" thickBot="1" x14ac:dyDescent="0.3">
      <c r="B6467" s="14">
        <v>46131</v>
      </c>
      <c r="C6467" s="15" t="s">
        <v>230</v>
      </c>
      <c r="D6467" s="16" t="s">
        <v>690</v>
      </c>
      <c r="E6467" s="17">
        <v>1</v>
      </c>
      <c r="F6467" s="18">
        <v>6.5</v>
      </c>
    </row>
    <row r="6468" spans="2:6" ht="18" customHeight="1" thickBot="1" x14ac:dyDescent="0.3">
      <c r="B6468" s="14">
        <v>46131</v>
      </c>
      <c r="C6468" s="15" t="s">
        <v>231</v>
      </c>
      <c r="D6468" s="16" t="s">
        <v>487</v>
      </c>
      <c r="E6468" s="17">
        <v>3</v>
      </c>
      <c r="F6468" s="18">
        <v>20.399999999999999</v>
      </c>
    </row>
    <row r="6469" spans="2:6" ht="18" customHeight="1" thickBot="1" x14ac:dyDescent="0.3">
      <c r="B6469" s="14">
        <v>46131</v>
      </c>
      <c r="C6469" s="15" t="s">
        <v>232</v>
      </c>
      <c r="D6469" s="16" t="s">
        <v>488</v>
      </c>
      <c r="E6469" s="17">
        <v>2</v>
      </c>
      <c r="F6469" s="18">
        <v>11.6</v>
      </c>
    </row>
    <row r="6470" spans="2:6" ht="18" customHeight="1" thickBot="1" x14ac:dyDescent="0.3">
      <c r="B6470" s="14">
        <v>46131</v>
      </c>
      <c r="C6470" s="15" t="s">
        <v>235</v>
      </c>
      <c r="D6470" s="16" t="s">
        <v>702</v>
      </c>
      <c r="E6470" s="17">
        <v>1</v>
      </c>
      <c r="F6470" s="18">
        <v>5.8</v>
      </c>
    </row>
    <row r="6471" spans="2:6" ht="18" customHeight="1" thickBot="1" x14ac:dyDescent="0.3">
      <c r="B6471" s="14">
        <v>46131</v>
      </c>
      <c r="C6471" s="15">
        <v>10016</v>
      </c>
      <c r="D6471" s="16" t="s">
        <v>742</v>
      </c>
      <c r="E6471" s="17">
        <v>1</v>
      </c>
      <c r="F6471" s="18">
        <v>9.4</v>
      </c>
    </row>
    <row r="6472" spans="2:6" ht="18" customHeight="1" thickBot="1" x14ac:dyDescent="0.3">
      <c r="B6472" s="14">
        <v>46131</v>
      </c>
      <c r="C6472" s="15">
        <v>10198</v>
      </c>
      <c r="D6472" s="16" t="s">
        <v>741</v>
      </c>
      <c r="E6472" s="17">
        <v>1</v>
      </c>
      <c r="F6472" s="18">
        <v>8.9</v>
      </c>
    </row>
    <row r="6473" spans="2:6" ht="18" customHeight="1" thickBot="1" x14ac:dyDescent="0.3">
      <c r="B6473" s="14">
        <v>46131</v>
      </c>
      <c r="C6473" s="15">
        <v>10200</v>
      </c>
      <c r="D6473" s="16" t="s">
        <v>750</v>
      </c>
      <c r="E6473" s="17">
        <v>1</v>
      </c>
      <c r="F6473" s="18">
        <v>8.9</v>
      </c>
    </row>
    <row r="6474" spans="2:6" ht="18" customHeight="1" thickBot="1" x14ac:dyDescent="0.3">
      <c r="B6474" s="14">
        <v>46131</v>
      </c>
      <c r="C6474" s="15">
        <v>10205</v>
      </c>
      <c r="D6474" s="16" t="s">
        <v>768</v>
      </c>
      <c r="E6474" s="17">
        <v>1</v>
      </c>
      <c r="F6474" s="18">
        <v>8.9</v>
      </c>
    </row>
    <row r="6475" spans="2:6" ht="18" customHeight="1" thickBot="1" x14ac:dyDescent="0.3">
      <c r="B6475" s="14">
        <v>46131</v>
      </c>
      <c r="C6475" s="15">
        <v>10210</v>
      </c>
      <c r="D6475" s="16" t="s">
        <v>758</v>
      </c>
      <c r="E6475" s="17">
        <v>1</v>
      </c>
      <c r="F6475" s="18">
        <v>8.9</v>
      </c>
    </row>
    <row r="6476" spans="2:6" ht="18" customHeight="1" thickBot="1" x14ac:dyDescent="0.3">
      <c r="B6476" s="14">
        <v>46131</v>
      </c>
      <c r="C6476" s="15">
        <v>10230</v>
      </c>
      <c r="D6476" s="16" t="s">
        <v>745</v>
      </c>
      <c r="E6476" s="17">
        <v>1</v>
      </c>
      <c r="F6476" s="18">
        <v>9</v>
      </c>
    </row>
    <row r="6477" spans="2:6" ht="18" customHeight="1" thickBot="1" x14ac:dyDescent="0.3">
      <c r="B6477" s="14">
        <v>46131</v>
      </c>
      <c r="C6477" s="15">
        <v>10240</v>
      </c>
      <c r="D6477" s="16" t="s">
        <v>766</v>
      </c>
      <c r="E6477" s="17">
        <v>1</v>
      </c>
      <c r="F6477" s="18">
        <v>10</v>
      </c>
    </row>
    <row r="6478" spans="2:6" ht="18" customHeight="1" thickBot="1" x14ac:dyDescent="0.3">
      <c r="B6478" s="14">
        <v>46131</v>
      </c>
      <c r="C6478" s="15" t="s">
        <v>116</v>
      </c>
      <c r="D6478" s="16" t="s">
        <v>665</v>
      </c>
      <c r="E6478" s="17">
        <v>2</v>
      </c>
      <c r="F6478" s="18">
        <v>11</v>
      </c>
    </row>
    <row r="6479" spans="2:6" ht="18" customHeight="1" thickBot="1" x14ac:dyDescent="0.3">
      <c r="B6479" s="14">
        <v>46131</v>
      </c>
      <c r="C6479" s="15" t="s">
        <v>122</v>
      </c>
      <c r="D6479" s="16" t="s">
        <v>650</v>
      </c>
      <c r="E6479" s="17">
        <v>6</v>
      </c>
      <c r="F6479" s="18">
        <v>33</v>
      </c>
    </row>
    <row r="6480" spans="2:6" ht="18" customHeight="1" thickBot="1" x14ac:dyDescent="0.3">
      <c r="B6480" s="14">
        <v>46131</v>
      </c>
      <c r="C6480" s="15" t="s">
        <v>131</v>
      </c>
      <c r="D6480" s="16" t="s">
        <v>387</v>
      </c>
      <c r="E6480" s="17">
        <v>2</v>
      </c>
      <c r="F6480" s="18">
        <v>11</v>
      </c>
    </row>
    <row r="6481" spans="2:6" ht="18" customHeight="1" thickBot="1" x14ac:dyDescent="0.3">
      <c r="B6481" s="14">
        <v>46131</v>
      </c>
      <c r="C6481" s="15" t="s">
        <v>140</v>
      </c>
      <c r="D6481" s="16" t="s">
        <v>396</v>
      </c>
      <c r="E6481" s="17">
        <v>2</v>
      </c>
      <c r="F6481" s="18">
        <v>10</v>
      </c>
    </row>
    <row r="6482" spans="2:6" ht="18" customHeight="1" thickBot="1" x14ac:dyDescent="0.3">
      <c r="B6482" s="14">
        <v>46131</v>
      </c>
      <c r="C6482" s="15" t="s">
        <v>143</v>
      </c>
      <c r="D6482" s="16" t="s">
        <v>399</v>
      </c>
      <c r="E6482" s="17">
        <v>1</v>
      </c>
      <c r="F6482" s="18">
        <v>5.5</v>
      </c>
    </row>
    <row r="6483" spans="2:6" ht="18" customHeight="1" thickBot="1" x14ac:dyDescent="0.3">
      <c r="B6483" s="14">
        <v>46131</v>
      </c>
      <c r="C6483" s="15">
        <v>10</v>
      </c>
      <c r="D6483" s="16" t="s">
        <v>700</v>
      </c>
      <c r="E6483" s="17">
        <v>1</v>
      </c>
      <c r="F6483" s="18">
        <v>1</v>
      </c>
    </row>
    <row r="6484" spans="2:6" ht="18" customHeight="1" thickBot="1" x14ac:dyDescent="0.3">
      <c r="B6484" s="14">
        <v>46131</v>
      </c>
      <c r="C6484" s="15">
        <v>10008</v>
      </c>
      <c r="D6484" s="16" t="s">
        <v>652</v>
      </c>
      <c r="E6484" s="17">
        <v>1</v>
      </c>
      <c r="F6484" s="18">
        <v>2.2000000000000002</v>
      </c>
    </row>
    <row r="6485" spans="2:6" ht="18" customHeight="1" x14ac:dyDescent="0.25">
      <c r="B6485" s="22">
        <v>46131</v>
      </c>
      <c r="C6485" s="23">
        <v>10009</v>
      </c>
      <c r="D6485" s="24" t="s">
        <v>660</v>
      </c>
      <c r="E6485" s="25">
        <v>1</v>
      </c>
      <c r="F6485" s="26">
        <v>1.5</v>
      </c>
    </row>
    <row r="6486" spans="2:6" ht="17.100000000000001" customHeight="1" thickBot="1" x14ac:dyDescent="0.3">
      <c r="B6486" s="14">
        <v>46138</v>
      </c>
      <c r="C6486" s="15" t="s">
        <v>103</v>
      </c>
      <c r="D6486" s="16" t="s">
        <v>653</v>
      </c>
      <c r="E6486" s="17">
        <v>2</v>
      </c>
      <c r="F6486" s="18">
        <v>11.6</v>
      </c>
    </row>
    <row r="6487" spans="2:6" ht="18" customHeight="1" thickBot="1" x14ac:dyDescent="0.3">
      <c r="B6487" s="14">
        <v>46138</v>
      </c>
      <c r="C6487" s="15" t="s">
        <v>104</v>
      </c>
      <c r="D6487" s="16" t="s">
        <v>360</v>
      </c>
      <c r="E6487" s="17">
        <v>7</v>
      </c>
      <c r="F6487" s="18">
        <v>40.6</v>
      </c>
    </row>
    <row r="6488" spans="2:6" ht="18" customHeight="1" thickBot="1" x14ac:dyDescent="0.3">
      <c r="B6488" s="14">
        <v>46138</v>
      </c>
      <c r="C6488" s="15" t="s">
        <v>107</v>
      </c>
      <c r="D6488" s="16" t="s">
        <v>705</v>
      </c>
      <c r="E6488" s="17">
        <v>2</v>
      </c>
      <c r="F6488" s="18">
        <v>10.4</v>
      </c>
    </row>
    <row r="6489" spans="2:6" ht="18" customHeight="1" thickBot="1" x14ac:dyDescent="0.3">
      <c r="B6489" s="14">
        <v>46138</v>
      </c>
      <c r="C6489" s="15" t="s">
        <v>108</v>
      </c>
      <c r="D6489" s="16" t="s">
        <v>364</v>
      </c>
      <c r="E6489" s="17">
        <v>1</v>
      </c>
      <c r="F6489" s="18">
        <v>5.5</v>
      </c>
    </row>
    <row r="6490" spans="2:6" ht="18" customHeight="1" thickBot="1" x14ac:dyDescent="0.3">
      <c r="B6490" s="14">
        <v>46138</v>
      </c>
      <c r="C6490" s="15" t="s">
        <v>109</v>
      </c>
      <c r="D6490" s="16" t="s">
        <v>724</v>
      </c>
      <c r="E6490" s="17">
        <v>1</v>
      </c>
      <c r="F6490" s="18">
        <v>5.8</v>
      </c>
    </row>
    <row r="6491" spans="2:6" ht="18" customHeight="1" thickBot="1" x14ac:dyDescent="0.3">
      <c r="B6491" s="14">
        <v>46138</v>
      </c>
      <c r="C6491" s="15" t="s">
        <v>111</v>
      </c>
      <c r="D6491" s="16" t="s">
        <v>367</v>
      </c>
      <c r="E6491" s="17">
        <v>2</v>
      </c>
      <c r="F6491" s="18">
        <v>11.6</v>
      </c>
    </row>
    <row r="6492" spans="2:6" ht="18" customHeight="1" thickBot="1" x14ac:dyDescent="0.3">
      <c r="B6492" s="14">
        <v>46138</v>
      </c>
      <c r="C6492" s="15" t="s">
        <v>115</v>
      </c>
      <c r="D6492" s="16" t="s">
        <v>640</v>
      </c>
      <c r="E6492" s="17">
        <v>1</v>
      </c>
      <c r="F6492" s="18">
        <v>5.8</v>
      </c>
    </row>
    <row r="6493" spans="2:6" ht="18" customHeight="1" thickBot="1" x14ac:dyDescent="0.3">
      <c r="B6493" s="14">
        <v>46138</v>
      </c>
      <c r="C6493" s="15" t="s">
        <v>132</v>
      </c>
      <c r="D6493" s="16" t="s">
        <v>388</v>
      </c>
      <c r="E6493" s="17">
        <v>1</v>
      </c>
      <c r="F6493" s="18">
        <v>5.8</v>
      </c>
    </row>
    <row r="6494" spans="2:6" ht="18" customHeight="1" thickBot="1" x14ac:dyDescent="0.3">
      <c r="B6494" s="14">
        <v>46138</v>
      </c>
      <c r="C6494" s="15" t="s">
        <v>138</v>
      </c>
      <c r="D6494" s="16" t="s">
        <v>394</v>
      </c>
      <c r="E6494" s="17">
        <v>7</v>
      </c>
      <c r="F6494" s="18">
        <v>38.5</v>
      </c>
    </row>
    <row r="6495" spans="2:6" ht="18" customHeight="1" thickBot="1" x14ac:dyDescent="0.3">
      <c r="B6495" s="14">
        <v>46138</v>
      </c>
      <c r="C6495" s="15" t="s">
        <v>139</v>
      </c>
      <c r="D6495" s="16" t="s">
        <v>395</v>
      </c>
      <c r="E6495" s="17">
        <v>2</v>
      </c>
      <c r="F6495" s="18">
        <v>11</v>
      </c>
    </row>
    <row r="6496" spans="2:6" ht="18" customHeight="1" thickBot="1" x14ac:dyDescent="0.3">
      <c r="B6496" s="14">
        <v>46138</v>
      </c>
      <c r="C6496" s="15" t="s">
        <v>152</v>
      </c>
      <c r="D6496" s="16" t="s">
        <v>408</v>
      </c>
      <c r="E6496" s="17">
        <v>1</v>
      </c>
      <c r="F6496" s="18">
        <v>5.5</v>
      </c>
    </row>
    <row r="6497" spans="2:6" ht="18" customHeight="1" thickBot="1" x14ac:dyDescent="0.3">
      <c r="B6497" s="14">
        <v>46138</v>
      </c>
      <c r="C6497" s="15" t="s">
        <v>157</v>
      </c>
      <c r="D6497" s="16" t="s">
        <v>413</v>
      </c>
      <c r="E6497" s="17">
        <v>1</v>
      </c>
      <c r="F6497" s="18">
        <v>6.5</v>
      </c>
    </row>
    <row r="6498" spans="2:6" ht="18" customHeight="1" thickBot="1" x14ac:dyDescent="0.3">
      <c r="B6498" s="14">
        <v>46138</v>
      </c>
      <c r="C6498" s="15" t="s">
        <v>162</v>
      </c>
      <c r="D6498" s="16" t="s">
        <v>719</v>
      </c>
      <c r="E6498" s="17">
        <v>1</v>
      </c>
      <c r="F6498" s="18">
        <v>6.5</v>
      </c>
    </row>
    <row r="6499" spans="2:6" ht="18" customHeight="1" thickBot="1" x14ac:dyDescent="0.3">
      <c r="B6499" s="14">
        <v>46138</v>
      </c>
      <c r="C6499" s="15" t="s">
        <v>164</v>
      </c>
      <c r="D6499" s="16" t="s">
        <v>420</v>
      </c>
      <c r="E6499" s="17">
        <v>2</v>
      </c>
      <c r="F6499" s="18">
        <v>11</v>
      </c>
    </row>
    <row r="6500" spans="2:6" ht="18" customHeight="1" thickBot="1" x14ac:dyDescent="0.3">
      <c r="B6500" s="14">
        <v>46138</v>
      </c>
      <c r="C6500" s="15" t="s">
        <v>171</v>
      </c>
      <c r="D6500" s="16" t="s">
        <v>670</v>
      </c>
      <c r="E6500" s="17">
        <v>1</v>
      </c>
      <c r="F6500" s="18">
        <v>6</v>
      </c>
    </row>
    <row r="6501" spans="2:6" ht="18" customHeight="1" thickBot="1" x14ac:dyDescent="0.3">
      <c r="B6501" s="14">
        <v>46138</v>
      </c>
      <c r="C6501" s="15" t="s">
        <v>176</v>
      </c>
      <c r="D6501" s="16" t="s">
        <v>432</v>
      </c>
      <c r="E6501" s="17">
        <v>1</v>
      </c>
      <c r="F6501" s="18">
        <v>5.8</v>
      </c>
    </row>
    <row r="6502" spans="2:6" ht="18" customHeight="1" thickBot="1" x14ac:dyDescent="0.3">
      <c r="B6502" s="14">
        <v>46138</v>
      </c>
      <c r="C6502" s="15" t="s">
        <v>179</v>
      </c>
      <c r="D6502" s="16" t="s">
        <v>712</v>
      </c>
      <c r="E6502" s="17">
        <v>2</v>
      </c>
      <c r="F6502" s="18">
        <v>11</v>
      </c>
    </row>
    <row r="6503" spans="2:6" ht="18" customHeight="1" thickBot="1" x14ac:dyDescent="0.3">
      <c r="B6503" s="14">
        <v>46138</v>
      </c>
      <c r="C6503" s="15" t="s">
        <v>191</v>
      </c>
      <c r="D6503" s="16" t="s">
        <v>447</v>
      </c>
      <c r="E6503" s="17">
        <v>1</v>
      </c>
      <c r="F6503" s="18">
        <v>5.5</v>
      </c>
    </row>
    <row r="6504" spans="2:6" ht="18" customHeight="1" thickBot="1" x14ac:dyDescent="0.3">
      <c r="B6504" s="14">
        <v>46138</v>
      </c>
      <c r="C6504" s="15" t="s">
        <v>195</v>
      </c>
      <c r="D6504" s="16" t="s">
        <v>451</v>
      </c>
      <c r="E6504" s="17">
        <v>11</v>
      </c>
      <c r="F6504" s="18">
        <v>63.8</v>
      </c>
    </row>
    <row r="6505" spans="2:6" ht="18" customHeight="1" thickBot="1" x14ac:dyDescent="0.3">
      <c r="B6505" s="14">
        <v>46138</v>
      </c>
      <c r="C6505" s="15" t="s">
        <v>216</v>
      </c>
      <c r="D6505" s="16" t="s">
        <v>472</v>
      </c>
      <c r="E6505" s="17">
        <v>2</v>
      </c>
      <c r="F6505" s="18">
        <v>12.6</v>
      </c>
    </row>
    <row r="6506" spans="2:6" ht="18" customHeight="1" thickBot="1" x14ac:dyDescent="0.3">
      <c r="B6506" s="14">
        <v>46138</v>
      </c>
      <c r="C6506" s="15" t="s">
        <v>218</v>
      </c>
      <c r="D6506" s="16" t="s">
        <v>655</v>
      </c>
      <c r="E6506" s="17">
        <v>1</v>
      </c>
      <c r="F6506" s="18">
        <v>5.5</v>
      </c>
    </row>
    <row r="6507" spans="2:6" ht="18" customHeight="1" thickBot="1" x14ac:dyDescent="0.3">
      <c r="B6507" s="14">
        <v>46138</v>
      </c>
      <c r="C6507" s="15" t="s">
        <v>219</v>
      </c>
      <c r="D6507" s="16" t="s">
        <v>475</v>
      </c>
      <c r="E6507" s="17">
        <v>2</v>
      </c>
      <c r="F6507" s="18">
        <v>12.6</v>
      </c>
    </row>
    <row r="6508" spans="2:6" ht="18" customHeight="1" thickBot="1" x14ac:dyDescent="0.3">
      <c r="B6508" s="14">
        <v>46138</v>
      </c>
      <c r="C6508" s="15" t="s">
        <v>220</v>
      </c>
      <c r="D6508" s="16" t="s">
        <v>656</v>
      </c>
      <c r="E6508" s="17">
        <v>2</v>
      </c>
      <c r="F6508" s="18">
        <v>11</v>
      </c>
    </row>
    <row r="6509" spans="2:6" ht="18" customHeight="1" thickBot="1" x14ac:dyDescent="0.3">
      <c r="B6509" s="14">
        <v>46138</v>
      </c>
      <c r="C6509" s="15" t="s">
        <v>221</v>
      </c>
      <c r="D6509" s="16" t="s">
        <v>477</v>
      </c>
      <c r="E6509" s="17">
        <v>1</v>
      </c>
      <c r="F6509" s="18">
        <v>6</v>
      </c>
    </row>
    <row r="6510" spans="2:6" ht="18" customHeight="1" thickBot="1" x14ac:dyDescent="0.3">
      <c r="B6510" s="14">
        <v>46138</v>
      </c>
      <c r="C6510" s="15" t="s">
        <v>225</v>
      </c>
      <c r="D6510" s="16" t="s">
        <v>481</v>
      </c>
      <c r="E6510" s="17">
        <v>2</v>
      </c>
      <c r="F6510" s="18">
        <v>12.6</v>
      </c>
    </row>
    <row r="6511" spans="2:6" ht="18" customHeight="1" thickBot="1" x14ac:dyDescent="0.3">
      <c r="B6511" s="14">
        <v>46138</v>
      </c>
      <c r="C6511" s="15" t="s">
        <v>226</v>
      </c>
      <c r="D6511" s="16" t="s">
        <v>482</v>
      </c>
      <c r="E6511" s="17">
        <v>2</v>
      </c>
      <c r="F6511" s="18">
        <v>11.6</v>
      </c>
    </row>
    <row r="6512" spans="2:6" ht="18" customHeight="1" thickBot="1" x14ac:dyDescent="0.3">
      <c r="B6512" s="14">
        <v>46138</v>
      </c>
      <c r="C6512" s="15" t="s">
        <v>229</v>
      </c>
      <c r="D6512" s="16" t="s">
        <v>759</v>
      </c>
      <c r="E6512" s="17">
        <v>1</v>
      </c>
      <c r="F6512" s="18">
        <v>6.5</v>
      </c>
    </row>
    <row r="6513" spans="2:6" ht="18" customHeight="1" thickBot="1" x14ac:dyDescent="0.3">
      <c r="B6513" s="14">
        <v>46138</v>
      </c>
      <c r="C6513" s="15" t="s">
        <v>231</v>
      </c>
      <c r="D6513" s="16" t="s">
        <v>487</v>
      </c>
      <c r="E6513" s="17">
        <v>9</v>
      </c>
      <c r="F6513" s="18">
        <v>61.2</v>
      </c>
    </row>
    <row r="6514" spans="2:6" ht="18" customHeight="1" thickBot="1" x14ac:dyDescent="0.3">
      <c r="B6514" s="14">
        <v>46138</v>
      </c>
      <c r="C6514" s="15" t="s">
        <v>235</v>
      </c>
      <c r="D6514" s="16" t="s">
        <v>702</v>
      </c>
      <c r="E6514" s="17">
        <v>1</v>
      </c>
      <c r="F6514" s="18">
        <v>5.8</v>
      </c>
    </row>
    <row r="6515" spans="2:6" ht="18" customHeight="1" thickBot="1" x14ac:dyDescent="0.3">
      <c r="B6515" s="14">
        <v>46138</v>
      </c>
      <c r="C6515" s="15" t="s">
        <v>236</v>
      </c>
      <c r="D6515" s="16" t="s">
        <v>644</v>
      </c>
      <c r="E6515" s="17">
        <v>1</v>
      </c>
      <c r="F6515" s="18">
        <v>6.5</v>
      </c>
    </row>
    <row r="6516" spans="2:6" ht="18" customHeight="1" thickBot="1" x14ac:dyDescent="0.3">
      <c r="B6516" s="14">
        <v>46138</v>
      </c>
      <c r="C6516" s="15" t="s">
        <v>113</v>
      </c>
      <c r="D6516" s="16" t="s">
        <v>645</v>
      </c>
      <c r="E6516" s="17">
        <v>1</v>
      </c>
      <c r="F6516" s="18">
        <v>8</v>
      </c>
    </row>
    <row r="6517" spans="2:6" ht="18" customHeight="1" thickBot="1" x14ac:dyDescent="0.3">
      <c r="B6517" s="14">
        <v>46138</v>
      </c>
      <c r="C6517" s="15" t="s">
        <v>198</v>
      </c>
      <c r="D6517" s="16" t="s">
        <v>686</v>
      </c>
      <c r="E6517" s="17">
        <v>1</v>
      </c>
      <c r="F6517" s="18">
        <v>8</v>
      </c>
    </row>
    <row r="6518" spans="2:6" ht="18" customHeight="1" thickBot="1" x14ac:dyDescent="0.3">
      <c r="B6518" s="14">
        <v>46138</v>
      </c>
      <c r="C6518" s="15" t="s">
        <v>204</v>
      </c>
      <c r="D6518" s="16" t="s">
        <v>668</v>
      </c>
      <c r="E6518" s="17">
        <v>1</v>
      </c>
      <c r="F6518" s="18">
        <v>8.3000000000000007</v>
      </c>
    </row>
    <row r="6519" spans="2:6" ht="18" customHeight="1" thickBot="1" x14ac:dyDescent="0.3">
      <c r="B6519" s="14">
        <v>46138</v>
      </c>
      <c r="C6519" s="15">
        <v>10237</v>
      </c>
      <c r="D6519" s="16" t="s">
        <v>754</v>
      </c>
      <c r="E6519" s="17">
        <v>1</v>
      </c>
      <c r="F6519" s="18">
        <v>10</v>
      </c>
    </row>
    <row r="6520" spans="2:6" ht="18" customHeight="1" thickBot="1" x14ac:dyDescent="0.3">
      <c r="B6520" s="14">
        <v>46138</v>
      </c>
      <c r="C6520" s="15" t="s">
        <v>119</v>
      </c>
      <c r="D6520" s="16" t="s">
        <v>657</v>
      </c>
      <c r="E6520" s="17">
        <v>1</v>
      </c>
      <c r="F6520" s="18">
        <v>5.5</v>
      </c>
    </row>
    <row r="6521" spans="2:6" ht="18" customHeight="1" thickBot="1" x14ac:dyDescent="0.3">
      <c r="B6521" s="14">
        <v>46138</v>
      </c>
      <c r="C6521" s="15" t="s">
        <v>121</v>
      </c>
      <c r="D6521" s="16" t="s">
        <v>658</v>
      </c>
      <c r="E6521" s="17">
        <v>2</v>
      </c>
      <c r="F6521" s="18">
        <v>11</v>
      </c>
    </row>
    <row r="6522" spans="2:6" ht="18" customHeight="1" thickBot="1" x14ac:dyDescent="0.3">
      <c r="B6522" s="14">
        <v>46138</v>
      </c>
      <c r="C6522" s="15" t="s">
        <v>122</v>
      </c>
      <c r="D6522" s="16" t="s">
        <v>650</v>
      </c>
      <c r="E6522" s="17">
        <v>3</v>
      </c>
      <c r="F6522" s="18">
        <v>16.5</v>
      </c>
    </row>
    <row r="6523" spans="2:6" ht="18" customHeight="1" thickBot="1" x14ac:dyDescent="0.3">
      <c r="B6523" s="14">
        <v>46138</v>
      </c>
      <c r="C6523" s="15" t="s">
        <v>131</v>
      </c>
      <c r="D6523" s="16" t="s">
        <v>387</v>
      </c>
      <c r="E6523" s="17">
        <v>1</v>
      </c>
      <c r="F6523" s="18">
        <v>5.5</v>
      </c>
    </row>
    <row r="6524" spans="2:6" ht="18" customHeight="1" thickBot="1" x14ac:dyDescent="0.3">
      <c r="B6524" s="14">
        <v>46138</v>
      </c>
      <c r="C6524" s="15" t="s">
        <v>140</v>
      </c>
      <c r="D6524" s="16" t="s">
        <v>396</v>
      </c>
      <c r="E6524" s="17">
        <v>1</v>
      </c>
      <c r="F6524" s="18">
        <v>5</v>
      </c>
    </row>
    <row r="6525" spans="2:6" ht="18" customHeight="1" thickBot="1" x14ac:dyDescent="0.3">
      <c r="B6525" s="14">
        <v>46138</v>
      </c>
      <c r="C6525" s="15" t="s">
        <v>145</v>
      </c>
      <c r="D6525" s="16" t="s">
        <v>401</v>
      </c>
      <c r="E6525" s="17">
        <v>1</v>
      </c>
      <c r="F6525" s="18">
        <v>3.8</v>
      </c>
    </row>
    <row r="6526" spans="2:6" ht="18" customHeight="1" thickBot="1" x14ac:dyDescent="0.3">
      <c r="B6526" s="14">
        <v>46138</v>
      </c>
      <c r="C6526" s="15">
        <v>10</v>
      </c>
      <c r="D6526" s="16" t="s">
        <v>700</v>
      </c>
      <c r="E6526" s="17">
        <v>3</v>
      </c>
      <c r="F6526" s="18">
        <v>3</v>
      </c>
    </row>
    <row r="6527" spans="2:6" ht="18" customHeight="1" thickBot="1" x14ac:dyDescent="0.3">
      <c r="B6527" s="14">
        <v>46138</v>
      </c>
      <c r="C6527" s="15">
        <v>10008</v>
      </c>
      <c r="D6527" s="16" t="s">
        <v>652</v>
      </c>
      <c r="E6527" s="17">
        <v>1</v>
      </c>
      <c r="F6527" s="18">
        <v>2.2000000000000002</v>
      </c>
    </row>
    <row r="6528" spans="2:6" ht="18" customHeight="1" thickBot="1" x14ac:dyDescent="0.3">
      <c r="B6528" s="14">
        <v>46138</v>
      </c>
      <c r="C6528" s="15">
        <v>10155</v>
      </c>
      <c r="D6528" s="16" t="s">
        <v>701</v>
      </c>
      <c r="E6528" s="17">
        <v>1</v>
      </c>
      <c r="F6528" s="18">
        <v>1.7</v>
      </c>
    </row>
    <row r="6529" spans="2:6" ht="17.100000000000001" customHeight="1" x14ac:dyDescent="0.25">
      <c r="B6529" s="22">
        <v>46138</v>
      </c>
      <c r="C6529" s="23">
        <v>10193</v>
      </c>
      <c r="D6529" s="24" t="s">
        <v>731</v>
      </c>
      <c r="E6529" s="25">
        <v>1</v>
      </c>
      <c r="F6529" s="26">
        <v>2.5</v>
      </c>
    </row>
    <row r="6530" spans="2:6" ht="18" customHeight="1" thickBot="1" x14ac:dyDescent="0.3">
      <c r="B6530" s="14">
        <v>46139</v>
      </c>
      <c r="C6530" s="15" t="s">
        <v>104</v>
      </c>
      <c r="D6530" s="16" t="s">
        <v>360</v>
      </c>
      <c r="E6530" s="17">
        <v>1</v>
      </c>
      <c r="F6530" s="18">
        <v>5.8</v>
      </c>
    </row>
    <row r="6531" spans="2:6" ht="18" customHeight="1" thickBot="1" x14ac:dyDescent="0.3">
      <c r="B6531" s="14">
        <v>46139</v>
      </c>
      <c r="C6531" s="15" t="s">
        <v>107</v>
      </c>
      <c r="D6531" s="16" t="s">
        <v>705</v>
      </c>
      <c r="E6531" s="17">
        <v>3</v>
      </c>
      <c r="F6531" s="18">
        <v>15.6</v>
      </c>
    </row>
    <row r="6532" spans="2:6" ht="18" customHeight="1" thickBot="1" x14ac:dyDescent="0.3">
      <c r="B6532" s="14">
        <v>46139</v>
      </c>
      <c r="C6532" s="15" t="s">
        <v>109</v>
      </c>
      <c r="D6532" s="16" t="s">
        <v>724</v>
      </c>
      <c r="E6532" s="17">
        <v>1</v>
      </c>
      <c r="F6532" s="18">
        <v>5.8</v>
      </c>
    </row>
    <row r="6533" spans="2:6" ht="18" customHeight="1" thickBot="1" x14ac:dyDescent="0.3">
      <c r="B6533" s="14">
        <v>46139</v>
      </c>
      <c r="C6533" s="15" t="s">
        <v>111</v>
      </c>
      <c r="D6533" s="16" t="s">
        <v>367</v>
      </c>
      <c r="E6533" s="17">
        <v>1</v>
      </c>
      <c r="F6533" s="18">
        <v>5.8</v>
      </c>
    </row>
    <row r="6534" spans="2:6" ht="18" customHeight="1" thickBot="1" x14ac:dyDescent="0.3">
      <c r="B6534" s="14">
        <v>46139</v>
      </c>
      <c r="C6534" s="15" t="s">
        <v>114</v>
      </c>
      <c r="D6534" s="16" t="s">
        <v>370</v>
      </c>
      <c r="E6534" s="17">
        <v>2</v>
      </c>
      <c r="F6534" s="18">
        <v>11</v>
      </c>
    </row>
    <row r="6535" spans="2:6" ht="18" customHeight="1" thickBot="1" x14ac:dyDescent="0.3">
      <c r="B6535" s="14">
        <v>46139</v>
      </c>
      <c r="C6535" s="15" t="s">
        <v>115</v>
      </c>
      <c r="D6535" s="16" t="s">
        <v>640</v>
      </c>
      <c r="E6535" s="17">
        <v>1</v>
      </c>
      <c r="F6535" s="18">
        <v>5.8</v>
      </c>
    </row>
    <row r="6536" spans="2:6" ht="18" customHeight="1" thickBot="1" x14ac:dyDescent="0.3">
      <c r="B6536" s="14">
        <v>46139</v>
      </c>
      <c r="C6536" s="15" t="s">
        <v>125</v>
      </c>
      <c r="D6536" s="16" t="s">
        <v>381</v>
      </c>
      <c r="E6536" s="17">
        <v>2</v>
      </c>
      <c r="F6536" s="18">
        <v>11</v>
      </c>
    </row>
    <row r="6537" spans="2:6" ht="18" customHeight="1" thickBot="1" x14ac:dyDescent="0.3">
      <c r="B6537" s="14">
        <v>46139</v>
      </c>
      <c r="C6537" s="15" t="s">
        <v>129</v>
      </c>
      <c r="D6537" s="16" t="s">
        <v>385</v>
      </c>
      <c r="E6537" s="17">
        <v>2</v>
      </c>
      <c r="F6537" s="18">
        <v>11</v>
      </c>
    </row>
    <row r="6538" spans="2:6" ht="18" customHeight="1" thickBot="1" x14ac:dyDescent="0.3">
      <c r="B6538" s="14">
        <v>46139</v>
      </c>
      <c r="C6538" s="15" t="s">
        <v>132</v>
      </c>
      <c r="D6538" s="16" t="s">
        <v>388</v>
      </c>
      <c r="E6538" s="17">
        <v>3</v>
      </c>
      <c r="F6538" s="18">
        <v>17.399999999999999</v>
      </c>
    </row>
    <row r="6539" spans="2:6" ht="18" customHeight="1" thickBot="1" x14ac:dyDescent="0.3">
      <c r="B6539" s="14">
        <v>46139</v>
      </c>
      <c r="C6539" s="15" t="s">
        <v>138</v>
      </c>
      <c r="D6539" s="16" t="s">
        <v>394</v>
      </c>
      <c r="E6539" s="17">
        <v>3</v>
      </c>
      <c r="F6539" s="18">
        <v>16.5</v>
      </c>
    </row>
    <row r="6540" spans="2:6" ht="18" customHeight="1" thickBot="1" x14ac:dyDescent="0.3">
      <c r="B6540" s="14">
        <v>46139</v>
      </c>
      <c r="C6540" s="15" t="s">
        <v>149</v>
      </c>
      <c r="D6540" s="16" t="s">
        <v>706</v>
      </c>
      <c r="E6540" s="17">
        <v>1</v>
      </c>
      <c r="F6540" s="18">
        <v>5.5</v>
      </c>
    </row>
    <row r="6541" spans="2:6" ht="18" customHeight="1" thickBot="1" x14ac:dyDescent="0.3">
      <c r="B6541" s="14">
        <v>46139</v>
      </c>
      <c r="C6541" s="15" t="s">
        <v>157</v>
      </c>
      <c r="D6541" s="16" t="s">
        <v>413</v>
      </c>
      <c r="E6541" s="17">
        <v>5</v>
      </c>
      <c r="F6541" s="18">
        <v>32.5</v>
      </c>
    </row>
    <row r="6542" spans="2:6" ht="18" customHeight="1" thickBot="1" x14ac:dyDescent="0.3">
      <c r="B6542" s="14">
        <v>46139</v>
      </c>
      <c r="C6542" s="15" t="s">
        <v>159</v>
      </c>
      <c r="D6542" s="16" t="s">
        <v>733</v>
      </c>
      <c r="E6542" s="17">
        <v>1</v>
      </c>
      <c r="F6542" s="18">
        <v>5.5</v>
      </c>
    </row>
    <row r="6543" spans="2:6" ht="18" customHeight="1" thickBot="1" x14ac:dyDescent="0.3">
      <c r="B6543" s="14">
        <v>46139</v>
      </c>
      <c r="C6543" s="15" t="s">
        <v>160</v>
      </c>
      <c r="D6543" s="16" t="s">
        <v>416</v>
      </c>
      <c r="E6543" s="17">
        <v>1</v>
      </c>
      <c r="F6543" s="18">
        <v>5.8</v>
      </c>
    </row>
    <row r="6544" spans="2:6" ht="18" customHeight="1" thickBot="1" x14ac:dyDescent="0.3">
      <c r="B6544" s="14">
        <v>46139</v>
      </c>
      <c r="C6544" s="15" t="s">
        <v>162</v>
      </c>
      <c r="D6544" s="16" t="s">
        <v>719</v>
      </c>
      <c r="E6544" s="17">
        <v>1</v>
      </c>
      <c r="F6544" s="18">
        <v>6.5</v>
      </c>
    </row>
    <row r="6545" spans="2:6" ht="18" customHeight="1" thickBot="1" x14ac:dyDescent="0.3">
      <c r="B6545" s="14">
        <v>46139</v>
      </c>
      <c r="C6545" s="15" t="s">
        <v>163</v>
      </c>
      <c r="D6545" s="16" t="s">
        <v>696</v>
      </c>
      <c r="E6545" s="17">
        <v>1</v>
      </c>
      <c r="F6545" s="18">
        <v>5.8</v>
      </c>
    </row>
    <row r="6546" spans="2:6" ht="18" customHeight="1" thickBot="1" x14ac:dyDescent="0.3">
      <c r="B6546" s="14">
        <v>46139</v>
      </c>
      <c r="C6546" s="15" t="s">
        <v>164</v>
      </c>
      <c r="D6546" s="16" t="s">
        <v>420</v>
      </c>
      <c r="E6546" s="17">
        <v>1</v>
      </c>
      <c r="F6546" s="18">
        <v>5.5</v>
      </c>
    </row>
    <row r="6547" spans="2:6" ht="18" customHeight="1" thickBot="1" x14ac:dyDescent="0.3">
      <c r="B6547" s="14">
        <v>46139</v>
      </c>
      <c r="C6547" s="15" t="s">
        <v>165</v>
      </c>
      <c r="D6547" s="16" t="s">
        <v>421</v>
      </c>
      <c r="E6547" s="17">
        <v>1</v>
      </c>
      <c r="F6547" s="18">
        <v>6.5</v>
      </c>
    </row>
    <row r="6548" spans="2:6" ht="18" customHeight="1" thickBot="1" x14ac:dyDescent="0.3">
      <c r="B6548" s="14">
        <v>46139</v>
      </c>
      <c r="C6548" s="15" t="s">
        <v>168</v>
      </c>
      <c r="D6548" s="16" t="s">
        <v>708</v>
      </c>
      <c r="E6548" s="17">
        <v>2</v>
      </c>
      <c r="F6548" s="18">
        <v>13.6</v>
      </c>
    </row>
    <row r="6549" spans="2:6" ht="18" customHeight="1" thickBot="1" x14ac:dyDescent="0.3">
      <c r="B6549" s="14">
        <v>46139</v>
      </c>
      <c r="C6549" s="15" t="s">
        <v>171</v>
      </c>
      <c r="D6549" s="16" t="s">
        <v>670</v>
      </c>
      <c r="E6549" s="17">
        <v>1</v>
      </c>
      <c r="F6549" s="18">
        <v>6</v>
      </c>
    </row>
    <row r="6550" spans="2:6" ht="18" customHeight="1" thickBot="1" x14ac:dyDescent="0.3">
      <c r="B6550" s="14">
        <v>46139</v>
      </c>
      <c r="C6550" s="15" t="s">
        <v>172</v>
      </c>
      <c r="D6550" s="16" t="s">
        <v>643</v>
      </c>
      <c r="E6550" s="17">
        <v>1</v>
      </c>
      <c r="F6550" s="18">
        <v>5.7</v>
      </c>
    </row>
    <row r="6551" spans="2:6" ht="18" customHeight="1" thickBot="1" x14ac:dyDescent="0.3">
      <c r="B6551" s="14">
        <v>46139</v>
      </c>
      <c r="C6551" s="15" t="s">
        <v>173</v>
      </c>
      <c r="D6551" s="16" t="s">
        <v>429</v>
      </c>
      <c r="E6551" s="17">
        <v>2</v>
      </c>
      <c r="F6551" s="18">
        <v>13.6</v>
      </c>
    </row>
    <row r="6552" spans="2:6" ht="18" customHeight="1" thickBot="1" x14ac:dyDescent="0.3">
      <c r="B6552" s="14">
        <v>46139</v>
      </c>
      <c r="C6552" s="15" t="s">
        <v>176</v>
      </c>
      <c r="D6552" s="16" t="s">
        <v>432</v>
      </c>
      <c r="E6552" s="17">
        <v>2</v>
      </c>
      <c r="F6552" s="18">
        <v>11.6</v>
      </c>
    </row>
    <row r="6553" spans="2:6" ht="18" customHeight="1" thickBot="1" x14ac:dyDescent="0.3">
      <c r="B6553" s="14">
        <v>46139</v>
      </c>
      <c r="C6553" s="15" t="s">
        <v>179</v>
      </c>
      <c r="D6553" s="16" t="s">
        <v>712</v>
      </c>
      <c r="E6553" s="17">
        <v>1</v>
      </c>
      <c r="F6553" s="18">
        <v>5.5</v>
      </c>
    </row>
    <row r="6554" spans="2:6" ht="18" customHeight="1" thickBot="1" x14ac:dyDescent="0.3">
      <c r="B6554" s="14">
        <v>46139</v>
      </c>
      <c r="C6554" s="15" t="s">
        <v>184</v>
      </c>
      <c r="D6554" s="16" t="s">
        <v>440</v>
      </c>
      <c r="E6554" s="17">
        <v>2</v>
      </c>
      <c r="F6554" s="18">
        <v>11</v>
      </c>
    </row>
    <row r="6555" spans="2:6" ht="18" customHeight="1" thickBot="1" x14ac:dyDescent="0.3">
      <c r="B6555" s="14">
        <v>46139</v>
      </c>
      <c r="C6555" s="15" t="s">
        <v>191</v>
      </c>
      <c r="D6555" s="16" t="s">
        <v>447</v>
      </c>
      <c r="E6555" s="17">
        <v>2</v>
      </c>
      <c r="F6555" s="18">
        <v>11</v>
      </c>
    </row>
    <row r="6556" spans="2:6" ht="18" customHeight="1" thickBot="1" x14ac:dyDescent="0.3">
      <c r="B6556" s="14">
        <v>46139</v>
      </c>
      <c r="C6556" s="15" t="s">
        <v>195</v>
      </c>
      <c r="D6556" s="16" t="s">
        <v>451</v>
      </c>
      <c r="E6556" s="17">
        <v>13</v>
      </c>
      <c r="F6556" s="18">
        <v>75.400000000000006</v>
      </c>
    </row>
    <row r="6557" spans="2:6" ht="18" customHeight="1" thickBot="1" x14ac:dyDescent="0.3">
      <c r="B6557" s="14">
        <v>46139</v>
      </c>
      <c r="C6557" s="15" t="s">
        <v>196</v>
      </c>
      <c r="D6557" s="16" t="s">
        <v>692</v>
      </c>
      <c r="E6557" s="17">
        <v>1</v>
      </c>
      <c r="F6557" s="18">
        <v>6.5</v>
      </c>
    </row>
    <row r="6558" spans="2:6" ht="18" customHeight="1" thickBot="1" x14ac:dyDescent="0.3">
      <c r="B6558" s="14">
        <v>46139</v>
      </c>
      <c r="C6558" s="15" t="s">
        <v>201</v>
      </c>
      <c r="D6558" s="16" t="s">
        <v>664</v>
      </c>
      <c r="E6558" s="17">
        <v>2</v>
      </c>
      <c r="F6558" s="18">
        <v>11.6</v>
      </c>
    </row>
    <row r="6559" spans="2:6" ht="18" customHeight="1" thickBot="1" x14ac:dyDescent="0.3">
      <c r="B6559" s="14">
        <v>46139</v>
      </c>
      <c r="C6559" s="15" t="s">
        <v>207</v>
      </c>
      <c r="D6559" s="16" t="s">
        <v>463</v>
      </c>
      <c r="E6559" s="17">
        <v>1</v>
      </c>
      <c r="F6559" s="18">
        <v>3</v>
      </c>
    </row>
    <row r="6560" spans="2:6" ht="18" customHeight="1" thickBot="1" x14ac:dyDescent="0.3">
      <c r="B6560" s="14">
        <v>46139</v>
      </c>
      <c r="C6560" s="15" t="s">
        <v>214</v>
      </c>
      <c r="D6560" s="16" t="s">
        <v>654</v>
      </c>
      <c r="E6560" s="17">
        <v>3</v>
      </c>
      <c r="F6560" s="18">
        <v>17.399999999999999</v>
      </c>
    </row>
    <row r="6561" spans="2:6" ht="18" customHeight="1" thickBot="1" x14ac:dyDescent="0.3">
      <c r="B6561" s="14">
        <v>46139</v>
      </c>
      <c r="C6561" s="15" t="s">
        <v>216</v>
      </c>
      <c r="D6561" s="16" t="s">
        <v>472</v>
      </c>
      <c r="E6561" s="17">
        <v>2</v>
      </c>
      <c r="F6561" s="18">
        <v>12.6</v>
      </c>
    </row>
    <row r="6562" spans="2:6" ht="18" customHeight="1" thickBot="1" x14ac:dyDescent="0.3">
      <c r="B6562" s="14">
        <v>46139</v>
      </c>
      <c r="C6562" s="15" t="s">
        <v>220</v>
      </c>
      <c r="D6562" s="16" t="s">
        <v>656</v>
      </c>
      <c r="E6562" s="17">
        <v>2</v>
      </c>
      <c r="F6562" s="18">
        <v>11</v>
      </c>
    </row>
    <row r="6563" spans="2:6" ht="18" customHeight="1" thickBot="1" x14ac:dyDescent="0.3">
      <c r="B6563" s="14">
        <v>46139</v>
      </c>
      <c r="C6563" s="15" t="s">
        <v>223</v>
      </c>
      <c r="D6563" s="16" t="s">
        <v>479</v>
      </c>
      <c r="E6563" s="17">
        <v>2</v>
      </c>
      <c r="F6563" s="18">
        <v>11.6</v>
      </c>
    </row>
    <row r="6564" spans="2:6" ht="18" customHeight="1" thickBot="1" x14ac:dyDescent="0.3">
      <c r="B6564" s="14">
        <v>46139</v>
      </c>
      <c r="C6564" s="15" t="s">
        <v>225</v>
      </c>
      <c r="D6564" s="16" t="s">
        <v>481</v>
      </c>
      <c r="E6564" s="17">
        <v>2</v>
      </c>
      <c r="F6564" s="18">
        <v>12.6</v>
      </c>
    </row>
    <row r="6565" spans="2:6" ht="18" customHeight="1" thickBot="1" x14ac:dyDescent="0.3">
      <c r="B6565" s="14">
        <v>46139</v>
      </c>
      <c r="C6565" s="15" t="s">
        <v>226</v>
      </c>
      <c r="D6565" s="16" t="s">
        <v>482</v>
      </c>
      <c r="E6565" s="17">
        <v>6</v>
      </c>
      <c r="F6565" s="18">
        <v>34.799999999999997</v>
      </c>
    </row>
    <row r="6566" spans="2:6" ht="18" customHeight="1" thickBot="1" x14ac:dyDescent="0.3">
      <c r="B6566" s="14">
        <v>46139</v>
      </c>
      <c r="C6566" s="15" t="s">
        <v>231</v>
      </c>
      <c r="D6566" s="16" t="s">
        <v>487</v>
      </c>
      <c r="E6566" s="17">
        <v>8</v>
      </c>
      <c r="F6566" s="18">
        <v>54.4</v>
      </c>
    </row>
    <row r="6567" spans="2:6" ht="18" customHeight="1" thickBot="1" x14ac:dyDescent="0.3">
      <c r="B6567" s="14">
        <v>46139</v>
      </c>
      <c r="C6567" s="15" t="s">
        <v>235</v>
      </c>
      <c r="D6567" s="16" t="s">
        <v>702</v>
      </c>
      <c r="E6567" s="17">
        <v>1</v>
      </c>
      <c r="F6567" s="18">
        <v>5.8</v>
      </c>
    </row>
    <row r="6568" spans="2:6" ht="18" customHeight="1" thickBot="1" x14ac:dyDescent="0.3">
      <c r="B6568" s="14">
        <v>46139</v>
      </c>
      <c r="C6568" s="15" t="s">
        <v>204</v>
      </c>
      <c r="D6568" s="16" t="s">
        <v>668</v>
      </c>
      <c r="E6568" s="17">
        <v>1</v>
      </c>
      <c r="F6568" s="18">
        <v>8.3000000000000007</v>
      </c>
    </row>
    <row r="6569" spans="2:6" ht="18" customHeight="1" thickBot="1" x14ac:dyDescent="0.3">
      <c r="B6569" s="14">
        <v>46139</v>
      </c>
      <c r="C6569" s="15">
        <v>10021</v>
      </c>
      <c r="D6569" s="16" t="s">
        <v>663</v>
      </c>
      <c r="E6569" s="17">
        <v>1</v>
      </c>
      <c r="F6569" s="18">
        <v>8.9</v>
      </c>
    </row>
    <row r="6570" spans="2:6" ht="18" customHeight="1" thickBot="1" x14ac:dyDescent="0.3">
      <c r="B6570" s="14">
        <v>46139</v>
      </c>
      <c r="C6570" s="15">
        <v>10028</v>
      </c>
      <c r="D6570" s="16" t="s">
        <v>713</v>
      </c>
      <c r="E6570" s="17">
        <v>1</v>
      </c>
      <c r="F6570" s="18">
        <v>7.9</v>
      </c>
    </row>
    <row r="6571" spans="2:6" ht="18" customHeight="1" thickBot="1" x14ac:dyDescent="0.3">
      <c r="B6571" s="14">
        <v>46139</v>
      </c>
      <c r="C6571" s="15">
        <v>10198</v>
      </c>
      <c r="D6571" s="16" t="s">
        <v>741</v>
      </c>
      <c r="E6571" s="17">
        <v>1</v>
      </c>
      <c r="F6571" s="18">
        <v>8.9</v>
      </c>
    </row>
    <row r="6572" spans="2:6" ht="18" customHeight="1" thickBot="1" x14ac:dyDescent="0.3">
      <c r="B6572" s="14">
        <v>46139</v>
      </c>
      <c r="C6572" s="15">
        <v>10231</v>
      </c>
      <c r="D6572" s="16" t="s">
        <v>769</v>
      </c>
      <c r="E6572" s="17">
        <v>1</v>
      </c>
      <c r="F6572" s="18">
        <v>9</v>
      </c>
    </row>
    <row r="6573" spans="2:6" ht="18" customHeight="1" thickBot="1" x14ac:dyDescent="0.3">
      <c r="B6573" s="14">
        <v>46139</v>
      </c>
      <c r="C6573" s="15">
        <v>10232</v>
      </c>
      <c r="D6573" s="16" t="s">
        <v>767</v>
      </c>
      <c r="E6573" s="17">
        <v>1</v>
      </c>
      <c r="F6573" s="18">
        <v>9</v>
      </c>
    </row>
    <row r="6574" spans="2:6" ht="18" customHeight="1" thickBot="1" x14ac:dyDescent="0.3">
      <c r="B6574" s="14">
        <v>46139</v>
      </c>
      <c r="C6574" s="15" t="s">
        <v>116</v>
      </c>
      <c r="D6574" s="16" t="s">
        <v>665</v>
      </c>
      <c r="E6574" s="17">
        <v>1</v>
      </c>
      <c r="F6574" s="18">
        <v>5.5</v>
      </c>
    </row>
    <row r="6575" spans="2:6" ht="18" customHeight="1" thickBot="1" x14ac:dyDescent="0.3">
      <c r="B6575" s="14">
        <v>46139</v>
      </c>
      <c r="C6575" s="15" t="s">
        <v>117</v>
      </c>
      <c r="D6575" s="16" t="s">
        <v>648</v>
      </c>
      <c r="E6575" s="17">
        <v>2</v>
      </c>
      <c r="F6575" s="18">
        <v>11</v>
      </c>
    </row>
    <row r="6576" spans="2:6" ht="18" customHeight="1" thickBot="1" x14ac:dyDescent="0.3">
      <c r="B6576" s="14">
        <v>46139</v>
      </c>
      <c r="C6576" s="15" t="s">
        <v>122</v>
      </c>
      <c r="D6576" s="16" t="s">
        <v>650</v>
      </c>
      <c r="E6576" s="17">
        <v>3</v>
      </c>
      <c r="F6576" s="18">
        <v>16.5</v>
      </c>
    </row>
    <row r="6577" spans="2:6" ht="18" customHeight="1" thickBot="1" x14ac:dyDescent="0.3">
      <c r="B6577" s="14">
        <v>46139</v>
      </c>
      <c r="C6577" s="15" t="s">
        <v>123</v>
      </c>
      <c r="D6577" s="16" t="s">
        <v>651</v>
      </c>
      <c r="E6577" s="17">
        <v>13</v>
      </c>
      <c r="F6577" s="18">
        <v>71.5</v>
      </c>
    </row>
    <row r="6578" spans="2:6" ht="18" customHeight="1" thickBot="1" x14ac:dyDescent="0.3">
      <c r="B6578" s="14">
        <v>46139</v>
      </c>
      <c r="C6578" s="15" t="s">
        <v>128</v>
      </c>
      <c r="D6578" s="16" t="s">
        <v>757</v>
      </c>
      <c r="E6578" s="17">
        <v>2</v>
      </c>
      <c r="F6578" s="18">
        <v>7.6</v>
      </c>
    </row>
    <row r="6579" spans="2:6" ht="18" customHeight="1" thickBot="1" x14ac:dyDescent="0.3">
      <c r="B6579" s="14">
        <v>46139</v>
      </c>
      <c r="C6579" s="15" t="s">
        <v>131</v>
      </c>
      <c r="D6579" s="16" t="s">
        <v>387</v>
      </c>
      <c r="E6579" s="17">
        <v>2</v>
      </c>
      <c r="F6579" s="18">
        <v>11</v>
      </c>
    </row>
    <row r="6580" spans="2:6" ht="18" customHeight="1" thickBot="1" x14ac:dyDescent="0.3">
      <c r="B6580" s="14">
        <v>46139</v>
      </c>
      <c r="C6580" s="15" t="s">
        <v>134</v>
      </c>
      <c r="D6580" s="16" t="s">
        <v>390</v>
      </c>
      <c r="E6580" s="17">
        <v>1</v>
      </c>
      <c r="F6580" s="18">
        <v>5.5</v>
      </c>
    </row>
    <row r="6581" spans="2:6" ht="18" customHeight="1" thickBot="1" x14ac:dyDescent="0.3">
      <c r="B6581" s="14">
        <v>46139</v>
      </c>
      <c r="C6581" s="15" t="s">
        <v>140</v>
      </c>
      <c r="D6581" s="16" t="s">
        <v>396</v>
      </c>
      <c r="E6581" s="17">
        <v>4</v>
      </c>
      <c r="F6581" s="18">
        <v>20</v>
      </c>
    </row>
    <row r="6582" spans="2:6" ht="18" customHeight="1" thickBot="1" x14ac:dyDescent="0.3">
      <c r="B6582" s="14">
        <v>46139</v>
      </c>
      <c r="C6582" s="15" t="s">
        <v>144</v>
      </c>
      <c r="D6582" s="16" t="s">
        <v>400</v>
      </c>
      <c r="E6582" s="17">
        <v>1</v>
      </c>
      <c r="F6582" s="18">
        <v>5</v>
      </c>
    </row>
    <row r="6583" spans="2:6" ht="18" customHeight="1" thickBot="1" x14ac:dyDescent="0.3">
      <c r="B6583" s="14">
        <v>46139</v>
      </c>
      <c r="C6583" s="15" t="s">
        <v>145</v>
      </c>
      <c r="D6583" s="16" t="s">
        <v>401</v>
      </c>
      <c r="E6583" s="17">
        <v>2</v>
      </c>
      <c r="F6583" s="18">
        <v>7.6</v>
      </c>
    </row>
    <row r="6584" spans="2:6" ht="18" customHeight="1" thickBot="1" x14ac:dyDescent="0.3">
      <c r="B6584" s="14">
        <v>46139</v>
      </c>
      <c r="C6584" s="15" t="s">
        <v>153</v>
      </c>
      <c r="D6584" s="16" t="s">
        <v>685</v>
      </c>
      <c r="E6584" s="17">
        <v>1</v>
      </c>
      <c r="F6584" s="18">
        <v>4.5</v>
      </c>
    </row>
    <row r="6585" spans="2:6" ht="18" customHeight="1" thickBot="1" x14ac:dyDescent="0.3">
      <c r="B6585" s="14">
        <v>46139</v>
      </c>
      <c r="C6585" s="15">
        <v>10</v>
      </c>
      <c r="D6585" s="16" t="s">
        <v>700</v>
      </c>
      <c r="E6585" s="17">
        <v>2</v>
      </c>
      <c r="F6585" s="18">
        <v>2</v>
      </c>
    </row>
    <row r="6586" spans="2:6" ht="17.100000000000001" customHeight="1" x14ac:dyDescent="0.25">
      <c r="B6586" s="22">
        <v>46139</v>
      </c>
      <c r="C6586" s="23">
        <v>10008</v>
      </c>
      <c r="D6586" s="24" t="s">
        <v>652</v>
      </c>
      <c r="E6586" s="25">
        <v>2</v>
      </c>
      <c r="F6586" s="26">
        <v>4.4000000000000004</v>
      </c>
    </row>
    <row r="6587" spans="2:6" ht="18" customHeight="1" thickBot="1" x14ac:dyDescent="0.3">
      <c r="B6587" s="14">
        <v>46140</v>
      </c>
      <c r="C6587" s="15" t="s">
        <v>103</v>
      </c>
      <c r="D6587" s="16" t="s">
        <v>653</v>
      </c>
      <c r="E6587" s="17">
        <v>1</v>
      </c>
      <c r="F6587" s="18">
        <v>5.8</v>
      </c>
    </row>
    <row r="6588" spans="2:6" ht="18" customHeight="1" thickBot="1" x14ac:dyDescent="0.3">
      <c r="B6588" s="14">
        <v>46140</v>
      </c>
      <c r="C6588" s="15" t="s">
        <v>107</v>
      </c>
      <c r="D6588" s="16" t="s">
        <v>705</v>
      </c>
      <c r="E6588" s="17">
        <v>1</v>
      </c>
      <c r="F6588" s="18">
        <v>5.2</v>
      </c>
    </row>
    <row r="6589" spans="2:6" ht="18" customHeight="1" thickBot="1" x14ac:dyDescent="0.3">
      <c r="B6589" s="14">
        <v>46140</v>
      </c>
      <c r="C6589" s="15" t="s">
        <v>111</v>
      </c>
      <c r="D6589" s="16" t="s">
        <v>367</v>
      </c>
      <c r="E6589" s="17">
        <v>3</v>
      </c>
      <c r="F6589" s="18">
        <v>17.399999999999999</v>
      </c>
    </row>
    <row r="6590" spans="2:6" ht="18" customHeight="1" thickBot="1" x14ac:dyDescent="0.3">
      <c r="B6590" s="14">
        <v>46140</v>
      </c>
      <c r="C6590" s="15" t="s">
        <v>138</v>
      </c>
      <c r="D6590" s="16" t="s">
        <v>394</v>
      </c>
      <c r="E6590" s="17">
        <v>2</v>
      </c>
      <c r="F6590" s="18">
        <v>11</v>
      </c>
    </row>
    <row r="6591" spans="2:6" ht="18" customHeight="1" thickBot="1" x14ac:dyDescent="0.3">
      <c r="B6591" s="14">
        <v>46140</v>
      </c>
      <c r="C6591" s="15" t="s">
        <v>146</v>
      </c>
      <c r="D6591" s="16" t="s">
        <v>402</v>
      </c>
      <c r="E6591" s="17">
        <v>1</v>
      </c>
      <c r="F6591" s="18">
        <v>6.5</v>
      </c>
    </row>
    <row r="6592" spans="2:6" ht="18" customHeight="1" thickBot="1" x14ac:dyDescent="0.3">
      <c r="B6592" s="14">
        <v>46140</v>
      </c>
      <c r="C6592" s="15" t="s">
        <v>149</v>
      </c>
      <c r="D6592" s="16" t="s">
        <v>706</v>
      </c>
      <c r="E6592" s="17">
        <v>1</v>
      </c>
      <c r="F6592" s="18">
        <v>5.5</v>
      </c>
    </row>
    <row r="6593" spans="2:6" ht="18" customHeight="1" thickBot="1" x14ac:dyDescent="0.3">
      <c r="B6593" s="14">
        <v>46140</v>
      </c>
      <c r="C6593" s="15" t="s">
        <v>158</v>
      </c>
      <c r="D6593" s="16" t="s">
        <v>735</v>
      </c>
      <c r="E6593" s="17">
        <v>1</v>
      </c>
      <c r="F6593" s="18">
        <v>6</v>
      </c>
    </row>
    <row r="6594" spans="2:6" ht="18" customHeight="1" thickBot="1" x14ac:dyDescent="0.3">
      <c r="B6594" s="14">
        <v>46140</v>
      </c>
      <c r="C6594" s="15" t="s">
        <v>162</v>
      </c>
      <c r="D6594" s="16" t="s">
        <v>719</v>
      </c>
      <c r="E6594" s="17">
        <v>1</v>
      </c>
      <c r="F6594" s="18">
        <v>6.5</v>
      </c>
    </row>
    <row r="6595" spans="2:6" ht="18" customHeight="1" thickBot="1" x14ac:dyDescent="0.3">
      <c r="B6595" s="14">
        <v>46140</v>
      </c>
      <c r="C6595" s="15" t="s">
        <v>163</v>
      </c>
      <c r="D6595" s="16" t="s">
        <v>696</v>
      </c>
      <c r="E6595" s="17">
        <v>1</v>
      </c>
      <c r="F6595" s="18">
        <v>5.8</v>
      </c>
    </row>
    <row r="6596" spans="2:6" ht="18" customHeight="1" thickBot="1" x14ac:dyDescent="0.3">
      <c r="B6596" s="14">
        <v>46140</v>
      </c>
      <c r="C6596" s="15" t="s">
        <v>169</v>
      </c>
      <c r="D6596" s="16" t="s">
        <v>425</v>
      </c>
      <c r="E6596" s="17">
        <v>1</v>
      </c>
      <c r="F6596" s="18">
        <v>6.3</v>
      </c>
    </row>
    <row r="6597" spans="2:6" ht="18" customHeight="1" thickBot="1" x14ac:dyDescent="0.3">
      <c r="B6597" s="14">
        <v>46140</v>
      </c>
      <c r="C6597" s="15" t="s">
        <v>171</v>
      </c>
      <c r="D6597" s="16" t="s">
        <v>670</v>
      </c>
      <c r="E6597" s="17">
        <v>3</v>
      </c>
      <c r="F6597" s="18">
        <v>18</v>
      </c>
    </row>
    <row r="6598" spans="2:6" ht="18" customHeight="1" thickBot="1" x14ac:dyDescent="0.3">
      <c r="B6598" s="14">
        <v>46140</v>
      </c>
      <c r="C6598" s="15" t="s">
        <v>174</v>
      </c>
      <c r="D6598" s="16" t="s">
        <v>661</v>
      </c>
      <c r="E6598" s="17">
        <v>1</v>
      </c>
      <c r="F6598" s="18">
        <v>5.8</v>
      </c>
    </row>
    <row r="6599" spans="2:6" ht="18" customHeight="1" thickBot="1" x14ac:dyDescent="0.3">
      <c r="B6599" s="14">
        <v>46140</v>
      </c>
      <c r="C6599" s="15" t="s">
        <v>176</v>
      </c>
      <c r="D6599" s="16" t="s">
        <v>432</v>
      </c>
      <c r="E6599" s="17">
        <v>1</v>
      </c>
      <c r="F6599" s="18">
        <v>5.8</v>
      </c>
    </row>
    <row r="6600" spans="2:6" ht="18" customHeight="1" thickBot="1" x14ac:dyDescent="0.3">
      <c r="B6600" s="14">
        <v>46140</v>
      </c>
      <c r="C6600" s="15" t="s">
        <v>184</v>
      </c>
      <c r="D6600" s="16" t="s">
        <v>440</v>
      </c>
      <c r="E6600" s="17">
        <v>1</v>
      </c>
      <c r="F6600" s="18">
        <v>5.5</v>
      </c>
    </row>
    <row r="6601" spans="2:6" ht="18" customHeight="1" thickBot="1" x14ac:dyDescent="0.3">
      <c r="B6601" s="14">
        <v>46140</v>
      </c>
      <c r="C6601" s="15" t="s">
        <v>195</v>
      </c>
      <c r="D6601" s="16" t="s">
        <v>451</v>
      </c>
      <c r="E6601" s="17">
        <v>8</v>
      </c>
      <c r="F6601" s="18">
        <v>46.4</v>
      </c>
    </row>
    <row r="6602" spans="2:6" ht="18" customHeight="1" thickBot="1" x14ac:dyDescent="0.3">
      <c r="B6602" s="14">
        <v>46140</v>
      </c>
      <c r="C6602" s="15" t="s">
        <v>196</v>
      </c>
      <c r="D6602" s="16" t="s">
        <v>692</v>
      </c>
      <c r="E6602" s="17">
        <v>1</v>
      </c>
      <c r="F6602" s="18">
        <v>6.5</v>
      </c>
    </row>
    <row r="6603" spans="2:6" ht="18" customHeight="1" thickBot="1" x14ac:dyDescent="0.3">
      <c r="B6603" s="14">
        <v>46140</v>
      </c>
      <c r="C6603" s="15" t="s">
        <v>201</v>
      </c>
      <c r="D6603" s="16" t="s">
        <v>664</v>
      </c>
      <c r="E6603" s="17">
        <v>2</v>
      </c>
      <c r="F6603" s="18">
        <v>11.6</v>
      </c>
    </row>
    <row r="6604" spans="2:6" ht="18" customHeight="1" thickBot="1" x14ac:dyDescent="0.3">
      <c r="B6604" s="14">
        <v>46140</v>
      </c>
      <c r="C6604" s="15" t="s">
        <v>218</v>
      </c>
      <c r="D6604" s="16" t="s">
        <v>655</v>
      </c>
      <c r="E6604" s="17">
        <v>1</v>
      </c>
      <c r="F6604" s="18">
        <v>5.5</v>
      </c>
    </row>
    <row r="6605" spans="2:6" ht="18" customHeight="1" thickBot="1" x14ac:dyDescent="0.3">
      <c r="B6605" s="14">
        <v>46140</v>
      </c>
      <c r="C6605" s="15" t="s">
        <v>220</v>
      </c>
      <c r="D6605" s="16" t="s">
        <v>656</v>
      </c>
      <c r="E6605" s="17">
        <v>2</v>
      </c>
      <c r="F6605" s="18">
        <v>11</v>
      </c>
    </row>
    <row r="6606" spans="2:6" ht="18" customHeight="1" thickBot="1" x14ac:dyDescent="0.3">
      <c r="B6606" s="14">
        <v>46140</v>
      </c>
      <c r="C6606" s="15" t="s">
        <v>226</v>
      </c>
      <c r="D6606" s="16" t="s">
        <v>482</v>
      </c>
      <c r="E6606" s="17">
        <v>2</v>
      </c>
      <c r="F6606" s="18">
        <v>11.6</v>
      </c>
    </row>
    <row r="6607" spans="2:6" ht="18" customHeight="1" thickBot="1" x14ac:dyDescent="0.3">
      <c r="B6607" s="14">
        <v>46140</v>
      </c>
      <c r="C6607" s="15" t="s">
        <v>231</v>
      </c>
      <c r="D6607" s="16" t="s">
        <v>487</v>
      </c>
      <c r="E6607" s="17">
        <v>4</v>
      </c>
      <c r="F6607" s="18">
        <v>27.2</v>
      </c>
    </row>
    <row r="6608" spans="2:6" ht="18" customHeight="1" thickBot="1" x14ac:dyDescent="0.3">
      <c r="B6608" s="14">
        <v>46140</v>
      </c>
      <c r="C6608" s="15" t="s">
        <v>206</v>
      </c>
      <c r="D6608" s="16" t="s">
        <v>462</v>
      </c>
      <c r="E6608" s="17">
        <v>1</v>
      </c>
      <c r="F6608" s="18">
        <v>3.1</v>
      </c>
    </row>
    <row r="6609" spans="2:6" ht="18" customHeight="1" thickBot="1" x14ac:dyDescent="0.3">
      <c r="B6609" s="14">
        <v>46140</v>
      </c>
      <c r="C6609" s="15" t="s">
        <v>113</v>
      </c>
      <c r="D6609" s="16" t="s">
        <v>645</v>
      </c>
      <c r="E6609" s="17">
        <v>1</v>
      </c>
      <c r="F6609" s="18">
        <v>8</v>
      </c>
    </row>
    <row r="6610" spans="2:6" ht="18" customHeight="1" thickBot="1" x14ac:dyDescent="0.3">
      <c r="B6610" s="14">
        <v>46140</v>
      </c>
      <c r="C6610" s="15">
        <v>10239</v>
      </c>
      <c r="D6610" s="16" t="s">
        <v>747</v>
      </c>
      <c r="E6610" s="17">
        <v>1</v>
      </c>
      <c r="F6610" s="18">
        <v>10</v>
      </c>
    </row>
    <row r="6611" spans="2:6" ht="18" customHeight="1" thickBot="1" x14ac:dyDescent="0.3">
      <c r="B6611" s="14">
        <v>46140</v>
      </c>
      <c r="C6611" s="15" t="s">
        <v>116</v>
      </c>
      <c r="D6611" s="16" t="s">
        <v>665</v>
      </c>
      <c r="E6611" s="17">
        <v>1</v>
      </c>
      <c r="F6611" s="18">
        <v>5.5</v>
      </c>
    </row>
    <row r="6612" spans="2:6" ht="18" customHeight="1" thickBot="1" x14ac:dyDescent="0.3">
      <c r="B6612" s="14">
        <v>46140</v>
      </c>
      <c r="C6612" s="15" t="s">
        <v>121</v>
      </c>
      <c r="D6612" s="16" t="s">
        <v>658</v>
      </c>
      <c r="E6612" s="17">
        <v>4</v>
      </c>
      <c r="F6612" s="18">
        <v>22</v>
      </c>
    </row>
    <row r="6613" spans="2:6" ht="18" customHeight="1" thickBot="1" x14ac:dyDescent="0.3">
      <c r="B6613" s="14">
        <v>46140</v>
      </c>
      <c r="C6613" s="15" t="s">
        <v>122</v>
      </c>
      <c r="D6613" s="16" t="s">
        <v>650</v>
      </c>
      <c r="E6613" s="17">
        <v>1</v>
      </c>
      <c r="F6613" s="18">
        <v>5.5</v>
      </c>
    </row>
    <row r="6614" spans="2:6" ht="18" customHeight="1" thickBot="1" x14ac:dyDescent="0.3">
      <c r="B6614" s="14">
        <v>46140</v>
      </c>
      <c r="C6614" s="15" t="s">
        <v>135</v>
      </c>
      <c r="D6614" s="16" t="s">
        <v>391</v>
      </c>
      <c r="E6614" s="17">
        <v>1</v>
      </c>
      <c r="F6614" s="18">
        <v>4.3</v>
      </c>
    </row>
    <row r="6615" spans="2:6" ht="18" customHeight="1" thickBot="1" x14ac:dyDescent="0.3">
      <c r="B6615" s="14">
        <v>46140</v>
      </c>
      <c r="C6615" s="15" t="s">
        <v>140</v>
      </c>
      <c r="D6615" s="16" t="s">
        <v>396</v>
      </c>
      <c r="E6615" s="17">
        <v>1</v>
      </c>
      <c r="F6615" s="18">
        <v>5</v>
      </c>
    </row>
    <row r="6616" spans="2:6" ht="18" customHeight="1" thickBot="1" x14ac:dyDescent="0.3">
      <c r="B6616" s="14">
        <v>46140</v>
      </c>
      <c r="C6616" s="15">
        <v>10194</v>
      </c>
      <c r="D6616" s="16" t="s">
        <v>730</v>
      </c>
      <c r="E6616" s="17">
        <v>1</v>
      </c>
      <c r="F6616" s="18">
        <v>1.7</v>
      </c>
    </row>
    <row r="6617" spans="2:6" ht="17.100000000000001" customHeight="1" x14ac:dyDescent="0.25">
      <c r="B6617" s="22">
        <v>46140</v>
      </c>
      <c r="C6617" s="23">
        <v>10224</v>
      </c>
      <c r="D6617" s="24" t="s">
        <v>743</v>
      </c>
      <c r="E6617" s="25">
        <v>1</v>
      </c>
      <c r="F6617" s="26">
        <v>1.2</v>
      </c>
    </row>
    <row r="6618" spans="2:6" ht="18" customHeight="1" thickBot="1" x14ac:dyDescent="0.3">
      <c r="B6618" s="14">
        <v>46141</v>
      </c>
      <c r="C6618" s="15" t="s">
        <v>103</v>
      </c>
      <c r="D6618" s="16" t="s">
        <v>653</v>
      </c>
      <c r="E6618" s="17">
        <v>2</v>
      </c>
      <c r="F6618" s="18">
        <v>11.6</v>
      </c>
    </row>
    <row r="6619" spans="2:6" ht="18" customHeight="1" thickBot="1" x14ac:dyDescent="0.3">
      <c r="B6619" s="14">
        <v>46141</v>
      </c>
      <c r="C6619" s="15" t="s">
        <v>111</v>
      </c>
      <c r="D6619" s="16" t="s">
        <v>367</v>
      </c>
      <c r="E6619" s="17">
        <v>5</v>
      </c>
      <c r="F6619" s="18">
        <v>29</v>
      </c>
    </row>
    <row r="6620" spans="2:6" ht="18" customHeight="1" thickBot="1" x14ac:dyDescent="0.3">
      <c r="B6620" s="14">
        <v>46141</v>
      </c>
      <c r="C6620" s="15" t="s">
        <v>114</v>
      </c>
      <c r="D6620" s="16" t="s">
        <v>370</v>
      </c>
      <c r="E6620" s="17">
        <v>1</v>
      </c>
      <c r="F6620" s="18">
        <v>5.5</v>
      </c>
    </row>
    <row r="6621" spans="2:6" ht="18" customHeight="1" thickBot="1" x14ac:dyDescent="0.3">
      <c r="B6621" s="14">
        <v>46141</v>
      </c>
      <c r="C6621" s="15" t="s">
        <v>129</v>
      </c>
      <c r="D6621" s="16" t="s">
        <v>385</v>
      </c>
      <c r="E6621" s="17">
        <v>3</v>
      </c>
      <c r="F6621" s="18">
        <v>16.5</v>
      </c>
    </row>
    <row r="6622" spans="2:6" ht="18" customHeight="1" thickBot="1" x14ac:dyDescent="0.3">
      <c r="B6622" s="14">
        <v>46141</v>
      </c>
      <c r="C6622" s="15" t="s">
        <v>138</v>
      </c>
      <c r="D6622" s="16" t="s">
        <v>394</v>
      </c>
      <c r="E6622" s="17">
        <v>3</v>
      </c>
      <c r="F6622" s="18">
        <v>16.5</v>
      </c>
    </row>
    <row r="6623" spans="2:6" ht="18" customHeight="1" thickBot="1" x14ac:dyDescent="0.3">
      <c r="B6623" s="14">
        <v>46141</v>
      </c>
      <c r="C6623" s="15" t="s">
        <v>139</v>
      </c>
      <c r="D6623" s="16" t="s">
        <v>395</v>
      </c>
      <c r="E6623" s="17">
        <v>2</v>
      </c>
      <c r="F6623" s="18">
        <v>11</v>
      </c>
    </row>
    <row r="6624" spans="2:6" ht="18" customHeight="1" thickBot="1" x14ac:dyDescent="0.3">
      <c r="B6624" s="14">
        <v>46141</v>
      </c>
      <c r="C6624" s="15" t="s">
        <v>149</v>
      </c>
      <c r="D6624" s="16" t="s">
        <v>706</v>
      </c>
      <c r="E6624" s="17">
        <v>2</v>
      </c>
      <c r="F6624" s="18">
        <v>11</v>
      </c>
    </row>
    <row r="6625" spans="2:6" ht="18" customHeight="1" thickBot="1" x14ac:dyDescent="0.3">
      <c r="B6625" s="14">
        <v>46141</v>
      </c>
      <c r="C6625" s="15" t="s">
        <v>158</v>
      </c>
      <c r="D6625" s="16" t="s">
        <v>735</v>
      </c>
      <c r="E6625" s="17">
        <v>1</v>
      </c>
      <c r="F6625" s="18">
        <v>6</v>
      </c>
    </row>
    <row r="6626" spans="2:6" ht="18" customHeight="1" thickBot="1" x14ac:dyDescent="0.3">
      <c r="B6626" s="14">
        <v>46141</v>
      </c>
      <c r="C6626" s="15" t="s">
        <v>159</v>
      </c>
      <c r="D6626" s="16" t="s">
        <v>733</v>
      </c>
      <c r="E6626" s="17">
        <v>2</v>
      </c>
      <c r="F6626" s="18">
        <v>11</v>
      </c>
    </row>
    <row r="6627" spans="2:6" ht="18" customHeight="1" thickBot="1" x14ac:dyDescent="0.3">
      <c r="B6627" s="14">
        <v>46141</v>
      </c>
      <c r="C6627" s="15" t="s">
        <v>160</v>
      </c>
      <c r="D6627" s="16" t="s">
        <v>416</v>
      </c>
      <c r="E6627" s="17">
        <v>1</v>
      </c>
      <c r="F6627" s="18">
        <v>5.8</v>
      </c>
    </row>
    <row r="6628" spans="2:6" ht="18" customHeight="1" thickBot="1" x14ac:dyDescent="0.3">
      <c r="B6628" s="14">
        <v>46141</v>
      </c>
      <c r="C6628" s="15" t="s">
        <v>169</v>
      </c>
      <c r="D6628" s="16" t="s">
        <v>425</v>
      </c>
      <c r="E6628" s="17">
        <v>1</v>
      </c>
      <c r="F6628" s="18">
        <v>6.3</v>
      </c>
    </row>
    <row r="6629" spans="2:6" ht="18" customHeight="1" thickBot="1" x14ac:dyDescent="0.3">
      <c r="B6629" s="14">
        <v>46141</v>
      </c>
      <c r="C6629" s="15" t="s">
        <v>189</v>
      </c>
      <c r="D6629" s="16" t="s">
        <v>445</v>
      </c>
      <c r="E6629" s="17">
        <v>10</v>
      </c>
      <c r="F6629" s="18">
        <v>58</v>
      </c>
    </row>
    <row r="6630" spans="2:6" ht="18" customHeight="1" thickBot="1" x14ac:dyDescent="0.3">
      <c r="B6630" s="14">
        <v>46141</v>
      </c>
      <c r="C6630" s="15" t="s">
        <v>195</v>
      </c>
      <c r="D6630" s="16" t="s">
        <v>451</v>
      </c>
      <c r="E6630" s="17">
        <v>11</v>
      </c>
      <c r="F6630" s="18">
        <v>63.8</v>
      </c>
    </row>
    <row r="6631" spans="2:6" ht="18" customHeight="1" thickBot="1" x14ac:dyDescent="0.3">
      <c r="B6631" s="14">
        <v>46141</v>
      </c>
      <c r="C6631" s="15" t="s">
        <v>196</v>
      </c>
      <c r="D6631" s="16" t="s">
        <v>692</v>
      </c>
      <c r="E6631" s="17">
        <v>2</v>
      </c>
      <c r="F6631" s="18">
        <v>13</v>
      </c>
    </row>
    <row r="6632" spans="2:6" ht="18" customHeight="1" thickBot="1" x14ac:dyDescent="0.3">
      <c r="B6632" s="14">
        <v>46141</v>
      </c>
      <c r="C6632" s="15" t="s">
        <v>220</v>
      </c>
      <c r="D6632" s="16" t="s">
        <v>656</v>
      </c>
      <c r="E6632" s="17">
        <v>2</v>
      </c>
      <c r="F6632" s="18">
        <v>11</v>
      </c>
    </row>
    <row r="6633" spans="2:6" ht="18" customHeight="1" thickBot="1" x14ac:dyDescent="0.3">
      <c r="B6633" s="14">
        <v>46141</v>
      </c>
      <c r="C6633" s="15" t="s">
        <v>225</v>
      </c>
      <c r="D6633" s="16" t="s">
        <v>481</v>
      </c>
      <c r="E6633" s="17">
        <v>4</v>
      </c>
      <c r="F6633" s="18">
        <v>25.2</v>
      </c>
    </row>
    <row r="6634" spans="2:6" ht="18" customHeight="1" thickBot="1" x14ac:dyDescent="0.3">
      <c r="B6634" s="14">
        <v>46141</v>
      </c>
      <c r="C6634" s="15" t="s">
        <v>226</v>
      </c>
      <c r="D6634" s="16" t="s">
        <v>482</v>
      </c>
      <c r="E6634" s="17">
        <v>2</v>
      </c>
      <c r="F6634" s="18">
        <v>11.6</v>
      </c>
    </row>
    <row r="6635" spans="2:6" ht="18" customHeight="1" thickBot="1" x14ac:dyDescent="0.3">
      <c r="B6635" s="14">
        <v>46141</v>
      </c>
      <c r="C6635" s="15" t="s">
        <v>231</v>
      </c>
      <c r="D6635" s="16" t="s">
        <v>487</v>
      </c>
      <c r="E6635" s="17">
        <v>1</v>
      </c>
      <c r="F6635" s="18">
        <v>6.8</v>
      </c>
    </row>
    <row r="6636" spans="2:6" ht="18" customHeight="1" thickBot="1" x14ac:dyDescent="0.3">
      <c r="B6636" s="14">
        <v>46141</v>
      </c>
      <c r="C6636" s="15" t="s">
        <v>199</v>
      </c>
      <c r="D6636" s="16" t="s">
        <v>674</v>
      </c>
      <c r="E6636" s="17">
        <v>1</v>
      </c>
      <c r="F6636" s="18">
        <v>8.3000000000000007</v>
      </c>
    </row>
    <row r="6637" spans="2:6" ht="18" customHeight="1" thickBot="1" x14ac:dyDescent="0.3">
      <c r="B6637" s="14">
        <v>46141</v>
      </c>
      <c r="C6637" s="15" t="s">
        <v>202</v>
      </c>
      <c r="D6637" s="16" t="s">
        <v>699</v>
      </c>
      <c r="E6637" s="17">
        <v>1</v>
      </c>
      <c r="F6637" s="18">
        <v>8.3000000000000007</v>
      </c>
    </row>
    <row r="6638" spans="2:6" ht="18" customHeight="1" thickBot="1" x14ac:dyDescent="0.3">
      <c r="B6638" s="14">
        <v>46141</v>
      </c>
      <c r="C6638" s="15">
        <v>10021</v>
      </c>
      <c r="D6638" s="16" t="s">
        <v>663</v>
      </c>
      <c r="E6638" s="17">
        <v>1</v>
      </c>
      <c r="F6638" s="18">
        <v>8.9</v>
      </c>
    </row>
    <row r="6639" spans="2:6" ht="18" customHeight="1" thickBot="1" x14ac:dyDescent="0.3">
      <c r="B6639" s="14">
        <v>46141</v>
      </c>
      <c r="C6639" s="15">
        <v>10211</v>
      </c>
      <c r="D6639" s="16" t="s">
        <v>756</v>
      </c>
      <c r="E6639" s="17">
        <v>1</v>
      </c>
      <c r="F6639" s="18">
        <v>9.9</v>
      </c>
    </row>
    <row r="6640" spans="2:6" ht="18" customHeight="1" thickBot="1" x14ac:dyDescent="0.3">
      <c r="B6640" s="14">
        <v>46141</v>
      </c>
      <c r="C6640" s="15" t="s">
        <v>144</v>
      </c>
      <c r="D6640" s="16" t="s">
        <v>400</v>
      </c>
      <c r="E6640" s="17">
        <v>1</v>
      </c>
      <c r="F6640" s="18">
        <v>5</v>
      </c>
    </row>
    <row r="6641" spans="2:6" ht="18" customHeight="1" thickBot="1" x14ac:dyDescent="0.3">
      <c r="B6641" s="14">
        <v>46141</v>
      </c>
      <c r="C6641" s="15">
        <v>10</v>
      </c>
      <c r="D6641" s="16" t="s">
        <v>700</v>
      </c>
      <c r="E6641" s="17">
        <v>1</v>
      </c>
      <c r="F6641" s="18">
        <v>1</v>
      </c>
    </row>
    <row r="6642" spans="2:6" ht="18" customHeight="1" thickBot="1" x14ac:dyDescent="0.3">
      <c r="B6642" s="14">
        <v>46141</v>
      </c>
      <c r="C6642" s="15">
        <v>10008</v>
      </c>
      <c r="D6642" s="16" t="s">
        <v>652</v>
      </c>
      <c r="E6642" s="17">
        <v>1</v>
      </c>
      <c r="F6642" s="18">
        <v>2.2000000000000002</v>
      </c>
    </row>
    <row r="6643" spans="2:6" ht="18" customHeight="1" thickBot="1" x14ac:dyDescent="0.3">
      <c r="B6643" s="14">
        <v>46141</v>
      </c>
      <c r="C6643" s="15">
        <v>10009</v>
      </c>
      <c r="D6643" s="16" t="s">
        <v>660</v>
      </c>
      <c r="E6643" s="17">
        <v>1</v>
      </c>
      <c r="F6643" s="18">
        <v>1.5</v>
      </c>
    </row>
    <row r="6644" spans="2:6" ht="18" customHeight="1" thickBot="1" x14ac:dyDescent="0.3">
      <c r="B6644" s="14">
        <v>46141</v>
      </c>
      <c r="C6644" s="15">
        <v>10155</v>
      </c>
      <c r="D6644" s="16" t="s">
        <v>701</v>
      </c>
      <c r="E6644" s="17">
        <v>1</v>
      </c>
      <c r="F6644" s="18">
        <v>1.7</v>
      </c>
    </row>
    <row r="6645" spans="2:6" ht="18" customHeight="1" thickBot="1" x14ac:dyDescent="0.3">
      <c r="B6645" s="14">
        <v>46141</v>
      </c>
      <c r="C6645" s="15">
        <v>10194</v>
      </c>
      <c r="D6645" s="16" t="s">
        <v>730</v>
      </c>
      <c r="E6645" s="17">
        <v>2</v>
      </c>
      <c r="F6645" s="18">
        <v>3.4</v>
      </c>
    </row>
    <row r="6646" spans="2:6" ht="17.100000000000001" customHeight="1" x14ac:dyDescent="0.25">
      <c r="B6646" s="22">
        <v>46141</v>
      </c>
      <c r="C6646" s="23">
        <v>10224</v>
      </c>
      <c r="D6646" s="24" t="s">
        <v>743</v>
      </c>
      <c r="E6646" s="25">
        <v>1</v>
      </c>
      <c r="F6646" s="26">
        <v>1.2</v>
      </c>
    </row>
    <row r="6647" spans="2:6" ht="18" customHeight="1" thickBot="1" x14ac:dyDescent="0.3">
      <c r="B6647" s="14">
        <v>46142</v>
      </c>
      <c r="C6647" s="15" t="s">
        <v>107</v>
      </c>
      <c r="D6647" s="16" t="s">
        <v>705</v>
      </c>
      <c r="E6647" s="17">
        <v>3</v>
      </c>
      <c r="F6647" s="18">
        <v>15.6</v>
      </c>
    </row>
    <row r="6648" spans="2:6" ht="18" customHeight="1" thickBot="1" x14ac:dyDescent="0.3">
      <c r="B6648" s="14">
        <v>46142</v>
      </c>
      <c r="C6648" s="15" t="s">
        <v>109</v>
      </c>
      <c r="D6648" s="16" t="s">
        <v>724</v>
      </c>
      <c r="E6648" s="17">
        <v>1</v>
      </c>
      <c r="F6648" s="18">
        <v>5.8</v>
      </c>
    </row>
    <row r="6649" spans="2:6" ht="18" customHeight="1" thickBot="1" x14ac:dyDescent="0.3">
      <c r="B6649" s="14">
        <v>46142</v>
      </c>
      <c r="C6649" s="15" t="s">
        <v>111</v>
      </c>
      <c r="D6649" s="16" t="s">
        <v>367</v>
      </c>
      <c r="E6649" s="17">
        <v>2</v>
      </c>
      <c r="F6649" s="18">
        <v>11.6</v>
      </c>
    </row>
    <row r="6650" spans="2:6" ht="18" customHeight="1" thickBot="1" x14ac:dyDescent="0.3">
      <c r="B6650" s="14">
        <v>46142</v>
      </c>
      <c r="C6650" s="15" t="s">
        <v>114</v>
      </c>
      <c r="D6650" s="16" t="s">
        <v>370</v>
      </c>
      <c r="E6650" s="17">
        <v>2</v>
      </c>
      <c r="F6650" s="18">
        <v>11</v>
      </c>
    </row>
    <row r="6651" spans="2:6" ht="18" customHeight="1" thickBot="1" x14ac:dyDescent="0.3">
      <c r="B6651" s="14">
        <v>46142</v>
      </c>
      <c r="C6651" s="15" t="s">
        <v>129</v>
      </c>
      <c r="D6651" s="16" t="s">
        <v>385</v>
      </c>
      <c r="E6651" s="17">
        <v>2</v>
      </c>
      <c r="F6651" s="18">
        <v>11</v>
      </c>
    </row>
    <row r="6652" spans="2:6" ht="18" customHeight="1" thickBot="1" x14ac:dyDescent="0.3">
      <c r="B6652" s="14">
        <v>46142</v>
      </c>
      <c r="C6652" s="15" t="s">
        <v>139</v>
      </c>
      <c r="D6652" s="16" t="s">
        <v>395</v>
      </c>
      <c r="E6652" s="17">
        <v>1</v>
      </c>
      <c r="F6652" s="18">
        <v>5.5</v>
      </c>
    </row>
    <row r="6653" spans="2:6" ht="18" customHeight="1" thickBot="1" x14ac:dyDescent="0.3">
      <c r="B6653" s="14">
        <v>46142</v>
      </c>
      <c r="C6653" s="15" t="s">
        <v>149</v>
      </c>
      <c r="D6653" s="16" t="s">
        <v>706</v>
      </c>
      <c r="E6653" s="17">
        <v>3</v>
      </c>
      <c r="F6653" s="18">
        <v>16.5</v>
      </c>
    </row>
    <row r="6654" spans="2:6" ht="18" customHeight="1" thickBot="1" x14ac:dyDescent="0.3">
      <c r="B6654" s="14">
        <v>46142</v>
      </c>
      <c r="C6654" s="15" t="s">
        <v>160</v>
      </c>
      <c r="D6654" s="16" t="s">
        <v>416</v>
      </c>
      <c r="E6654" s="17">
        <v>1</v>
      </c>
      <c r="F6654" s="18">
        <v>5.8</v>
      </c>
    </row>
    <row r="6655" spans="2:6" ht="18" customHeight="1" thickBot="1" x14ac:dyDescent="0.3">
      <c r="B6655" s="14">
        <v>46142</v>
      </c>
      <c r="C6655" s="15" t="s">
        <v>162</v>
      </c>
      <c r="D6655" s="16" t="s">
        <v>719</v>
      </c>
      <c r="E6655" s="17">
        <v>1</v>
      </c>
      <c r="F6655" s="18">
        <v>6.5</v>
      </c>
    </row>
    <row r="6656" spans="2:6" ht="18" customHeight="1" thickBot="1" x14ac:dyDescent="0.3">
      <c r="B6656" s="14">
        <v>46142</v>
      </c>
      <c r="C6656" s="15" t="s">
        <v>163</v>
      </c>
      <c r="D6656" s="16" t="s">
        <v>696</v>
      </c>
      <c r="E6656" s="17">
        <v>1</v>
      </c>
      <c r="F6656" s="18">
        <v>5.8</v>
      </c>
    </row>
    <row r="6657" spans="2:6" ht="18" customHeight="1" thickBot="1" x14ac:dyDescent="0.3">
      <c r="B6657" s="14">
        <v>46142</v>
      </c>
      <c r="C6657" s="15" t="s">
        <v>169</v>
      </c>
      <c r="D6657" s="16" t="s">
        <v>425</v>
      </c>
      <c r="E6657" s="17">
        <v>2</v>
      </c>
      <c r="F6657" s="18">
        <v>12.6</v>
      </c>
    </row>
    <row r="6658" spans="2:6" ht="18" customHeight="1" thickBot="1" x14ac:dyDescent="0.3">
      <c r="B6658" s="14">
        <v>46142</v>
      </c>
      <c r="C6658" s="15" t="s">
        <v>174</v>
      </c>
      <c r="D6658" s="16" t="s">
        <v>661</v>
      </c>
      <c r="E6658" s="17">
        <v>1</v>
      </c>
      <c r="F6658" s="18">
        <v>5.8</v>
      </c>
    </row>
    <row r="6659" spans="2:6" ht="18" customHeight="1" thickBot="1" x14ac:dyDescent="0.3">
      <c r="B6659" s="14">
        <v>46142</v>
      </c>
      <c r="C6659" s="15" t="s">
        <v>175</v>
      </c>
      <c r="D6659" s="16" t="s">
        <v>431</v>
      </c>
      <c r="E6659" s="17">
        <v>1</v>
      </c>
      <c r="F6659" s="18">
        <v>5.8</v>
      </c>
    </row>
    <row r="6660" spans="2:6" ht="18" customHeight="1" thickBot="1" x14ac:dyDescent="0.3">
      <c r="B6660" s="14">
        <v>46142</v>
      </c>
      <c r="C6660" s="15" t="s">
        <v>176</v>
      </c>
      <c r="D6660" s="16" t="s">
        <v>432</v>
      </c>
      <c r="E6660" s="17">
        <v>2</v>
      </c>
      <c r="F6660" s="18">
        <v>11.6</v>
      </c>
    </row>
    <row r="6661" spans="2:6" ht="18" customHeight="1" thickBot="1" x14ac:dyDescent="0.3">
      <c r="B6661" s="14">
        <v>46142</v>
      </c>
      <c r="C6661" s="15" t="s">
        <v>182</v>
      </c>
      <c r="D6661" s="16" t="s">
        <v>711</v>
      </c>
      <c r="E6661" s="17">
        <v>2</v>
      </c>
      <c r="F6661" s="18">
        <v>11</v>
      </c>
    </row>
    <row r="6662" spans="2:6" ht="18" customHeight="1" thickBot="1" x14ac:dyDescent="0.3">
      <c r="B6662" s="14">
        <v>46142</v>
      </c>
      <c r="C6662" s="15" t="s">
        <v>184</v>
      </c>
      <c r="D6662" s="16" t="s">
        <v>440</v>
      </c>
      <c r="E6662" s="17">
        <v>2</v>
      </c>
      <c r="F6662" s="18">
        <v>11</v>
      </c>
    </row>
    <row r="6663" spans="2:6" ht="18" customHeight="1" thickBot="1" x14ac:dyDescent="0.3">
      <c r="B6663" s="14">
        <v>46142</v>
      </c>
      <c r="C6663" s="15" t="s">
        <v>192</v>
      </c>
      <c r="D6663" s="16" t="s">
        <v>448</v>
      </c>
      <c r="E6663" s="17">
        <v>1</v>
      </c>
      <c r="F6663" s="18">
        <v>5.5</v>
      </c>
    </row>
    <row r="6664" spans="2:6" ht="18" customHeight="1" thickBot="1" x14ac:dyDescent="0.3">
      <c r="B6664" s="14">
        <v>46142</v>
      </c>
      <c r="C6664" s="15" t="s">
        <v>195</v>
      </c>
      <c r="D6664" s="16" t="s">
        <v>451</v>
      </c>
      <c r="E6664" s="17">
        <v>7</v>
      </c>
      <c r="F6664" s="18">
        <v>40.6</v>
      </c>
    </row>
    <row r="6665" spans="2:6" ht="18" customHeight="1" thickBot="1" x14ac:dyDescent="0.3">
      <c r="B6665" s="14">
        <v>46142</v>
      </c>
      <c r="C6665" s="15" t="s">
        <v>201</v>
      </c>
      <c r="D6665" s="16" t="s">
        <v>664</v>
      </c>
      <c r="E6665" s="17">
        <v>1</v>
      </c>
      <c r="F6665" s="18">
        <v>5.8</v>
      </c>
    </row>
    <row r="6666" spans="2:6" ht="18" customHeight="1" thickBot="1" x14ac:dyDescent="0.3">
      <c r="B6666" s="14">
        <v>46142</v>
      </c>
      <c r="C6666" s="15" t="s">
        <v>205</v>
      </c>
      <c r="D6666" s="16" t="s">
        <v>461</v>
      </c>
      <c r="E6666" s="17">
        <v>1</v>
      </c>
      <c r="F6666" s="18">
        <v>5.7</v>
      </c>
    </row>
    <row r="6667" spans="2:6" ht="18" customHeight="1" thickBot="1" x14ac:dyDescent="0.3">
      <c r="B6667" s="14">
        <v>46142</v>
      </c>
      <c r="C6667" s="15" t="s">
        <v>216</v>
      </c>
      <c r="D6667" s="16" t="s">
        <v>472</v>
      </c>
      <c r="E6667" s="17">
        <v>1</v>
      </c>
      <c r="F6667" s="18">
        <v>6.3</v>
      </c>
    </row>
    <row r="6668" spans="2:6" ht="18" customHeight="1" thickBot="1" x14ac:dyDescent="0.3">
      <c r="B6668" s="14">
        <v>46142</v>
      </c>
      <c r="C6668" s="15" t="s">
        <v>218</v>
      </c>
      <c r="D6668" s="16" t="s">
        <v>655</v>
      </c>
      <c r="E6668" s="17">
        <v>1</v>
      </c>
      <c r="F6668" s="18">
        <v>5.5</v>
      </c>
    </row>
    <row r="6669" spans="2:6" ht="18" customHeight="1" thickBot="1" x14ac:dyDescent="0.3">
      <c r="B6669" s="14">
        <v>46142</v>
      </c>
      <c r="C6669" s="15" t="s">
        <v>220</v>
      </c>
      <c r="D6669" s="16" t="s">
        <v>656</v>
      </c>
      <c r="E6669" s="17">
        <v>2</v>
      </c>
      <c r="F6669" s="18">
        <v>11</v>
      </c>
    </row>
    <row r="6670" spans="2:6" ht="18" customHeight="1" thickBot="1" x14ac:dyDescent="0.3">
      <c r="B6670" s="14">
        <v>46142</v>
      </c>
      <c r="C6670" s="15" t="s">
        <v>221</v>
      </c>
      <c r="D6670" s="16" t="s">
        <v>477</v>
      </c>
      <c r="E6670" s="17">
        <v>1</v>
      </c>
      <c r="F6670" s="18">
        <v>6</v>
      </c>
    </row>
    <row r="6671" spans="2:6" ht="18" customHeight="1" thickBot="1" x14ac:dyDescent="0.3">
      <c r="B6671" s="14">
        <v>46142</v>
      </c>
      <c r="C6671" s="15" t="s">
        <v>223</v>
      </c>
      <c r="D6671" s="16" t="s">
        <v>479</v>
      </c>
      <c r="E6671" s="17">
        <v>2</v>
      </c>
      <c r="F6671" s="18">
        <v>11.6</v>
      </c>
    </row>
    <row r="6672" spans="2:6" ht="18" customHeight="1" thickBot="1" x14ac:dyDescent="0.3">
      <c r="B6672" s="14">
        <v>46142</v>
      </c>
      <c r="C6672" s="15" t="s">
        <v>225</v>
      </c>
      <c r="D6672" s="16" t="s">
        <v>481</v>
      </c>
      <c r="E6672" s="17">
        <v>2</v>
      </c>
      <c r="F6672" s="18">
        <v>12.6</v>
      </c>
    </row>
    <row r="6673" spans="2:6" ht="18" customHeight="1" thickBot="1" x14ac:dyDescent="0.3">
      <c r="B6673" s="14">
        <v>46142</v>
      </c>
      <c r="C6673" s="15" t="s">
        <v>226</v>
      </c>
      <c r="D6673" s="16" t="s">
        <v>482</v>
      </c>
      <c r="E6673" s="17">
        <v>4</v>
      </c>
      <c r="F6673" s="18">
        <v>23.2</v>
      </c>
    </row>
    <row r="6674" spans="2:6" ht="18" customHeight="1" thickBot="1" x14ac:dyDescent="0.3">
      <c r="B6674" s="14">
        <v>46142</v>
      </c>
      <c r="C6674" s="15" t="s">
        <v>231</v>
      </c>
      <c r="D6674" s="16" t="s">
        <v>487</v>
      </c>
      <c r="E6674" s="17">
        <v>5</v>
      </c>
      <c r="F6674" s="18">
        <v>34</v>
      </c>
    </row>
    <row r="6675" spans="2:6" ht="18" customHeight="1" thickBot="1" x14ac:dyDescent="0.3">
      <c r="B6675" s="14">
        <v>46142</v>
      </c>
      <c r="C6675" s="15" t="s">
        <v>113</v>
      </c>
      <c r="D6675" s="16" t="s">
        <v>645</v>
      </c>
      <c r="E6675" s="17">
        <v>1</v>
      </c>
      <c r="F6675" s="18">
        <v>8</v>
      </c>
    </row>
    <row r="6676" spans="2:6" ht="18" customHeight="1" thickBot="1" x14ac:dyDescent="0.3">
      <c r="B6676" s="14">
        <v>46142</v>
      </c>
      <c r="C6676" s="15">
        <v>10231</v>
      </c>
      <c r="D6676" s="16" t="s">
        <v>769</v>
      </c>
      <c r="E6676" s="17">
        <v>1</v>
      </c>
      <c r="F6676" s="18">
        <v>9</v>
      </c>
    </row>
    <row r="6677" spans="2:6" ht="18" customHeight="1" thickBot="1" x14ac:dyDescent="0.3">
      <c r="B6677" s="14">
        <v>46142</v>
      </c>
      <c r="C6677" s="15">
        <v>10238</v>
      </c>
      <c r="D6677" s="16" t="s">
        <v>755</v>
      </c>
      <c r="E6677" s="17">
        <v>1</v>
      </c>
      <c r="F6677" s="18">
        <v>10</v>
      </c>
    </row>
    <row r="6678" spans="2:6" ht="18" customHeight="1" thickBot="1" x14ac:dyDescent="0.3">
      <c r="B6678" s="14">
        <v>46142</v>
      </c>
      <c r="C6678" s="15" t="s">
        <v>121</v>
      </c>
      <c r="D6678" s="16" t="s">
        <v>658</v>
      </c>
      <c r="E6678" s="17">
        <v>1</v>
      </c>
      <c r="F6678" s="18">
        <v>5.5</v>
      </c>
    </row>
    <row r="6679" spans="2:6" ht="18" customHeight="1" thickBot="1" x14ac:dyDescent="0.3">
      <c r="B6679" s="14">
        <v>46142</v>
      </c>
      <c r="C6679" s="15" t="s">
        <v>122</v>
      </c>
      <c r="D6679" s="16" t="s">
        <v>650</v>
      </c>
      <c r="E6679" s="17">
        <v>1</v>
      </c>
      <c r="F6679" s="18">
        <v>5.5</v>
      </c>
    </row>
    <row r="6680" spans="2:6" ht="18" customHeight="1" thickBot="1" x14ac:dyDescent="0.3">
      <c r="B6680" s="14">
        <v>46142</v>
      </c>
      <c r="C6680" s="15" t="s">
        <v>123</v>
      </c>
      <c r="D6680" s="16" t="s">
        <v>651</v>
      </c>
      <c r="E6680" s="17">
        <v>4</v>
      </c>
      <c r="F6680" s="18">
        <v>22</v>
      </c>
    </row>
    <row r="6681" spans="2:6" ht="18" customHeight="1" thickBot="1" x14ac:dyDescent="0.3">
      <c r="B6681" s="14">
        <v>46142</v>
      </c>
      <c r="C6681" s="15" t="s">
        <v>134</v>
      </c>
      <c r="D6681" s="16" t="s">
        <v>390</v>
      </c>
      <c r="E6681" s="17">
        <v>1</v>
      </c>
      <c r="F6681" s="18">
        <v>5.5</v>
      </c>
    </row>
    <row r="6682" spans="2:6" ht="18" customHeight="1" thickBot="1" x14ac:dyDescent="0.3">
      <c r="B6682" s="14">
        <v>46142</v>
      </c>
      <c r="C6682" s="15" t="s">
        <v>140</v>
      </c>
      <c r="D6682" s="16" t="s">
        <v>396</v>
      </c>
      <c r="E6682" s="17">
        <v>2</v>
      </c>
      <c r="F6682" s="18">
        <v>10</v>
      </c>
    </row>
    <row r="6683" spans="2:6" ht="18" customHeight="1" thickBot="1" x14ac:dyDescent="0.3">
      <c r="B6683" s="14">
        <v>46142</v>
      </c>
      <c r="C6683" s="15">
        <v>10008</v>
      </c>
      <c r="D6683" s="16" t="s">
        <v>652</v>
      </c>
      <c r="E6683" s="17">
        <v>1</v>
      </c>
      <c r="F6683" s="18">
        <v>2.2000000000000002</v>
      </c>
    </row>
    <row r="6684" spans="2:6" ht="17.100000000000001" customHeight="1" x14ac:dyDescent="0.25">
      <c r="B6684" s="22">
        <v>46142</v>
      </c>
      <c r="C6684" s="23">
        <v>10224</v>
      </c>
      <c r="D6684" s="24" t="s">
        <v>743</v>
      </c>
      <c r="E6684" s="25">
        <v>1</v>
      </c>
      <c r="F6684" s="26">
        <v>1.2</v>
      </c>
    </row>
    <row r="6685" spans="2:6" ht="18" customHeight="1" thickBot="1" x14ac:dyDescent="0.3">
      <c r="B6685" s="14">
        <v>46144</v>
      </c>
      <c r="C6685" s="15" t="s">
        <v>103</v>
      </c>
      <c r="D6685" s="16" t="s">
        <v>653</v>
      </c>
      <c r="E6685" s="17">
        <v>3</v>
      </c>
      <c r="F6685" s="18">
        <v>17.399999999999999</v>
      </c>
    </row>
    <row r="6686" spans="2:6" ht="18" customHeight="1" thickBot="1" x14ac:dyDescent="0.3">
      <c r="B6686" s="14">
        <v>46144</v>
      </c>
      <c r="C6686" s="15" t="s">
        <v>109</v>
      </c>
      <c r="D6686" s="16" t="s">
        <v>724</v>
      </c>
      <c r="E6686" s="17">
        <v>1</v>
      </c>
      <c r="F6686" s="18">
        <v>5.8</v>
      </c>
    </row>
    <row r="6687" spans="2:6" ht="18" customHeight="1" thickBot="1" x14ac:dyDescent="0.3">
      <c r="B6687" s="14">
        <v>46144</v>
      </c>
      <c r="C6687" s="15" t="s">
        <v>111</v>
      </c>
      <c r="D6687" s="16" t="s">
        <v>367</v>
      </c>
      <c r="E6687" s="17">
        <v>5</v>
      </c>
      <c r="F6687" s="18">
        <v>29</v>
      </c>
    </row>
    <row r="6688" spans="2:6" ht="18" customHeight="1" thickBot="1" x14ac:dyDescent="0.3">
      <c r="B6688" s="14">
        <v>46144</v>
      </c>
      <c r="C6688" s="15" t="s">
        <v>138</v>
      </c>
      <c r="D6688" s="16" t="s">
        <v>394</v>
      </c>
      <c r="E6688" s="17">
        <v>1</v>
      </c>
      <c r="F6688" s="18">
        <v>5.5</v>
      </c>
    </row>
    <row r="6689" spans="2:6" ht="18" customHeight="1" thickBot="1" x14ac:dyDescent="0.3">
      <c r="B6689" s="14">
        <v>46144</v>
      </c>
      <c r="C6689" s="15" t="s">
        <v>149</v>
      </c>
      <c r="D6689" s="16" t="s">
        <v>706</v>
      </c>
      <c r="E6689" s="17">
        <v>1</v>
      </c>
      <c r="F6689" s="18">
        <v>5.5</v>
      </c>
    </row>
    <row r="6690" spans="2:6" ht="18" customHeight="1" thickBot="1" x14ac:dyDescent="0.3">
      <c r="B6690" s="14">
        <v>46144</v>
      </c>
      <c r="C6690" s="15" t="s">
        <v>152</v>
      </c>
      <c r="D6690" s="16" t="s">
        <v>408</v>
      </c>
      <c r="E6690" s="17">
        <v>1</v>
      </c>
      <c r="F6690" s="18">
        <v>5.5</v>
      </c>
    </row>
    <row r="6691" spans="2:6" ht="18" customHeight="1" thickBot="1" x14ac:dyDescent="0.3">
      <c r="B6691" s="14">
        <v>46144</v>
      </c>
      <c r="C6691" s="15" t="s">
        <v>162</v>
      </c>
      <c r="D6691" s="16" t="s">
        <v>719</v>
      </c>
      <c r="E6691" s="17">
        <v>1</v>
      </c>
      <c r="F6691" s="18">
        <v>6.5</v>
      </c>
    </row>
    <row r="6692" spans="2:6" ht="18" customHeight="1" thickBot="1" x14ac:dyDescent="0.3">
      <c r="B6692" s="14">
        <v>46144</v>
      </c>
      <c r="C6692" s="15" t="s">
        <v>164</v>
      </c>
      <c r="D6692" s="16" t="s">
        <v>420</v>
      </c>
      <c r="E6692" s="17">
        <v>1</v>
      </c>
      <c r="F6692" s="18">
        <v>5.5</v>
      </c>
    </row>
    <row r="6693" spans="2:6" ht="18" customHeight="1" thickBot="1" x14ac:dyDescent="0.3">
      <c r="B6693" s="14">
        <v>46144</v>
      </c>
      <c r="C6693" s="15" t="s">
        <v>165</v>
      </c>
      <c r="D6693" s="16" t="s">
        <v>421</v>
      </c>
      <c r="E6693" s="17">
        <v>3</v>
      </c>
      <c r="F6693" s="18">
        <v>19.5</v>
      </c>
    </row>
    <row r="6694" spans="2:6" ht="18" customHeight="1" thickBot="1" x14ac:dyDescent="0.3">
      <c r="B6694" s="14">
        <v>46144</v>
      </c>
      <c r="C6694" s="15" t="s">
        <v>166</v>
      </c>
      <c r="D6694" s="16" t="s">
        <v>642</v>
      </c>
      <c r="E6694" s="17">
        <v>1</v>
      </c>
      <c r="F6694" s="18">
        <v>5.8</v>
      </c>
    </row>
    <row r="6695" spans="2:6" ht="18" customHeight="1" thickBot="1" x14ac:dyDescent="0.3">
      <c r="B6695" s="14">
        <v>46144</v>
      </c>
      <c r="C6695" s="15" t="s">
        <v>169</v>
      </c>
      <c r="D6695" s="16" t="s">
        <v>425</v>
      </c>
      <c r="E6695" s="17">
        <v>1</v>
      </c>
      <c r="F6695" s="18">
        <v>6.3</v>
      </c>
    </row>
    <row r="6696" spans="2:6" ht="18" customHeight="1" thickBot="1" x14ac:dyDescent="0.3">
      <c r="B6696" s="14">
        <v>46144</v>
      </c>
      <c r="C6696" s="15" t="s">
        <v>172</v>
      </c>
      <c r="D6696" s="16" t="s">
        <v>643</v>
      </c>
      <c r="E6696" s="17">
        <v>8</v>
      </c>
      <c r="F6696" s="18">
        <v>45.6</v>
      </c>
    </row>
    <row r="6697" spans="2:6" ht="18" customHeight="1" thickBot="1" x14ac:dyDescent="0.3">
      <c r="B6697" s="14">
        <v>46144</v>
      </c>
      <c r="C6697" s="15" t="s">
        <v>174</v>
      </c>
      <c r="D6697" s="16" t="s">
        <v>661</v>
      </c>
      <c r="E6697" s="17">
        <v>1</v>
      </c>
      <c r="F6697" s="18">
        <v>5.8</v>
      </c>
    </row>
    <row r="6698" spans="2:6" ht="18" customHeight="1" thickBot="1" x14ac:dyDescent="0.3">
      <c r="B6698" s="14">
        <v>46144</v>
      </c>
      <c r="C6698" s="15" t="s">
        <v>176</v>
      </c>
      <c r="D6698" s="16" t="s">
        <v>432</v>
      </c>
      <c r="E6698" s="17">
        <v>2</v>
      </c>
      <c r="F6698" s="18">
        <v>11.6</v>
      </c>
    </row>
    <row r="6699" spans="2:6" ht="18" customHeight="1" thickBot="1" x14ac:dyDescent="0.3">
      <c r="B6699" s="14">
        <v>46144</v>
      </c>
      <c r="C6699" s="15" t="s">
        <v>181</v>
      </c>
      <c r="D6699" s="16" t="s">
        <v>704</v>
      </c>
      <c r="E6699" s="17">
        <v>3</v>
      </c>
      <c r="F6699" s="18">
        <v>16.5</v>
      </c>
    </row>
    <row r="6700" spans="2:6" ht="18" customHeight="1" thickBot="1" x14ac:dyDescent="0.3">
      <c r="B6700" s="14">
        <v>46144</v>
      </c>
      <c r="C6700" s="15" t="s">
        <v>183</v>
      </c>
      <c r="D6700" s="16" t="s">
        <v>439</v>
      </c>
      <c r="E6700" s="17">
        <v>10</v>
      </c>
      <c r="F6700" s="18">
        <v>55</v>
      </c>
    </row>
    <row r="6701" spans="2:6" ht="18" customHeight="1" thickBot="1" x14ac:dyDescent="0.3">
      <c r="B6701" s="14">
        <v>46144</v>
      </c>
      <c r="C6701" s="15" t="s">
        <v>192</v>
      </c>
      <c r="D6701" s="16" t="s">
        <v>448</v>
      </c>
      <c r="E6701" s="17">
        <v>1</v>
      </c>
      <c r="F6701" s="18">
        <v>5.5</v>
      </c>
    </row>
    <row r="6702" spans="2:6" ht="18" customHeight="1" thickBot="1" x14ac:dyDescent="0.3">
      <c r="B6702" s="14">
        <v>46144</v>
      </c>
      <c r="C6702" s="15" t="s">
        <v>195</v>
      </c>
      <c r="D6702" s="16" t="s">
        <v>451</v>
      </c>
      <c r="E6702" s="17">
        <v>9</v>
      </c>
      <c r="F6702" s="18">
        <v>52.2</v>
      </c>
    </row>
    <row r="6703" spans="2:6" ht="18" customHeight="1" thickBot="1" x14ac:dyDescent="0.3">
      <c r="B6703" s="14">
        <v>46144</v>
      </c>
      <c r="C6703" s="15" t="s">
        <v>196</v>
      </c>
      <c r="D6703" s="16" t="s">
        <v>692</v>
      </c>
      <c r="E6703" s="17">
        <v>2</v>
      </c>
      <c r="F6703" s="18">
        <v>13</v>
      </c>
    </row>
    <row r="6704" spans="2:6" ht="18" customHeight="1" thickBot="1" x14ac:dyDescent="0.3">
      <c r="B6704" s="14">
        <v>46144</v>
      </c>
      <c r="C6704" s="15" t="s">
        <v>201</v>
      </c>
      <c r="D6704" s="16" t="s">
        <v>664</v>
      </c>
      <c r="E6704" s="17">
        <v>3</v>
      </c>
      <c r="F6704" s="18">
        <v>17.399999999999999</v>
      </c>
    </row>
    <row r="6705" spans="2:6" ht="18" customHeight="1" thickBot="1" x14ac:dyDescent="0.3">
      <c r="B6705" s="14">
        <v>46144</v>
      </c>
      <c r="C6705" s="15" t="s">
        <v>205</v>
      </c>
      <c r="D6705" s="16" t="s">
        <v>461</v>
      </c>
      <c r="E6705" s="17">
        <v>4</v>
      </c>
      <c r="F6705" s="18">
        <v>22.8</v>
      </c>
    </row>
    <row r="6706" spans="2:6" ht="18" customHeight="1" thickBot="1" x14ac:dyDescent="0.3">
      <c r="B6706" s="14">
        <v>46144</v>
      </c>
      <c r="C6706" s="15" t="s">
        <v>207</v>
      </c>
      <c r="D6706" s="16" t="s">
        <v>463</v>
      </c>
      <c r="E6706" s="17">
        <v>2</v>
      </c>
      <c r="F6706" s="18">
        <v>6</v>
      </c>
    </row>
    <row r="6707" spans="2:6" ht="18" customHeight="1" thickBot="1" x14ac:dyDescent="0.3">
      <c r="B6707" s="14">
        <v>46144</v>
      </c>
      <c r="C6707" s="15" t="s">
        <v>213</v>
      </c>
      <c r="D6707" s="16" t="s">
        <v>469</v>
      </c>
      <c r="E6707" s="17">
        <v>1</v>
      </c>
      <c r="F6707" s="18">
        <v>5.8</v>
      </c>
    </row>
    <row r="6708" spans="2:6" ht="18" customHeight="1" thickBot="1" x14ac:dyDescent="0.3">
      <c r="B6708" s="14">
        <v>46144</v>
      </c>
      <c r="C6708" s="15" t="s">
        <v>218</v>
      </c>
      <c r="D6708" s="16" t="s">
        <v>655</v>
      </c>
      <c r="E6708" s="17">
        <v>1</v>
      </c>
      <c r="F6708" s="18">
        <v>5.5</v>
      </c>
    </row>
    <row r="6709" spans="2:6" ht="18" customHeight="1" thickBot="1" x14ac:dyDescent="0.3">
      <c r="B6709" s="14">
        <v>46144</v>
      </c>
      <c r="C6709" s="15" t="s">
        <v>220</v>
      </c>
      <c r="D6709" s="16" t="s">
        <v>656</v>
      </c>
      <c r="E6709" s="17">
        <v>4</v>
      </c>
      <c r="F6709" s="18">
        <v>22</v>
      </c>
    </row>
    <row r="6710" spans="2:6" ht="18" customHeight="1" thickBot="1" x14ac:dyDescent="0.3">
      <c r="B6710" s="14">
        <v>46144</v>
      </c>
      <c r="C6710" s="15" t="s">
        <v>223</v>
      </c>
      <c r="D6710" s="16" t="s">
        <v>479</v>
      </c>
      <c r="E6710" s="17">
        <v>2</v>
      </c>
      <c r="F6710" s="18">
        <v>11.6</v>
      </c>
    </row>
    <row r="6711" spans="2:6" ht="18" customHeight="1" thickBot="1" x14ac:dyDescent="0.3">
      <c r="B6711" s="14">
        <v>46144</v>
      </c>
      <c r="C6711" s="15" t="s">
        <v>225</v>
      </c>
      <c r="D6711" s="16" t="s">
        <v>481</v>
      </c>
      <c r="E6711" s="17">
        <v>3</v>
      </c>
      <c r="F6711" s="18">
        <v>18.899999999999999</v>
      </c>
    </row>
    <row r="6712" spans="2:6" ht="18" customHeight="1" thickBot="1" x14ac:dyDescent="0.3">
      <c r="B6712" s="14">
        <v>46144</v>
      </c>
      <c r="C6712" s="15" t="s">
        <v>226</v>
      </c>
      <c r="D6712" s="16" t="s">
        <v>482</v>
      </c>
      <c r="E6712" s="17">
        <v>4</v>
      </c>
      <c r="F6712" s="18">
        <v>23.2</v>
      </c>
    </row>
    <row r="6713" spans="2:6" ht="18" customHeight="1" thickBot="1" x14ac:dyDescent="0.3">
      <c r="B6713" s="14">
        <v>46144</v>
      </c>
      <c r="C6713" s="15" t="s">
        <v>230</v>
      </c>
      <c r="D6713" s="16" t="s">
        <v>690</v>
      </c>
      <c r="E6713" s="17">
        <v>1</v>
      </c>
      <c r="F6713" s="18">
        <v>6.5</v>
      </c>
    </row>
    <row r="6714" spans="2:6" ht="18" customHeight="1" thickBot="1" x14ac:dyDescent="0.3">
      <c r="B6714" s="14">
        <v>46144</v>
      </c>
      <c r="C6714" s="15" t="s">
        <v>231</v>
      </c>
      <c r="D6714" s="16" t="s">
        <v>487</v>
      </c>
      <c r="E6714" s="17">
        <v>6</v>
      </c>
      <c r="F6714" s="18">
        <v>40.799999999999997</v>
      </c>
    </row>
    <row r="6715" spans="2:6" ht="18" customHeight="1" thickBot="1" x14ac:dyDescent="0.3">
      <c r="B6715" s="14">
        <v>46144</v>
      </c>
      <c r="C6715" s="15" t="s">
        <v>235</v>
      </c>
      <c r="D6715" s="16" t="s">
        <v>702</v>
      </c>
      <c r="E6715" s="17">
        <v>2</v>
      </c>
      <c r="F6715" s="18">
        <v>11.6</v>
      </c>
    </row>
    <row r="6716" spans="2:6" ht="18" customHeight="1" thickBot="1" x14ac:dyDescent="0.3">
      <c r="B6716" s="14">
        <v>46144</v>
      </c>
      <c r="C6716" s="15" t="s">
        <v>113</v>
      </c>
      <c r="D6716" s="16" t="s">
        <v>645</v>
      </c>
      <c r="E6716" s="17">
        <v>1</v>
      </c>
      <c r="F6716" s="18">
        <v>8</v>
      </c>
    </row>
    <row r="6717" spans="2:6" ht="18" customHeight="1" thickBot="1" x14ac:dyDescent="0.3">
      <c r="B6717" s="14">
        <v>46144</v>
      </c>
      <c r="C6717" s="15" t="s">
        <v>199</v>
      </c>
      <c r="D6717" s="16" t="s">
        <v>674</v>
      </c>
      <c r="E6717" s="17">
        <v>1</v>
      </c>
      <c r="F6717" s="18">
        <v>8.3000000000000007</v>
      </c>
    </row>
    <row r="6718" spans="2:6" ht="18" customHeight="1" thickBot="1" x14ac:dyDescent="0.3">
      <c r="B6718" s="14">
        <v>46144</v>
      </c>
      <c r="C6718" s="15">
        <v>10227</v>
      </c>
      <c r="D6718" s="16" t="s">
        <v>345</v>
      </c>
      <c r="E6718" s="17">
        <v>1</v>
      </c>
      <c r="F6718" s="18">
        <v>9</v>
      </c>
    </row>
    <row r="6719" spans="2:6" ht="18" customHeight="1" thickBot="1" x14ac:dyDescent="0.3">
      <c r="B6719" s="14">
        <v>46144</v>
      </c>
      <c r="C6719" s="15" t="s">
        <v>121</v>
      </c>
      <c r="D6719" s="16" t="s">
        <v>658</v>
      </c>
      <c r="E6719" s="17">
        <v>1</v>
      </c>
      <c r="F6719" s="18">
        <v>5.5</v>
      </c>
    </row>
    <row r="6720" spans="2:6" ht="18" customHeight="1" thickBot="1" x14ac:dyDescent="0.3">
      <c r="B6720" s="14">
        <v>46144</v>
      </c>
      <c r="C6720" s="15" t="s">
        <v>122</v>
      </c>
      <c r="D6720" s="16" t="s">
        <v>650</v>
      </c>
      <c r="E6720" s="17">
        <v>3</v>
      </c>
      <c r="F6720" s="18">
        <v>16.5</v>
      </c>
    </row>
    <row r="6721" spans="2:6" ht="18" customHeight="1" thickBot="1" x14ac:dyDescent="0.3">
      <c r="B6721" s="14">
        <v>46144</v>
      </c>
      <c r="C6721" s="15" t="s">
        <v>123</v>
      </c>
      <c r="D6721" s="16" t="s">
        <v>651</v>
      </c>
      <c r="E6721" s="17">
        <v>9</v>
      </c>
      <c r="F6721" s="18">
        <v>49.5</v>
      </c>
    </row>
    <row r="6722" spans="2:6" ht="18" customHeight="1" thickBot="1" x14ac:dyDescent="0.3">
      <c r="B6722" s="14">
        <v>46144</v>
      </c>
      <c r="C6722" s="15" t="s">
        <v>131</v>
      </c>
      <c r="D6722" s="16" t="s">
        <v>387</v>
      </c>
      <c r="E6722" s="17">
        <v>2</v>
      </c>
      <c r="F6722" s="18">
        <v>11</v>
      </c>
    </row>
    <row r="6723" spans="2:6" ht="18" customHeight="1" thickBot="1" x14ac:dyDescent="0.3">
      <c r="B6723" s="14">
        <v>46144</v>
      </c>
      <c r="C6723" s="15" t="s">
        <v>140</v>
      </c>
      <c r="D6723" s="16" t="s">
        <v>396</v>
      </c>
      <c r="E6723" s="17">
        <v>1</v>
      </c>
      <c r="F6723" s="18">
        <v>5</v>
      </c>
    </row>
    <row r="6724" spans="2:6" ht="18" customHeight="1" thickBot="1" x14ac:dyDescent="0.3">
      <c r="B6724" s="14">
        <v>46144</v>
      </c>
      <c r="C6724" s="15">
        <v>10</v>
      </c>
      <c r="D6724" s="16" t="s">
        <v>700</v>
      </c>
      <c r="E6724" s="17">
        <v>2</v>
      </c>
      <c r="F6724" s="18">
        <v>2</v>
      </c>
    </row>
    <row r="6725" spans="2:6" ht="18" customHeight="1" thickBot="1" x14ac:dyDescent="0.3">
      <c r="B6725" s="14">
        <v>46144</v>
      </c>
      <c r="C6725" s="15">
        <v>10009</v>
      </c>
      <c r="D6725" s="16" t="s">
        <v>660</v>
      </c>
      <c r="E6725" s="17">
        <v>1</v>
      </c>
      <c r="F6725" s="18">
        <v>1.5</v>
      </c>
    </row>
    <row r="6726" spans="2:6" ht="18" customHeight="1" thickBot="1" x14ac:dyDescent="0.3">
      <c r="B6726" s="14">
        <v>46144</v>
      </c>
      <c r="C6726" s="15">
        <v>10115</v>
      </c>
      <c r="D6726" s="16" t="s">
        <v>701</v>
      </c>
      <c r="E6726" s="17">
        <v>1</v>
      </c>
      <c r="F6726" s="18">
        <v>1.7</v>
      </c>
    </row>
    <row r="6727" spans="2:6" ht="17.100000000000001" customHeight="1" x14ac:dyDescent="0.25">
      <c r="B6727" s="22">
        <v>46144</v>
      </c>
      <c r="C6727" s="23">
        <v>10224</v>
      </c>
      <c r="D6727" s="24" t="s">
        <v>743</v>
      </c>
      <c r="E6727" s="25">
        <v>2</v>
      </c>
      <c r="F6727" s="26">
        <v>2.4</v>
      </c>
    </row>
    <row r="6728" spans="2:6" ht="18" customHeight="1" thickBot="1" x14ac:dyDescent="0.3">
      <c r="B6728" s="14">
        <v>46144</v>
      </c>
      <c r="C6728" s="15" t="s">
        <v>103</v>
      </c>
      <c r="D6728" s="16" t="s">
        <v>653</v>
      </c>
      <c r="E6728" s="17">
        <v>2</v>
      </c>
      <c r="F6728" s="18">
        <v>11.6</v>
      </c>
    </row>
    <row r="6729" spans="2:6" ht="18" customHeight="1" thickBot="1" x14ac:dyDescent="0.3">
      <c r="B6729" s="14">
        <v>46144</v>
      </c>
      <c r="C6729" s="15" t="s">
        <v>107</v>
      </c>
      <c r="D6729" s="16" t="s">
        <v>705</v>
      </c>
      <c r="E6729" s="17">
        <v>3</v>
      </c>
      <c r="F6729" s="18">
        <v>15.6</v>
      </c>
    </row>
    <row r="6730" spans="2:6" ht="18" customHeight="1" thickBot="1" x14ac:dyDescent="0.3">
      <c r="B6730" s="14">
        <v>46144</v>
      </c>
      <c r="C6730" s="15" t="s">
        <v>109</v>
      </c>
      <c r="D6730" s="16" t="s">
        <v>724</v>
      </c>
      <c r="E6730" s="17">
        <v>1</v>
      </c>
      <c r="F6730" s="18">
        <v>5.8</v>
      </c>
    </row>
    <row r="6731" spans="2:6" ht="18" customHeight="1" thickBot="1" x14ac:dyDescent="0.3">
      <c r="B6731" s="14">
        <v>46144</v>
      </c>
      <c r="C6731" s="15" t="s">
        <v>111</v>
      </c>
      <c r="D6731" s="16" t="s">
        <v>367</v>
      </c>
      <c r="E6731" s="17">
        <v>1</v>
      </c>
      <c r="F6731" s="18">
        <v>5.8</v>
      </c>
    </row>
    <row r="6732" spans="2:6" ht="18" customHeight="1" thickBot="1" x14ac:dyDescent="0.3">
      <c r="B6732" s="14">
        <v>46144</v>
      </c>
      <c r="C6732" s="15" t="s">
        <v>125</v>
      </c>
      <c r="D6732" s="16" t="s">
        <v>381</v>
      </c>
      <c r="E6732" s="17">
        <v>1</v>
      </c>
      <c r="F6732" s="18">
        <v>5.5</v>
      </c>
    </row>
    <row r="6733" spans="2:6" ht="18" customHeight="1" thickBot="1" x14ac:dyDescent="0.3">
      <c r="B6733" s="14">
        <v>46144</v>
      </c>
      <c r="C6733" s="15" t="s">
        <v>129</v>
      </c>
      <c r="D6733" s="16" t="s">
        <v>385</v>
      </c>
      <c r="E6733" s="17">
        <v>3</v>
      </c>
      <c r="F6733" s="18">
        <v>16.5</v>
      </c>
    </row>
    <row r="6734" spans="2:6" ht="18" customHeight="1" thickBot="1" x14ac:dyDescent="0.3">
      <c r="B6734" s="14">
        <v>46144</v>
      </c>
      <c r="C6734" s="15" t="s">
        <v>138</v>
      </c>
      <c r="D6734" s="16" t="s">
        <v>394</v>
      </c>
      <c r="E6734" s="17">
        <v>3</v>
      </c>
      <c r="F6734" s="18">
        <v>16.5</v>
      </c>
    </row>
    <row r="6735" spans="2:6" ht="18" customHeight="1" thickBot="1" x14ac:dyDescent="0.3">
      <c r="B6735" s="14">
        <v>46144</v>
      </c>
      <c r="C6735" s="15" t="s">
        <v>139</v>
      </c>
      <c r="D6735" s="16" t="s">
        <v>395</v>
      </c>
      <c r="E6735" s="17">
        <v>1</v>
      </c>
      <c r="F6735" s="18">
        <v>5.5</v>
      </c>
    </row>
    <row r="6736" spans="2:6" ht="18" customHeight="1" thickBot="1" x14ac:dyDescent="0.3">
      <c r="B6736" s="14">
        <v>46144</v>
      </c>
      <c r="C6736" s="15" t="s">
        <v>149</v>
      </c>
      <c r="D6736" s="16" t="s">
        <v>706</v>
      </c>
      <c r="E6736" s="17">
        <v>4</v>
      </c>
      <c r="F6736" s="18">
        <v>22</v>
      </c>
    </row>
    <row r="6737" spans="2:6" ht="18" customHeight="1" thickBot="1" x14ac:dyDescent="0.3">
      <c r="B6737" s="14">
        <v>46144</v>
      </c>
      <c r="C6737" s="15" t="s">
        <v>159</v>
      </c>
      <c r="D6737" s="16" t="s">
        <v>733</v>
      </c>
      <c r="E6737" s="17">
        <v>1</v>
      </c>
      <c r="F6737" s="18">
        <v>5.5</v>
      </c>
    </row>
    <row r="6738" spans="2:6" ht="18" customHeight="1" thickBot="1" x14ac:dyDescent="0.3">
      <c r="B6738" s="14">
        <v>46144</v>
      </c>
      <c r="C6738" s="15" t="s">
        <v>165</v>
      </c>
      <c r="D6738" s="16" t="s">
        <v>421</v>
      </c>
      <c r="E6738" s="17">
        <v>1</v>
      </c>
      <c r="F6738" s="18">
        <v>6.5</v>
      </c>
    </row>
    <row r="6739" spans="2:6" ht="18" customHeight="1" thickBot="1" x14ac:dyDescent="0.3">
      <c r="B6739" s="14">
        <v>46144</v>
      </c>
      <c r="C6739" s="15" t="s">
        <v>169</v>
      </c>
      <c r="D6739" s="16" t="s">
        <v>425</v>
      </c>
      <c r="E6739" s="17">
        <v>1</v>
      </c>
      <c r="F6739" s="18">
        <v>6.3</v>
      </c>
    </row>
    <row r="6740" spans="2:6" ht="18" customHeight="1" thickBot="1" x14ac:dyDescent="0.3">
      <c r="B6740" s="14">
        <v>46144</v>
      </c>
      <c r="C6740" s="15" t="s">
        <v>170</v>
      </c>
      <c r="D6740" s="16" t="s">
        <v>676</v>
      </c>
      <c r="E6740" s="17">
        <v>1</v>
      </c>
      <c r="F6740" s="18">
        <v>5.5</v>
      </c>
    </row>
    <row r="6741" spans="2:6" ht="18" customHeight="1" thickBot="1" x14ac:dyDescent="0.3">
      <c r="B6741" s="14">
        <v>46144</v>
      </c>
      <c r="C6741" s="15" t="s">
        <v>171</v>
      </c>
      <c r="D6741" s="16" t="s">
        <v>670</v>
      </c>
      <c r="E6741" s="17">
        <v>1</v>
      </c>
      <c r="F6741" s="18">
        <v>6</v>
      </c>
    </row>
    <row r="6742" spans="2:6" ht="18" customHeight="1" thickBot="1" x14ac:dyDescent="0.3">
      <c r="B6742" s="14">
        <v>46144</v>
      </c>
      <c r="C6742" s="15" t="s">
        <v>176</v>
      </c>
      <c r="D6742" s="16" t="s">
        <v>432</v>
      </c>
      <c r="E6742" s="17">
        <v>1</v>
      </c>
      <c r="F6742" s="18">
        <v>5.8</v>
      </c>
    </row>
    <row r="6743" spans="2:6" ht="18" customHeight="1" thickBot="1" x14ac:dyDescent="0.3">
      <c r="B6743" s="14">
        <v>46144</v>
      </c>
      <c r="C6743" s="15" t="s">
        <v>179</v>
      </c>
      <c r="D6743" s="16" t="s">
        <v>712</v>
      </c>
      <c r="E6743" s="17">
        <v>1</v>
      </c>
      <c r="F6743" s="18">
        <v>5.5</v>
      </c>
    </row>
    <row r="6744" spans="2:6" ht="18" customHeight="1" thickBot="1" x14ac:dyDescent="0.3">
      <c r="B6744" s="14">
        <v>46144</v>
      </c>
      <c r="C6744" s="15" t="s">
        <v>191</v>
      </c>
      <c r="D6744" s="16" t="s">
        <v>447</v>
      </c>
      <c r="E6744" s="17">
        <v>2</v>
      </c>
      <c r="F6744" s="18">
        <v>11</v>
      </c>
    </row>
    <row r="6745" spans="2:6" ht="18" customHeight="1" thickBot="1" x14ac:dyDescent="0.3">
      <c r="B6745" s="14">
        <v>46144</v>
      </c>
      <c r="C6745" s="15" t="s">
        <v>193</v>
      </c>
      <c r="D6745" s="16" t="s">
        <v>449</v>
      </c>
      <c r="E6745" s="17">
        <v>3</v>
      </c>
      <c r="F6745" s="18">
        <v>20.399999999999999</v>
      </c>
    </row>
    <row r="6746" spans="2:6" ht="18" customHeight="1" thickBot="1" x14ac:dyDescent="0.3">
      <c r="B6746" s="14">
        <v>46144</v>
      </c>
      <c r="C6746" s="15" t="s">
        <v>195</v>
      </c>
      <c r="D6746" s="16" t="s">
        <v>451</v>
      </c>
      <c r="E6746" s="17">
        <v>7</v>
      </c>
      <c r="F6746" s="18">
        <v>40.6</v>
      </c>
    </row>
    <row r="6747" spans="2:6" ht="18" customHeight="1" thickBot="1" x14ac:dyDescent="0.3">
      <c r="B6747" s="14">
        <v>46144</v>
      </c>
      <c r="C6747" s="15" t="s">
        <v>196</v>
      </c>
      <c r="D6747" s="16" t="s">
        <v>692</v>
      </c>
      <c r="E6747" s="17">
        <v>2</v>
      </c>
      <c r="F6747" s="18">
        <v>13</v>
      </c>
    </row>
    <row r="6748" spans="2:6" ht="18" customHeight="1" thickBot="1" x14ac:dyDescent="0.3">
      <c r="B6748" s="14">
        <v>46144</v>
      </c>
      <c r="C6748" s="15" t="s">
        <v>201</v>
      </c>
      <c r="D6748" s="16" t="s">
        <v>664</v>
      </c>
      <c r="E6748" s="17">
        <v>2</v>
      </c>
      <c r="F6748" s="18">
        <v>11.6</v>
      </c>
    </row>
    <row r="6749" spans="2:6" ht="18" customHeight="1" thickBot="1" x14ac:dyDescent="0.3">
      <c r="B6749" s="14">
        <v>46144</v>
      </c>
      <c r="C6749" s="15" t="s">
        <v>216</v>
      </c>
      <c r="D6749" s="16" t="s">
        <v>472</v>
      </c>
      <c r="E6749" s="17">
        <v>5</v>
      </c>
      <c r="F6749" s="18">
        <v>31.5</v>
      </c>
    </row>
    <row r="6750" spans="2:6" ht="18" customHeight="1" thickBot="1" x14ac:dyDescent="0.3">
      <c r="B6750" s="14">
        <v>46144</v>
      </c>
      <c r="C6750" s="15" t="s">
        <v>218</v>
      </c>
      <c r="D6750" s="16" t="s">
        <v>655</v>
      </c>
      <c r="E6750" s="17">
        <v>1</v>
      </c>
      <c r="F6750" s="18">
        <v>5.5</v>
      </c>
    </row>
    <row r="6751" spans="2:6" ht="18" customHeight="1" thickBot="1" x14ac:dyDescent="0.3">
      <c r="B6751" s="14">
        <v>46144</v>
      </c>
      <c r="C6751" s="15" t="s">
        <v>220</v>
      </c>
      <c r="D6751" s="16" t="s">
        <v>656</v>
      </c>
      <c r="E6751" s="17">
        <v>2</v>
      </c>
      <c r="F6751" s="18">
        <v>11</v>
      </c>
    </row>
    <row r="6752" spans="2:6" ht="18" customHeight="1" thickBot="1" x14ac:dyDescent="0.3">
      <c r="B6752" s="14">
        <v>46144</v>
      </c>
      <c r="C6752" s="15" t="s">
        <v>221</v>
      </c>
      <c r="D6752" s="16" t="s">
        <v>477</v>
      </c>
      <c r="E6752" s="17">
        <v>1</v>
      </c>
      <c r="F6752" s="18">
        <v>6</v>
      </c>
    </row>
    <row r="6753" spans="2:6" ht="18" customHeight="1" thickBot="1" x14ac:dyDescent="0.3">
      <c r="B6753" s="14">
        <v>46144</v>
      </c>
      <c r="C6753" s="15" t="s">
        <v>225</v>
      </c>
      <c r="D6753" s="16" t="s">
        <v>481</v>
      </c>
      <c r="E6753" s="17">
        <v>11</v>
      </c>
      <c r="F6753" s="18">
        <v>69.3</v>
      </c>
    </row>
    <row r="6754" spans="2:6" ht="18" customHeight="1" thickBot="1" x14ac:dyDescent="0.3">
      <c r="B6754" s="14">
        <v>46144</v>
      </c>
      <c r="C6754" s="15" t="s">
        <v>226</v>
      </c>
      <c r="D6754" s="16" t="s">
        <v>482</v>
      </c>
      <c r="E6754" s="17">
        <v>3</v>
      </c>
      <c r="F6754" s="18">
        <v>17.399999999999999</v>
      </c>
    </row>
    <row r="6755" spans="2:6" ht="18" customHeight="1" thickBot="1" x14ac:dyDescent="0.3">
      <c r="B6755" s="14">
        <v>46144</v>
      </c>
      <c r="C6755" s="15" t="s">
        <v>231</v>
      </c>
      <c r="D6755" s="16" t="s">
        <v>487</v>
      </c>
      <c r="E6755" s="17">
        <v>1</v>
      </c>
      <c r="F6755" s="18">
        <v>6.8</v>
      </c>
    </row>
    <row r="6756" spans="2:6" ht="18" customHeight="1" thickBot="1" x14ac:dyDescent="0.3">
      <c r="B6756" s="14">
        <v>46144</v>
      </c>
      <c r="C6756" s="15" t="s">
        <v>235</v>
      </c>
      <c r="D6756" s="16" t="s">
        <v>702</v>
      </c>
      <c r="E6756" s="17">
        <v>3</v>
      </c>
      <c r="F6756" s="18">
        <v>17.399999999999999</v>
      </c>
    </row>
    <row r="6757" spans="2:6" ht="18" customHeight="1" thickBot="1" x14ac:dyDescent="0.3">
      <c r="B6757" s="14">
        <v>46144</v>
      </c>
      <c r="C6757" s="15" t="s">
        <v>113</v>
      </c>
      <c r="D6757" s="16" t="s">
        <v>645</v>
      </c>
      <c r="E6757" s="17">
        <v>1</v>
      </c>
      <c r="F6757" s="18">
        <v>8</v>
      </c>
    </row>
    <row r="6758" spans="2:6" ht="18" customHeight="1" thickBot="1" x14ac:dyDescent="0.3">
      <c r="B6758" s="14">
        <v>46144</v>
      </c>
      <c r="C6758" s="15" t="s">
        <v>204</v>
      </c>
      <c r="D6758" s="16" t="s">
        <v>668</v>
      </c>
      <c r="E6758" s="17">
        <v>1</v>
      </c>
      <c r="F6758" s="18">
        <v>8.3000000000000007</v>
      </c>
    </row>
    <row r="6759" spans="2:6" ht="18" customHeight="1" thickBot="1" x14ac:dyDescent="0.3">
      <c r="B6759" s="14">
        <v>46144</v>
      </c>
      <c r="C6759" s="15">
        <v>10227</v>
      </c>
      <c r="D6759" s="16" t="s">
        <v>345</v>
      </c>
      <c r="E6759" s="17">
        <v>1</v>
      </c>
      <c r="F6759" s="18">
        <v>9</v>
      </c>
    </row>
    <row r="6760" spans="2:6" ht="18" customHeight="1" thickBot="1" x14ac:dyDescent="0.3">
      <c r="B6760" s="14">
        <v>46144</v>
      </c>
      <c r="C6760" s="15">
        <v>10238</v>
      </c>
      <c r="D6760" s="16" t="s">
        <v>755</v>
      </c>
      <c r="E6760" s="17">
        <v>1</v>
      </c>
      <c r="F6760" s="18">
        <v>10</v>
      </c>
    </row>
    <row r="6761" spans="2:6" ht="18" customHeight="1" thickBot="1" x14ac:dyDescent="0.3">
      <c r="B6761" s="14">
        <v>46144</v>
      </c>
      <c r="C6761" s="15" t="s">
        <v>119</v>
      </c>
      <c r="D6761" s="16" t="s">
        <v>657</v>
      </c>
      <c r="E6761" s="17">
        <v>2</v>
      </c>
      <c r="F6761" s="18">
        <v>11</v>
      </c>
    </row>
    <row r="6762" spans="2:6" ht="18" customHeight="1" thickBot="1" x14ac:dyDescent="0.3">
      <c r="B6762" s="14">
        <v>46144</v>
      </c>
      <c r="C6762" s="15" t="s">
        <v>121</v>
      </c>
      <c r="D6762" s="16" t="s">
        <v>658</v>
      </c>
      <c r="E6762" s="17">
        <v>1</v>
      </c>
      <c r="F6762" s="18">
        <v>5.5</v>
      </c>
    </row>
    <row r="6763" spans="2:6" ht="18" customHeight="1" thickBot="1" x14ac:dyDescent="0.3">
      <c r="B6763" s="14">
        <v>46144</v>
      </c>
      <c r="C6763" s="15" t="s">
        <v>122</v>
      </c>
      <c r="D6763" s="16" t="s">
        <v>650</v>
      </c>
      <c r="E6763" s="17">
        <v>2</v>
      </c>
      <c r="F6763" s="18">
        <v>11</v>
      </c>
    </row>
    <row r="6764" spans="2:6" ht="18" customHeight="1" thickBot="1" x14ac:dyDescent="0.3">
      <c r="B6764" s="14">
        <v>46144</v>
      </c>
      <c r="C6764" s="15" t="s">
        <v>131</v>
      </c>
      <c r="D6764" s="16" t="s">
        <v>387</v>
      </c>
      <c r="E6764" s="17">
        <v>2</v>
      </c>
      <c r="F6764" s="18">
        <v>11</v>
      </c>
    </row>
    <row r="6765" spans="2:6" ht="18" customHeight="1" thickBot="1" x14ac:dyDescent="0.3">
      <c r="B6765" s="14">
        <v>46144</v>
      </c>
      <c r="C6765" s="15" t="s">
        <v>140</v>
      </c>
      <c r="D6765" s="16" t="s">
        <v>396</v>
      </c>
      <c r="E6765" s="17">
        <v>1</v>
      </c>
      <c r="F6765" s="18">
        <v>5</v>
      </c>
    </row>
    <row r="6766" spans="2:6" ht="18" customHeight="1" thickBot="1" x14ac:dyDescent="0.3">
      <c r="B6766" s="14">
        <v>46144</v>
      </c>
      <c r="C6766" s="15">
        <v>10</v>
      </c>
      <c r="D6766" s="16" t="s">
        <v>700</v>
      </c>
      <c r="E6766" s="17">
        <v>1</v>
      </c>
      <c r="F6766" s="18">
        <v>1</v>
      </c>
    </row>
    <row r="6767" spans="2:6" ht="17.100000000000001" customHeight="1" x14ac:dyDescent="0.25">
      <c r="B6767" s="22">
        <v>46144</v>
      </c>
      <c r="C6767" s="23">
        <v>10008</v>
      </c>
      <c r="D6767" s="24" t="s">
        <v>652</v>
      </c>
      <c r="E6767" s="25">
        <v>1</v>
      </c>
      <c r="F6767" s="26">
        <v>2.2000000000000002</v>
      </c>
    </row>
    <row r="6768" spans="2:6" ht="18" customHeight="1" thickBot="1" x14ac:dyDescent="0.3">
      <c r="B6768" s="14">
        <v>46145</v>
      </c>
      <c r="C6768" s="15" t="s">
        <v>103</v>
      </c>
      <c r="D6768" s="16" t="s">
        <v>653</v>
      </c>
      <c r="E6768" s="17">
        <v>1</v>
      </c>
      <c r="F6768" s="18">
        <v>5.8</v>
      </c>
    </row>
    <row r="6769" spans="2:6" ht="18" customHeight="1" thickBot="1" x14ac:dyDescent="0.3">
      <c r="B6769" s="14">
        <v>46145</v>
      </c>
      <c r="C6769" s="15" t="s">
        <v>111</v>
      </c>
      <c r="D6769" s="16" t="s">
        <v>367</v>
      </c>
      <c r="E6769" s="17">
        <v>3</v>
      </c>
      <c r="F6769" s="18">
        <v>17.399999999999999</v>
      </c>
    </row>
    <row r="6770" spans="2:6" ht="18" customHeight="1" thickBot="1" x14ac:dyDescent="0.3">
      <c r="B6770" s="14">
        <v>46145</v>
      </c>
      <c r="C6770" s="15" t="s">
        <v>114</v>
      </c>
      <c r="D6770" s="16" t="s">
        <v>370</v>
      </c>
      <c r="E6770" s="17">
        <v>1</v>
      </c>
      <c r="F6770" s="18">
        <v>5.5</v>
      </c>
    </row>
    <row r="6771" spans="2:6" ht="18" customHeight="1" thickBot="1" x14ac:dyDescent="0.3">
      <c r="B6771" s="14">
        <v>46145</v>
      </c>
      <c r="C6771" s="15" t="s">
        <v>125</v>
      </c>
      <c r="D6771" s="16" t="s">
        <v>381</v>
      </c>
      <c r="E6771" s="17">
        <v>2</v>
      </c>
      <c r="F6771" s="18">
        <v>11</v>
      </c>
    </row>
    <row r="6772" spans="2:6" ht="18" customHeight="1" thickBot="1" x14ac:dyDescent="0.3">
      <c r="B6772" s="14">
        <v>46145</v>
      </c>
      <c r="C6772" s="15" t="s">
        <v>132</v>
      </c>
      <c r="D6772" s="16" t="s">
        <v>388</v>
      </c>
      <c r="E6772" s="17">
        <v>1</v>
      </c>
      <c r="F6772" s="18">
        <v>5.8</v>
      </c>
    </row>
    <row r="6773" spans="2:6" ht="18" customHeight="1" thickBot="1" x14ac:dyDescent="0.3">
      <c r="B6773" s="14">
        <v>46145</v>
      </c>
      <c r="C6773" s="15" t="s">
        <v>138</v>
      </c>
      <c r="D6773" s="16" t="s">
        <v>394</v>
      </c>
      <c r="E6773" s="17">
        <v>4</v>
      </c>
      <c r="F6773" s="18">
        <v>22</v>
      </c>
    </row>
    <row r="6774" spans="2:6" ht="18" customHeight="1" thickBot="1" x14ac:dyDescent="0.3">
      <c r="B6774" s="14">
        <v>46145</v>
      </c>
      <c r="C6774" s="15" t="s">
        <v>139</v>
      </c>
      <c r="D6774" s="16" t="s">
        <v>395</v>
      </c>
      <c r="E6774" s="17">
        <v>1</v>
      </c>
      <c r="F6774" s="18">
        <v>5.5</v>
      </c>
    </row>
    <row r="6775" spans="2:6" ht="18" customHeight="1" thickBot="1" x14ac:dyDescent="0.3">
      <c r="B6775" s="14">
        <v>46145</v>
      </c>
      <c r="C6775" s="15" t="s">
        <v>149</v>
      </c>
      <c r="D6775" s="16" t="s">
        <v>706</v>
      </c>
      <c r="E6775" s="17">
        <v>3</v>
      </c>
      <c r="F6775" s="18">
        <v>16.5</v>
      </c>
    </row>
    <row r="6776" spans="2:6" ht="18" customHeight="1" thickBot="1" x14ac:dyDescent="0.3">
      <c r="B6776" s="14">
        <v>46145</v>
      </c>
      <c r="C6776" s="15" t="s">
        <v>150</v>
      </c>
      <c r="D6776" s="16" t="s">
        <v>406</v>
      </c>
      <c r="E6776" s="17">
        <v>2</v>
      </c>
      <c r="F6776" s="18">
        <v>11</v>
      </c>
    </row>
    <row r="6777" spans="2:6" ht="18" customHeight="1" thickBot="1" x14ac:dyDescent="0.3">
      <c r="B6777" s="14">
        <v>46145</v>
      </c>
      <c r="C6777" s="15" t="s">
        <v>160</v>
      </c>
      <c r="D6777" s="16" t="s">
        <v>416</v>
      </c>
      <c r="E6777" s="17">
        <v>1</v>
      </c>
      <c r="F6777" s="18">
        <v>5.8</v>
      </c>
    </row>
    <row r="6778" spans="2:6" ht="18" customHeight="1" thickBot="1" x14ac:dyDescent="0.3">
      <c r="B6778" s="14">
        <v>46145</v>
      </c>
      <c r="C6778" s="15" t="s">
        <v>165</v>
      </c>
      <c r="D6778" s="16" t="s">
        <v>421</v>
      </c>
      <c r="E6778" s="17">
        <v>1</v>
      </c>
      <c r="F6778" s="18">
        <v>6.5</v>
      </c>
    </row>
    <row r="6779" spans="2:6" ht="18" customHeight="1" thickBot="1" x14ac:dyDescent="0.3">
      <c r="B6779" s="14">
        <v>46145</v>
      </c>
      <c r="C6779" s="15" t="s">
        <v>176</v>
      </c>
      <c r="D6779" s="16" t="s">
        <v>432</v>
      </c>
      <c r="E6779" s="17">
        <v>1</v>
      </c>
      <c r="F6779" s="18">
        <v>5.8</v>
      </c>
    </row>
    <row r="6780" spans="2:6" ht="18" customHeight="1" thickBot="1" x14ac:dyDescent="0.3">
      <c r="B6780" s="14">
        <v>46145</v>
      </c>
      <c r="C6780" s="15" t="s">
        <v>184</v>
      </c>
      <c r="D6780" s="16" t="s">
        <v>440</v>
      </c>
      <c r="E6780" s="17">
        <v>2</v>
      </c>
      <c r="F6780" s="18">
        <v>11</v>
      </c>
    </row>
    <row r="6781" spans="2:6" ht="18" customHeight="1" thickBot="1" x14ac:dyDescent="0.3">
      <c r="B6781" s="14">
        <v>46145</v>
      </c>
      <c r="C6781" s="15" t="s">
        <v>191</v>
      </c>
      <c r="D6781" s="16" t="s">
        <v>447</v>
      </c>
      <c r="E6781" s="17">
        <v>3</v>
      </c>
      <c r="F6781" s="18">
        <v>16.5</v>
      </c>
    </row>
    <row r="6782" spans="2:6" ht="18" customHeight="1" thickBot="1" x14ac:dyDescent="0.3">
      <c r="B6782" s="14">
        <v>46145</v>
      </c>
      <c r="C6782" s="15" t="s">
        <v>194</v>
      </c>
      <c r="D6782" s="16" t="s">
        <v>450</v>
      </c>
      <c r="E6782" s="17">
        <v>1</v>
      </c>
      <c r="F6782" s="18">
        <v>6.8</v>
      </c>
    </row>
    <row r="6783" spans="2:6" ht="18" customHeight="1" thickBot="1" x14ac:dyDescent="0.3">
      <c r="B6783" s="14">
        <v>46145</v>
      </c>
      <c r="C6783" s="15" t="s">
        <v>195</v>
      </c>
      <c r="D6783" s="16" t="s">
        <v>451</v>
      </c>
      <c r="E6783" s="17">
        <v>13</v>
      </c>
      <c r="F6783" s="18">
        <v>75.400000000000006</v>
      </c>
    </row>
    <row r="6784" spans="2:6" ht="18" customHeight="1" thickBot="1" x14ac:dyDescent="0.3">
      <c r="B6784" s="14">
        <v>46145</v>
      </c>
      <c r="C6784" s="15" t="s">
        <v>196</v>
      </c>
      <c r="D6784" s="16" t="s">
        <v>692</v>
      </c>
      <c r="E6784" s="17">
        <v>2</v>
      </c>
      <c r="F6784" s="18">
        <v>13</v>
      </c>
    </row>
    <row r="6785" spans="2:6" ht="18" customHeight="1" thickBot="1" x14ac:dyDescent="0.3">
      <c r="B6785" s="14">
        <v>46145</v>
      </c>
      <c r="C6785" s="15" t="s">
        <v>207</v>
      </c>
      <c r="D6785" s="16" t="s">
        <v>463</v>
      </c>
      <c r="E6785" s="17">
        <v>1</v>
      </c>
      <c r="F6785" s="18">
        <v>3</v>
      </c>
    </row>
    <row r="6786" spans="2:6" ht="18" customHeight="1" thickBot="1" x14ac:dyDescent="0.3">
      <c r="B6786" s="14">
        <v>46145</v>
      </c>
      <c r="C6786" s="15" t="s">
        <v>216</v>
      </c>
      <c r="D6786" s="16" t="s">
        <v>472</v>
      </c>
      <c r="E6786" s="17">
        <v>2</v>
      </c>
      <c r="F6786" s="18">
        <v>12.6</v>
      </c>
    </row>
    <row r="6787" spans="2:6" ht="18" customHeight="1" thickBot="1" x14ac:dyDescent="0.3">
      <c r="B6787" s="14">
        <v>46145</v>
      </c>
      <c r="C6787" s="15" t="s">
        <v>220</v>
      </c>
      <c r="D6787" s="16" t="s">
        <v>656</v>
      </c>
      <c r="E6787" s="17">
        <v>1</v>
      </c>
      <c r="F6787" s="18">
        <v>5.5</v>
      </c>
    </row>
    <row r="6788" spans="2:6" ht="18" customHeight="1" thickBot="1" x14ac:dyDescent="0.3">
      <c r="B6788" s="14">
        <v>46145</v>
      </c>
      <c r="C6788" s="15" t="s">
        <v>223</v>
      </c>
      <c r="D6788" s="16" t="s">
        <v>479</v>
      </c>
      <c r="E6788" s="17">
        <v>1</v>
      </c>
      <c r="F6788" s="18">
        <v>5.8</v>
      </c>
    </row>
    <row r="6789" spans="2:6" ht="18" customHeight="1" thickBot="1" x14ac:dyDescent="0.3">
      <c r="B6789" s="14">
        <v>46145</v>
      </c>
      <c r="C6789" s="15" t="s">
        <v>225</v>
      </c>
      <c r="D6789" s="16" t="s">
        <v>481</v>
      </c>
      <c r="E6789" s="17">
        <v>2</v>
      </c>
      <c r="F6789" s="18">
        <v>12.6</v>
      </c>
    </row>
    <row r="6790" spans="2:6" ht="18" customHeight="1" thickBot="1" x14ac:dyDescent="0.3">
      <c r="B6790" s="14">
        <v>46145</v>
      </c>
      <c r="C6790" s="15" t="s">
        <v>226</v>
      </c>
      <c r="D6790" s="16" t="s">
        <v>482</v>
      </c>
      <c r="E6790" s="17">
        <v>4</v>
      </c>
      <c r="F6790" s="18">
        <v>23.2</v>
      </c>
    </row>
    <row r="6791" spans="2:6" ht="18" customHeight="1" thickBot="1" x14ac:dyDescent="0.3">
      <c r="B6791" s="14">
        <v>46145</v>
      </c>
      <c r="C6791" s="15" t="s">
        <v>230</v>
      </c>
      <c r="D6791" s="16" t="s">
        <v>690</v>
      </c>
      <c r="E6791" s="17">
        <v>1</v>
      </c>
      <c r="F6791" s="18">
        <v>6.5</v>
      </c>
    </row>
    <row r="6792" spans="2:6" ht="18" customHeight="1" thickBot="1" x14ac:dyDescent="0.3">
      <c r="B6792" s="14">
        <v>46145</v>
      </c>
      <c r="C6792" s="15" t="s">
        <v>231</v>
      </c>
      <c r="D6792" s="16" t="s">
        <v>487</v>
      </c>
      <c r="E6792" s="17">
        <v>3</v>
      </c>
      <c r="F6792" s="18">
        <v>20.399999999999999</v>
      </c>
    </row>
    <row r="6793" spans="2:6" ht="18" customHeight="1" thickBot="1" x14ac:dyDescent="0.3">
      <c r="B6793" s="14">
        <v>46145</v>
      </c>
      <c r="C6793" s="15" t="s">
        <v>105</v>
      </c>
      <c r="D6793" s="16" t="s">
        <v>681</v>
      </c>
      <c r="E6793" s="17">
        <v>1</v>
      </c>
      <c r="F6793" s="18">
        <v>10.7</v>
      </c>
    </row>
    <row r="6794" spans="2:6" ht="18" customHeight="1" thickBot="1" x14ac:dyDescent="0.3">
      <c r="B6794" s="14">
        <v>46145</v>
      </c>
      <c r="C6794" s="15" t="s">
        <v>197</v>
      </c>
      <c r="D6794" s="16" t="s">
        <v>684</v>
      </c>
      <c r="E6794" s="17">
        <v>2</v>
      </c>
      <c r="F6794" s="18">
        <v>16</v>
      </c>
    </row>
    <row r="6795" spans="2:6" ht="18" customHeight="1" thickBot="1" x14ac:dyDescent="0.3">
      <c r="B6795" s="14">
        <v>46145</v>
      </c>
      <c r="C6795" s="15">
        <v>10032</v>
      </c>
      <c r="D6795" s="16" t="s">
        <v>714</v>
      </c>
      <c r="E6795" s="17">
        <v>1</v>
      </c>
      <c r="F6795" s="18">
        <v>8.9</v>
      </c>
    </row>
    <row r="6796" spans="2:6" ht="18" customHeight="1" thickBot="1" x14ac:dyDescent="0.3">
      <c r="B6796" s="14">
        <v>46145</v>
      </c>
      <c r="C6796" s="15">
        <v>10231</v>
      </c>
      <c r="D6796" s="16" t="s">
        <v>769</v>
      </c>
      <c r="E6796" s="17">
        <v>1</v>
      </c>
      <c r="F6796" s="18">
        <v>9</v>
      </c>
    </row>
    <row r="6797" spans="2:6" ht="18" customHeight="1" thickBot="1" x14ac:dyDescent="0.3">
      <c r="B6797" s="14">
        <v>46145</v>
      </c>
      <c r="C6797" s="15" t="s">
        <v>116</v>
      </c>
      <c r="D6797" s="16" t="s">
        <v>665</v>
      </c>
      <c r="E6797" s="17">
        <v>1</v>
      </c>
      <c r="F6797" s="18">
        <v>5.5</v>
      </c>
    </row>
    <row r="6798" spans="2:6" ht="18" customHeight="1" thickBot="1" x14ac:dyDescent="0.3">
      <c r="B6798" s="14">
        <v>46145</v>
      </c>
      <c r="C6798" s="15" t="s">
        <v>120</v>
      </c>
      <c r="D6798" s="16" t="s">
        <v>693</v>
      </c>
      <c r="E6798" s="17">
        <v>1</v>
      </c>
      <c r="F6798" s="18">
        <v>5.5</v>
      </c>
    </row>
    <row r="6799" spans="2:6" ht="18" customHeight="1" thickBot="1" x14ac:dyDescent="0.3">
      <c r="B6799" s="14">
        <v>46145</v>
      </c>
      <c r="C6799" s="15" t="s">
        <v>121</v>
      </c>
      <c r="D6799" s="16" t="s">
        <v>658</v>
      </c>
      <c r="E6799" s="17">
        <v>1</v>
      </c>
      <c r="F6799" s="18">
        <v>5.5</v>
      </c>
    </row>
    <row r="6800" spans="2:6" ht="18" customHeight="1" thickBot="1" x14ac:dyDescent="0.3">
      <c r="B6800" s="14">
        <v>46145</v>
      </c>
      <c r="C6800" s="15" t="s">
        <v>122</v>
      </c>
      <c r="D6800" s="16" t="s">
        <v>650</v>
      </c>
      <c r="E6800" s="17">
        <v>3</v>
      </c>
      <c r="F6800" s="18">
        <v>16.5</v>
      </c>
    </row>
    <row r="6801" spans="2:6" ht="18" customHeight="1" thickBot="1" x14ac:dyDescent="0.3">
      <c r="B6801" s="14">
        <v>46145</v>
      </c>
      <c r="C6801" s="15" t="s">
        <v>123</v>
      </c>
      <c r="D6801" s="16" t="s">
        <v>651</v>
      </c>
      <c r="E6801" s="17">
        <v>4</v>
      </c>
      <c r="F6801" s="18">
        <v>22</v>
      </c>
    </row>
    <row r="6802" spans="2:6" ht="18" customHeight="1" thickBot="1" x14ac:dyDescent="0.3">
      <c r="B6802" s="14">
        <v>46145</v>
      </c>
      <c r="C6802" s="15" t="s">
        <v>131</v>
      </c>
      <c r="D6802" s="16" t="s">
        <v>387</v>
      </c>
      <c r="E6802" s="17">
        <v>1</v>
      </c>
      <c r="F6802" s="18">
        <v>5.5</v>
      </c>
    </row>
    <row r="6803" spans="2:6" ht="18" customHeight="1" thickBot="1" x14ac:dyDescent="0.3">
      <c r="B6803" s="14">
        <v>46145</v>
      </c>
      <c r="C6803" s="15">
        <v>10</v>
      </c>
      <c r="D6803" s="16" t="s">
        <v>700</v>
      </c>
      <c r="E6803" s="17">
        <v>2</v>
      </c>
      <c r="F6803" s="18">
        <v>2</v>
      </c>
    </row>
    <row r="6804" spans="2:6" ht="18" customHeight="1" thickBot="1" x14ac:dyDescent="0.3">
      <c r="B6804" s="14">
        <v>46145</v>
      </c>
      <c r="C6804" s="15">
        <v>10008</v>
      </c>
      <c r="D6804" s="16" t="s">
        <v>652</v>
      </c>
      <c r="E6804" s="17">
        <v>1</v>
      </c>
      <c r="F6804" s="18">
        <v>2.2000000000000002</v>
      </c>
    </row>
    <row r="6805" spans="2:6" ht="18" customHeight="1" thickBot="1" x14ac:dyDescent="0.3">
      <c r="B6805" s="14">
        <v>46145</v>
      </c>
      <c r="C6805" s="15">
        <v>10009</v>
      </c>
      <c r="D6805" s="16" t="s">
        <v>660</v>
      </c>
      <c r="E6805" s="17">
        <v>1</v>
      </c>
      <c r="F6805" s="18">
        <v>1.5</v>
      </c>
    </row>
    <row r="6806" spans="2:6" ht="17.100000000000001" customHeight="1" x14ac:dyDescent="0.25">
      <c r="B6806" s="22">
        <v>46145</v>
      </c>
      <c r="C6806" s="23">
        <v>10194</v>
      </c>
      <c r="D6806" s="24" t="s">
        <v>730</v>
      </c>
      <c r="E6806" s="25">
        <v>1</v>
      </c>
      <c r="F6806" s="26">
        <v>1.7</v>
      </c>
    </row>
    <row r="6807" spans="2:6" ht="18" customHeight="1" thickBot="1" x14ac:dyDescent="0.3">
      <c r="B6807" s="14">
        <v>46146</v>
      </c>
      <c r="C6807" s="15" t="s">
        <v>103</v>
      </c>
      <c r="D6807" s="16" t="s">
        <v>653</v>
      </c>
      <c r="E6807" s="17">
        <v>2</v>
      </c>
      <c r="F6807" s="18">
        <v>11.6</v>
      </c>
    </row>
    <row r="6808" spans="2:6" ht="18" customHeight="1" thickBot="1" x14ac:dyDescent="0.3">
      <c r="B6808" s="14">
        <v>46146</v>
      </c>
      <c r="C6808" s="15" t="s">
        <v>111</v>
      </c>
      <c r="D6808" s="16" t="s">
        <v>367</v>
      </c>
      <c r="E6808" s="17">
        <v>2</v>
      </c>
      <c r="F6808" s="18">
        <v>11.6</v>
      </c>
    </row>
    <row r="6809" spans="2:6" ht="18" customHeight="1" thickBot="1" x14ac:dyDescent="0.3">
      <c r="B6809" s="14">
        <v>46146</v>
      </c>
      <c r="C6809" s="15" t="s">
        <v>125</v>
      </c>
      <c r="D6809" s="16" t="s">
        <v>381</v>
      </c>
      <c r="E6809" s="17">
        <v>1</v>
      </c>
      <c r="F6809" s="18">
        <v>5.5</v>
      </c>
    </row>
    <row r="6810" spans="2:6" ht="18" customHeight="1" thickBot="1" x14ac:dyDescent="0.3">
      <c r="B6810" s="14">
        <v>46146</v>
      </c>
      <c r="C6810" s="15" t="s">
        <v>138</v>
      </c>
      <c r="D6810" s="16" t="s">
        <v>394</v>
      </c>
      <c r="E6810" s="17">
        <v>1</v>
      </c>
      <c r="F6810" s="18">
        <v>5.5</v>
      </c>
    </row>
    <row r="6811" spans="2:6" ht="18" customHeight="1" thickBot="1" x14ac:dyDescent="0.3">
      <c r="B6811" s="14">
        <v>46146</v>
      </c>
      <c r="C6811" s="15" t="s">
        <v>139</v>
      </c>
      <c r="D6811" s="16" t="s">
        <v>395</v>
      </c>
      <c r="E6811" s="17">
        <v>1</v>
      </c>
      <c r="F6811" s="18">
        <v>5.5</v>
      </c>
    </row>
    <row r="6812" spans="2:6" ht="18" customHeight="1" thickBot="1" x14ac:dyDescent="0.3">
      <c r="B6812" s="14">
        <v>46146</v>
      </c>
      <c r="C6812" s="15" t="s">
        <v>146</v>
      </c>
      <c r="D6812" s="16" t="s">
        <v>402</v>
      </c>
      <c r="E6812" s="17">
        <v>1</v>
      </c>
      <c r="F6812" s="18">
        <v>6.5</v>
      </c>
    </row>
    <row r="6813" spans="2:6" ht="18" customHeight="1" thickBot="1" x14ac:dyDescent="0.3">
      <c r="B6813" s="14">
        <v>46146</v>
      </c>
      <c r="C6813" s="15" t="s">
        <v>149</v>
      </c>
      <c r="D6813" s="16" t="s">
        <v>706</v>
      </c>
      <c r="E6813" s="17">
        <v>2</v>
      </c>
      <c r="F6813" s="18">
        <v>11</v>
      </c>
    </row>
    <row r="6814" spans="2:6" ht="18" customHeight="1" thickBot="1" x14ac:dyDescent="0.3">
      <c r="B6814" s="14">
        <v>46146</v>
      </c>
      <c r="C6814" s="15" t="s">
        <v>163</v>
      </c>
      <c r="D6814" s="16" t="s">
        <v>696</v>
      </c>
      <c r="E6814" s="17">
        <v>1</v>
      </c>
      <c r="F6814" s="18">
        <v>5.8</v>
      </c>
    </row>
    <row r="6815" spans="2:6" ht="18" customHeight="1" thickBot="1" x14ac:dyDescent="0.3">
      <c r="B6815" s="14">
        <v>46146</v>
      </c>
      <c r="C6815" s="15" t="s">
        <v>169</v>
      </c>
      <c r="D6815" s="16" t="s">
        <v>425</v>
      </c>
      <c r="E6815" s="17">
        <v>1</v>
      </c>
      <c r="F6815" s="18">
        <v>6.3</v>
      </c>
    </row>
    <row r="6816" spans="2:6" ht="18" customHeight="1" thickBot="1" x14ac:dyDescent="0.3">
      <c r="B6816" s="14">
        <v>46146</v>
      </c>
      <c r="C6816" s="15" t="s">
        <v>171</v>
      </c>
      <c r="D6816" s="16" t="s">
        <v>670</v>
      </c>
      <c r="E6816" s="17">
        <v>1</v>
      </c>
      <c r="F6816" s="18">
        <v>6</v>
      </c>
    </row>
    <row r="6817" spans="2:6" ht="18" customHeight="1" thickBot="1" x14ac:dyDescent="0.3">
      <c r="B6817" s="14">
        <v>46146</v>
      </c>
      <c r="C6817" s="15" t="s">
        <v>172</v>
      </c>
      <c r="D6817" s="16" t="s">
        <v>643</v>
      </c>
      <c r="E6817" s="17">
        <v>2</v>
      </c>
      <c r="F6817" s="18">
        <v>11.4</v>
      </c>
    </row>
    <row r="6818" spans="2:6" ht="18" customHeight="1" thickBot="1" x14ac:dyDescent="0.3">
      <c r="B6818" s="14">
        <v>46146</v>
      </c>
      <c r="C6818" s="15" t="s">
        <v>174</v>
      </c>
      <c r="D6818" s="16" t="s">
        <v>661</v>
      </c>
      <c r="E6818" s="17">
        <v>1</v>
      </c>
      <c r="F6818" s="18">
        <v>5.8</v>
      </c>
    </row>
    <row r="6819" spans="2:6" ht="18" customHeight="1" thickBot="1" x14ac:dyDescent="0.3">
      <c r="B6819" s="14">
        <v>46146</v>
      </c>
      <c r="C6819" s="15" t="s">
        <v>175</v>
      </c>
      <c r="D6819" s="16" t="s">
        <v>431</v>
      </c>
      <c r="E6819" s="17">
        <v>1</v>
      </c>
      <c r="F6819" s="18">
        <v>5.8</v>
      </c>
    </row>
    <row r="6820" spans="2:6" ht="18" customHeight="1" thickBot="1" x14ac:dyDescent="0.3">
      <c r="B6820" s="14">
        <v>46146</v>
      </c>
      <c r="C6820" s="15" t="s">
        <v>176</v>
      </c>
      <c r="D6820" s="16" t="s">
        <v>432</v>
      </c>
      <c r="E6820" s="17">
        <v>1</v>
      </c>
      <c r="F6820" s="18">
        <v>5.8</v>
      </c>
    </row>
    <row r="6821" spans="2:6" ht="18" customHeight="1" thickBot="1" x14ac:dyDescent="0.3">
      <c r="B6821" s="14">
        <v>46146</v>
      </c>
      <c r="C6821" s="15" t="s">
        <v>179</v>
      </c>
      <c r="D6821" s="16" t="s">
        <v>712</v>
      </c>
      <c r="E6821" s="17">
        <v>2</v>
      </c>
      <c r="F6821" s="18">
        <v>11</v>
      </c>
    </row>
    <row r="6822" spans="2:6" ht="18" customHeight="1" thickBot="1" x14ac:dyDescent="0.3">
      <c r="B6822" s="14">
        <v>46146</v>
      </c>
      <c r="C6822" s="15" t="s">
        <v>184</v>
      </c>
      <c r="D6822" s="16" t="s">
        <v>440</v>
      </c>
      <c r="E6822" s="17">
        <v>1</v>
      </c>
      <c r="F6822" s="18">
        <v>5.5</v>
      </c>
    </row>
    <row r="6823" spans="2:6" ht="18" customHeight="1" thickBot="1" x14ac:dyDescent="0.3">
      <c r="B6823" s="14">
        <v>46146</v>
      </c>
      <c r="C6823" s="15" t="s">
        <v>195</v>
      </c>
      <c r="D6823" s="16" t="s">
        <v>451</v>
      </c>
      <c r="E6823" s="17">
        <v>15</v>
      </c>
      <c r="F6823" s="18">
        <v>87</v>
      </c>
    </row>
    <row r="6824" spans="2:6" ht="18" customHeight="1" thickBot="1" x14ac:dyDescent="0.3">
      <c r="B6824" s="14">
        <v>46146</v>
      </c>
      <c r="C6824" s="15" t="s">
        <v>196</v>
      </c>
      <c r="D6824" s="16" t="s">
        <v>692</v>
      </c>
      <c r="E6824" s="17">
        <v>2</v>
      </c>
      <c r="F6824" s="18">
        <v>13</v>
      </c>
    </row>
    <row r="6825" spans="2:6" ht="18" customHeight="1" thickBot="1" x14ac:dyDescent="0.3">
      <c r="B6825" s="14">
        <v>46146</v>
      </c>
      <c r="C6825" s="15" t="s">
        <v>201</v>
      </c>
      <c r="D6825" s="16" t="s">
        <v>664</v>
      </c>
      <c r="E6825" s="17">
        <v>2</v>
      </c>
      <c r="F6825" s="18">
        <v>11.6</v>
      </c>
    </row>
    <row r="6826" spans="2:6" ht="18" customHeight="1" thickBot="1" x14ac:dyDescent="0.3">
      <c r="B6826" s="14">
        <v>46146</v>
      </c>
      <c r="C6826" s="15" t="s">
        <v>205</v>
      </c>
      <c r="D6826" s="16" t="s">
        <v>461</v>
      </c>
      <c r="E6826" s="17">
        <v>3</v>
      </c>
      <c r="F6826" s="18">
        <v>17.100000000000001</v>
      </c>
    </row>
    <row r="6827" spans="2:6" ht="18" customHeight="1" thickBot="1" x14ac:dyDescent="0.3">
      <c r="B6827" s="14">
        <v>46146</v>
      </c>
      <c r="C6827" s="15" t="s">
        <v>207</v>
      </c>
      <c r="D6827" s="16" t="s">
        <v>463</v>
      </c>
      <c r="E6827" s="17">
        <v>2</v>
      </c>
      <c r="F6827" s="18">
        <v>6</v>
      </c>
    </row>
    <row r="6828" spans="2:6" ht="18" customHeight="1" thickBot="1" x14ac:dyDescent="0.3">
      <c r="B6828" s="14">
        <v>46146</v>
      </c>
      <c r="C6828" s="15" t="s">
        <v>213</v>
      </c>
      <c r="D6828" s="16" t="s">
        <v>469</v>
      </c>
      <c r="E6828" s="17">
        <v>2</v>
      </c>
      <c r="F6828" s="18">
        <v>11.6</v>
      </c>
    </row>
    <row r="6829" spans="2:6" ht="18" customHeight="1" thickBot="1" x14ac:dyDescent="0.3">
      <c r="B6829" s="14">
        <v>46146</v>
      </c>
      <c r="C6829" s="15" t="s">
        <v>214</v>
      </c>
      <c r="D6829" s="16" t="s">
        <v>654</v>
      </c>
      <c r="E6829" s="17">
        <v>1</v>
      </c>
      <c r="F6829" s="18">
        <v>5.8</v>
      </c>
    </row>
    <row r="6830" spans="2:6" ht="18" customHeight="1" thickBot="1" x14ac:dyDescent="0.3">
      <c r="B6830" s="14">
        <v>46146</v>
      </c>
      <c r="C6830" s="15" t="s">
        <v>216</v>
      </c>
      <c r="D6830" s="16" t="s">
        <v>472</v>
      </c>
      <c r="E6830" s="17">
        <v>1</v>
      </c>
      <c r="F6830" s="18">
        <v>6.3</v>
      </c>
    </row>
    <row r="6831" spans="2:6" ht="18" customHeight="1" thickBot="1" x14ac:dyDescent="0.3">
      <c r="B6831" s="14">
        <v>46146</v>
      </c>
      <c r="C6831" s="15" t="s">
        <v>218</v>
      </c>
      <c r="D6831" s="16" t="s">
        <v>655</v>
      </c>
      <c r="E6831" s="17">
        <v>2</v>
      </c>
      <c r="F6831" s="18">
        <v>11</v>
      </c>
    </row>
    <row r="6832" spans="2:6" ht="18" customHeight="1" thickBot="1" x14ac:dyDescent="0.3">
      <c r="B6832" s="14">
        <v>46146</v>
      </c>
      <c r="C6832" s="15" t="s">
        <v>220</v>
      </c>
      <c r="D6832" s="16" t="s">
        <v>656</v>
      </c>
      <c r="E6832" s="17">
        <v>2</v>
      </c>
      <c r="F6832" s="18">
        <v>11</v>
      </c>
    </row>
    <row r="6833" spans="2:6" ht="18" customHeight="1" thickBot="1" x14ac:dyDescent="0.3">
      <c r="B6833" s="14">
        <v>46146</v>
      </c>
      <c r="C6833" s="15" t="s">
        <v>225</v>
      </c>
      <c r="D6833" s="16" t="s">
        <v>481</v>
      </c>
      <c r="E6833" s="17">
        <v>3</v>
      </c>
      <c r="F6833" s="18">
        <v>18.899999999999999</v>
      </c>
    </row>
    <row r="6834" spans="2:6" ht="18" customHeight="1" thickBot="1" x14ac:dyDescent="0.3">
      <c r="B6834" s="14">
        <v>46146</v>
      </c>
      <c r="C6834" s="15" t="s">
        <v>226</v>
      </c>
      <c r="D6834" s="16" t="s">
        <v>482</v>
      </c>
      <c r="E6834" s="17">
        <v>3</v>
      </c>
      <c r="F6834" s="18">
        <v>17.399999999999999</v>
      </c>
    </row>
    <row r="6835" spans="2:6" ht="18" customHeight="1" thickBot="1" x14ac:dyDescent="0.3">
      <c r="B6835" s="14">
        <v>46146</v>
      </c>
      <c r="C6835" s="15" t="s">
        <v>231</v>
      </c>
      <c r="D6835" s="16" t="s">
        <v>487</v>
      </c>
      <c r="E6835" s="17">
        <v>4</v>
      </c>
      <c r="F6835" s="18">
        <v>27.2</v>
      </c>
    </row>
    <row r="6836" spans="2:6" ht="18" customHeight="1" thickBot="1" x14ac:dyDescent="0.3">
      <c r="B6836" s="14">
        <v>46146</v>
      </c>
      <c r="C6836" s="15" t="s">
        <v>234</v>
      </c>
      <c r="D6836" s="16" t="s">
        <v>728</v>
      </c>
      <c r="E6836" s="17">
        <v>1</v>
      </c>
      <c r="F6836" s="18">
        <v>6.8</v>
      </c>
    </row>
    <row r="6837" spans="2:6" ht="18" customHeight="1" thickBot="1" x14ac:dyDescent="0.3">
      <c r="B6837" s="14">
        <v>46146</v>
      </c>
      <c r="C6837" s="15" t="s">
        <v>206</v>
      </c>
      <c r="D6837" s="16" t="s">
        <v>462</v>
      </c>
      <c r="E6837" s="17">
        <v>1</v>
      </c>
      <c r="F6837" s="18">
        <v>3.1</v>
      </c>
    </row>
    <row r="6838" spans="2:6" ht="18" customHeight="1" thickBot="1" x14ac:dyDescent="0.3">
      <c r="B6838" s="14">
        <v>46146</v>
      </c>
      <c r="C6838" s="15" t="s">
        <v>204</v>
      </c>
      <c r="D6838" s="16" t="s">
        <v>668</v>
      </c>
      <c r="E6838" s="17">
        <v>1</v>
      </c>
      <c r="F6838" s="18">
        <v>8.3000000000000007</v>
      </c>
    </row>
    <row r="6839" spans="2:6" ht="18" customHeight="1" thickBot="1" x14ac:dyDescent="0.3">
      <c r="B6839" s="14">
        <v>46146</v>
      </c>
      <c r="C6839" s="15">
        <v>10034</v>
      </c>
      <c r="D6839" s="16" t="s">
        <v>677</v>
      </c>
      <c r="E6839" s="17">
        <v>1</v>
      </c>
      <c r="F6839" s="18">
        <v>8.9</v>
      </c>
    </row>
    <row r="6840" spans="2:6" ht="18" customHeight="1" thickBot="1" x14ac:dyDescent="0.3">
      <c r="B6840" s="14">
        <v>46146</v>
      </c>
      <c r="C6840" s="15">
        <v>10229</v>
      </c>
      <c r="D6840" s="16" t="s">
        <v>744</v>
      </c>
      <c r="E6840" s="17">
        <v>1</v>
      </c>
      <c r="F6840" s="18">
        <v>9</v>
      </c>
    </row>
    <row r="6841" spans="2:6" ht="18" customHeight="1" thickBot="1" x14ac:dyDescent="0.3">
      <c r="B6841" s="14">
        <v>46146</v>
      </c>
      <c r="C6841" s="15">
        <v>10232</v>
      </c>
      <c r="D6841" s="16" t="s">
        <v>767</v>
      </c>
      <c r="E6841" s="17">
        <v>1</v>
      </c>
      <c r="F6841" s="18">
        <v>9</v>
      </c>
    </row>
    <row r="6842" spans="2:6" ht="18" customHeight="1" thickBot="1" x14ac:dyDescent="0.3">
      <c r="B6842" s="14">
        <v>46146</v>
      </c>
      <c r="C6842" s="15" t="s">
        <v>116</v>
      </c>
      <c r="D6842" s="16" t="s">
        <v>665</v>
      </c>
      <c r="E6842" s="17">
        <v>1</v>
      </c>
      <c r="F6842" s="18">
        <v>5.5</v>
      </c>
    </row>
    <row r="6843" spans="2:6" ht="18" customHeight="1" thickBot="1" x14ac:dyDescent="0.3">
      <c r="B6843" s="14">
        <v>46146</v>
      </c>
      <c r="C6843" s="15" t="s">
        <v>117</v>
      </c>
      <c r="D6843" s="16" t="s">
        <v>648</v>
      </c>
      <c r="E6843" s="17">
        <v>2</v>
      </c>
      <c r="F6843" s="18">
        <v>11</v>
      </c>
    </row>
    <row r="6844" spans="2:6" ht="18" customHeight="1" thickBot="1" x14ac:dyDescent="0.3">
      <c r="B6844" s="14">
        <v>46146</v>
      </c>
      <c r="C6844" s="15" t="s">
        <v>120</v>
      </c>
      <c r="D6844" s="16" t="s">
        <v>693</v>
      </c>
      <c r="E6844" s="17">
        <v>1</v>
      </c>
      <c r="F6844" s="18">
        <v>5.5</v>
      </c>
    </row>
    <row r="6845" spans="2:6" ht="18" customHeight="1" thickBot="1" x14ac:dyDescent="0.3">
      <c r="B6845" s="14">
        <v>46146</v>
      </c>
      <c r="C6845" s="15" t="s">
        <v>122</v>
      </c>
      <c r="D6845" s="16" t="s">
        <v>650</v>
      </c>
      <c r="E6845" s="17">
        <v>3</v>
      </c>
      <c r="F6845" s="18">
        <v>16.5</v>
      </c>
    </row>
    <row r="6846" spans="2:6" ht="18" customHeight="1" thickBot="1" x14ac:dyDescent="0.3">
      <c r="B6846" s="14">
        <v>46146</v>
      </c>
      <c r="C6846" s="15" t="s">
        <v>131</v>
      </c>
      <c r="D6846" s="16" t="s">
        <v>387</v>
      </c>
      <c r="E6846" s="17">
        <v>2</v>
      </c>
      <c r="F6846" s="18">
        <v>11</v>
      </c>
    </row>
    <row r="6847" spans="2:6" ht="18" customHeight="1" thickBot="1" x14ac:dyDescent="0.3">
      <c r="B6847" s="14">
        <v>46146</v>
      </c>
      <c r="C6847" s="15" t="s">
        <v>140</v>
      </c>
      <c r="D6847" s="16" t="s">
        <v>396</v>
      </c>
      <c r="E6847" s="17">
        <v>2</v>
      </c>
      <c r="F6847" s="18">
        <v>10</v>
      </c>
    </row>
    <row r="6848" spans="2:6" ht="18" customHeight="1" thickBot="1" x14ac:dyDescent="0.3">
      <c r="B6848" s="14">
        <v>46146</v>
      </c>
      <c r="C6848" s="15">
        <v>10</v>
      </c>
      <c r="D6848" s="16" t="s">
        <v>700</v>
      </c>
      <c r="E6848" s="17">
        <v>2</v>
      </c>
      <c r="F6848" s="18">
        <v>2</v>
      </c>
    </row>
    <row r="6849" spans="2:6" ht="17.100000000000001" customHeight="1" x14ac:dyDescent="0.25">
      <c r="B6849" s="22">
        <v>46146</v>
      </c>
      <c r="C6849" s="23">
        <v>10155</v>
      </c>
      <c r="D6849" s="24" t="s">
        <v>701</v>
      </c>
      <c r="E6849" s="25">
        <v>1</v>
      </c>
      <c r="F6849" s="26">
        <v>1.7</v>
      </c>
    </row>
    <row r="6850" spans="2:6" ht="18" customHeight="1" thickBot="1" x14ac:dyDescent="0.3">
      <c r="B6850" s="14">
        <v>46147</v>
      </c>
      <c r="C6850" s="15" t="s">
        <v>103</v>
      </c>
      <c r="D6850" s="16" t="s">
        <v>653</v>
      </c>
      <c r="E6850" s="17">
        <v>3</v>
      </c>
      <c r="F6850" s="18">
        <v>17.399999999999999</v>
      </c>
    </row>
    <row r="6851" spans="2:6" ht="18" customHeight="1" thickBot="1" x14ac:dyDescent="0.3">
      <c r="B6851" s="14">
        <v>46147</v>
      </c>
      <c r="C6851" s="15" t="s">
        <v>111</v>
      </c>
      <c r="D6851" s="16" t="s">
        <v>367</v>
      </c>
      <c r="E6851" s="17">
        <v>3</v>
      </c>
      <c r="F6851" s="18">
        <v>17.399999999999999</v>
      </c>
    </row>
    <row r="6852" spans="2:6" ht="18" customHeight="1" thickBot="1" x14ac:dyDescent="0.3">
      <c r="B6852" s="14">
        <v>46147</v>
      </c>
      <c r="C6852" s="15" t="s">
        <v>114</v>
      </c>
      <c r="D6852" s="16" t="s">
        <v>370</v>
      </c>
      <c r="E6852" s="17">
        <v>1</v>
      </c>
      <c r="F6852" s="18">
        <v>5.5</v>
      </c>
    </row>
    <row r="6853" spans="2:6" ht="18" customHeight="1" thickBot="1" x14ac:dyDescent="0.3">
      <c r="B6853" s="14">
        <v>46147</v>
      </c>
      <c r="C6853" s="15" t="s">
        <v>132</v>
      </c>
      <c r="D6853" s="16" t="s">
        <v>388</v>
      </c>
      <c r="E6853" s="17">
        <v>3</v>
      </c>
      <c r="F6853" s="18">
        <v>17.399999999999999</v>
      </c>
    </row>
    <row r="6854" spans="2:6" ht="18" customHeight="1" thickBot="1" x14ac:dyDescent="0.3">
      <c r="B6854" s="14">
        <v>46147</v>
      </c>
      <c r="C6854" s="15" t="s">
        <v>138</v>
      </c>
      <c r="D6854" s="16" t="s">
        <v>394</v>
      </c>
      <c r="E6854" s="17">
        <v>2</v>
      </c>
      <c r="F6854" s="18">
        <v>11</v>
      </c>
    </row>
    <row r="6855" spans="2:6" ht="18" customHeight="1" thickBot="1" x14ac:dyDescent="0.3">
      <c r="B6855" s="14">
        <v>46147</v>
      </c>
      <c r="C6855" s="15" t="s">
        <v>139</v>
      </c>
      <c r="D6855" s="16" t="s">
        <v>395</v>
      </c>
      <c r="E6855" s="17">
        <v>2</v>
      </c>
      <c r="F6855" s="18">
        <v>11</v>
      </c>
    </row>
    <row r="6856" spans="2:6" ht="18" customHeight="1" thickBot="1" x14ac:dyDescent="0.3">
      <c r="B6856" s="14">
        <v>46147</v>
      </c>
      <c r="C6856" s="15" t="s">
        <v>149</v>
      </c>
      <c r="D6856" s="16" t="s">
        <v>706</v>
      </c>
      <c r="E6856" s="17">
        <v>1</v>
      </c>
      <c r="F6856" s="18">
        <v>5.5</v>
      </c>
    </row>
    <row r="6857" spans="2:6" ht="18" customHeight="1" thickBot="1" x14ac:dyDescent="0.3">
      <c r="B6857" s="14">
        <v>46147</v>
      </c>
      <c r="C6857" s="15" t="s">
        <v>163</v>
      </c>
      <c r="D6857" s="16" t="s">
        <v>696</v>
      </c>
      <c r="E6857" s="17">
        <v>2</v>
      </c>
      <c r="F6857" s="18">
        <v>11.6</v>
      </c>
    </row>
    <row r="6858" spans="2:6" ht="18" customHeight="1" thickBot="1" x14ac:dyDescent="0.3">
      <c r="B6858" s="14">
        <v>46147</v>
      </c>
      <c r="C6858" s="15" t="s">
        <v>164</v>
      </c>
      <c r="D6858" s="16" t="s">
        <v>420</v>
      </c>
      <c r="E6858" s="17">
        <v>1</v>
      </c>
      <c r="F6858" s="18">
        <v>5.5</v>
      </c>
    </row>
    <row r="6859" spans="2:6" ht="18" customHeight="1" thickBot="1" x14ac:dyDescent="0.3">
      <c r="B6859" s="14">
        <v>46147</v>
      </c>
      <c r="C6859" s="15" t="s">
        <v>165</v>
      </c>
      <c r="D6859" s="16" t="s">
        <v>421</v>
      </c>
      <c r="E6859" s="17">
        <v>1</v>
      </c>
      <c r="F6859" s="18">
        <v>6.5</v>
      </c>
    </row>
    <row r="6860" spans="2:6" ht="18" customHeight="1" thickBot="1" x14ac:dyDescent="0.3">
      <c r="B6860" s="14">
        <v>46147</v>
      </c>
      <c r="C6860" s="15" t="s">
        <v>170</v>
      </c>
      <c r="D6860" s="16" t="s">
        <v>676</v>
      </c>
      <c r="E6860" s="17">
        <v>2</v>
      </c>
      <c r="F6860" s="18">
        <v>11</v>
      </c>
    </row>
    <row r="6861" spans="2:6" ht="18" customHeight="1" thickBot="1" x14ac:dyDescent="0.3">
      <c r="B6861" s="14">
        <v>46147</v>
      </c>
      <c r="C6861" s="15" t="s">
        <v>171</v>
      </c>
      <c r="D6861" s="16" t="s">
        <v>670</v>
      </c>
      <c r="E6861" s="17">
        <v>1</v>
      </c>
      <c r="F6861" s="18">
        <v>6</v>
      </c>
    </row>
    <row r="6862" spans="2:6" ht="18" customHeight="1" thickBot="1" x14ac:dyDescent="0.3">
      <c r="B6862" s="14">
        <v>46147</v>
      </c>
      <c r="C6862" s="15" t="s">
        <v>172</v>
      </c>
      <c r="D6862" s="16" t="s">
        <v>643</v>
      </c>
      <c r="E6862" s="17">
        <v>2</v>
      </c>
      <c r="F6862" s="18">
        <v>11.4</v>
      </c>
    </row>
    <row r="6863" spans="2:6" ht="18" customHeight="1" thickBot="1" x14ac:dyDescent="0.3">
      <c r="B6863" s="14">
        <v>46147</v>
      </c>
      <c r="C6863" s="15" t="s">
        <v>175</v>
      </c>
      <c r="D6863" s="16" t="s">
        <v>431</v>
      </c>
      <c r="E6863" s="17">
        <v>1</v>
      </c>
      <c r="F6863" s="18">
        <v>5.8</v>
      </c>
    </row>
    <row r="6864" spans="2:6" ht="18" customHeight="1" thickBot="1" x14ac:dyDescent="0.3">
      <c r="B6864" s="14">
        <v>46147</v>
      </c>
      <c r="C6864" s="15" t="s">
        <v>182</v>
      </c>
      <c r="D6864" s="16" t="s">
        <v>711</v>
      </c>
      <c r="E6864" s="17">
        <v>1</v>
      </c>
      <c r="F6864" s="18">
        <v>5.5</v>
      </c>
    </row>
    <row r="6865" spans="2:6" ht="18" customHeight="1" thickBot="1" x14ac:dyDescent="0.3">
      <c r="B6865" s="14">
        <v>46147</v>
      </c>
      <c r="C6865" s="15" t="s">
        <v>191</v>
      </c>
      <c r="D6865" s="16" t="s">
        <v>447</v>
      </c>
      <c r="E6865" s="17">
        <v>2</v>
      </c>
      <c r="F6865" s="18">
        <v>11</v>
      </c>
    </row>
    <row r="6866" spans="2:6" ht="18" customHeight="1" thickBot="1" x14ac:dyDescent="0.3">
      <c r="B6866" s="14">
        <v>46147</v>
      </c>
      <c r="C6866" s="15" t="s">
        <v>192</v>
      </c>
      <c r="D6866" s="16" t="s">
        <v>448</v>
      </c>
      <c r="E6866" s="17">
        <v>1</v>
      </c>
      <c r="F6866" s="18">
        <v>5.5</v>
      </c>
    </row>
    <row r="6867" spans="2:6" ht="18" customHeight="1" thickBot="1" x14ac:dyDescent="0.3">
      <c r="B6867" s="14">
        <v>46147</v>
      </c>
      <c r="C6867" s="15" t="s">
        <v>195</v>
      </c>
      <c r="D6867" s="16" t="s">
        <v>451</v>
      </c>
      <c r="E6867" s="17">
        <v>6</v>
      </c>
      <c r="F6867" s="18">
        <v>34.799999999999997</v>
      </c>
    </row>
    <row r="6868" spans="2:6" ht="18" customHeight="1" thickBot="1" x14ac:dyDescent="0.3">
      <c r="B6868" s="14">
        <v>46147</v>
      </c>
      <c r="C6868" s="15" t="s">
        <v>196</v>
      </c>
      <c r="D6868" s="16" t="s">
        <v>692</v>
      </c>
      <c r="E6868" s="17">
        <v>2</v>
      </c>
      <c r="F6868" s="18">
        <v>13</v>
      </c>
    </row>
    <row r="6869" spans="2:6" ht="18" customHeight="1" thickBot="1" x14ac:dyDescent="0.3">
      <c r="B6869" s="14">
        <v>46147</v>
      </c>
      <c r="C6869" s="15" t="s">
        <v>207</v>
      </c>
      <c r="D6869" s="16" t="s">
        <v>463</v>
      </c>
      <c r="E6869" s="17">
        <v>1</v>
      </c>
      <c r="F6869" s="18">
        <v>3</v>
      </c>
    </row>
    <row r="6870" spans="2:6" ht="18" customHeight="1" thickBot="1" x14ac:dyDescent="0.3">
      <c r="B6870" s="14">
        <v>46147</v>
      </c>
      <c r="C6870" s="15" t="s">
        <v>214</v>
      </c>
      <c r="D6870" s="16" t="s">
        <v>654</v>
      </c>
      <c r="E6870" s="17">
        <v>1</v>
      </c>
      <c r="F6870" s="18">
        <v>5.8</v>
      </c>
    </row>
    <row r="6871" spans="2:6" ht="18" customHeight="1" thickBot="1" x14ac:dyDescent="0.3">
      <c r="B6871" s="14">
        <v>46147</v>
      </c>
      <c r="C6871" s="15" t="s">
        <v>216</v>
      </c>
      <c r="D6871" s="16" t="s">
        <v>472</v>
      </c>
      <c r="E6871" s="17">
        <v>2</v>
      </c>
      <c r="F6871" s="18">
        <v>12.6</v>
      </c>
    </row>
    <row r="6872" spans="2:6" ht="18" customHeight="1" thickBot="1" x14ac:dyDescent="0.3">
      <c r="B6872" s="14">
        <v>46147</v>
      </c>
      <c r="C6872" s="15" t="s">
        <v>217</v>
      </c>
      <c r="D6872" s="16" t="s">
        <v>473</v>
      </c>
      <c r="E6872" s="17">
        <v>1</v>
      </c>
      <c r="F6872" s="18">
        <v>5.5</v>
      </c>
    </row>
    <row r="6873" spans="2:6" ht="18" customHeight="1" thickBot="1" x14ac:dyDescent="0.3">
      <c r="B6873" s="14">
        <v>46147</v>
      </c>
      <c r="C6873" s="15" t="s">
        <v>218</v>
      </c>
      <c r="D6873" s="16" t="s">
        <v>655</v>
      </c>
      <c r="E6873" s="17">
        <v>1</v>
      </c>
      <c r="F6873" s="18">
        <v>5.5</v>
      </c>
    </row>
    <row r="6874" spans="2:6" ht="18" customHeight="1" thickBot="1" x14ac:dyDescent="0.3">
      <c r="B6874" s="14">
        <v>46147</v>
      </c>
      <c r="C6874" s="15" t="s">
        <v>220</v>
      </c>
      <c r="D6874" s="16" t="s">
        <v>656</v>
      </c>
      <c r="E6874" s="17">
        <v>2</v>
      </c>
      <c r="F6874" s="18">
        <v>11</v>
      </c>
    </row>
    <row r="6875" spans="2:6" ht="18" customHeight="1" thickBot="1" x14ac:dyDescent="0.3">
      <c r="B6875" s="14">
        <v>46147</v>
      </c>
      <c r="C6875" s="15" t="s">
        <v>221</v>
      </c>
      <c r="D6875" s="16" t="s">
        <v>477</v>
      </c>
      <c r="E6875" s="17">
        <v>1</v>
      </c>
      <c r="F6875" s="18">
        <v>6</v>
      </c>
    </row>
    <row r="6876" spans="2:6" ht="18" customHeight="1" thickBot="1" x14ac:dyDescent="0.3">
      <c r="B6876" s="14">
        <v>46147</v>
      </c>
      <c r="C6876" s="15" t="s">
        <v>223</v>
      </c>
      <c r="D6876" s="16" t="s">
        <v>479</v>
      </c>
      <c r="E6876" s="17">
        <v>1</v>
      </c>
      <c r="F6876" s="18">
        <v>5.8</v>
      </c>
    </row>
    <row r="6877" spans="2:6" ht="18" customHeight="1" thickBot="1" x14ac:dyDescent="0.3">
      <c r="B6877" s="14">
        <v>46147</v>
      </c>
      <c r="C6877" s="15" t="s">
        <v>226</v>
      </c>
      <c r="D6877" s="16" t="s">
        <v>482</v>
      </c>
      <c r="E6877" s="17">
        <v>1</v>
      </c>
      <c r="F6877" s="18">
        <v>5.8</v>
      </c>
    </row>
    <row r="6878" spans="2:6" ht="18" customHeight="1" thickBot="1" x14ac:dyDescent="0.3">
      <c r="B6878" s="14">
        <v>46147</v>
      </c>
      <c r="C6878" s="15" t="s">
        <v>227</v>
      </c>
      <c r="D6878" s="16" t="s">
        <v>483</v>
      </c>
      <c r="E6878" s="17">
        <v>1</v>
      </c>
      <c r="F6878" s="18">
        <v>6.5</v>
      </c>
    </row>
    <row r="6879" spans="2:6" ht="18" customHeight="1" thickBot="1" x14ac:dyDescent="0.3">
      <c r="B6879" s="14">
        <v>46147</v>
      </c>
      <c r="C6879" s="15" t="s">
        <v>234</v>
      </c>
      <c r="D6879" s="16" t="s">
        <v>728</v>
      </c>
      <c r="E6879" s="17">
        <v>1</v>
      </c>
      <c r="F6879" s="18">
        <v>6.8</v>
      </c>
    </row>
    <row r="6880" spans="2:6" ht="18" customHeight="1" thickBot="1" x14ac:dyDescent="0.3">
      <c r="B6880" s="14">
        <v>46147</v>
      </c>
      <c r="C6880" s="15" t="s">
        <v>113</v>
      </c>
      <c r="D6880" s="16" t="s">
        <v>645</v>
      </c>
      <c r="E6880" s="17">
        <v>1</v>
      </c>
      <c r="F6880" s="18">
        <v>8</v>
      </c>
    </row>
    <row r="6881" spans="2:6" ht="18" customHeight="1" thickBot="1" x14ac:dyDescent="0.3">
      <c r="B6881" s="14">
        <v>46147</v>
      </c>
      <c r="C6881" s="15" t="s">
        <v>204</v>
      </c>
      <c r="D6881" s="16" t="s">
        <v>668</v>
      </c>
      <c r="E6881" s="17">
        <v>1</v>
      </c>
      <c r="F6881" s="18">
        <v>8.3000000000000007</v>
      </c>
    </row>
    <row r="6882" spans="2:6" ht="18" customHeight="1" thickBot="1" x14ac:dyDescent="0.3">
      <c r="B6882" s="14">
        <v>46147</v>
      </c>
      <c r="C6882" s="15" t="s">
        <v>116</v>
      </c>
      <c r="D6882" s="16" t="s">
        <v>665</v>
      </c>
      <c r="E6882" s="17">
        <v>1</v>
      </c>
      <c r="F6882" s="18">
        <v>5.5</v>
      </c>
    </row>
    <row r="6883" spans="2:6" ht="18" customHeight="1" thickBot="1" x14ac:dyDescent="0.3">
      <c r="B6883" s="14">
        <v>46147</v>
      </c>
      <c r="C6883" s="15" t="s">
        <v>120</v>
      </c>
      <c r="D6883" s="16" t="s">
        <v>693</v>
      </c>
      <c r="E6883" s="17">
        <v>1</v>
      </c>
      <c r="F6883" s="18">
        <v>5.5</v>
      </c>
    </row>
    <row r="6884" spans="2:6" ht="18" customHeight="1" thickBot="1" x14ac:dyDescent="0.3">
      <c r="B6884" s="14">
        <v>46147</v>
      </c>
      <c r="C6884" s="15" t="s">
        <v>122</v>
      </c>
      <c r="D6884" s="16" t="s">
        <v>650</v>
      </c>
      <c r="E6884" s="17">
        <v>2</v>
      </c>
      <c r="F6884" s="18">
        <v>11</v>
      </c>
    </row>
    <row r="6885" spans="2:6" ht="18" customHeight="1" thickBot="1" x14ac:dyDescent="0.3">
      <c r="B6885" s="14">
        <v>46147</v>
      </c>
      <c r="C6885" s="15" t="s">
        <v>123</v>
      </c>
      <c r="D6885" s="16" t="s">
        <v>651</v>
      </c>
      <c r="E6885" s="17">
        <v>10</v>
      </c>
      <c r="F6885" s="18">
        <v>55</v>
      </c>
    </row>
    <row r="6886" spans="2:6" ht="18" customHeight="1" thickBot="1" x14ac:dyDescent="0.3">
      <c r="B6886" s="14">
        <v>46147</v>
      </c>
      <c r="C6886" s="15" t="s">
        <v>131</v>
      </c>
      <c r="D6886" s="16" t="s">
        <v>387</v>
      </c>
      <c r="E6886" s="17">
        <v>2</v>
      </c>
      <c r="F6886" s="18">
        <v>11</v>
      </c>
    </row>
    <row r="6887" spans="2:6" ht="18" customHeight="1" thickBot="1" x14ac:dyDescent="0.3">
      <c r="B6887" s="14">
        <v>46147</v>
      </c>
      <c r="C6887" s="15" t="s">
        <v>140</v>
      </c>
      <c r="D6887" s="16" t="s">
        <v>396</v>
      </c>
      <c r="E6887" s="17">
        <v>1</v>
      </c>
      <c r="F6887" s="18">
        <v>5</v>
      </c>
    </row>
    <row r="6888" spans="2:6" ht="18" customHeight="1" thickBot="1" x14ac:dyDescent="0.3">
      <c r="B6888" s="14">
        <v>46147</v>
      </c>
      <c r="C6888" s="15">
        <v>10</v>
      </c>
      <c r="D6888" s="16" t="s">
        <v>700</v>
      </c>
      <c r="E6888" s="17">
        <v>1</v>
      </c>
      <c r="F6888" s="18">
        <v>1</v>
      </c>
    </row>
    <row r="6889" spans="2:6" ht="17.100000000000001" customHeight="1" x14ac:dyDescent="0.25">
      <c r="B6889" s="22">
        <v>46147</v>
      </c>
      <c r="C6889" s="23">
        <v>10155</v>
      </c>
      <c r="D6889" s="24" t="s">
        <v>701</v>
      </c>
      <c r="E6889" s="25">
        <v>1</v>
      </c>
      <c r="F6889" s="26">
        <v>1.7</v>
      </c>
    </row>
    <row r="6890" spans="2:6" ht="18" customHeight="1" thickBot="1" x14ac:dyDescent="0.3">
      <c r="B6890" s="14">
        <v>46148</v>
      </c>
      <c r="C6890" s="15" t="s">
        <v>103</v>
      </c>
      <c r="D6890" s="16" t="s">
        <v>653</v>
      </c>
      <c r="E6890" s="17">
        <v>1</v>
      </c>
      <c r="F6890" s="18">
        <v>5.8</v>
      </c>
    </row>
    <row r="6891" spans="2:6" ht="18" customHeight="1" thickBot="1" x14ac:dyDescent="0.3">
      <c r="B6891" s="14">
        <v>46148</v>
      </c>
      <c r="C6891" s="15" t="s">
        <v>111</v>
      </c>
      <c r="D6891" s="16" t="s">
        <v>367</v>
      </c>
      <c r="E6891" s="17">
        <v>2</v>
      </c>
      <c r="F6891" s="18">
        <v>11.6</v>
      </c>
    </row>
    <row r="6892" spans="2:6" ht="18" customHeight="1" thickBot="1" x14ac:dyDescent="0.3">
      <c r="B6892" s="14">
        <v>46148</v>
      </c>
      <c r="C6892" s="15" t="s">
        <v>132</v>
      </c>
      <c r="D6892" s="16" t="s">
        <v>388</v>
      </c>
      <c r="E6892" s="17">
        <v>1</v>
      </c>
      <c r="F6892" s="18">
        <v>5.8</v>
      </c>
    </row>
    <row r="6893" spans="2:6" ht="18" customHeight="1" thickBot="1" x14ac:dyDescent="0.3">
      <c r="B6893" s="14">
        <v>46148</v>
      </c>
      <c r="C6893" s="15" t="s">
        <v>163</v>
      </c>
      <c r="D6893" s="16" t="s">
        <v>696</v>
      </c>
      <c r="E6893" s="17">
        <v>1</v>
      </c>
      <c r="F6893" s="18">
        <v>5.8</v>
      </c>
    </row>
    <row r="6894" spans="2:6" ht="18" customHeight="1" thickBot="1" x14ac:dyDescent="0.3">
      <c r="B6894" s="14">
        <v>46148</v>
      </c>
      <c r="C6894" s="15" t="s">
        <v>164</v>
      </c>
      <c r="D6894" s="16" t="s">
        <v>420</v>
      </c>
      <c r="E6894" s="17">
        <v>1</v>
      </c>
      <c r="F6894" s="18">
        <v>5.5</v>
      </c>
    </row>
    <row r="6895" spans="2:6" ht="18" customHeight="1" thickBot="1" x14ac:dyDescent="0.3">
      <c r="B6895" s="14">
        <v>46148</v>
      </c>
      <c r="C6895" s="15" t="s">
        <v>170</v>
      </c>
      <c r="D6895" s="16" t="s">
        <v>676</v>
      </c>
      <c r="E6895" s="17">
        <v>1</v>
      </c>
      <c r="F6895" s="18">
        <v>5.5</v>
      </c>
    </row>
    <row r="6896" spans="2:6" ht="18" customHeight="1" thickBot="1" x14ac:dyDescent="0.3">
      <c r="B6896" s="14">
        <v>46148</v>
      </c>
      <c r="C6896" s="15" t="s">
        <v>171</v>
      </c>
      <c r="D6896" s="16" t="s">
        <v>670</v>
      </c>
      <c r="E6896" s="17">
        <v>2</v>
      </c>
      <c r="F6896" s="18">
        <v>12</v>
      </c>
    </row>
    <row r="6897" spans="2:6" ht="18" customHeight="1" thickBot="1" x14ac:dyDescent="0.3">
      <c r="B6897" s="14">
        <v>46148</v>
      </c>
      <c r="C6897" s="15" t="s">
        <v>172</v>
      </c>
      <c r="D6897" s="16" t="s">
        <v>643</v>
      </c>
      <c r="E6897" s="17">
        <v>4</v>
      </c>
      <c r="F6897" s="18">
        <v>22.8</v>
      </c>
    </row>
    <row r="6898" spans="2:6" ht="18" customHeight="1" thickBot="1" x14ac:dyDescent="0.3">
      <c r="B6898" s="14">
        <v>46148</v>
      </c>
      <c r="C6898" s="15" t="s">
        <v>175</v>
      </c>
      <c r="D6898" s="16" t="s">
        <v>431</v>
      </c>
      <c r="E6898" s="17">
        <v>1</v>
      </c>
      <c r="F6898" s="18">
        <v>5.8</v>
      </c>
    </row>
    <row r="6899" spans="2:6" ht="18" customHeight="1" thickBot="1" x14ac:dyDescent="0.3">
      <c r="B6899" s="14">
        <v>46148</v>
      </c>
      <c r="C6899" s="15" t="s">
        <v>179</v>
      </c>
      <c r="D6899" s="16" t="s">
        <v>712</v>
      </c>
      <c r="E6899" s="17">
        <v>1</v>
      </c>
      <c r="F6899" s="18">
        <v>5.5</v>
      </c>
    </row>
    <row r="6900" spans="2:6" ht="18" customHeight="1" thickBot="1" x14ac:dyDescent="0.3">
      <c r="B6900" s="14">
        <v>46148</v>
      </c>
      <c r="C6900" s="15" t="s">
        <v>182</v>
      </c>
      <c r="D6900" s="16" t="s">
        <v>711</v>
      </c>
      <c r="E6900" s="17">
        <v>2</v>
      </c>
      <c r="F6900" s="18">
        <v>11</v>
      </c>
    </row>
    <row r="6901" spans="2:6" ht="18" customHeight="1" thickBot="1" x14ac:dyDescent="0.3">
      <c r="B6901" s="14">
        <v>46148</v>
      </c>
      <c r="C6901" s="15" t="s">
        <v>191</v>
      </c>
      <c r="D6901" s="16" t="s">
        <v>447</v>
      </c>
      <c r="E6901" s="17">
        <v>1</v>
      </c>
      <c r="F6901" s="18">
        <v>5.5</v>
      </c>
    </row>
    <row r="6902" spans="2:6" ht="18" customHeight="1" thickBot="1" x14ac:dyDescent="0.3">
      <c r="B6902" s="14">
        <v>46148</v>
      </c>
      <c r="C6902" s="15" t="s">
        <v>195</v>
      </c>
      <c r="D6902" s="16" t="s">
        <v>451</v>
      </c>
      <c r="E6902" s="17">
        <v>9</v>
      </c>
      <c r="F6902" s="18">
        <v>52.2</v>
      </c>
    </row>
    <row r="6903" spans="2:6" ht="18" customHeight="1" thickBot="1" x14ac:dyDescent="0.3">
      <c r="B6903" s="14">
        <v>46148</v>
      </c>
      <c r="C6903" s="15" t="s">
        <v>196</v>
      </c>
      <c r="D6903" s="16" t="s">
        <v>692</v>
      </c>
      <c r="E6903" s="17">
        <v>2</v>
      </c>
      <c r="F6903" s="18">
        <v>13</v>
      </c>
    </row>
    <row r="6904" spans="2:6" ht="18" customHeight="1" thickBot="1" x14ac:dyDescent="0.3">
      <c r="B6904" s="14">
        <v>46148</v>
      </c>
      <c r="C6904" s="15" t="s">
        <v>207</v>
      </c>
      <c r="D6904" s="16" t="s">
        <v>463</v>
      </c>
      <c r="E6904" s="17">
        <v>2</v>
      </c>
      <c r="F6904" s="18">
        <v>6</v>
      </c>
    </row>
    <row r="6905" spans="2:6" ht="18" customHeight="1" thickBot="1" x14ac:dyDescent="0.3">
      <c r="B6905" s="14">
        <v>46148</v>
      </c>
      <c r="C6905" s="15" t="s">
        <v>213</v>
      </c>
      <c r="D6905" s="16" t="s">
        <v>469</v>
      </c>
      <c r="E6905" s="17">
        <v>2</v>
      </c>
      <c r="F6905" s="18">
        <v>11.6</v>
      </c>
    </row>
    <row r="6906" spans="2:6" ht="18" customHeight="1" thickBot="1" x14ac:dyDescent="0.3">
      <c r="B6906" s="14">
        <v>46148</v>
      </c>
      <c r="C6906" s="15" t="s">
        <v>216</v>
      </c>
      <c r="D6906" s="16" t="s">
        <v>472</v>
      </c>
      <c r="E6906" s="17">
        <v>4</v>
      </c>
      <c r="F6906" s="18">
        <v>25.2</v>
      </c>
    </row>
    <row r="6907" spans="2:6" ht="18" customHeight="1" thickBot="1" x14ac:dyDescent="0.3">
      <c r="B6907" s="14">
        <v>46148</v>
      </c>
      <c r="C6907" s="15" t="s">
        <v>220</v>
      </c>
      <c r="D6907" s="16" t="s">
        <v>656</v>
      </c>
      <c r="E6907" s="17">
        <v>2</v>
      </c>
      <c r="F6907" s="18">
        <v>11</v>
      </c>
    </row>
    <row r="6908" spans="2:6" ht="18" customHeight="1" thickBot="1" x14ac:dyDescent="0.3">
      <c r="B6908" s="14">
        <v>46148</v>
      </c>
      <c r="C6908" s="15" t="s">
        <v>221</v>
      </c>
      <c r="D6908" s="16" t="s">
        <v>477</v>
      </c>
      <c r="E6908" s="17">
        <v>1</v>
      </c>
      <c r="F6908" s="18">
        <v>6</v>
      </c>
    </row>
    <row r="6909" spans="2:6" ht="18" customHeight="1" thickBot="1" x14ac:dyDescent="0.3">
      <c r="B6909" s="14">
        <v>46148</v>
      </c>
      <c r="C6909" s="15" t="s">
        <v>223</v>
      </c>
      <c r="D6909" s="16" t="s">
        <v>479</v>
      </c>
      <c r="E6909" s="17">
        <v>1</v>
      </c>
      <c r="F6909" s="18">
        <v>5.8</v>
      </c>
    </row>
    <row r="6910" spans="2:6" ht="18" customHeight="1" thickBot="1" x14ac:dyDescent="0.3">
      <c r="B6910" s="14">
        <v>46148</v>
      </c>
      <c r="C6910" s="15" t="s">
        <v>226</v>
      </c>
      <c r="D6910" s="16" t="s">
        <v>482</v>
      </c>
      <c r="E6910" s="17">
        <v>1</v>
      </c>
      <c r="F6910" s="18">
        <v>5.8</v>
      </c>
    </row>
    <row r="6911" spans="2:6" ht="18" customHeight="1" thickBot="1" x14ac:dyDescent="0.3">
      <c r="B6911" s="14">
        <v>46148</v>
      </c>
      <c r="C6911" s="15" t="s">
        <v>204</v>
      </c>
      <c r="D6911" s="16" t="s">
        <v>668</v>
      </c>
      <c r="E6911" s="17">
        <v>1</v>
      </c>
      <c r="F6911" s="18">
        <v>8.3000000000000007</v>
      </c>
    </row>
    <row r="6912" spans="2:6" ht="18" customHeight="1" thickBot="1" x14ac:dyDescent="0.3">
      <c r="B6912" s="14">
        <v>46148</v>
      </c>
      <c r="C6912" s="15">
        <v>10238</v>
      </c>
      <c r="D6912" s="16" t="s">
        <v>755</v>
      </c>
      <c r="E6912" s="17">
        <v>1</v>
      </c>
      <c r="F6912" s="18">
        <v>10</v>
      </c>
    </row>
    <row r="6913" spans="2:6" ht="18" customHeight="1" thickBot="1" x14ac:dyDescent="0.3">
      <c r="B6913" s="14">
        <v>46148</v>
      </c>
      <c r="C6913" s="15" t="s">
        <v>120</v>
      </c>
      <c r="D6913" s="16" t="s">
        <v>693</v>
      </c>
      <c r="E6913" s="17">
        <v>1</v>
      </c>
      <c r="F6913" s="18">
        <v>5.5</v>
      </c>
    </row>
    <row r="6914" spans="2:6" ht="18" customHeight="1" thickBot="1" x14ac:dyDescent="0.3">
      <c r="B6914" s="14">
        <v>46148</v>
      </c>
      <c r="C6914" s="15" t="s">
        <v>122</v>
      </c>
      <c r="D6914" s="16" t="s">
        <v>650</v>
      </c>
      <c r="E6914" s="17">
        <v>2</v>
      </c>
      <c r="F6914" s="18">
        <v>11</v>
      </c>
    </row>
    <row r="6915" spans="2:6" ht="18" customHeight="1" thickBot="1" x14ac:dyDescent="0.3">
      <c r="B6915" s="14">
        <v>46148</v>
      </c>
      <c r="C6915" s="15" t="s">
        <v>123</v>
      </c>
      <c r="D6915" s="16" t="s">
        <v>651</v>
      </c>
      <c r="E6915" s="17">
        <v>1</v>
      </c>
      <c r="F6915" s="18">
        <v>5.5</v>
      </c>
    </row>
    <row r="6916" spans="2:6" ht="18" customHeight="1" thickBot="1" x14ac:dyDescent="0.3">
      <c r="B6916" s="14">
        <v>46148</v>
      </c>
      <c r="C6916" s="15" t="s">
        <v>131</v>
      </c>
      <c r="D6916" s="16" t="s">
        <v>387</v>
      </c>
      <c r="E6916" s="17">
        <v>1</v>
      </c>
      <c r="F6916" s="18">
        <v>5.5</v>
      </c>
    </row>
    <row r="6917" spans="2:6" ht="18" customHeight="1" thickBot="1" x14ac:dyDescent="0.3">
      <c r="B6917" s="14">
        <v>46148</v>
      </c>
      <c r="C6917" s="15" t="s">
        <v>140</v>
      </c>
      <c r="D6917" s="16" t="s">
        <v>396</v>
      </c>
      <c r="E6917" s="17">
        <v>1</v>
      </c>
      <c r="F6917" s="18">
        <v>5</v>
      </c>
    </row>
    <row r="6918" spans="2:6" ht="18" customHeight="1" thickBot="1" x14ac:dyDescent="0.3">
      <c r="B6918" s="14">
        <v>46148</v>
      </c>
      <c r="C6918" s="15">
        <v>10</v>
      </c>
      <c r="D6918" s="16" t="s">
        <v>700</v>
      </c>
      <c r="E6918" s="17">
        <v>2</v>
      </c>
      <c r="F6918" s="18">
        <v>2</v>
      </c>
    </row>
    <row r="6919" spans="2:6" ht="17.100000000000001" customHeight="1" x14ac:dyDescent="0.25">
      <c r="B6919" s="22">
        <v>46148</v>
      </c>
      <c r="C6919" s="23">
        <v>10155</v>
      </c>
      <c r="D6919" s="24" t="s">
        <v>701</v>
      </c>
      <c r="E6919" s="25">
        <v>3</v>
      </c>
      <c r="F6919" s="26">
        <v>5.0999999999999996</v>
      </c>
    </row>
    <row r="6920" spans="2:6" ht="16.5" thickBot="1" x14ac:dyDescent="0.3">
      <c r="B6920" s="14">
        <v>46149</v>
      </c>
      <c r="C6920" s="15" t="s">
        <v>111</v>
      </c>
      <c r="D6920" s="16" t="s">
        <v>367</v>
      </c>
      <c r="E6920" s="17">
        <v>6</v>
      </c>
      <c r="F6920" s="18">
        <v>34.799999999999997</v>
      </c>
    </row>
    <row r="6921" spans="2:6" ht="16.5" thickBot="1" x14ac:dyDescent="0.3">
      <c r="B6921" s="14">
        <v>46149</v>
      </c>
      <c r="C6921" s="15" t="s">
        <v>114</v>
      </c>
      <c r="D6921" s="16" t="s">
        <v>370</v>
      </c>
      <c r="E6921" s="17">
        <v>2</v>
      </c>
      <c r="F6921" s="18">
        <v>11</v>
      </c>
    </row>
    <row r="6922" spans="2:6" ht="16.5" thickBot="1" x14ac:dyDescent="0.3">
      <c r="B6922" s="14">
        <v>46149</v>
      </c>
      <c r="C6922" s="15" t="s">
        <v>138</v>
      </c>
      <c r="D6922" s="16" t="s">
        <v>394</v>
      </c>
      <c r="E6922" s="17">
        <v>3</v>
      </c>
      <c r="F6922" s="18">
        <v>16.5</v>
      </c>
    </row>
    <row r="6923" spans="2:6" ht="16.5" thickBot="1" x14ac:dyDescent="0.3">
      <c r="B6923" s="14">
        <v>46149</v>
      </c>
      <c r="C6923" s="15" t="s">
        <v>139</v>
      </c>
      <c r="D6923" s="16" t="s">
        <v>395</v>
      </c>
      <c r="E6923" s="17">
        <v>1</v>
      </c>
      <c r="F6923" s="18">
        <v>5.5</v>
      </c>
    </row>
    <row r="6924" spans="2:6" ht="16.5" thickBot="1" x14ac:dyDescent="0.3">
      <c r="B6924" s="14">
        <v>46149</v>
      </c>
      <c r="C6924" s="15" t="s">
        <v>158</v>
      </c>
      <c r="D6924" s="16" t="s">
        <v>735</v>
      </c>
      <c r="E6924" s="17">
        <v>2</v>
      </c>
      <c r="F6924" s="18">
        <v>12</v>
      </c>
    </row>
    <row r="6925" spans="2:6" ht="16.5" thickBot="1" x14ac:dyDescent="0.3">
      <c r="B6925" s="14">
        <v>46149</v>
      </c>
      <c r="C6925" s="15" t="s">
        <v>160</v>
      </c>
      <c r="D6925" s="16" t="s">
        <v>416</v>
      </c>
      <c r="E6925" s="17">
        <v>1</v>
      </c>
      <c r="F6925" s="18">
        <v>5.8</v>
      </c>
    </row>
    <row r="6926" spans="2:6" ht="16.5" thickBot="1" x14ac:dyDescent="0.3">
      <c r="B6926" s="14">
        <v>46149</v>
      </c>
      <c r="C6926" s="15" t="s">
        <v>162</v>
      </c>
      <c r="D6926" s="16" t="s">
        <v>719</v>
      </c>
      <c r="E6926" s="17">
        <v>1</v>
      </c>
      <c r="F6926" s="18">
        <v>6.5</v>
      </c>
    </row>
    <row r="6927" spans="2:6" ht="16.5" thickBot="1" x14ac:dyDescent="0.3">
      <c r="B6927" s="14">
        <v>46149</v>
      </c>
      <c r="C6927" s="15" t="s">
        <v>169</v>
      </c>
      <c r="D6927" s="16" t="s">
        <v>425</v>
      </c>
      <c r="E6927" s="17">
        <v>1</v>
      </c>
      <c r="F6927" s="18">
        <v>6.3</v>
      </c>
    </row>
    <row r="6928" spans="2:6" ht="16.5" thickBot="1" x14ac:dyDescent="0.3">
      <c r="B6928" s="14">
        <v>46149</v>
      </c>
      <c r="C6928" s="15" t="s">
        <v>172</v>
      </c>
      <c r="D6928" s="16" t="s">
        <v>643</v>
      </c>
      <c r="E6928" s="17">
        <v>2</v>
      </c>
      <c r="F6928" s="18">
        <v>11.4</v>
      </c>
    </row>
    <row r="6929" spans="2:6" ht="16.5" thickBot="1" x14ac:dyDescent="0.3">
      <c r="B6929" s="14">
        <v>46149</v>
      </c>
      <c r="C6929" s="15" t="s">
        <v>174</v>
      </c>
      <c r="D6929" s="16" t="s">
        <v>661</v>
      </c>
      <c r="E6929" s="17">
        <v>3</v>
      </c>
      <c r="F6929" s="18">
        <v>17.399999999999999</v>
      </c>
    </row>
    <row r="6930" spans="2:6" ht="16.5" thickBot="1" x14ac:dyDescent="0.3">
      <c r="B6930" s="14">
        <v>46149</v>
      </c>
      <c r="C6930" s="15" t="s">
        <v>184</v>
      </c>
      <c r="D6930" s="16" t="s">
        <v>440</v>
      </c>
      <c r="E6930" s="17">
        <v>1</v>
      </c>
      <c r="F6930" s="18">
        <v>5.5</v>
      </c>
    </row>
    <row r="6931" spans="2:6" ht="16.5" thickBot="1" x14ac:dyDescent="0.3">
      <c r="B6931" s="14">
        <v>46149</v>
      </c>
      <c r="C6931" s="15" t="s">
        <v>191</v>
      </c>
      <c r="D6931" s="16" t="s">
        <v>447</v>
      </c>
      <c r="E6931" s="17">
        <v>1</v>
      </c>
      <c r="F6931" s="18">
        <v>5.5</v>
      </c>
    </row>
    <row r="6932" spans="2:6" ht="16.5" thickBot="1" x14ac:dyDescent="0.3">
      <c r="B6932" s="14">
        <v>46149</v>
      </c>
      <c r="C6932" s="15" t="s">
        <v>194</v>
      </c>
      <c r="D6932" s="16" t="s">
        <v>450</v>
      </c>
      <c r="E6932" s="17">
        <v>1</v>
      </c>
      <c r="F6932" s="18">
        <v>6.8</v>
      </c>
    </row>
    <row r="6933" spans="2:6" ht="16.5" thickBot="1" x14ac:dyDescent="0.3">
      <c r="B6933" s="14">
        <v>46149</v>
      </c>
      <c r="C6933" s="15" t="s">
        <v>195</v>
      </c>
      <c r="D6933" s="16" t="s">
        <v>451</v>
      </c>
      <c r="E6933" s="17">
        <v>5</v>
      </c>
      <c r="F6933" s="18">
        <v>29</v>
      </c>
    </row>
    <row r="6934" spans="2:6" ht="16.5" thickBot="1" x14ac:dyDescent="0.3">
      <c r="B6934" s="14">
        <v>46149</v>
      </c>
      <c r="C6934" s="15" t="s">
        <v>196</v>
      </c>
      <c r="D6934" s="16" t="s">
        <v>692</v>
      </c>
      <c r="E6934" s="17">
        <v>3</v>
      </c>
      <c r="F6934" s="18">
        <v>19.5</v>
      </c>
    </row>
    <row r="6935" spans="2:6" ht="16.5" thickBot="1" x14ac:dyDescent="0.3">
      <c r="B6935" s="14">
        <v>46149</v>
      </c>
      <c r="C6935" s="15" t="s">
        <v>201</v>
      </c>
      <c r="D6935" s="16" t="s">
        <v>664</v>
      </c>
      <c r="E6935" s="17">
        <v>3</v>
      </c>
      <c r="F6935" s="18">
        <v>17.399999999999999</v>
      </c>
    </row>
    <row r="6936" spans="2:6" ht="16.5" thickBot="1" x14ac:dyDescent="0.3">
      <c r="B6936" s="14">
        <v>46149</v>
      </c>
      <c r="C6936" s="15" t="s">
        <v>205</v>
      </c>
      <c r="D6936" s="16" t="s">
        <v>461</v>
      </c>
      <c r="E6936" s="17">
        <v>1</v>
      </c>
      <c r="F6936" s="18">
        <v>5.7</v>
      </c>
    </row>
    <row r="6937" spans="2:6" ht="16.5" thickBot="1" x14ac:dyDescent="0.3">
      <c r="B6937" s="14">
        <v>46149</v>
      </c>
      <c r="C6937" s="15" t="s">
        <v>213</v>
      </c>
      <c r="D6937" s="16" t="s">
        <v>469</v>
      </c>
      <c r="E6937" s="17">
        <v>1</v>
      </c>
      <c r="F6937" s="18">
        <v>5.8</v>
      </c>
    </row>
    <row r="6938" spans="2:6" ht="16.5" thickBot="1" x14ac:dyDescent="0.3">
      <c r="B6938" s="14">
        <v>46149</v>
      </c>
      <c r="C6938" s="15" t="s">
        <v>216</v>
      </c>
      <c r="D6938" s="16" t="s">
        <v>472</v>
      </c>
      <c r="E6938" s="17">
        <v>2</v>
      </c>
      <c r="F6938" s="18">
        <v>12.6</v>
      </c>
    </row>
    <row r="6939" spans="2:6" ht="16.5" thickBot="1" x14ac:dyDescent="0.3">
      <c r="B6939" s="14">
        <v>46149</v>
      </c>
      <c r="C6939" s="15" t="s">
        <v>218</v>
      </c>
      <c r="D6939" s="16" t="s">
        <v>655</v>
      </c>
      <c r="E6939" s="17">
        <v>1</v>
      </c>
      <c r="F6939" s="18">
        <v>5.5</v>
      </c>
    </row>
    <row r="6940" spans="2:6" ht="16.5" thickBot="1" x14ac:dyDescent="0.3">
      <c r="B6940" s="14">
        <v>46149</v>
      </c>
      <c r="C6940" s="15" t="s">
        <v>220</v>
      </c>
      <c r="D6940" s="16" t="s">
        <v>656</v>
      </c>
      <c r="E6940" s="17">
        <v>2</v>
      </c>
      <c r="F6940" s="18">
        <v>11</v>
      </c>
    </row>
    <row r="6941" spans="2:6" ht="16.5" thickBot="1" x14ac:dyDescent="0.3">
      <c r="B6941" s="14">
        <v>46149</v>
      </c>
      <c r="C6941" s="15" t="s">
        <v>221</v>
      </c>
      <c r="D6941" s="16" t="s">
        <v>477</v>
      </c>
      <c r="E6941" s="17">
        <v>1</v>
      </c>
      <c r="F6941" s="18">
        <v>6</v>
      </c>
    </row>
    <row r="6942" spans="2:6" ht="16.5" thickBot="1" x14ac:dyDescent="0.3">
      <c r="B6942" s="14">
        <v>46149</v>
      </c>
      <c r="C6942" s="15" t="s">
        <v>227</v>
      </c>
      <c r="D6942" s="16" t="s">
        <v>483</v>
      </c>
      <c r="E6942" s="17">
        <v>1</v>
      </c>
      <c r="F6942" s="18">
        <v>6.5</v>
      </c>
    </row>
    <row r="6943" spans="2:6" ht="16.5" thickBot="1" x14ac:dyDescent="0.3">
      <c r="B6943" s="14">
        <v>46149</v>
      </c>
      <c r="C6943" s="15" t="s">
        <v>236</v>
      </c>
      <c r="D6943" s="16" t="s">
        <v>644</v>
      </c>
      <c r="E6943" s="17">
        <v>1</v>
      </c>
      <c r="F6943" s="18">
        <v>6.5</v>
      </c>
    </row>
    <row r="6944" spans="2:6" ht="16.5" thickBot="1" x14ac:dyDescent="0.3">
      <c r="B6944" s="14">
        <v>46149</v>
      </c>
      <c r="C6944" s="15" t="s">
        <v>206</v>
      </c>
      <c r="D6944" s="16" t="s">
        <v>462</v>
      </c>
      <c r="E6944" s="17">
        <v>1</v>
      </c>
      <c r="F6944" s="18">
        <v>3.1</v>
      </c>
    </row>
    <row r="6945" spans="2:6" ht="16.5" thickBot="1" x14ac:dyDescent="0.3">
      <c r="B6945" s="14">
        <v>46149</v>
      </c>
      <c r="C6945" s="15">
        <v>10231</v>
      </c>
      <c r="D6945" s="16" t="s">
        <v>769</v>
      </c>
      <c r="E6945" s="17">
        <v>2</v>
      </c>
      <c r="F6945" s="18">
        <v>18</v>
      </c>
    </row>
    <row r="6946" spans="2:6" ht="16.5" thickBot="1" x14ac:dyDescent="0.3">
      <c r="B6946" s="14">
        <v>46149</v>
      </c>
      <c r="C6946" s="15">
        <v>10232</v>
      </c>
      <c r="D6946" s="16" t="s">
        <v>767</v>
      </c>
      <c r="E6946" s="17">
        <v>1</v>
      </c>
      <c r="F6946" s="18">
        <v>9</v>
      </c>
    </row>
    <row r="6947" spans="2:6" ht="16.5" thickBot="1" x14ac:dyDescent="0.3">
      <c r="B6947" s="14">
        <v>46149</v>
      </c>
      <c r="C6947" s="15" t="s">
        <v>120</v>
      </c>
      <c r="D6947" s="16" t="s">
        <v>693</v>
      </c>
      <c r="E6947" s="17">
        <v>1</v>
      </c>
      <c r="F6947" s="18">
        <v>5.5</v>
      </c>
    </row>
    <row r="6948" spans="2:6" ht="16.5" thickBot="1" x14ac:dyDescent="0.3">
      <c r="B6948" s="14">
        <v>46149</v>
      </c>
      <c r="C6948" s="15" t="s">
        <v>122</v>
      </c>
      <c r="D6948" s="16" t="s">
        <v>650</v>
      </c>
      <c r="E6948" s="17">
        <v>1</v>
      </c>
      <c r="F6948" s="18">
        <v>5.5</v>
      </c>
    </row>
    <row r="6949" spans="2:6" ht="16.5" thickBot="1" x14ac:dyDescent="0.3">
      <c r="B6949" s="14">
        <v>46149</v>
      </c>
      <c r="C6949" s="15" t="s">
        <v>131</v>
      </c>
      <c r="D6949" s="16" t="s">
        <v>387</v>
      </c>
      <c r="E6949" s="17">
        <v>3</v>
      </c>
      <c r="F6949" s="18">
        <v>16.5</v>
      </c>
    </row>
    <row r="6950" spans="2:6" ht="16.5" thickBot="1" x14ac:dyDescent="0.3">
      <c r="B6950" s="14">
        <v>46149</v>
      </c>
      <c r="C6950" s="15" t="s">
        <v>140</v>
      </c>
      <c r="D6950" s="16" t="s">
        <v>396</v>
      </c>
      <c r="E6950" s="17">
        <v>2</v>
      </c>
      <c r="F6950" s="18">
        <v>10</v>
      </c>
    </row>
    <row r="6951" spans="2:6" ht="16.5" thickBot="1" x14ac:dyDescent="0.3">
      <c r="B6951" s="14">
        <v>46149</v>
      </c>
      <c r="C6951" s="15" t="s">
        <v>144</v>
      </c>
      <c r="D6951" s="16" t="s">
        <v>400</v>
      </c>
      <c r="E6951" s="17">
        <v>1</v>
      </c>
      <c r="F6951" s="18">
        <v>5</v>
      </c>
    </row>
    <row r="6952" spans="2:6" ht="15.75" x14ac:dyDescent="0.25">
      <c r="B6952" s="22">
        <v>46149</v>
      </c>
      <c r="C6952" s="23">
        <v>10</v>
      </c>
      <c r="D6952" s="24" t="s">
        <v>700</v>
      </c>
      <c r="E6952" s="25">
        <v>1</v>
      </c>
      <c r="F6952" s="26">
        <v>1</v>
      </c>
    </row>
    <row r="6953" spans="2:6" ht="16.5" thickBot="1" x14ac:dyDescent="0.3">
      <c r="B6953" s="14">
        <v>46150</v>
      </c>
      <c r="C6953" s="15" t="s">
        <v>108</v>
      </c>
      <c r="D6953" s="16" t="s">
        <v>364</v>
      </c>
      <c r="E6953" s="17">
        <v>1</v>
      </c>
      <c r="F6953" s="18">
        <v>5.5</v>
      </c>
    </row>
    <row r="6954" spans="2:6" ht="16.5" thickBot="1" x14ac:dyDescent="0.3">
      <c r="B6954" s="14">
        <v>46150</v>
      </c>
      <c r="C6954" s="15" t="s">
        <v>109</v>
      </c>
      <c r="D6954" s="16" t="s">
        <v>724</v>
      </c>
      <c r="E6954" s="17">
        <v>2</v>
      </c>
      <c r="F6954" s="18">
        <v>11.6</v>
      </c>
    </row>
    <row r="6955" spans="2:6" ht="16.5" thickBot="1" x14ac:dyDescent="0.3">
      <c r="B6955" s="14">
        <v>46150</v>
      </c>
      <c r="C6955" s="15" t="s">
        <v>111</v>
      </c>
      <c r="D6955" s="16" t="s">
        <v>367</v>
      </c>
      <c r="E6955" s="17">
        <v>3</v>
      </c>
      <c r="F6955" s="18">
        <v>17.399999999999999</v>
      </c>
    </row>
    <row r="6956" spans="2:6" ht="16.5" thickBot="1" x14ac:dyDescent="0.3">
      <c r="B6956" s="14">
        <v>46150</v>
      </c>
      <c r="C6956" s="15" t="s">
        <v>138</v>
      </c>
      <c r="D6956" s="16" t="s">
        <v>394</v>
      </c>
      <c r="E6956" s="17">
        <v>1</v>
      </c>
      <c r="F6956" s="18">
        <v>5.5</v>
      </c>
    </row>
    <row r="6957" spans="2:6" ht="16.5" thickBot="1" x14ac:dyDescent="0.3">
      <c r="B6957" s="14">
        <v>46150</v>
      </c>
      <c r="C6957" s="15" t="s">
        <v>139</v>
      </c>
      <c r="D6957" s="16" t="s">
        <v>395</v>
      </c>
      <c r="E6957" s="17">
        <v>2</v>
      </c>
      <c r="F6957" s="18">
        <v>11</v>
      </c>
    </row>
    <row r="6958" spans="2:6" ht="16.5" thickBot="1" x14ac:dyDescent="0.3">
      <c r="B6958" s="14">
        <v>46150</v>
      </c>
      <c r="C6958" s="15" t="s">
        <v>174</v>
      </c>
      <c r="D6958" s="16" t="s">
        <v>661</v>
      </c>
      <c r="E6958" s="17">
        <v>2</v>
      </c>
      <c r="F6958" s="18">
        <v>11.6</v>
      </c>
    </row>
    <row r="6959" spans="2:6" ht="16.5" thickBot="1" x14ac:dyDescent="0.3">
      <c r="B6959" s="14">
        <v>46150</v>
      </c>
      <c r="C6959" s="15" t="s">
        <v>182</v>
      </c>
      <c r="D6959" s="16" t="s">
        <v>711</v>
      </c>
      <c r="E6959" s="17">
        <v>2</v>
      </c>
      <c r="F6959" s="18">
        <v>11</v>
      </c>
    </row>
    <row r="6960" spans="2:6" ht="16.5" thickBot="1" x14ac:dyDescent="0.3">
      <c r="B6960" s="14">
        <v>46150</v>
      </c>
      <c r="C6960" s="15" t="s">
        <v>183</v>
      </c>
      <c r="D6960" s="16" t="s">
        <v>439</v>
      </c>
      <c r="E6960" s="17">
        <v>1</v>
      </c>
      <c r="F6960" s="18">
        <v>5.5</v>
      </c>
    </row>
    <row r="6961" spans="2:6" ht="16.5" thickBot="1" x14ac:dyDescent="0.3">
      <c r="B6961" s="14">
        <v>46150</v>
      </c>
      <c r="C6961" s="15" t="s">
        <v>192</v>
      </c>
      <c r="D6961" s="16" t="s">
        <v>448</v>
      </c>
      <c r="E6961" s="17">
        <v>1</v>
      </c>
      <c r="F6961" s="18">
        <v>5.5</v>
      </c>
    </row>
    <row r="6962" spans="2:6" ht="16.5" thickBot="1" x14ac:dyDescent="0.3">
      <c r="B6962" s="14">
        <v>46150</v>
      </c>
      <c r="C6962" s="15" t="s">
        <v>195</v>
      </c>
      <c r="D6962" s="16" t="s">
        <v>451</v>
      </c>
      <c r="E6962" s="17">
        <v>8</v>
      </c>
      <c r="F6962" s="18">
        <v>46.4</v>
      </c>
    </row>
    <row r="6963" spans="2:6" ht="16.5" thickBot="1" x14ac:dyDescent="0.3">
      <c r="B6963" s="14">
        <v>46150</v>
      </c>
      <c r="C6963" s="15" t="s">
        <v>196</v>
      </c>
      <c r="D6963" s="16" t="s">
        <v>692</v>
      </c>
      <c r="E6963" s="17">
        <v>2</v>
      </c>
      <c r="F6963" s="18">
        <v>13</v>
      </c>
    </row>
    <row r="6964" spans="2:6" ht="16.5" thickBot="1" x14ac:dyDescent="0.3">
      <c r="B6964" s="14">
        <v>46150</v>
      </c>
      <c r="C6964" s="15" t="s">
        <v>213</v>
      </c>
      <c r="D6964" s="16" t="s">
        <v>469</v>
      </c>
      <c r="E6964" s="17">
        <v>3</v>
      </c>
      <c r="F6964" s="18">
        <v>17.399999999999999</v>
      </c>
    </row>
    <row r="6965" spans="2:6" ht="16.5" thickBot="1" x14ac:dyDescent="0.3">
      <c r="B6965" s="14">
        <v>46150</v>
      </c>
      <c r="C6965" s="15" t="s">
        <v>216</v>
      </c>
      <c r="D6965" s="16" t="s">
        <v>472</v>
      </c>
      <c r="E6965" s="17">
        <v>5</v>
      </c>
      <c r="F6965" s="18">
        <v>31.5</v>
      </c>
    </row>
    <row r="6966" spans="2:6" ht="16.5" thickBot="1" x14ac:dyDescent="0.3">
      <c r="B6966" s="14">
        <v>46150</v>
      </c>
      <c r="C6966" s="15" t="s">
        <v>218</v>
      </c>
      <c r="D6966" s="16" t="s">
        <v>655</v>
      </c>
      <c r="E6966" s="17">
        <v>1</v>
      </c>
      <c r="F6966" s="18">
        <v>5.5</v>
      </c>
    </row>
    <row r="6967" spans="2:6" ht="16.5" thickBot="1" x14ac:dyDescent="0.3">
      <c r="B6967" s="14">
        <v>46150</v>
      </c>
      <c r="C6967" s="15" t="s">
        <v>220</v>
      </c>
      <c r="D6967" s="16" t="s">
        <v>656</v>
      </c>
      <c r="E6967" s="17">
        <v>2</v>
      </c>
      <c r="F6967" s="18">
        <v>11</v>
      </c>
    </row>
    <row r="6968" spans="2:6" ht="16.5" thickBot="1" x14ac:dyDescent="0.3">
      <c r="B6968" s="14">
        <v>46150</v>
      </c>
      <c r="C6968" s="15" t="s">
        <v>223</v>
      </c>
      <c r="D6968" s="16" t="s">
        <v>479</v>
      </c>
      <c r="E6968" s="17">
        <v>1</v>
      </c>
      <c r="F6968" s="18">
        <v>5.8</v>
      </c>
    </row>
    <row r="6969" spans="2:6" ht="16.5" thickBot="1" x14ac:dyDescent="0.3">
      <c r="B6969" s="14">
        <v>46150</v>
      </c>
      <c r="C6969" s="15" t="s">
        <v>226</v>
      </c>
      <c r="D6969" s="16" t="s">
        <v>482</v>
      </c>
      <c r="E6969" s="17">
        <v>1</v>
      </c>
      <c r="F6969" s="18">
        <v>5.8</v>
      </c>
    </row>
    <row r="6970" spans="2:6" ht="16.5" thickBot="1" x14ac:dyDescent="0.3">
      <c r="B6970" s="14">
        <v>46150</v>
      </c>
      <c r="C6970" s="15" t="s">
        <v>236</v>
      </c>
      <c r="D6970" s="16" t="s">
        <v>644</v>
      </c>
      <c r="E6970" s="17">
        <v>1</v>
      </c>
      <c r="F6970" s="18">
        <v>6.5</v>
      </c>
    </row>
    <row r="6971" spans="2:6" ht="16.5" thickBot="1" x14ac:dyDescent="0.3">
      <c r="B6971" s="14">
        <v>46150</v>
      </c>
      <c r="C6971" s="15" t="s">
        <v>105</v>
      </c>
      <c r="D6971" s="16" t="s">
        <v>681</v>
      </c>
      <c r="E6971" s="17">
        <v>1</v>
      </c>
      <c r="F6971" s="18">
        <v>10.7</v>
      </c>
    </row>
    <row r="6972" spans="2:6" ht="16.5" thickBot="1" x14ac:dyDescent="0.3">
      <c r="B6972" s="14">
        <v>46150</v>
      </c>
      <c r="C6972" s="15" t="s">
        <v>204</v>
      </c>
      <c r="D6972" s="16" t="s">
        <v>668</v>
      </c>
      <c r="E6972" s="17">
        <v>2</v>
      </c>
      <c r="F6972" s="18">
        <v>16.600000000000001</v>
      </c>
    </row>
    <row r="6973" spans="2:6" ht="16.5" thickBot="1" x14ac:dyDescent="0.3">
      <c r="B6973" s="14">
        <v>46150</v>
      </c>
      <c r="C6973" s="15">
        <v>10022</v>
      </c>
      <c r="D6973" s="16" t="s">
        <v>689</v>
      </c>
      <c r="E6973" s="17">
        <v>1</v>
      </c>
      <c r="F6973" s="18">
        <v>8.9</v>
      </c>
    </row>
    <row r="6974" spans="2:6" ht="16.5" thickBot="1" x14ac:dyDescent="0.3">
      <c r="B6974" s="14">
        <v>46150</v>
      </c>
      <c r="C6974" s="15" t="s">
        <v>116</v>
      </c>
      <c r="D6974" s="16" t="s">
        <v>665</v>
      </c>
      <c r="E6974" s="17">
        <v>1</v>
      </c>
      <c r="F6974" s="18">
        <v>5.5</v>
      </c>
    </row>
    <row r="6975" spans="2:6" ht="16.5" thickBot="1" x14ac:dyDescent="0.3">
      <c r="B6975" s="14">
        <v>46150</v>
      </c>
      <c r="C6975" s="15" t="s">
        <v>122</v>
      </c>
      <c r="D6975" s="16" t="s">
        <v>650</v>
      </c>
      <c r="E6975" s="17">
        <v>4</v>
      </c>
      <c r="F6975" s="18">
        <v>22</v>
      </c>
    </row>
    <row r="6976" spans="2:6" ht="16.5" thickBot="1" x14ac:dyDescent="0.3">
      <c r="B6976" s="14">
        <v>46150</v>
      </c>
      <c r="C6976" s="15" t="s">
        <v>123</v>
      </c>
      <c r="D6976" s="16" t="s">
        <v>651</v>
      </c>
      <c r="E6976" s="17">
        <v>5</v>
      </c>
      <c r="F6976" s="18">
        <v>27.5</v>
      </c>
    </row>
    <row r="6977" spans="2:6" ht="16.5" thickBot="1" x14ac:dyDescent="0.3">
      <c r="B6977" s="14">
        <v>46150</v>
      </c>
      <c r="C6977" s="15" t="s">
        <v>131</v>
      </c>
      <c r="D6977" s="16" t="s">
        <v>387</v>
      </c>
      <c r="E6977" s="17">
        <v>2</v>
      </c>
      <c r="F6977" s="18">
        <v>11</v>
      </c>
    </row>
    <row r="6978" spans="2:6" ht="16.5" thickBot="1" x14ac:dyDescent="0.3">
      <c r="B6978" s="14">
        <v>46150</v>
      </c>
      <c r="C6978" s="15">
        <v>10</v>
      </c>
      <c r="D6978" s="16" t="s">
        <v>700</v>
      </c>
      <c r="E6978" s="17">
        <v>4</v>
      </c>
      <c r="F6978" s="18">
        <v>4</v>
      </c>
    </row>
    <row r="6979" spans="2:6" ht="16.5" thickBot="1" x14ac:dyDescent="0.3">
      <c r="B6979" s="14">
        <v>46150</v>
      </c>
      <c r="C6979" s="15">
        <v>10008</v>
      </c>
      <c r="D6979" s="16" t="s">
        <v>652</v>
      </c>
      <c r="E6979" s="17">
        <v>2</v>
      </c>
      <c r="F6979" s="18">
        <v>4.4000000000000004</v>
      </c>
    </row>
    <row r="6980" spans="2:6" ht="16.5" thickBot="1" x14ac:dyDescent="0.3">
      <c r="B6980" s="14">
        <v>46150</v>
      </c>
      <c r="C6980" s="15">
        <v>10194</v>
      </c>
      <c r="D6980" s="16" t="s">
        <v>730</v>
      </c>
      <c r="E6980" s="17">
        <v>1</v>
      </c>
      <c r="F6980" s="18">
        <v>1.7</v>
      </c>
    </row>
    <row r="6981" spans="2:6" ht="15.75" x14ac:dyDescent="0.25">
      <c r="B6981" s="22">
        <v>46150</v>
      </c>
      <c r="C6981" s="23">
        <v>10224</v>
      </c>
      <c r="D6981" s="24" t="s">
        <v>743</v>
      </c>
      <c r="E6981" s="25">
        <v>1</v>
      </c>
      <c r="F6981" s="26">
        <v>1.2</v>
      </c>
    </row>
    <row r="6982" spans="2:6" ht="16.5" thickBot="1" x14ac:dyDescent="0.3">
      <c r="B6982" s="14">
        <v>46151</v>
      </c>
      <c r="C6982" s="15" t="s">
        <v>138</v>
      </c>
      <c r="D6982" s="16" t="s">
        <v>394</v>
      </c>
      <c r="E6982" s="17">
        <v>3</v>
      </c>
      <c r="F6982" s="18">
        <v>16.5</v>
      </c>
    </row>
    <row r="6983" spans="2:6" ht="32.25" thickBot="1" x14ac:dyDescent="0.3">
      <c r="B6983" s="14">
        <v>46151</v>
      </c>
      <c r="C6983" s="15" t="s">
        <v>147</v>
      </c>
      <c r="D6983" s="16" t="s">
        <v>403</v>
      </c>
      <c r="E6983" s="17">
        <v>5</v>
      </c>
      <c r="F6983" s="18">
        <v>32.5</v>
      </c>
    </row>
    <row r="6984" spans="2:6" ht="16.5" thickBot="1" x14ac:dyDescent="0.3">
      <c r="B6984" s="14">
        <v>46151</v>
      </c>
      <c r="C6984" s="15" t="s">
        <v>149</v>
      </c>
      <c r="D6984" s="16" t="s">
        <v>706</v>
      </c>
      <c r="E6984" s="17">
        <v>2</v>
      </c>
      <c r="F6984" s="18">
        <v>11</v>
      </c>
    </row>
    <row r="6985" spans="2:6" ht="16.5" thickBot="1" x14ac:dyDescent="0.3">
      <c r="B6985" s="14">
        <v>46151</v>
      </c>
      <c r="C6985" s="15" t="s">
        <v>159</v>
      </c>
      <c r="D6985" s="16" t="s">
        <v>733</v>
      </c>
      <c r="E6985" s="17">
        <v>2</v>
      </c>
      <c r="F6985" s="18">
        <v>11</v>
      </c>
    </row>
    <row r="6986" spans="2:6" ht="16.5" thickBot="1" x14ac:dyDescent="0.3">
      <c r="B6986" s="14">
        <v>46151</v>
      </c>
      <c r="C6986" s="15" t="s">
        <v>160</v>
      </c>
      <c r="D6986" s="16" t="s">
        <v>416</v>
      </c>
      <c r="E6986" s="17">
        <v>1</v>
      </c>
      <c r="F6986" s="18">
        <v>5.8</v>
      </c>
    </row>
    <row r="6987" spans="2:6" ht="16.5" thickBot="1" x14ac:dyDescent="0.3">
      <c r="B6987" s="14">
        <v>46151</v>
      </c>
      <c r="C6987" s="15" t="s">
        <v>163</v>
      </c>
      <c r="D6987" s="16" t="s">
        <v>696</v>
      </c>
      <c r="E6987" s="17">
        <v>1</v>
      </c>
      <c r="F6987" s="18">
        <v>5.8</v>
      </c>
    </row>
    <row r="6988" spans="2:6" ht="16.5" thickBot="1" x14ac:dyDescent="0.3">
      <c r="B6988" s="14">
        <v>46151</v>
      </c>
      <c r="C6988" s="15" t="s">
        <v>164</v>
      </c>
      <c r="D6988" s="16" t="s">
        <v>420</v>
      </c>
      <c r="E6988" s="17">
        <v>1</v>
      </c>
      <c r="F6988" s="18">
        <v>5.5</v>
      </c>
    </row>
    <row r="6989" spans="2:6" ht="16.5" thickBot="1" x14ac:dyDescent="0.3">
      <c r="B6989" s="14">
        <v>46151</v>
      </c>
      <c r="C6989" s="15" t="s">
        <v>165</v>
      </c>
      <c r="D6989" s="16" t="s">
        <v>421</v>
      </c>
      <c r="E6989" s="17">
        <v>2</v>
      </c>
      <c r="F6989" s="18">
        <v>13</v>
      </c>
    </row>
    <row r="6990" spans="2:6" ht="16.5" thickBot="1" x14ac:dyDescent="0.3">
      <c r="B6990" s="14">
        <v>46151</v>
      </c>
      <c r="C6990" s="15" t="s">
        <v>170</v>
      </c>
      <c r="D6990" s="16" t="s">
        <v>676</v>
      </c>
      <c r="E6990" s="17">
        <v>2</v>
      </c>
      <c r="F6990" s="18">
        <v>11</v>
      </c>
    </row>
    <row r="6991" spans="2:6" ht="16.5" thickBot="1" x14ac:dyDescent="0.3">
      <c r="B6991" s="14">
        <v>46151</v>
      </c>
      <c r="C6991" s="15" t="s">
        <v>174</v>
      </c>
      <c r="D6991" s="16" t="s">
        <v>661</v>
      </c>
      <c r="E6991" s="17">
        <v>1</v>
      </c>
      <c r="F6991" s="18">
        <v>5.8</v>
      </c>
    </row>
    <row r="6992" spans="2:6" ht="16.5" thickBot="1" x14ac:dyDescent="0.3">
      <c r="B6992" s="14">
        <v>46151</v>
      </c>
      <c r="C6992" s="15" t="s">
        <v>176</v>
      </c>
      <c r="D6992" s="16" t="s">
        <v>432</v>
      </c>
      <c r="E6992" s="17">
        <v>2</v>
      </c>
      <c r="F6992" s="18">
        <v>11.6</v>
      </c>
    </row>
    <row r="6993" spans="2:6" ht="16.5" thickBot="1" x14ac:dyDescent="0.3">
      <c r="B6993" s="14">
        <v>46151</v>
      </c>
      <c r="C6993" s="15" t="s">
        <v>179</v>
      </c>
      <c r="D6993" s="16" t="s">
        <v>712</v>
      </c>
      <c r="E6993" s="17">
        <v>1</v>
      </c>
      <c r="F6993" s="18">
        <v>5.5</v>
      </c>
    </row>
    <row r="6994" spans="2:6" ht="16.5" thickBot="1" x14ac:dyDescent="0.3">
      <c r="B6994" s="14">
        <v>46151</v>
      </c>
      <c r="C6994" s="15" t="s">
        <v>183</v>
      </c>
      <c r="D6994" s="16" t="s">
        <v>439</v>
      </c>
      <c r="E6994" s="17">
        <v>4</v>
      </c>
      <c r="F6994" s="18">
        <v>22</v>
      </c>
    </row>
    <row r="6995" spans="2:6" ht="16.5" thickBot="1" x14ac:dyDescent="0.3">
      <c r="B6995" s="14">
        <v>46151</v>
      </c>
      <c r="C6995" s="15" t="s">
        <v>189</v>
      </c>
      <c r="D6995" s="16" t="s">
        <v>445</v>
      </c>
      <c r="E6995" s="17">
        <v>1</v>
      </c>
      <c r="F6995" s="18">
        <v>5.8</v>
      </c>
    </row>
    <row r="6996" spans="2:6" ht="16.5" thickBot="1" x14ac:dyDescent="0.3">
      <c r="B6996" s="14">
        <v>46151</v>
      </c>
      <c r="C6996" s="15" t="s">
        <v>191</v>
      </c>
      <c r="D6996" s="16" t="s">
        <v>447</v>
      </c>
      <c r="E6996" s="17">
        <v>1</v>
      </c>
      <c r="F6996" s="18">
        <v>5.5</v>
      </c>
    </row>
    <row r="6997" spans="2:6" ht="16.5" thickBot="1" x14ac:dyDescent="0.3">
      <c r="B6997" s="14">
        <v>46151</v>
      </c>
      <c r="C6997" s="15" t="s">
        <v>195</v>
      </c>
      <c r="D6997" s="16" t="s">
        <v>451</v>
      </c>
      <c r="E6997" s="17">
        <v>11</v>
      </c>
      <c r="F6997" s="18">
        <v>63.8</v>
      </c>
    </row>
    <row r="6998" spans="2:6" ht="16.5" thickBot="1" x14ac:dyDescent="0.3">
      <c r="B6998" s="14">
        <v>46151</v>
      </c>
      <c r="C6998" s="15" t="s">
        <v>196</v>
      </c>
      <c r="D6998" s="16" t="s">
        <v>692</v>
      </c>
      <c r="E6998" s="17">
        <v>3</v>
      </c>
      <c r="F6998" s="18">
        <v>19.5</v>
      </c>
    </row>
    <row r="6999" spans="2:6" ht="16.5" thickBot="1" x14ac:dyDescent="0.3">
      <c r="B6999" s="14">
        <v>46151</v>
      </c>
      <c r="C6999" s="15" t="s">
        <v>205</v>
      </c>
      <c r="D6999" s="16" t="s">
        <v>461</v>
      </c>
      <c r="E6999" s="17">
        <v>1</v>
      </c>
      <c r="F6999" s="18">
        <v>5.7</v>
      </c>
    </row>
    <row r="7000" spans="2:6" ht="32.25" thickBot="1" x14ac:dyDescent="0.3">
      <c r="B7000" s="14">
        <v>46151</v>
      </c>
      <c r="C7000" s="15" t="s">
        <v>207</v>
      </c>
      <c r="D7000" s="16" t="s">
        <v>463</v>
      </c>
      <c r="E7000" s="17">
        <v>1</v>
      </c>
      <c r="F7000" s="18">
        <v>3</v>
      </c>
    </row>
    <row r="7001" spans="2:6" ht="16.5" thickBot="1" x14ac:dyDescent="0.3">
      <c r="B7001" s="14">
        <v>46151</v>
      </c>
      <c r="C7001" s="15" t="s">
        <v>213</v>
      </c>
      <c r="D7001" s="16" t="s">
        <v>469</v>
      </c>
      <c r="E7001" s="17">
        <v>6</v>
      </c>
      <c r="F7001" s="18">
        <v>34.799999999999997</v>
      </c>
    </row>
    <row r="7002" spans="2:6" ht="16.5" thickBot="1" x14ac:dyDescent="0.3">
      <c r="B7002" s="14">
        <v>46151</v>
      </c>
      <c r="C7002" s="15" t="s">
        <v>214</v>
      </c>
      <c r="D7002" s="16" t="s">
        <v>654</v>
      </c>
      <c r="E7002" s="17">
        <v>1</v>
      </c>
      <c r="F7002" s="18">
        <v>5.8</v>
      </c>
    </row>
    <row r="7003" spans="2:6" ht="16.5" thickBot="1" x14ac:dyDescent="0.3">
      <c r="B7003" s="14">
        <v>46151</v>
      </c>
      <c r="C7003" s="15" t="s">
        <v>216</v>
      </c>
      <c r="D7003" s="16" t="s">
        <v>472</v>
      </c>
      <c r="E7003" s="17">
        <v>4</v>
      </c>
      <c r="F7003" s="18">
        <v>25.2</v>
      </c>
    </row>
    <row r="7004" spans="2:6" ht="16.5" thickBot="1" x14ac:dyDescent="0.3">
      <c r="B7004" s="14">
        <v>46151</v>
      </c>
      <c r="C7004" s="15" t="s">
        <v>220</v>
      </c>
      <c r="D7004" s="16" t="s">
        <v>656</v>
      </c>
      <c r="E7004" s="17">
        <v>3</v>
      </c>
      <c r="F7004" s="18">
        <v>16.5</v>
      </c>
    </row>
    <row r="7005" spans="2:6" ht="16.5" thickBot="1" x14ac:dyDescent="0.3">
      <c r="B7005" s="14">
        <v>46151</v>
      </c>
      <c r="C7005" s="15" t="s">
        <v>223</v>
      </c>
      <c r="D7005" s="16" t="s">
        <v>479</v>
      </c>
      <c r="E7005" s="17">
        <v>2</v>
      </c>
      <c r="F7005" s="18">
        <v>11.6</v>
      </c>
    </row>
    <row r="7006" spans="2:6" ht="16.5" thickBot="1" x14ac:dyDescent="0.3">
      <c r="B7006" s="14">
        <v>46151</v>
      </c>
      <c r="C7006" s="15" t="s">
        <v>226</v>
      </c>
      <c r="D7006" s="16" t="s">
        <v>482</v>
      </c>
      <c r="E7006" s="17">
        <v>1</v>
      </c>
      <c r="F7006" s="18">
        <v>5.8</v>
      </c>
    </row>
    <row r="7007" spans="2:6" ht="16.5" thickBot="1" x14ac:dyDescent="0.3">
      <c r="B7007" s="14">
        <v>46151</v>
      </c>
      <c r="C7007" s="15" t="s">
        <v>235</v>
      </c>
      <c r="D7007" s="16" t="s">
        <v>702</v>
      </c>
      <c r="E7007" s="17">
        <v>4</v>
      </c>
      <c r="F7007" s="18">
        <v>23.2</v>
      </c>
    </row>
    <row r="7008" spans="2:6" ht="16.5" thickBot="1" x14ac:dyDescent="0.3">
      <c r="B7008" s="14">
        <v>46151</v>
      </c>
      <c r="C7008" s="15" t="s">
        <v>199</v>
      </c>
      <c r="D7008" s="16" t="s">
        <v>674</v>
      </c>
      <c r="E7008" s="17">
        <v>1</v>
      </c>
      <c r="F7008" s="18">
        <v>8.3000000000000007</v>
      </c>
    </row>
    <row r="7009" spans="2:6" ht="16.5" thickBot="1" x14ac:dyDescent="0.3">
      <c r="B7009" s="14">
        <v>46151</v>
      </c>
      <c r="C7009" s="15">
        <v>10231</v>
      </c>
      <c r="D7009" s="16" t="s">
        <v>769</v>
      </c>
      <c r="E7009" s="17">
        <v>1</v>
      </c>
      <c r="F7009" s="18">
        <v>9</v>
      </c>
    </row>
    <row r="7010" spans="2:6" ht="16.5" thickBot="1" x14ac:dyDescent="0.3">
      <c r="B7010" s="14">
        <v>46151</v>
      </c>
      <c r="C7010" s="15" t="s">
        <v>120</v>
      </c>
      <c r="D7010" s="16" t="s">
        <v>693</v>
      </c>
      <c r="E7010" s="17">
        <v>1</v>
      </c>
      <c r="F7010" s="18">
        <v>5.5</v>
      </c>
    </row>
    <row r="7011" spans="2:6" ht="16.5" thickBot="1" x14ac:dyDescent="0.3">
      <c r="B7011" s="14">
        <v>46151</v>
      </c>
      <c r="C7011" s="15" t="s">
        <v>121</v>
      </c>
      <c r="D7011" s="16" t="s">
        <v>658</v>
      </c>
      <c r="E7011" s="17">
        <v>1</v>
      </c>
      <c r="F7011" s="18">
        <v>5.5</v>
      </c>
    </row>
    <row r="7012" spans="2:6" ht="16.5" thickBot="1" x14ac:dyDescent="0.3">
      <c r="B7012" s="14">
        <v>46151</v>
      </c>
      <c r="C7012" s="15" t="s">
        <v>122</v>
      </c>
      <c r="D7012" s="16" t="s">
        <v>650</v>
      </c>
      <c r="E7012" s="17">
        <v>2</v>
      </c>
      <c r="F7012" s="18">
        <v>11</v>
      </c>
    </row>
    <row r="7013" spans="2:6" ht="16.5" thickBot="1" x14ac:dyDescent="0.3">
      <c r="B7013" s="14">
        <v>46151</v>
      </c>
      <c r="C7013" s="15" t="s">
        <v>123</v>
      </c>
      <c r="D7013" s="16" t="s">
        <v>651</v>
      </c>
      <c r="E7013" s="17">
        <v>1</v>
      </c>
      <c r="F7013" s="18">
        <v>5.5</v>
      </c>
    </row>
    <row r="7014" spans="2:6" ht="16.5" thickBot="1" x14ac:dyDescent="0.3">
      <c r="B7014" s="14">
        <v>46151</v>
      </c>
      <c r="C7014" s="15" t="s">
        <v>131</v>
      </c>
      <c r="D7014" s="16" t="s">
        <v>387</v>
      </c>
      <c r="E7014" s="17">
        <v>1</v>
      </c>
      <c r="F7014" s="18">
        <v>5.5</v>
      </c>
    </row>
    <row r="7015" spans="2:6" ht="16.5" thickBot="1" x14ac:dyDescent="0.3">
      <c r="B7015" s="14">
        <v>46151</v>
      </c>
      <c r="C7015" s="15" t="s">
        <v>140</v>
      </c>
      <c r="D7015" s="16" t="s">
        <v>396</v>
      </c>
      <c r="E7015" s="17">
        <v>2</v>
      </c>
      <c r="F7015" s="18">
        <v>10</v>
      </c>
    </row>
    <row r="7016" spans="2:6" ht="16.5" thickBot="1" x14ac:dyDescent="0.3">
      <c r="B7016" s="14">
        <v>46151</v>
      </c>
      <c r="C7016" s="15" t="s">
        <v>153</v>
      </c>
      <c r="D7016" s="16" t="s">
        <v>685</v>
      </c>
      <c r="E7016" s="17">
        <v>1</v>
      </c>
      <c r="F7016" s="18">
        <v>4.5</v>
      </c>
    </row>
    <row r="7017" spans="2:6" ht="15.75" x14ac:dyDescent="0.25">
      <c r="B7017" s="22">
        <v>46151</v>
      </c>
      <c r="C7017" s="23">
        <v>10</v>
      </c>
      <c r="D7017" s="24" t="s">
        <v>700</v>
      </c>
      <c r="E7017" s="25">
        <v>3</v>
      </c>
      <c r="F7017" s="26">
        <v>3</v>
      </c>
    </row>
    <row r="7018" spans="2:6" ht="16.5" thickBot="1" x14ac:dyDescent="0.3">
      <c r="B7018" s="14">
        <v>46152</v>
      </c>
      <c r="C7018" s="15" t="s">
        <v>103</v>
      </c>
      <c r="D7018" s="16" t="s">
        <v>653</v>
      </c>
      <c r="E7018" s="17">
        <v>2</v>
      </c>
      <c r="F7018" s="18">
        <v>11.6</v>
      </c>
    </row>
    <row r="7019" spans="2:6" ht="16.5" thickBot="1" x14ac:dyDescent="0.3">
      <c r="B7019" s="14">
        <v>46152</v>
      </c>
      <c r="C7019" s="15" t="s">
        <v>108</v>
      </c>
      <c r="D7019" s="16" t="s">
        <v>364</v>
      </c>
      <c r="E7019" s="17">
        <v>3</v>
      </c>
      <c r="F7019" s="18">
        <v>16.5</v>
      </c>
    </row>
    <row r="7020" spans="2:6" ht="16.5" thickBot="1" x14ac:dyDescent="0.3">
      <c r="B7020" s="14">
        <v>46152</v>
      </c>
      <c r="C7020" s="15" t="s">
        <v>125</v>
      </c>
      <c r="D7020" s="16" t="s">
        <v>381</v>
      </c>
      <c r="E7020" s="17">
        <v>2</v>
      </c>
      <c r="F7020" s="18">
        <v>11</v>
      </c>
    </row>
    <row r="7021" spans="2:6" ht="16.5" thickBot="1" x14ac:dyDescent="0.3">
      <c r="B7021" s="14">
        <v>46152</v>
      </c>
      <c r="C7021" s="15" t="s">
        <v>132</v>
      </c>
      <c r="D7021" s="16" t="s">
        <v>388</v>
      </c>
      <c r="E7021" s="17">
        <v>1</v>
      </c>
      <c r="F7021" s="18">
        <v>5.8</v>
      </c>
    </row>
    <row r="7022" spans="2:6" ht="16.5" thickBot="1" x14ac:dyDescent="0.3">
      <c r="B7022" s="14">
        <v>46152</v>
      </c>
      <c r="C7022" s="15" t="s">
        <v>138</v>
      </c>
      <c r="D7022" s="16" t="s">
        <v>394</v>
      </c>
      <c r="E7022" s="17">
        <v>1</v>
      </c>
      <c r="F7022" s="18">
        <v>5.5</v>
      </c>
    </row>
    <row r="7023" spans="2:6" ht="16.5" thickBot="1" x14ac:dyDescent="0.3">
      <c r="B7023" s="14">
        <v>46152</v>
      </c>
      <c r="C7023" s="15" t="s">
        <v>139</v>
      </c>
      <c r="D7023" s="16" t="s">
        <v>395</v>
      </c>
      <c r="E7023" s="17">
        <v>1</v>
      </c>
      <c r="F7023" s="18">
        <v>5.5</v>
      </c>
    </row>
    <row r="7024" spans="2:6" ht="32.25" thickBot="1" x14ac:dyDescent="0.3">
      <c r="B7024" s="14">
        <v>46152</v>
      </c>
      <c r="C7024" s="15" t="s">
        <v>146</v>
      </c>
      <c r="D7024" s="16" t="s">
        <v>402</v>
      </c>
      <c r="E7024" s="17">
        <v>10</v>
      </c>
      <c r="F7024" s="18">
        <v>65</v>
      </c>
    </row>
    <row r="7025" spans="2:6" ht="16.5" thickBot="1" x14ac:dyDescent="0.3">
      <c r="B7025" s="14">
        <v>46152</v>
      </c>
      <c r="C7025" s="15" t="s">
        <v>151</v>
      </c>
      <c r="D7025" s="16" t="s">
        <v>407</v>
      </c>
      <c r="E7025" s="17">
        <v>1</v>
      </c>
      <c r="F7025" s="18">
        <v>5.5</v>
      </c>
    </row>
    <row r="7026" spans="2:6" ht="16.5" thickBot="1" x14ac:dyDescent="0.3">
      <c r="B7026" s="14">
        <v>46152</v>
      </c>
      <c r="C7026" s="15" t="s">
        <v>162</v>
      </c>
      <c r="D7026" s="16" t="s">
        <v>719</v>
      </c>
      <c r="E7026" s="17">
        <v>1</v>
      </c>
      <c r="F7026" s="18">
        <v>6.5</v>
      </c>
    </row>
    <row r="7027" spans="2:6" ht="16.5" thickBot="1" x14ac:dyDescent="0.3">
      <c r="B7027" s="14">
        <v>46152</v>
      </c>
      <c r="C7027" s="15" t="s">
        <v>165</v>
      </c>
      <c r="D7027" s="16" t="s">
        <v>421</v>
      </c>
      <c r="E7027" s="17">
        <v>1</v>
      </c>
      <c r="F7027" s="18">
        <v>6.5</v>
      </c>
    </row>
    <row r="7028" spans="2:6" ht="16.5" thickBot="1" x14ac:dyDescent="0.3">
      <c r="B7028" s="14">
        <v>46152</v>
      </c>
      <c r="C7028" s="15" t="s">
        <v>167</v>
      </c>
      <c r="D7028" s="16" t="s">
        <v>678</v>
      </c>
      <c r="E7028" s="17">
        <v>1</v>
      </c>
      <c r="F7028" s="18">
        <v>5.8</v>
      </c>
    </row>
    <row r="7029" spans="2:6" ht="16.5" thickBot="1" x14ac:dyDescent="0.3">
      <c r="B7029" s="14">
        <v>46152</v>
      </c>
      <c r="C7029" s="15" t="s">
        <v>169</v>
      </c>
      <c r="D7029" s="16" t="s">
        <v>425</v>
      </c>
      <c r="E7029" s="17">
        <v>1</v>
      </c>
      <c r="F7029" s="18">
        <v>6.3</v>
      </c>
    </row>
    <row r="7030" spans="2:6" ht="16.5" thickBot="1" x14ac:dyDescent="0.3">
      <c r="B7030" s="14">
        <v>46152</v>
      </c>
      <c r="C7030" s="15" t="s">
        <v>179</v>
      </c>
      <c r="D7030" s="16" t="s">
        <v>712</v>
      </c>
      <c r="E7030" s="17">
        <v>1</v>
      </c>
      <c r="F7030" s="18">
        <v>5.5</v>
      </c>
    </row>
    <row r="7031" spans="2:6" ht="16.5" thickBot="1" x14ac:dyDescent="0.3">
      <c r="B7031" s="14">
        <v>46152</v>
      </c>
      <c r="C7031" s="15" t="s">
        <v>184</v>
      </c>
      <c r="D7031" s="16" t="s">
        <v>440</v>
      </c>
      <c r="E7031" s="17">
        <v>3</v>
      </c>
      <c r="F7031" s="18">
        <v>16.5</v>
      </c>
    </row>
    <row r="7032" spans="2:6" ht="16.5" thickBot="1" x14ac:dyDescent="0.3">
      <c r="B7032" s="14">
        <v>46152</v>
      </c>
      <c r="C7032" s="15" t="s">
        <v>186</v>
      </c>
      <c r="D7032" s="16" t="s">
        <v>442</v>
      </c>
      <c r="E7032" s="17">
        <v>1</v>
      </c>
      <c r="F7032" s="18">
        <v>5.5</v>
      </c>
    </row>
    <row r="7033" spans="2:6" ht="16.5" thickBot="1" x14ac:dyDescent="0.3">
      <c r="B7033" s="14">
        <v>46152</v>
      </c>
      <c r="C7033" s="15" t="s">
        <v>192</v>
      </c>
      <c r="D7033" s="16" t="s">
        <v>448</v>
      </c>
      <c r="E7033" s="17">
        <v>1</v>
      </c>
      <c r="F7033" s="18">
        <v>5.5</v>
      </c>
    </row>
    <row r="7034" spans="2:6" ht="16.5" thickBot="1" x14ac:dyDescent="0.3">
      <c r="B7034" s="14">
        <v>46152</v>
      </c>
      <c r="C7034" s="15" t="s">
        <v>194</v>
      </c>
      <c r="D7034" s="16" t="s">
        <v>450</v>
      </c>
      <c r="E7034" s="17">
        <v>1</v>
      </c>
      <c r="F7034" s="18">
        <v>6.8</v>
      </c>
    </row>
    <row r="7035" spans="2:6" ht="16.5" thickBot="1" x14ac:dyDescent="0.3">
      <c r="B7035" s="14">
        <v>46152</v>
      </c>
      <c r="C7035" s="15" t="s">
        <v>195</v>
      </c>
      <c r="D7035" s="16" t="s">
        <v>451</v>
      </c>
      <c r="E7035" s="17">
        <v>9</v>
      </c>
      <c r="F7035" s="18">
        <v>52.2</v>
      </c>
    </row>
    <row r="7036" spans="2:6" ht="16.5" thickBot="1" x14ac:dyDescent="0.3">
      <c r="B7036" s="14">
        <v>46152</v>
      </c>
      <c r="C7036" s="15" t="s">
        <v>196</v>
      </c>
      <c r="D7036" s="16" t="s">
        <v>692</v>
      </c>
      <c r="E7036" s="17">
        <v>2</v>
      </c>
      <c r="F7036" s="18">
        <v>13</v>
      </c>
    </row>
    <row r="7037" spans="2:6" ht="16.5" thickBot="1" x14ac:dyDescent="0.3">
      <c r="B7037" s="14">
        <v>46152</v>
      </c>
      <c r="C7037" s="15" t="s">
        <v>201</v>
      </c>
      <c r="D7037" s="16" t="s">
        <v>664</v>
      </c>
      <c r="E7037" s="17">
        <v>1</v>
      </c>
      <c r="F7037" s="18">
        <v>5.8</v>
      </c>
    </row>
    <row r="7038" spans="2:6" ht="16.5" thickBot="1" x14ac:dyDescent="0.3">
      <c r="B7038" s="14">
        <v>46152</v>
      </c>
      <c r="C7038" s="15" t="s">
        <v>205</v>
      </c>
      <c r="D7038" s="16" t="s">
        <v>461</v>
      </c>
      <c r="E7038" s="17">
        <v>2</v>
      </c>
      <c r="F7038" s="18">
        <v>11.4</v>
      </c>
    </row>
    <row r="7039" spans="2:6" ht="16.5" thickBot="1" x14ac:dyDescent="0.3">
      <c r="B7039" s="14">
        <v>46152</v>
      </c>
      <c r="C7039" s="15" t="s">
        <v>213</v>
      </c>
      <c r="D7039" s="16" t="s">
        <v>469</v>
      </c>
      <c r="E7039" s="17">
        <v>2</v>
      </c>
      <c r="F7039" s="18">
        <v>11.6</v>
      </c>
    </row>
    <row r="7040" spans="2:6" ht="16.5" thickBot="1" x14ac:dyDescent="0.3">
      <c r="B7040" s="14">
        <v>46152</v>
      </c>
      <c r="C7040" s="15" t="s">
        <v>216</v>
      </c>
      <c r="D7040" s="16" t="s">
        <v>472</v>
      </c>
      <c r="E7040" s="17">
        <v>3</v>
      </c>
      <c r="F7040" s="18">
        <v>18.899999999999999</v>
      </c>
    </row>
    <row r="7041" spans="2:6" ht="16.5" thickBot="1" x14ac:dyDescent="0.3">
      <c r="B7041" s="14">
        <v>46152</v>
      </c>
      <c r="C7041" s="15" t="s">
        <v>218</v>
      </c>
      <c r="D7041" s="16" t="s">
        <v>655</v>
      </c>
      <c r="E7041" s="17">
        <v>2</v>
      </c>
      <c r="F7041" s="18">
        <v>11</v>
      </c>
    </row>
    <row r="7042" spans="2:6" ht="16.5" thickBot="1" x14ac:dyDescent="0.3">
      <c r="B7042" s="14">
        <v>46152</v>
      </c>
      <c r="C7042" s="15" t="s">
        <v>220</v>
      </c>
      <c r="D7042" s="16" t="s">
        <v>656</v>
      </c>
      <c r="E7042" s="17">
        <v>3</v>
      </c>
      <c r="F7042" s="18">
        <v>16.5</v>
      </c>
    </row>
    <row r="7043" spans="2:6" ht="16.5" thickBot="1" x14ac:dyDescent="0.3">
      <c r="B7043" s="14">
        <v>46152</v>
      </c>
      <c r="C7043" s="15" t="s">
        <v>227</v>
      </c>
      <c r="D7043" s="16" t="s">
        <v>483</v>
      </c>
      <c r="E7043" s="17">
        <v>1</v>
      </c>
      <c r="F7043" s="18">
        <v>6.5</v>
      </c>
    </row>
    <row r="7044" spans="2:6" ht="16.5" thickBot="1" x14ac:dyDescent="0.3">
      <c r="B7044" s="14">
        <v>46152</v>
      </c>
      <c r="C7044" s="15" t="s">
        <v>230</v>
      </c>
      <c r="D7044" s="16" t="s">
        <v>690</v>
      </c>
      <c r="E7044" s="17">
        <v>2</v>
      </c>
      <c r="F7044" s="18">
        <v>13</v>
      </c>
    </row>
    <row r="7045" spans="2:6" ht="16.5" thickBot="1" x14ac:dyDescent="0.3">
      <c r="B7045" s="14">
        <v>46152</v>
      </c>
      <c r="C7045" s="15" t="s">
        <v>236</v>
      </c>
      <c r="D7045" s="16" t="s">
        <v>644</v>
      </c>
      <c r="E7045" s="17">
        <v>2</v>
      </c>
      <c r="F7045" s="18">
        <v>13</v>
      </c>
    </row>
    <row r="7046" spans="2:6" ht="16.5" thickBot="1" x14ac:dyDescent="0.3">
      <c r="B7046" s="14">
        <v>46152</v>
      </c>
      <c r="C7046" s="15" t="s">
        <v>199</v>
      </c>
      <c r="D7046" s="16" t="s">
        <v>674</v>
      </c>
      <c r="E7046" s="17">
        <v>2</v>
      </c>
      <c r="F7046" s="18">
        <v>16.600000000000001</v>
      </c>
    </row>
    <row r="7047" spans="2:6" ht="16.5" thickBot="1" x14ac:dyDescent="0.3">
      <c r="B7047" s="14">
        <v>46152</v>
      </c>
      <c r="C7047" s="15" t="s">
        <v>204</v>
      </c>
      <c r="D7047" s="16" t="s">
        <v>668</v>
      </c>
      <c r="E7047" s="17">
        <v>1</v>
      </c>
      <c r="F7047" s="18">
        <v>8.3000000000000007</v>
      </c>
    </row>
    <row r="7048" spans="2:6" ht="16.5" thickBot="1" x14ac:dyDescent="0.3">
      <c r="B7048" s="14">
        <v>46152</v>
      </c>
      <c r="C7048" s="15">
        <v>10232</v>
      </c>
      <c r="D7048" s="16" t="s">
        <v>767</v>
      </c>
      <c r="E7048" s="17">
        <v>2</v>
      </c>
      <c r="F7048" s="18">
        <v>18</v>
      </c>
    </row>
    <row r="7049" spans="2:6" ht="16.5" thickBot="1" x14ac:dyDescent="0.3">
      <c r="B7049" s="14">
        <v>46152</v>
      </c>
      <c r="C7049" s="15" t="s">
        <v>116</v>
      </c>
      <c r="D7049" s="16" t="s">
        <v>665</v>
      </c>
      <c r="E7049" s="17">
        <v>2</v>
      </c>
      <c r="F7049" s="18">
        <v>11</v>
      </c>
    </row>
    <row r="7050" spans="2:6" ht="16.5" thickBot="1" x14ac:dyDescent="0.3">
      <c r="B7050" s="14">
        <v>46152</v>
      </c>
      <c r="C7050" s="15" t="s">
        <v>121</v>
      </c>
      <c r="D7050" s="16" t="s">
        <v>658</v>
      </c>
      <c r="E7050" s="17">
        <v>3</v>
      </c>
      <c r="F7050" s="18">
        <v>16.5</v>
      </c>
    </row>
    <row r="7051" spans="2:6" ht="16.5" thickBot="1" x14ac:dyDescent="0.3">
      <c r="B7051" s="14">
        <v>46152</v>
      </c>
      <c r="C7051" s="15" t="s">
        <v>131</v>
      </c>
      <c r="D7051" s="16" t="s">
        <v>387</v>
      </c>
      <c r="E7051" s="17">
        <v>1</v>
      </c>
      <c r="F7051" s="18">
        <v>5.5</v>
      </c>
    </row>
    <row r="7052" spans="2:6" ht="16.5" thickBot="1" x14ac:dyDescent="0.3">
      <c r="B7052" s="14">
        <v>46152</v>
      </c>
      <c r="C7052" s="15" t="s">
        <v>134</v>
      </c>
      <c r="D7052" s="16" t="s">
        <v>390</v>
      </c>
      <c r="E7052" s="17">
        <v>1</v>
      </c>
      <c r="F7052" s="18">
        <v>5.5</v>
      </c>
    </row>
    <row r="7053" spans="2:6" ht="16.5" thickBot="1" x14ac:dyDescent="0.3">
      <c r="B7053" s="14">
        <v>46152</v>
      </c>
      <c r="C7053" s="15" t="s">
        <v>140</v>
      </c>
      <c r="D7053" s="16" t="s">
        <v>396</v>
      </c>
      <c r="E7053" s="17">
        <v>3</v>
      </c>
      <c r="F7053" s="18">
        <v>15</v>
      </c>
    </row>
    <row r="7054" spans="2:6" ht="16.5" thickBot="1" x14ac:dyDescent="0.3">
      <c r="B7054" s="14">
        <v>46152</v>
      </c>
      <c r="C7054" s="15">
        <v>10</v>
      </c>
      <c r="D7054" s="16" t="s">
        <v>700</v>
      </c>
      <c r="E7054" s="17">
        <v>2</v>
      </c>
      <c r="F7054" s="18">
        <v>2</v>
      </c>
    </row>
    <row r="7055" spans="2:6" ht="16.5" thickBot="1" x14ac:dyDescent="0.3">
      <c r="B7055" s="14">
        <v>46152</v>
      </c>
      <c r="C7055" s="15">
        <v>10193</v>
      </c>
      <c r="D7055" s="16" t="s">
        <v>731</v>
      </c>
      <c r="E7055" s="17">
        <v>1</v>
      </c>
      <c r="F7055" s="18">
        <v>2.5</v>
      </c>
    </row>
    <row r="7056" spans="2:6" ht="15.75" x14ac:dyDescent="0.25">
      <c r="B7056" s="22">
        <v>46152</v>
      </c>
      <c r="C7056" s="23">
        <v>10194</v>
      </c>
      <c r="D7056" s="24" t="s">
        <v>730</v>
      </c>
      <c r="E7056" s="25">
        <v>1</v>
      </c>
      <c r="F7056" s="26">
        <v>1.7</v>
      </c>
    </row>
    <row r="7057" spans="2:6" ht="16.5" thickBot="1" x14ac:dyDescent="0.3">
      <c r="B7057" s="14">
        <v>46153</v>
      </c>
      <c r="C7057" s="15" t="s">
        <v>103</v>
      </c>
      <c r="D7057" s="16" t="s">
        <v>653</v>
      </c>
      <c r="E7057" s="17">
        <v>2</v>
      </c>
      <c r="F7057" s="18">
        <v>11.6</v>
      </c>
    </row>
    <row r="7058" spans="2:6" ht="16.5" thickBot="1" x14ac:dyDescent="0.3">
      <c r="B7058" s="14">
        <v>46153</v>
      </c>
      <c r="C7058" s="15" t="s">
        <v>108</v>
      </c>
      <c r="D7058" s="16" t="s">
        <v>364</v>
      </c>
      <c r="E7058" s="17">
        <v>2</v>
      </c>
      <c r="F7058" s="18">
        <v>11</v>
      </c>
    </row>
    <row r="7059" spans="2:6" ht="16.5" thickBot="1" x14ac:dyDescent="0.3">
      <c r="B7059" s="14">
        <v>46153</v>
      </c>
      <c r="C7059" s="15" t="s">
        <v>114</v>
      </c>
      <c r="D7059" s="16" t="s">
        <v>370</v>
      </c>
      <c r="E7059" s="17">
        <v>1</v>
      </c>
      <c r="F7059" s="18">
        <v>5.5</v>
      </c>
    </row>
    <row r="7060" spans="2:6" ht="16.5" thickBot="1" x14ac:dyDescent="0.3">
      <c r="B7060" s="14">
        <v>46153</v>
      </c>
      <c r="C7060" s="15" t="s">
        <v>139</v>
      </c>
      <c r="D7060" s="16" t="s">
        <v>395</v>
      </c>
      <c r="E7060" s="17">
        <v>2</v>
      </c>
      <c r="F7060" s="18">
        <v>11</v>
      </c>
    </row>
    <row r="7061" spans="2:6" ht="16.5" thickBot="1" x14ac:dyDescent="0.3">
      <c r="B7061" s="14">
        <v>46153</v>
      </c>
      <c r="C7061" s="15" t="s">
        <v>149</v>
      </c>
      <c r="D7061" s="16" t="s">
        <v>706</v>
      </c>
      <c r="E7061" s="17">
        <v>1</v>
      </c>
      <c r="F7061" s="18">
        <v>5.5</v>
      </c>
    </row>
    <row r="7062" spans="2:6" ht="32.25" thickBot="1" x14ac:dyDescent="0.3">
      <c r="B7062" s="14">
        <v>46153</v>
      </c>
      <c r="C7062" s="15" t="s">
        <v>150</v>
      </c>
      <c r="D7062" s="16" t="s">
        <v>406</v>
      </c>
      <c r="E7062" s="17">
        <v>3</v>
      </c>
      <c r="F7062" s="18">
        <v>16.5</v>
      </c>
    </row>
    <row r="7063" spans="2:6" ht="16.5" thickBot="1" x14ac:dyDescent="0.3">
      <c r="B7063" s="14">
        <v>46153</v>
      </c>
      <c r="C7063" s="15" t="s">
        <v>159</v>
      </c>
      <c r="D7063" s="16" t="s">
        <v>733</v>
      </c>
      <c r="E7063" s="17">
        <v>2</v>
      </c>
      <c r="F7063" s="18">
        <v>11</v>
      </c>
    </row>
    <row r="7064" spans="2:6" ht="16.5" thickBot="1" x14ac:dyDescent="0.3">
      <c r="B7064" s="14">
        <v>46153</v>
      </c>
      <c r="C7064" s="15" t="s">
        <v>160</v>
      </c>
      <c r="D7064" s="16" t="s">
        <v>416</v>
      </c>
      <c r="E7064" s="17">
        <v>1</v>
      </c>
      <c r="F7064" s="18">
        <v>5.8</v>
      </c>
    </row>
    <row r="7065" spans="2:6" ht="16.5" thickBot="1" x14ac:dyDescent="0.3">
      <c r="B7065" s="14">
        <v>46153</v>
      </c>
      <c r="C7065" s="15" t="s">
        <v>162</v>
      </c>
      <c r="D7065" s="16" t="s">
        <v>719</v>
      </c>
      <c r="E7065" s="17">
        <v>2</v>
      </c>
      <c r="F7065" s="18">
        <v>13</v>
      </c>
    </row>
    <row r="7066" spans="2:6" ht="16.5" thickBot="1" x14ac:dyDescent="0.3">
      <c r="B7066" s="14">
        <v>46153</v>
      </c>
      <c r="C7066" s="15" t="s">
        <v>163</v>
      </c>
      <c r="D7066" s="16" t="s">
        <v>696</v>
      </c>
      <c r="E7066" s="17">
        <v>1</v>
      </c>
      <c r="F7066" s="18">
        <v>5.8</v>
      </c>
    </row>
    <row r="7067" spans="2:6" ht="16.5" thickBot="1" x14ac:dyDescent="0.3">
      <c r="B7067" s="14">
        <v>46153</v>
      </c>
      <c r="C7067" s="15" t="s">
        <v>171</v>
      </c>
      <c r="D7067" s="16" t="s">
        <v>670</v>
      </c>
      <c r="E7067" s="17">
        <v>2</v>
      </c>
      <c r="F7067" s="18">
        <v>12</v>
      </c>
    </row>
    <row r="7068" spans="2:6" ht="16.5" thickBot="1" x14ac:dyDescent="0.3">
      <c r="B7068" s="14">
        <v>46153</v>
      </c>
      <c r="C7068" s="15" t="s">
        <v>173</v>
      </c>
      <c r="D7068" s="16" t="s">
        <v>429</v>
      </c>
      <c r="E7068" s="17">
        <v>1</v>
      </c>
      <c r="F7068" s="18">
        <v>6.8</v>
      </c>
    </row>
    <row r="7069" spans="2:6" ht="16.5" thickBot="1" x14ac:dyDescent="0.3">
      <c r="B7069" s="14">
        <v>46153</v>
      </c>
      <c r="C7069" s="15" t="s">
        <v>174</v>
      </c>
      <c r="D7069" s="16" t="s">
        <v>661</v>
      </c>
      <c r="E7069" s="17">
        <v>1</v>
      </c>
      <c r="F7069" s="18">
        <v>5.8</v>
      </c>
    </row>
    <row r="7070" spans="2:6" ht="16.5" thickBot="1" x14ac:dyDescent="0.3">
      <c r="B7070" s="14">
        <v>46153</v>
      </c>
      <c r="C7070" s="15" t="s">
        <v>176</v>
      </c>
      <c r="D7070" s="16" t="s">
        <v>432</v>
      </c>
      <c r="E7070" s="17">
        <v>1</v>
      </c>
      <c r="F7070" s="18">
        <v>5.8</v>
      </c>
    </row>
    <row r="7071" spans="2:6" ht="16.5" thickBot="1" x14ac:dyDescent="0.3">
      <c r="B7071" s="14">
        <v>46153</v>
      </c>
      <c r="C7071" s="15" t="s">
        <v>179</v>
      </c>
      <c r="D7071" s="16" t="s">
        <v>712</v>
      </c>
      <c r="E7071" s="17">
        <v>1</v>
      </c>
      <c r="F7071" s="18">
        <v>5.5</v>
      </c>
    </row>
    <row r="7072" spans="2:6" ht="16.5" thickBot="1" x14ac:dyDescent="0.3">
      <c r="B7072" s="14">
        <v>46153</v>
      </c>
      <c r="C7072" s="15" t="s">
        <v>184</v>
      </c>
      <c r="D7072" s="16" t="s">
        <v>440</v>
      </c>
      <c r="E7072" s="17">
        <v>1</v>
      </c>
      <c r="F7072" s="18">
        <v>5.5</v>
      </c>
    </row>
    <row r="7073" spans="2:6" ht="16.5" thickBot="1" x14ac:dyDescent="0.3">
      <c r="B7073" s="14">
        <v>46153</v>
      </c>
      <c r="C7073" s="15" t="s">
        <v>191</v>
      </c>
      <c r="D7073" s="16" t="s">
        <v>447</v>
      </c>
      <c r="E7073" s="17">
        <v>4</v>
      </c>
      <c r="F7073" s="18">
        <v>22</v>
      </c>
    </row>
    <row r="7074" spans="2:6" ht="16.5" thickBot="1" x14ac:dyDescent="0.3">
      <c r="B7074" s="14">
        <v>46153</v>
      </c>
      <c r="C7074" s="15" t="s">
        <v>194</v>
      </c>
      <c r="D7074" s="16" t="s">
        <v>450</v>
      </c>
      <c r="E7074" s="17">
        <v>1</v>
      </c>
      <c r="F7074" s="18">
        <v>6.8</v>
      </c>
    </row>
    <row r="7075" spans="2:6" ht="16.5" thickBot="1" x14ac:dyDescent="0.3">
      <c r="B7075" s="14">
        <v>46153</v>
      </c>
      <c r="C7075" s="15" t="s">
        <v>195</v>
      </c>
      <c r="D7075" s="16" t="s">
        <v>451</v>
      </c>
      <c r="E7075" s="17">
        <v>13</v>
      </c>
      <c r="F7075" s="18">
        <v>75.400000000000006</v>
      </c>
    </row>
    <row r="7076" spans="2:6" ht="16.5" thickBot="1" x14ac:dyDescent="0.3">
      <c r="B7076" s="14">
        <v>46153</v>
      </c>
      <c r="C7076" s="15" t="s">
        <v>196</v>
      </c>
      <c r="D7076" s="16" t="s">
        <v>692</v>
      </c>
      <c r="E7076" s="17">
        <v>4</v>
      </c>
      <c r="F7076" s="18">
        <v>26</v>
      </c>
    </row>
    <row r="7077" spans="2:6" ht="16.5" thickBot="1" x14ac:dyDescent="0.3">
      <c r="B7077" s="14">
        <v>46153</v>
      </c>
      <c r="C7077" s="15" t="s">
        <v>201</v>
      </c>
      <c r="D7077" s="16" t="s">
        <v>664</v>
      </c>
      <c r="E7077" s="17">
        <v>1</v>
      </c>
      <c r="F7077" s="18">
        <v>5.8</v>
      </c>
    </row>
    <row r="7078" spans="2:6" ht="16.5" thickBot="1" x14ac:dyDescent="0.3">
      <c r="B7078" s="14">
        <v>46153</v>
      </c>
      <c r="C7078" s="15" t="s">
        <v>205</v>
      </c>
      <c r="D7078" s="16" t="s">
        <v>461</v>
      </c>
      <c r="E7078" s="17">
        <v>2</v>
      </c>
      <c r="F7078" s="18">
        <v>11.4</v>
      </c>
    </row>
    <row r="7079" spans="2:6" ht="32.25" thickBot="1" x14ac:dyDescent="0.3">
      <c r="B7079" s="14">
        <v>46153</v>
      </c>
      <c r="C7079" s="15" t="s">
        <v>207</v>
      </c>
      <c r="D7079" s="16" t="s">
        <v>463</v>
      </c>
      <c r="E7079" s="17">
        <v>1</v>
      </c>
      <c r="F7079" s="18">
        <v>3</v>
      </c>
    </row>
    <row r="7080" spans="2:6" ht="16.5" thickBot="1" x14ac:dyDescent="0.3">
      <c r="B7080" s="14">
        <v>46153</v>
      </c>
      <c r="C7080" s="15" t="s">
        <v>213</v>
      </c>
      <c r="D7080" s="16" t="s">
        <v>469</v>
      </c>
      <c r="E7080" s="17">
        <v>5</v>
      </c>
      <c r="F7080" s="18">
        <v>29</v>
      </c>
    </row>
    <row r="7081" spans="2:6" ht="16.5" thickBot="1" x14ac:dyDescent="0.3">
      <c r="B7081" s="14">
        <v>46153</v>
      </c>
      <c r="C7081" s="15" t="s">
        <v>216</v>
      </c>
      <c r="D7081" s="16" t="s">
        <v>472</v>
      </c>
      <c r="E7081" s="17">
        <v>1</v>
      </c>
      <c r="F7081" s="18">
        <v>6.3</v>
      </c>
    </row>
    <row r="7082" spans="2:6" ht="16.5" thickBot="1" x14ac:dyDescent="0.3">
      <c r="B7082" s="14">
        <v>46153</v>
      </c>
      <c r="C7082" s="15" t="s">
        <v>218</v>
      </c>
      <c r="D7082" s="16" t="s">
        <v>655</v>
      </c>
      <c r="E7082" s="17">
        <v>1</v>
      </c>
      <c r="F7082" s="18">
        <v>5.5</v>
      </c>
    </row>
    <row r="7083" spans="2:6" ht="16.5" thickBot="1" x14ac:dyDescent="0.3">
      <c r="B7083" s="14">
        <v>46153</v>
      </c>
      <c r="C7083" s="15" t="s">
        <v>220</v>
      </c>
      <c r="D7083" s="16" t="s">
        <v>656</v>
      </c>
      <c r="E7083" s="17">
        <v>1</v>
      </c>
      <c r="F7083" s="18">
        <v>5.5</v>
      </c>
    </row>
    <row r="7084" spans="2:6" ht="16.5" thickBot="1" x14ac:dyDescent="0.3">
      <c r="B7084" s="14">
        <v>46153</v>
      </c>
      <c r="C7084" s="15" t="s">
        <v>226</v>
      </c>
      <c r="D7084" s="16" t="s">
        <v>482</v>
      </c>
      <c r="E7084" s="17">
        <v>3</v>
      </c>
      <c r="F7084" s="18">
        <v>17.399999999999999</v>
      </c>
    </row>
    <row r="7085" spans="2:6" ht="16.5" thickBot="1" x14ac:dyDescent="0.3">
      <c r="B7085" s="14">
        <v>46153</v>
      </c>
      <c r="C7085" s="15" t="s">
        <v>227</v>
      </c>
      <c r="D7085" s="16" t="s">
        <v>483</v>
      </c>
      <c r="E7085" s="17">
        <v>2</v>
      </c>
      <c r="F7085" s="18">
        <v>13</v>
      </c>
    </row>
    <row r="7086" spans="2:6" ht="16.5" thickBot="1" x14ac:dyDescent="0.3">
      <c r="B7086" s="14">
        <v>46153</v>
      </c>
      <c r="C7086" s="15" t="s">
        <v>230</v>
      </c>
      <c r="D7086" s="16" t="s">
        <v>690</v>
      </c>
      <c r="E7086" s="17">
        <v>3</v>
      </c>
      <c r="F7086" s="18">
        <v>19.5</v>
      </c>
    </row>
    <row r="7087" spans="2:6" ht="16.5" thickBot="1" x14ac:dyDescent="0.3">
      <c r="B7087" s="14">
        <v>46153</v>
      </c>
      <c r="C7087" s="15" t="s">
        <v>236</v>
      </c>
      <c r="D7087" s="16" t="s">
        <v>644</v>
      </c>
      <c r="E7087" s="17">
        <v>4</v>
      </c>
      <c r="F7087" s="18">
        <v>26</v>
      </c>
    </row>
    <row r="7088" spans="2:6" ht="16.5" thickBot="1" x14ac:dyDescent="0.3">
      <c r="B7088" s="14">
        <v>46153</v>
      </c>
      <c r="C7088" s="15" t="s">
        <v>206</v>
      </c>
      <c r="D7088" s="16" t="s">
        <v>462</v>
      </c>
      <c r="E7088" s="17">
        <v>1</v>
      </c>
      <c r="F7088" s="18">
        <v>3.1</v>
      </c>
    </row>
    <row r="7089" spans="2:6" ht="16.5" thickBot="1" x14ac:dyDescent="0.3">
      <c r="B7089" s="14">
        <v>46153</v>
      </c>
      <c r="C7089" s="15" t="s">
        <v>185</v>
      </c>
      <c r="D7089" s="16" t="s">
        <v>8729</v>
      </c>
      <c r="E7089" s="17">
        <v>1</v>
      </c>
      <c r="F7089" s="18">
        <v>14</v>
      </c>
    </row>
    <row r="7090" spans="2:6" ht="16.5" thickBot="1" x14ac:dyDescent="0.3">
      <c r="B7090" s="14">
        <v>46153</v>
      </c>
      <c r="C7090" s="15" t="s">
        <v>204</v>
      </c>
      <c r="D7090" s="16" t="s">
        <v>668</v>
      </c>
      <c r="E7090" s="17">
        <v>1</v>
      </c>
      <c r="F7090" s="18">
        <v>8.3000000000000007</v>
      </c>
    </row>
    <row r="7091" spans="2:6" ht="16.5" thickBot="1" x14ac:dyDescent="0.3">
      <c r="B7091" s="14">
        <v>46153</v>
      </c>
      <c r="C7091" s="15">
        <v>10046</v>
      </c>
      <c r="D7091" s="16" t="s">
        <v>683</v>
      </c>
      <c r="E7091" s="17">
        <v>1</v>
      </c>
      <c r="F7091" s="18">
        <v>9.4</v>
      </c>
    </row>
    <row r="7092" spans="2:6" ht="16.5" thickBot="1" x14ac:dyDescent="0.3">
      <c r="B7092" s="14">
        <v>46153</v>
      </c>
      <c r="C7092" s="15">
        <v>10231</v>
      </c>
      <c r="D7092" s="16" t="s">
        <v>769</v>
      </c>
      <c r="E7092" s="17">
        <v>1</v>
      </c>
      <c r="F7092" s="18">
        <v>9</v>
      </c>
    </row>
    <row r="7093" spans="2:6" ht="16.5" thickBot="1" x14ac:dyDescent="0.3">
      <c r="B7093" s="14">
        <v>46153</v>
      </c>
      <c r="C7093" s="15">
        <v>10232</v>
      </c>
      <c r="D7093" s="16" t="s">
        <v>767</v>
      </c>
      <c r="E7093" s="17">
        <v>1</v>
      </c>
      <c r="F7093" s="18">
        <v>9</v>
      </c>
    </row>
    <row r="7094" spans="2:6" ht="16.5" thickBot="1" x14ac:dyDescent="0.3">
      <c r="B7094" s="14">
        <v>46153</v>
      </c>
      <c r="C7094" s="15" t="s">
        <v>116</v>
      </c>
      <c r="D7094" s="16" t="s">
        <v>665</v>
      </c>
      <c r="E7094" s="17">
        <v>2</v>
      </c>
      <c r="F7094" s="18">
        <v>11</v>
      </c>
    </row>
    <row r="7095" spans="2:6" ht="16.5" thickBot="1" x14ac:dyDescent="0.3">
      <c r="B7095" s="14">
        <v>46153</v>
      </c>
      <c r="C7095" s="15" t="s">
        <v>120</v>
      </c>
      <c r="D7095" s="16" t="s">
        <v>693</v>
      </c>
      <c r="E7095" s="17">
        <v>1</v>
      </c>
      <c r="F7095" s="18">
        <v>5.5</v>
      </c>
    </row>
    <row r="7096" spans="2:6" ht="16.5" thickBot="1" x14ac:dyDescent="0.3">
      <c r="B7096" s="14">
        <v>46153</v>
      </c>
      <c r="C7096" s="15" t="s">
        <v>121</v>
      </c>
      <c r="D7096" s="16" t="s">
        <v>658</v>
      </c>
      <c r="E7096" s="17">
        <v>1</v>
      </c>
      <c r="F7096" s="18">
        <v>5.5</v>
      </c>
    </row>
    <row r="7097" spans="2:6" ht="16.5" thickBot="1" x14ac:dyDescent="0.3">
      <c r="B7097" s="14">
        <v>46153</v>
      </c>
      <c r="C7097" s="15" t="s">
        <v>123</v>
      </c>
      <c r="D7097" s="16" t="s">
        <v>651</v>
      </c>
      <c r="E7097" s="17">
        <v>1</v>
      </c>
      <c r="F7097" s="18">
        <v>5.5</v>
      </c>
    </row>
    <row r="7098" spans="2:6" ht="16.5" thickBot="1" x14ac:dyDescent="0.3">
      <c r="B7098" s="14">
        <v>46153</v>
      </c>
      <c r="C7098" s="15" t="s">
        <v>131</v>
      </c>
      <c r="D7098" s="16" t="s">
        <v>387</v>
      </c>
      <c r="E7098" s="17">
        <v>5</v>
      </c>
      <c r="F7098" s="18">
        <v>27.5</v>
      </c>
    </row>
    <row r="7099" spans="2:6" ht="16.5" thickBot="1" x14ac:dyDescent="0.3">
      <c r="B7099" s="14">
        <v>46153</v>
      </c>
      <c r="C7099" s="15" t="s">
        <v>134</v>
      </c>
      <c r="D7099" s="16" t="s">
        <v>390</v>
      </c>
      <c r="E7099" s="17">
        <v>3</v>
      </c>
      <c r="F7099" s="18">
        <v>16.5</v>
      </c>
    </row>
    <row r="7100" spans="2:6" ht="16.5" thickBot="1" x14ac:dyDescent="0.3">
      <c r="B7100" s="14">
        <v>46153</v>
      </c>
      <c r="C7100" s="15" t="s">
        <v>140</v>
      </c>
      <c r="D7100" s="16" t="s">
        <v>396</v>
      </c>
      <c r="E7100" s="17">
        <v>1</v>
      </c>
      <c r="F7100" s="18">
        <v>5</v>
      </c>
    </row>
    <row r="7101" spans="2:6" ht="16.5" thickBot="1" x14ac:dyDescent="0.3">
      <c r="B7101" s="14">
        <v>46153</v>
      </c>
      <c r="C7101" s="15">
        <v>10</v>
      </c>
      <c r="D7101" s="16" t="s">
        <v>700</v>
      </c>
      <c r="E7101" s="17">
        <v>4</v>
      </c>
      <c r="F7101" s="18">
        <v>4</v>
      </c>
    </row>
    <row r="7102" spans="2:6" ht="16.5" thickBot="1" x14ac:dyDescent="0.3">
      <c r="B7102" s="14">
        <v>46153</v>
      </c>
      <c r="C7102" s="15">
        <v>10009</v>
      </c>
      <c r="D7102" s="16" t="s">
        <v>660</v>
      </c>
      <c r="E7102" s="17">
        <v>2</v>
      </c>
      <c r="F7102" s="18">
        <v>3</v>
      </c>
    </row>
    <row r="7103" spans="2:6" ht="16.5" thickBot="1" x14ac:dyDescent="0.3">
      <c r="B7103" s="14">
        <v>46153</v>
      </c>
      <c r="C7103" s="15">
        <v>10155</v>
      </c>
      <c r="D7103" s="16" t="s">
        <v>701</v>
      </c>
      <c r="E7103" s="17">
        <v>1</v>
      </c>
      <c r="F7103" s="18">
        <v>1.7</v>
      </c>
    </row>
    <row r="7104" spans="2:6" ht="15.75" x14ac:dyDescent="0.25">
      <c r="B7104" s="22">
        <v>46153</v>
      </c>
      <c r="C7104" s="23">
        <v>10224</v>
      </c>
      <c r="D7104" s="24" t="s">
        <v>743</v>
      </c>
      <c r="E7104" s="25">
        <v>2</v>
      </c>
      <c r="F7104" s="26">
        <v>2.4</v>
      </c>
    </row>
    <row r="7105" spans="2:6" ht="16.5" thickBot="1" x14ac:dyDescent="0.3">
      <c r="B7105" s="14">
        <v>46155</v>
      </c>
      <c r="C7105" s="15" t="s">
        <v>103</v>
      </c>
      <c r="D7105" s="16" t="s">
        <v>653</v>
      </c>
      <c r="E7105" s="17">
        <v>1</v>
      </c>
      <c r="F7105" s="18">
        <v>5.8</v>
      </c>
    </row>
    <row r="7106" spans="2:6" ht="16.5" thickBot="1" x14ac:dyDescent="0.3">
      <c r="B7106" s="14">
        <v>46155</v>
      </c>
      <c r="C7106" s="15" t="s">
        <v>108</v>
      </c>
      <c r="D7106" s="16" t="s">
        <v>364</v>
      </c>
      <c r="E7106" s="17">
        <v>6</v>
      </c>
      <c r="F7106" s="18">
        <v>33</v>
      </c>
    </row>
    <row r="7107" spans="2:6" ht="16.5" thickBot="1" x14ac:dyDescent="0.3">
      <c r="B7107" s="14">
        <v>46155</v>
      </c>
      <c r="C7107" s="15" t="s">
        <v>125</v>
      </c>
      <c r="D7107" s="16" t="s">
        <v>381</v>
      </c>
      <c r="E7107" s="17">
        <v>2</v>
      </c>
      <c r="F7107" s="18">
        <v>11</v>
      </c>
    </row>
    <row r="7108" spans="2:6" ht="16.5" thickBot="1" x14ac:dyDescent="0.3">
      <c r="B7108" s="14">
        <v>46155</v>
      </c>
      <c r="C7108" s="15" t="s">
        <v>139</v>
      </c>
      <c r="D7108" s="16" t="s">
        <v>395</v>
      </c>
      <c r="E7108" s="17">
        <v>2</v>
      </c>
      <c r="F7108" s="18">
        <v>11</v>
      </c>
    </row>
    <row r="7109" spans="2:6" ht="16.5" thickBot="1" x14ac:dyDescent="0.3">
      <c r="B7109" s="14">
        <v>46155</v>
      </c>
      <c r="C7109" s="15" t="s">
        <v>164</v>
      </c>
      <c r="D7109" s="16" t="s">
        <v>420</v>
      </c>
      <c r="E7109" s="17">
        <v>1</v>
      </c>
      <c r="F7109" s="18">
        <v>5.5</v>
      </c>
    </row>
    <row r="7110" spans="2:6" ht="16.5" thickBot="1" x14ac:dyDescent="0.3">
      <c r="B7110" s="14">
        <v>46155</v>
      </c>
      <c r="C7110" s="15" t="s">
        <v>173</v>
      </c>
      <c r="D7110" s="16" t="s">
        <v>429</v>
      </c>
      <c r="E7110" s="17">
        <v>1</v>
      </c>
      <c r="F7110" s="18">
        <v>6.8</v>
      </c>
    </row>
    <row r="7111" spans="2:6" ht="16.5" thickBot="1" x14ac:dyDescent="0.3">
      <c r="B7111" s="14">
        <v>46155</v>
      </c>
      <c r="C7111" s="15" t="s">
        <v>176</v>
      </c>
      <c r="D7111" s="16" t="s">
        <v>432</v>
      </c>
      <c r="E7111" s="17">
        <v>2</v>
      </c>
      <c r="F7111" s="18">
        <v>11.6</v>
      </c>
    </row>
    <row r="7112" spans="2:6" ht="16.5" thickBot="1" x14ac:dyDescent="0.3">
      <c r="B7112" s="14">
        <v>46155</v>
      </c>
      <c r="C7112" s="15" t="s">
        <v>184</v>
      </c>
      <c r="D7112" s="16" t="s">
        <v>440</v>
      </c>
      <c r="E7112" s="17">
        <v>1</v>
      </c>
      <c r="F7112" s="18">
        <v>5.5</v>
      </c>
    </row>
    <row r="7113" spans="2:6" ht="16.5" thickBot="1" x14ac:dyDescent="0.3">
      <c r="B7113" s="14">
        <v>46155</v>
      </c>
      <c r="C7113" s="15" t="s">
        <v>195</v>
      </c>
      <c r="D7113" s="16" t="s">
        <v>451</v>
      </c>
      <c r="E7113" s="17">
        <v>5</v>
      </c>
      <c r="F7113" s="18">
        <v>29</v>
      </c>
    </row>
    <row r="7114" spans="2:6" ht="16.5" thickBot="1" x14ac:dyDescent="0.3">
      <c r="B7114" s="14">
        <v>46155</v>
      </c>
      <c r="C7114" s="15" t="s">
        <v>196</v>
      </c>
      <c r="D7114" s="16" t="s">
        <v>692</v>
      </c>
      <c r="E7114" s="17">
        <v>2</v>
      </c>
      <c r="F7114" s="18">
        <v>13</v>
      </c>
    </row>
    <row r="7115" spans="2:6" ht="16.5" thickBot="1" x14ac:dyDescent="0.3">
      <c r="B7115" s="14">
        <v>46155</v>
      </c>
      <c r="C7115" s="15" t="s">
        <v>201</v>
      </c>
      <c r="D7115" s="16" t="s">
        <v>664</v>
      </c>
      <c r="E7115" s="17">
        <v>2</v>
      </c>
      <c r="F7115" s="18">
        <v>11.6</v>
      </c>
    </row>
    <row r="7116" spans="2:6" ht="16.5" thickBot="1" x14ac:dyDescent="0.3">
      <c r="B7116" s="14">
        <v>46155</v>
      </c>
      <c r="C7116" s="15" t="s">
        <v>205</v>
      </c>
      <c r="D7116" s="16" t="s">
        <v>461</v>
      </c>
      <c r="E7116" s="17">
        <v>1</v>
      </c>
      <c r="F7116" s="18">
        <v>5.7</v>
      </c>
    </row>
    <row r="7117" spans="2:6" ht="32.25" thickBot="1" x14ac:dyDescent="0.3">
      <c r="B7117" s="14">
        <v>46155</v>
      </c>
      <c r="C7117" s="15" t="s">
        <v>207</v>
      </c>
      <c r="D7117" s="16" t="s">
        <v>463</v>
      </c>
      <c r="E7117" s="17">
        <v>1</v>
      </c>
      <c r="F7117" s="18">
        <v>3</v>
      </c>
    </row>
    <row r="7118" spans="2:6" ht="16.5" thickBot="1" x14ac:dyDescent="0.3">
      <c r="B7118" s="14">
        <v>46155</v>
      </c>
      <c r="C7118" s="15" t="s">
        <v>213</v>
      </c>
      <c r="D7118" s="16" t="s">
        <v>469</v>
      </c>
      <c r="E7118" s="17">
        <v>3</v>
      </c>
      <c r="F7118" s="18">
        <v>17.399999999999999</v>
      </c>
    </row>
    <row r="7119" spans="2:6" ht="16.5" thickBot="1" x14ac:dyDescent="0.3">
      <c r="B7119" s="14">
        <v>46155</v>
      </c>
      <c r="C7119" s="15" t="s">
        <v>216</v>
      </c>
      <c r="D7119" s="16" t="s">
        <v>472</v>
      </c>
      <c r="E7119" s="17">
        <v>3</v>
      </c>
      <c r="F7119" s="18">
        <v>18.899999999999999</v>
      </c>
    </row>
    <row r="7120" spans="2:6" ht="16.5" thickBot="1" x14ac:dyDescent="0.3">
      <c r="B7120" s="14">
        <v>46155</v>
      </c>
      <c r="C7120" s="15" t="s">
        <v>218</v>
      </c>
      <c r="D7120" s="16" t="s">
        <v>655</v>
      </c>
      <c r="E7120" s="17">
        <v>3</v>
      </c>
      <c r="F7120" s="18">
        <v>16.5</v>
      </c>
    </row>
    <row r="7121" spans="2:6" ht="16.5" thickBot="1" x14ac:dyDescent="0.3">
      <c r="B7121" s="14">
        <v>46155</v>
      </c>
      <c r="C7121" s="15" t="s">
        <v>226</v>
      </c>
      <c r="D7121" s="16" t="s">
        <v>482</v>
      </c>
      <c r="E7121" s="17">
        <v>1</v>
      </c>
      <c r="F7121" s="18">
        <v>5.8</v>
      </c>
    </row>
    <row r="7122" spans="2:6" ht="16.5" thickBot="1" x14ac:dyDescent="0.3">
      <c r="B7122" s="14">
        <v>46155</v>
      </c>
      <c r="C7122" s="15" t="s">
        <v>230</v>
      </c>
      <c r="D7122" s="16" t="s">
        <v>690</v>
      </c>
      <c r="E7122" s="17">
        <v>2</v>
      </c>
      <c r="F7122" s="18">
        <v>13</v>
      </c>
    </row>
    <row r="7123" spans="2:6" ht="16.5" thickBot="1" x14ac:dyDescent="0.3">
      <c r="B7123" s="14">
        <v>46155</v>
      </c>
      <c r="C7123" s="15" t="s">
        <v>235</v>
      </c>
      <c r="D7123" s="16" t="s">
        <v>702</v>
      </c>
      <c r="E7123" s="17">
        <v>2</v>
      </c>
      <c r="F7123" s="18">
        <v>11.6</v>
      </c>
    </row>
    <row r="7124" spans="2:6" ht="16.5" thickBot="1" x14ac:dyDescent="0.3">
      <c r="B7124" s="14">
        <v>46155</v>
      </c>
      <c r="C7124" s="15" t="s">
        <v>206</v>
      </c>
      <c r="D7124" s="16" t="s">
        <v>462</v>
      </c>
      <c r="E7124" s="17">
        <v>1</v>
      </c>
      <c r="F7124" s="18">
        <v>3.1</v>
      </c>
    </row>
    <row r="7125" spans="2:6" ht="16.5" thickBot="1" x14ac:dyDescent="0.3">
      <c r="B7125" s="14">
        <v>46155</v>
      </c>
      <c r="C7125" s="15" t="s">
        <v>204</v>
      </c>
      <c r="D7125" s="16" t="s">
        <v>668</v>
      </c>
      <c r="E7125" s="17">
        <v>2</v>
      </c>
      <c r="F7125" s="18">
        <v>16.600000000000001</v>
      </c>
    </row>
    <row r="7126" spans="2:6" ht="16.5" thickBot="1" x14ac:dyDescent="0.3">
      <c r="B7126" s="14">
        <v>46155</v>
      </c>
      <c r="C7126" s="15" t="s">
        <v>116</v>
      </c>
      <c r="D7126" s="16" t="s">
        <v>665</v>
      </c>
      <c r="E7126" s="17">
        <v>2</v>
      </c>
      <c r="F7126" s="18">
        <v>11</v>
      </c>
    </row>
    <row r="7127" spans="2:6" ht="16.5" thickBot="1" x14ac:dyDescent="0.3">
      <c r="B7127" s="14">
        <v>46155</v>
      </c>
      <c r="C7127" s="15" t="s">
        <v>121</v>
      </c>
      <c r="D7127" s="16" t="s">
        <v>658</v>
      </c>
      <c r="E7127" s="17">
        <v>1</v>
      </c>
      <c r="F7127" s="18">
        <v>5.5</v>
      </c>
    </row>
    <row r="7128" spans="2:6" ht="16.5" thickBot="1" x14ac:dyDescent="0.3">
      <c r="B7128" s="14">
        <v>46155</v>
      </c>
      <c r="C7128" s="15" t="s">
        <v>131</v>
      </c>
      <c r="D7128" s="16" t="s">
        <v>387</v>
      </c>
      <c r="E7128" s="17">
        <v>2</v>
      </c>
      <c r="F7128" s="18">
        <v>11</v>
      </c>
    </row>
    <row r="7129" spans="2:6" ht="16.5" thickBot="1" x14ac:dyDescent="0.3">
      <c r="B7129" s="14">
        <v>46155</v>
      </c>
      <c r="C7129" s="15" t="s">
        <v>140</v>
      </c>
      <c r="D7129" s="16" t="s">
        <v>396</v>
      </c>
      <c r="E7129" s="17">
        <v>2</v>
      </c>
      <c r="F7129" s="18">
        <v>10</v>
      </c>
    </row>
    <row r="7130" spans="2:6" ht="16.5" thickBot="1" x14ac:dyDescent="0.3">
      <c r="B7130" s="14">
        <v>46155</v>
      </c>
      <c r="C7130" s="15" t="s">
        <v>144</v>
      </c>
      <c r="D7130" s="16" t="s">
        <v>400</v>
      </c>
      <c r="E7130" s="17">
        <v>1</v>
      </c>
      <c r="F7130" s="18">
        <v>5</v>
      </c>
    </row>
    <row r="7131" spans="2:6" ht="15.75" x14ac:dyDescent="0.25">
      <c r="B7131" s="22">
        <v>46155</v>
      </c>
      <c r="C7131" s="23">
        <v>10</v>
      </c>
      <c r="D7131" s="24" t="s">
        <v>700</v>
      </c>
      <c r="E7131" s="25">
        <v>1</v>
      </c>
      <c r="F7131" s="26">
        <v>1</v>
      </c>
    </row>
    <row r="7132" spans="2:6" ht="16.5" thickBot="1" x14ac:dyDescent="0.3">
      <c r="B7132" s="14">
        <v>46155</v>
      </c>
      <c r="C7132" s="15" t="s">
        <v>103</v>
      </c>
      <c r="D7132" s="16" t="s">
        <v>653</v>
      </c>
      <c r="E7132" s="17">
        <v>1</v>
      </c>
      <c r="F7132" s="18">
        <v>5.8</v>
      </c>
    </row>
    <row r="7133" spans="2:6" ht="16.5" thickBot="1" x14ac:dyDescent="0.3">
      <c r="B7133" s="14">
        <v>46155</v>
      </c>
      <c r="C7133" s="15" t="s">
        <v>108</v>
      </c>
      <c r="D7133" s="16" t="s">
        <v>364</v>
      </c>
      <c r="E7133" s="17">
        <v>8</v>
      </c>
      <c r="F7133" s="18">
        <v>44</v>
      </c>
    </row>
    <row r="7134" spans="2:6" ht="16.5" thickBot="1" x14ac:dyDescent="0.3">
      <c r="B7134" s="14">
        <v>46155</v>
      </c>
      <c r="C7134" s="15" t="s">
        <v>109</v>
      </c>
      <c r="D7134" s="16" t="s">
        <v>724</v>
      </c>
      <c r="E7134" s="17">
        <v>1</v>
      </c>
      <c r="F7134" s="18">
        <v>5.8</v>
      </c>
    </row>
    <row r="7135" spans="2:6" ht="16.5" thickBot="1" x14ac:dyDescent="0.3">
      <c r="B7135" s="14">
        <v>46155</v>
      </c>
      <c r="C7135" s="15" t="s">
        <v>114</v>
      </c>
      <c r="D7135" s="16" t="s">
        <v>370</v>
      </c>
      <c r="E7135" s="17">
        <v>3</v>
      </c>
      <c r="F7135" s="18">
        <v>16.5</v>
      </c>
    </row>
    <row r="7136" spans="2:6" ht="16.5" thickBot="1" x14ac:dyDescent="0.3">
      <c r="B7136" s="14">
        <v>46155</v>
      </c>
      <c r="C7136" s="15" t="s">
        <v>125</v>
      </c>
      <c r="D7136" s="16" t="s">
        <v>381</v>
      </c>
      <c r="E7136" s="17">
        <v>3</v>
      </c>
      <c r="F7136" s="18">
        <v>16.5</v>
      </c>
    </row>
    <row r="7137" spans="2:6" ht="16.5" thickBot="1" x14ac:dyDescent="0.3">
      <c r="B7137" s="14">
        <v>46155</v>
      </c>
      <c r="C7137" s="15" t="s">
        <v>132</v>
      </c>
      <c r="D7137" s="16" t="s">
        <v>388</v>
      </c>
      <c r="E7137" s="17">
        <v>1</v>
      </c>
      <c r="F7137" s="18">
        <v>5.8</v>
      </c>
    </row>
    <row r="7138" spans="2:6" ht="32.25" thickBot="1" x14ac:dyDescent="0.3">
      <c r="B7138" s="14">
        <v>46155</v>
      </c>
      <c r="C7138" s="15" t="s">
        <v>146</v>
      </c>
      <c r="D7138" s="16" t="s">
        <v>402</v>
      </c>
      <c r="E7138" s="17">
        <v>2</v>
      </c>
      <c r="F7138" s="18">
        <v>13</v>
      </c>
    </row>
    <row r="7139" spans="2:6" ht="16.5" thickBot="1" x14ac:dyDescent="0.3">
      <c r="B7139" s="14">
        <v>46155</v>
      </c>
      <c r="C7139" s="15" t="s">
        <v>149</v>
      </c>
      <c r="D7139" s="16" t="s">
        <v>706</v>
      </c>
      <c r="E7139" s="17">
        <v>1</v>
      </c>
      <c r="F7139" s="18">
        <v>5.5</v>
      </c>
    </row>
    <row r="7140" spans="2:6" ht="16.5" thickBot="1" x14ac:dyDescent="0.3">
      <c r="B7140" s="14">
        <v>46155</v>
      </c>
      <c r="C7140" s="15" t="s">
        <v>160</v>
      </c>
      <c r="D7140" s="16" t="s">
        <v>416</v>
      </c>
      <c r="E7140" s="17">
        <v>3</v>
      </c>
      <c r="F7140" s="18">
        <v>17.399999999999999</v>
      </c>
    </row>
    <row r="7141" spans="2:6" ht="16.5" thickBot="1" x14ac:dyDescent="0.3">
      <c r="B7141" s="14">
        <v>46155</v>
      </c>
      <c r="C7141" s="15" t="s">
        <v>164</v>
      </c>
      <c r="D7141" s="16" t="s">
        <v>420</v>
      </c>
      <c r="E7141" s="17">
        <v>2</v>
      </c>
      <c r="F7141" s="18">
        <v>11</v>
      </c>
    </row>
    <row r="7142" spans="2:6" ht="16.5" thickBot="1" x14ac:dyDescent="0.3">
      <c r="B7142" s="14">
        <v>46155</v>
      </c>
      <c r="C7142" s="15" t="s">
        <v>170</v>
      </c>
      <c r="D7142" s="16" t="s">
        <v>676</v>
      </c>
      <c r="E7142" s="17">
        <v>1</v>
      </c>
      <c r="F7142" s="18">
        <v>5.5</v>
      </c>
    </row>
    <row r="7143" spans="2:6" ht="16.5" thickBot="1" x14ac:dyDescent="0.3">
      <c r="B7143" s="14">
        <v>46155</v>
      </c>
      <c r="C7143" s="15" t="s">
        <v>176</v>
      </c>
      <c r="D7143" s="16" t="s">
        <v>432</v>
      </c>
      <c r="E7143" s="17">
        <v>1</v>
      </c>
      <c r="F7143" s="18">
        <v>5.8</v>
      </c>
    </row>
    <row r="7144" spans="2:6" ht="16.5" thickBot="1" x14ac:dyDescent="0.3">
      <c r="B7144" s="14">
        <v>46155</v>
      </c>
      <c r="C7144" s="15" t="s">
        <v>186</v>
      </c>
      <c r="D7144" s="16" t="s">
        <v>442</v>
      </c>
      <c r="E7144" s="17">
        <v>2</v>
      </c>
      <c r="F7144" s="18">
        <v>11</v>
      </c>
    </row>
    <row r="7145" spans="2:6" ht="16.5" thickBot="1" x14ac:dyDescent="0.3">
      <c r="B7145" s="14">
        <v>46155</v>
      </c>
      <c r="C7145" s="15" t="s">
        <v>191</v>
      </c>
      <c r="D7145" s="16" t="s">
        <v>447</v>
      </c>
      <c r="E7145" s="17">
        <v>3</v>
      </c>
      <c r="F7145" s="18">
        <v>16.5</v>
      </c>
    </row>
    <row r="7146" spans="2:6" ht="16.5" thickBot="1" x14ac:dyDescent="0.3">
      <c r="B7146" s="14">
        <v>46155</v>
      </c>
      <c r="C7146" s="15" t="s">
        <v>194</v>
      </c>
      <c r="D7146" s="16" t="s">
        <v>450</v>
      </c>
      <c r="E7146" s="17">
        <v>1</v>
      </c>
      <c r="F7146" s="18">
        <v>6.8</v>
      </c>
    </row>
    <row r="7147" spans="2:6" ht="16.5" thickBot="1" x14ac:dyDescent="0.3">
      <c r="B7147" s="14">
        <v>46155</v>
      </c>
      <c r="C7147" s="15" t="s">
        <v>201</v>
      </c>
      <c r="D7147" s="16" t="s">
        <v>664</v>
      </c>
      <c r="E7147" s="17">
        <v>1</v>
      </c>
      <c r="F7147" s="18">
        <v>5.8</v>
      </c>
    </row>
    <row r="7148" spans="2:6" ht="16.5" thickBot="1" x14ac:dyDescent="0.3">
      <c r="B7148" s="14">
        <v>46155</v>
      </c>
      <c r="C7148" s="15" t="s">
        <v>213</v>
      </c>
      <c r="D7148" s="16" t="s">
        <v>469</v>
      </c>
      <c r="E7148" s="17">
        <v>6</v>
      </c>
      <c r="F7148" s="18">
        <v>34.799999999999997</v>
      </c>
    </row>
    <row r="7149" spans="2:6" ht="16.5" thickBot="1" x14ac:dyDescent="0.3">
      <c r="B7149" s="14">
        <v>46155</v>
      </c>
      <c r="C7149" s="15" t="s">
        <v>214</v>
      </c>
      <c r="D7149" s="16" t="s">
        <v>654</v>
      </c>
      <c r="E7149" s="17">
        <v>1</v>
      </c>
      <c r="F7149" s="18">
        <v>5.8</v>
      </c>
    </row>
    <row r="7150" spans="2:6" ht="16.5" thickBot="1" x14ac:dyDescent="0.3">
      <c r="B7150" s="14">
        <v>46155</v>
      </c>
      <c r="C7150" s="15" t="s">
        <v>216</v>
      </c>
      <c r="D7150" s="16" t="s">
        <v>472</v>
      </c>
      <c r="E7150" s="17">
        <v>2</v>
      </c>
      <c r="F7150" s="18">
        <v>12.6</v>
      </c>
    </row>
    <row r="7151" spans="2:6" ht="16.5" thickBot="1" x14ac:dyDescent="0.3">
      <c r="B7151" s="14">
        <v>46155</v>
      </c>
      <c r="C7151" s="15" t="s">
        <v>218</v>
      </c>
      <c r="D7151" s="16" t="s">
        <v>655</v>
      </c>
      <c r="E7151" s="17">
        <v>3</v>
      </c>
      <c r="F7151" s="18">
        <v>16.5</v>
      </c>
    </row>
    <row r="7152" spans="2:6" ht="16.5" thickBot="1" x14ac:dyDescent="0.3">
      <c r="B7152" s="14">
        <v>46155</v>
      </c>
      <c r="C7152" s="15" t="s">
        <v>220</v>
      </c>
      <c r="D7152" s="16" t="s">
        <v>656</v>
      </c>
      <c r="E7152" s="17">
        <v>2</v>
      </c>
      <c r="F7152" s="18">
        <v>11</v>
      </c>
    </row>
    <row r="7153" spans="2:6" ht="16.5" thickBot="1" x14ac:dyDescent="0.3">
      <c r="B7153" s="14">
        <v>46155</v>
      </c>
      <c r="C7153" s="15" t="s">
        <v>226</v>
      </c>
      <c r="D7153" s="16" t="s">
        <v>482</v>
      </c>
      <c r="E7153" s="17">
        <v>3</v>
      </c>
      <c r="F7153" s="18">
        <v>17.399999999999999</v>
      </c>
    </row>
    <row r="7154" spans="2:6" ht="16.5" thickBot="1" x14ac:dyDescent="0.3">
      <c r="B7154" s="14">
        <v>46155</v>
      </c>
      <c r="C7154" s="15" t="s">
        <v>227</v>
      </c>
      <c r="D7154" s="16" t="s">
        <v>483</v>
      </c>
      <c r="E7154" s="17">
        <v>3</v>
      </c>
      <c r="F7154" s="18">
        <v>19.5</v>
      </c>
    </row>
    <row r="7155" spans="2:6" ht="16.5" thickBot="1" x14ac:dyDescent="0.3">
      <c r="B7155" s="14">
        <v>46155</v>
      </c>
      <c r="C7155" s="15" t="s">
        <v>230</v>
      </c>
      <c r="D7155" s="16" t="s">
        <v>690</v>
      </c>
      <c r="E7155" s="17">
        <v>5</v>
      </c>
      <c r="F7155" s="18">
        <v>32.5</v>
      </c>
    </row>
    <row r="7156" spans="2:6" ht="16.5" thickBot="1" x14ac:dyDescent="0.3">
      <c r="B7156" s="14">
        <v>46155</v>
      </c>
      <c r="C7156" s="15" t="s">
        <v>203</v>
      </c>
      <c r="D7156" s="16" t="s">
        <v>694</v>
      </c>
      <c r="E7156" s="17">
        <v>1</v>
      </c>
      <c r="F7156" s="18">
        <v>8.3000000000000007</v>
      </c>
    </row>
    <row r="7157" spans="2:6" ht="16.5" thickBot="1" x14ac:dyDescent="0.3">
      <c r="B7157" s="14">
        <v>46155</v>
      </c>
      <c r="C7157" s="15" t="s">
        <v>204</v>
      </c>
      <c r="D7157" s="16" t="s">
        <v>668</v>
      </c>
      <c r="E7157" s="17">
        <v>1</v>
      </c>
      <c r="F7157" s="18">
        <v>8.3000000000000007</v>
      </c>
    </row>
    <row r="7158" spans="2:6" ht="16.5" thickBot="1" x14ac:dyDescent="0.3">
      <c r="B7158" s="14">
        <v>46155</v>
      </c>
      <c r="C7158" s="15" t="s">
        <v>119</v>
      </c>
      <c r="D7158" s="16" t="s">
        <v>657</v>
      </c>
      <c r="E7158" s="17">
        <v>1</v>
      </c>
      <c r="F7158" s="18">
        <v>5.5</v>
      </c>
    </row>
    <row r="7159" spans="2:6" ht="16.5" thickBot="1" x14ac:dyDescent="0.3">
      <c r="B7159" s="14">
        <v>46155</v>
      </c>
      <c r="C7159" s="15" t="s">
        <v>131</v>
      </c>
      <c r="D7159" s="16" t="s">
        <v>387</v>
      </c>
      <c r="E7159" s="17">
        <v>3</v>
      </c>
      <c r="F7159" s="18">
        <v>16.5</v>
      </c>
    </row>
    <row r="7160" spans="2:6" ht="16.5" thickBot="1" x14ac:dyDescent="0.3">
      <c r="B7160" s="14">
        <v>46155</v>
      </c>
      <c r="C7160" s="15" t="s">
        <v>134</v>
      </c>
      <c r="D7160" s="16" t="s">
        <v>390</v>
      </c>
      <c r="E7160" s="17">
        <v>1</v>
      </c>
      <c r="F7160" s="18">
        <v>5.5</v>
      </c>
    </row>
    <row r="7161" spans="2:6" ht="16.5" thickBot="1" x14ac:dyDescent="0.3">
      <c r="B7161" s="14">
        <v>46155</v>
      </c>
      <c r="C7161" s="15" t="s">
        <v>140</v>
      </c>
      <c r="D7161" s="16" t="s">
        <v>396</v>
      </c>
      <c r="E7161" s="17">
        <v>1</v>
      </c>
      <c r="F7161" s="18">
        <v>5</v>
      </c>
    </row>
    <row r="7162" spans="2:6" ht="16.5" thickBot="1" x14ac:dyDescent="0.3">
      <c r="B7162" s="14">
        <v>46155</v>
      </c>
      <c r="C7162" s="15">
        <v>10</v>
      </c>
      <c r="D7162" s="16" t="s">
        <v>700</v>
      </c>
      <c r="E7162" s="17">
        <v>1</v>
      </c>
      <c r="F7162" s="18">
        <v>1</v>
      </c>
    </row>
    <row r="7163" spans="2:6" ht="16.5" thickBot="1" x14ac:dyDescent="0.3">
      <c r="B7163" s="14">
        <v>46155</v>
      </c>
      <c r="C7163" s="15">
        <v>10008</v>
      </c>
      <c r="D7163" s="16" t="s">
        <v>652</v>
      </c>
      <c r="E7163" s="17">
        <v>1</v>
      </c>
      <c r="F7163" s="18">
        <v>2.2000000000000002</v>
      </c>
    </row>
    <row r="7164" spans="2:6" ht="16.5" thickBot="1" x14ac:dyDescent="0.3">
      <c r="B7164" s="14">
        <v>46155</v>
      </c>
      <c r="C7164" s="15">
        <v>10155</v>
      </c>
      <c r="D7164" s="16" t="s">
        <v>701</v>
      </c>
      <c r="E7164" s="17">
        <v>3</v>
      </c>
      <c r="F7164" s="18">
        <v>5.0999999999999996</v>
      </c>
    </row>
    <row r="7165" spans="2:6" ht="15.75" x14ac:dyDescent="0.25">
      <c r="B7165" s="22">
        <v>46155</v>
      </c>
      <c r="C7165" s="23">
        <v>10194</v>
      </c>
      <c r="D7165" s="24" t="s">
        <v>730</v>
      </c>
      <c r="E7165" s="25">
        <v>2</v>
      </c>
      <c r="F7165" s="26">
        <v>3.4</v>
      </c>
    </row>
    <row r="7166" spans="2:6" ht="16.5" thickBot="1" x14ac:dyDescent="0.3">
      <c r="B7166" s="14">
        <v>46156</v>
      </c>
      <c r="C7166" s="15" t="s">
        <v>108</v>
      </c>
      <c r="D7166" s="16" t="s">
        <v>364</v>
      </c>
      <c r="E7166" s="17">
        <v>9</v>
      </c>
      <c r="F7166" s="18">
        <v>49.5</v>
      </c>
    </row>
    <row r="7167" spans="2:6" ht="16.5" thickBot="1" x14ac:dyDescent="0.3">
      <c r="B7167" s="14">
        <v>46156</v>
      </c>
      <c r="C7167" s="15" t="s">
        <v>109</v>
      </c>
      <c r="D7167" s="16" t="s">
        <v>724</v>
      </c>
      <c r="E7167" s="17">
        <v>1</v>
      </c>
      <c r="F7167" s="18">
        <v>5.8</v>
      </c>
    </row>
    <row r="7168" spans="2:6" ht="16.5" thickBot="1" x14ac:dyDescent="0.3">
      <c r="B7168" s="14">
        <v>46156</v>
      </c>
      <c r="C7168" s="15" t="s">
        <v>114</v>
      </c>
      <c r="D7168" s="16" t="s">
        <v>370</v>
      </c>
      <c r="E7168" s="17">
        <v>1</v>
      </c>
      <c r="F7168" s="18">
        <v>5.5</v>
      </c>
    </row>
    <row r="7169" spans="2:6" ht="16.5" thickBot="1" x14ac:dyDescent="0.3">
      <c r="B7169" s="14">
        <v>46156</v>
      </c>
      <c r="C7169" s="15" t="s">
        <v>139</v>
      </c>
      <c r="D7169" s="16" t="s">
        <v>395</v>
      </c>
      <c r="E7169" s="17">
        <v>1</v>
      </c>
      <c r="F7169" s="18">
        <v>5.5</v>
      </c>
    </row>
    <row r="7170" spans="2:6" ht="16.5" thickBot="1" x14ac:dyDescent="0.3">
      <c r="B7170" s="14">
        <v>46156</v>
      </c>
      <c r="C7170" s="15" t="s">
        <v>149</v>
      </c>
      <c r="D7170" s="16" t="s">
        <v>706</v>
      </c>
      <c r="E7170" s="17">
        <v>2</v>
      </c>
      <c r="F7170" s="18">
        <v>11</v>
      </c>
    </row>
    <row r="7171" spans="2:6" ht="16.5" thickBot="1" x14ac:dyDescent="0.3">
      <c r="B7171" s="14">
        <v>46156</v>
      </c>
      <c r="C7171" s="15" t="s">
        <v>159</v>
      </c>
      <c r="D7171" s="16" t="s">
        <v>733</v>
      </c>
      <c r="E7171" s="17">
        <v>2</v>
      </c>
      <c r="F7171" s="18">
        <v>11</v>
      </c>
    </row>
    <row r="7172" spans="2:6" ht="16.5" thickBot="1" x14ac:dyDescent="0.3">
      <c r="B7172" s="14">
        <v>46156</v>
      </c>
      <c r="C7172" s="15" t="s">
        <v>164</v>
      </c>
      <c r="D7172" s="16" t="s">
        <v>420</v>
      </c>
      <c r="E7172" s="17">
        <v>3</v>
      </c>
      <c r="F7172" s="18">
        <v>16.5</v>
      </c>
    </row>
    <row r="7173" spans="2:6" ht="16.5" thickBot="1" x14ac:dyDescent="0.3">
      <c r="B7173" s="14">
        <v>46156</v>
      </c>
      <c r="C7173" s="15" t="s">
        <v>165</v>
      </c>
      <c r="D7173" s="16" t="s">
        <v>421</v>
      </c>
      <c r="E7173" s="17">
        <v>1</v>
      </c>
      <c r="F7173" s="18">
        <v>6.5</v>
      </c>
    </row>
    <row r="7174" spans="2:6" ht="16.5" thickBot="1" x14ac:dyDescent="0.3">
      <c r="B7174" s="14">
        <v>46156</v>
      </c>
      <c r="C7174" s="15" t="s">
        <v>170</v>
      </c>
      <c r="D7174" s="16" t="s">
        <v>676</v>
      </c>
      <c r="E7174" s="17">
        <v>2</v>
      </c>
      <c r="F7174" s="18">
        <v>11</v>
      </c>
    </row>
    <row r="7175" spans="2:6" ht="16.5" thickBot="1" x14ac:dyDescent="0.3">
      <c r="B7175" s="14">
        <v>46156</v>
      </c>
      <c r="C7175" s="15" t="s">
        <v>171</v>
      </c>
      <c r="D7175" s="16" t="s">
        <v>670</v>
      </c>
      <c r="E7175" s="17">
        <v>1</v>
      </c>
      <c r="F7175" s="18">
        <v>6</v>
      </c>
    </row>
    <row r="7176" spans="2:6" ht="16.5" thickBot="1" x14ac:dyDescent="0.3">
      <c r="B7176" s="14">
        <v>46156</v>
      </c>
      <c r="C7176" s="15" t="s">
        <v>173</v>
      </c>
      <c r="D7176" s="16" t="s">
        <v>429</v>
      </c>
      <c r="E7176" s="17">
        <v>1</v>
      </c>
      <c r="F7176" s="18">
        <v>6.8</v>
      </c>
    </row>
    <row r="7177" spans="2:6" ht="16.5" thickBot="1" x14ac:dyDescent="0.3">
      <c r="B7177" s="14">
        <v>46156</v>
      </c>
      <c r="C7177" s="15" t="s">
        <v>176</v>
      </c>
      <c r="D7177" s="16" t="s">
        <v>432</v>
      </c>
      <c r="E7177" s="17">
        <v>1</v>
      </c>
      <c r="F7177" s="18">
        <v>5.8</v>
      </c>
    </row>
    <row r="7178" spans="2:6" ht="16.5" thickBot="1" x14ac:dyDescent="0.3">
      <c r="B7178" s="14">
        <v>46156</v>
      </c>
      <c r="C7178" s="15" t="s">
        <v>179</v>
      </c>
      <c r="D7178" s="16" t="s">
        <v>712</v>
      </c>
      <c r="E7178" s="17">
        <v>1</v>
      </c>
      <c r="F7178" s="18">
        <v>5.5</v>
      </c>
    </row>
    <row r="7179" spans="2:6" ht="16.5" thickBot="1" x14ac:dyDescent="0.3">
      <c r="B7179" s="14">
        <v>46156</v>
      </c>
      <c r="C7179" s="15" t="s">
        <v>184</v>
      </c>
      <c r="D7179" s="16" t="s">
        <v>440</v>
      </c>
      <c r="E7179" s="17">
        <v>1</v>
      </c>
      <c r="F7179" s="18">
        <v>5.5</v>
      </c>
    </row>
    <row r="7180" spans="2:6" ht="16.5" thickBot="1" x14ac:dyDescent="0.3">
      <c r="B7180" s="14">
        <v>46156</v>
      </c>
      <c r="C7180" s="15" t="s">
        <v>187</v>
      </c>
      <c r="D7180" s="16" t="s">
        <v>443</v>
      </c>
      <c r="E7180" s="17">
        <v>1</v>
      </c>
      <c r="F7180" s="18">
        <v>5.5</v>
      </c>
    </row>
    <row r="7181" spans="2:6" ht="16.5" thickBot="1" x14ac:dyDescent="0.3">
      <c r="B7181" s="14">
        <v>46156</v>
      </c>
      <c r="C7181" s="15" t="s">
        <v>189</v>
      </c>
      <c r="D7181" s="16" t="s">
        <v>445</v>
      </c>
      <c r="E7181" s="17">
        <v>1</v>
      </c>
      <c r="F7181" s="18">
        <v>5.8</v>
      </c>
    </row>
    <row r="7182" spans="2:6" ht="16.5" thickBot="1" x14ac:dyDescent="0.3">
      <c r="B7182" s="14">
        <v>46156</v>
      </c>
      <c r="C7182" s="15" t="s">
        <v>191</v>
      </c>
      <c r="D7182" s="16" t="s">
        <v>447</v>
      </c>
      <c r="E7182" s="17">
        <v>1</v>
      </c>
      <c r="F7182" s="18">
        <v>5.5</v>
      </c>
    </row>
    <row r="7183" spans="2:6" ht="16.5" thickBot="1" x14ac:dyDescent="0.3">
      <c r="B7183" s="14">
        <v>46156</v>
      </c>
      <c r="C7183" s="15" t="s">
        <v>216</v>
      </c>
      <c r="D7183" s="16" t="s">
        <v>472</v>
      </c>
      <c r="E7183" s="17">
        <v>1</v>
      </c>
      <c r="F7183" s="18">
        <v>6.3</v>
      </c>
    </row>
    <row r="7184" spans="2:6" ht="16.5" thickBot="1" x14ac:dyDescent="0.3">
      <c r="B7184" s="14">
        <v>46156</v>
      </c>
      <c r="C7184" s="15" t="s">
        <v>220</v>
      </c>
      <c r="D7184" s="16" t="s">
        <v>656</v>
      </c>
      <c r="E7184" s="17">
        <v>3</v>
      </c>
      <c r="F7184" s="18">
        <v>16.5</v>
      </c>
    </row>
    <row r="7185" spans="2:6" ht="16.5" thickBot="1" x14ac:dyDescent="0.3">
      <c r="B7185" s="14">
        <v>46156</v>
      </c>
      <c r="C7185" s="15" t="s">
        <v>226</v>
      </c>
      <c r="D7185" s="16" t="s">
        <v>482</v>
      </c>
      <c r="E7185" s="17">
        <v>4</v>
      </c>
      <c r="F7185" s="18">
        <v>23.2</v>
      </c>
    </row>
    <row r="7186" spans="2:6" ht="16.5" thickBot="1" x14ac:dyDescent="0.3">
      <c r="B7186" s="14">
        <v>46156</v>
      </c>
      <c r="C7186" s="15" t="s">
        <v>229</v>
      </c>
      <c r="D7186" s="16" t="s">
        <v>759</v>
      </c>
      <c r="E7186" s="17">
        <v>1</v>
      </c>
      <c r="F7186" s="18">
        <v>6.5</v>
      </c>
    </row>
    <row r="7187" spans="2:6" ht="16.5" thickBot="1" x14ac:dyDescent="0.3">
      <c r="B7187" s="14">
        <v>46156</v>
      </c>
      <c r="C7187" s="15" t="s">
        <v>230</v>
      </c>
      <c r="D7187" s="16" t="s">
        <v>690</v>
      </c>
      <c r="E7187" s="17">
        <v>2</v>
      </c>
      <c r="F7187" s="18">
        <v>13</v>
      </c>
    </row>
    <row r="7188" spans="2:6" ht="16.5" thickBot="1" x14ac:dyDescent="0.3">
      <c r="B7188" s="14">
        <v>46156</v>
      </c>
      <c r="C7188" s="15" t="s">
        <v>236</v>
      </c>
      <c r="D7188" s="16" t="s">
        <v>644</v>
      </c>
      <c r="E7188" s="17">
        <v>1</v>
      </c>
      <c r="F7188" s="18">
        <v>6.5</v>
      </c>
    </row>
    <row r="7189" spans="2:6" ht="16.5" thickBot="1" x14ac:dyDescent="0.3">
      <c r="B7189" s="14">
        <v>46156</v>
      </c>
      <c r="C7189" s="15" t="s">
        <v>199</v>
      </c>
      <c r="D7189" s="16" t="s">
        <v>674</v>
      </c>
      <c r="E7189" s="17">
        <v>1</v>
      </c>
      <c r="F7189" s="18">
        <v>8.3000000000000007</v>
      </c>
    </row>
    <row r="7190" spans="2:6" ht="16.5" thickBot="1" x14ac:dyDescent="0.3">
      <c r="B7190" s="14">
        <v>46156</v>
      </c>
      <c r="C7190" s="15">
        <v>10231</v>
      </c>
      <c r="D7190" s="16" t="s">
        <v>769</v>
      </c>
      <c r="E7190" s="17">
        <v>2</v>
      </c>
      <c r="F7190" s="18">
        <v>18</v>
      </c>
    </row>
    <row r="7191" spans="2:6" ht="16.5" thickBot="1" x14ac:dyDescent="0.3">
      <c r="B7191" s="14">
        <v>46156</v>
      </c>
      <c r="C7191" s="15" t="s">
        <v>116</v>
      </c>
      <c r="D7191" s="16" t="s">
        <v>665</v>
      </c>
      <c r="E7191" s="17">
        <v>1</v>
      </c>
      <c r="F7191" s="18">
        <v>5.5</v>
      </c>
    </row>
    <row r="7192" spans="2:6" ht="16.5" thickBot="1" x14ac:dyDescent="0.3">
      <c r="B7192" s="14">
        <v>46156</v>
      </c>
      <c r="C7192" s="15" t="s">
        <v>123</v>
      </c>
      <c r="D7192" s="16" t="s">
        <v>651</v>
      </c>
      <c r="E7192" s="17">
        <v>2</v>
      </c>
      <c r="F7192" s="18">
        <v>11</v>
      </c>
    </row>
    <row r="7193" spans="2:6" ht="16.5" thickBot="1" x14ac:dyDescent="0.3">
      <c r="B7193" s="14">
        <v>46156</v>
      </c>
      <c r="C7193" s="15" t="s">
        <v>131</v>
      </c>
      <c r="D7193" s="16" t="s">
        <v>387</v>
      </c>
      <c r="E7193" s="17">
        <v>3</v>
      </c>
      <c r="F7193" s="18">
        <v>16.5</v>
      </c>
    </row>
    <row r="7194" spans="2:6" ht="16.5" thickBot="1" x14ac:dyDescent="0.3">
      <c r="B7194" s="14">
        <v>46156</v>
      </c>
      <c r="C7194" s="15">
        <v>10</v>
      </c>
      <c r="D7194" s="16" t="s">
        <v>700</v>
      </c>
      <c r="E7194" s="17">
        <v>5</v>
      </c>
      <c r="F7194" s="18">
        <v>5</v>
      </c>
    </row>
    <row r="7195" spans="2:6" ht="16.5" thickBot="1" x14ac:dyDescent="0.3">
      <c r="B7195" s="14">
        <v>46156</v>
      </c>
      <c r="C7195" s="15">
        <v>10193</v>
      </c>
      <c r="D7195" s="16" t="s">
        <v>731</v>
      </c>
      <c r="E7195" s="17">
        <v>1</v>
      </c>
      <c r="F7195" s="18">
        <v>2.5</v>
      </c>
    </row>
    <row r="7196" spans="2:6" ht="15.75" x14ac:dyDescent="0.25">
      <c r="B7196" s="22">
        <v>46156</v>
      </c>
      <c r="C7196" s="23">
        <v>10224</v>
      </c>
      <c r="D7196" s="24" t="s">
        <v>743</v>
      </c>
      <c r="E7196" s="25">
        <v>1</v>
      </c>
      <c r="F7196" s="26">
        <v>1.2</v>
      </c>
    </row>
    <row r="7197" spans="2:6" ht="16.5" thickBot="1" x14ac:dyDescent="0.3">
      <c r="B7197" s="14">
        <v>46157</v>
      </c>
      <c r="C7197" s="15" t="s">
        <v>103</v>
      </c>
      <c r="D7197" s="16" t="s">
        <v>653</v>
      </c>
      <c r="E7197" s="17">
        <v>1</v>
      </c>
      <c r="F7197" s="18">
        <v>5.8</v>
      </c>
    </row>
    <row r="7198" spans="2:6" ht="16.5" thickBot="1" x14ac:dyDescent="0.3">
      <c r="B7198" s="14">
        <v>46157</v>
      </c>
      <c r="C7198" s="15" t="s">
        <v>108</v>
      </c>
      <c r="D7198" s="16" t="s">
        <v>364</v>
      </c>
      <c r="E7198" s="17">
        <v>2</v>
      </c>
      <c r="F7198" s="18">
        <v>11</v>
      </c>
    </row>
    <row r="7199" spans="2:6" ht="16.5" thickBot="1" x14ac:dyDescent="0.3">
      <c r="B7199" s="14">
        <v>46157</v>
      </c>
      <c r="C7199" s="15" t="s">
        <v>125</v>
      </c>
      <c r="D7199" s="16" t="s">
        <v>381</v>
      </c>
      <c r="E7199" s="17">
        <v>2</v>
      </c>
      <c r="F7199" s="18">
        <v>11</v>
      </c>
    </row>
    <row r="7200" spans="2:6" ht="16.5" thickBot="1" x14ac:dyDescent="0.3">
      <c r="B7200" s="14">
        <v>46157</v>
      </c>
      <c r="C7200" s="15" t="s">
        <v>139</v>
      </c>
      <c r="D7200" s="16" t="s">
        <v>395</v>
      </c>
      <c r="E7200" s="17">
        <v>2</v>
      </c>
      <c r="F7200" s="18">
        <v>11</v>
      </c>
    </row>
    <row r="7201" spans="2:6" ht="16.5" thickBot="1" x14ac:dyDescent="0.3">
      <c r="B7201" s="14">
        <v>46157</v>
      </c>
      <c r="C7201" s="15" t="s">
        <v>160</v>
      </c>
      <c r="D7201" s="16" t="s">
        <v>416</v>
      </c>
      <c r="E7201" s="17">
        <v>1</v>
      </c>
      <c r="F7201" s="18">
        <v>5.8</v>
      </c>
    </row>
    <row r="7202" spans="2:6" ht="16.5" thickBot="1" x14ac:dyDescent="0.3">
      <c r="B7202" s="14">
        <v>46157</v>
      </c>
      <c r="C7202" s="15" t="s">
        <v>162</v>
      </c>
      <c r="D7202" s="16" t="s">
        <v>719</v>
      </c>
      <c r="E7202" s="17">
        <v>1</v>
      </c>
      <c r="F7202" s="18">
        <v>6.5</v>
      </c>
    </row>
    <row r="7203" spans="2:6" ht="16.5" thickBot="1" x14ac:dyDescent="0.3">
      <c r="B7203" s="14">
        <v>46157</v>
      </c>
      <c r="C7203" s="15" t="s">
        <v>167</v>
      </c>
      <c r="D7203" s="16" t="s">
        <v>678</v>
      </c>
      <c r="E7203" s="17">
        <v>1</v>
      </c>
      <c r="F7203" s="18">
        <v>5.8</v>
      </c>
    </row>
    <row r="7204" spans="2:6" ht="16.5" thickBot="1" x14ac:dyDescent="0.3">
      <c r="B7204" s="14">
        <v>46157</v>
      </c>
      <c r="C7204" s="15" t="s">
        <v>170</v>
      </c>
      <c r="D7204" s="16" t="s">
        <v>676</v>
      </c>
      <c r="E7204" s="17">
        <v>2</v>
      </c>
      <c r="F7204" s="18">
        <v>11</v>
      </c>
    </row>
    <row r="7205" spans="2:6" ht="16.5" thickBot="1" x14ac:dyDescent="0.3">
      <c r="B7205" s="14">
        <v>46157</v>
      </c>
      <c r="C7205" s="15" t="s">
        <v>182</v>
      </c>
      <c r="D7205" s="16" t="s">
        <v>711</v>
      </c>
      <c r="E7205" s="17">
        <v>1</v>
      </c>
      <c r="F7205" s="18">
        <v>5.5</v>
      </c>
    </row>
    <row r="7206" spans="2:6" ht="16.5" thickBot="1" x14ac:dyDescent="0.3">
      <c r="B7206" s="14">
        <v>46157</v>
      </c>
      <c r="C7206" s="15" t="s">
        <v>184</v>
      </c>
      <c r="D7206" s="16" t="s">
        <v>440</v>
      </c>
      <c r="E7206" s="17">
        <v>2</v>
      </c>
      <c r="F7206" s="18">
        <v>11</v>
      </c>
    </row>
    <row r="7207" spans="2:6" ht="16.5" thickBot="1" x14ac:dyDescent="0.3">
      <c r="B7207" s="14">
        <v>46157</v>
      </c>
      <c r="C7207" s="15" t="s">
        <v>186</v>
      </c>
      <c r="D7207" s="16" t="s">
        <v>442</v>
      </c>
      <c r="E7207" s="17">
        <v>3</v>
      </c>
      <c r="F7207" s="18">
        <v>16.5</v>
      </c>
    </row>
    <row r="7208" spans="2:6" ht="16.5" thickBot="1" x14ac:dyDescent="0.3">
      <c r="B7208" s="14">
        <v>46157</v>
      </c>
      <c r="C7208" s="15" t="s">
        <v>196</v>
      </c>
      <c r="D7208" s="16" t="s">
        <v>692</v>
      </c>
      <c r="E7208" s="17">
        <v>1</v>
      </c>
      <c r="F7208" s="18">
        <v>6.5</v>
      </c>
    </row>
    <row r="7209" spans="2:6" ht="16.5" thickBot="1" x14ac:dyDescent="0.3">
      <c r="B7209" s="14">
        <v>46157</v>
      </c>
      <c r="C7209" s="15" t="s">
        <v>201</v>
      </c>
      <c r="D7209" s="16" t="s">
        <v>664</v>
      </c>
      <c r="E7209" s="17">
        <v>4</v>
      </c>
      <c r="F7209" s="18">
        <v>23.2</v>
      </c>
    </row>
    <row r="7210" spans="2:6" ht="16.5" thickBot="1" x14ac:dyDescent="0.3">
      <c r="B7210" s="14">
        <v>46157</v>
      </c>
      <c r="C7210" s="15" t="s">
        <v>205</v>
      </c>
      <c r="D7210" s="16" t="s">
        <v>461</v>
      </c>
      <c r="E7210" s="17">
        <v>1</v>
      </c>
      <c r="F7210" s="18">
        <v>5.7</v>
      </c>
    </row>
    <row r="7211" spans="2:6" ht="16.5" thickBot="1" x14ac:dyDescent="0.3">
      <c r="B7211" s="14">
        <v>46157</v>
      </c>
      <c r="C7211" s="15" t="s">
        <v>216</v>
      </c>
      <c r="D7211" s="16" t="s">
        <v>472</v>
      </c>
      <c r="E7211" s="17">
        <v>4</v>
      </c>
      <c r="F7211" s="18">
        <v>25.2</v>
      </c>
    </row>
    <row r="7212" spans="2:6" ht="16.5" thickBot="1" x14ac:dyDescent="0.3">
      <c r="B7212" s="14">
        <v>46157</v>
      </c>
      <c r="C7212" s="15" t="s">
        <v>218</v>
      </c>
      <c r="D7212" s="16" t="s">
        <v>655</v>
      </c>
      <c r="E7212" s="17">
        <v>2</v>
      </c>
      <c r="F7212" s="18">
        <v>11</v>
      </c>
    </row>
    <row r="7213" spans="2:6" ht="16.5" thickBot="1" x14ac:dyDescent="0.3">
      <c r="B7213" s="14">
        <v>46157</v>
      </c>
      <c r="C7213" s="15" t="s">
        <v>220</v>
      </c>
      <c r="D7213" s="16" t="s">
        <v>656</v>
      </c>
      <c r="E7213" s="17">
        <v>2</v>
      </c>
      <c r="F7213" s="18">
        <v>11</v>
      </c>
    </row>
    <row r="7214" spans="2:6" ht="16.5" thickBot="1" x14ac:dyDescent="0.3">
      <c r="B7214" s="14">
        <v>46157</v>
      </c>
      <c r="C7214" s="15" t="s">
        <v>226</v>
      </c>
      <c r="D7214" s="16" t="s">
        <v>482</v>
      </c>
      <c r="E7214" s="17">
        <v>3</v>
      </c>
      <c r="F7214" s="18">
        <v>17.399999999999999</v>
      </c>
    </row>
    <row r="7215" spans="2:6" ht="16.5" thickBot="1" x14ac:dyDescent="0.3">
      <c r="B7215" s="14">
        <v>46157</v>
      </c>
      <c r="C7215" s="15" t="s">
        <v>227</v>
      </c>
      <c r="D7215" s="16" t="s">
        <v>483</v>
      </c>
      <c r="E7215" s="17">
        <v>1</v>
      </c>
      <c r="F7215" s="18">
        <v>6.5</v>
      </c>
    </row>
    <row r="7216" spans="2:6" ht="16.5" thickBot="1" x14ac:dyDescent="0.3">
      <c r="B7216" s="14">
        <v>46157</v>
      </c>
      <c r="C7216" s="15" t="s">
        <v>230</v>
      </c>
      <c r="D7216" s="16" t="s">
        <v>690</v>
      </c>
      <c r="E7216" s="17">
        <v>1</v>
      </c>
      <c r="F7216" s="18">
        <v>6.5</v>
      </c>
    </row>
    <row r="7217" spans="2:6" ht="16.5" thickBot="1" x14ac:dyDescent="0.3">
      <c r="B7217" s="14">
        <v>46157</v>
      </c>
      <c r="C7217" s="15" t="s">
        <v>236</v>
      </c>
      <c r="D7217" s="16" t="s">
        <v>644</v>
      </c>
      <c r="E7217" s="17">
        <v>1</v>
      </c>
      <c r="F7217" s="18">
        <v>6.5</v>
      </c>
    </row>
    <row r="7218" spans="2:6" ht="16.5" thickBot="1" x14ac:dyDescent="0.3">
      <c r="B7218" s="14">
        <v>46157</v>
      </c>
      <c r="C7218" s="15" t="s">
        <v>198</v>
      </c>
      <c r="D7218" s="16" t="s">
        <v>686</v>
      </c>
      <c r="E7218" s="17">
        <v>1</v>
      </c>
      <c r="F7218" s="18">
        <v>8</v>
      </c>
    </row>
    <row r="7219" spans="2:6" ht="16.5" thickBot="1" x14ac:dyDescent="0.3">
      <c r="B7219" s="14">
        <v>46157</v>
      </c>
      <c r="C7219" s="15" t="s">
        <v>199</v>
      </c>
      <c r="D7219" s="16" t="s">
        <v>674</v>
      </c>
      <c r="E7219" s="17">
        <v>1</v>
      </c>
      <c r="F7219" s="18">
        <v>8.3000000000000007</v>
      </c>
    </row>
    <row r="7220" spans="2:6" ht="16.5" thickBot="1" x14ac:dyDescent="0.3">
      <c r="B7220" s="14">
        <v>46157</v>
      </c>
      <c r="C7220" s="15" t="s">
        <v>204</v>
      </c>
      <c r="D7220" s="16" t="s">
        <v>668</v>
      </c>
      <c r="E7220" s="17">
        <v>1</v>
      </c>
      <c r="F7220" s="18">
        <v>8.3000000000000007</v>
      </c>
    </row>
    <row r="7221" spans="2:6" ht="16.5" thickBot="1" x14ac:dyDescent="0.3">
      <c r="B7221" s="14">
        <v>46157</v>
      </c>
      <c r="C7221" s="15" t="s">
        <v>116</v>
      </c>
      <c r="D7221" s="16" t="s">
        <v>665</v>
      </c>
      <c r="E7221" s="17">
        <v>1</v>
      </c>
      <c r="F7221" s="18">
        <v>5.5</v>
      </c>
    </row>
    <row r="7222" spans="2:6" ht="16.5" thickBot="1" x14ac:dyDescent="0.3">
      <c r="B7222" s="14">
        <v>46157</v>
      </c>
      <c r="C7222" s="15" t="s">
        <v>131</v>
      </c>
      <c r="D7222" s="16" t="s">
        <v>387</v>
      </c>
      <c r="E7222" s="17">
        <v>2</v>
      </c>
      <c r="F7222" s="18">
        <v>11</v>
      </c>
    </row>
    <row r="7223" spans="2:6" ht="16.5" thickBot="1" x14ac:dyDescent="0.3">
      <c r="B7223" s="14">
        <v>46157</v>
      </c>
      <c r="C7223" s="15">
        <v>10</v>
      </c>
      <c r="D7223" s="16" t="s">
        <v>700</v>
      </c>
      <c r="E7223" s="17">
        <v>1</v>
      </c>
      <c r="F7223" s="18">
        <v>1</v>
      </c>
    </row>
    <row r="7224" spans="2:6" ht="16.5" thickBot="1" x14ac:dyDescent="0.3">
      <c r="B7224" s="14">
        <v>46157</v>
      </c>
      <c r="C7224" s="15">
        <v>10008</v>
      </c>
      <c r="D7224" s="16" t="s">
        <v>652</v>
      </c>
      <c r="E7224" s="17">
        <v>2</v>
      </c>
      <c r="F7224" s="18">
        <v>4.4000000000000004</v>
      </c>
    </row>
    <row r="7225" spans="2:6" ht="16.5" thickBot="1" x14ac:dyDescent="0.3">
      <c r="B7225" s="14">
        <v>46157</v>
      </c>
      <c r="C7225" s="15">
        <v>10155</v>
      </c>
      <c r="D7225" s="16" t="s">
        <v>701</v>
      </c>
      <c r="E7225" s="17">
        <v>2</v>
      </c>
      <c r="F7225" s="18">
        <v>3.4</v>
      </c>
    </row>
    <row r="7226" spans="2:6" ht="15.75" x14ac:dyDescent="0.25">
      <c r="B7226" s="22">
        <v>46157</v>
      </c>
      <c r="C7226" s="23">
        <v>10224</v>
      </c>
      <c r="D7226" s="24" t="s">
        <v>743</v>
      </c>
      <c r="E7226" s="25">
        <v>1</v>
      </c>
      <c r="F7226" s="26">
        <v>1.2</v>
      </c>
    </row>
    <row r="7227" spans="2:6" ht="16.5" thickBot="1" x14ac:dyDescent="0.3">
      <c r="B7227" s="14">
        <v>46158</v>
      </c>
      <c r="C7227" s="15" t="s">
        <v>103</v>
      </c>
      <c r="D7227" s="16" t="s">
        <v>653</v>
      </c>
      <c r="E7227" s="17">
        <v>2</v>
      </c>
      <c r="F7227" s="18">
        <v>11.6</v>
      </c>
    </row>
    <row r="7228" spans="2:6" ht="16.5" thickBot="1" x14ac:dyDescent="0.3">
      <c r="B7228" s="14">
        <v>46158</v>
      </c>
      <c r="C7228" s="15" t="s">
        <v>108</v>
      </c>
      <c r="D7228" s="16" t="s">
        <v>364</v>
      </c>
      <c r="E7228" s="17">
        <v>8</v>
      </c>
      <c r="F7228" s="18">
        <v>44</v>
      </c>
    </row>
    <row r="7229" spans="2:6" ht="16.5" thickBot="1" x14ac:dyDescent="0.3">
      <c r="B7229" s="14">
        <v>46158</v>
      </c>
      <c r="C7229" s="15" t="s">
        <v>109</v>
      </c>
      <c r="D7229" s="16" t="s">
        <v>724</v>
      </c>
      <c r="E7229" s="17">
        <v>2</v>
      </c>
      <c r="F7229" s="18">
        <v>11.6</v>
      </c>
    </row>
    <row r="7230" spans="2:6" ht="16.5" thickBot="1" x14ac:dyDescent="0.3">
      <c r="B7230" s="14">
        <v>46158</v>
      </c>
      <c r="C7230" s="15" t="s">
        <v>139</v>
      </c>
      <c r="D7230" s="16" t="s">
        <v>395</v>
      </c>
      <c r="E7230" s="17">
        <v>1</v>
      </c>
      <c r="F7230" s="18">
        <v>5.5</v>
      </c>
    </row>
    <row r="7231" spans="2:6" ht="32.25" thickBot="1" x14ac:dyDescent="0.3">
      <c r="B7231" s="14">
        <v>46158</v>
      </c>
      <c r="C7231" s="15" t="s">
        <v>146</v>
      </c>
      <c r="D7231" s="16" t="s">
        <v>402</v>
      </c>
      <c r="E7231" s="17">
        <v>1</v>
      </c>
      <c r="F7231" s="18">
        <v>6.5</v>
      </c>
    </row>
    <row r="7232" spans="2:6" ht="16.5" thickBot="1" x14ac:dyDescent="0.3">
      <c r="B7232" s="14">
        <v>46158</v>
      </c>
      <c r="C7232" s="15" t="s">
        <v>149</v>
      </c>
      <c r="D7232" s="16" t="s">
        <v>706</v>
      </c>
      <c r="E7232" s="17">
        <v>1</v>
      </c>
      <c r="F7232" s="18">
        <v>5.5</v>
      </c>
    </row>
    <row r="7233" spans="2:6" ht="16.5" thickBot="1" x14ac:dyDescent="0.3">
      <c r="B7233" s="14">
        <v>46158</v>
      </c>
      <c r="C7233" s="15" t="s">
        <v>158</v>
      </c>
      <c r="D7233" s="16" t="s">
        <v>735</v>
      </c>
      <c r="E7233" s="17">
        <v>2</v>
      </c>
      <c r="F7233" s="18">
        <v>12</v>
      </c>
    </row>
    <row r="7234" spans="2:6" ht="16.5" thickBot="1" x14ac:dyDescent="0.3">
      <c r="B7234" s="14">
        <v>46158</v>
      </c>
      <c r="C7234" s="15" t="s">
        <v>163</v>
      </c>
      <c r="D7234" s="16" t="s">
        <v>696</v>
      </c>
      <c r="E7234" s="17">
        <v>1</v>
      </c>
      <c r="F7234" s="18">
        <v>5.8</v>
      </c>
    </row>
    <row r="7235" spans="2:6" ht="16.5" thickBot="1" x14ac:dyDescent="0.3">
      <c r="B7235" s="14">
        <v>46158</v>
      </c>
      <c r="C7235" s="15" t="s">
        <v>165</v>
      </c>
      <c r="D7235" s="16" t="s">
        <v>421</v>
      </c>
      <c r="E7235" s="17">
        <v>2</v>
      </c>
      <c r="F7235" s="18">
        <v>13</v>
      </c>
    </row>
    <row r="7236" spans="2:6" ht="16.5" thickBot="1" x14ac:dyDescent="0.3">
      <c r="B7236" s="14">
        <v>46158</v>
      </c>
      <c r="C7236" s="15" t="s">
        <v>179</v>
      </c>
      <c r="D7236" s="16" t="s">
        <v>712</v>
      </c>
      <c r="E7236" s="17">
        <v>1</v>
      </c>
      <c r="F7236" s="18">
        <v>5.5</v>
      </c>
    </row>
    <row r="7237" spans="2:6" ht="16.5" thickBot="1" x14ac:dyDescent="0.3">
      <c r="B7237" s="14">
        <v>46158</v>
      </c>
      <c r="C7237" s="15" t="s">
        <v>184</v>
      </c>
      <c r="D7237" s="16" t="s">
        <v>440</v>
      </c>
      <c r="E7237" s="17">
        <v>1</v>
      </c>
      <c r="F7237" s="18">
        <v>5.5</v>
      </c>
    </row>
    <row r="7238" spans="2:6" ht="16.5" thickBot="1" x14ac:dyDescent="0.3">
      <c r="B7238" s="14">
        <v>46158</v>
      </c>
      <c r="C7238" s="15" t="s">
        <v>186</v>
      </c>
      <c r="D7238" s="16" t="s">
        <v>442</v>
      </c>
      <c r="E7238" s="17">
        <v>2</v>
      </c>
      <c r="F7238" s="18">
        <v>11</v>
      </c>
    </row>
    <row r="7239" spans="2:6" ht="16.5" thickBot="1" x14ac:dyDescent="0.3">
      <c r="B7239" s="14">
        <v>46158</v>
      </c>
      <c r="C7239" s="15" t="s">
        <v>196</v>
      </c>
      <c r="D7239" s="16" t="s">
        <v>692</v>
      </c>
      <c r="E7239" s="17">
        <v>3</v>
      </c>
      <c r="F7239" s="18">
        <v>19.5</v>
      </c>
    </row>
    <row r="7240" spans="2:6" ht="16.5" thickBot="1" x14ac:dyDescent="0.3">
      <c r="B7240" s="14">
        <v>46158</v>
      </c>
      <c r="C7240" s="15" t="s">
        <v>205</v>
      </c>
      <c r="D7240" s="16" t="s">
        <v>461</v>
      </c>
      <c r="E7240" s="17">
        <v>1</v>
      </c>
      <c r="F7240" s="18">
        <v>5.7</v>
      </c>
    </row>
    <row r="7241" spans="2:6" ht="16.5" thickBot="1" x14ac:dyDescent="0.3">
      <c r="B7241" s="14">
        <v>46158</v>
      </c>
      <c r="C7241" s="15" t="s">
        <v>213</v>
      </c>
      <c r="D7241" s="16" t="s">
        <v>469</v>
      </c>
      <c r="E7241" s="17">
        <v>1</v>
      </c>
      <c r="F7241" s="18">
        <v>5.8</v>
      </c>
    </row>
    <row r="7242" spans="2:6" ht="16.5" thickBot="1" x14ac:dyDescent="0.3">
      <c r="B7242" s="14">
        <v>46158</v>
      </c>
      <c r="C7242" s="15" t="s">
        <v>214</v>
      </c>
      <c r="D7242" s="16" t="s">
        <v>654</v>
      </c>
      <c r="E7242" s="17">
        <v>1</v>
      </c>
      <c r="F7242" s="18">
        <v>5.8</v>
      </c>
    </row>
    <row r="7243" spans="2:6" ht="16.5" thickBot="1" x14ac:dyDescent="0.3">
      <c r="B7243" s="14">
        <v>46158</v>
      </c>
      <c r="C7243" s="15" t="s">
        <v>216</v>
      </c>
      <c r="D7243" s="16" t="s">
        <v>472</v>
      </c>
      <c r="E7243" s="17">
        <v>1</v>
      </c>
      <c r="F7243" s="18">
        <v>6.3</v>
      </c>
    </row>
    <row r="7244" spans="2:6" ht="16.5" thickBot="1" x14ac:dyDescent="0.3">
      <c r="B7244" s="14">
        <v>46158</v>
      </c>
      <c r="C7244" s="15" t="s">
        <v>218</v>
      </c>
      <c r="D7244" s="16" t="s">
        <v>655</v>
      </c>
      <c r="E7244" s="17">
        <v>2</v>
      </c>
      <c r="F7244" s="18">
        <v>11</v>
      </c>
    </row>
    <row r="7245" spans="2:6" ht="16.5" thickBot="1" x14ac:dyDescent="0.3">
      <c r="B7245" s="14">
        <v>46158</v>
      </c>
      <c r="C7245" s="15" t="s">
        <v>220</v>
      </c>
      <c r="D7245" s="16" t="s">
        <v>656</v>
      </c>
      <c r="E7245" s="17">
        <v>2</v>
      </c>
      <c r="F7245" s="18">
        <v>11</v>
      </c>
    </row>
    <row r="7246" spans="2:6" ht="16.5" thickBot="1" x14ac:dyDescent="0.3">
      <c r="B7246" s="14">
        <v>46158</v>
      </c>
      <c r="C7246" s="15" t="s">
        <v>223</v>
      </c>
      <c r="D7246" s="16" t="s">
        <v>479</v>
      </c>
      <c r="E7246" s="17">
        <v>2</v>
      </c>
      <c r="F7246" s="18">
        <v>11.6</v>
      </c>
    </row>
    <row r="7247" spans="2:6" ht="16.5" thickBot="1" x14ac:dyDescent="0.3">
      <c r="B7247" s="14">
        <v>46158</v>
      </c>
      <c r="C7247" s="15" t="s">
        <v>226</v>
      </c>
      <c r="D7247" s="16" t="s">
        <v>482</v>
      </c>
      <c r="E7247" s="17">
        <v>1</v>
      </c>
      <c r="F7247" s="18">
        <v>5.8</v>
      </c>
    </row>
    <row r="7248" spans="2:6" ht="16.5" thickBot="1" x14ac:dyDescent="0.3">
      <c r="B7248" s="14">
        <v>46158</v>
      </c>
      <c r="C7248" s="15" t="s">
        <v>227</v>
      </c>
      <c r="D7248" s="16" t="s">
        <v>483</v>
      </c>
      <c r="E7248" s="17">
        <v>1</v>
      </c>
      <c r="F7248" s="18">
        <v>6.5</v>
      </c>
    </row>
    <row r="7249" spans="2:6" ht="16.5" thickBot="1" x14ac:dyDescent="0.3">
      <c r="B7249" s="14">
        <v>46158</v>
      </c>
      <c r="C7249" s="15" t="s">
        <v>230</v>
      </c>
      <c r="D7249" s="16" t="s">
        <v>690</v>
      </c>
      <c r="E7249" s="17">
        <v>3</v>
      </c>
      <c r="F7249" s="18">
        <v>19.5</v>
      </c>
    </row>
    <row r="7250" spans="2:6" ht="16.5" thickBot="1" x14ac:dyDescent="0.3">
      <c r="B7250" s="14">
        <v>46158</v>
      </c>
      <c r="C7250" s="15">
        <v>10017</v>
      </c>
      <c r="D7250" s="16" t="s">
        <v>691</v>
      </c>
      <c r="E7250" s="17">
        <v>1</v>
      </c>
      <c r="F7250" s="18">
        <v>9.4</v>
      </c>
    </row>
    <row r="7251" spans="2:6" ht="16.5" thickBot="1" x14ac:dyDescent="0.3">
      <c r="B7251" s="14">
        <v>46158</v>
      </c>
      <c r="C7251" s="15">
        <v>10229</v>
      </c>
      <c r="D7251" s="16" t="s">
        <v>744</v>
      </c>
      <c r="E7251" s="17">
        <v>1</v>
      </c>
      <c r="F7251" s="18">
        <v>9</v>
      </c>
    </row>
    <row r="7252" spans="2:6" ht="16.5" thickBot="1" x14ac:dyDescent="0.3">
      <c r="B7252" s="14">
        <v>46158</v>
      </c>
      <c r="C7252" s="15" t="s">
        <v>119</v>
      </c>
      <c r="D7252" s="16" t="s">
        <v>657</v>
      </c>
      <c r="E7252" s="17">
        <v>1</v>
      </c>
      <c r="F7252" s="18">
        <v>5.5</v>
      </c>
    </row>
    <row r="7253" spans="2:6" ht="16.5" thickBot="1" x14ac:dyDescent="0.3">
      <c r="B7253" s="14">
        <v>46158</v>
      </c>
      <c r="C7253" s="15" t="s">
        <v>131</v>
      </c>
      <c r="D7253" s="16" t="s">
        <v>387</v>
      </c>
      <c r="E7253" s="17">
        <v>1</v>
      </c>
      <c r="F7253" s="18">
        <v>5.5</v>
      </c>
    </row>
    <row r="7254" spans="2:6" ht="16.5" thickBot="1" x14ac:dyDescent="0.3">
      <c r="B7254" s="14">
        <v>46158</v>
      </c>
      <c r="C7254" s="15" t="s">
        <v>148</v>
      </c>
      <c r="D7254" s="16" t="s">
        <v>404</v>
      </c>
      <c r="E7254" s="17">
        <v>2</v>
      </c>
      <c r="F7254" s="18">
        <v>10</v>
      </c>
    </row>
    <row r="7255" spans="2:6" ht="16.5" thickBot="1" x14ac:dyDescent="0.3">
      <c r="B7255" s="14">
        <v>46158</v>
      </c>
      <c r="C7255" s="15" t="s">
        <v>153</v>
      </c>
      <c r="D7255" s="16" t="s">
        <v>685</v>
      </c>
      <c r="E7255" s="17">
        <v>1</v>
      </c>
      <c r="F7255" s="18">
        <v>4.5</v>
      </c>
    </row>
    <row r="7256" spans="2:6" ht="15.75" x14ac:dyDescent="0.25">
      <c r="B7256" s="22">
        <v>46158</v>
      </c>
      <c r="C7256" s="23">
        <v>10193</v>
      </c>
      <c r="D7256" s="24" t="s">
        <v>731</v>
      </c>
      <c r="E7256" s="25">
        <v>1</v>
      </c>
      <c r="F7256" s="26">
        <v>2.5</v>
      </c>
    </row>
    <row r="7257" spans="2:6" ht="16.5" thickBot="1" x14ac:dyDescent="0.3">
      <c r="B7257" s="14">
        <v>46159</v>
      </c>
      <c r="C7257" s="15" t="s">
        <v>103</v>
      </c>
      <c r="D7257" s="16" t="s">
        <v>653</v>
      </c>
      <c r="E7257" s="17">
        <v>1</v>
      </c>
      <c r="F7257" s="18">
        <v>5.8</v>
      </c>
    </row>
    <row r="7258" spans="2:6" ht="16.5" thickBot="1" x14ac:dyDescent="0.3">
      <c r="B7258" s="14">
        <v>46159</v>
      </c>
      <c r="C7258" s="15" t="s">
        <v>108</v>
      </c>
      <c r="D7258" s="16" t="s">
        <v>364</v>
      </c>
      <c r="E7258" s="17">
        <v>12</v>
      </c>
      <c r="F7258" s="18">
        <v>66</v>
      </c>
    </row>
    <row r="7259" spans="2:6" ht="16.5" thickBot="1" x14ac:dyDescent="0.3">
      <c r="B7259" s="14">
        <v>46159</v>
      </c>
      <c r="C7259" s="15" t="s">
        <v>109</v>
      </c>
      <c r="D7259" s="16" t="s">
        <v>724</v>
      </c>
      <c r="E7259" s="17">
        <v>1</v>
      </c>
      <c r="F7259" s="18">
        <v>5.8</v>
      </c>
    </row>
    <row r="7260" spans="2:6" ht="16.5" thickBot="1" x14ac:dyDescent="0.3">
      <c r="B7260" s="14">
        <v>46159</v>
      </c>
      <c r="C7260" s="15" t="s">
        <v>139</v>
      </c>
      <c r="D7260" s="16" t="s">
        <v>395</v>
      </c>
      <c r="E7260" s="17">
        <v>3</v>
      </c>
      <c r="F7260" s="18">
        <v>16.5</v>
      </c>
    </row>
    <row r="7261" spans="2:6" ht="16.5" thickBot="1" x14ac:dyDescent="0.3">
      <c r="B7261" s="14">
        <v>46159</v>
      </c>
      <c r="C7261" s="15" t="s">
        <v>158</v>
      </c>
      <c r="D7261" s="16" t="s">
        <v>735</v>
      </c>
      <c r="E7261" s="17">
        <v>3</v>
      </c>
      <c r="F7261" s="18">
        <v>18</v>
      </c>
    </row>
    <row r="7262" spans="2:6" ht="16.5" thickBot="1" x14ac:dyDescent="0.3">
      <c r="B7262" s="14">
        <v>46159</v>
      </c>
      <c r="C7262" s="15" t="s">
        <v>160</v>
      </c>
      <c r="D7262" s="16" t="s">
        <v>416</v>
      </c>
      <c r="E7262" s="17">
        <v>1</v>
      </c>
      <c r="F7262" s="18">
        <v>5.8</v>
      </c>
    </row>
    <row r="7263" spans="2:6" ht="16.5" thickBot="1" x14ac:dyDescent="0.3">
      <c r="B7263" s="14">
        <v>46159</v>
      </c>
      <c r="C7263" s="15" t="s">
        <v>164</v>
      </c>
      <c r="D7263" s="16" t="s">
        <v>420</v>
      </c>
      <c r="E7263" s="17">
        <v>1</v>
      </c>
      <c r="F7263" s="18">
        <v>5.5</v>
      </c>
    </row>
    <row r="7264" spans="2:6" ht="16.5" thickBot="1" x14ac:dyDescent="0.3">
      <c r="B7264" s="14">
        <v>46159</v>
      </c>
      <c r="C7264" s="15" t="s">
        <v>166</v>
      </c>
      <c r="D7264" s="16" t="s">
        <v>642</v>
      </c>
      <c r="E7264" s="17">
        <v>1</v>
      </c>
      <c r="F7264" s="18">
        <v>5.8</v>
      </c>
    </row>
    <row r="7265" spans="2:6" ht="16.5" thickBot="1" x14ac:dyDescent="0.3">
      <c r="B7265" s="14">
        <v>46159</v>
      </c>
      <c r="C7265" s="15" t="s">
        <v>169</v>
      </c>
      <c r="D7265" s="16" t="s">
        <v>425</v>
      </c>
      <c r="E7265" s="17">
        <v>1</v>
      </c>
      <c r="F7265" s="18">
        <v>6.3</v>
      </c>
    </row>
    <row r="7266" spans="2:6" ht="16.5" thickBot="1" x14ac:dyDescent="0.3">
      <c r="B7266" s="14">
        <v>46159</v>
      </c>
      <c r="C7266" s="15" t="s">
        <v>170</v>
      </c>
      <c r="D7266" s="16" t="s">
        <v>676</v>
      </c>
      <c r="E7266" s="17">
        <v>1</v>
      </c>
      <c r="F7266" s="18">
        <v>5.5</v>
      </c>
    </row>
    <row r="7267" spans="2:6" ht="16.5" thickBot="1" x14ac:dyDescent="0.3">
      <c r="B7267" s="14">
        <v>46159</v>
      </c>
      <c r="C7267" s="15" t="s">
        <v>176</v>
      </c>
      <c r="D7267" s="16" t="s">
        <v>432</v>
      </c>
      <c r="E7267" s="17">
        <v>1</v>
      </c>
      <c r="F7267" s="18">
        <v>5.8</v>
      </c>
    </row>
    <row r="7268" spans="2:6" ht="16.5" thickBot="1" x14ac:dyDescent="0.3">
      <c r="B7268" s="14">
        <v>46159</v>
      </c>
      <c r="C7268" s="15" t="s">
        <v>179</v>
      </c>
      <c r="D7268" s="16" t="s">
        <v>712</v>
      </c>
      <c r="E7268" s="17">
        <v>1</v>
      </c>
      <c r="F7268" s="18">
        <v>5.5</v>
      </c>
    </row>
    <row r="7269" spans="2:6" ht="16.5" thickBot="1" x14ac:dyDescent="0.3">
      <c r="B7269" s="14">
        <v>46159</v>
      </c>
      <c r="C7269" s="15" t="s">
        <v>184</v>
      </c>
      <c r="D7269" s="16" t="s">
        <v>440</v>
      </c>
      <c r="E7269" s="17">
        <v>4</v>
      </c>
      <c r="F7269" s="18">
        <v>22</v>
      </c>
    </row>
    <row r="7270" spans="2:6" ht="16.5" thickBot="1" x14ac:dyDescent="0.3">
      <c r="B7270" s="14">
        <v>46159</v>
      </c>
      <c r="C7270" s="15" t="s">
        <v>190</v>
      </c>
      <c r="D7270" s="16" t="s">
        <v>446</v>
      </c>
      <c r="E7270" s="17">
        <v>1</v>
      </c>
      <c r="F7270" s="18">
        <v>5.5</v>
      </c>
    </row>
    <row r="7271" spans="2:6" ht="16.5" thickBot="1" x14ac:dyDescent="0.3">
      <c r="B7271" s="14">
        <v>46159</v>
      </c>
      <c r="C7271" s="15" t="s">
        <v>192</v>
      </c>
      <c r="D7271" s="16" t="s">
        <v>448</v>
      </c>
      <c r="E7271" s="17">
        <v>1</v>
      </c>
      <c r="F7271" s="18">
        <v>5.5</v>
      </c>
    </row>
    <row r="7272" spans="2:6" ht="16.5" thickBot="1" x14ac:dyDescent="0.3">
      <c r="B7272" s="14">
        <v>46159</v>
      </c>
      <c r="C7272" s="15" t="s">
        <v>196</v>
      </c>
      <c r="D7272" s="16" t="s">
        <v>692</v>
      </c>
      <c r="E7272" s="17">
        <v>2</v>
      </c>
      <c r="F7272" s="18">
        <v>13</v>
      </c>
    </row>
    <row r="7273" spans="2:6" ht="16.5" thickBot="1" x14ac:dyDescent="0.3">
      <c r="B7273" s="14">
        <v>46159</v>
      </c>
      <c r="C7273" s="15" t="s">
        <v>201</v>
      </c>
      <c r="D7273" s="16" t="s">
        <v>664</v>
      </c>
      <c r="E7273" s="17">
        <v>6</v>
      </c>
      <c r="F7273" s="18">
        <v>34.799999999999997</v>
      </c>
    </row>
    <row r="7274" spans="2:6" ht="16.5" thickBot="1" x14ac:dyDescent="0.3">
      <c r="B7274" s="14">
        <v>46159</v>
      </c>
      <c r="C7274" s="15" t="s">
        <v>213</v>
      </c>
      <c r="D7274" s="16" t="s">
        <v>469</v>
      </c>
      <c r="E7274" s="17">
        <v>1</v>
      </c>
      <c r="F7274" s="18">
        <v>5.8</v>
      </c>
    </row>
    <row r="7275" spans="2:6" ht="16.5" thickBot="1" x14ac:dyDescent="0.3">
      <c r="B7275" s="14">
        <v>46159</v>
      </c>
      <c r="C7275" s="15" t="s">
        <v>216</v>
      </c>
      <c r="D7275" s="16" t="s">
        <v>472</v>
      </c>
      <c r="E7275" s="17">
        <v>2</v>
      </c>
      <c r="F7275" s="18">
        <v>12.6</v>
      </c>
    </row>
    <row r="7276" spans="2:6" ht="16.5" thickBot="1" x14ac:dyDescent="0.3">
      <c r="B7276" s="14">
        <v>46159</v>
      </c>
      <c r="C7276" s="15" t="s">
        <v>218</v>
      </c>
      <c r="D7276" s="16" t="s">
        <v>655</v>
      </c>
      <c r="E7276" s="17">
        <v>2</v>
      </c>
      <c r="F7276" s="18">
        <v>11</v>
      </c>
    </row>
    <row r="7277" spans="2:6" ht="16.5" thickBot="1" x14ac:dyDescent="0.3">
      <c r="B7277" s="14">
        <v>46159</v>
      </c>
      <c r="C7277" s="15" t="s">
        <v>227</v>
      </c>
      <c r="D7277" s="16" t="s">
        <v>483</v>
      </c>
      <c r="E7277" s="17">
        <v>1</v>
      </c>
      <c r="F7277" s="18">
        <v>6.5</v>
      </c>
    </row>
    <row r="7278" spans="2:6" ht="16.5" thickBot="1" x14ac:dyDescent="0.3">
      <c r="B7278" s="14">
        <v>46159</v>
      </c>
      <c r="C7278" s="15" t="s">
        <v>230</v>
      </c>
      <c r="D7278" s="16" t="s">
        <v>690</v>
      </c>
      <c r="E7278" s="17">
        <v>1</v>
      </c>
      <c r="F7278" s="18">
        <v>6.5</v>
      </c>
    </row>
    <row r="7279" spans="2:6" ht="16.5" thickBot="1" x14ac:dyDescent="0.3">
      <c r="B7279" s="14">
        <v>46159</v>
      </c>
      <c r="C7279" s="15" t="s">
        <v>233</v>
      </c>
      <c r="D7279" s="16" t="s">
        <v>709</v>
      </c>
      <c r="E7279" s="17">
        <v>1</v>
      </c>
      <c r="F7279" s="18">
        <v>5.5</v>
      </c>
    </row>
    <row r="7280" spans="2:6" ht="16.5" thickBot="1" x14ac:dyDescent="0.3">
      <c r="B7280" s="14">
        <v>46159</v>
      </c>
      <c r="C7280" s="15" t="s">
        <v>235</v>
      </c>
      <c r="D7280" s="16" t="s">
        <v>702</v>
      </c>
      <c r="E7280" s="17">
        <v>1</v>
      </c>
      <c r="F7280" s="18">
        <v>5.8</v>
      </c>
    </row>
    <row r="7281" spans="2:6" ht="16.5" thickBot="1" x14ac:dyDescent="0.3">
      <c r="B7281" s="14">
        <v>46159</v>
      </c>
      <c r="C7281" s="15" t="s">
        <v>206</v>
      </c>
      <c r="D7281" s="16" t="s">
        <v>462</v>
      </c>
      <c r="E7281" s="17">
        <v>1</v>
      </c>
      <c r="F7281" s="18">
        <v>3.1</v>
      </c>
    </row>
    <row r="7282" spans="2:6" ht="16.5" thickBot="1" x14ac:dyDescent="0.3">
      <c r="B7282" s="14">
        <v>46159</v>
      </c>
      <c r="C7282" s="15" t="s">
        <v>198</v>
      </c>
      <c r="D7282" s="16" t="s">
        <v>686</v>
      </c>
      <c r="E7282" s="17">
        <v>1</v>
      </c>
      <c r="F7282" s="18">
        <v>8</v>
      </c>
    </row>
    <row r="7283" spans="2:6" ht="16.5" thickBot="1" x14ac:dyDescent="0.3">
      <c r="B7283" s="14">
        <v>46159</v>
      </c>
      <c r="C7283" s="15">
        <v>10017</v>
      </c>
      <c r="D7283" s="16" t="s">
        <v>691</v>
      </c>
      <c r="E7283" s="17">
        <v>1</v>
      </c>
      <c r="F7283" s="18">
        <v>9.4</v>
      </c>
    </row>
    <row r="7284" spans="2:6" ht="16.5" thickBot="1" x14ac:dyDescent="0.3">
      <c r="B7284" s="14">
        <v>46159</v>
      </c>
      <c r="C7284" s="15" t="s">
        <v>119</v>
      </c>
      <c r="D7284" s="16" t="s">
        <v>657</v>
      </c>
      <c r="E7284" s="17">
        <v>1</v>
      </c>
      <c r="F7284" s="18">
        <v>5.5</v>
      </c>
    </row>
    <row r="7285" spans="2:6" ht="16.5" thickBot="1" x14ac:dyDescent="0.3">
      <c r="B7285" s="14">
        <v>46159</v>
      </c>
      <c r="C7285" s="15" t="s">
        <v>140</v>
      </c>
      <c r="D7285" s="16" t="s">
        <v>396</v>
      </c>
      <c r="E7285" s="17">
        <v>3</v>
      </c>
      <c r="F7285" s="18">
        <v>15</v>
      </c>
    </row>
    <row r="7286" spans="2:6" ht="15.75" x14ac:dyDescent="0.25">
      <c r="B7286" s="22">
        <v>46159</v>
      </c>
      <c r="C7286" s="23">
        <v>10193</v>
      </c>
      <c r="D7286" s="24" t="s">
        <v>731</v>
      </c>
      <c r="E7286" s="25">
        <v>1</v>
      </c>
      <c r="F7286" s="26">
        <v>2.5</v>
      </c>
    </row>
    <row r="7287" spans="2:6" ht="16.5" thickBot="1" x14ac:dyDescent="0.3">
      <c r="B7287" s="14">
        <v>46160</v>
      </c>
      <c r="C7287" s="15" t="s">
        <v>103</v>
      </c>
      <c r="D7287" s="16" t="s">
        <v>653</v>
      </c>
      <c r="E7287" s="17">
        <v>4</v>
      </c>
      <c r="F7287" s="18">
        <v>23.2</v>
      </c>
    </row>
    <row r="7288" spans="2:6" ht="16.5" thickBot="1" x14ac:dyDescent="0.3">
      <c r="B7288" s="14">
        <v>46160</v>
      </c>
      <c r="C7288" s="15" t="s">
        <v>108</v>
      </c>
      <c r="D7288" s="16" t="s">
        <v>364</v>
      </c>
      <c r="E7288" s="17">
        <v>9</v>
      </c>
      <c r="F7288" s="18">
        <v>49.5</v>
      </c>
    </row>
    <row r="7289" spans="2:6" ht="16.5" thickBot="1" x14ac:dyDescent="0.3">
      <c r="B7289" s="14">
        <v>46160</v>
      </c>
      <c r="C7289" s="15" t="s">
        <v>114</v>
      </c>
      <c r="D7289" s="16" t="s">
        <v>370</v>
      </c>
      <c r="E7289" s="17">
        <v>1</v>
      </c>
      <c r="F7289" s="18">
        <v>5.5</v>
      </c>
    </row>
    <row r="7290" spans="2:6" ht="16.5" thickBot="1" x14ac:dyDescent="0.3">
      <c r="B7290" s="14">
        <v>46160</v>
      </c>
      <c r="C7290" s="15" t="s">
        <v>125</v>
      </c>
      <c r="D7290" s="16" t="s">
        <v>381</v>
      </c>
      <c r="E7290" s="17">
        <v>1</v>
      </c>
      <c r="F7290" s="18">
        <v>5.5</v>
      </c>
    </row>
    <row r="7291" spans="2:6" ht="16.5" thickBot="1" x14ac:dyDescent="0.3">
      <c r="B7291" s="14">
        <v>46160</v>
      </c>
      <c r="C7291" s="15" t="s">
        <v>139</v>
      </c>
      <c r="D7291" s="16" t="s">
        <v>395</v>
      </c>
      <c r="E7291" s="17">
        <v>3</v>
      </c>
      <c r="F7291" s="18">
        <v>16.5</v>
      </c>
    </row>
    <row r="7292" spans="2:6" ht="16.5" thickBot="1" x14ac:dyDescent="0.3">
      <c r="B7292" s="14">
        <v>46160</v>
      </c>
      <c r="C7292" s="15" t="s">
        <v>149</v>
      </c>
      <c r="D7292" s="16" t="s">
        <v>706</v>
      </c>
      <c r="E7292" s="17">
        <v>3</v>
      </c>
      <c r="F7292" s="18">
        <v>16.5</v>
      </c>
    </row>
    <row r="7293" spans="2:6" ht="32.25" thickBot="1" x14ac:dyDescent="0.3">
      <c r="B7293" s="14">
        <v>46160</v>
      </c>
      <c r="C7293" s="15" t="s">
        <v>150</v>
      </c>
      <c r="D7293" s="16" t="s">
        <v>406</v>
      </c>
      <c r="E7293" s="17">
        <v>4</v>
      </c>
      <c r="F7293" s="18">
        <v>22</v>
      </c>
    </row>
    <row r="7294" spans="2:6" ht="16.5" thickBot="1" x14ac:dyDescent="0.3">
      <c r="B7294" s="14">
        <v>46160</v>
      </c>
      <c r="C7294" s="15" t="s">
        <v>152</v>
      </c>
      <c r="D7294" s="16" t="s">
        <v>408</v>
      </c>
      <c r="E7294" s="17">
        <v>1</v>
      </c>
      <c r="F7294" s="18">
        <v>5.5</v>
      </c>
    </row>
    <row r="7295" spans="2:6" ht="16.5" thickBot="1" x14ac:dyDescent="0.3">
      <c r="B7295" s="14">
        <v>46160</v>
      </c>
      <c r="C7295" s="15" t="s">
        <v>158</v>
      </c>
      <c r="D7295" s="16" t="s">
        <v>735</v>
      </c>
      <c r="E7295" s="17">
        <v>2</v>
      </c>
      <c r="F7295" s="18">
        <v>12</v>
      </c>
    </row>
    <row r="7296" spans="2:6" ht="16.5" thickBot="1" x14ac:dyDescent="0.3">
      <c r="B7296" s="14">
        <v>46160</v>
      </c>
      <c r="C7296" s="15" t="s">
        <v>161</v>
      </c>
      <c r="D7296" s="16" t="s">
        <v>417</v>
      </c>
      <c r="E7296" s="17">
        <v>1</v>
      </c>
      <c r="F7296" s="18">
        <v>5.5</v>
      </c>
    </row>
    <row r="7297" spans="2:6" ht="16.5" thickBot="1" x14ac:dyDescent="0.3">
      <c r="B7297" s="14">
        <v>46160</v>
      </c>
      <c r="C7297" s="15" t="s">
        <v>163</v>
      </c>
      <c r="D7297" s="16" t="s">
        <v>696</v>
      </c>
      <c r="E7297" s="17">
        <v>1</v>
      </c>
      <c r="F7297" s="18">
        <v>5.8</v>
      </c>
    </row>
    <row r="7298" spans="2:6" ht="16.5" thickBot="1" x14ac:dyDescent="0.3">
      <c r="B7298" s="14">
        <v>46160</v>
      </c>
      <c r="C7298" s="15" t="s">
        <v>164</v>
      </c>
      <c r="D7298" s="16" t="s">
        <v>420</v>
      </c>
      <c r="E7298" s="17">
        <v>1</v>
      </c>
      <c r="F7298" s="18">
        <v>5.5</v>
      </c>
    </row>
    <row r="7299" spans="2:6" ht="16.5" thickBot="1" x14ac:dyDescent="0.3">
      <c r="B7299" s="14">
        <v>46160</v>
      </c>
      <c r="C7299" s="15" t="s">
        <v>165</v>
      </c>
      <c r="D7299" s="16" t="s">
        <v>421</v>
      </c>
      <c r="E7299" s="17">
        <v>1</v>
      </c>
      <c r="F7299" s="18">
        <v>6.5</v>
      </c>
    </row>
    <row r="7300" spans="2:6" ht="16.5" thickBot="1" x14ac:dyDescent="0.3">
      <c r="B7300" s="14">
        <v>46160</v>
      </c>
      <c r="C7300" s="15" t="s">
        <v>169</v>
      </c>
      <c r="D7300" s="16" t="s">
        <v>425</v>
      </c>
      <c r="E7300" s="17">
        <v>2</v>
      </c>
      <c r="F7300" s="18">
        <v>12.6</v>
      </c>
    </row>
    <row r="7301" spans="2:6" ht="16.5" thickBot="1" x14ac:dyDescent="0.3">
      <c r="B7301" s="14">
        <v>46160</v>
      </c>
      <c r="C7301" s="15" t="s">
        <v>176</v>
      </c>
      <c r="D7301" s="16" t="s">
        <v>432</v>
      </c>
      <c r="E7301" s="17">
        <v>2</v>
      </c>
      <c r="F7301" s="18">
        <v>11.6</v>
      </c>
    </row>
    <row r="7302" spans="2:6" ht="16.5" thickBot="1" x14ac:dyDescent="0.3">
      <c r="B7302" s="14">
        <v>46160</v>
      </c>
      <c r="C7302" s="15" t="s">
        <v>179</v>
      </c>
      <c r="D7302" s="16" t="s">
        <v>712</v>
      </c>
      <c r="E7302" s="17">
        <v>3</v>
      </c>
      <c r="F7302" s="18">
        <v>16.5</v>
      </c>
    </row>
    <row r="7303" spans="2:6" ht="16.5" thickBot="1" x14ac:dyDescent="0.3">
      <c r="B7303" s="14">
        <v>46160</v>
      </c>
      <c r="C7303" s="15" t="s">
        <v>184</v>
      </c>
      <c r="D7303" s="16" t="s">
        <v>440</v>
      </c>
      <c r="E7303" s="17">
        <v>1</v>
      </c>
      <c r="F7303" s="18">
        <v>5.5</v>
      </c>
    </row>
    <row r="7304" spans="2:6" ht="16.5" thickBot="1" x14ac:dyDescent="0.3">
      <c r="B7304" s="14">
        <v>46160</v>
      </c>
      <c r="C7304" s="15" t="s">
        <v>196</v>
      </c>
      <c r="D7304" s="16" t="s">
        <v>692</v>
      </c>
      <c r="E7304" s="17">
        <v>2</v>
      </c>
      <c r="F7304" s="18">
        <v>13</v>
      </c>
    </row>
    <row r="7305" spans="2:6" ht="16.5" thickBot="1" x14ac:dyDescent="0.3">
      <c r="B7305" s="14">
        <v>46160</v>
      </c>
      <c r="C7305" s="15" t="s">
        <v>201</v>
      </c>
      <c r="D7305" s="16" t="s">
        <v>664</v>
      </c>
      <c r="E7305" s="17">
        <v>2</v>
      </c>
      <c r="F7305" s="18">
        <v>11.6</v>
      </c>
    </row>
    <row r="7306" spans="2:6" ht="16.5" thickBot="1" x14ac:dyDescent="0.3">
      <c r="B7306" s="14">
        <v>46160</v>
      </c>
      <c r="C7306" s="15" t="s">
        <v>205</v>
      </c>
      <c r="D7306" s="16" t="s">
        <v>461</v>
      </c>
      <c r="E7306" s="17">
        <v>1</v>
      </c>
      <c r="F7306" s="18">
        <v>5.7</v>
      </c>
    </row>
    <row r="7307" spans="2:6" ht="16.5" thickBot="1" x14ac:dyDescent="0.3">
      <c r="B7307" s="14">
        <v>46160</v>
      </c>
      <c r="C7307" s="15" t="s">
        <v>213</v>
      </c>
      <c r="D7307" s="16" t="s">
        <v>469</v>
      </c>
      <c r="E7307" s="17">
        <v>3</v>
      </c>
      <c r="F7307" s="18">
        <v>17.399999999999999</v>
      </c>
    </row>
    <row r="7308" spans="2:6" ht="16.5" thickBot="1" x14ac:dyDescent="0.3">
      <c r="B7308" s="14">
        <v>46160</v>
      </c>
      <c r="C7308" s="15" t="s">
        <v>216</v>
      </c>
      <c r="D7308" s="16" t="s">
        <v>472</v>
      </c>
      <c r="E7308" s="17">
        <v>3</v>
      </c>
      <c r="F7308" s="18">
        <v>18.899999999999999</v>
      </c>
    </row>
    <row r="7309" spans="2:6" ht="16.5" thickBot="1" x14ac:dyDescent="0.3">
      <c r="B7309" s="14">
        <v>46160</v>
      </c>
      <c r="C7309" s="15" t="s">
        <v>218</v>
      </c>
      <c r="D7309" s="16" t="s">
        <v>655</v>
      </c>
      <c r="E7309" s="17">
        <v>4</v>
      </c>
      <c r="F7309" s="18">
        <v>22</v>
      </c>
    </row>
    <row r="7310" spans="2:6" ht="16.5" thickBot="1" x14ac:dyDescent="0.3">
      <c r="B7310" s="14">
        <v>46160</v>
      </c>
      <c r="C7310" s="15" t="s">
        <v>220</v>
      </c>
      <c r="D7310" s="16" t="s">
        <v>656</v>
      </c>
      <c r="E7310" s="17">
        <v>3</v>
      </c>
      <c r="F7310" s="18">
        <v>16.5</v>
      </c>
    </row>
    <row r="7311" spans="2:6" ht="16.5" thickBot="1" x14ac:dyDescent="0.3">
      <c r="B7311" s="14">
        <v>46160</v>
      </c>
      <c r="C7311" s="15" t="s">
        <v>223</v>
      </c>
      <c r="D7311" s="16" t="s">
        <v>479</v>
      </c>
      <c r="E7311" s="17">
        <v>1</v>
      </c>
      <c r="F7311" s="18">
        <v>5.8</v>
      </c>
    </row>
    <row r="7312" spans="2:6" ht="16.5" thickBot="1" x14ac:dyDescent="0.3">
      <c r="B7312" s="14">
        <v>46160</v>
      </c>
      <c r="C7312" s="15" t="s">
        <v>227</v>
      </c>
      <c r="D7312" s="16" t="s">
        <v>483</v>
      </c>
      <c r="E7312" s="17">
        <v>3</v>
      </c>
      <c r="F7312" s="18">
        <v>19.5</v>
      </c>
    </row>
    <row r="7313" spans="2:6" ht="16.5" thickBot="1" x14ac:dyDescent="0.3">
      <c r="B7313" s="14">
        <v>46160</v>
      </c>
      <c r="C7313" s="15" t="s">
        <v>230</v>
      </c>
      <c r="D7313" s="16" t="s">
        <v>690</v>
      </c>
      <c r="E7313" s="17">
        <v>1</v>
      </c>
      <c r="F7313" s="18">
        <v>6.5</v>
      </c>
    </row>
    <row r="7314" spans="2:6" ht="16.5" thickBot="1" x14ac:dyDescent="0.3">
      <c r="B7314" s="14">
        <v>46160</v>
      </c>
      <c r="C7314" s="15" t="s">
        <v>233</v>
      </c>
      <c r="D7314" s="16" t="s">
        <v>709</v>
      </c>
      <c r="E7314" s="17">
        <v>1</v>
      </c>
      <c r="F7314" s="18">
        <v>5.5</v>
      </c>
    </row>
    <row r="7315" spans="2:6" ht="16.5" thickBot="1" x14ac:dyDescent="0.3">
      <c r="B7315" s="14">
        <v>46160</v>
      </c>
      <c r="C7315" s="15" t="s">
        <v>234</v>
      </c>
      <c r="D7315" s="16" t="s">
        <v>728</v>
      </c>
      <c r="E7315" s="17">
        <v>2</v>
      </c>
      <c r="F7315" s="18">
        <v>13.6</v>
      </c>
    </row>
    <row r="7316" spans="2:6" ht="16.5" thickBot="1" x14ac:dyDescent="0.3">
      <c r="B7316" s="14">
        <v>46160</v>
      </c>
      <c r="C7316" s="15" t="s">
        <v>235</v>
      </c>
      <c r="D7316" s="16" t="s">
        <v>702</v>
      </c>
      <c r="E7316" s="17">
        <v>2</v>
      </c>
      <c r="F7316" s="18">
        <v>11.6</v>
      </c>
    </row>
    <row r="7317" spans="2:6" ht="16.5" thickBot="1" x14ac:dyDescent="0.3">
      <c r="B7317" s="14">
        <v>46160</v>
      </c>
      <c r="C7317" s="15" t="s">
        <v>236</v>
      </c>
      <c r="D7317" s="16" t="s">
        <v>644</v>
      </c>
      <c r="E7317" s="17">
        <v>1</v>
      </c>
      <c r="F7317" s="18">
        <v>6.5</v>
      </c>
    </row>
    <row r="7318" spans="2:6" ht="16.5" thickBot="1" x14ac:dyDescent="0.3">
      <c r="B7318" s="14">
        <v>46160</v>
      </c>
      <c r="C7318" s="15" t="s">
        <v>198</v>
      </c>
      <c r="D7318" s="16" t="s">
        <v>686</v>
      </c>
      <c r="E7318" s="17">
        <v>1</v>
      </c>
      <c r="F7318" s="18">
        <v>8</v>
      </c>
    </row>
    <row r="7319" spans="2:6" ht="16.5" thickBot="1" x14ac:dyDescent="0.3">
      <c r="B7319" s="14">
        <v>46160</v>
      </c>
      <c r="C7319" s="15">
        <v>10025</v>
      </c>
      <c r="D7319" s="16" t="s">
        <v>697</v>
      </c>
      <c r="E7319" s="17">
        <v>1</v>
      </c>
      <c r="F7319" s="18">
        <v>7.9</v>
      </c>
    </row>
    <row r="7320" spans="2:6" ht="16.5" thickBot="1" x14ac:dyDescent="0.3">
      <c r="B7320" s="14">
        <v>46160</v>
      </c>
      <c r="C7320" s="15">
        <v>10203</v>
      </c>
      <c r="D7320" s="16" t="s">
        <v>736</v>
      </c>
      <c r="E7320" s="17">
        <v>1</v>
      </c>
      <c r="F7320" s="18">
        <v>8.9</v>
      </c>
    </row>
    <row r="7321" spans="2:6" ht="16.5" thickBot="1" x14ac:dyDescent="0.3">
      <c r="B7321" s="14">
        <v>46160</v>
      </c>
      <c r="C7321" s="15">
        <v>10210</v>
      </c>
      <c r="D7321" s="16" t="s">
        <v>758</v>
      </c>
      <c r="E7321" s="17">
        <v>1</v>
      </c>
      <c r="F7321" s="18">
        <v>8.9</v>
      </c>
    </row>
    <row r="7322" spans="2:6" ht="16.5" thickBot="1" x14ac:dyDescent="0.3">
      <c r="B7322" s="14">
        <v>46160</v>
      </c>
      <c r="C7322" s="15">
        <v>10233</v>
      </c>
      <c r="D7322" s="16" t="s">
        <v>752</v>
      </c>
      <c r="E7322" s="17">
        <v>1</v>
      </c>
      <c r="F7322" s="18">
        <v>9</v>
      </c>
    </row>
    <row r="7323" spans="2:6" ht="16.5" thickBot="1" x14ac:dyDescent="0.3">
      <c r="B7323" s="14">
        <v>46160</v>
      </c>
      <c r="C7323" s="15">
        <v>10240</v>
      </c>
      <c r="D7323" s="16" t="s">
        <v>766</v>
      </c>
      <c r="E7323" s="17">
        <v>1</v>
      </c>
      <c r="F7323" s="18">
        <v>10</v>
      </c>
    </row>
    <row r="7324" spans="2:6" ht="16.5" thickBot="1" x14ac:dyDescent="0.3">
      <c r="B7324" s="14">
        <v>46160</v>
      </c>
      <c r="C7324" s="15" t="s">
        <v>116</v>
      </c>
      <c r="D7324" s="16" t="s">
        <v>665</v>
      </c>
      <c r="E7324" s="17">
        <v>1</v>
      </c>
      <c r="F7324" s="18">
        <v>5.5</v>
      </c>
    </row>
    <row r="7325" spans="2:6" ht="16.5" thickBot="1" x14ac:dyDescent="0.3">
      <c r="B7325" s="14">
        <v>46160</v>
      </c>
      <c r="C7325" s="15" t="s">
        <v>119</v>
      </c>
      <c r="D7325" s="16" t="s">
        <v>657</v>
      </c>
      <c r="E7325" s="17">
        <v>4</v>
      </c>
      <c r="F7325" s="18">
        <v>22</v>
      </c>
    </row>
    <row r="7326" spans="2:6" ht="16.5" thickBot="1" x14ac:dyDescent="0.3">
      <c r="B7326" s="14">
        <v>46160</v>
      </c>
      <c r="C7326" s="15" t="s">
        <v>120</v>
      </c>
      <c r="D7326" s="16" t="s">
        <v>693</v>
      </c>
      <c r="E7326" s="17">
        <v>1</v>
      </c>
      <c r="F7326" s="18">
        <v>5.5</v>
      </c>
    </row>
    <row r="7327" spans="2:6" ht="16.5" thickBot="1" x14ac:dyDescent="0.3">
      <c r="B7327" s="14">
        <v>46160</v>
      </c>
      <c r="C7327" s="15" t="s">
        <v>121</v>
      </c>
      <c r="D7327" s="16" t="s">
        <v>658</v>
      </c>
      <c r="E7327" s="17">
        <v>1</v>
      </c>
      <c r="F7327" s="18">
        <v>5.5</v>
      </c>
    </row>
    <row r="7328" spans="2:6" ht="16.5" thickBot="1" x14ac:dyDescent="0.3">
      <c r="B7328" s="14">
        <v>46160</v>
      </c>
      <c r="C7328" s="15" t="s">
        <v>131</v>
      </c>
      <c r="D7328" s="16" t="s">
        <v>387</v>
      </c>
      <c r="E7328" s="17">
        <v>4</v>
      </c>
      <c r="F7328" s="18">
        <v>22</v>
      </c>
    </row>
    <row r="7329" spans="2:6" ht="16.5" thickBot="1" x14ac:dyDescent="0.3">
      <c r="B7329" s="14">
        <v>46160</v>
      </c>
      <c r="C7329" s="15" t="s">
        <v>140</v>
      </c>
      <c r="D7329" s="16" t="s">
        <v>396</v>
      </c>
      <c r="E7329" s="17">
        <v>1</v>
      </c>
      <c r="F7329" s="18">
        <v>5</v>
      </c>
    </row>
    <row r="7330" spans="2:6" ht="16.5" thickBot="1" x14ac:dyDescent="0.3">
      <c r="B7330" s="14">
        <v>46160</v>
      </c>
      <c r="C7330" s="15" t="s">
        <v>144</v>
      </c>
      <c r="D7330" s="16" t="s">
        <v>400</v>
      </c>
      <c r="E7330" s="17">
        <v>1</v>
      </c>
      <c r="F7330" s="18">
        <v>5</v>
      </c>
    </row>
    <row r="7331" spans="2:6" ht="16.5" thickBot="1" x14ac:dyDescent="0.3">
      <c r="B7331" s="14">
        <v>46160</v>
      </c>
      <c r="C7331" s="15">
        <v>10</v>
      </c>
      <c r="D7331" s="16" t="s">
        <v>700</v>
      </c>
      <c r="E7331" s="17">
        <v>1</v>
      </c>
      <c r="F7331" s="18">
        <v>1</v>
      </c>
    </row>
    <row r="7332" spans="2:6" ht="16.5" thickBot="1" x14ac:dyDescent="0.3">
      <c r="B7332" s="14">
        <v>46160</v>
      </c>
      <c r="C7332" s="15">
        <v>10008</v>
      </c>
      <c r="D7332" s="16" t="s">
        <v>652</v>
      </c>
      <c r="E7332" s="17">
        <v>2</v>
      </c>
      <c r="F7332" s="18">
        <v>4.4000000000000004</v>
      </c>
    </row>
    <row r="7333" spans="2:6" ht="16.5" thickBot="1" x14ac:dyDescent="0.3">
      <c r="B7333" s="14">
        <v>46160</v>
      </c>
      <c r="C7333" s="15">
        <v>10009</v>
      </c>
      <c r="D7333" s="16" t="s">
        <v>660</v>
      </c>
      <c r="E7333" s="17">
        <v>1</v>
      </c>
      <c r="F7333" s="18">
        <v>1.5</v>
      </c>
    </row>
    <row r="7334" spans="2:6" ht="16.5" thickBot="1" x14ac:dyDescent="0.3">
      <c r="B7334" s="14">
        <v>46160</v>
      </c>
      <c r="C7334" s="15">
        <v>10155</v>
      </c>
      <c r="D7334" s="16" t="s">
        <v>701</v>
      </c>
      <c r="E7334" s="17">
        <v>1</v>
      </c>
      <c r="F7334" s="18">
        <v>1.7</v>
      </c>
    </row>
    <row r="7335" spans="2:6" ht="16.5" thickBot="1" x14ac:dyDescent="0.3">
      <c r="B7335" s="14">
        <v>46160</v>
      </c>
      <c r="C7335" s="15">
        <v>10193</v>
      </c>
      <c r="D7335" s="16" t="s">
        <v>731</v>
      </c>
      <c r="E7335" s="17">
        <v>1</v>
      </c>
      <c r="F7335" s="18">
        <v>2.5</v>
      </c>
    </row>
    <row r="7336" spans="2:6" ht="15.75" x14ac:dyDescent="0.25">
      <c r="B7336" s="22">
        <v>46160</v>
      </c>
      <c r="C7336" s="23">
        <v>10194</v>
      </c>
      <c r="D7336" s="24" t="s">
        <v>730</v>
      </c>
      <c r="E7336" s="25">
        <v>2</v>
      </c>
      <c r="F7336" s="26">
        <v>3.4</v>
      </c>
    </row>
    <row r="7337" spans="2:6" ht="16.5" thickBot="1" x14ac:dyDescent="0.3">
      <c r="B7337" s="14">
        <v>46162</v>
      </c>
      <c r="C7337" s="15" t="s">
        <v>103</v>
      </c>
      <c r="D7337" s="16" t="s">
        <v>653</v>
      </c>
      <c r="E7337" s="17">
        <v>1</v>
      </c>
      <c r="F7337" s="18">
        <v>5.8</v>
      </c>
    </row>
    <row r="7338" spans="2:6" ht="16.5" thickBot="1" x14ac:dyDescent="0.3">
      <c r="B7338" s="14">
        <v>46162</v>
      </c>
      <c r="C7338" s="15" t="s">
        <v>108</v>
      </c>
      <c r="D7338" s="16" t="s">
        <v>364</v>
      </c>
      <c r="E7338" s="17">
        <v>6</v>
      </c>
      <c r="F7338" s="18">
        <v>33</v>
      </c>
    </row>
    <row r="7339" spans="2:6" ht="16.5" thickBot="1" x14ac:dyDescent="0.3">
      <c r="B7339" s="14">
        <v>46162</v>
      </c>
      <c r="C7339" s="15" t="s">
        <v>139</v>
      </c>
      <c r="D7339" s="16" t="s">
        <v>395</v>
      </c>
      <c r="E7339" s="17">
        <v>3</v>
      </c>
      <c r="F7339" s="18">
        <v>16.5</v>
      </c>
    </row>
    <row r="7340" spans="2:6" ht="16.5" thickBot="1" x14ac:dyDescent="0.3">
      <c r="B7340" s="14">
        <v>46162</v>
      </c>
      <c r="C7340" s="15" t="s">
        <v>149</v>
      </c>
      <c r="D7340" s="16" t="s">
        <v>706</v>
      </c>
      <c r="E7340" s="17">
        <v>1</v>
      </c>
      <c r="F7340" s="18">
        <v>5.5</v>
      </c>
    </row>
    <row r="7341" spans="2:6" ht="16.5" thickBot="1" x14ac:dyDescent="0.3">
      <c r="B7341" s="14">
        <v>46162</v>
      </c>
      <c r="C7341" s="15" t="s">
        <v>160</v>
      </c>
      <c r="D7341" s="16" t="s">
        <v>416</v>
      </c>
      <c r="E7341" s="17">
        <v>1</v>
      </c>
      <c r="F7341" s="18">
        <v>5.8</v>
      </c>
    </row>
    <row r="7342" spans="2:6" ht="16.5" thickBot="1" x14ac:dyDescent="0.3">
      <c r="B7342" s="14">
        <v>46162</v>
      </c>
      <c r="C7342" s="15" t="s">
        <v>165</v>
      </c>
      <c r="D7342" s="16" t="s">
        <v>421</v>
      </c>
      <c r="E7342" s="17">
        <v>2</v>
      </c>
      <c r="F7342" s="18">
        <v>13</v>
      </c>
    </row>
    <row r="7343" spans="2:6" ht="16.5" thickBot="1" x14ac:dyDescent="0.3">
      <c r="B7343" s="14">
        <v>46162</v>
      </c>
      <c r="C7343" s="15" t="s">
        <v>169</v>
      </c>
      <c r="D7343" s="16" t="s">
        <v>425</v>
      </c>
      <c r="E7343" s="17">
        <v>1</v>
      </c>
      <c r="F7343" s="18">
        <v>6.3</v>
      </c>
    </row>
    <row r="7344" spans="2:6" ht="16.5" thickBot="1" x14ac:dyDescent="0.3">
      <c r="B7344" s="14">
        <v>46162</v>
      </c>
      <c r="C7344" s="15" t="s">
        <v>171</v>
      </c>
      <c r="D7344" s="16" t="s">
        <v>670</v>
      </c>
      <c r="E7344" s="17">
        <v>1</v>
      </c>
      <c r="F7344" s="18">
        <v>6</v>
      </c>
    </row>
    <row r="7345" spans="2:6" ht="16.5" thickBot="1" x14ac:dyDescent="0.3">
      <c r="B7345" s="14">
        <v>46162</v>
      </c>
      <c r="C7345" s="15" t="s">
        <v>179</v>
      </c>
      <c r="D7345" s="16" t="s">
        <v>712</v>
      </c>
      <c r="E7345" s="17">
        <v>1</v>
      </c>
      <c r="F7345" s="18">
        <v>5.5</v>
      </c>
    </row>
    <row r="7346" spans="2:6" ht="16.5" thickBot="1" x14ac:dyDescent="0.3">
      <c r="B7346" s="14">
        <v>46162</v>
      </c>
      <c r="C7346" s="15" t="s">
        <v>182</v>
      </c>
      <c r="D7346" s="16" t="s">
        <v>711</v>
      </c>
      <c r="E7346" s="17">
        <v>1</v>
      </c>
      <c r="F7346" s="18">
        <v>5.5</v>
      </c>
    </row>
    <row r="7347" spans="2:6" ht="16.5" thickBot="1" x14ac:dyDescent="0.3">
      <c r="B7347" s="14">
        <v>46162</v>
      </c>
      <c r="C7347" s="15" t="s">
        <v>184</v>
      </c>
      <c r="D7347" s="16" t="s">
        <v>440</v>
      </c>
      <c r="E7347" s="17">
        <v>1</v>
      </c>
      <c r="F7347" s="18">
        <v>5.5</v>
      </c>
    </row>
    <row r="7348" spans="2:6" ht="16.5" thickBot="1" x14ac:dyDescent="0.3">
      <c r="B7348" s="14">
        <v>46162</v>
      </c>
      <c r="C7348" s="15" t="s">
        <v>186</v>
      </c>
      <c r="D7348" s="16" t="s">
        <v>442</v>
      </c>
      <c r="E7348" s="17">
        <v>1</v>
      </c>
      <c r="F7348" s="18">
        <v>5.5</v>
      </c>
    </row>
    <row r="7349" spans="2:6" ht="16.5" thickBot="1" x14ac:dyDescent="0.3">
      <c r="B7349" s="14">
        <v>46162</v>
      </c>
      <c r="C7349" s="15" t="s">
        <v>191</v>
      </c>
      <c r="D7349" s="16" t="s">
        <v>447</v>
      </c>
      <c r="E7349" s="17">
        <v>2</v>
      </c>
      <c r="F7349" s="18">
        <v>11</v>
      </c>
    </row>
    <row r="7350" spans="2:6" ht="16.5" thickBot="1" x14ac:dyDescent="0.3">
      <c r="B7350" s="14">
        <v>46162</v>
      </c>
      <c r="C7350" s="15" t="s">
        <v>196</v>
      </c>
      <c r="D7350" s="16" t="s">
        <v>692</v>
      </c>
      <c r="E7350" s="17">
        <v>1</v>
      </c>
      <c r="F7350" s="18">
        <v>6.5</v>
      </c>
    </row>
    <row r="7351" spans="2:6" ht="16.5" thickBot="1" x14ac:dyDescent="0.3">
      <c r="B7351" s="14">
        <v>46162</v>
      </c>
      <c r="C7351" s="15" t="s">
        <v>213</v>
      </c>
      <c r="D7351" s="16" t="s">
        <v>469</v>
      </c>
      <c r="E7351" s="17">
        <v>1</v>
      </c>
      <c r="F7351" s="18">
        <v>5.8</v>
      </c>
    </row>
    <row r="7352" spans="2:6" ht="16.5" thickBot="1" x14ac:dyDescent="0.3">
      <c r="B7352" s="14">
        <v>46162</v>
      </c>
      <c r="C7352" s="15" t="s">
        <v>216</v>
      </c>
      <c r="D7352" s="16" t="s">
        <v>472</v>
      </c>
      <c r="E7352" s="17">
        <v>5</v>
      </c>
      <c r="F7352" s="18">
        <v>31.5</v>
      </c>
    </row>
    <row r="7353" spans="2:6" ht="16.5" thickBot="1" x14ac:dyDescent="0.3">
      <c r="B7353" s="14">
        <v>46162</v>
      </c>
      <c r="C7353" s="15" t="s">
        <v>218</v>
      </c>
      <c r="D7353" s="16" t="s">
        <v>655</v>
      </c>
      <c r="E7353" s="17">
        <v>2</v>
      </c>
      <c r="F7353" s="18">
        <v>11</v>
      </c>
    </row>
    <row r="7354" spans="2:6" ht="16.5" thickBot="1" x14ac:dyDescent="0.3">
      <c r="B7354" s="14">
        <v>46162</v>
      </c>
      <c r="C7354" s="15" t="s">
        <v>220</v>
      </c>
      <c r="D7354" s="16" t="s">
        <v>656</v>
      </c>
      <c r="E7354" s="17">
        <v>2</v>
      </c>
      <c r="F7354" s="18">
        <v>11</v>
      </c>
    </row>
    <row r="7355" spans="2:6" ht="16.5" thickBot="1" x14ac:dyDescent="0.3">
      <c r="B7355" s="14">
        <v>46162</v>
      </c>
      <c r="C7355" s="15" t="s">
        <v>229</v>
      </c>
      <c r="D7355" s="16" t="s">
        <v>759</v>
      </c>
      <c r="E7355" s="17">
        <v>2</v>
      </c>
      <c r="F7355" s="18">
        <v>13</v>
      </c>
    </row>
    <row r="7356" spans="2:6" ht="16.5" thickBot="1" x14ac:dyDescent="0.3">
      <c r="B7356" s="14">
        <v>46162</v>
      </c>
      <c r="C7356" s="15" t="s">
        <v>236</v>
      </c>
      <c r="D7356" s="16" t="s">
        <v>644</v>
      </c>
      <c r="E7356" s="17">
        <v>3</v>
      </c>
      <c r="F7356" s="18">
        <v>19.5</v>
      </c>
    </row>
    <row r="7357" spans="2:6" ht="16.5" thickBot="1" x14ac:dyDescent="0.3">
      <c r="B7357" s="14">
        <v>46162</v>
      </c>
      <c r="C7357" s="15" t="s">
        <v>199</v>
      </c>
      <c r="D7357" s="16" t="s">
        <v>674</v>
      </c>
      <c r="E7357" s="17">
        <v>1</v>
      </c>
      <c r="F7357" s="18">
        <v>8.3000000000000007</v>
      </c>
    </row>
    <row r="7358" spans="2:6" ht="16.5" thickBot="1" x14ac:dyDescent="0.3">
      <c r="B7358" s="14">
        <v>46162</v>
      </c>
      <c r="C7358" s="15" t="s">
        <v>204</v>
      </c>
      <c r="D7358" s="16" t="s">
        <v>668</v>
      </c>
      <c r="E7358" s="17">
        <v>1</v>
      </c>
      <c r="F7358" s="18">
        <v>8.3000000000000007</v>
      </c>
    </row>
    <row r="7359" spans="2:6" ht="16.5" thickBot="1" x14ac:dyDescent="0.3">
      <c r="B7359" s="14">
        <v>46162</v>
      </c>
      <c r="C7359" s="15" t="s">
        <v>116</v>
      </c>
      <c r="D7359" s="16" t="s">
        <v>665</v>
      </c>
      <c r="E7359" s="17">
        <v>1</v>
      </c>
      <c r="F7359" s="18">
        <v>5.5</v>
      </c>
    </row>
    <row r="7360" spans="2:6" ht="16.5" thickBot="1" x14ac:dyDescent="0.3">
      <c r="B7360" s="14">
        <v>46162</v>
      </c>
      <c r="C7360" s="15" t="s">
        <v>119</v>
      </c>
      <c r="D7360" s="16" t="s">
        <v>657</v>
      </c>
      <c r="E7360" s="17">
        <v>2</v>
      </c>
      <c r="F7360" s="18">
        <v>11</v>
      </c>
    </row>
    <row r="7361" spans="2:6" ht="16.5" thickBot="1" x14ac:dyDescent="0.3">
      <c r="B7361" s="14">
        <v>46162</v>
      </c>
      <c r="C7361" s="15" t="s">
        <v>121</v>
      </c>
      <c r="D7361" s="16" t="s">
        <v>658</v>
      </c>
      <c r="E7361" s="17">
        <v>1</v>
      </c>
      <c r="F7361" s="18">
        <v>5.5</v>
      </c>
    </row>
    <row r="7362" spans="2:6" ht="16.5" thickBot="1" x14ac:dyDescent="0.3">
      <c r="B7362" s="14">
        <v>46162</v>
      </c>
      <c r="C7362" s="15" t="s">
        <v>131</v>
      </c>
      <c r="D7362" s="16" t="s">
        <v>387</v>
      </c>
      <c r="E7362" s="17">
        <v>1</v>
      </c>
      <c r="F7362" s="18">
        <v>5.5</v>
      </c>
    </row>
    <row r="7363" spans="2:6" ht="15.75" x14ac:dyDescent="0.25">
      <c r="B7363" s="22">
        <v>46162</v>
      </c>
      <c r="C7363" s="23">
        <v>10</v>
      </c>
      <c r="D7363" s="24" t="s">
        <v>700</v>
      </c>
      <c r="E7363" s="25">
        <v>1</v>
      </c>
      <c r="F7363" s="26">
        <v>1</v>
      </c>
    </row>
    <row r="7364" spans="2:6" ht="16.5" thickBot="1" x14ac:dyDescent="0.3">
      <c r="B7364" s="14">
        <v>46162</v>
      </c>
      <c r="C7364" s="15" t="s">
        <v>103</v>
      </c>
      <c r="D7364" s="16" t="s">
        <v>653</v>
      </c>
      <c r="E7364" s="17">
        <v>1</v>
      </c>
      <c r="F7364" s="18">
        <v>5.8</v>
      </c>
    </row>
    <row r="7365" spans="2:6" ht="16.5" thickBot="1" x14ac:dyDescent="0.3">
      <c r="B7365" s="14">
        <v>46162</v>
      </c>
      <c r="C7365" s="15" t="s">
        <v>108</v>
      </c>
      <c r="D7365" s="16" t="s">
        <v>364</v>
      </c>
      <c r="E7365" s="17">
        <v>8</v>
      </c>
      <c r="F7365" s="18">
        <v>44</v>
      </c>
    </row>
    <row r="7366" spans="2:6" ht="16.5" thickBot="1" x14ac:dyDescent="0.3">
      <c r="B7366" s="14">
        <v>46162</v>
      </c>
      <c r="C7366" s="15" t="s">
        <v>114</v>
      </c>
      <c r="D7366" s="16" t="s">
        <v>370</v>
      </c>
      <c r="E7366" s="17">
        <v>1</v>
      </c>
      <c r="F7366" s="18">
        <v>5.5</v>
      </c>
    </row>
    <row r="7367" spans="2:6" ht="16.5" thickBot="1" x14ac:dyDescent="0.3">
      <c r="B7367" s="14">
        <v>46162</v>
      </c>
      <c r="C7367" s="15" t="s">
        <v>139</v>
      </c>
      <c r="D7367" s="16" t="s">
        <v>395</v>
      </c>
      <c r="E7367" s="17">
        <v>3</v>
      </c>
      <c r="F7367" s="18">
        <v>16.5</v>
      </c>
    </row>
    <row r="7368" spans="2:6" ht="32.25" thickBot="1" x14ac:dyDescent="0.3">
      <c r="B7368" s="14">
        <v>46162</v>
      </c>
      <c r="C7368" s="15" t="s">
        <v>150</v>
      </c>
      <c r="D7368" s="16" t="s">
        <v>406</v>
      </c>
      <c r="E7368" s="17">
        <v>1</v>
      </c>
      <c r="F7368" s="18">
        <v>5.5</v>
      </c>
    </row>
    <row r="7369" spans="2:6" ht="16.5" thickBot="1" x14ac:dyDescent="0.3">
      <c r="B7369" s="14">
        <v>46162</v>
      </c>
      <c r="C7369" s="15" t="s">
        <v>160</v>
      </c>
      <c r="D7369" s="16" t="s">
        <v>416</v>
      </c>
      <c r="E7369" s="17">
        <v>1</v>
      </c>
      <c r="F7369" s="18">
        <v>5.8</v>
      </c>
    </row>
    <row r="7370" spans="2:6" ht="16.5" thickBot="1" x14ac:dyDescent="0.3">
      <c r="B7370" s="14">
        <v>46162</v>
      </c>
      <c r="C7370" s="15" t="s">
        <v>161</v>
      </c>
      <c r="D7370" s="16" t="s">
        <v>417</v>
      </c>
      <c r="E7370" s="17">
        <v>1</v>
      </c>
      <c r="F7370" s="18">
        <v>5.5</v>
      </c>
    </row>
    <row r="7371" spans="2:6" ht="16.5" thickBot="1" x14ac:dyDescent="0.3">
      <c r="B7371" s="14">
        <v>46162</v>
      </c>
      <c r="C7371" s="15" t="s">
        <v>164</v>
      </c>
      <c r="D7371" s="16" t="s">
        <v>420</v>
      </c>
      <c r="E7371" s="17">
        <v>1</v>
      </c>
      <c r="F7371" s="18">
        <v>5.5</v>
      </c>
    </row>
    <row r="7372" spans="2:6" ht="16.5" thickBot="1" x14ac:dyDescent="0.3">
      <c r="B7372" s="14">
        <v>46162</v>
      </c>
      <c r="C7372" s="15" t="s">
        <v>165</v>
      </c>
      <c r="D7372" s="16" t="s">
        <v>421</v>
      </c>
      <c r="E7372" s="17">
        <v>1</v>
      </c>
      <c r="F7372" s="18">
        <v>6.5</v>
      </c>
    </row>
    <row r="7373" spans="2:6" ht="16.5" thickBot="1" x14ac:dyDescent="0.3">
      <c r="B7373" s="14">
        <v>46162</v>
      </c>
      <c r="C7373" s="15" t="s">
        <v>174</v>
      </c>
      <c r="D7373" s="16" t="s">
        <v>661</v>
      </c>
      <c r="E7373" s="17">
        <v>2</v>
      </c>
      <c r="F7373" s="18">
        <v>11.6</v>
      </c>
    </row>
    <row r="7374" spans="2:6" ht="16.5" thickBot="1" x14ac:dyDescent="0.3">
      <c r="B7374" s="14">
        <v>46162</v>
      </c>
      <c r="C7374" s="15" t="s">
        <v>179</v>
      </c>
      <c r="D7374" s="16" t="s">
        <v>712</v>
      </c>
      <c r="E7374" s="17">
        <v>1</v>
      </c>
      <c r="F7374" s="18">
        <v>5.5</v>
      </c>
    </row>
    <row r="7375" spans="2:6" ht="16.5" thickBot="1" x14ac:dyDescent="0.3">
      <c r="B7375" s="14">
        <v>46162</v>
      </c>
      <c r="C7375" s="15" t="s">
        <v>184</v>
      </c>
      <c r="D7375" s="16" t="s">
        <v>440</v>
      </c>
      <c r="E7375" s="17">
        <v>3</v>
      </c>
      <c r="F7375" s="18">
        <v>16.5</v>
      </c>
    </row>
    <row r="7376" spans="2:6" ht="16.5" thickBot="1" x14ac:dyDescent="0.3">
      <c r="B7376" s="14">
        <v>46162</v>
      </c>
      <c r="C7376" s="15" t="s">
        <v>186</v>
      </c>
      <c r="D7376" s="16" t="s">
        <v>442</v>
      </c>
      <c r="E7376" s="17">
        <v>1</v>
      </c>
      <c r="F7376" s="18">
        <v>5.5</v>
      </c>
    </row>
    <row r="7377" spans="2:6" ht="16.5" thickBot="1" x14ac:dyDescent="0.3">
      <c r="B7377" s="14">
        <v>46162</v>
      </c>
      <c r="C7377" s="15" t="s">
        <v>191</v>
      </c>
      <c r="D7377" s="16" t="s">
        <v>447</v>
      </c>
      <c r="E7377" s="17">
        <v>1</v>
      </c>
      <c r="F7377" s="18">
        <v>5.5</v>
      </c>
    </row>
    <row r="7378" spans="2:6" ht="16.5" thickBot="1" x14ac:dyDescent="0.3">
      <c r="B7378" s="14">
        <v>46162</v>
      </c>
      <c r="C7378" s="15" t="s">
        <v>196</v>
      </c>
      <c r="D7378" s="16" t="s">
        <v>692</v>
      </c>
      <c r="E7378" s="17">
        <v>1</v>
      </c>
      <c r="F7378" s="18">
        <v>6.5</v>
      </c>
    </row>
    <row r="7379" spans="2:6" ht="16.5" thickBot="1" x14ac:dyDescent="0.3">
      <c r="B7379" s="14">
        <v>46162</v>
      </c>
      <c r="C7379" s="15" t="s">
        <v>205</v>
      </c>
      <c r="D7379" s="16" t="s">
        <v>461</v>
      </c>
      <c r="E7379" s="17">
        <v>1</v>
      </c>
      <c r="F7379" s="18">
        <v>5.7</v>
      </c>
    </row>
    <row r="7380" spans="2:6" ht="16.5" thickBot="1" x14ac:dyDescent="0.3">
      <c r="B7380" s="14">
        <v>46162</v>
      </c>
      <c r="C7380" s="15" t="s">
        <v>213</v>
      </c>
      <c r="D7380" s="16" t="s">
        <v>469</v>
      </c>
      <c r="E7380" s="17">
        <v>1</v>
      </c>
      <c r="F7380" s="18">
        <v>5.8</v>
      </c>
    </row>
    <row r="7381" spans="2:6" ht="16.5" thickBot="1" x14ac:dyDescent="0.3">
      <c r="B7381" s="14">
        <v>46162</v>
      </c>
      <c r="C7381" s="15" t="s">
        <v>216</v>
      </c>
      <c r="D7381" s="16" t="s">
        <v>472</v>
      </c>
      <c r="E7381" s="17">
        <v>6</v>
      </c>
      <c r="F7381" s="18">
        <v>37.799999999999997</v>
      </c>
    </row>
    <row r="7382" spans="2:6" ht="16.5" thickBot="1" x14ac:dyDescent="0.3">
      <c r="B7382" s="14">
        <v>46162</v>
      </c>
      <c r="C7382" s="15" t="s">
        <v>218</v>
      </c>
      <c r="D7382" s="16" t="s">
        <v>655</v>
      </c>
      <c r="E7382" s="17">
        <v>1</v>
      </c>
      <c r="F7382" s="18">
        <v>5.5</v>
      </c>
    </row>
    <row r="7383" spans="2:6" ht="16.5" thickBot="1" x14ac:dyDescent="0.3">
      <c r="B7383" s="14">
        <v>46162</v>
      </c>
      <c r="C7383" s="15" t="s">
        <v>220</v>
      </c>
      <c r="D7383" s="16" t="s">
        <v>656</v>
      </c>
      <c r="E7383" s="17">
        <v>3</v>
      </c>
      <c r="F7383" s="18">
        <v>16.5</v>
      </c>
    </row>
    <row r="7384" spans="2:6" ht="16.5" thickBot="1" x14ac:dyDescent="0.3">
      <c r="B7384" s="14">
        <v>46162</v>
      </c>
      <c r="C7384" s="15" t="s">
        <v>223</v>
      </c>
      <c r="D7384" s="16" t="s">
        <v>479</v>
      </c>
      <c r="E7384" s="17">
        <v>1</v>
      </c>
      <c r="F7384" s="18">
        <v>5.8</v>
      </c>
    </row>
    <row r="7385" spans="2:6" ht="16.5" thickBot="1" x14ac:dyDescent="0.3">
      <c r="B7385" s="14">
        <v>46162</v>
      </c>
      <c r="C7385" s="15" t="s">
        <v>227</v>
      </c>
      <c r="D7385" s="16" t="s">
        <v>483</v>
      </c>
      <c r="E7385" s="17">
        <v>1</v>
      </c>
      <c r="F7385" s="18">
        <v>6.5</v>
      </c>
    </row>
    <row r="7386" spans="2:6" ht="16.5" thickBot="1" x14ac:dyDescent="0.3">
      <c r="B7386" s="14">
        <v>46162</v>
      </c>
      <c r="C7386" s="15" t="s">
        <v>230</v>
      </c>
      <c r="D7386" s="16" t="s">
        <v>690</v>
      </c>
      <c r="E7386" s="17">
        <v>2</v>
      </c>
      <c r="F7386" s="18">
        <v>13</v>
      </c>
    </row>
    <row r="7387" spans="2:6" ht="16.5" thickBot="1" x14ac:dyDescent="0.3">
      <c r="B7387" s="14">
        <v>46162</v>
      </c>
      <c r="C7387" s="15" t="s">
        <v>233</v>
      </c>
      <c r="D7387" s="16" t="s">
        <v>709</v>
      </c>
      <c r="E7387" s="17">
        <v>1</v>
      </c>
      <c r="F7387" s="18">
        <v>5.5</v>
      </c>
    </row>
    <row r="7388" spans="2:6" ht="16.5" thickBot="1" x14ac:dyDescent="0.3">
      <c r="B7388" s="14">
        <v>46162</v>
      </c>
      <c r="C7388" s="15" t="s">
        <v>236</v>
      </c>
      <c r="D7388" s="16" t="s">
        <v>644</v>
      </c>
      <c r="E7388" s="17">
        <v>1</v>
      </c>
      <c r="F7388" s="18">
        <v>6.5</v>
      </c>
    </row>
    <row r="7389" spans="2:6" ht="16.5" thickBot="1" x14ac:dyDescent="0.3">
      <c r="B7389" s="14">
        <v>46162</v>
      </c>
      <c r="C7389" s="15" t="s">
        <v>204</v>
      </c>
      <c r="D7389" s="16" t="s">
        <v>668</v>
      </c>
      <c r="E7389" s="17">
        <v>1</v>
      </c>
      <c r="F7389" s="18">
        <v>8.3000000000000007</v>
      </c>
    </row>
    <row r="7390" spans="2:6" ht="16.5" thickBot="1" x14ac:dyDescent="0.3">
      <c r="B7390" s="14">
        <v>46162</v>
      </c>
      <c r="C7390" s="15">
        <v>10232</v>
      </c>
      <c r="D7390" s="16" t="s">
        <v>767</v>
      </c>
      <c r="E7390" s="17">
        <v>1</v>
      </c>
      <c r="F7390" s="18">
        <v>9</v>
      </c>
    </row>
    <row r="7391" spans="2:6" ht="16.5" thickBot="1" x14ac:dyDescent="0.3">
      <c r="B7391" s="14">
        <v>46162</v>
      </c>
      <c r="C7391" s="15" t="s">
        <v>116</v>
      </c>
      <c r="D7391" s="16" t="s">
        <v>665</v>
      </c>
      <c r="E7391" s="17">
        <v>1</v>
      </c>
      <c r="F7391" s="18">
        <v>5.5</v>
      </c>
    </row>
    <row r="7392" spans="2:6" ht="16.5" thickBot="1" x14ac:dyDescent="0.3">
      <c r="B7392" s="14">
        <v>46162</v>
      </c>
      <c r="C7392" s="15" t="s">
        <v>119</v>
      </c>
      <c r="D7392" s="16" t="s">
        <v>657</v>
      </c>
      <c r="E7392" s="17">
        <v>3</v>
      </c>
      <c r="F7392" s="18">
        <v>16.5</v>
      </c>
    </row>
    <row r="7393" spans="2:6" ht="16.5" thickBot="1" x14ac:dyDescent="0.3">
      <c r="B7393" s="14">
        <v>46162</v>
      </c>
      <c r="C7393" s="15" t="s">
        <v>121</v>
      </c>
      <c r="D7393" s="16" t="s">
        <v>658</v>
      </c>
      <c r="E7393" s="17">
        <v>1</v>
      </c>
      <c r="F7393" s="18">
        <v>5.5</v>
      </c>
    </row>
    <row r="7394" spans="2:6" ht="16.5" thickBot="1" x14ac:dyDescent="0.3">
      <c r="B7394" s="14">
        <v>46162</v>
      </c>
      <c r="C7394" s="15" t="s">
        <v>131</v>
      </c>
      <c r="D7394" s="16" t="s">
        <v>387</v>
      </c>
      <c r="E7394" s="17">
        <v>6</v>
      </c>
      <c r="F7394" s="18">
        <v>33</v>
      </c>
    </row>
    <row r="7395" spans="2:6" ht="16.5" thickBot="1" x14ac:dyDescent="0.3">
      <c r="B7395" s="14">
        <v>46162</v>
      </c>
      <c r="C7395" s="15" t="s">
        <v>140</v>
      </c>
      <c r="D7395" s="16" t="s">
        <v>396</v>
      </c>
      <c r="E7395" s="17">
        <v>3</v>
      </c>
      <c r="F7395" s="18">
        <v>15</v>
      </c>
    </row>
    <row r="7396" spans="2:6" ht="16.5" thickBot="1" x14ac:dyDescent="0.3">
      <c r="B7396" s="14">
        <v>46162</v>
      </c>
      <c r="C7396" s="15">
        <v>10</v>
      </c>
      <c r="D7396" s="16" t="s">
        <v>700</v>
      </c>
      <c r="E7396" s="17">
        <v>2</v>
      </c>
      <c r="F7396" s="18">
        <v>2</v>
      </c>
    </row>
    <row r="7397" spans="2:6" ht="16.5" thickBot="1" x14ac:dyDescent="0.3">
      <c r="B7397" s="14">
        <v>46162</v>
      </c>
      <c r="C7397" s="15">
        <v>10155</v>
      </c>
      <c r="D7397" s="16" t="s">
        <v>701</v>
      </c>
      <c r="E7397" s="17">
        <v>1</v>
      </c>
      <c r="F7397" s="18">
        <v>1.7</v>
      </c>
    </row>
    <row r="7398" spans="2:6" ht="15.75" x14ac:dyDescent="0.25">
      <c r="B7398" s="22">
        <v>46162</v>
      </c>
      <c r="C7398" s="23">
        <v>10224</v>
      </c>
      <c r="D7398" s="24" t="s">
        <v>743</v>
      </c>
      <c r="E7398" s="25">
        <v>1</v>
      </c>
      <c r="F7398" s="26">
        <v>1.2</v>
      </c>
    </row>
    <row r="7399" spans="2:6" ht="16.5" thickBot="1" x14ac:dyDescent="0.3">
      <c r="B7399" s="14">
        <v>46163</v>
      </c>
      <c r="C7399" s="15" t="s">
        <v>103</v>
      </c>
      <c r="D7399" s="16" t="s">
        <v>653</v>
      </c>
      <c r="E7399" s="17">
        <v>3</v>
      </c>
      <c r="F7399" s="18">
        <v>17.399999999999999</v>
      </c>
    </row>
    <row r="7400" spans="2:6" ht="16.5" thickBot="1" x14ac:dyDescent="0.3">
      <c r="B7400" s="14">
        <v>46163</v>
      </c>
      <c r="C7400" s="15" t="s">
        <v>108</v>
      </c>
      <c r="D7400" s="16" t="s">
        <v>364</v>
      </c>
      <c r="E7400" s="17">
        <v>2</v>
      </c>
      <c r="F7400" s="18">
        <v>11</v>
      </c>
    </row>
    <row r="7401" spans="2:6" ht="16.5" thickBot="1" x14ac:dyDescent="0.3">
      <c r="B7401" s="14">
        <v>46163</v>
      </c>
      <c r="C7401" s="15" t="s">
        <v>109</v>
      </c>
      <c r="D7401" s="16" t="s">
        <v>724</v>
      </c>
      <c r="E7401" s="17">
        <v>1</v>
      </c>
      <c r="F7401" s="18">
        <v>5.8</v>
      </c>
    </row>
    <row r="7402" spans="2:6" ht="16.5" thickBot="1" x14ac:dyDescent="0.3">
      <c r="B7402" s="14">
        <v>46163</v>
      </c>
      <c r="C7402" s="15" t="s">
        <v>125</v>
      </c>
      <c r="D7402" s="16" t="s">
        <v>381</v>
      </c>
      <c r="E7402" s="17">
        <v>2</v>
      </c>
      <c r="F7402" s="18">
        <v>11</v>
      </c>
    </row>
    <row r="7403" spans="2:6" ht="16.5" thickBot="1" x14ac:dyDescent="0.3">
      <c r="B7403" s="14">
        <v>46163</v>
      </c>
      <c r="C7403" s="15" t="s">
        <v>139</v>
      </c>
      <c r="D7403" s="16" t="s">
        <v>395</v>
      </c>
      <c r="E7403" s="17">
        <v>3</v>
      </c>
      <c r="F7403" s="18">
        <v>16.5</v>
      </c>
    </row>
    <row r="7404" spans="2:6" ht="16.5" thickBot="1" x14ac:dyDescent="0.3">
      <c r="B7404" s="14">
        <v>46163</v>
      </c>
      <c r="C7404" s="15" t="s">
        <v>163</v>
      </c>
      <c r="D7404" s="16" t="s">
        <v>696</v>
      </c>
      <c r="E7404" s="17">
        <v>1</v>
      </c>
      <c r="F7404" s="18">
        <v>5.8</v>
      </c>
    </row>
    <row r="7405" spans="2:6" ht="16.5" thickBot="1" x14ac:dyDescent="0.3">
      <c r="B7405" s="14">
        <v>46163</v>
      </c>
      <c r="C7405" s="15" t="s">
        <v>164</v>
      </c>
      <c r="D7405" s="16" t="s">
        <v>420</v>
      </c>
      <c r="E7405" s="17">
        <v>2</v>
      </c>
      <c r="F7405" s="18">
        <v>11</v>
      </c>
    </row>
    <row r="7406" spans="2:6" ht="16.5" thickBot="1" x14ac:dyDescent="0.3">
      <c r="B7406" s="14">
        <v>46163</v>
      </c>
      <c r="C7406" s="15" t="s">
        <v>165</v>
      </c>
      <c r="D7406" s="16" t="s">
        <v>421</v>
      </c>
      <c r="E7406" s="17">
        <v>1</v>
      </c>
      <c r="F7406" s="18">
        <v>6.5</v>
      </c>
    </row>
    <row r="7407" spans="2:6" ht="16.5" thickBot="1" x14ac:dyDescent="0.3">
      <c r="B7407" s="14">
        <v>46163</v>
      </c>
      <c r="C7407" s="15" t="s">
        <v>167</v>
      </c>
      <c r="D7407" s="16" t="s">
        <v>678</v>
      </c>
      <c r="E7407" s="17">
        <v>1</v>
      </c>
      <c r="F7407" s="18">
        <v>5.8</v>
      </c>
    </row>
    <row r="7408" spans="2:6" ht="16.5" thickBot="1" x14ac:dyDescent="0.3">
      <c r="B7408" s="14">
        <v>46163</v>
      </c>
      <c r="C7408" s="15" t="s">
        <v>171</v>
      </c>
      <c r="D7408" s="16" t="s">
        <v>670</v>
      </c>
      <c r="E7408" s="17">
        <v>1</v>
      </c>
      <c r="F7408" s="18">
        <v>6</v>
      </c>
    </row>
    <row r="7409" spans="2:6" ht="16.5" thickBot="1" x14ac:dyDescent="0.3">
      <c r="B7409" s="14">
        <v>46163</v>
      </c>
      <c r="C7409" s="15" t="s">
        <v>174</v>
      </c>
      <c r="D7409" s="16" t="s">
        <v>661</v>
      </c>
      <c r="E7409" s="17">
        <v>1</v>
      </c>
      <c r="F7409" s="18">
        <v>5.8</v>
      </c>
    </row>
    <row r="7410" spans="2:6" ht="16.5" thickBot="1" x14ac:dyDescent="0.3">
      <c r="B7410" s="14">
        <v>46163</v>
      </c>
      <c r="C7410" s="15" t="s">
        <v>184</v>
      </c>
      <c r="D7410" s="16" t="s">
        <v>440</v>
      </c>
      <c r="E7410" s="17">
        <v>1</v>
      </c>
      <c r="F7410" s="18">
        <v>5.5</v>
      </c>
    </row>
    <row r="7411" spans="2:6" ht="16.5" thickBot="1" x14ac:dyDescent="0.3">
      <c r="B7411" s="14">
        <v>46163</v>
      </c>
      <c r="C7411" s="15" t="s">
        <v>186</v>
      </c>
      <c r="D7411" s="16" t="s">
        <v>442</v>
      </c>
      <c r="E7411" s="17">
        <v>2</v>
      </c>
      <c r="F7411" s="18">
        <v>11</v>
      </c>
    </row>
    <row r="7412" spans="2:6" ht="16.5" thickBot="1" x14ac:dyDescent="0.3">
      <c r="B7412" s="14">
        <v>46163</v>
      </c>
      <c r="C7412" s="15" t="s">
        <v>191</v>
      </c>
      <c r="D7412" s="16" t="s">
        <v>447</v>
      </c>
      <c r="E7412" s="17">
        <v>1</v>
      </c>
      <c r="F7412" s="18">
        <v>5.5</v>
      </c>
    </row>
    <row r="7413" spans="2:6" ht="16.5" thickBot="1" x14ac:dyDescent="0.3">
      <c r="B7413" s="14">
        <v>46163</v>
      </c>
      <c r="C7413" s="15" t="s">
        <v>194</v>
      </c>
      <c r="D7413" s="16" t="s">
        <v>450</v>
      </c>
      <c r="E7413" s="17">
        <v>1</v>
      </c>
      <c r="F7413" s="18">
        <v>6.8</v>
      </c>
    </row>
    <row r="7414" spans="2:6" ht="16.5" thickBot="1" x14ac:dyDescent="0.3">
      <c r="B7414" s="14">
        <v>46163</v>
      </c>
      <c r="C7414" s="15" t="s">
        <v>196</v>
      </c>
      <c r="D7414" s="16" t="s">
        <v>692</v>
      </c>
      <c r="E7414" s="17">
        <v>3</v>
      </c>
      <c r="F7414" s="18">
        <v>19.5</v>
      </c>
    </row>
    <row r="7415" spans="2:6" ht="16.5" thickBot="1" x14ac:dyDescent="0.3">
      <c r="B7415" s="14">
        <v>46163</v>
      </c>
      <c r="C7415" s="15" t="s">
        <v>213</v>
      </c>
      <c r="D7415" s="16" t="s">
        <v>469</v>
      </c>
      <c r="E7415" s="17">
        <v>2</v>
      </c>
      <c r="F7415" s="18">
        <v>11.6</v>
      </c>
    </row>
    <row r="7416" spans="2:6" ht="16.5" thickBot="1" x14ac:dyDescent="0.3">
      <c r="B7416" s="14">
        <v>46163</v>
      </c>
      <c r="C7416" s="15" t="s">
        <v>216</v>
      </c>
      <c r="D7416" s="16" t="s">
        <v>472</v>
      </c>
      <c r="E7416" s="17">
        <v>1</v>
      </c>
      <c r="F7416" s="18">
        <v>6.3</v>
      </c>
    </row>
    <row r="7417" spans="2:6" ht="16.5" thickBot="1" x14ac:dyDescent="0.3">
      <c r="B7417" s="14">
        <v>46163</v>
      </c>
      <c r="C7417" s="15" t="s">
        <v>220</v>
      </c>
      <c r="D7417" s="16" t="s">
        <v>656</v>
      </c>
      <c r="E7417" s="17">
        <v>2</v>
      </c>
      <c r="F7417" s="18">
        <v>11</v>
      </c>
    </row>
    <row r="7418" spans="2:6" ht="16.5" thickBot="1" x14ac:dyDescent="0.3">
      <c r="B7418" s="14">
        <v>46163</v>
      </c>
      <c r="C7418" s="15" t="s">
        <v>223</v>
      </c>
      <c r="D7418" s="16" t="s">
        <v>479</v>
      </c>
      <c r="E7418" s="17">
        <v>1</v>
      </c>
      <c r="F7418" s="18">
        <v>5.8</v>
      </c>
    </row>
    <row r="7419" spans="2:6" ht="16.5" thickBot="1" x14ac:dyDescent="0.3">
      <c r="B7419" s="14">
        <v>46163</v>
      </c>
      <c r="C7419" s="15" t="s">
        <v>230</v>
      </c>
      <c r="D7419" s="16" t="s">
        <v>690</v>
      </c>
      <c r="E7419" s="17">
        <v>2</v>
      </c>
      <c r="F7419" s="18">
        <v>13</v>
      </c>
    </row>
    <row r="7420" spans="2:6" ht="16.5" thickBot="1" x14ac:dyDescent="0.3">
      <c r="B7420" s="14">
        <v>46163</v>
      </c>
      <c r="C7420" s="15" t="s">
        <v>236</v>
      </c>
      <c r="D7420" s="16" t="s">
        <v>644</v>
      </c>
      <c r="E7420" s="17">
        <v>2</v>
      </c>
      <c r="F7420" s="18">
        <v>13</v>
      </c>
    </row>
    <row r="7421" spans="2:6" ht="16.5" thickBot="1" x14ac:dyDescent="0.3">
      <c r="B7421" s="14">
        <v>46163</v>
      </c>
      <c r="C7421" s="15" t="s">
        <v>197</v>
      </c>
      <c r="D7421" s="16" t="s">
        <v>684</v>
      </c>
      <c r="E7421" s="17">
        <v>1</v>
      </c>
      <c r="F7421" s="18">
        <v>8</v>
      </c>
    </row>
    <row r="7422" spans="2:6" ht="16.5" thickBot="1" x14ac:dyDescent="0.3">
      <c r="B7422" s="14">
        <v>46163</v>
      </c>
      <c r="C7422" s="15" t="s">
        <v>199</v>
      </c>
      <c r="D7422" s="16" t="s">
        <v>674</v>
      </c>
      <c r="E7422" s="17">
        <v>1</v>
      </c>
      <c r="F7422" s="18">
        <v>8.3000000000000007</v>
      </c>
    </row>
    <row r="7423" spans="2:6" ht="32.25" thickBot="1" x14ac:dyDescent="0.3">
      <c r="B7423" s="14">
        <v>46163</v>
      </c>
      <c r="C7423" s="15">
        <v>10032</v>
      </c>
      <c r="D7423" s="16" t="s">
        <v>714</v>
      </c>
      <c r="E7423" s="17">
        <v>1</v>
      </c>
      <c r="F7423" s="18">
        <v>8.9</v>
      </c>
    </row>
    <row r="7424" spans="2:6" ht="16.5" thickBot="1" x14ac:dyDescent="0.3">
      <c r="B7424" s="14">
        <v>46163</v>
      </c>
      <c r="C7424" s="15">
        <v>10229</v>
      </c>
      <c r="D7424" s="16" t="s">
        <v>744</v>
      </c>
      <c r="E7424" s="17">
        <v>1</v>
      </c>
      <c r="F7424" s="18">
        <v>9</v>
      </c>
    </row>
    <row r="7425" spans="2:6" ht="16.5" thickBot="1" x14ac:dyDescent="0.3">
      <c r="B7425" s="14">
        <v>46163</v>
      </c>
      <c r="C7425" s="15">
        <v>10232</v>
      </c>
      <c r="D7425" s="16" t="s">
        <v>767</v>
      </c>
      <c r="E7425" s="17">
        <v>2</v>
      </c>
      <c r="F7425" s="18">
        <v>18</v>
      </c>
    </row>
    <row r="7426" spans="2:6" ht="16.5" thickBot="1" x14ac:dyDescent="0.3">
      <c r="B7426" s="14">
        <v>46163</v>
      </c>
      <c r="C7426" s="15" t="s">
        <v>116</v>
      </c>
      <c r="D7426" s="16" t="s">
        <v>665</v>
      </c>
      <c r="E7426" s="17">
        <v>1</v>
      </c>
      <c r="F7426" s="18">
        <v>5.5</v>
      </c>
    </row>
    <row r="7427" spans="2:6" ht="16.5" thickBot="1" x14ac:dyDescent="0.3">
      <c r="B7427" s="14">
        <v>46163</v>
      </c>
      <c r="C7427" s="15" t="s">
        <v>120</v>
      </c>
      <c r="D7427" s="16" t="s">
        <v>693</v>
      </c>
      <c r="E7427" s="17">
        <v>1</v>
      </c>
      <c r="F7427" s="18">
        <v>5.5</v>
      </c>
    </row>
    <row r="7428" spans="2:6" ht="16.5" thickBot="1" x14ac:dyDescent="0.3">
      <c r="B7428" s="14">
        <v>46163</v>
      </c>
      <c r="C7428" s="15" t="s">
        <v>134</v>
      </c>
      <c r="D7428" s="16" t="s">
        <v>390</v>
      </c>
      <c r="E7428" s="17">
        <v>1</v>
      </c>
      <c r="F7428" s="18">
        <v>5.5</v>
      </c>
    </row>
    <row r="7429" spans="2:6" ht="16.5" thickBot="1" x14ac:dyDescent="0.3">
      <c r="B7429" s="14">
        <v>46163</v>
      </c>
      <c r="C7429" s="15" t="s">
        <v>140</v>
      </c>
      <c r="D7429" s="16" t="s">
        <v>396</v>
      </c>
      <c r="E7429" s="17">
        <v>1</v>
      </c>
      <c r="F7429" s="18">
        <v>5</v>
      </c>
    </row>
    <row r="7430" spans="2:6" ht="16.5" thickBot="1" x14ac:dyDescent="0.3">
      <c r="B7430" s="14">
        <v>46163</v>
      </c>
      <c r="C7430" s="15" t="s">
        <v>155</v>
      </c>
      <c r="D7430" s="16" t="s">
        <v>729</v>
      </c>
      <c r="E7430" s="17">
        <v>1</v>
      </c>
      <c r="F7430" s="18">
        <v>5.5</v>
      </c>
    </row>
    <row r="7431" spans="2:6" ht="16.5" thickBot="1" x14ac:dyDescent="0.3">
      <c r="B7431" s="14">
        <v>46163</v>
      </c>
      <c r="C7431" s="15">
        <v>10008</v>
      </c>
      <c r="D7431" s="16" t="s">
        <v>652</v>
      </c>
      <c r="E7431" s="17">
        <v>2</v>
      </c>
      <c r="F7431" s="18">
        <v>4.4000000000000004</v>
      </c>
    </row>
    <row r="7432" spans="2:6" ht="16.5" thickBot="1" x14ac:dyDescent="0.3">
      <c r="B7432" s="14">
        <v>46163</v>
      </c>
      <c r="C7432" s="15">
        <v>10009</v>
      </c>
      <c r="D7432" s="16" t="s">
        <v>660</v>
      </c>
      <c r="E7432" s="17">
        <v>1</v>
      </c>
      <c r="F7432" s="18">
        <v>1.5</v>
      </c>
    </row>
    <row r="7433" spans="2:6" ht="16.5" thickBot="1" x14ac:dyDescent="0.3">
      <c r="B7433" s="14">
        <v>46163</v>
      </c>
      <c r="C7433" s="15">
        <v>10193</v>
      </c>
      <c r="D7433" s="16" t="s">
        <v>731</v>
      </c>
      <c r="E7433" s="17">
        <v>1</v>
      </c>
      <c r="F7433" s="18">
        <v>2.5</v>
      </c>
    </row>
    <row r="7434" spans="2:6" ht="16.5" thickBot="1" x14ac:dyDescent="0.3">
      <c r="B7434" s="14">
        <v>46163</v>
      </c>
      <c r="C7434" s="15">
        <v>10194</v>
      </c>
      <c r="D7434" s="16" t="s">
        <v>730</v>
      </c>
      <c r="E7434" s="17">
        <v>1</v>
      </c>
      <c r="F7434" s="18">
        <v>1.7</v>
      </c>
    </row>
    <row r="7435" spans="2:6" ht="15.75" x14ac:dyDescent="0.25">
      <c r="B7435" s="22">
        <v>46163</v>
      </c>
      <c r="C7435" s="23">
        <v>10224</v>
      </c>
      <c r="D7435" s="24" t="s">
        <v>743</v>
      </c>
      <c r="E7435" s="25">
        <v>1</v>
      </c>
      <c r="F7435" s="26">
        <v>1.2</v>
      </c>
    </row>
    <row r="7436" spans="2:6" ht="16.5" thickBot="1" x14ac:dyDescent="0.3">
      <c r="B7436" s="14">
        <v>46165</v>
      </c>
      <c r="C7436" s="15" t="s">
        <v>103</v>
      </c>
      <c r="D7436" s="16" t="s">
        <v>653</v>
      </c>
      <c r="E7436" s="17">
        <v>1</v>
      </c>
      <c r="F7436" s="18">
        <v>5.8</v>
      </c>
    </row>
    <row r="7437" spans="2:6" ht="16.5" thickBot="1" x14ac:dyDescent="0.3">
      <c r="B7437" s="14">
        <v>46165</v>
      </c>
      <c r="C7437" s="15" t="s">
        <v>104</v>
      </c>
      <c r="D7437" s="16" t="s">
        <v>360</v>
      </c>
      <c r="E7437" s="17">
        <v>1</v>
      </c>
      <c r="F7437" s="18">
        <v>5.8</v>
      </c>
    </row>
    <row r="7438" spans="2:6" ht="16.5" thickBot="1" x14ac:dyDescent="0.3">
      <c r="B7438" s="14">
        <v>46165</v>
      </c>
      <c r="C7438" s="15" t="s">
        <v>107</v>
      </c>
      <c r="D7438" s="16" t="s">
        <v>705</v>
      </c>
      <c r="E7438" s="17">
        <v>1</v>
      </c>
      <c r="F7438" s="18">
        <v>5.2</v>
      </c>
    </row>
    <row r="7439" spans="2:6" ht="16.5" thickBot="1" x14ac:dyDescent="0.3">
      <c r="B7439" s="14">
        <v>46165</v>
      </c>
      <c r="C7439" s="15" t="s">
        <v>108</v>
      </c>
      <c r="D7439" s="16" t="s">
        <v>364</v>
      </c>
      <c r="E7439" s="17">
        <v>6</v>
      </c>
      <c r="F7439" s="18">
        <v>33</v>
      </c>
    </row>
    <row r="7440" spans="2:6" ht="16.5" thickBot="1" x14ac:dyDescent="0.3">
      <c r="B7440" s="14">
        <v>46165</v>
      </c>
      <c r="C7440" s="15" t="s">
        <v>110</v>
      </c>
      <c r="D7440" s="16" t="s">
        <v>667</v>
      </c>
      <c r="E7440" s="17">
        <v>2</v>
      </c>
      <c r="F7440" s="18">
        <v>11.6</v>
      </c>
    </row>
    <row r="7441" spans="2:6" ht="16.5" thickBot="1" x14ac:dyDescent="0.3">
      <c r="B7441" s="14">
        <v>46165</v>
      </c>
      <c r="C7441" s="15" t="s">
        <v>129</v>
      </c>
      <c r="D7441" s="16" t="s">
        <v>385</v>
      </c>
      <c r="E7441" s="17">
        <v>4</v>
      </c>
      <c r="F7441" s="18">
        <v>22</v>
      </c>
    </row>
    <row r="7442" spans="2:6" ht="16.5" thickBot="1" x14ac:dyDescent="0.3">
      <c r="B7442" s="14">
        <v>46165</v>
      </c>
      <c r="C7442" s="15" t="s">
        <v>139</v>
      </c>
      <c r="D7442" s="16" t="s">
        <v>395</v>
      </c>
      <c r="E7442" s="17">
        <v>2</v>
      </c>
      <c r="F7442" s="18">
        <v>11</v>
      </c>
    </row>
    <row r="7443" spans="2:6" ht="32.25" thickBot="1" x14ac:dyDescent="0.3">
      <c r="B7443" s="14">
        <v>46165</v>
      </c>
      <c r="C7443" s="15" t="s">
        <v>146</v>
      </c>
      <c r="D7443" s="16" t="s">
        <v>402</v>
      </c>
      <c r="E7443" s="17">
        <v>1</v>
      </c>
      <c r="F7443" s="18">
        <v>6.5</v>
      </c>
    </row>
    <row r="7444" spans="2:6" ht="16.5" thickBot="1" x14ac:dyDescent="0.3">
      <c r="B7444" s="14">
        <v>46165</v>
      </c>
      <c r="C7444" s="15" t="s">
        <v>151</v>
      </c>
      <c r="D7444" s="16" t="s">
        <v>407</v>
      </c>
      <c r="E7444" s="17">
        <v>1</v>
      </c>
      <c r="F7444" s="18">
        <v>5.5</v>
      </c>
    </row>
    <row r="7445" spans="2:6" ht="16.5" thickBot="1" x14ac:dyDescent="0.3">
      <c r="B7445" s="14">
        <v>46165</v>
      </c>
      <c r="C7445" s="15" t="s">
        <v>157</v>
      </c>
      <c r="D7445" s="16" t="s">
        <v>413</v>
      </c>
      <c r="E7445" s="17">
        <v>1</v>
      </c>
      <c r="F7445" s="18">
        <v>6.5</v>
      </c>
    </row>
    <row r="7446" spans="2:6" ht="16.5" thickBot="1" x14ac:dyDescent="0.3">
      <c r="B7446" s="14">
        <v>46165</v>
      </c>
      <c r="C7446" s="15" t="s">
        <v>158</v>
      </c>
      <c r="D7446" s="16" t="s">
        <v>735</v>
      </c>
      <c r="E7446" s="17">
        <v>1</v>
      </c>
      <c r="F7446" s="18">
        <v>6</v>
      </c>
    </row>
    <row r="7447" spans="2:6" ht="16.5" thickBot="1" x14ac:dyDescent="0.3">
      <c r="B7447" s="14">
        <v>46165</v>
      </c>
      <c r="C7447" s="15" t="s">
        <v>160</v>
      </c>
      <c r="D7447" s="16" t="s">
        <v>416</v>
      </c>
      <c r="E7447" s="17">
        <v>1</v>
      </c>
      <c r="F7447" s="18">
        <v>5.8</v>
      </c>
    </row>
    <row r="7448" spans="2:6" ht="16.5" thickBot="1" x14ac:dyDescent="0.3">
      <c r="B7448" s="14">
        <v>46165</v>
      </c>
      <c r="C7448" s="15" t="s">
        <v>165</v>
      </c>
      <c r="D7448" s="16" t="s">
        <v>421</v>
      </c>
      <c r="E7448" s="17">
        <v>1</v>
      </c>
      <c r="F7448" s="18">
        <v>6.5</v>
      </c>
    </row>
    <row r="7449" spans="2:6" ht="16.5" thickBot="1" x14ac:dyDescent="0.3">
      <c r="B7449" s="14">
        <v>46165</v>
      </c>
      <c r="C7449" s="15" t="s">
        <v>169</v>
      </c>
      <c r="D7449" s="16" t="s">
        <v>425</v>
      </c>
      <c r="E7449" s="17">
        <v>3</v>
      </c>
      <c r="F7449" s="18">
        <v>18.899999999999999</v>
      </c>
    </row>
    <row r="7450" spans="2:6" ht="16.5" thickBot="1" x14ac:dyDescent="0.3">
      <c r="B7450" s="14">
        <v>46165</v>
      </c>
      <c r="C7450" s="15" t="s">
        <v>171</v>
      </c>
      <c r="D7450" s="16" t="s">
        <v>670</v>
      </c>
      <c r="E7450" s="17">
        <v>2</v>
      </c>
      <c r="F7450" s="18">
        <v>12</v>
      </c>
    </row>
    <row r="7451" spans="2:6" ht="16.5" thickBot="1" x14ac:dyDescent="0.3">
      <c r="B7451" s="14">
        <v>46165</v>
      </c>
      <c r="C7451" s="15" t="s">
        <v>186</v>
      </c>
      <c r="D7451" s="16" t="s">
        <v>442</v>
      </c>
      <c r="E7451" s="17">
        <v>1</v>
      </c>
      <c r="F7451" s="18">
        <v>5.5</v>
      </c>
    </row>
    <row r="7452" spans="2:6" ht="16.5" thickBot="1" x14ac:dyDescent="0.3">
      <c r="B7452" s="14">
        <v>46165</v>
      </c>
      <c r="C7452" s="15" t="s">
        <v>192</v>
      </c>
      <c r="D7452" s="16" t="s">
        <v>448</v>
      </c>
      <c r="E7452" s="17">
        <v>1</v>
      </c>
      <c r="F7452" s="18">
        <v>5.5</v>
      </c>
    </row>
    <row r="7453" spans="2:6" ht="16.5" thickBot="1" x14ac:dyDescent="0.3">
      <c r="B7453" s="14">
        <v>46165</v>
      </c>
      <c r="C7453" s="15" t="s">
        <v>216</v>
      </c>
      <c r="D7453" s="16" t="s">
        <v>472</v>
      </c>
      <c r="E7453" s="17">
        <v>2</v>
      </c>
      <c r="F7453" s="18">
        <v>12.6</v>
      </c>
    </row>
    <row r="7454" spans="2:6" ht="16.5" thickBot="1" x14ac:dyDescent="0.3">
      <c r="B7454" s="14">
        <v>46165</v>
      </c>
      <c r="C7454" s="15" t="s">
        <v>220</v>
      </c>
      <c r="D7454" s="16" t="s">
        <v>656</v>
      </c>
      <c r="E7454" s="17">
        <v>4</v>
      </c>
      <c r="F7454" s="18">
        <v>22</v>
      </c>
    </row>
    <row r="7455" spans="2:6" ht="16.5" thickBot="1" x14ac:dyDescent="0.3">
      <c r="B7455" s="14">
        <v>46165</v>
      </c>
      <c r="C7455" s="15" t="s">
        <v>227</v>
      </c>
      <c r="D7455" s="16" t="s">
        <v>483</v>
      </c>
      <c r="E7455" s="17">
        <v>1</v>
      </c>
      <c r="F7455" s="18">
        <v>6.5</v>
      </c>
    </row>
    <row r="7456" spans="2:6" ht="16.5" thickBot="1" x14ac:dyDescent="0.3">
      <c r="B7456" s="14">
        <v>46165</v>
      </c>
      <c r="C7456" s="15" t="s">
        <v>229</v>
      </c>
      <c r="D7456" s="16" t="s">
        <v>759</v>
      </c>
      <c r="E7456" s="17">
        <v>1</v>
      </c>
      <c r="F7456" s="18">
        <v>6.5</v>
      </c>
    </row>
    <row r="7457" spans="2:6" ht="16.5" thickBot="1" x14ac:dyDescent="0.3">
      <c r="B7457" s="14">
        <v>46165</v>
      </c>
      <c r="C7457" s="15" t="s">
        <v>231</v>
      </c>
      <c r="D7457" s="16" t="s">
        <v>487</v>
      </c>
      <c r="E7457" s="17">
        <v>2</v>
      </c>
      <c r="F7457" s="18">
        <v>13.6</v>
      </c>
    </row>
    <row r="7458" spans="2:6" ht="16.5" thickBot="1" x14ac:dyDescent="0.3">
      <c r="B7458" s="14">
        <v>46165</v>
      </c>
      <c r="C7458" s="15" t="s">
        <v>204</v>
      </c>
      <c r="D7458" s="16" t="s">
        <v>668</v>
      </c>
      <c r="E7458" s="17">
        <v>2</v>
      </c>
      <c r="F7458" s="18">
        <v>16.600000000000001</v>
      </c>
    </row>
    <row r="7459" spans="2:6" ht="16.5" thickBot="1" x14ac:dyDescent="0.3">
      <c r="B7459" s="14">
        <v>46165</v>
      </c>
      <c r="C7459" s="15" t="s">
        <v>116</v>
      </c>
      <c r="D7459" s="16" t="s">
        <v>665</v>
      </c>
      <c r="E7459" s="17">
        <v>1</v>
      </c>
      <c r="F7459" s="18">
        <v>5.5</v>
      </c>
    </row>
    <row r="7460" spans="2:6" ht="16.5" thickBot="1" x14ac:dyDescent="0.3">
      <c r="B7460" s="14">
        <v>46165</v>
      </c>
      <c r="C7460" s="15" t="s">
        <v>119</v>
      </c>
      <c r="D7460" s="16" t="s">
        <v>657</v>
      </c>
      <c r="E7460" s="17">
        <v>1</v>
      </c>
      <c r="F7460" s="18">
        <v>5.5</v>
      </c>
    </row>
    <row r="7461" spans="2:6" ht="16.5" thickBot="1" x14ac:dyDescent="0.3">
      <c r="B7461" s="14">
        <v>46165</v>
      </c>
      <c r="C7461" s="15" t="s">
        <v>120</v>
      </c>
      <c r="D7461" s="16" t="s">
        <v>693</v>
      </c>
      <c r="E7461" s="17">
        <v>1</v>
      </c>
      <c r="F7461" s="18">
        <v>5.5</v>
      </c>
    </row>
    <row r="7462" spans="2:6" ht="16.5" thickBot="1" x14ac:dyDescent="0.3">
      <c r="B7462" s="14">
        <v>46165</v>
      </c>
      <c r="C7462" s="15" t="s">
        <v>134</v>
      </c>
      <c r="D7462" s="16" t="s">
        <v>390</v>
      </c>
      <c r="E7462" s="17">
        <v>1</v>
      </c>
      <c r="F7462" s="18">
        <v>5.5</v>
      </c>
    </row>
    <row r="7463" spans="2:6" ht="16.5" thickBot="1" x14ac:dyDescent="0.3">
      <c r="B7463" s="14">
        <v>46165</v>
      </c>
      <c r="C7463" s="15" t="s">
        <v>140</v>
      </c>
      <c r="D7463" s="16" t="s">
        <v>396</v>
      </c>
      <c r="E7463" s="17">
        <v>3</v>
      </c>
      <c r="F7463" s="18">
        <v>15</v>
      </c>
    </row>
    <row r="7464" spans="2:6" ht="16.5" thickBot="1" x14ac:dyDescent="0.3">
      <c r="B7464" s="14">
        <v>46165</v>
      </c>
      <c r="C7464" s="15">
        <v>10</v>
      </c>
      <c r="D7464" s="16" t="s">
        <v>700</v>
      </c>
      <c r="E7464" s="17">
        <v>1</v>
      </c>
      <c r="F7464" s="18">
        <v>1</v>
      </c>
    </row>
    <row r="7465" spans="2:6" ht="15.75" x14ac:dyDescent="0.25">
      <c r="B7465" s="22">
        <v>46165</v>
      </c>
      <c r="C7465" s="23">
        <v>10155</v>
      </c>
      <c r="D7465" s="24" t="s">
        <v>701</v>
      </c>
      <c r="E7465" s="25">
        <v>1</v>
      </c>
      <c r="F7465" s="26">
        <v>1.7</v>
      </c>
    </row>
    <row r="7466" spans="2:6" ht="16.5" thickBot="1" x14ac:dyDescent="0.3">
      <c r="B7466" s="14">
        <v>46165</v>
      </c>
      <c r="C7466" s="15" t="s">
        <v>103</v>
      </c>
      <c r="D7466" s="16" t="s">
        <v>653</v>
      </c>
      <c r="E7466" s="17">
        <v>1</v>
      </c>
      <c r="F7466" s="18">
        <v>5.8</v>
      </c>
    </row>
    <row r="7467" spans="2:6" ht="16.5" thickBot="1" x14ac:dyDescent="0.3">
      <c r="B7467" s="14">
        <v>46165</v>
      </c>
      <c r="C7467" s="15" t="s">
        <v>108</v>
      </c>
      <c r="D7467" s="16" t="s">
        <v>364</v>
      </c>
      <c r="E7467" s="17">
        <v>4</v>
      </c>
      <c r="F7467" s="18">
        <v>22</v>
      </c>
    </row>
    <row r="7468" spans="2:6" ht="16.5" thickBot="1" x14ac:dyDescent="0.3">
      <c r="B7468" s="14">
        <v>46165</v>
      </c>
      <c r="C7468" s="15" t="s">
        <v>139</v>
      </c>
      <c r="D7468" s="16" t="s">
        <v>395</v>
      </c>
      <c r="E7468" s="17">
        <v>4</v>
      </c>
      <c r="F7468" s="18">
        <v>22</v>
      </c>
    </row>
    <row r="7469" spans="2:6" ht="16.5" thickBot="1" x14ac:dyDescent="0.3">
      <c r="B7469" s="14">
        <v>46165</v>
      </c>
      <c r="C7469" s="15" t="s">
        <v>164</v>
      </c>
      <c r="D7469" s="16" t="s">
        <v>420</v>
      </c>
      <c r="E7469" s="17">
        <v>1</v>
      </c>
      <c r="F7469" s="18">
        <v>5.5</v>
      </c>
    </row>
    <row r="7470" spans="2:6" ht="16.5" thickBot="1" x14ac:dyDescent="0.3">
      <c r="B7470" s="14">
        <v>46165</v>
      </c>
      <c r="C7470" s="15" t="s">
        <v>179</v>
      </c>
      <c r="D7470" s="16" t="s">
        <v>712</v>
      </c>
      <c r="E7470" s="17">
        <v>1</v>
      </c>
      <c r="F7470" s="18">
        <v>5.5</v>
      </c>
    </row>
    <row r="7471" spans="2:6" ht="32.25" thickBot="1" x14ac:dyDescent="0.3">
      <c r="B7471" s="14">
        <v>46165</v>
      </c>
      <c r="C7471" s="15" t="s">
        <v>180</v>
      </c>
      <c r="D7471" s="16" t="s">
        <v>436</v>
      </c>
      <c r="E7471" s="17">
        <v>1</v>
      </c>
      <c r="F7471" s="18">
        <v>5.5</v>
      </c>
    </row>
    <row r="7472" spans="2:6" ht="16.5" thickBot="1" x14ac:dyDescent="0.3">
      <c r="B7472" s="14">
        <v>46165</v>
      </c>
      <c r="C7472" s="15" t="s">
        <v>184</v>
      </c>
      <c r="D7472" s="16" t="s">
        <v>440</v>
      </c>
      <c r="E7472" s="17">
        <v>1</v>
      </c>
      <c r="F7472" s="18">
        <v>5.5</v>
      </c>
    </row>
    <row r="7473" spans="2:6" ht="16.5" thickBot="1" x14ac:dyDescent="0.3">
      <c r="B7473" s="14">
        <v>46165</v>
      </c>
      <c r="C7473" s="15" t="s">
        <v>205</v>
      </c>
      <c r="D7473" s="16" t="s">
        <v>461</v>
      </c>
      <c r="E7473" s="17">
        <v>1</v>
      </c>
      <c r="F7473" s="18">
        <v>5.7</v>
      </c>
    </row>
    <row r="7474" spans="2:6" ht="16.5" thickBot="1" x14ac:dyDescent="0.3">
      <c r="B7474" s="14">
        <v>46165</v>
      </c>
      <c r="C7474" s="15" t="s">
        <v>214</v>
      </c>
      <c r="D7474" s="16" t="s">
        <v>654</v>
      </c>
      <c r="E7474" s="17">
        <v>2</v>
      </c>
      <c r="F7474" s="18">
        <v>11.6</v>
      </c>
    </row>
    <row r="7475" spans="2:6" ht="16.5" thickBot="1" x14ac:dyDescent="0.3">
      <c r="B7475" s="14">
        <v>46165</v>
      </c>
      <c r="C7475" s="15" t="s">
        <v>216</v>
      </c>
      <c r="D7475" s="16" t="s">
        <v>472</v>
      </c>
      <c r="E7475" s="17">
        <v>3</v>
      </c>
      <c r="F7475" s="18">
        <v>18.899999999999999</v>
      </c>
    </row>
    <row r="7476" spans="2:6" ht="16.5" thickBot="1" x14ac:dyDescent="0.3">
      <c r="B7476" s="14">
        <v>46165</v>
      </c>
      <c r="C7476" s="15" t="s">
        <v>218</v>
      </c>
      <c r="D7476" s="16" t="s">
        <v>655</v>
      </c>
      <c r="E7476" s="17">
        <v>1</v>
      </c>
      <c r="F7476" s="18">
        <v>5.5</v>
      </c>
    </row>
    <row r="7477" spans="2:6" ht="16.5" thickBot="1" x14ac:dyDescent="0.3">
      <c r="B7477" s="14">
        <v>46165</v>
      </c>
      <c r="C7477" s="15" t="s">
        <v>220</v>
      </c>
      <c r="D7477" s="16" t="s">
        <v>656</v>
      </c>
      <c r="E7477" s="17">
        <v>3</v>
      </c>
      <c r="F7477" s="18">
        <v>16.5</v>
      </c>
    </row>
    <row r="7478" spans="2:6" ht="16.5" thickBot="1" x14ac:dyDescent="0.3">
      <c r="B7478" s="14">
        <v>46165</v>
      </c>
      <c r="C7478" s="15" t="s">
        <v>223</v>
      </c>
      <c r="D7478" s="16" t="s">
        <v>479</v>
      </c>
      <c r="E7478" s="17">
        <v>2</v>
      </c>
      <c r="F7478" s="18">
        <v>11.6</v>
      </c>
    </row>
    <row r="7479" spans="2:6" ht="16.5" thickBot="1" x14ac:dyDescent="0.3">
      <c r="B7479" s="14">
        <v>46165</v>
      </c>
      <c r="C7479" s="15" t="s">
        <v>229</v>
      </c>
      <c r="D7479" s="16" t="s">
        <v>759</v>
      </c>
      <c r="E7479" s="17">
        <v>1</v>
      </c>
      <c r="F7479" s="18">
        <v>6.5</v>
      </c>
    </row>
    <row r="7480" spans="2:6" ht="16.5" thickBot="1" x14ac:dyDescent="0.3">
      <c r="B7480" s="14">
        <v>46165</v>
      </c>
      <c r="C7480" s="15" t="s">
        <v>230</v>
      </c>
      <c r="D7480" s="16" t="s">
        <v>690</v>
      </c>
      <c r="E7480" s="17">
        <v>1</v>
      </c>
      <c r="F7480" s="18">
        <v>6.5</v>
      </c>
    </row>
    <row r="7481" spans="2:6" ht="16.5" thickBot="1" x14ac:dyDescent="0.3">
      <c r="B7481" s="14">
        <v>46165</v>
      </c>
      <c r="C7481" s="15" t="s">
        <v>236</v>
      </c>
      <c r="D7481" s="16" t="s">
        <v>644</v>
      </c>
      <c r="E7481" s="17">
        <v>1</v>
      </c>
      <c r="F7481" s="18">
        <v>6.5</v>
      </c>
    </row>
    <row r="7482" spans="2:6" ht="16.5" thickBot="1" x14ac:dyDescent="0.3">
      <c r="B7482" s="14">
        <v>46165</v>
      </c>
      <c r="C7482" s="15" t="s">
        <v>206</v>
      </c>
      <c r="D7482" s="16" t="s">
        <v>462</v>
      </c>
      <c r="E7482" s="17">
        <v>1</v>
      </c>
      <c r="F7482" s="18">
        <v>3.1</v>
      </c>
    </row>
    <row r="7483" spans="2:6" ht="16.5" thickBot="1" x14ac:dyDescent="0.3">
      <c r="B7483" s="14">
        <v>46165</v>
      </c>
      <c r="C7483" s="15" t="s">
        <v>199</v>
      </c>
      <c r="D7483" s="16" t="s">
        <v>674</v>
      </c>
      <c r="E7483" s="17">
        <v>2</v>
      </c>
      <c r="F7483" s="18">
        <v>16.600000000000001</v>
      </c>
    </row>
    <row r="7484" spans="2:6" ht="16.5" thickBot="1" x14ac:dyDescent="0.3">
      <c r="B7484" s="14">
        <v>46165</v>
      </c>
      <c r="C7484" s="15">
        <v>10042</v>
      </c>
      <c r="D7484" s="16" t="s">
        <v>717</v>
      </c>
      <c r="E7484" s="17">
        <v>1</v>
      </c>
      <c r="F7484" s="18">
        <v>4.9000000000000004</v>
      </c>
    </row>
    <row r="7485" spans="2:6" ht="16.5" thickBot="1" x14ac:dyDescent="0.3">
      <c r="B7485" s="14">
        <v>46165</v>
      </c>
      <c r="C7485" s="15" t="s">
        <v>116</v>
      </c>
      <c r="D7485" s="16" t="s">
        <v>665</v>
      </c>
      <c r="E7485" s="17">
        <v>1</v>
      </c>
      <c r="F7485" s="18">
        <v>5.5</v>
      </c>
    </row>
    <row r="7486" spans="2:6" ht="16.5" thickBot="1" x14ac:dyDescent="0.3">
      <c r="B7486" s="14">
        <v>46165</v>
      </c>
      <c r="C7486" s="15" t="s">
        <v>121</v>
      </c>
      <c r="D7486" s="16" t="s">
        <v>658</v>
      </c>
      <c r="E7486" s="17">
        <v>2</v>
      </c>
      <c r="F7486" s="18">
        <v>11</v>
      </c>
    </row>
    <row r="7487" spans="2:6" ht="16.5" thickBot="1" x14ac:dyDescent="0.3">
      <c r="B7487" s="14">
        <v>46165</v>
      </c>
      <c r="C7487" s="15" t="s">
        <v>131</v>
      </c>
      <c r="D7487" s="16" t="s">
        <v>387</v>
      </c>
      <c r="E7487" s="17">
        <v>2</v>
      </c>
      <c r="F7487" s="18">
        <v>11</v>
      </c>
    </row>
    <row r="7488" spans="2:6" ht="16.5" thickBot="1" x14ac:dyDescent="0.3">
      <c r="B7488" s="14">
        <v>46165</v>
      </c>
      <c r="C7488" s="15" t="s">
        <v>134</v>
      </c>
      <c r="D7488" s="16" t="s">
        <v>390</v>
      </c>
      <c r="E7488" s="17">
        <v>3</v>
      </c>
      <c r="F7488" s="18">
        <v>16.5</v>
      </c>
    </row>
    <row r="7489" spans="2:6" ht="15.75" x14ac:dyDescent="0.25">
      <c r="B7489" s="22">
        <v>46165</v>
      </c>
      <c r="C7489" s="23">
        <v>10</v>
      </c>
      <c r="D7489" s="24" t="s">
        <v>700</v>
      </c>
      <c r="E7489" s="25">
        <v>2</v>
      </c>
      <c r="F7489" s="26">
        <v>2</v>
      </c>
    </row>
    <row r="7490" spans="2:6" ht="16.5" thickBot="1" x14ac:dyDescent="0.3">
      <c r="B7490" s="14">
        <v>46166</v>
      </c>
      <c r="C7490" s="15" t="s">
        <v>107</v>
      </c>
      <c r="D7490" s="16" t="s">
        <v>705</v>
      </c>
      <c r="E7490" s="17">
        <v>1</v>
      </c>
      <c r="F7490" s="18">
        <v>5.2</v>
      </c>
    </row>
    <row r="7491" spans="2:6" ht="16.5" thickBot="1" x14ac:dyDescent="0.3">
      <c r="B7491" s="14">
        <v>46166</v>
      </c>
      <c r="C7491" s="15" t="s">
        <v>108</v>
      </c>
      <c r="D7491" s="16" t="s">
        <v>364</v>
      </c>
      <c r="E7491" s="17">
        <v>5</v>
      </c>
      <c r="F7491" s="18">
        <v>27.5</v>
      </c>
    </row>
    <row r="7492" spans="2:6" ht="16.5" thickBot="1" x14ac:dyDescent="0.3">
      <c r="B7492" s="14">
        <v>46166</v>
      </c>
      <c r="C7492" s="15" t="s">
        <v>129</v>
      </c>
      <c r="D7492" s="16" t="s">
        <v>385</v>
      </c>
      <c r="E7492" s="17">
        <v>2</v>
      </c>
      <c r="F7492" s="18">
        <v>11</v>
      </c>
    </row>
    <row r="7493" spans="2:6" ht="16.5" thickBot="1" x14ac:dyDescent="0.3">
      <c r="B7493" s="14">
        <v>46166</v>
      </c>
      <c r="C7493" s="15" t="s">
        <v>130</v>
      </c>
      <c r="D7493" s="16" t="s">
        <v>386</v>
      </c>
      <c r="E7493" s="17">
        <v>2</v>
      </c>
      <c r="F7493" s="18">
        <v>11.6</v>
      </c>
    </row>
    <row r="7494" spans="2:6" ht="16.5" thickBot="1" x14ac:dyDescent="0.3">
      <c r="B7494" s="14">
        <v>46166</v>
      </c>
      <c r="C7494" s="15" t="s">
        <v>139</v>
      </c>
      <c r="D7494" s="16" t="s">
        <v>395</v>
      </c>
      <c r="E7494" s="17">
        <v>2</v>
      </c>
      <c r="F7494" s="18">
        <v>11</v>
      </c>
    </row>
    <row r="7495" spans="2:6" ht="32.25" thickBot="1" x14ac:dyDescent="0.3">
      <c r="B7495" s="14">
        <v>46166</v>
      </c>
      <c r="C7495" s="15" t="s">
        <v>150</v>
      </c>
      <c r="D7495" s="16" t="s">
        <v>406</v>
      </c>
      <c r="E7495" s="17">
        <v>3</v>
      </c>
      <c r="F7495" s="18">
        <v>16.5</v>
      </c>
    </row>
    <row r="7496" spans="2:6" ht="16.5" thickBot="1" x14ac:dyDescent="0.3">
      <c r="B7496" s="14">
        <v>46166</v>
      </c>
      <c r="C7496" s="15" t="s">
        <v>151</v>
      </c>
      <c r="D7496" s="16" t="s">
        <v>407</v>
      </c>
      <c r="E7496" s="17">
        <v>1</v>
      </c>
      <c r="F7496" s="18">
        <v>5.5</v>
      </c>
    </row>
    <row r="7497" spans="2:6" ht="16.5" thickBot="1" x14ac:dyDescent="0.3">
      <c r="B7497" s="14">
        <v>46166</v>
      </c>
      <c r="C7497" s="15" t="s">
        <v>157</v>
      </c>
      <c r="D7497" s="16" t="s">
        <v>413</v>
      </c>
      <c r="E7497" s="17">
        <v>5</v>
      </c>
      <c r="F7497" s="18">
        <v>32.5</v>
      </c>
    </row>
    <row r="7498" spans="2:6" ht="16.5" thickBot="1" x14ac:dyDescent="0.3">
      <c r="B7498" s="14">
        <v>46166</v>
      </c>
      <c r="C7498" s="15" t="s">
        <v>165</v>
      </c>
      <c r="D7498" s="16" t="s">
        <v>421</v>
      </c>
      <c r="E7498" s="17">
        <v>1</v>
      </c>
      <c r="F7498" s="18">
        <v>6.5</v>
      </c>
    </row>
    <row r="7499" spans="2:6" ht="16.5" thickBot="1" x14ac:dyDescent="0.3">
      <c r="B7499" s="14">
        <v>46166</v>
      </c>
      <c r="C7499" s="15" t="s">
        <v>176</v>
      </c>
      <c r="D7499" s="16" t="s">
        <v>432</v>
      </c>
      <c r="E7499" s="17">
        <v>1</v>
      </c>
      <c r="F7499" s="18">
        <v>5.8</v>
      </c>
    </row>
    <row r="7500" spans="2:6" ht="16.5" thickBot="1" x14ac:dyDescent="0.3">
      <c r="B7500" s="14">
        <v>46166</v>
      </c>
      <c r="C7500" s="15" t="s">
        <v>177</v>
      </c>
      <c r="D7500" s="16" t="s">
        <v>433</v>
      </c>
      <c r="E7500" s="17">
        <v>1</v>
      </c>
      <c r="F7500" s="18">
        <v>5.8</v>
      </c>
    </row>
    <row r="7501" spans="2:6" ht="16.5" thickBot="1" x14ac:dyDescent="0.3">
      <c r="B7501" s="14">
        <v>46166</v>
      </c>
      <c r="C7501" s="15" t="s">
        <v>184</v>
      </c>
      <c r="D7501" s="16" t="s">
        <v>440</v>
      </c>
      <c r="E7501" s="17">
        <v>1</v>
      </c>
      <c r="F7501" s="18">
        <v>5.5</v>
      </c>
    </row>
    <row r="7502" spans="2:6" ht="16.5" thickBot="1" x14ac:dyDescent="0.3">
      <c r="B7502" s="14">
        <v>46166</v>
      </c>
      <c r="C7502" s="15" t="s">
        <v>192</v>
      </c>
      <c r="D7502" s="16" t="s">
        <v>448</v>
      </c>
      <c r="E7502" s="17">
        <v>1</v>
      </c>
      <c r="F7502" s="18">
        <v>5.5</v>
      </c>
    </row>
    <row r="7503" spans="2:6" ht="16.5" thickBot="1" x14ac:dyDescent="0.3">
      <c r="B7503" s="14">
        <v>46166</v>
      </c>
      <c r="C7503" s="15" t="s">
        <v>213</v>
      </c>
      <c r="D7503" s="16" t="s">
        <v>469</v>
      </c>
      <c r="E7503" s="17">
        <v>1</v>
      </c>
      <c r="F7503" s="18">
        <v>5.8</v>
      </c>
    </row>
    <row r="7504" spans="2:6" ht="16.5" thickBot="1" x14ac:dyDescent="0.3">
      <c r="B7504" s="14">
        <v>46166</v>
      </c>
      <c r="C7504" s="15" t="s">
        <v>215</v>
      </c>
      <c r="D7504" s="16" t="s">
        <v>471</v>
      </c>
      <c r="E7504" s="17">
        <v>2</v>
      </c>
      <c r="F7504" s="18">
        <v>13.6</v>
      </c>
    </row>
    <row r="7505" spans="2:6" ht="16.5" thickBot="1" x14ac:dyDescent="0.3">
      <c r="B7505" s="14">
        <v>46166</v>
      </c>
      <c r="C7505" s="15" t="s">
        <v>216</v>
      </c>
      <c r="D7505" s="16" t="s">
        <v>472</v>
      </c>
      <c r="E7505" s="17">
        <v>4</v>
      </c>
      <c r="F7505" s="18">
        <v>25.2</v>
      </c>
    </row>
    <row r="7506" spans="2:6" ht="16.5" thickBot="1" x14ac:dyDescent="0.3">
      <c r="B7506" s="14">
        <v>46166</v>
      </c>
      <c r="C7506" s="15" t="s">
        <v>218</v>
      </c>
      <c r="D7506" s="16" t="s">
        <v>655</v>
      </c>
      <c r="E7506" s="17">
        <v>2</v>
      </c>
      <c r="F7506" s="18">
        <v>11</v>
      </c>
    </row>
    <row r="7507" spans="2:6" ht="16.5" thickBot="1" x14ac:dyDescent="0.3">
      <c r="B7507" s="14">
        <v>46166</v>
      </c>
      <c r="C7507" s="15" t="s">
        <v>219</v>
      </c>
      <c r="D7507" s="16" t="s">
        <v>475</v>
      </c>
      <c r="E7507" s="17">
        <v>1</v>
      </c>
      <c r="F7507" s="18">
        <v>6.3</v>
      </c>
    </row>
    <row r="7508" spans="2:6" ht="16.5" thickBot="1" x14ac:dyDescent="0.3">
      <c r="B7508" s="14">
        <v>46166</v>
      </c>
      <c r="C7508" s="15" t="s">
        <v>220</v>
      </c>
      <c r="D7508" s="16" t="s">
        <v>656</v>
      </c>
      <c r="E7508" s="17">
        <v>1</v>
      </c>
      <c r="F7508" s="18">
        <v>5.5</v>
      </c>
    </row>
    <row r="7509" spans="2:6" ht="16.5" thickBot="1" x14ac:dyDescent="0.3">
      <c r="B7509" s="14">
        <v>46166</v>
      </c>
      <c r="C7509" s="15" t="s">
        <v>223</v>
      </c>
      <c r="D7509" s="16" t="s">
        <v>479</v>
      </c>
      <c r="E7509" s="17">
        <v>1</v>
      </c>
      <c r="F7509" s="18">
        <v>5.8</v>
      </c>
    </row>
    <row r="7510" spans="2:6" ht="16.5" thickBot="1" x14ac:dyDescent="0.3">
      <c r="B7510" s="14">
        <v>46166</v>
      </c>
      <c r="C7510" s="15" t="s">
        <v>230</v>
      </c>
      <c r="D7510" s="16" t="s">
        <v>690</v>
      </c>
      <c r="E7510" s="17">
        <v>5</v>
      </c>
      <c r="F7510" s="18">
        <v>32.5</v>
      </c>
    </row>
    <row r="7511" spans="2:6" ht="16.5" thickBot="1" x14ac:dyDescent="0.3">
      <c r="B7511" s="14">
        <v>46166</v>
      </c>
      <c r="C7511" s="15" t="s">
        <v>231</v>
      </c>
      <c r="D7511" s="16" t="s">
        <v>487</v>
      </c>
      <c r="E7511" s="17">
        <v>1</v>
      </c>
      <c r="F7511" s="18">
        <v>6.8</v>
      </c>
    </row>
    <row r="7512" spans="2:6" ht="16.5" thickBot="1" x14ac:dyDescent="0.3">
      <c r="B7512" s="14">
        <v>46166</v>
      </c>
      <c r="C7512" s="15" t="s">
        <v>232</v>
      </c>
      <c r="D7512" s="16" t="s">
        <v>488</v>
      </c>
      <c r="E7512" s="17">
        <v>2</v>
      </c>
      <c r="F7512" s="18">
        <v>11.6</v>
      </c>
    </row>
    <row r="7513" spans="2:6" ht="16.5" thickBot="1" x14ac:dyDescent="0.3">
      <c r="B7513" s="14">
        <v>46166</v>
      </c>
      <c r="C7513" s="15" t="s">
        <v>234</v>
      </c>
      <c r="D7513" s="16" t="s">
        <v>728</v>
      </c>
      <c r="E7513" s="17">
        <v>1</v>
      </c>
      <c r="F7513" s="18">
        <v>6.8</v>
      </c>
    </row>
    <row r="7514" spans="2:6" ht="16.5" thickBot="1" x14ac:dyDescent="0.3">
      <c r="B7514" s="14">
        <v>46166</v>
      </c>
      <c r="C7514" s="15" t="s">
        <v>206</v>
      </c>
      <c r="D7514" s="16" t="s">
        <v>462</v>
      </c>
      <c r="E7514" s="17">
        <v>1</v>
      </c>
      <c r="F7514" s="18">
        <v>3.1</v>
      </c>
    </row>
    <row r="7515" spans="2:6" ht="16.5" thickBot="1" x14ac:dyDescent="0.3">
      <c r="B7515" s="14">
        <v>46166</v>
      </c>
      <c r="C7515" s="15" t="s">
        <v>113</v>
      </c>
      <c r="D7515" s="16" t="s">
        <v>645</v>
      </c>
      <c r="E7515" s="17">
        <v>1</v>
      </c>
      <c r="F7515" s="18">
        <v>8</v>
      </c>
    </row>
    <row r="7516" spans="2:6" ht="16.5" thickBot="1" x14ac:dyDescent="0.3">
      <c r="B7516" s="14">
        <v>46166</v>
      </c>
      <c r="C7516" s="15">
        <v>10026</v>
      </c>
      <c r="D7516" s="16" t="s">
        <v>698</v>
      </c>
      <c r="E7516" s="17">
        <v>1</v>
      </c>
      <c r="F7516" s="18">
        <v>7.9</v>
      </c>
    </row>
    <row r="7517" spans="2:6" ht="16.5" thickBot="1" x14ac:dyDescent="0.3">
      <c r="B7517" s="14">
        <v>46166</v>
      </c>
      <c r="C7517" s="15" t="s">
        <v>116</v>
      </c>
      <c r="D7517" s="16" t="s">
        <v>665</v>
      </c>
      <c r="E7517" s="17">
        <v>1</v>
      </c>
      <c r="F7517" s="18">
        <v>5.5</v>
      </c>
    </row>
    <row r="7518" spans="2:6" ht="16.5" thickBot="1" x14ac:dyDescent="0.3">
      <c r="B7518" s="14">
        <v>46166</v>
      </c>
      <c r="C7518" s="15" t="s">
        <v>120</v>
      </c>
      <c r="D7518" s="16" t="s">
        <v>693</v>
      </c>
      <c r="E7518" s="17">
        <v>1</v>
      </c>
      <c r="F7518" s="18">
        <v>5.5</v>
      </c>
    </row>
    <row r="7519" spans="2:6" ht="16.5" thickBot="1" x14ac:dyDescent="0.3">
      <c r="B7519" s="14">
        <v>46166</v>
      </c>
      <c r="C7519" s="15" t="s">
        <v>121</v>
      </c>
      <c r="D7519" s="16" t="s">
        <v>658</v>
      </c>
      <c r="E7519" s="17">
        <v>2</v>
      </c>
      <c r="F7519" s="18">
        <v>11</v>
      </c>
    </row>
    <row r="7520" spans="2:6" ht="16.5" thickBot="1" x14ac:dyDescent="0.3">
      <c r="B7520" s="14">
        <v>46166</v>
      </c>
      <c r="C7520" s="15" t="s">
        <v>134</v>
      </c>
      <c r="D7520" s="16" t="s">
        <v>390</v>
      </c>
      <c r="E7520" s="17">
        <v>3</v>
      </c>
      <c r="F7520" s="18">
        <v>16.5</v>
      </c>
    </row>
    <row r="7521" spans="2:6" ht="16.5" thickBot="1" x14ac:dyDescent="0.3">
      <c r="B7521" s="14">
        <v>46166</v>
      </c>
      <c r="C7521" s="15" t="s">
        <v>140</v>
      </c>
      <c r="D7521" s="16" t="s">
        <v>396</v>
      </c>
      <c r="E7521" s="17">
        <v>5</v>
      </c>
      <c r="F7521" s="18">
        <v>25</v>
      </c>
    </row>
    <row r="7522" spans="2:6" ht="16.5" thickBot="1" x14ac:dyDescent="0.3">
      <c r="B7522" s="14">
        <v>46166</v>
      </c>
      <c r="C7522" s="15" t="s">
        <v>144</v>
      </c>
      <c r="D7522" s="16" t="s">
        <v>400</v>
      </c>
      <c r="E7522" s="17">
        <v>1</v>
      </c>
      <c r="F7522" s="18">
        <v>5</v>
      </c>
    </row>
    <row r="7523" spans="2:6" ht="16.5" thickBot="1" x14ac:dyDescent="0.3">
      <c r="B7523" s="14">
        <v>46166</v>
      </c>
      <c r="C7523" s="15" t="s">
        <v>145</v>
      </c>
      <c r="D7523" s="16" t="s">
        <v>401</v>
      </c>
      <c r="E7523" s="17">
        <v>1</v>
      </c>
      <c r="F7523" s="18">
        <v>3.8</v>
      </c>
    </row>
    <row r="7524" spans="2:6" ht="16.5" thickBot="1" x14ac:dyDescent="0.3">
      <c r="B7524" s="14">
        <v>46166</v>
      </c>
      <c r="C7524" s="15">
        <v>10009</v>
      </c>
      <c r="D7524" s="16" t="s">
        <v>660</v>
      </c>
      <c r="E7524" s="17">
        <v>1</v>
      </c>
      <c r="F7524" s="18">
        <v>1.5</v>
      </c>
    </row>
    <row r="7525" spans="2:6" ht="15.75" x14ac:dyDescent="0.25">
      <c r="B7525" s="22">
        <v>46166</v>
      </c>
      <c r="C7525" s="23">
        <v>10194</v>
      </c>
      <c r="D7525" s="24" t="s">
        <v>730</v>
      </c>
      <c r="E7525" s="25">
        <v>1</v>
      </c>
      <c r="F7525" s="26">
        <v>1.7</v>
      </c>
    </row>
    <row r="7526" spans="2:6" ht="16.5" thickBot="1" x14ac:dyDescent="0.3">
      <c r="B7526" s="14">
        <v>46167</v>
      </c>
      <c r="C7526" s="15" t="s">
        <v>104</v>
      </c>
      <c r="D7526" s="16" t="s">
        <v>360</v>
      </c>
      <c r="E7526" s="17">
        <v>2</v>
      </c>
      <c r="F7526" s="18">
        <v>11.6</v>
      </c>
    </row>
    <row r="7527" spans="2:6" ht="16.5" thickBot="1" x14ac:dyDescent="0.3">
      <c r="B7527" s="14">
        <v>46167</v>
      </c>
      <c r="C7527" s="15" t="s">
        <v>106</v>
      </c>
      <c r="D7527" s="16" t="s">
        <v>710</v>
      </c>
      <c r="E7527" s="17">
        <v>1</v>
      </c>
      <c r="F7527" s="18">
        <v>5.2</v>
      </c>
    </row>
    <row r="7528" spans="2:6" ht="16.5" thickBot="1" x14ac:dyDescent="0.3">
      <c r="B7528" s="14">
        <v>46167</v>
      </c>
      <c r="C7528" s="15" t="s">
        <v>107</v>
      </c>
      <c r="D7528" s="16" t="s">
        <v>705</v>
      </c>
      <c r="E7528" s="17">
        <v>3</v>
      </c>
      <c r="F7528" s="18">
        <v>15.6</v>
      </c>
    </row>
    <row r="7529" spans="2:6" ht="16.5" thickBot="1" x14ac:dyDescent="0.3">
      <c r="B7529" s="14">
        <v>46167</v>
      </c>
      <c r="C7529" s="15" t="s">
        <v>108</v>
      </c>
      <c r="D7529" s="16" t="s">
        <v>364</v>
      </c>
      <c r="E7529" s="17">
        <v>5</v>
      </c>
      <c r="F7529" s="18">
        <v>27.5</v>
      </c>
    </row>
    <row r="7530" spans="2:6" ht="16.5" thickBot="1" x14ac:dyDescent="0.3">
      <c r="B7530" s="14">
        <v>46167</v>
      </c>
      <c r="C7530" s="15" t="s">
        <v>109</v>
      </c>
      <c r="D7530" s="16" t="s">
        <v>724</v>
      </c>
      <c r="E7530" s="17">
        <v>1</v>
      </c>
      <c r="F7530" s="18">
        <v>5.8</v>
      </c>
    </row>
    <row r="7531" spans="2:6" ht="16.5" thickBot="1" x14ac:dyDescent="0.3">
      <c r="B7531" s="14">
        <v>46167</v>
      </c>
      <c r="C7531" s="15" t="s">
        <v>130</v>
      </c>
      <c r="D7531" s="16" t="s">
        <v>386</v>
      </c>
      <c r="E7531" s="17">
        <v>2</v>
      </c>
      <c r="F7531" s="18">
        <v>11.6</v>
      </c>
    </row>
    <row r="7532" spans="2:6" ht="16.5" thickBot="1" x14ac:dyDescent="0.3">
      <c r="B7532" s="14">
        <v>46167</v>
      </c>
      <c r="C7532" s="15" t="s">
        <v>139</v>
      </c>
      <c r="D7532" s="16" t="s">
        <v>395</v>
      </c>
      <c r="E7532" s="17">
        <v>1</v>
      </c>
      <c r="F7532" s="18">
        <v>5.5</v>
      </c>
    </row>
    <row r="7533" spans="2:6" ht="32.25" thickBot="1" x14ac:dyDescent="0.3">
      <c r="B7533" s="14">
        <v>46167</v>
      </c>
      <c r="C7533" s="15" t="s">
        <v>146</v>
      </c>
      <c r="D7533" s="16" t="s">
        <v>402</v>
      </c>
      <c r="E7533" s="17">
        <v>1</v>
      </c>
      <c r="F7533" s="18">
        <v>6.5</v>
      </c>
    </row>
    <row r="7534" spans="2:6" ht="16.5" thickBot="1" x14ac:dyDescent="0.3">
      <c r="B7534" s="14">
        <v>46167</v>
      </c>
      <c r="C7534" s="15" t="s">
        <v>157</v>
      </c>
      <c r="D7534" s="16" t="s">
        <v>413</v>
      </c>
      <c r="E7534" s="17">
        <v>1</v>
      </c>
      <c r="F7534" s="18">
        <v>6.5</v>
      </c>
    </row>
    <row r="7535" spans="2:6" ht="16.5" thickBot="1" x14ac:dyDescent="0.3">
      <c r="B7535" s="14">
        <v>46167</v>
      </c>
      <c r="C7535" s="15" t="s">
        <v>165</v>
      </c>
      <c r="D7535" s="16" t="s">
        <v>421</v>
      </c>
      <c r="E7535" s="17">
        <v>1</v>
      </c>
      <c r="F7535" s="18">
        <v>6.5</v>
      </c>
    </row>
    <row r="7536" spans="2:6" ht="16.5" thickBot="1" x14ac:dyDescent="0.3">
      <c r="B7536" s="14">
        <v>46167</v>
      </c>
      <c r="C7536" s="15" t="s">
        <v>169</v>
      </c>
      <c r="D7536" s="16" t="s">
        <v>425</v>
      </c>
      <c r="E7536" s="17">
        <v>1</v>
      </c>
      <c r="F7536" s="18">
        <v>6.3</v>
      </c>
    </row>
    <row r="7537" spans="2:6" ht="16.5" thickBot="1" x14ac:dyDescent="0.3">
      <c r="B7537" s="14">
        <v>46167</v>
      </c>
      <c r="C7537" s="15" t="s">
        <v>171</v>
      </c>
      <c r="D7537" s="16" t="s">
        <v>670</v>
      </c>
      <c r="E7537" s="17">
        <v>1</v>
      </c>
      <c r="F7537" s="18">
        <v>6</v>
      </c>
    </row>
    <row r="7538" spans="2:6" ht="16.5" thickBot="1" x14ac:dyDescent="0.3">
      <c r="B7538" s="14">
        <v>46167</v>
      </c>
      <c r="C7538" s="15" t="s">
        <v>176</v>
      </c>
      <c r="D7538" s="16" t="s">
        <v>432</v>
      </c>
      <c r="E7538" s="17">
        <v>1</v>
      </c>
      <c r="F7538" s="18">
        <v>5.8</v>
      </c>
    </row>
    <row r="7539" spans="2:6" ht="16.5" thickBot="1" x14ac:dyDescent="0.3">
      <c r="B7539" s="14">
        <v>46167</v>
      </c>
      <c r="C7539" s="15" t="s">
        <v>184</v>
      </c>
      <c r="D7539" s="16" t="s">
        <v>440</v>
      </c>
      <c r="E7539" s="17">
        <v>1</v>
      </c>
      <c r="F7539" s="18">
        <v>5.5</v>
      </c>
    </row>
    <row r="7540" spans="2:6" ht="16.5" thickBot="1" x14ac:dyDescent="0.3">
      <c r="B7540" s="14">
        <v>46167</v>
      </c>
      <c r="C7540" s="15" t="s">
        <v>214</v>
      </c>
      <c r="D7540" s="16" t="s">
        <v>654</v>
      </c>
      <c r="E7540" s="17">
        <v>1</v>
      </c>
      <c r="F7540" s="18">
        <v>5.8</v>
      </c>
    </row>
    <row r="7541" spans="2:6" ht="16.5" thickBot="1" x14ac:dyDescent="0.3">
      <c r="B7541" s="14">
        <v>46167</v>
      </c>
      <c r="C7541" s="15" t="s">
        <v>215</v>
      </c>
      <c r="D7541" s="16" t="s">
        <v>471</v>
      </c>
      <c r="E7541" s="17">
        <v>2</v>
      </c>
      <c r="F7541" s="18">
        <v>13.6</v>
      </c>
    </row>
    <row r="7542" spans="2:6" ht="16.5" thickBot="1" x14ac:dyDescent="0.3">
      <c r="B7542" s="14">
        <v>46167</v>
      </c>
      <c r="C7542" s="15" t="s">
        <v>216</v>
      </c>
      <c r="D7542" s="16" t="s">
        <v>472</v>
      </c>
      <c r="E7542" s="17">
        <v>2</v>
      </c>
      <c r="F7542" s="18">
        <v>12.6</v>
      </c>
    </row>
    <row r="7543" spans="2:6" ht="16.5" thickBot="1" x14ac:dyDescent="0.3">
      <c r="B7543" s="14">
        <v>46167</v>
      </c>
      <c r="C7543" s="15" t="s">
        <v>218</v>
      </c>
      <c r="D7543" s="16" t="s">
        <v>655</v>
      </c>
      <c r="E7543" s="17">
        <v>2</v>
      </c>
      <c r="F7543" s="18">
        <v>11</v>
      </c>
    </row>
    <row r="7544" spans="2:6" ht="16.5" thickBot="1" x14ac:dyDescent="0.3">
      <c r="B7544" s="14">
        <v>46167</v>
      </c>
      <c r="C7544" s="15" t="s">
        <v>219</v>
      </c>
      <c r="D7544" s="16" t="s">
        <v>475</v>
      </c>
      <c r="E7544" s="17">
        <v>2</v>
      </c>
      <c r="F7544" s="18">
        <v>12.6</v>
      </c>
    </row>
    <row r="7545" spans="2:6" ht="16.5" thickBot="1" x14ac:dyDescent="0.3">
      <c r="B7545" s="14">
        <v>46167</v>
      </c>
      <c r="C7545" s="15" t="s">
        <v>220</v>
      </c>
      <c r="D7545" s="16" t="s">
        <v>656</v>
      </c>
      <c r="E7545" s="17">
        <v>3</v>
      </c>
      <c r="F7545" s="18">
        <v>16.5</v>
      </c>
    </row>
    <row r="7546" spans="2:6" ht="16.5" thickBot="1" x14ac:dyDescent="0.3">
      <c r="B7546" s="14">
        <v>46167</v>
      </c>
      <c r="C7546" s="15" t="s">
        <v>225</v>
      </c>
      <c r="D7546" s="16" t="s">
        <v>481</v>
      </c>
      <c r="E7546" s="17">
        <v>1</v>
      </c>
      <c r="F7546" s="18">
        <v>6.3</v>
      </c>
    </row>
    <row r="7547" spans="2:6" ht="16.5" thickBot="1" x14ac:dyDescent="0.3">
      <c r="B7547" s="14">
        <v>46167</v>
      </c>
      <c r="C7547" s="15" t="s">
        <v>227</v>
      </c>
      <c r="D7547" s="16" t="s">
        <v>483</v>
      </c>
      <c r="E7547" s="17">
        <v>1</v>
      </c>
      <c r="F7547" s="18">
        <v>6.5</v>
      </c>
    </row>
    <row r="7548" spans="2:6" ht="16.5" thickBot="1" x14ac:dyDescent="0.3">
      <c r="B7548" s="14">
        <v>46167</v>
      </c>
      <c r="C7548" s="15" t="s">
        <v>231</v>
      </c>
      <c r="D7548" s="16" t="s">
        <v>487</v>
      </c>
      <c r="E7548" s="17">
        <v>7</v>
      </c>
      <c r="F7548" s="18">
        <v>47.6</v>
      </c>
    </row>
    <row r="7549" spans="2:6" ht="16.5" thickBot="1" x14ac:dyDescent="0.3">
      <c r="B7549" s="14">
        <v>46167</v>
      </c>
      <c r="C7549" s="15" t="s">
        <v>232</v>
      </c>
      <c r="D7549" s="16" t="s">
        <v>488</v>
      </c>
      <c r="E7549" s="17">
        <v>3</v>
      </c>
      <c r="F7549" s="18">
        <v>17.399999999999999</v>
      </c>
    </row>
    <row r="7550" spans="2:6" ht="16.5" thickBot="1" x14ac:dyDescent="0.3">
      <c r="B7550" s="14">
        <v>46167</v>
      </c>
      <c r="C7550" s="15" t="s">
        <v>235</v>
      </c>
      <c r="D7550" s="16" t="s">
        <v>702</v>
      </c>
      <c r="E7550" s="17">
        <v>4</v>
      </c>
      <c r="F7550" s="18">
        <v>23.2</v>
      </c>
    </row>
    <row r="7551" spans="2:6" ht="16.5" thickBot="1" x14ac:dyDescent="0.3">
      <c r="B7551" s="14">
        <v>46167</v>
      </c>
      <c r="C7551" s="15" t="s">
        <v>199</v>
      </c>
      <c r="D7551" s="16" t="s">
        <v>674</v>
      </c>
      <c r="E7551" s="17">
        <v>1</v>
      </c>
      <c r="F7551" s="18">
        <v>8.3000000000000007</v>
      </c>
    </row>
    <row r="7552" spans="2:6" ht="16.5" thickBot="1" x14ac:dyDescent="0.3">
      <c r="B7552" s="14">
        <v>46167</v>
      </c>
      <c r="C7552" s="15">
        <v>10229</v>
      </c>
      <c r="D7552" s="16" t="s">
        <v>744</v>
      </c>
      <c r="E7552" s="17">
        <v>1</v>
      </c>
      <c r="F7552" s="18">
        <v>9</v>
      </c>
    </row>
    <row r="7553" spans="2:6" ht="16.5" thickBot="1" x14ac:dyDescent="0.3">
      <c r="B7553" s="14">
        <v>46167</v>
      </c>
      <c r="C7553" s="15" t="s">
        <v>120</v>
      </c>
      <c r="D7553" s="16" t="s">
        <v>693</v>
      </c>
      <c r="E7553" s="17">
        <v>1</v>
      </c>
      <c r="F7553" s="18">
        <v>5.5</v>
      </c>
    </row>
    <row r="7554" spans="2:6" ht="16.5" thickBot="1" x14ac:dyDescent="0.3">
      <c r="B7554" s="14">
        <v>46167</v>
      </c>
      <c r="C7554" s="15" t="s">
        <v>134</v>
      </c>
      <c r="D7554" s="16" t="s">
        <v>390</v>
      </c>
      <c r="E7554" s="17">
        <v>1</v>
      </c>
      <c r="F7554" s="18">
        <v>5.5</v>
      </c>
    </row>
    <row r="7555" spans="2:6" ht="16.5" thickBot="1" x14ac:dyDescent="0.3">
      <c r="B7555" s="14">
        <v>46167</v>
      </c>
      <c r="C7555" s="15" t="s">
        <v>140</v>
      </c>
      <c r="D7555" s="16" t="s">
        <v>396</v>
      </c>
      <c r="E7555" s="17">
        <v>5</v>
      </c>
      <c r="F7555" s="18">
        <v>25</v>
      </c>
    </row>
    <row r="7556" spans="2:6" ht="16.5" thickBot="1" x14ac:dyDescent="0.3">
      <c r="B7556" s="14">
        <v>46167</v>
      </c>
      <c r="C7556" s="15" t="s">
        <v>144</v>
      </c>
      <c r="D7556" s="16" t="s">
        <v>400</v>
      </c>
      <c r="E7556" s="17">
        <v>1</v>
      </c>
      <c r="F7556" s="18">
        <v>5</v>
      </c>
    </row>
    <row r="7557" spans="2:6" ht="16.5" thickBot="1" x14ac:dyDescent="0.3">
      <c r="B7557" s="14">
        <v>46167</v>
      </c>
      <c r="C7557" s="15" t="s">
        <v>153</v>
      </c>
      <c r="D7557" s="16" t="s">
        <v>685</v>
      </c>
      <c r="E7557" s="17">
        <v>1</v>
      </c>
      <c r="F7557" s="18">
        <v>4.5</v>
      </c>
    </row>
    <row r="7558" spans="2:6" ht="16.5" thickBot="1" x14ac:dyDescent="0.3">
      <c r="B7558" s="14">
        <v>46167</v>
      </c>
      <c r="C7558" s="15" t="s">
        <v>155</v>
      </c>
      <c r="D7558" s="16" t="s">
        <v>729</v>
      </c>
      <c r="E7558" s="17">
        <v>1</v>
      </c>
      <c r="F7558" s="18">
        <v>5.5</v>
      </c>
    </row>
    <row r="7559" spans="2:6" ht="16.5" thickBot="1" x14ac:dyDescent="0.3">
      <c r="B7559" s="14">
        <v>46167</v>
      </c>
      <c r="C7559" s="15">
        <v>10008</v>
      </c>
      <c r="D7559" s="16" t="s">
        <v>652</v>
      </c>
      <c r="E7559" s="17">
        <v>1</v>
      </c>
      <c r="F7559" s="18">
        <v>2.2000000000000002</v>
      </c>
    </row>
    <row r="7560" spans="2:6" ht="16.5" thickBot="1" x14ac:dyDescent="0.3">
      <c r="B7560" s="14">
        <v>46167</v>
      </c>
      <c r="C7560" s="15">
        <v>10194</v>
      </c>
      <c r="D7560" s="16" t="s">
        <v>730</v>
      </c>
      <c r="E7560" s="17">
        <v>1</v>
      </c>
      <c r="F7560" s="18">
        <v>1.7</v>
      </c>
    </row>
    <row r="7561" spans="2:6" ht="16.5" thickBot="1" x14ac:dyDescent="0.3">
      <c r="B7561" s="14">
        <v>46167</v>
      </c>
      <c r="C7561" s="15">
        <v>10224</v>
      </c>
      <c r="D7561" s="16" t="s">
        <v>743</v>
      </c>
      <c r="E7561" s="17">
        <v>1</v>
      </c>
      <c r="F7561" s="18">
        <v>1.2</v>
      </c>
    </row>
    <row r="7562" spans="2:6" ht="15.75" x14ac:dyDescent="0.25">
      <c r="B7562" s="22">
        <v>46167</v>
      </c>
      <c r="C7562" s="23">
        <v>913</v>
      </c>
      <c r="D7562" s="24" t="s">
        <v>8768</v>
      </c>
      <c r="E7562" s="25">
        <v>1</v>
      </c>
      <c r="F7562" s="26">
        <v>1.5</v>
      </c>
    </row>
    <row r="7563" spans="2:6" ht="16.5" thickBot="1" x14ac:dyDescent="0.3">
      <c r="B7563" s="14">
        <v>46168</v>
      </c>
      <c r="C7563" s="15" t="s">
        <v>108</v>
      </c>
      <c r="D7563" s="16" t="s">
        <v>364</v>
      </c>
      <c r="E7563" s="17">
        <v>8</v>
      </c>
      <c r="F7563" s="18">
        <v>44</v>
      </c>
    </row>
    <row r="7564" spans="2:6" ht="16.5" thickBot="1" x14ac:dyDescent="0.3">
      <c r="B7564" s="14">
        <v>46168</v>
      </c>
      <c r="C7564" s="15" t="s">
        <v>110</v>
      </c>
      <c r="D7564" s="16" t="s">
        <v>667</v>
      </c>
      <c r="E7564" s="17">
        <v>2</v>
      </c>
      <c r="F7564" s="18">
        <v>11.6</v>
      </c>
    </row>
    <row r="7565" spans="2:6" ht="16.5" thickBot="1" x14ac:dyDescent="0.3">
      <c r="B7565" s="14">
        <v>46168</v>
      </c>
      <c r="C7565" s="15" t="s">
        <v>114</v>
      </c>
      <c r="D7565" s="16" t="s">
        <v>370</v>
      </c>
      <c r="E7565" s="17">
        <v>1</v>
      </c>
      <c r="F7565" s="18">
        <v>5.5</v>
      </c>
    </row>
    <row r="7566" spans="2:6" ht="16.5" thickBot="1" x14ac:dyDescent="0.3">
      <c r="B7566" s="14">
        <v>46168</v>
      </c>
      <c r="C7566" s="15" t="s">
        <v>130</v>
      </c>
      <c r="D7566" s="16" t="s">
        <v>386</v>
      </c>
      <c r="E7566" s="17">
        <v>3</v>
      </c>
      <c r="F7566" s="18">
        <v>17.399999999999999</v>
      </c>
    </row>
    <row r="7567" spans="2:6" ht="16.5" thickBot="1" x14ac:dyDescent="0.3">
      <c r="B7567" s="14">
        <v>46168</v>
      </c>
      <c r="C7567" s="15" t="s">
        <v>139</v>
      </c>
      <c r="D7567" s="16" t="s">
        <v>395</v>
      </c>
      <c r="E7567" s="17">
        <v>1</v>
      </c>
      <c r="F7567" s="18">
        <v>5.5</v>
      </c>
    </row>
    <row r="7568" spans="2:6" ht="16.5" thickBot="1" x14ac:dyDescent="0.3">
      <c r="B7568" s="14">
        <v>46168</v>
      </c>
      <c r="C7568" s="15" t="s">
        <v>149</v>
      </c>
      <c r="D7568" s="16" t="s">
        <v>706</v>
      </c>
      <c r="E7568" s="17">
        <v>3</v>
      </c>
      <c r="F7568" s="18">
        <v>16.5</v>
      </c>
    </row>
    <row r="7569" spans="2:6" ht="16.5" thickBot="1" x14ac:dyDescent="0.3">
      <c r="B7569" s="14">
        <v>46168</v>
      </c>
      <c r="C7569" s="15" t="s">
        <v>157</v>
      </c>
      <c r="D7569" s="16" t="s">
        <v>413</v>
      </c>
      <c r="E7569" s="17">
        <v>1</v>
      </c>
      <c r="F7569" s="18">
        <v>6.5</v>
      </c>
    </row>
    <row r="7570" spans="2:6" ht="16.5" thickBot="1" x14ac:dyDescent="0.3">
      <c r="B7570" s="14">
        <v>46168</v>
      </c>
      <c r="C7570" s="15" t="s">
        <v>160</v>
      </c>
      <c r="D7570" s="16" t="s">
        <v>416</v>
      </c>
      <c r="E7570" s="17">
        <v>1</v>
      </c>
      <c r="F7570" s="18">
        <v>5.8</v>
      </c>
    </row>
    <row r="7571" spans="2:6" ht="16.5" thickBot="1" x14ac:dyDescent="0.3">
      <c r="B7571" s="14">
        <v>46168</v>
      </c>
      <c r="C7571" s="15" t="s">
        <v>165</v>
      </c>
      <c r="D7571" s="16" t="s">
        <v>421</v>
      </c>
      <c r="E7571" s="17">
        <v>1</v>
      </c>
      <c r="F7571" s="18">
        <v>6.5</v>
      </c>
    </row>
    <row r="7572" spans="2:6" ht="16.5" thickBot="1" x14ac:dyDescent="0.3">
      <c r="B7572" s="14">
        <v>46168</v>
      </c>
      <c r="C7572" s="15" t="s">
        <v>170</v>
      </c>
      <c r="D7572" s="16" t="s">
        <v>676</v>
      </c>
      <c r="E7572" s="17">
        <v>3</v>
      </c>
      <c r="F7572" s="18">
        <v>16.5</v>
      </c>
    </row>
    <row r="7573" spans="2:6" ht="16.5" thickBot="1" x14ac:dyDescent="0.3">
      <c r="B7573" s="14">
        <v>46168</v>
      </c>
      <c r="C7573" s="15" t="s">
        <v>176</v>
      </c>
      <c r="D7573" s="16" t="s">
        <v>432</v>
      </c>
      <c r="E7573" s="17">
        <v>2</v>
      </c>
      <c r="F7573" s="18">
        <v>11.6</v>
      </c>
    </row>
    <row r="7574" spans="2:6" ht="16.5" thickBot="1" x14ac:dyDescent="0.3">
      <c r="B7574" s="14">
        <v>46168</v>
      </c>
      <c r="C7574" s="15" t="s">
        <v>179</v>
      </c>
      <c r="D7574" s="16" t="s">
        <v>712</v>
      </c>
      <c r="E7574" s="17">
        <v>1</v>
      </c>
      <c r="F7574" s="18">
        <v>5.5</v>
      </c>
    </row>
    <row r="7575" spans="2:6" ht="16.5" thickBot="1" x14ac:dyDescent="0.3">
      <c r="B7575" s="14">
        <v>46168</v>
      </c>
      <c r="C7575" s="15" t="s">
        <v>184</v>
      </c>
      <c r="D7575" s="16" t="s">
        <v>440</v>
      </c>
      <c r="E7575" s="17">
        <v>2</v>
      </c>
      <c r="F7575" s="18">
        <v>11</v>
      </c>
    </row>
    <row r="7576" spans="2:6" ht="16.5" thickBot="1" x14ac:dyDescent="0.3">
      <c r="B7576" s="14">
        <v>46168</v>
      </c>
      <c r="C7576" s="15" t="s">
        <v>192</v>
      </c>
      <c r="D7576" s="16" t="s">
        <v>448</v>
      </c>
      <c r="E7576" s="17">
        <v>1</v>
      </c>
      <c r="F7576" s="18">
        <v>5.5</v>
      </c>
    </row>
    <row r="7577" spans="2:6" ht="16.5" thickBot="1" x14ac:dyDescent="0.3">
      <c r="B7577" s="14">
        <v>46168</v>
      </c>
      <c r="C7577" s="15" t="s">
        <v>205</v>
      </c>
      <c r="D7577" s="16" t="s">
        <v>461</v>
      </c>
      <c r="E7577" s="17">
        <v>1</v>
      </c>
      <c r="F7577" s="18">
        <v>5.7</v>
      </c>
    </row>
    <row r="7578" spans="2:6" ht="16.5" thickBot="1" x14ac:dyDescent="0.3">
      <c r="B7578" s="14">
        <v>46168</v>
      </c>
      <c r="C7578" s="15" t="s">
        <v>215</v>
      </c>
      <c r="D7578" s="16" t="s">
        <v>471</v>
      </c>
      <c r="E7578" s="17">
        <v>4</v>
      </c>
      <c r="F7578" s="18">
        <v>27.2</v>
      </c>
    </row>
    <row r="7579" spans="2:6" ht="16.5" thickBot="1" x14ac:dyDescent="0.3">
      <c r="B7579" s="14">
        <v>46168</v>
      </c>
      <c r="C7579" s="15" t="s">
        <v>216</v>
      </c>
      <c r="D7579" s="16" t="s">
        <v>472</v>
      </c>
      <c r="E7579" s="17">
        <v>1</v>
      </c>
      <c r="F7579" s="18">
        <v>6.3</v>
      </c>
    </row>
    <row r="7580" spans="2:6" ht="16.5" thickBot="1" x14ac:dyDescent="0.3">
      <c r="B7580" s="14">
        <v>46168</v>
      </c>
      <c r="C7580" s="15" t="s">
        <v>219</v>
      </c>
      <c r="D7580" s="16" t="s">
        <v>475</v>
      </c>
      <c r="E7580" s="17">
        <v>4</v>
      </c>
      <c r="F7580" s="18">
        <v>25.2</v>
      </c>
    </row>
    <row r="7581" spans="2:6" ht="16.5" thickBot="1" x14ac:dyDescent="0.3">
      <c r="B7581" s="14">
        <v>46168</v>
      </c>
      <c r="C7581" s="15" t="s">
        <v>220</v>
      </c>
      <c r="D7581" s="16" t="s">
        <v>656</v>
      </c>
      <c r="E7581" s="17">
        <v>2</v>
      </c>
      <c r="F7581" s="18">
        <v>11</v>
      </c>
    </row>
    <row r="7582" spans="2:6" ht="16.5" thickBot="1" x14ac:dyDescent="0.3">
      <c r="B7582" s="14">
        <v>46168</v>
      </c>
      <c r="C7582" s="15" t="s">
        <v>225</v>
      </c>
      <c r="D7582" s="16" t="s">
        <v>481</v>
      </c>
      <c r="E7582" s="17">
        <v>2</v>
      </c>
      <c r="F7582" s="18">
        <v>12.6</v>
      </c>
    </row>
    <row r="7583" spans="2:6" ht="16.5" thickBot="1" x14ac:dyDescent="0.3">
      <c r="B7583" s="14">
        <v>46168</v>
      </c>
      <c r="C7583" s="15" t="s">
        <v>227</v>
      </c>
      <c r="D7583" s="16" t="s">
        <v>483</v>
      </c>
      <c r="E7583" s="17">
        <v>1</v>
      </c>
      <c r="F7583" s="18">
        <v>6.5</v>
      </c>
    </row>
    <row r="7584" spans="2:6" ht="16.5" thickBot="1" x14ac:dyDescent="0.3">
      <c r="B7584" s="14">
        <v>46168</v>
      </c>
      <c r="C7584" s="15" t="s">
        <v>230</v>
      </c>
      <c r="D7584" s="16" t="s">
        <v>690</v>
      </c>
      <c r="E7584" s="17">
        <v>2</v>
      </c>
      <c r="F7584" s="18">
        <v>13</v>
      </c>
    </row>
    <row r="7585" spans="2:6" ht="16.5" thickBot="1" x14ac:dyDescent="0.3">
      <c r="B7585" s="14">
        <v>46168</v>
      </c>
      <c r="C7585" s="15" t="s">
        <v>232</v>
      </c>
      <c r="D7585" s="16" t="s">
        <v>488</v>
      </c>
      <c r="E7585" s="17">
        <v>1</v>
      </c>
      <c r="F7585" s="18">
        <v>5.8</v>
      </c>
    </row>
    <row r="7586" spans="2:6" ht="16.5" thickBot="1" x14ac:dyDescent="0.3">
      <c r="B7586" s="14">
        <v>46168</v>
      </c>
      <c r="C7586" s="15" t="s">
        <v>234</v>
      </c>
      <c r="D7586" s="16" t="s">
        <v>728</v>
      </c>
      <c r="E7586" s="17">
        <v>1</v>
      </c>
      <c r="F7586" s="18">
        <v>6.8</v>
      </c>
    </row>
    <row r="7587" spans="2:6" ht="16.5" thickBot="1" x14ac:dyDescent="0.3">
      <c r="B7587" s="14">
        <v>46168</v>
      </c>
      <c r="C7587" s="15" t="s">
        <v>235</v>
      </c>
      <c r="D7587" s="16" t="s">
        <v>702</v>
      </c>
      <c r="E7587" s="17">
        <v>1</v>
      </c>
      <c r="F7587" s="18">
        <v>5.8</v>
      </c>
    </row>
    <row r="7588" spans="2:6" ht="16.5" thickBot="1" x14ac:dyDescent="0.3">
      <c r="B7588" s="14">
        <v>46168</v>
      </c>
      <c r="C7588" s="15" t="s">
        <v>236</v>
      </c>
      <c r="D7588" s="16" t="s">
        <v>644</v>
      </c>
      <c r="E7588" s="17">
        <v>2</v>
      </c>
      <c r="F7588" s="18">
        <v>13</v>
      </c>
    </row>
    <row r="7589" spans="2:6" ht="16.5" thickBot="1" x14ac:dyDescent="0.3">
      <c r="B7589" s="14">
        <v>46168</v>
      </c>
      <c r="C7589" s="15" t="s">
        <v>113</v>
      </c>
      <c r="D7589" s="16" t="s">
        <v>645</v>
      </c>
      <c r="E7589" s="17">
        <v>1</v>
      </c>
      <c r="F7589" s="18">
        <v>8</v>
      </c>
    </row>
    <row r="7590" spans="2:6" ht="16.5" thickBot="1" x14ac:dyDescent="0.3">
      <c r="B7590" s="14">
        <v>46168</v>
      </c>
      <c r="C7590" s="15" t="s">
        <v>200</v>
      </c>
      <c r="D7590" s="16" t="s">
        <v>646</v>
      </c>
      <c r="E7590" s="17">
        <v>1</v>
      </c>
      <c r="F7590" s="18">
        <v>8</v>
      </c>
    </row>
    <row r="7591" spans="2:6" ht="16.5" thickBot="1" x14ac:dyDescent="0.3">
      <c r="B7591" s="14">
        <v>46168</v>
      </c>
      <c r="C7591" s="15">
        <v>10207</v>
      </c>
      <c r="D7591" s="16" t="s">
        <v>738</v>
      </c>
      <c r="E7591" s="17">
        <v>1</v>
      </c>
      <c r="F7591" s="18">
        <v>8.9</v>
      </c>
    </row>
    <row r="7592" spans="2:6" ht="16.5" thickBot="1" x14ac:dyDescent="0.3">
      <c r="B7592" s="14">
        <v>46168</v>
      </c>
      <c r="C7592" s="15">
        <v>10234</v>
      </c>
      <c r="D7592" s="16" t="s">
        <v>746</v>
      </c>
      <c r="E7592" s="17">
        <v>1</v>
      </c>
      <c r="F7592" s="18">
        <v>9</v>
      </c>
    </row>
    <row r="7593" spans="2:6" ht="16.5" thickBot="1" x14ac:dyDescent="0.3">
      <c r="B7593" s="14">
        <v>46168</v>
      </c>
      <c r="C7593" s="15" t="s">
        <v>116</v>
      </c>
      <c r="D7593" s="16" t="s">
        <v>665</v>
      </c>
      <c r="E7593" s="17">
        <v>1</v>
      </c>
      <c r="F7593" s="18">
        <v>5.5</v>
      </c>
    </row>
    <row r="7594" spans="2:6" ht="16.5" thickBot="1" x14ac:dyDescent="0.3">
      <c r="B7594" s="14">
        <v>46168</v>
      </c>
      <c r="C7594" s="15" t="s">
        <v>118</v>
      </c>
      <c r="D7594" s="16" t="s">
        <v>649</v>
      </c>
      <c r="E7594" s="17">
        <v>1</v>
      </c>
      <c r="F7594" s="18">
        <v>5.5</v>
      </c>
    </row>
    <row r="7595" spans="2:6" ht="16.5" thickBot="1" x14ac:dyDescent="0.3">
      <c r="B7595" s="14">
        <v>46168</v>
      </c>
      <c r="C7595" s="15" t="s">
        <v>120</v>
      </c>
      <c r="D7595" s="16" t="s">
        <v>693</v>
      </c>
      <c r="E7595" s="17">
        <v>1</v>
      </c>
      <c r="F7595" s="18">
        <v>5.5</v>
      </c>
    </row>
    <row r="7596" spans="2:6" ht="16.5" thickBot="1" x14ac:dyDescent="0.3">
      <c r="B7596" s="14">
        <v>46168</v>
      </c>
      <c r="C7596" s="15" t="s">
        <v>134</v>
      </c>
      <c r="D7596" s="16" t="s">
        <v>390</v>
      </c>
      <c r="E7596" s="17">
        <v>2</v>
      </c>
      <c r="F7596" s="18">
        <v>11</v>
      </c>
    </row>
    <row r="7597" spans="2:6" ht="16.5" thickBot="1" x14ac:dyDescent="0.3">
      <c r="B7597" s="14">
        <v>46168</v>
      </c>
      <c r="C7597" s="15" t="s">
        <v>140</v>
      </c>
      <c r="D7597" s="16" t="s">
        <v>396</v>
      </c>
      <c r="E7597" s="17">
        <v>3</v>
      </c>
      <c r="F7597" s="18">
        <v>15</v>
      </c>
    </row>
    <row r="7598" spans="2:6" ht="15.75" x14ac:dyDescent="0.25">
      <c r="B7598" s="22">
        <v>46168</v>
      </c>
      <c r="C7598" s="23">
        <v>10193</v>
      </c>
      <c r="D7598" s="24" t="s">
        <v>731</v>
      </c>
      <c r="E7598" s="25">
        <v>1</v>
      </c>
      <c r="F7598" s="26">
        <v>2.5</v>
      </c>
    </row>
    <row r="7599" spans="2:6" ht="16.5" thickBot="1" x14ac:dyDescent="0.3">
      <c r="B7599" s="14">
        <v>46170</v>
      </c>
      <c r="C7599" s="15" t="s">
        <v>103</v>
      </c>
      <c r="D7599" s="16" t="s">
        <v>653</v>
      </c>
      <c r="E7599" s="17">
        <v>3</v>
      </c>
      <c r="F7599" s="18">
        <v>17.399999999999999</v>
      </c>
    </row>
    <row r="7600" spans="2:6" ht="16.5" thickBot="1" x14ac:dyDescent="0.3">
      <c r="B7600" s="14">
        <v>46170</v>
      </c>
      <c r="C7600" s="15" t="s">
        <v>107</v>
      </c>
      <c r="D7600" s="16" t="s">
        <v>705</v>
      </c>
      <c r="E7600" s="17">
        <v>2</v>
      </c>
      <c r="F7600" s="18">
        <v>10.4</v>
      </c>
    </row>
    <row r="7601" spans="2:6" ht="16.5" thickBot="1" x14ac:dyDescent="0.3">
      <c r="B7601" s="14">
        <v>46170</v>
      </c>
      <c r="C7601" s="15" t="s">
        <v>108</v>
      </c>
      <c r="D7601" s="16" t="s">
        <v>364</v>
      </c>
      <c r="E7601" s="17">
        <v>3</v>
      </c>
      <c r="F7601" s="18">
        <v>16.5</v>
      </c>
    </row>
    <row r="7602" spans="2:6" ht="16.5" thickBot="1" x14ac:dyDescent="0.3">
      <c r="B7602" s="14">
        <v>46170</v>
      </c>
      <c r="C7602" s="15" t="s">
        <v>110</v>
      </c>
      <c r="D7602" s="16" t="s">
        <v>667</v>
      </c>
      <c r="E7602" s="17">
        <v>1</v>
      </c>
      <c r="F7602" s="18">
        <v>5.8</v>
      </c>
    </row>
    <row r="7603" spans="2:6" ht="16.5" thickBot="1" x14ac:dyDescent="0.3">
      <c r="B7603" s="14">
        <v>46170</v>
      </c>
      <c r="C7603" s="15" t="s">
        <v>114</v>
      </c>
      <c r="D7603" s="16" t="s">
        <v>370</v>
      </c>
      <c r="E7603" s="17">
        <v>3</v>
      </c>
      <c r="F7603" s="18">
        <v>16.5</v>
      </c>
    </row>
    <row r="7604" spans="2:6" ht="16.5" thickBot="1" x14ac:dyDescent="0.3">
      <c r="B7604" s="14">
        <v>46170</v>
      </c>
      <c r="C7604" s="15" t="s">
        <v>125</v>
      </c>
      <c r="D7604" s="16" t="s">
        <v>381</v>
      </c>
      <c r="E7604" s="17">
        <v>1</v>
      </c>
      <c r="F7604" s="18">
        <v>5.5</v>
      </c>
    </row>
    <row r="7605" spans="2:6" ht="16.5" thickBot="1" x14ac:dyDescent="0.3">
      <c r="B7605" s="14">
        <v>46170</v>
      </c>
      <c r="C7605" s="15" t="s">
        <v>129</v>
      </c>
      <c r="D7605" s="16" t="s">
        <v>385</v>
      </c>
      <c r="E7605" s="17">
        <v>1</v>
      </c>
      <c r="F7605" s="18">
        <v>5.5</v>
      </c>
    </row>
    <row r="7606" spans="2:6" ht="16.5" thickBot="1" x14ac:dyDescent="0.3">
      <c r="B7606" s="14">
        <v>46170</v>
      </c>
      <c r="C7606" s="15" t="s">
        <v>130</v>
      </c>
      <c r="D7606" s="16" t="s">
        <v>386</v>
      </c>
      <c r="E7606" s="17">
        <v>2</v>
      </c>
      <c r="F7606" s="18">
        <v>11.6</v>
      </c>
    </row>
    <row r="7607" spans="2:6" ht="16.5" thickBot="1" x14ac:dyDescent="0.3">
      <c r="B7607" s="14">
        <v>46170</v>
      </c>
      <c r="C7607" s="15" t="s">
        <v>139</v>
      </c>
      <c r="D7607" s="16" t="s">
        <v>395</v>
      </c>
      <c r="E7607" s="17">
        <v>1</v>
      </c>
      <c r="F7607" s="18">
        <v>5.5</v>
      </c>
    </row>
    <row r="7608" spans="2:6" ht="16.5" thickBot="1" x14ac:dyDescent="0.3">
      <c r="B7608" s="14">
        <v>46170</v>
      </c>
      <c r="C7608" s="15" t="s">
        <v>149</v>
      </c>
      <c r="D7608" s="16" t="s">
        <v>706</v>
      </c>
      <c r="E7608" s="17">
        <v>2</v>
      </c>
      <c r="F7608" s="18">
        <v>11</v>
      </c>
    </row>
    <row r="7609" spans="2:6" ht="16.5" thickBot="1" x14ac:dyDescent="0.3">
      <c r="B7609" s="14">
        <v>46170</v>
      </c>
      <c r="C7609" s="15" t="s">
        <v>162</v>
      </c>
      <c r="D7609" s="16" t="s">
        <v>719</v>
      </c>
      <c r="E7609" s="17">
        <v>2</v>
      </c>
      <c r="F7609" s="18">
        <v>13</v>
      </c>
    </row>
    <row r="7610" spans="2:6" ht="16.5" thickBot="1" x14ac:dyDescent="0.3">
      <c r="B7610" s="14">
        <v>46170</v>
      </c>
      <c r="C7610" s="15" t="s">
        <v>174</v>
      </c>
      <c r="D7610" s="16" t="s">
        <v>661</v>
      </c>
      <c r="E7610" s="17">
        <v>1</v>
      </c>
      <c r="F7610" s="18">
        <v>5.8</v>
      </c>
    </row>
    <row r="7611" spans="2:6" ht="16.5" thickBot="1" x14ac:dyDescent="0.3">
      <c r="B7611" s="14">
        <v>46170</v>
      </c>
      <c r="C7611" s="15" t="s">
        <v>176</v>
      </c>
      <c r="D7611" s="16" t="s">
        <v>432</v>
      </c>
      <c r="E7611" s="17">
        <v>1</v>
      </c>
      <c r="F7611" s="18">
        <v>5.8</v>
      </c>
    </row>
    <row r="7612" spans="2:6" ht="16.5" thickBot="1" x14ac:dyDescent="0.3">
      <c r="B7612" s="14">
        <v>46170</v>
      </c>
      <c r="C7612" s="15" t="s">
        <v>179</v>
      </c>
      <c r="D7612" s="16" t="s">
        <v>712</v>
      </c>
      <c r="E7612" s="17">
        <v>1</v>
      </c>
      <c r="F7612" s="18">
        <v>5.5</v>
      </c>
    </row>
    <row r="7613" spans="2:6" ht="16.5" thickBot="1" x14ac:dyDescent="0.3">
      <c r="B7613" s="14">
        <v>46170</v>
      </c>
      <c r="C7613" s="15" t="s">
        <v>182</v>
      </c>
      <c r="D7613" s="16" t="s">
        <v>711</v>
      </c>
      <c r="E7613" s="17">
        <v>1</v>
      </c>
      <c r="F7613" s="18">
        <v>5.5</v>
      </c>
    </row>
    <row r="7614" spans="2:6" ht="16.5" thickBot="1" x14ac:dyDescent="0.3">
      <c r="B7614" s="14">
        <v>46170</v>
      </c>
      <c r="C7614" s="15" t="s">
        <v>184</v>
      </c>
      <c r="D7614" s="16" t="s">
        <v>440</v>
      </c>
      <c r="E7614" s="17">
        <v>1</v>
      </c>
      <c r="F7614" s="18">
        <v>5.5</v>
      </c>
    </row>
    <row r="7615" spans="2:6" ht="16.5" thickBot="1" x14ac:dyDescent="0.3">
      <c r="B7615" s="14">
        <v>46170</v>
      </c>
      <c r="C7615" s="15" t="s">
        <v>191</v>
      </c>
      <c r="D7615" s="16" t="s">
        <v>447</v>
      </c>
      <c r="E7615" s="17">
        <v>2</v>
      </c>
      <c r="F7615" s="18">
        <v>11</v>
      </c>
    </row>
    <row r="7616" spans="2:6" ht="16.5" thickBot="1" x14ac:dyDescent="0.3">
      <c r="B7616" s="14">
        <v>46170</v>
      </c>
      <c r="C7616" s="15" t="s">
        <v>219</v>
      </c>
      <c r="D7616" s="16" t="s">
        <v>475</v>
      </c>
      <c r="E7616" s="17">
        <v>5</v>
      </c>
      <c r="F7616" s="18">
        <v>31.5</v>
      </c>
    </row>
    <row r="7617" spans="2:6" ht="16.5" thickBot="1" x14ac:dyDescent="0.3">
      <c r="B7617" s="14">
        <v>46170</v>
      </c>
      <c r="C7617" s="15" t="s">
        <v>230</v>
      </c>
      <c r="D7617" s="16" t="s">
        <v>690</v>
      </c>
      <c r="E7617" s="17">
        <v>2</v>
      </c>
      <c r="F7617" s="18">
        <v>13</v>
      </c>
    </row>
    <row r="7618" spans="2:6" ht="16.5" thickBot="1" x14ac:dyDescent="0.3">
      <c r="B7618" s="14">
        <v>46170</v>
      </c>
      <c r="C7618" s="15" t="s">
        <v>231</v>
      </c>
      <c r="D7618" s="16" t="s">
        <v>487</v>
      </c>
      <c r="E7618" s="17">
        <v>2</v>
      </c>
      <c r="F7618" s="18">
        <v>13.6</v>
      </c>
    </row>
    <row r="7619" spans="2:6" ht="16.5" thickBot="1" x14ac:dyDescent="0.3">
      <c r="B7619" s="14">
        <v>46170</v>
      </c>
      <c r="C7619" s="15" t="s">
        <v>234</v>
      </c>
      <c r="D7619" s="16" t="s">
        <v>728</v>
      </c>
      <c r="E7619" s="17">
        <v>1</v>
      </c>
      <c r="F7619" s="18">
        <v>6.8</v>
      </c>
    </row>
    <row r="7620" spans="2:6" ht="16.5" thickBot="1" x14ac:dyDescent="0.3">
      <c r="B7620" s="14">
        <v>46170</v>
      </c>
      <c r="C7620" s="15" t="s">
        <v>236</v>
      </c>
      <c r="D7620" s="16" t="s">
        <v>644</v>
      </c>
      <c r="E7620" s="17">
        <v>1</v>
      </c>
      <c r="F7620" s="18">
        <v>6.5</v>
      </c>
    </row>
    <row r="7621" spans="2:6" ht="16.5" thickBot="1" x14ac:dyDescent="0.3">
      <c r="B7621" s="14">
        <v>46170</v>
      </c>
      <c r="C7621" s="15" t="s">
        <v>204</v>
      </c>
      <c r="D7621" s="16" t="s">
        <v>668</v>
      </c>
      <c r="E7621" s="17">
        <v>1</v>
      </c>
      <c r="F7621" s="18">
        <v>8.3000000000000007</v>
      </c>
    </row>
    <row r="7622" spans="2:6" ht="16.5" thickBot="1" x14ac:dyDescent="0.3">
      <c r="B7622" s="14">
        <v>46170</v>
      </c>
      <c r="C7622" s="15" t="s">
        <v>116</v>
      </c>
      <c r="D7622" s="16" t="s">
        <v>665</v>
      </c>
      <c r="E7622" s="17">
        <v>1</v>
      </c>
      <c r="F7622" s="18">
        <v>5.5</v>
      </c>
    </row>
    <row r="7623" spans="2:6" ht="16.5" thickBot="1" x14ac:dyDescent="0.3">
      <c r="B7623" s="14">
        <v>46170</v>
      </c>
      <c r="C7623" s="15" t="s">
        <v>118</v>
      </c>
      <c r="D7623" s="16" t="s">
        <v>649</v>
      </c>
      <c r="E7623" s="17">
        <v>1</v>
      </c>
      <c r="F7623" s="18">
        <v>5.5</v>
      </c>
    </row>
    <row r="7624" spans="2:6" ht="16.5" thickBot="1" x14ac:dyDescent="0.3">
      <c r="B7624" s="14">
        <v>46170</v>
      </c>
      <c r="C7624" s="15" t="s">
        <v>120</v>
      </c>
      <c r="D7624" s="16" t="s">
        <v>693</v>
      </c>
      <c r="E7624" s="17">
        <v>1</v>
      </c>
      <c r="F7624" s="18">
        <v>5.5</v>
      </c>
    </row>
    <row r="7625" spans="2:6" ht="16.5" thickBot="1" x14ac:dyDescent="0.3">
      <c r="B7625" s="14">
        <v>46170</v>
      </c>
      <c r="C7625" s="15" t="s">
        <v>134</v>
      </c>
      <c r="D7625" s="16" t="s">
        <v>390</v>
      </c>
      <c r="E7625" s="17">
        <v>2</v>
      </c>
      <c r="F7625" s="18">
        <v>11</v>
      </c>
    </row>
    <row r="7626" spans="2:6" ht="16.5" thickBot="1" x14ac:dyDescent="0.3">
      <c r="B7626" s="14">
        <v>46170</v>
      </c>
      <c r="C7626" s="15" t="s">
        <v>155</v>
      </c>
      <c r="D7626" s="16" t="s">
        <v>729</v>
      </c>
      <c r="E7626" s="17">
        <v>1</v>
      </c>
      <c r="F7626" s="18">
        <v>4.4000000000000004</v>
      </c>
    </row>
    <row r="7627" spans="2:6" ht="15.75" x14ac:dyDescent="0.25">
      <c r="B7627" s="22">
        <v>46170</v>
      </c>
      <c r="C7627" s="23">
        <v>10224</v>
      </c>
      <c r="D7627" s="24" t="s">
        <v>743</v>
      </c>
      <c r="E7627" s="25">
        <v>1</v>
      </c>
      <c r="F7627" s="26">
        <v>1.2</v>
      </c>
    </row>
    <row r="7628" spans="2:6" ht="16.5" thickBot="1" x14ac:dyDescent="0.3">
      <c r="B7628" s="14">
        <v>46170</v>
      </c>
      <c r="C7628" s="15" t="s">
        <v>106</v>
      </c>
      <c r="D7628" s="16" t="s">
        <v>710</v>
      </c>
      <c r="E7628" s="17">
        <v>1</v>
      </c>
      <c r="F7628" s="18">
        <v>5.2</v>
      </c>
    </row>
    <row r="7629" spans="2:6" ht="16.5" thickBot="1" x14ac:dyDescent="0.3">
      <c r="B7629" s="14">
        <v>46170</v>
      </c>
      <c r="C7629" s="15" t="s">
        <v>108</v>
      </c>
      <c r="D7629" s="16" t="s">
        <v>364</v>
      </c>
      <c r="E7629" s="17">
        <v>1</v>
      </c>
      <c r="F7629" s="18">
        <v>5.5</v>
      </c>
    </row>
    <row r="7630" spans="2:6" ht="16.5" thickBot="1" x14ac:dyDescent="0.3">
      <c r="B7630" s="14">
        <v>46170</v>
      </c>
      <c r="C7630" s="15" t="s">
        <v>110</v>
      </c>
      <c r="D7630" s="16" t="s">
        <v>667</v>
      </c>
      <c r="E7630" s="17">
        <v>3</v>
      </c>
      <c r="F7630" s="18">
        <v>17.399999999999999</v>
      </c>
    </row>
    <row r="7631" spans="2:6" ht="16.5" thickBot="1" x14ac:dyDescent="0.3">
      <c r="B7631" s="14">
        <v>46170</v>
      </c>
      <c r="C7631" s="15" t="s">
        <v>115</v>
      </c>
      <c r="D7631" s="16" t="s">
        <v>640</v>
      </c>
      <c r="E7631" s="17">
        <v>1</v>
      </c>
      <c r="F7631" s="18">
        <v>5.8</v>
      </c>
    </row>
    <row r="7632" spans="2:6" ht="16.5" thickBot="1" x14ac:dyDescent="0.3">
      <c r="B7632" s="14">
        <v>46170</v>
      </c>
      <c r="C7632" s="15" t="s">
        <v>125</v>
      </c>
      <c r="D7632" s="16" t="s">
        <v>381</v>
      </c>
      <c r="E7632" s="17">
        <v>1</v>
      </c>
      <c r="F7632" s="18">
        <v>5.5</v>
      </c>
    </row>
    <row r="7633" spans="2:6" ht="16.5" thickBot="1" x14ac:dyDescent="0.3">
      <c r="B7633" s="14">
        <v>46170</v>
      </c>
      <c r="C7633" s="15" t="s">
        <v>129</v>
      </c>
      <c r="D7633" s="16" t="s">
        <v>385</v>
      </c>
      <c r="E7633" s="17">
        <v>4</v>
      </c>
      <c r="F7633" s="18">
        <v>22</v>
      </c>
    </row>
    <row r="7634" spans="2:6" ht="16.5" thickBot="1" x14ac:dyDescent="0.3">
      <c r="B7634" s="14">
        <v>46170</v>
      </c>
      <c r="C7634" s="15" t="s">
        <v>130</v>
      </c>
      <c r="D7634" s="16" t="s">
        <v>386</v>
      </c>
      <c r="E7634" s="17">
        <v>1</v>
      </c>
      <c r="F7634" s="18">
        <v>5.8</v>
      </c>
    </row>
    <row r="7635" spans="2:6" ht="16.5" thickBot="1" x14ac:dyDescent="0.3">
      <c r="B7635" s="14">
        <v>46170</v>
      </c>
      <c r="C7635" s="15" t="s">
        <v>149</v>
      </c>
      <c r="D7635" s="16" t="s">
        <v>706</v>
      </c>
      <c r="E7635" s="17">
        <v>2</v>
      </c>
      <c r="F7635" s="18">
        <v>11</v>
      </c>
    </row>
    <row r="7636" spans="2:6" ht="16.5" thickBot="1" x14ac:dyDescent="0.3">
      <c r="B7636" s="14">
        <v>46170</v>
      </c>
      <c r="C7636" s="15" t="s">
        <v>151</v>
      </c>
      <c r="D7636" s="16" t="s">
        <v>407</v>
      </c>
      <c r="E7636" s="17">
        <v>1</v>
      </c>
      <c r="F7636" s="18">
        <v>5.5</v>
      </c>
    </row>
    <row r="7637" spans="2:6" ht="16.5" thickBot="1" x14ac:dyDescent="0.3">
      <c r="B7637" s="14">
        <v>46170</v>
      </c>
      <c r="C7637" s="15" t="s">
        <v>157</v>
      </c>
      <c r="D7637" s="16" t="s">
        <v>413</v>
      </c>
      <c r="E7637" s="17">
        <v>3</v>
      </c>
      <c r="F7637" s="18">
        <v>19.5</v>
      </c>
    </row>
    <row r="7638" spans="2:6" ht="16.5" thickBot="1" x14ac:dyDescent="0.3">
      <c r="B7638" s="14">
        <v>46170</v>
      </c>
      <c r="C7638" s="15" t="s">
        <v>163</v>
      </c>
      <c r="D7638" s="16" t="s">
        <v>696</v>
      </c>
      <c r="E7638" s="17">
        <v>1</v>
      </c>
      <c r="F7638" s="18">
        <v>5.8</v>
      </c>
    </row>
    <row r="7639" spans="2:6" ht="16.5" thickBot="1" x14ac:dyDescent="0.3">
      <c r="B7639" s="14">
        <v>46170</v>
      </c>
      <c r="C7639" s="15" t="s">
        <v>164</v>
      </c>
      <c r="D7639" s="16" t="s">
        <v>420</v>
      </c>
      <c r="E7639" s="17">
        <v>1</v>
      </c>
      <c r="F7639" s="18">
        <v>5.5</v>
      </c>
    </row>
    <row r="7640" spans="2:6" ht="16.5" thickBot="1" x14ac:dyDescent="0.3">
      <c r="B7640" s="14">
        <v>46170</v>
      </c>
      <c r="C7640" s="15" t="s">
        <v>171</v>
      </c>
      <c r="D7640" s="16" t="s">
        <v>670</v>
      </c>
      <c r="E7640" s="17">
        <v>1</v>
      </c>
      <c r="F7640" s="18">
        <v>6</v>
      </c>
    </row>
    <row r="7641" spans="2:6" ht="16.5" thickBot="1" x14ac:dyDescent="0.3">
      <c r="B7641" s="14">
        <v>46170</v>
      </c>
      <c r="C7641" s="15" t="s">
        <v>181</v>
      </c>
      <c r="D7641" s="16" t="s">
        <v>704</v>
      </c>
      <c r="E7641" s="17">
        <v>1</v>
      </c>
      <c r="F7641" s="18">
        <v>5.5</v>
      </c>
    </row>
    <row r="7642" spans="2:6" ht="16.5" thickBot="1" x14ac:dyDescent="0.3">
      <c r="B7642" s="14">
        <v>46170</v>
      </c>
      <c r="C7642" s="15" t="s">
        <v>182</v>
      </c>
      <c r="D7642" s="16" t="s">
        <v>711</v>
      </c>
      <c r="E7642" s="17">
        <v>1</v>
      </c>
      <c r="F7642" s="18">
        <v>5.5</v>
      </c>
    </row>
    <row r="7643" spans="2:6" ht="16.5" thickBot="1" x14ac:dyDescent="0.3">
      <c r="B7643" s="14">
        <v>46170</v>
      </c>
      <c r="C7643" s="15" t="s">
        <v>205</v>
      </c>
      <c r="D7643" s="16" t="s">
        <v>461</v>
      </c>
      <c r="E7643" s="17">
        <v>1</v>
      </c>
      <c r="F7643" s="18">
        <v>5.7</v>
      </c>
    </row>
    <row r="7644" spans="2:6" ht="16.5" thickBot="1" x14ac:dyDescent="0.3">
      <c r="B7644" s="14">
        <v>46170</v>
      </c>
      <c r="C7644" s="15" t="s">
        <v>216</v>
      </c>
      <c r="D7644" s="16" t="s">
        <v>472</v>
      </c>
      <c r="E7644" s="17">
        <v>1</v>
      </c>
      <c r="F7644" s="18">
        <v>6.3</v>
      </c>
    </row>
    <row r="7645" spans="2:6" ht="16.5" thickBot="1" x14ac:dyDescent="0.3">
      <c r="B7645" s="14">
        <v>46170</v>
      </c>
      <c r="C7645" s="15" t="s">
        <v>219</v>
      </c>
      <c r="D7645" s="16" t="s">
        <v>475</v>
      </c>
      <c r="E7645" s="17">
        <v>3</v>
      </c>
      <c r="F7645" s="18">
        <v>18.899999999999999</v>
      </c>
    </row>
    <row r="7646" spans="2:6" ht="16.5" thickBot="1" x14ac:dyDescent="0.3">
      <c r="B7646" s="14">
        <v>46170</v>
      </c>
      <c r="C7646" s="15" t="s">
        <v>225</v>
      </c>
      <c r="D7646" s="16" t="s">
        <v>481</v>
      </c>
      <c r="E7646" s="17">
        <v>2</v>
      </c>
      <c r="F7646" s="18">
        <v>12.6</v>
      </c>
    </row>
    <row r="7647" spans="2:6" ht="16.5" thickBot="1" x14ac:dyDescent="0.3">
      <c r="B7647" s="14">
        <v>46170</v>
      </c>
      <c r="C7647" s="15" t="s">
        <v>227</v>
      </c>
      <c r="D7647" s="16" t="s">
        <v>483</v>
      </c>
      <c r="E7647" s="17">
        <v>2</v>
      </c>
      <c r="F7647" s="18">
        <v>13</v>
      </c>
    </row>
    <row r="7648" spans="2:6" ht="16.5" thickBot="1" x14ac:dyDescent="0.3">
      <c r="B7648" s="14">
        <v>46170</v>
      </c>
      <c r="C7648" s="15" t="s">
        <v>230</v>
      </c>
      <c r="D7648" s="16" t="s">
        <v>690</v>
      </c>
      <c r="E7648" s="17">
        <v>1</v>
      </c>
      <c r="F7648" s="18">
        <v>6.5</v>
      </c>
    </row>
    <row r="7649" spans="2:6" ht="16.5" thickBot="1" x14ac:dyDescent="0.3">
      <c r="B7649" s="14">
        <v>46170</v>
      </c>
      <c r="C7649" s="15" t="s">
        <v>232</v>
      </c>
      <c r="D7649" s="16" t="s">
        <v>488</v>
      </c>
      <c r="E7649" s="17">
        <v>1</v>
      </c>
      <c r="F7649" s="18">
        <v>5.8</v>
      </c>
    </row>
    <row r="7650" spans="2:6" ht="16.5" thickBot="1" x14ac:dyDescent="0.3">
      <c r="B7650" s="14">
        <v>46170</v>
      </c>
      <c r="C7650" s="15">
        <v>10238</v>
      </c>
      <c r="D7650" s="16" t="s">
        <v>755</v>
      </c>
      <c r="E7650" s="17">
        <v>1</v>
      </c>
      <c r="F7650" s="18">
        <v>10</v>
      </c>
    </row>
    <row r="7651" spans="2:6" ht="16.5" thickBot="1" x14ac:dyDescent="0.3">
      <c r="B7651" s="14">
        <v>46170</v>
      </c>
      <c r="C7651" s="15" t="s">
        <v>116</v>
      </c>
      <c r="D7651" s="16" t="s">
        <v>665</v>
      </c>
      <c r="E7651" s="17">
        <v>1</v>
      </c>
      <c r="F7651" s="18">
        <v>5.5</v>
      </c>
    </row>
    <row r="7652" spans="2:6" ht="16.5" thickBot="1" x14ac:dyDescent="0.3">
      <c r="B7652" s="14">
        <v>46170</v>
      </c>
      <c r="C7652" s="15" t="s">
        <v>117</v>
      </c>
      <c r="D7652" s="16" t="s">
        <v>648</v>
      </c>
      <c r="E7652" s="17">
        <v>2</v>
      </c>
      <c r="F7652" s="18">
        <v>11</v>
      </c>
    </row>
    <row r="7653" spans="2:6" ht="16.5" thickBot="1" x14ac:dyDescent="0.3">
      <c r="B7653" s="14">
        <v>46170</v>
      </c>
      <c r="C7653" s="15" t="s">
        <v>120</v>
      </c>
      <c r="D7653" s="16" t="s">
        <v>693</v>
      </c>
      <c r="E7653" s="17">
        <v>1</v>
      </c>
      <c r="F7653" s="18">
        <v>5.5</v>
      </c>
    </row>
    <row r="7654" spans="2:6" ht="16.5" thickBot="1" x14ac:dyDescent="0.3">
      <c r="B7654" s="14">
        <v>46170</v>
      </c>
      <c r="C7654" s="15" t="s">
        <v>134</v>
      </c>
      <c r="D7654" s="16" t="s">
        <v>390</v>
      </c>
      <c r="E7654" s="17">
        <v>1</v>
      </c>
      <c r="F7654" s="18">
        <v>5.5</v>
      </c>
    </row>
    <row r="7655" spans="2:6" ht="16.5" thickBot="1" x14ac:dyDescent="0.3">
      <c r="B7655" s="14">
        <v>46170</v>
      </c>
      <c r="C7655" s="15">
        <v>10</v>
      </c>
      <c r="D7655" s="16" t="s">
        <v>700</v>
      </c>
      <c r="E7655" s="17">
        <v>2</v>
      </c>
      <c r="F7655" s="18">
        <v>2</v>
      </c>
    </row>
    <row r="7656" spans="2:6" ht="15.75" x14ac:dyDescent="0.25">
      <c r="B7656" s="22">
        <v>46170</v>
      </c>
      <c r="C7656" s="23">
        <v>10194</v>
      </c>
      <c r="D7656" s="24" t="s">
        <v>730</v>
      </c>
      <c r="E7656" s="25">
        <v>1</v>
      </c>
      <c r="F7656" s="26">
        <v>1.7</v>
      </c>
    </row>
    <row r="7657" spans="2:6" ht="16.5" thickBot="1" x14ac:dyDescent="0.3">
      <c r="B7657" s="14">
        <v>46171</v>
      </c>
      <c r="C7657" s="15" t="s">
        <v>103</v>
      </c>
      <c r="D7657" s="16" t="s">
        <v>653</v>
      </c>
      <c r="E7657" s="17">
        <v>1</v>
      </c>
      <c r="F7657" s="18">
        <v>5.8</v>
      </c>
    </row>
    <row r="7658" spans="2:6" ht="16.5" thickBot="1" x14ac:dyDescent="0.3">
      <c r="B7658" s="14">
        <v>46171</v>
      </c>
      <c r="C7658" s="15" t="s">
        <v>104</v>
      </c>
      <c r="D7658" s="16" t="s">
        <v>360</v>
      </c>
      <c r="E7658" s="17">
        <v>2</v>
      </c>
      <c r="F7658" s="18">
        <v>11.6</v>
      </c>
    </row>
    <row r="7659" spans="2:6" ht="16.5" thickBot="1" x14ac:dyDescent="0.3">
      <c r="B7659" s="14">
        <v>46171</v>
      </c>
      <c r="C7659" s="15" t="s">
        <v>108</v>
      </c>
      <c r="D7659" s="16" t="s">
        <v>364</v>
      </c>
      <c r="E7659" s="17">
        <v>4</v>
      </c>
      <c r="F7659" s="18">
        <v>22</v>
      </c>
    </row>
    <row r="7660" spans="2:6" ht="16.5" thickBot="1" x14ac:dyDescent="0.3">
      <c r="B7660" s="14">
        <v>46171</v>
      </c>
      <c r="C7660" s="15" t="s">
        <v>110</v>
      </c>
      <c r="D7660" s="16" t="s">
        <v>667</v>
      </c>
      <c r="E7660" s="17">
        <v>2</v>
      </c>
      <c r="F7660" s="18">
        <v>11.6</v>
      </c>
    </row>
    <row r="7661" spans="2:6" ht="16.5" thickBot="1" x14ac:dyDescent="0.3">
      <c r="B7661" s="14">
        <v>46171</v>
      </c>
      <c r="C7661" s="15" t="s">
        <v>112</v>
      </c>
      <c r="D7661" s="16" t="s">
        <v>669</v>
      </c>
      <c r="E7661" s="17">
        <v>1</v>
      </c>
      <c r="F7661" s="18">
        <v>5.8</v>
      </c>
    </row>
    <row r="7662" spans="2:6" ht="16.5" thickBot="1" x14ac:dyDescent="0.3">
      <c r="B7662" s="14">
        <v>46171</v>
      </c>
      <c r="C7662" s="15" t="s">
        <v>125</v>
      </c>
      <c r="D7662" s="16" t="s">
        <v>381</v>
      </c>
      <c r="E7662" s="17">
        <v>1</v>
      </c>
      <c r="F7662" s="18">
        <v>5.5</v>
      </c>
    </row>
    <row r="7663" spans="2:6" ht="16.5" thickBot="1" x14ac:dyDescent="0.3">
      <c r="B7663" s="14">
        <v>46171</v>
      </c>
      <c r="C7663" s="15" t="s">
        <v>130</v>
      </c>
      <c r="D7663" s="16" t="s">
        <v>386</v>
      </c>
      <c r="E7663" s="17">
        <v>2</v>
      </c>
      <c r="F7663" s="18">
        <v>11.6</v>
      </c>
    </row>
    <row r="7664" spans="2:6" ht="16.5" thickBot="1" x14ac:dyDescent="0.3">
      <c r="B7664" s="14">
        <v>46171</v>
      </c>
      <c r="C7664" s="15" t="s">
        <v>149</v>
      </c>
      <c r="D7664" s="16" t="s">
        <v>706</v>
      </c>
      <c r="E7664" s="17">
        <v>1</v>
      </c>
      <c r="F7664" s="18">
        <v>5.5</v>
      </c>
    </row>
    <row r="7665" spans="2:6" ht="16.5" thickBot="1" x14ac:dyDescent="0.3">
      <c r="B7665" s="14">
        <v>46171</v>
      </c>
      <c r="C7665" s="15" t="s">
        <v>157</v>
      </c>
      <c r="D7665" s="16" t="s">
        <v>413</v>
      </c>
      <c r="E7665" s="17">
        <v>2</v>
      </c>
      <c r="F7665" s="18">
        <v>13</v>
      </c>
    </row>
    <row r="7666" spans="2:6" ht="16.5" thickBot="1" x14ac:dyDescent="0.3">
      <c r="B7666" s="14">
        <v>46171</v>
      </c>
      <c r="C7666" s="15" t="s">
        <v>163</v>
      </c>
      <c r="D7666" s="16" t="s">
        <v>696</v>
      </c>
      <c r="E7666" s="17">
        <v>1</v>
      </c>
      <c r="F7666" s="18">
        <v>5.8</v>
      </c>
    </row>
    <row r="7667" spans="2:6" ht="16.5" thickBot="1" x14ac:dyDescent="0.3">
      <c r="B7667" s="14">
        <v>46171</v>
      </c>
      <c r="C7667" s="15" t="s">
        <v>169</v>
      </c>
      <c r="D7667" s="16" t="s">
        <v>425</v>
      </c>
      <c r="E7667" s="17">
        <v>1</v>
      </c>
      <c r="F7667" s="18">
        <v>6.3</v>
      </c>
    </row>
    <row r="7668" spans="2:6" ht="16.5" thickBot="1" x14ac:dyDescent="0.3">
      <c r="B7668" s="14">
        <v>46171</v>
      </c>
      <c r="C7668" s="15" t="s">
        <v>171</v>
      </c>
      <c r="D7668" s="16" t="s">
        <v>670</v>
      </c>
      <c r="E7668" s="17">
        <v>1</v>
      </c>
      <c r="F7668" s="18">
        <v>6</v>
      </c>
    </row>
    <row r="7669" spans="2:6" ht="16.5" thickBot="1" x14ac:dyDescent="0.3">
      <c r="B7669" s="14">
        <v>46171</v>
      </c>
      <c r="C7669" s="15" t="s">
        <v>174</v>
      </c>
      <c r="D7669" s="16" t="s">
        <v>661</v>
      </c>
      <c r="E7669" s="17">
        <v>1</v>
      </c>
      <c r="F7669" s="18">
        <v>5.8</v>
      </c>
    </row>
    <row r="7670" spans="2:6" ht="16.5" thickBot="1" x14ac:dyDescent="0.3">
      <c r="B7670" s="14">
        <v>46171</v>
      </c>
      <c r="C7670" s="15" t="s">
        <v>176</v>
      </c>
      <c r="D7670" s="16" t="s">
        <v>432</v>
      </c>
      <c r="E7670" s="17">
        <v>2</v>
      </c>
      <c r="F7670" s="18">
        <v>11.6</v>
      </c>
    </row>
    <row r="7671" spans="2:6" ht="16.5" thickBot="1" x14ac:dyDescent="0.3">
      <c r="B7671" s="14">
        <v>46171</v>
      </c>
      <c r="C7671" s="15" t="s">
        <v>191</v>
      </c>
      <c r="D7671" s="16" t="s">
        <v>447</v>
      </c>
      <c r="E7671" s="17">
        <v>1</v>
      </c>
      <c r="F7671" s="18">
        <v>5.5</v>
      </c>
    </row>
    <row r="7672" spans="2:6" ht="16.5" thickBot="1" x14ac:dyDescent="0.3">
      <c r="B7672" s="14">
        <v>46171</v>
      </c>
      <c r="C7672" s="15" t="s">
        <v>192</v>
      </c>
      <c r="D7672" s="16" t="s">
        <v>448</v>
      </c>
      <c r="E7672" s="17">
        <v>1</v>
      </c>
      <c r="F7672" s="18">
        <v>5.5</v>
      </c>
    </row>
    <row r="7673" spans="2:6" ht="16.5" thickBot="1" x14ac:dyDescent="0.3">
      <c r="B7673" s="14">
        <v>46171</v>
      </c>
      <c r="C7673" s="15" t="s">
        <v>205</v>
      </c>
      <c r="D7673" s="16" t="s">
        <v>461</v>
      </c>
      <c r="E7673" s="17">
        <v>1</v>
      </c>
      <c r="F7673" s="18">
        <v>5.7</v>
      </c>
    </row>
    <row r="7674" spans="2:6" ht="16.5" thickBot="1" x14ac:dyDescent="0.3">
      <c r="B7674" s="14">
        <v>46171</v>
      </c>
      <c r="C7674" s="15" t="s">
        <v>213</v>
      </c>
      <c r="D7674" s="16" t="s">
        <v>469</v>
      </c>
      <c r="E7674" s="17">
        <v>2</v>
      </c>
      <c r="F7674" s="18">
        <v>11.6</v>
      </c>
    </row>
    <row r="7675" spans="2:6" ht="16.5" thickBot="1" x14ac:dyDescent="0.3">
      <c r="B7675" s="14">
        <v>46171</v>
      </c>
      <c r="C7675" s="15" t="s">
        <v>219</v>
      </c>
      <c r="D7675" s="16" t="s">
        <v>475</v>
      </c>
      <c r="E7675" s="17">
        <v>3</v>
      </c>
      <c r="F7675" s="18">
        <v>18.899999999999999</v>
      </c>
    </row>
    <row r="7676" spans="2:6" ht="16.5" thickBot="1" x14ac:dyDescent="0.3">
      <c r="B7676" s="14">
        <v>46171</v>
      </c>
      <c r="C7676" s="15" t="s">
        <v>225</v>
      </c>
      <c r="D7676" s="16" t="s">
        <v>481</v>
      </c>
      <c r="E7676" s="17">
        <v>1</v>
      </c>
      <c r="F7676" s="18">
        <v>6.3</v>
      </c>
    </row>
    <row r="7677" spans="2:6" ht="16.5" thickBot="1" x14ac:dyDescent="0.3">
      <c r="B7677" s="14">
        <v>46171</v>
      </c>
      <c r="C7677" s="15" t="s">
        <v>227</v>
      </c>
      <c r="D7677" s="16" t="s">
        <v>483</v>
      </c>
      <c r="E7677" s="17">
        <v>2</v>
      </c>
      <c r="F7677" s="18">
        <v>13</v>
      </c>
    </row>
    <row r="7678" spans="2:6" ht="16.5" thickBot="1" x14ac:dyDescent="0.3">
      <c r="B7678" s="14">
        <v>46171</v>
      </c>
      <c r="C7678" s="15" t="s">
        <v>231</v>
      </c>
      <c r="D7678" s="16" t="s">
        <v>487</v>
      </c>
      <c r="E7678" s="17">
        <v>6</v>
      </c>
      <c r="F7678" s="18">
        <v>40.799999999999997</v>
      </c>
    </row>
    <row r="7679" spans="2:6" ht="16.5" thickBot="1" x14ac:dyDescent="0.3">
      <c r="B7679" s="14">
        <v>46171</v>
      </c>
      <c r="C7679" s="15" t="s">
        <v>232</v>
      </c>
      <c r="D7679" s="16" t="s">
        <v>488</v>
      </c>
      <c r="E7679" s="17">
        <v>2</v>
      </c>
      <c r="F7679" s="18">
        <v>11.6</v>
      </c>
    </row>
    <row r="7680" spans="2:6" ht="16.5" thickBot="1" x14ac:dyDescent="0.3">
      <c r="B7680" s="14">
        <v>46171</v>
      </c>
      <c r="C7680" s="15" t="s">
        <v>200</v>
      </c>
      <c r="D7680" s="16" t="s">
        <v>646</v>
      </c>
      <c r="E7680" s="17">
        <v>2</v>
      </c>
      <c r="F7680" s="18">
        <v>16</v>
      </c>
    </row>
    <row r="7681" spans="2:6" ht="16.5" thickBot="1" x14ac:dyDescent="0.3">
      <c r="B7681" s="14">
        <v>46171</v>
      </c>
      <c r="C7681" s="15" t="s">
        <v>121</v>
      </c>
      <c r="D7681" s="16" t="s">
        <v>658</v>
      </c>
      <c r="E7681" s="17">
        <v>1</v>
      </c>
      <c r="F7681" s="18">
        <v>5.5</v>
      </c>
    </row>
    <row r="7682" spans="2:6" ht="16.5" thickBot="1" x14ac:dyDescent="0.3">
      <c r="B7682" s="14">
        <v>46171</v>
      </c>
      <c r="C7682" s="15" t="s">
        <v>134</v>
      </c>
      <c r="D7682" s="16" t="s">
        <v>390</v>
      </c>
      <c r="E7682" s="17">
        <v>2</v>
      </c>
      <c r="F7682" s="18">
        <v>11</v>
      </c>
    </row>
    <row r="7683" spans="2:6" ht="16.5" thickBot="1" x14ac:dyDescent="0.3">
      <c r="B7683" s="14">
        <v>46171</v>
      </c>
      <c r="C7683" s="15" t="s">
        <v>140</v>
      </c>
      <c r="D7683" s="16" t="s">
        <v>396</v>
      </c>
      <c r="E7683" s="17">
        <v>2</v>
      </c>
      <c r="F7683" s="18">
        <v>10</v>
      </c>
    </row>
    <row r="7684" spans="2:6" ht="16.5" thickBot="1" x14ac:dyDescent="0.3">
      <c r="B7684" s="14">
        <v>46171</v>
      </c>
      <c r="C7684" s="15">
        <v>10009</v>
      </c>
      <c r="D7684" s="16" t="s">
        <v>660</v>
      </c>
      <c r="E7684" s="17">
        <v>1</v>
      </c>
      <c r="F7684" s="18">
        <v>1.5</v>
      </c>
    </row>
    <row r="7685" spans="2:6" ht="15.75" x14ac:dyDescent="0.25">
      <c r="B7685" s="22">
        <v>46171</v>
      </c>
      <c r="C7685" s="23">
        <v>10224</v>
      </c>
      <c r="D7685" s="24" t="s">
        <v>743</v>
      </c>
      <c r="E7685" s="25">
        <v>1</v>
      </c>
      <c r="F7685" s="26">
        <v>1.2</v>
      </c>
    </row>
    <row r="7686" spans="2:6" ht="16.5" thickBot="1" x14ac:dyDescent="0.3">
      <c r="B7686" s="14">
        <v>46172</v>
      </c>
      <c r="C7686" s="15" t="s">
        <v>103</v>
      </c>
      <c r="D7686" s="16" t="s">
        <v>653</v>
      </c>
      <c r="E7686" s="17">
        <v>1</v>
      </c>
      <c r="F7686" s="18">
        <v>5.8</v>
      </c>
    </row>
    <row r="7687" spans="2:6" ht="16.5" thickBot="1" x14ac:dyDescent="0.3">
      <c r="B7687" s="14">
        <v>46172</v>
      </c>
      <c r="C7687" s="15" t="s">
        <v>104</v>
      </c>
      <c r="D7687" s="16" t="s">
        <v>360</v>
      </c>
      <c r="E7687" s="17">
        <v>2</v>
      </c>
      <c r="F7687" s="18">
        <v>11.6</v>
      </c>
    </row>
    <row r="7688" spans="2:6" ht="16.5" thickBot="1" x14ac:dyDescent="0.3">
      <c r="B7688" s="14">
        <v>46172</v>
      </c>
      <c r="C7688" s="15" t="s">
        <v>106</v>
      </c>
      <c r="D7688" s="16" t="s">
        <v>710</v>
      </c>
      <c r="E7688" s="17">
        <v>1</v>
      </c>
      <c r="F7688" s="18">
        <v>5.2</v>
      </c>
    </row>
    <row r="7689" spans="2:6" ht="16.5" thickBot="1" x14ac:dyDescent="0.3">
      <c r="B7689" s="14">
        <v>46172</v>
      </c>
      <c r="C7689" s="15" t="s">
        <v>109</v>
      </c>
      <c r="D7689" s="16" t="s">
        <v>724</v>
      </c>
      <c r="E7689" s="17">
        <v>1</v>
      </c>
      <c r="F7689" s="18">
        <v>5.8</v>
      </c>
    </row>
    <row r="7690" spans="2:6" ht="16.5" thickBot="1" x14ac:dyDescent="0.3">
      <c r="B7690" s="14">
        <v>46172</v>
      </c>
      <c r="C7690" s="15" t="s">
        <v>110</v>
      </c>
      <c r="D7690" s="16" t="s">
        <v>667</v>
      </c>
      <c r="E7690" s="17">
        <v>1</v>
      </c>
      <c r="F7690" s="18">
        <v>5.8</v>
      </c>
    </row>
    <row r="7691" spans="2:6" ht="16.5" thickBot="1" x14ac:dyDescent="0.3">
      <c r="B7691" s="14">
        <v>46172</v>
      </c>
      <c r="C7691" s="15" t="s">
        <v>129</v>
      </c>
      <c r="D7691" s="16" t="s">
        <v>385</v>
      </c>
      <c r="E7691" s="17">
        <v>4</v>
      </c>
      <c r="F7691" s="18">
        <v>22</v>
      </c>
    </row>
    <row r="7692" spans="2:6" ht="32.25" thickBot="1" x14ac:dyDescent="0.3">
      <c r="B7692" s="14">
        <v>46172</v>
      </c>
      <c r="C7692" s="15" t="s">
        <v>146</v>
      </c>
      <c r="D7692" s="16" t="s">
        <v>402</v>
      </c>
      <c r="E7692" s="17">
        <v>1</v>
      </c>
      <c r="F7692" s="18">
        <v>6.5</v>
      </c>
    </row>
    <row r="7693" spans="2:6" ht="16.5" thickBot="1" x14ac:dyDescent="0.3">
      <c r="B7693" s="14">
        <v>46172</v>
      </c>
      <c r="C7693" s="15" t="s">
        <v>151</v>
      </c>
      <c r="D7693" s="16" t="s">
        <v>407</v>
      </c>
      <c r="E7693" s="17">
        <v>2</v>
      </c>
      <c r="F7693" s="18">
        <v>11</v>
      </c>
    </row>
    <row r="7694" spans="2:6" ht="16.5" thickBot="1" x14ac:dyDescent="0.3">
      <c r="B7694" s="14">
        <v>46172</v>
      </c>
      <c r="C7694" s="15" t="s">
        <v>157</v>
      </c>
      <c r="D7694" s="16" t="s">
        <v>413</v>
      </c>
      <c r="E7694" s="17">
        <v>2</v>
      </c>
      <c r="F7694" s="18">
        <v>13</v>
      </c>
    </row>
    <row r="7695" spans="2:6" ht="16.5" thickBot="1" x14ac:dyDescent="0.3">
      <c r="B7695" s="14">
        <v>46172</v>
      </c>
      <c r="C7695" s="15" t="s">
        <v>162</v>
      </c>
      <c r="D7695" s="16" t="s">
        <v>719</v>
      </c>
      <c r="E7695" s="17">
        <v>1</v>
      </c>
      <c r="F7695" s="18">
        <v>6.5</v>
      </c>
    </row>
    <row r="7696" spans="2:6" ht="16.5" thickBot="1" x14ac:dyDescent="0.3">
      <c r="B7696" s="14">
        <v>46172</v>
      </c>
      <c r="C7696" s="15" t="s">
        <v>176</v>
      </c>
      <c r="D7696" s="16" t="s">
        <v>432</v>
      </c>
      <c r="E7696" s="17">
        <v>1</v>
      </c>
      <c r="F7696" s="18">
        <v>5.8</v>
      </c>
    </row>
    <row r="7697" spans="2:6" ht="16.5" thickBot="1" x14ac:dyDescent="0.3">
      <c r="B7697" s="14">
        <v>46172</v>
      </c>
      <c r="C7697" s="15" t="s">
        <v>182</v>
      </c>
      <c r="D7697" s="16" t="s">
        <v>711</v>
      </c>
      <c r="E7697" s="17">
        <v>1</v>
      </c>
      <c r="F7697" s="18">
        <v>5.5</v>
      </c>
    </row>
    <row r="7698" spans="2:6" ht="16.5" thickBot="1" x14ac:dyDescent="0.3">
      <c r="B7698" s="14">
        <v>46172</v>
      </c>
      <c r="C7698" s="15" t="s">
        <v>184</v>
      </c>
      <c r="D7698" s="16" t="s">
        <v>440</v>
      </c>
      <c r="E7698" s="17">
        <v>1</v>
      </c>
      <c r="F7698" s="18">
        <v>5.5</v>
      </c>
    </row>
    <row r="7699" spans="2:6" ht="16.5" thickBot="1" x14ac:dyDescent="0.3">
      <c r="B7699" s="14">
        <v>46172</v>
      </c>
      <c r="C7699" s="15" t="s">
        <v>213</v>
      </c>
      <c r="D7699" s="16" t="s">
        <v>469</v>
      </c>
      <c r="E7699" s="17">
        <v>1</v>
      </c>
      <c r="F7699" s="18">
        <v>5.8</v>
      </c>
    </row>
    <row r="7700" spans="2:6" ht="16.5" thickBot="1" x14ac:dyDescent="0.3">
      <c r="B7700" s="14">
        <v>46172</v>
      </c>
      <c r="C7700" s="15" t="s">
        <v>215</v>
      </c>
      <c r="D7700" s="16" t="s">
        <v>471</v>
      </c>
      <c r="E7700" s="17">
        <v>3</v>
      </c>
      <c r="F7700" s="18">
        <v>20.399999999999999</v>
      </c>
    </row>
    <row r="7701" spans="2:6" ht="16.5" thickBot="1" x14ac:dyDescent="0.3">
      <c r="B7701" s="14">
        <v>46172</v>
      </c>
      <c r="C7701" s="15" t="s">
        <v>218</v>
      </c>
      <c r="D7701" s="16" t="s">
        <v>655</v>
      </c>
      <c r="E7701" s="17">
        <v>2</v>
      </c>
      <c r="F7701" s="18">
        <v>11</v>
      </c>
    </row>
    <row r="7702" spans="2:6" ht="16.5" thickBot="1" x14ac:dyDescent="0.3">
      <c r="B7702" s="14">
        <v>46172</v>
      </c>
      <c r="C7702" s="15" t="s">
        <v>219</v>
      </c>
      <c r="D7702" s="16" t="s">
        <v>475</v>
      </c>
      <c r="E7702" s="17">
        <v>2</v>
      </c>
      <c r="F7702" s="18">
        <v>12.6</v>
      </c>
    </row>
    <row r="7703" spans="2:6" ht="16.5" thickBot="1" x14ac:dyDescent="0.3">
      <c r="B7703" s="14">
        <v>46172</v>
      </c>
      <c r="C7703" s="15" t="s">
        <v>227</v>
      </c>
      <c r="D7703" s="16" t="s">
        <v>483</v>
      </c>
      <c r="E7703" s="17">
        <v>1</v>
      </c>
      <c r="F7703" s="18">
        <v>6.5</v>
      </c>
    </row>
    <row r="7704" spans="2:6" ht="16.5" thickBot="1" x14ac:dyDescent="0.3">
      <c r="B7704" s="14">
        <v>46172</v>
      </c>
      <c r="C7704" s="15" t="s">
        <v>230</v>
      </c>
      <c r="D7704" s="16" t="s">
        <v>690</v>
      </c>
      <c r="E7704" s="17">
        <v>2</v>
      </c>
      <c r="F7704" s="18">
        <v>13</v>
      </c>
    </row>
    <row r="7705" spans="2:6" ht="16.5" thickBot="1" x14ac:dyDescent="0.3">
      <c r="B7705" s="14">
        <v>46172</v>
      </c>
      <c r="C7705" s="15" t="s">
        <v>231</v>
      </c>
      <c r="D7705" s="16" t="s">
        <v>487</v>
      </c>
      <c r="E7705" s="17">
        <v>2</v>
      </c>
      <c r="F7705" s="18">
        <v>13.6</v>
      </c>
    </row>
    <row r="7706" spans="2:6" ht="16.5" thickBot="1" x14ac:dyDescent="0.3">
      <c r="B7706" s="14">
        <v>46172</v>
      </c>
      <c r="C7706" s="15" t="s">
        <v>232</v>
      </c>
      <c r="D7706" s="16" t="s">
        <v>488</v>
      </c>
      <c r="E7706" s="17">
        <v>1</v>
      </c>
      <c r="F7706" s="18">
        <v>5.8</v>
      </c>
    </row>
    <row r="7707" spans="2:6" ht="16.5" thickBot="1" x14ac:dyDescent="0.3">
      <c r="B7707" s="14">
        <v>46172</v>
      </c>
      <c r="C7707" s="15" t="s">
        <v>234</v>
      </c>
      <c r="D7707" s="16" t="s">
        <v>728</v>
      </c>
      <c r="E7707" s="17">
        <v>2</v>
      </c>
      <c r="F7707" s="18">
        <v>13.6</v>
      </c>
    </row>
    <row r="7708" spans="2:6" ht="16.5" thickBot="1" x14ac:dyDescent="0.3">
      <c r="B7708" s="14">
        <v>46172</v>
      </c>
      <c r="C7708" s="15" t="s">
        <v>235</v>
      </c>
      <c r="D7708" s="16" t="s">
        <v>702</v>
      </c>
      <c r="E7708" s="17">
        <v>1</v>
      </c>
      <c r="F7708" s="18">
        <v>5.8</v>
      </c>
    </row>
    <row r="7709" spans="2:6" ht="16.5" thickBot="1" x14ac:dyDescent="0.3">
      <c r="B7709" s="14">
        <v>46172</v>
      </c>
      <c r="C7709" s="15" t="s">
        <v>113</v>
      </c>
      <c r="D7709" s="16" t="s">
        <v>645</v>
      </c>
      <c r="E7709" s="17">
        <v>1</v>
      </c>
      <c r="F7709" s="18">
        <v>8</v>
      </c>
    </row>
    <row r="7710" spans="2:6" ht="16.5" thickBot="1" x14ac:dyDescent="0.3">
      <c r="B7710" s="14">
        <v>46172</v>
      </c>
      <c r="C7710" s="15" t="s">
        <v>200</v>
      </c>
      <c r="D7710" s="16" t="s">
        <v>646</v>
      </c>
      <c r="E7710" s="17">
        <v>1</v>
      </c>
      <c r="F7710" s="18">
        <v>8</v>
      </c>
    </row>
    <row r="7711" spans="2:6" ht="16.5" thickBot="1" x14ac:dyDescent="0.3">
      <c r="B7711" s="14">
        <v>46172</v>
      </c>
      <c r="C7711" s="15">
        <v>10238</v>
      </c>
      <c r="D7711" s="16" t="s">
        <v>755</v>
      </c>
      <c r="E7711" s="17">
        <v>1</v>
      </c>
      <c r="F7711" s="18">
        <v>10</v>
      </c>
    </row>
    <row r="7712" spans="2:6" ht="16.5" thickBot="1" x14ac:dyDescent="0.3">
      <c r="B7712" s="14">
        <v>46172</v>
      </c>
      <c r="C7712" s="15" t="s">
        <v>116</v>
      </c>
      <c r="D7712" s="16" t="s">
        <v>665</v>
      </c>
      <c r="E7712" s="17">
        <v>2</v>
      </c>
      <c r="F7712" s="18">
        <v>11</v>
      </c>
    </row>
    <row r="7713" spans="2:6" ht="16.5" thickBot="1" x14ac:dyDescent="0.3">
      <c r="B7713" s="14">
        <v>46172</v>
      </c>
      <c r="C7713" s="15" t="s">
        <v>120</v>
      </c>
      <c r="D7713" s="16" t="s">
        <v>693</v>
      </c>
      <c r="E7713" s="17">
        <v>3</v>
      </c>
      <c r="F7713" s="18">
        <v>16.5</v>
      </c>
    </row>
    <row r="7714" spans="2:6" ht="16.5" thickBot="1" x14ac:dyDescent="0.3">
      <c r="B7714" s="14">
        <v>46172</v>
      </c>
      <c r="C7714" s="15" t="s">
        <v>134</v>
      </c>
      <c r="D7714" s="16" t="s">
        <v>390</v>
      </c>
      <c r="E7714" s="17">
        <v>2</v>
      </c>
      <c r="F7714" s="18">
        <v>11</v>
      </c>
    </row>
    <row r="7715" spans="2:6" ht="16.5" thickBot="1" x14ac:dyDescent="0.3">
      <c r="B7715" s="14">
        <v>46172</v>
      </c>
      <c r="C7715" s="15" t="s">
        <v>144</v>
      </c>
      <c r="D7715" s="16" t="s">
        <v>400</v>
      </c>
      <c r="E7715" s="17">
        <v>1</v>
      </c>
      <c r="F7715" s="18">
        <v>5</v>
      </c>
    </row>
    <row r="7716" spans="2:6" ht="16.5" thickBot="1" x14ac:dyDescent="0.3">
      <c r="B7716" s="14">
        <v>46172</v>
      </c>
      <c r="C7716" s="15" t="s">
        <v>153</v>
      </c>
      <c r="D7716" s="16" t="s">
        <v>685</v>
      </c>
      <c r="E7716" s="17">
        <v>2</v>
      </c>
      <c r="F7716" s="18">
        <v>9</v>
      </c>
    </row>
    <row r="7717" spans="2:6" ht="16.5" thickBot="1" x14ac:dyDescent="0.3">
      <c r="B7717" s="14">
        <v>46172</v>
      </c>
      <c r="C7717" s="15" t="s">
        <v>155</v>
      </c>
      <c r="D7717" s="16" t="s">
        <v>729</v>
      </c>
      <c r="E7717" s="17">
        <v>2</v>
      </c>
      <c r="F7717" s="18">
        <v>11</v>
      </c>
    </row>
    <row r="7718" spans="2:6" ht="16.5" thickBot="1" x14ac:dyDescent="0.3">
      <c r="B7718" s="14">
        <v>46172</v>
      </c>
      <c r="C7718" s="15">
        <v>10</v>
      </c>
      <c r="D7718" s="16" t="s">
        <v>700</v>
      </c>
      <c r="E7718" s="17">
        <v>1</v>
      </c>
      <c r="F7718" s="18">
        <v>1</v>
      </c>
    </row>
    <row r="7719" spans="2:6" ht="16.5" thickBot="1" x14ac:dyDescent="0.3">
      <c r="B7719" s="14">
        <v>46172</v>
      </c>
      <c r="C7719" s="15">
        <v>10008</v>
      </c>
      <c r="D7719" s="16" t="s">
        <v>652</v>
      </c>
      <c r="E7719" s="17">
        <v>1</v>
      </c>
      <c r="F7719" s="18">
        <v>2.2000000000000002</v>
      </c>
    </row>
    <row r="7720" spans="2:6" ht="15.75" x14ac:dyDescent="0.25">
      <c r="B7720" s="22">
        <v>46172</v>
      </c>
      <c r="C7720" s="23">
        <v>10224</v>
      </c>
      <c r="D7720" s="24" t="s">
        <v>743</v>
      </c>
      <c r="E7720" s="25">
        <v>2</v>
      </c>
      <c r="F7720" s="26">
        <v>2.4</v>
      </c>
    </row>
    <row r="7721" spans="2:6" ht="16.5" thickBot="1" x14ac:dyDescent="0.3">
      <c r="B7721" s="14">
        <v>46173</v>
      </c>
      <c r="C7721" s="15" t="s">
        <v>107</v>
      </c>
      <c r="D7721" s="16" t="s">
        <v>705</v>
      </c>
      <c r="E7721" s="17">
        <v>3</v>
      </c>
      <c r="F7721" s="18">
        <v>15.6</v>
      </c>
    </row>
    <row r="7722" spans="2:6" ht="16.5" thickBot="1" x14ac:dyDescent="0.3">
      <c r="B7722" s="14">
        <v>46173</v>
      </c>
      <c r="C7722" s="15" t="s">
        <v>110</v>
      </c>
      <c r="D7722" s="16" t="s">
        <v>667</v>
      </c>
      <c r="E7722" s="17">
        <v>3</v>
      </c>
      <c r="F7722" s="18">
        <v>17.399999999999999</v>
      </c>
    </row>
    <row r="7723" spans="2:6" ht="16.5" thickBot="1" x14ac:dyDescent="0.3">
      <c r="B7723" s="14">
        <v>46173</v>
      </c>
      <c r="C7723" s="15" t="s">
        <v>114</v>
      </c>
      <c r="D7723" s="16" t="s">
        <v>370</v>
      </c>
      <c r="E7723" s="17">
        <v>1</v>
      </c>
      <c r="F7723" s="18">
        <v>5.5</v>
      </c>
    </row>
    <row r="7724" spans="2:6" ht="16.5" thickBot="1" x14ac:dyDescent="0.3">
      <c r="B7724" s="14">
        <v>46173</v>
      </c>
      <c r="C7724" s="15" t="s">
        <v>129</v>
      </c>
      <c r="D7724" s="16" t="s">
        <v>385</v>
      </c>
      <c r="E7724" s="17">
        <v>1</v>
      </c>
      <c r="F7724" s="18">
        <v>5.5</v>
      </c>
    </row>
    <row r="7725" spans="2:6" ht="16.5" thickBot="1" x14ac:dyDescent="0.3">
      <c r="B7725" s="14">
        <v>46173</v>
      </c>
      <c r="C7725" s="15" t="s">
        <v>130</v>
      </c>
      <c r="D7725" s="16" t="s">
        <v>386</v>
      </c>
      <c r="E7725" s="17">
        <v>1</v>
      </c>
      <c r="F7725" s="18">
        <v>5.8</v>
      </c>
    </row>
    <row r="7726" spans="2:6" ht="32.25" thickBot="1" x14ac:dyDescent="0.3">
      <c r="B7726" s="14">
        <v>46173</v>
      </c>
      <c r="C7726" s="15" t="s">
        <v>146</v>
      </c>
      <c r="D7726" s="16" t="s">
        <v>402</v>
      </c>
      <c r="E7726" s="17">
        <v>1</v>
      </c>
      <c r="F7726" s="18">
        <v>6.5</v>
      </c>
    </row>
    <row r="7727" spans="2:6" ht="16.5" thickBot="1" x14ac:dyDescent="0.3">
      <c r="B7727" s="14">
        <v>46173</v>
      </c>
      <c r="C7727" s="15" t="s">
        <v>151</v>
      </c>
      <c r="D7727" s="16" t="s">
        <v>407</v>
      </c>
      <c r="E7727" s="17">
        <v>1</v>
      </c>
      <c r="F7727" s="18">
        <v>5.5</v>
      </c>
    </row>
    <row r="7728" spans="2:6" ht="16.5" thickBot="1" x14ac:dyDescent="0.3">
      <c r="B7728" s="14">
        <v>46173</v>
      </c>
      <c r="C7728" s="15" t="s">
        <v>157</v>
      </c>
      <c r="D7728" s="16" t="s">
        <v>413</v>
      </c>
      <c r="E7728" s="17">
        <v>4</v>
      </c>
      <c r="F7728" s="18">
        <v>26</v>
      </c>
    </row>
    <row r="7729" spans="2:6" ht="16.5" thickBot="1" x14ac:dyDescent="0.3">
      <c r="B7729" s="14">
        <v>46173</v>
      </c>
      <c r="C7729" s="15" t="s">
        <v>158</v>
      </c>
      <c r="D7729" s="16" t="s">
        <v>735</v>
      </c>
      <c r="E7729" s="17">
        <v>1</v>
      </c>
      <c r="F7729" s="18">
        <v>6</v>
      </c>
    </row>
    <row r="7730" spans="2:6" ht="16.5" thickBot="1" x14ac:dyDescent="0.3">
      <c r="B7730" s="14">
        <v>46173</v>
      </c>
      <c r="C7730" s="15" t="s">
        <v>160</v>
      </c>
      <c r="D7730" s="16" t="s">
        <v>416</v>
      </c>
      <c r="E7730" s="17">
        <v>1</v>
      </c>
      <c r="F7730" s="18">
        <v>5.8</v>
      </c>
    </row>
    <row r="7731" spans="2:6" ht="16.5" thickBot="1" x14ac:dyDescent="0.3">
      <c r="B7731" s="14">
        <v>46173</v>
      </c>
      <c r="C7731" s="15" t="s">
        <v>165</v>
      </c>
      <c r="D7731" s="16" t="s">
        <v>421</v>
      </c>
      <c r="E7731" s="17">
        <v>1</v>
      </c>
      <c r="F7731" s="18">
        <v>6.5</v>
      </c>
    </row>
    <row r="7732" spans="2:6" ht="16.5" thickBot="1" x14ac:dyDescent="0.3">
      <c r="B7732" s="14">
        <v>46173</v>
      </c>
      <c r="C7732" s="15" t="s">
        <v>166</v>
      </c>
      <c r="D7732" s="16" t="s">
        <v>642</v>
      </c>
      <c r="E7732" s="17">
        <v>2</v>
      </c>
      <c r="F7732" s="18">
        <v>11.6</v>
      </c>
    </row>
    <row r="7733" spans="2:6" ht="16.5" thickBot="1" x14ac:dyDescent="0.3">
      <c r="B7733" s="14">
        <v>46173</v>
      </c>
      <c r="C7733" s="15" t="s">
        <v>171</v>
      </c>
      <c r="D7733" s="16" t="s">
        <v>670</v>
      </c>
      <c r="E7733" s="17">
        <v>1</v>
      </c>
      <c r="F7733" s="18">
        <v>6</v>
      </c>
    </row>
    <row r="7734" spans="2:6" ht="16.5" thickBot="1" x14ac:dyDescent="0.3">
      <c r="B7734" s="14">
        <v>46173</v>
      </c>
      <c r="C7734" s="15" t="s">
        <v>176</v>
      </c>
      <c r="D7734" s="16" t="s">
        <v>432</v>
      </c>
      <c r="E7734" s="17">
        <v>1</v>
      </c>
      <c r="F7734" s="18">
        <v>5.8</v>
      </c>
    </row>
    <row r="7735" spans="2:6" ht="16.5" thickBot="1" x14ac:dyDescent="0.3">
      <c r="B7735" s="14">
        <v>46173</v>
      </c>
      <c r="C7735" s="15" t="s">
        <v>184</v>
      </c>
      <c r="D7735" s="16" t="s">
        <v>440</v>
      </c>
      <c r="E7735" s="17">
        <v>2</v>
      </c>
      <c r="F7735" s="18">
        <v>11</v>
      </c>
    </row>
    <row r="7736" spans="2:6" ht="16.5" thickBot="1" x14ac:dyDescent="0.3">
      <c r="B7736" s="14">
        <v>46173</v>
      </c>
      <c r="C7736" s="15" t="s">
        <v>191</v>
      </c>
      <c r="D7736" s="16" t="s">
        <v>447</v>
      </c>
      <c r="E7736" s="17">
        <v>1</v>
      </c>
      <c r="F7736" s="18">
        <v>5.5</v>
      </c>
    </row>
    <row r="7737" spans="2:6" ht="16.5" thickBot="1" x14ac:dyDescent="0.3">
      <c r="B7737" s="14">
        <v>46173</v>
      </c>
      <c r="C7737" s="15" t="s">
        <v>192</v>
      </c>
      <c r="D7737" s="16" t="s">
        <v>448</v>
      </c>
      <c r="E7737" s="17">
        <v>1</v>
      </c>
      <c r="F7737" s="18">
        <v>5.5</v>
      </c>
    </row>
    <row r="7738" spans="2:6" ht="16.5" thickBot="1" x14ac:dyDescent="0.3">
      <c r="B7738" s="14">
        <v>46173</v>
      </c>
      <c r="C7738" s="15" t="s">
        <v>194</v>
      </c>
      <c r="D7738" s="16" t="s">
        <v>450</v>
      </c>
      <c r="E7738" s="17">
        <v>4</v>
      </c>
      <c r="F7738" s="18">
        <v>27.2</v>
      </c>
    </row>
    <row r="7739" spans="2:6" ht="16.5" thickBot="1" x14ac:dyDescent="0.3">
      <c r="B7739" s="14">
        <v>46173</v>
      </c>
      <c r="C7739" s="15" t="s">
        <v>205</v>
      </c>
      <c r="D7739" s="16" t="s">
        <v>461</v>
      </c>
      <c r="E7739" s="17">
        <v>1</v>
      </c>
      <c r="F7739" s="18">
        <v>5.7</v>
      </c>
    </row>
    <row r="7740" spans="2:6" ht="16.5" thickBot="1" x14ac:dyDescent="0.3">
      <c r="B7740" s="14">
        <v>46173</v>
      </c>
      <c r="C7740" s="15" t="s">
        <v>213</v>
      </c>
      <c r="D7740" s="16" t="s">
        <v>469</v>
      </c>
      <c r="E7740" s="17">
        <v>6</v>
      </c>
      <c r="F7740" s="18">
        <v>34.799999999999997</v>
      </c>
    </row>
    <row r="7741" spans="2:6" ht="16.5" thickBot="1" x14ac:dyDescent="0.3">
      <c r="B7741" s="14">
        <v>46173</v>
      </c>
      <c r="C7741" s="15" t="s">
        <v>214</v>
      </c>
      <c r="D7741" s="16" t="s">
        <v>654</v>
      </c>
      <c r="E7741" s="17">
        <v>2</v>
      </c>
      <c r="F7741" s="18">
        <v>11.6</v>
      </c>
    </row>
    <row r="7742" spans="2:6" ht="16.5" thickBot="1" x14ac:dyDescent="0.3">
      <c r="B7742" s="14">
        <v>46173</v>
      </c>
      <c r="C7742" s="15" t="s">
        <v>215</v>
      </c>
      <c r="D7742" s="16" t="s">
        <v>471</v>
      </c>
      <c r="E7742" s="17">
        <v>2</v>
      </c>
      <c r="F7742" s="18">
        <v>13.6</v>
      </c>
    </row>
    <row r="7743" spans="2:6" ht="16.5" thickBot="1" x14ac:dyDescent="0.3">
      <c r="B7743" s="14">
        <v>46173</v>
      </c>
      <c r="C7743" s="15" t="s">
        <v>218</v>
      </c>
      <c r="D7743" s="16" t="s">
        <v>655</v>
      </c>
      <c r="E7743" s="17">
        <v>2</v>
      </c>
      <c r="F7743" s="18">
        <v>11</v>
      </c>
    </row>
    <row r="7744" spans="2:6" ht="16.5" thickBot="1" x14ac:dyDescent="0.3">
      <c r="B7744" s="14">
        <v>46173</v>
      </c>
      <c r="C7744" s="15" t="s">
        <v>223</v>
      </c>
      <c r="D7744" s="16" t="s">
        <v>479</v>
      </c>
      <c r="E7744" s="17">
        <v>2</v>
      </c>
      <c r="F7744" s="18">
        <v>11.6</v>
      </c>
    </row>
    <row r="7745" spans="2:6" ht="16.5" thickBot="1" x14ac:dyDescent="0.3">
      <c r="B7745" s="14">
        <v>46173</v>
      </c>
      <c r="C7745" s="15" t="s">
        <v>225</v>
      </c>
      <c r="D7745" s="16" t="s">
        <v>481</v>
      </c>
      <c r="E7745" s="17">
        <v>3</v>
      </c>
      <c r="F7745" s="18">
        <v>18.899999999999999</v>
      </c>
    </row>
    <row r="7746" spans="2:6" ht="16.5" thickBot="1" x14ac:dyDescent="0.3">
      <c r="B7746" s="14">
        <v>46173</v>
      </c>
      <c r="C7746" s="15" t="s">
        <v>230</v>
      </c>
      <c r="D7746" s="16" t="s">
        <v>690</v>
      </c>
      <c r="E7746" s="17">
        <v>1</v>
      </c>
      <c r="F7746" s="18">
        <v>6.5</v>
      </c>
    </row>
    <row r="7747" spans="2:6" ht="16.5" thickBot="1" x14ac:dyDescent="0.3">
      <c r="B7747" s="14">
        <v>46173</v>
      </c>
      <c r="C7747" s="15" t="s">
        <v>236</v>
      </c>
      <c r="D7747" s="16" t="s">
        <v>644</v>
      </c>
      <c r="E7747" s="17">
        <v>1</v>
      </c>
      <c r="F7747" s="18">
        <v>6.5</v>
      </c>
    </row>
    <row r="7748" spans="2:6" ht="16.5" thickBot="1" x14ac:dyDescent="0.3">
      <c r="B7748" s="14">
        <v>46173</v>
      </c>
      <c r="C7748" s="15" t="s">
        <v>200</v>
      </c>
      <c r="D7748" s="16" t="s">
        <v>646</v>
      </c>
      <c r="E7748" s="17">
        <v>3</v>
      </c>
      <c r="F7748" s="18">
        <v>24</v>
      </c>
    </row>
    <row r="7749" spans="2:6" ht="16.5" thickBot="1" x14ac:dyDescent="0.3">
      <c r="B7749" s="14">
        <v>46173</v>
      </c>
      <c r="C7749" s="15">
        <v>10021</v>
      </c>
      <c r="D7749" s="16" t="s">
        <v>663</v>
      </c>
      <c r="E7749" s="17">
        <v>1</v>
      </c>
      <c r="F7749" s="18">
        <v>8.9</v>
      </c>
    </row>
    <row r="7750" spans="2:6" ht="16.5" thickBot="1" x14ac:dyDescent="0.3">
      <c r="B7750" s="14">
        <v>46173</v>
      </c>
      <c r="C7750" s="15" t="s">
        <v>116</v>
      </c>
      <c r="D7750" s="16" t="s">
        <v>665</v>
      </c>
      <c r="E7750" s="17">
        <v>2</v>
      </c>
      <c r="F7750" s="18">
        <v>11</v>
      </c>
    </row>
    <row r="7751" spans="2:6" ht="16.5" thickBot="1" x14ac:dyDescent="0.3">
      <c r="B7751" s="14">
        <v>46173</v>
      </c>
      <c r="C7751" s="15" t="s">
        <v>117</v>
      </c>
      <c r="D7751" s="16" t="s">
        <v>648</v>
      </c>
      <c r="E7751" s="17">
        <v>2</v>
      </c>
      <c r="F7751" s="18">
        <v>11</v>
      </c>
    </row>
    <row r="7752" spans="2:6" ht="16.5" thickBot="1" x14ac:dyDescent="0.3">
      <c r="B7752" s="14">
        <v>46173</v>
      </c>
      <c r="C7752" s="15" t="s">
        <v>118</v>
      </c>
      <c r="D7752" s="16" t="s">
        <v>649</v>
      </c>
      <c r="E7752" s="17">
        <v>1</v>
      </c>
      <c r="F7752" s="18">
        <v>5.5</v>
      </c>
    </row>
    <row r="7753" spans="2:6" ht="16.5" thickBot="1" x14ac:dyDescent="0.3">
      <c r="B7753" s="14">
        <v>46173</v>
      </c>
      <c r="C7753" s="15" t="s">
        <v>120</v>
      </c>
      <c r="D7753" s="16" t="s">
        <v>693</v>
      </c>
      <c r="E7753" s="17">
        <v>1</v>
      </c>
      <c r="F7753" s="18">
        <v>5.5</v>
      </c>
    </row>
    <row r="7754" spans="2:6" ht="16.5" thickBot="1" x14ac:dyDescent="0.3">
      <c r="B7754" s="14">
        <v>46173</v>
      </c>
      <c r="C7754" s="15" t="s">
        <v>121</v>
      </c>
      <c r="D7754" s="16" t="s">
        <v>658</v>
      </c>
      <c r="E7754" s="17">
        <v>2</v>
      </c>
      <c r="F7754" s="18">
        <v>11</v>
      </c>
    </row>
    <row r="7755" spans="2:6" ht="16.5" thickBot="1" x14ac:dyDescent="0.3">
      <c r="B7755" s="14">
        <v>46173</v>
      </c>
      <c r="C7755" s="15" t="s">
        <v>134</v>
      </c>
      <c r="D7755" s="16" t="s">
        <v>390</v>
      </c>
      <c r="E7755" s="17">
        <v>1</v>
      </c>
      <c r="F7755" s="18">
        <v>5.5</v>
      </c>
    </row>
    <row r="7756" spans="2:6" ht="16.5" thickBot="1" x14ac:dyDescent="0.3">
      <c r="B7756" s="14">
        <v>46173</v>
      </c>
      <c r="C7756" s="15" t="s">
        <v>140</v>
      </c>
      <c r="D7756" s="16" t="s">
        <v>396</v>
      </c>
      <c r="E7756" s="17">
        <v>1</v>
      </c>
      <c r="F7756" s="18">
        <v>5</v>
      </c>
    </row>
    <row r="7757" spans="2:6" ht="16.5" thickBot="1" x14ac:dyDescent="0.3">
      <c r="B7757" s="14">
        <v>46173</v>
      </c>
      <c r="C7757" s="15">
        <v>10</v>
      </c>
      <c r="D7757" s="16" t="s">
        <v>700</v>
      </c>
      <c r="E7757" s="17">
        <v>1</v>
      </c>
      <c r="F7757" s="18">
        <v>1</v>
      </c>
    </row>
    <row r="7758" spans="2:6" ht="15.75" x14ac:dyDescent="0.25">
      <c r="B7758" s="22">
        <v>46173</v>
      </c>
      <c r="C7758" s="23">
        <v>10193</v>
      </c>
      <c r="D7758" s="24" t="s">
        <v>731</v>
      </c>
      <c r="E7758" s="25">
        <v>1</v>
      </c>
      <c r="F7758" s="26">
        <v>2.5</v>
      </c>
    </row>
    <row r="7759" spans="2:6" ht="16.5" thickBot="1" x14ac:dyDescent="0.3">
      <c r="B7759" s="14">
        <v>46174</v>
      </c>
      <c r="C7759" s="15" t="s">
        <v>103</v>
      </c>
      <c r="D7759" s="16" t="s">
        <v>653</v>
      </c>
      <c r="E7759" s="17">
        <v>1</v>
      </c>
      <c r="F7759" s="18">
        <v>5.8</v>
      </c>
    </row>
    <row r="7760" spans="2:6" ht="16.5" thickBot="1" x14ac:dyDescent="0.3">
      <c r="B7760" s="14">
        <v>46174</v>
      </c>
      <c r="C7760" s="15" t="s">
        <v>104</v>
      </c>
      <c r="D7760" s="16" t="s">
        <v>360</v>
      </c>
      <c r="E7760" s="17">
        <v>3</v>
      </c>
      <c r="F7760" s="18">
        <v>17.399999999999999</v>
      </c>
    </row>
    <row r="7761" spans="2:6" ht="16.5" thickBot="1" x14ac:dyDescent="0.3">
      <c r="B7761" s="14">
        <v>46174</v>
      </c>
      <c r="C7761" s="15" t="s">
        <v>106</v>
      </c>
      <c r="D7761" s="16" t="s">
        <v>710</v>
      </c>
      <c r="E7761" s="17">
        <v>3</v>
      </c>
      <c r="F7761" s="18">
        <v>15.6</v>
      </c>
    </row>
    <row r="7762" spans="2:6" ht="16.5" thickBot="1" x14ac:dyDescent="0.3">
      <c r="B7762" s="14">
        <v>46174</v>
      </c>
      <c r="C7762" s="15" t="s">
        <v>109</v>
      </c>
      <c r="D7762" s="16" t="s">
        <v>724</v>
      </c>
      <c r="E7762" s="17">
        <v>1</v>
      </c>
      <c r="F7762" s="18">
        <v>5.8</v>
      </c>
    </row>
    <row r="7763" spans="2:6" ht="16.5" thickBot="1" x14ac:dyDescent="0.3">
      <c r="B7763" s="14">
        <v>46174</v>
      </c>
      <c r="C7763" s="15" t="s">
        <v>114</v>
      </c>
      <c r="D7763" s="16" t="s">
        <v>370</v>
      </c>
      <c r="E7763" s="17">
        <v>1</v>
      </c>
      <c r="F7763" s="18">
        <v>5.5</v>
      </c>
    </row>
    <row r="7764" spans="2:6" ht="16.5" thickBot="1" x14ac:dyDescent="0.3">
      <c r="B7764" s="14">
        <v>46174</v>
      </c>
      <c r="C7764" s="15" t="s">
        <v>127</v>
      </c>
      <c r="D7764" s="16" t="s">
        <v>641</v>
      </c>
      <c r="E7764" s="17">
        <v>1</v>
      </c>
      <c r="F7764" s="18">
        <v>6</v>
      </c>
    </row>
    <row r="7765" spans="2:6" ht="16.5" thickBot="1" x14ac:dyDescent="0.3">
      <c r="B7765" s="14">
        <v>46174</v>
      </c>
      <c r="C7765" s="15" t="s">
        <v>129</v>
      </c>
      <c r="D7765" s="16" t="s">
        <v>385</v>
      </c>
      <c r="E7765" s="17">
        <v>4</v>
      </c>
      <c r="F7765" s="18">
        <v>22</v>
      </c>
    </row>
    <row r="7766" spans="2:6" ht="16.5" thickBot="1" x14ac:dyDescent="0.3">
      <c r="B7766" s="14">
        <v>46174</v>
      </c>
      <c r="C7766" s="15" t="s">
        <v>130</v>
      </c>
      <c r="D7766" s="16" t="s">
        <v>386</v>
      </c>
      <c r="E7766" s="17">
        <v>3</v>
      </c>
      <c r="F7766" s="18">
        <v>17.399999999999999</v>
      </c>
    </row>
    <row r="7767" spans="2:6" ht="16.5" thickBot="1" x14ac:dyDescent="0.3">
      <c r="B7767" s="14">
        <v>46174</v>
      </c>
      <c r="C7767" s="15" t="s">
        <v>149</v>
      </c>
      <c r="D7767" s="16" t="s">
        <v>706</v>
      </c>
      <c r="E7767" s="17">
        <v>2</v>
      </c>
      <c r="F7767" s="18">
        <v>11</v>
      </c>
    </row>
    <row r="7768" spans="2:6" ht="16.5" thickBot="1" x14ac:dyDescent="0.3">
      <c r="B7768" s="14">
        <v>46174</v>
      </c>
      <c r="C7768" s="15" t="s">
        <v>152</v>
      </c>
      <c r="D7768" s="16" t="s">
        <v>408</v>
      </c>
      <c r="E7768" s="17">
        <v>1</v>
      </c>
      <c r="F7768" s="18">
        <v>5.5</v>
      </c>
    </row>
    <row r="7769" spans="2:6" ht="16.5" thickBot="1" x14ac:dyDescent="0.3">
      <c r="B7769" s="14">
        <v>46174</v>
      </c>
      <c r="C7769" s="15" t="s">
        <v>157</v>
      </c>
      <c r="D7769" s="16" t="s">
        <v>413</v>
      </c>
      <c r="E7769" s="17">
        <v>1</v>
      </c>
      <c r="F7769" s="18">
        <v>6.5</v>
      </c>
    </row>
    <row r="7770" spans="2:6" ht="16.5" thickBot="1" x14ac:dyDescent="0.3">
      <c r="B7770" s="14">
        <v>46174</v>
      </c>
      <c r="C7770" s="15" t="s">
        <v>158</v>
      </c>
      <c r="D7770" s="16" t="s">
        <v>735</v>
      </c>
      <c r="E7770" s="17">
        <v>1</v>
      </c>
      <c r="F7770" s="18">
        <v>6</v>
      </c>
    </row>
    <row r="7771" spans="2:6" ht="16.5" thickBot="1" x14ac:dyDescent="0.3">
      <c r="B7771" s="14">
        <v>46174</v>
      </c>
      <c r="C7771" s="15" t="s">
        <v>162</v>
      </c>
      <c r="D7771" s="16" t="s">
        <v>719</v>
      </c>
      <c r="E7771" s="17">
        <v>1</v>
      </c>
      <c r="F7771" s="18">
        <v>6.5</v>
      </c>
    </row>
    <row r="7772" spans="2:6" ht="16.5" thickBot="1" x14ac:dyDescent="0.3">
      <c r="B7772" s="14">
        <v>46174</v>
      </c>
      <c r="C7772" s="15" t="s">
        <v>164</v>
      </c>
      <c r="D7772" s="16" t="s">
        <v>420</v>
      </c>
      <c r="E7772" s="17">
        <v>3</v>
      </c>
      <c r="F7772" s="18">
        <v>16.5</v>
      </c>
    </row>
    <row r="7773" spans="2:6" ht="16.5" thickBot="1" x14ac:dyDescent="0.3">
      <c r="B7773" s="14">
        <v>46174</v>
      </c>
      <c r="C7773" s="15" t="s">
        <v>166</v>
      </c>
      <c r="D7773" s="16" t="s">
        <v>642</v>
      </c>
      <c r="E7773" s="17">
        <v>1</v>
      </c>
      <c r="F7773" s="18">
        <v>5.8</v>
      </c>
    </row>
    <row r="7774" spans="2:6" ht="16.5" thickBot="1" x14ac:dyDescent="0.3">
      <c r="B7774" s="14">
        <v>46174</v>
      </c>
      <c r="C7774" s="15" t="s">
        <v>169</v>
      </c>
      <c r="D7774" s="16" t="s">
        <v>425</v>
      </c>
      <c r="E7774" s="17">
        <v>1</v>
      </c>
      <c r="F7774" s="18">
        <v>6.3</v>
      </c>
    </row>
    <row r="7775" spans="2:6" ht="16.5" thickBot="1" x14ac:dyDescent="0.3">
      <c r="B7775" s="14">
        <v>46174</v>
      </c>
      <c r="C7775" s="15" t="s">
        <v>170</v>
      </c>
      <c r="D7775" s="16" t="s">
        <v>676</v>
      </c>
      <c r="E7775" s="17">
        <v>3</v>
      </c>
      <c r="F7775" s="18">
        <v>16.5</v>
      </c>
    </row>
    <row r="7776" spans="2:6" ht="16.5" thickBot="1" x14ac:dyDescent="0.3">
      <c r="B7776" s="14">
        <v>46174</v>
      </c>
      <c r="C7776" s="15" t="s">
        <v>171</v>
      </c>
      <c r="D7776" s="16" t="s">
        <v>670</v>
      </c>
      <c r="E7776" s="17">
        <v>1</v>
      </c>
      <c r="F7776" s="18">
        <v>6</v>
      </c>
    </row>
    <row r="7777" spans="2:6" ht="16.5" thickBot="1" x14ac:dyDescent="0.3">
      <c r="B7777" s="14">
        <v>46174</v>
      </c>
      <c r="C7777" s="15" t="s">
        <v>176</v>
      </c>
      <c r="D7777" s="16" t="s">
        <v>432</v>
      </c>
      <c r="E7777" s="17">
        <v>1</v>
      </c>
      <c r="F7777" s="18">
        <v>5.8</v>
      </c>
    </row>
    <row r="7778" spans="2:6" ht="16.5" thickBot="1" x14ac:dyDescent="0.3">
      <c r="B7778" s="14">
        <v>46174</v>
      </c>
      <c r="C7778" s="15" t="s">
        <v>177</v>
      </c>
      <c r="D7778" s="16" t="s">
        <v>433</v>
      </c>
      <c r="E7778" s="17">
        <v>1</v>
      </c>
      <c r="F7778" s="18">
        <v>5.8</v>
      </c>
    </row>
    <row r="7779" spans="2:6" ht="16.5" thickBot="1" x14ac:dyDescent="0.3">
      <c r="B7779" s="14">
        <v>46174</v>
      </c>
      <c r="C7779" s="15" t="s">
        <v>179</v>
      </c>
      <c r="D7779" s="16" t="s">
        <v>712</v>
      </c>
      <c r="E7779" s="17">
        <v>1</v>
      </c>
      <c r="F7779" s="18">
        <v>5.5</v>
      </c>
    </row>
    <row r="7780" spans="2:6" ht="32.25" thickBot="1" x14ac:dyDescent="0.3">
      <c r="B7780" s="14">
        <v>46174</v>
      </c>
      <c r="C7780" s="15" t="s">
        <v>180</v>
      </c>
      <c r="D7780" s="16" t="s">
        <v>436</v>
      </c>
      <c r="E7780" s="17">
        <v>1</v>
      </c>
      <c r="F7780" s="18">
        <v>5.5</v>
      </c>
    </row>
    <row r="7781" spans="2:6" ht="16.5" thickBot="1" x14ac:dyDescent="0.3">
      <c r="B7781" s="14">
        <v>46174</v>
      </c>
      <c r="C7781" s="15" t="s">
        <v>213</v>
      </c>
      <c r="D7781" s="16" t="s">
        <v>469</v>
      </c>
      <c r="E7781" s="17">
        <v>2</v>
      </c>
      <c r="F7781" s="18">
        <v>11.6</v>
      </c>
    </row>
    <row r="7782" spans="2:6" ht="16.5" thickBot="1" x14ac:dyDescent="0.3">
      <c r="B7782" s="14">
        <v>46174</v>
      </c>
      <c r="C7782" s="15" t="s">
        <v>214</v>
      </c>
      <c r="D7782" s="16" t="s">
        <v>654</v>
      </c>
      <c r="E7782" s="17">
        <v>2</v>
      </c>
      <c r="F7782" s="18">
        <v>11.6</v>
      </c>
    </row>
    <row r="7783" spans="2:6" ht="16.5" thickBot="1" x14ac:dyDescent="0.3">
      <c r="B7783" s="14">
        <v>46174</v>
      </c>
      <c r="C7783" s="15" t="s">
        <v>215</v>
      </c>
      <c r="D7783" s="16" t="s">
        <v>471</v>
      </c>
      <c r="E7783" s="17">
        <v>4</v>
      </c>
      <c r="F7783" s="18">
        <v>27.2</v>
      </c>
    </row>
    <row r="7784" spans="2:6" ht="16.5" thickBot="1" x14ac:dyDescent="0.3">
      <c r="B7784" s="14">
        <v>46174</v>
      </c>
      <c r="C7784" s="15" t="s">
        <v>216</v>
      </c>
      <c r="D7784" s="16" t="s">
        <v>472</v>
      </c>
      <c r="E7784" s="17">
        <v>1</v>
      </c>
      <c r="F7784" s="18">
        <v>6.3</v>
      </c>
    </row>
    <row r="7785" spans="2:6" ht="16.5" thickBot="1" x14ac:dyDescent="0.3">
      <c r="B7785" s="14">
        <v>46174</v>
      </c>
      <c r="C7785" s="15" t="s">
        <v>218</v>
      </c>
      <c r="D7785" s="16" t="s">
        <v>655</v>
      </c>
      <c r="E7785" s="17">
        <v>2</v>
      </c>
      <c r="F7785" s="18">
        <v>11</v>
      </c>
    </row>
    <row r="7786" spans="2:6" ht="16.5" thickBot="1" x14ac:dyDescent="0.3">
      <c r="B7786" s="14">
        <v>46174</v>
      </c>
      <c r="C7786" s="15" t="s">
        <v>225</v>
      </c>
      <c r="D7786" s="16" t="s">
        <v>481</v>
      </c>
      <c r="E7786" s="17">
        <v>6</v>
      </c>
      <c r="F7786" s="18">
        <v>37.799999999999997</v>
      </c>
    </row>
    <row r="7787" spans="2:6" ht="16.5" thickBot="1" x14ac:dyDescent="0.3">
      <c r="B7787" s="14">
        <v>46174</v>
      </c>
      <c r="C7787" s="15" t="s">
        <v>229</v>
      </c>
      <c r="D7787" s="16" t="s">
        <v>759</v>
      </c>
      <c r="E7787" s="17">
        <v>1</v>
      </c>
      <c r="F7787" s="18">
        <v>6.5</v>
      </c>
    </row>
    <row r="7788" spans="2:6" ht="16.5" thickBot="1" x14ac:dyDescent="0.3">
      <c r="B7788" s="14">
        <v>46174</v>
      </c>
      <c r="C7788" s="15" t="s">
        <v>230</v>
      </c>
      <c r="D7788" s="16" t="s">
        <v>690</v>
      </c>
      <c r="E7788" s="17">
        <v>2</v>
      </c>
      <c r="F7788" s="18">
        <v>13</v>
      </c>
    </row>
    <row r="7789" spans="2:6" ht="16.5" thickBot="1" x14ac:dyDescent="0.3">
      <c r="B7789" s="14">
        <v>46174</v>
      </c>
      <c r="C7789" s="15" t="s">
        <v>231</v>
      </c>
      <c r="D7789" s="16" t="s">
        <v>487</v>
      </c>
      <c r="E7789" s="17">
        <v>6</v>
      </c>
      <c r="F7789" s="18">
        <v>40.799999999999997</v>
      </c>
    </row>
    <row r="7790" spans="2:6" ht="16.5" thickBot="1" x14ac:dyDescent="0.3">
      <c r="B7790" s="14">
        <v>46174</v>
      </c>
      <c r="C7790" s="15" t="s">
        <v>234</v>
      </c>
      <c r="D7790" s="16" t="s">
        <v>728</v>
      </c>
      <c r="E7790" s="17">
        <v>1</v>
      </c>
      <c r="F7790" s="18">
        <v>6.8</v>
      </c>
    </row>
    <row r="7791" spans="2:6" ht="16.5" thickBot="1" x14ac:dyDescent="0.3">
      <c r="B7791" s="14">
        <v>46174</v>
      </c>
      <c r="C7791" s="15" t="s">
        <v>199</v>
      </c>
      <c r="D7791" s="16" t="s">
        <v>674</v>
      </c>
      <c r="E7791" s="17">
        <v>2</v>
      </c>
      <c r="F7791" s="18">
        <v>16.600000000000001</v>
      </c>
    </row>
    <row r="7792" spans="2:6" ht="16.5" thickBot="1" x14ac:dyDescent="0.3">
      <c r="B7792" s="14">
        <v>46174</v>
      </c>
      <c r="C7792" s="15" t="s">
        <v>200</v>
      </c>
      <c r="D7792" s="16" t="s">
        <v>646</v>
      </c>
      <c r="E7792" s="17">
        <v>1</v>
      </c>
      <c r="F7792" s="18">
        <v>8</v>
      </c>
    </row>
    <row r="7793" spans="2:6" ht="32.25" thickBot="1" x14ac:dyDescent="0.3">
      <c r="B7793" s="14">
        <v>46174</v>
      </c>
      <c r="C7793" s="15">
        <v>10032</v>
      </c>
      <c r="D7793" s="16" t="s">
        <v>714</v>
      </c>
      <c r="E7793" s="17">
        <v>1</v>
      </c>
      <c r="F7793" s="18">
        <v>8.9</v>
      </c>
    </row>
    <row r="7794" spans="2:6" ht="16.5" thickBot="1" x14ac:dyDescent="0.3">
      <c r="B7794" s="14">
        <v>46174</v>
      </c>
      <c r="C7794" s="15">
        <v>10226</v>
      </c>
      <c r="D7794" s="16" t="s">
        <v>8771</v>
      </c>
      <c r="E7794" s="17">
        <v>1</v>
      </c>
      <c r="F7794" s="18">
        <v>9</v>
      </c>
    </row>
    <row r="7795" spans="2:6" ht="16.5" thickBot="1" x14ac:dyDescent="0.3">
      <c r="B7795" s="14">
        <v>46174</v>
      </c>
      <c r="C7795" s="15">
        <v>10229</v>
      </c>
      <c r="D7795" s="16" t="s">
        <v>744</v>
      </c>
      <c r="E7795" s="17">
        <v>1</v>
      </c>
      <c r="F7795" s="18">
        <v>9</v>
      </c>
    </row>
    <row r="7796" spans="2:6" ht="16.5" thickBot="1" x14ac:dyDescent="0.3">
      <c r="B7796" s="14">
        <v>46174</v>
      </c>
      <c r="C7796" s="15">
        <v>10233</v>
      </c>
      <c r="D7796" s="16" t="s">
        <v>752</v>
      </c>
      <c r="E7796" s="17">
        <v>1</v>
      </c>
      <c r="F7796" s="18">
        <v>9</v>
      </c>
    </row>
    <row r="7797" spans="2:6" ht="16.5" thickBot="1" x14ac:dyDescent="0.3">
      <c r="B7797" s="14">
        <v>46174</v>
      </c>
      <c r="C7797" s="15">
        <v>10239</v>
      </c>
      <c r="D7797" s="16" t="s">
        <v>747</v>
      </c>
      <c r="E7797" s="17">
        <v>1</v>
      </c>
      <c r="F7797" s="18">
        <v>10</v>
      </c>
    </row>
    <row r="7798" spans="2:6" ht="16.5" thickBot="1" x14ac:dyDescent="0.3">
      <c r="B7798" s="14">
        <v>46174</v>
      </c>
      <c r="C7798" s="15" t="s">
        <v>118</v>
      </c>
      <c r="D7798" s="16" t="s">
        <v>649</v>
      </c>
      <c r="E7798" s="17">
        <v>2</v>
      </c>
      <c r="F7798" s="18">
        <v>11</v>
      </c>
    </row>
    <row r="7799" spans="2:6" ht="16.5" thickBot="1" x14ac:dyDescent="0.3">
      <c r="B7799" s="14">
        <v>46174</v>
      </c>
      <c r="C7799" s="15" t="s">
        <v>134</v>
      </c>
      <c r="D7799" s="16" t="s">
        <v>390</v>
      </c>
      <c r="E7799" s="17">
        <v>1</v>
      </c>
      <c r="F7799" s="18">
        <v>5.5</v>
      </c>
    </row>
    <row r="7800" spans="2:6" ht="16.5" thickBot="1" x14ac:dyDescent="0.3">
      <c r="B7800" s="14">
        <v>46174</v>
      </c>
      <c r="C7800" s="15" t="s">
        <v>140</v>
      </c>
      <c r="D7800" s="16" t="s">
        <v>396</v>
      </c>
      <c r="E7800" s="17">
        <v>1</v>
      </c>
      <c r="F7800" s="18">
        <v>5</v>
      </c>
    </row>
    <row r="7801" spans="2:6" ht="16.5" thickBot="1" x14ac:dyDescent="0.3">
      <c r="B7801" s="14">
        <v>46174</v>
      </c>
      <c r="C7801" s="15">
        <v>10008</v>
      </c>
      <c r="D7801" s="16" t="s">
        <v>652</v>
      </c>
      <c r="E7801" s="17">
        <v>1</v>
      </c>
      <c r="F7801" s="18">
        <v>2.2000000000000002</v>
      </c>
    </row>
    <row r="7802" spans="2:6" ht="16.5" thickBot="1" x14ac:dyDescent="0.3">
      <c r="B7802" s="14">
        <v>46174</v>
      </c>
      <c r="C7802" s="15">
        <v>10009</v>
      </c>
      <c r="D7802" s="16" t="s">
        <v>660</v>
      </c>
      <c r="E7802" s="17">
        <v>1</v>
      </c>
      <c r="F7802" s="18">
        <v>1.5</v>
      </c>
    </row>
    <row r="7803" spans="2:6" ht="16.5" thickBot="1" x14ac:dyDescent="0.3">
      <c r="B7803" s="14">
        <v>46174</v>
      </c>
      <c r="C7803" s="15">
        <v>10194</v>
      </c>
      <c r="D7803" s="16" t="s">
        <v>730</v>
      </c>
      <c r="E7803" s="17">
        <v>2</v>
      </c>
      <c r="F7803" s="18">
        <v>3.4</v>
      </c>
    </row>
    <row r="7804" spans="2:6" ht="16.5" thickBot="1" x14ac:dyDescent="0.3">
      <c r="B7804" s="14">
        <v>46174</v>
      </c>
      <c r="C7804" s="15">
        <v>10224</v>
      </c>
      <c r="D7804" s="16" t="s">
        <v>743</v>
      </c>
      <c r="E7804" s="17">
        <v>1</v>
      </c>
      <c r="F7804" s="18">
        <v>1.2</v>
      </c>
    </row>
    <row r="7805" spans="2:6" ht="15.75" x14ac:dyDescent="0.25">
      <c r="B7805" s="22">
        <v>46174</v>
      </c>
      <c r="C7805" s="23">
        <v>913</v>
      </c>
      <c r="D7805" s="24" t="s">
        <v>8768</v>
      </c>
      <c r="E7805" s="25">
        <v>2</v>
      </c>
      <c r="F7805" s="26">
        <v>3</v>
      </c>
    </row>
    <row r="7806" spans="2:6" ht="16.5" thickBot="1" x14ac:dyDescent="0.3">
      <c r="B7806" s="14">
        <v>46176</v>
      </c>
      <c r="C7806" s="15" t="s">
        <v>103</v>
      </c>
      <c r="D7806" s="16" t="s">
        <v>653</v>
      </c>
      <c r="E7806" s="17">
        <v>1</v>
      </c>
      <c r="F7806" s="18">
        <v>5.8</v>
      </c>
    </row>
    <row r="7807" spans="2:6" ht="16.5" thickBot="1" x14ac:dyDescent="0.3">
      <c r="B7807" s="14">
        <v>46176</v>
      </c>
      <c r="C7807" s="15" t="s">
        <v>110</v>
      </c>
      <c r="D7807" s="16" t="s">
        <v>667</v>
      </c>
      <c r="E7807" s="17">
        <v>1</v>
      </c>
      <c r="F7807" s="18">
        <v>5.8</v>
      </c>
    </row>
    <row r="7808" spans="2:6" ht="16.5" thickBot="1" x14ac:dyDescent="0.3">
      <c r="B7808" s="14">
        <v>46176</v>
      </c>
      <c r="C7808" s="15" t="s">
        <v>114</v>
      </c>
      <c r="D7808" s="16" t="s">
        <v>370</v>
      </c>
      <c r="E7808" s="17">
        <v>2</v>
      </c>
      <c r="F7808" s="18">
        <v>11</v>
      </c>
    </row>
    <row r="7809" spans="2:6" ht="16.5" thickBot="1" x14ac:dyDescent="0.3">
      <c r="B7809" s="14">
        <v>46176</v>
      </c>
      <c r="C7809" s="15" t="s">
        <v>115</v>
      </c>
      <c r="D7809" s="16" t="s">
        <v>640</v>
      </c>
      <c r="E7809" s="17">
        <v>1</v>
      </c>
      <c r="F7809" s="18">
        <v>5.8</v>
      </c>
    </row>
    <row r="7810" spans="2:6" ht="16.5" thickBot="1" x14ac:dyDescent="0.3">
      <c r="B7810" s="14">
        <v>46176</v>
      </c>
      <c r="C7810" s="15" t="s">
        <v>130</v>
      </c>
      <c r="D7810" s="16" t="s">
        <v>386</v>
      </c>
      <c r="E7810" s="17">
        <v>3</v>
      </c>
      <c r="F7810" s="18">
        <v>17.399999999999999</v>
      </c>
    </row>
    <row r="7811" spans="2:6" ht="16.5" thickBot="1" x14ac:dyDescent="0.3">
      <c r="B7811" s="14">
        <v>46176</v>
      </c>
      <c r="C7811" s="15" t="s">
        <v>151</v>
      </c>
      <c r="D7811" s="16" t="s">
        <v>407</v>
      </c>
      <c r="E7811" s="17">
        <v>2</v>
      </c>
      <c r="F7811" s="18">
        <v>11</v>
      </c>
    </row>
    <row r="7812" spans="2:6" ht="16.5" thickBot="1" x14ac:dyDescent="0.3">
      <c r="B7812" s="14">
        <v>46176</v>
      </c>
      <c r="C7812" s="15" t="s">
        <v>158</v>
      </c>
      <c r="D7812" s="16" t="s">
        <v>735</v>
      </c>
      <c r="E7812" s="17">
        <v>1</v>
      </c>
      <c r="F7812" s="18">
        <v>6</v>
      </c>
    </row>
    <row r="7813" spans="2:6" ht="16.5" thickBot="1" x14ac:dyDescent="0.3">
      <c r="B7813" s="14">
        <v>46176</v>
      </c>
      <c r="C7813" s="15" t="s">
        <v>160</v>
      </c>
      <c r="D7813" s="16" t="s">
        <v>416</v>
      </c>
      <c r="E7813" s="17">
        <v>1</v>
      </c>
      <c r="F7813" s="18">
        <v>5.8</v>
      </c>
    </row>
    <row r="7814" spans="2:6" ht="16.5" thickBot="1" x14ac:dyDescent="0.3">
      <c r="B7814" s="14">
        <v>46176</v>
      </c>
      <c r="C7814" s="15" t="s">
        <v>165</v>
      </c>
      <c r="D7814" s="16" t="s">
        <v>421</v>
      </c>
      <c r="E7814" s="17">
        <v>1</v>
      </c>
      <c r="F7814" s="18">
        <v>6.5</v>
      </c>
    </row>
    <row r="7815" spans="2:6" ht="16.5" thickBot="1" x14ac:dyDescent="0.3">
      <c r="B7815" s="14">
        <v>46176</v>
      </c>
      <c r="C7815" s="15" t="s">
        <v>166</v>
      </c>
      <c r="D7815" s="16" t="s">
        <v>642</v>
      </c>
      <c r="E7815" s="17">
        <v>1</v>
      </c>
      <c r="F7815" s="18">
        <v>5.8</v>
      </c>
    </row>
    <row r="7816" spans="2:6" ht="16.5" thickBot="1" x14ac:dyDescent="0.3">
      <c r="B7816" s="14">
        <v>46176</v>
      </c>
      <c r="C7816" s="15" t="s">
        <v>169</v>
      </c>
      <c r="D7816" s="16" t="s">
        <v>425</v>
      </c>
      <c r="E7816" s="17">
        <v>1</v>
      </c>
      <c r="F7816" s="18">
        <v>6.3</v>
      </c>
    </row>
    <row r="7817" spans="2:6" ht="16.5" thickBot="1" x14ac:dyDescent="0.3">
      <c r="B7817" s="14">
        <v>46176</v>
      </c>
      <c r="C7817" s="15" t="s">
        <v>171</v>
      </c>
      <c r="D7817" s="16" t="s">
        <v>670</v>
      </c>
      <c r="E7817" s="17">
        <v>1</v>
      </c>
      <c r="F7817" s="18">
        <v>6</v>
      </c>
    </row>
    <row r="7818" spans="2:6" ht="16.5" thickBot="1" x14ac:dyDescent="0.3">
      <c r="B7818" s="14">
        <v>46176</v>
      </c>
      <c r="C7818" s="15" t="s">
        <v>176</v>
      </c>
      <c r="D7818" s="16" t="s">
        <v>432</v>
      </c>
      <c r="E7818" s="17">
        <v>2</v>
      </c>
      <c r="F7818" s="18">
        <v>11.6</v>
      </c>
    </row>
    <row r="7819" spans="2:6" ht="16.5" thickBot="1" x14ac:dyDescent="0.3">
      <c r="B7819" s="14">
        <v>46176</v>
      </c>
      <c r="C7819" s="15" t="s">
        <v>184</v>
      </c>
      <c r="D7819" s="16" t="s">
        <v>440</v>
      </c>
      <c r="E7819" s="17">
        <v>2</v>
      </c>
      <c r="F7819" s="18">
        <v>11</v>
      </c>
    </row>
    <row r="7820" spans="2:6" ht="16.5" thickBot="1" x14ac:dyDescent="0.3">
      <c r="B7820" s="14">
        <v>46176</v>
      </c>
      <c r="C7820" s="15" t="s">
        <v>186</v>
      </c>
      <c r="D7820" s="16" t="s">
        <v>442</v>
      </c>
      <c r="E7820" s="17">
        <v>2</v>
      </c>
      <c r="F7820" s="18">
        <v>11</v>
      </c>
    </row>
    <row r="7821" spans="2:6" ht="16.5" thickBot="1" x14ac:dyDescent="0.3">
      <c r="B7821" s="14">
        <v>46176</v>
      </c>
      <c r="C7821" s="15" t="s">
        <v>191</v>
      </c>
      <c r="D7821" s="16" t="s">
        <v>447</v>
      </c>
      <c r="E7821" s="17">
        <v>2</v>
      </c>
      <c r="F7821" s="18">
        <v>11</v>
      </c>
    </row>
    <row r="7822" spans="2:6" ht="16.5" thickBot="1" x14ac:dyDescent="0.3">
      <c r="B7822" s="14">
        <v>46176</v>
      </c>
      <c r="C7822" s="15" t="s">
        <v>193</v>
      </c>
      <c r="D7822" s="16" t="s">
        <v>449</v>
      </c>
      <c r="E7822" s="17">
        <v>1</v>
      </c>
      <c r="F7822" s="18">
        <v>6.8</v>
      </c>
    </row>
    <row r="7823" spans="2:6" ht="16.5" thickBot="1" x14ac:dyDescent="0.3">
      <c r="B7823" s="14">
        <v>46176</v>
      </c>
      <c r="C7823" s="15" t="s">
        <v>214</v>
      </c>
      <c r="D7823" s="16" t="s">
        <v>654</v>
      </c>
      <c r="E7823" s="17">
        <v>1</v>
      </c>
      <c r="F7823" s="18">
        <v>5.8</v>
      </c>
    </row>
    <row r="7824" spans="2:6" ht="16.5" thickBot="1" x14ac:dyDescent="0.3">
      <c r="B7824" s="14">
        <v>46176</v>
      </c>
      <c r="C7824" s="15" t="s">
        <v>215</v>
      </c>
      <c r="D7824" s="16" t="s">
        <v>471</v>
      </c>
      <c r="E7824" s="17">
        <v>2</v>
      </c>
      <c r="F7824" s="18">
        <v>13.6</v>
      </c>
    </row>
    <row r="7825" spans="2:6" ht="16.5" thickBot="1" x14ac:dyDescent="0.3">
      <c r="B7825" s="14">
        <v>46176</v>
      </c>
      <c r="C7825" s="15" t="s">
        <v>218</v>
      </c>
      <c r="D7825" s="16" t="s">
        <v>655</v>
      </c>
      <c r="E7825" s="17">
        <v>2</v>
      </c>
      <c r="F7825" s="18">
        <v>11</v>
      </c>
    </row>
    <row r="7826" spans="2:6" ht="16.5" thickBot="1" x14ac:dyDescent="0.3">
      <c r="B7826" s="14">
        <v>46176</v>
      </c>
      <c r="C7826" s="15" t="s">
        <v>223</v>
      </c>
      <c r="D7826" s="16" t="s">
        <v>479</v>
      </c>
      <c r="E7826" s="17">
        <v>2</v>
      </c>
      <c r="F7826" s="18">
        <v>11.6</v>
      </c>
    </row>
    <row r="7827" spans="2:6" ht="16.5" thickBot="1" x14ac:dyDescent="0.3">
      <c r="B7827" s="14">
        <v>46176</v>
      </c>
      <c r="C7827" s="15" t="s">
        <v>225</v>
      </c>
      <c r="D7827" s="16" t="s">
        <v>481</v>
      </c>
      <c r="E7827" s="17">
        <v>3</v>
      </c>
      <c r="F7827" s="18">
        <v>18.899999999999999</v>
      </c>
    </row>
    <row r="7828" spans="2:6" ht="16.5" thickBot="1" x14ac:dyDescent="0.3">
      <c r="B7828" s="14">
        <v>46176</v>
      </c>
      <c r="C7828" s="15" t="s">
        <v>227</v>
      </c>
      <c r="D7828" s="16" t="s">
        <v>483</v>
      </c>
      <c r="E7828" s="17">
        <v>1</v>
      </c>
      <c r="F7828" s="18">
        <v>6.5</v>
      </c>
    </row>
    <row r="7829" spans="2:6" ht="16.5" thickBot="1" x14ac:dyDescent="0.3">
      <c r="B7829" s="14">
        <v>46176</v>
      </c>
      <c r="C7829" s="15" t="s">
        <v>229</v>
      </c>
      <c r="D7829" s="16" t="s">
        <v>759</v>
      </c>
      <c r="E7829" s="17">
        <v>1</v>
      </c>
      <c r="F7829" s="18">
        <v>6.5</v>
      </c>
    </row>
    <row r="7830" spans="2:6" ht="16.5" thickBot="1" x14ac:dyDescent="0.3">
      <c r="B7830" s="14">
        <v>46176</v>
      </c>
      <c r="C7830" s="15" t="s">
        <v>230</v>
      </c>
      <c r="D7830" s="16" t="s">
        <v>690</v>
      </c>
      <c r="E7830" s="17">
        <v>1</v>
      </c>
      <c r="F7830" s="18">
        <v>6.5</v>
      </c>
    </row>
    <row r="7831" spans="2:6" ht="16.5" thickBot="1" x14ac:dyDescent="0.3">
      <c r="B7831" s="14">
        <v>46176</v>
      </c>
      <c r="C7831" s="15" t="s">
        <v>231</v>
      </c>
      <c r="D7831" s="16" t="s">
        <v>487</v>
      </c>
      <c r="E7831" s="17">
        <v>3</v>
      </c>
      <c r="F7831" s="18">
        <v>20.399999999999999</v>
      </c>
    </row>
    <row r="7832" spans="2:6" ht="16.5" thickBot="1" x14ac:dyDescent="0.3">
      <c r="B7832" s="14">
        <v>46176</v>
      </c>
      <c r="C7832" s="15" t="s">
        <v>234</v>
      </c>
      <c r="D7832" s="16" t="s">
        <v>728</v>
      </c>
      <c r="E7832" s="17">
        <v>1</v>
      </c>
      <c r="F7832" s="18">
        <v>6.8</v>
      </c>
    </row>
    <row r="7833" spans="2:6" ht="16.5" thickBot="1" x14ac:dyDescent="0.3">
      <c r="B7833" s="14">
        <v>46176</v>
      </c>
      <c r="C7833" s="15">
        <v>10015</v>
      </c>
      <c r="D7833" s="16" t="s">
        <v>671</v>
      </c>
      <c r="E7833" s="17">
        <v>1</v>
      </c>
      <c r="F7833" s="18">
        <v>7.9</v>
      </c>
    </row>
    <row r="7834" spans="2:6" ht="16.5" thickBot="1" x14ac:dyDescent="0.3">
      <c r="B7834" s="14">
        <v>46176</v>
      </c>
      <c r="C7834" s="15">
        <v>10234</v>
      </c>
      <c r="D7834" s="16" t="s">
        <v>746</v>
      </c>
      <c r="E7834" s="17">
        <v>1</v>
      </c>
      <c r="F7834" s="18">
        <v>9</v>
      </c>
    </row>
    <row r="7835" spans="2:6" ht="16.5" thickBot="1" x14ac:dyDescent="0.3">
      <c r="B7835" s="14">
        <v>46176</v>
      </c>
      <c r="C7835" s="15" t="s">
        <v>116</v>
      </c>
      <c r="D7835" s="16" t="s">
        <v>665</v>
      </c>
      <c r="E7835" s="17">
        <v>1</v>
      </c>
      <c r="F7835" s="18">
        <v>5.5</v>
      </c>
    </row>
    <row r="7836" spans="2:6" ht="16.5" thickBot="1" x14ac:dyDescent="0.3">
      <c r="B7836" s="14">
        <v>46176</v>
      </c>
      <c r="C7836" s="15" t="s">
        <v>118</v>
      </c>
      <c r="D7836" s="16" t="s">
        <v>649</v>
      </c>
      <c r="E7836" s="17">
        <v>2</v>
      </c>
      <c r="F7836" s="18">
        <v>11</v>
      </c>
    </row>
    <row r="7837" spans="2:6" ht="16.5" thickBot="1" x14ac:dyDescent="0.3">
      <c r="B7837" s="14">
        <v>46176</v>
      </c>
      <c r="C7837" s="15" t="s">
        <v>119</v>
      </c>
      <c r="D7837" s="16" t="s">
        <v>657</v>
      </c>
      <c r="E7837" s="17">
        <v>2</v>
      </c>
      <c r="F7837" s="18">
        <v>11</v>
      </c>
    </row>
    <row r="7838" spans="2:6" ht="16.5" thickBot="1" x14ac:dyDescent="0.3">
      <c r="B7838" s="14">
        <v>46176</v>
      </c>
      <c r="C7838" s="15" t="s">
        <v>120</v>
      </c>
      <c r="D7838" s="16" t="s">
        <v>693</v>
      </c>
      <c r="E7838" s="17">
        <v>1</v>
      </c>
      <c r="F7838" s="18">
        <v>5.5</v>
      </c>
    </row>
    <row r="7839" spans="2:6" ht="16.5" thickBot="1" x14ac:dyDescent="0.3">
      <c r="B7839" s="14">
        <v>46176</v>
      </c>
      <c r="C7839" s="15" t="s">
        <v>121</v>
      </c>
      <c r="D7839" s="16" t="s">
        <v>658</v>
      </c>
      <c r="E7839" s="17">
        <v>3</v>
      </c>
      <c r="F7839" s="18">
        <v>16.5</v>
      </c>
    </row>
    <row r="7840" spans="2:6" ht="16.5" thickBot="1" x14ac:dyDescent="0.3">
      <c r="B7840" s="14">
        <v>46176</v>
      </c>
      <c r="C7840" s="15" t="s">
        <v>144</v>
      </c>
      <c r="D7840" s="16" t="s">
        <v>400</v>
      </c>
      <c r="E7840" s="17">
        <v>1</v>
      </c>
      <c r="F7840" s="18">
        <v>5</v>
      </c>
    </row>
    <row r="7841" spans="2:6" ht="16.5" thickBot="1" x14ac:dyDescent="0.3">
      <c r="B7841" s="14">
        <v>46176</v>
      </c>
      <c r="C7841" s="15">
        <v>10</v>
      </c>
      <c r="D7841" s="16" t="s">
        <v>700</v>
      </c>
      <c r="E7841" s="17">
        <v>3</v>
      </c>
      <c r="F7841" s="18">
        <v>3</v>
      </c>
    </row>
    <row r="7842" spans="2:6" ht="16.5" thickBot="1" x14ac:dyDescent="0.3">
      <c r="B7842" s="14">
        <v>46176</v>
      </c>
      <c r="C7842" s="15">
        <v>10008</v>
      </c>
      <c r="D7842" s="16" t="s">
        <v>652</v>
      </c>
      <c r="E7842" s="17">
        <v>1</v>
      </c>
      <c r="F7842" s="18">
        <v>2.2000000000000002</v>
      </c>
    </row>
    <row r="7843" spans="2:6" ht="16.5" thickBot="1" x14ac:dyDescent="0.3">
      <c r="B7843" s="14">
        <v>46176</v>
      </c>
      <c r="C7843" s="15">
        <v>10194</v>
      </c>
      <c r="D7843" s="16" t="s">
        <v>730</v>
      </c>
      <c r="E7843" s="17">
        <v>1</v>
      </c>
      <c r="F7843" s="18">
        <v>1.7</v>
      </c>
    </row>
    <row r="7844" spans="2:6" ht="15.75" x14ac:dyDescent="0.25">
      <c r="B7844" s="22">
        <v>46176</v>
      </c>
      <c r="C7844" s="23">
        <v>913</v>
      </c>
      <c r="D7844" s="24" t="s">
        <v>8768</v>
      </c>
      <c r="E7844" s="25">
        <v>2</v>
      </c>
      <c r="F7844" s="26">
        <v>3</v>
      </c>
    </row>
    <row r="7845" spans="2:6" ht="16.5" thickBot="1" x14ac:dyDescent="0.3">
      <c r="B7845" s="14">
        <v>46176</v>
      </c>
      <c r="C7845" s="15" t="s">
        <v>103</v>
      </c>
      <c r="D7845" s="16" t="s">
        <v>653</v>
      </c>
      <c r="E7845" s="17">
        <v>1</v>
      </c>
      <c r="F7845" s="18">
        <v>5.8</v>
      </c>
    </row>
    <row r="7846" spans="2:6" ht="16.5" thickBot="1" x14ac:dyDescent="0.3">
      <c r="B7846" s="14">
        <v>46176</v>
      </c>
      <c r="C7846" s="15" t="s">
        <v>106</v>
      </c>
      <c r="D7846" s="16" t="s">
        <v>710</v>
      </c>
      <c r="E7846" s="17">
        <v>2</v>
      </c>
      <c r="F7846" s="18">
        <v>10.4</v>
      </c>
    </row>
    <row r="7847" spans="2:6" ht="16.5" thickBot="1" x14ac:dyDescent="0.3">
      <c r="B7847" s="14">
        <v>46176</v>
      </c>
      <c r="C7847" s="15" t="s">
        <v>110</v>
      </c>
      <c r="D7847" s="16" t="s">
        <v>667</v>
      </c>
      <c r="E7847" s="17">
        <v>1</v>
      </c>
      <c r="F7847" s="18">
        <v>5.8</v>
      </c>
    </row>
    <row r="7848" spans="2:6" ht="16.5" thickBot="1" x14ac:dyDescent="0.3">
      <c r="B7848" s="14">
        <v>46176</v>
      </c>
      <c r="C7848" s="15" t="s">
        <v>114</v>
      </c>
      <c r="D7848" s="16" t="s">
        <v>370</v>
      </c>
      <c r="E7848" s="17">
        <v>3</v>
      </c>
      <c r="F7848" s="18">
        <v>16.5</v>
      </c>
    </row>
    <row r="7849" spans="2:6" ht="16.5" thickBot="1" x14ac:dyDescent="0.3">
      <c r="B7849" s="14">
        <v>46176</v>
      </c>
      <c r="C7849" s="15" t="s">
        <v>115</v>
      </c>
      <c r="D7849" s="16" t="s">
        <v>640</v>
      </c>
      <c r="E7849" s="17">
        <v>2</v>
      </c>
      <c r="F7849" s="18">
        <v>11.6</v>
      </c>
    </row>
    <row r="7850" spans="2:6" ht="16.5" thickBot="1" x14ac:dyDescent="0.3">
      <c r="B7850" s="14">
        <v>46176</v>
      </c>
      <c r="C7850" s="15" t="s">
        <v>127</v>
      </c>
      <c r="D7850" s="16" t="s">
        <v>641</v>
      </c>
      <c r="E7850" s="17">
        <v>1</v>
      </c>
      <c r="F7850" s="18">
        <v>6</v>
      </c>
    </row>
    <row r="7851" spans="2:6" ht="16.5" thickBot="1" x14ac:dyDescent="0.3">
      <c r="B7851" s="14">
        <v>46176</v>
      </c>
      <c r="C7851" s="15" t="s">
        <v>151</v>
      </c>
      <c r="D7851" s="16" t="s">
        <v>407</v>
      </c>
      <c r="E7851" s="17">
        <v>1</v>
      </c>
      <c r="F7851" s="18">
        <v>5.5</v>
      </c>
    </row>
    <row r="7852" spans="2:6" ht="16.5" thickBot="1" x14ac:dyDescent="0.3">
      <c r="B7852" s="14">
        <v>46176</v>
      </c>
      <c r="C7852" s="15" t="s">
        <v>158</v>
      </c>
      <c r="D7852" s="16" t="s">
        <v>735</v>
      </c>
      <c r="E7852" s="17">
        <v>2</v>
      </c>
      <c r="F7852" s="18">
        <v>12</v>
      </c>
    </row>
    <row r="7853" spans="2:6" ht="16.5" thickBot="1" x14ac:dyDescent="0.3">
      <c r="B7853" s="14">
        <v>46176</v>
      </c>
      <c r="C7853" s="15" t="s">
        <v>162</v>
      </c>
      <c r="D7853" s="16" t="s">
        <v>719</v>
      </c>
      <c r="E7853" s="17">
        <v>2</v>
      </c>
      <c r="F7853" s="18">
        <v>13</v>
      </c>
    </row>
    <row r="7854" spans="2:6" ht="16.5" thickBot="1" x14ac:dyDescent="0.3">
      <c r="B7854" s="14">
        <v>46176</v>
      </c>
      <c r="C7854" s="15" t="s">
        <v>164</v>
      </c>
      <c r="D7854" s="16" t="s">
        <v>420</v>
      </c>
      <c r="E7854" s="17">
        <v>3</v>
      </c>
      <c r="F7854" s="18">
        <v>16.5</v>
      </c>
    </row>
    <row r="7855" spans="2:6" ht="16.5" thickBot="1" x14ac:dyDescent="0.3">
      <c r="B7855" s="14">
        <v>46176</v>
      </c>
      <c r="C7855" s="15" t="s">
        <v>165</v>
      </c>
      <c r="D7855" s="16" t="s">
        <v>421</v>
      </c>
      <c r="E7855" s="17">
        <v>2</v>
      </c>
      <c r="F7855" s="18">
        <v>13</v>
      </c>
    </row>
    <row r="7856" spans="2:6" ht="16.5" thickBot="1" x14ac:dyDescent="0.3">
      <c r="B7856" s="14">
        <v>46176</v>
      </c>
      <c r="C7856" s="15" t="s">
        <v>166</v>
      </c>
      <c r="D7856" s="16" t="s">
        <v>642</v>
      </c>
      <c r="E7856" s="17">
        <v>2</v>
      </c>
      <c r="F7856" s="18">
        <v>11.6</v>
      </c>
    </row>
    <row r="7857" spans="2:6" ht="16.5" thickBot="1" x14ac:dyDescent="0.3">
      <c r="B7857" s="14">
        <v>46176</v>
      </c>
      <c r="C7857" s="15" t="s">
        <v>176</v>
      </c>
      <c r="D7857" s="16" t="s">
        <v>432</v>
      </c>
      <c r="E7857" s="17">
        <v>2</v>
      </c>
      <c r="F7857" s="18">
        <v>11.6</v>
      </c>
    </row>
    <row r="7858" spans="2:6" ht="16.5" thickBot="1" x14ac:dyDescent="0.3">
      <c r="B7858" s="14">
        <v>46176</v>
      </c>
      <c r="C7858" s="15" t="s">
        <v>184</v>
      </c>
      <c r="D7858" s="16" t="s">
        <v>440</v>
      </c>
      <c r="E7858" s="17">
        <v>2</v>
      </c>
      <c r="F7858" s="18">
        <v>11</v>
      </c>
    </row>
    <row r="7859" spans="2:6" ht="16.5" thickBot="1" x14ac:dyDescent="0.3">
      <c r="B7859" s="14">
        <v>46176</v>
      </c>
      <c r="C7859" s="15" t="s">
        <v>193</v>
      </c>
      <c r="D7859" s="16" t="s">
        <v>449</v>
      </c>
      <c r="E7859" s="17">
        <v>4</v>
      </c>
      <c r="F7859" s="18">
        <v>27.2</v>
      </c>
    </row>
    <row r="7860" spans="2:6" ht="16.5" thickBot="1" x14ac:dyDescent="0.3">
      <c r="B7860" s="14">
        <v>46176</v>
      </c>
      <c r="C7860" s="15" t="s">
        <v>194</v>
      </c>
      <c r="D7860" s="16" t="s">
        <v>450</v>
      </c>
      <c r="E7860" s="17">
        <v>3</v>
      </c>
      <c r="F7860" s="18">
        <v>20.399999999999999</v>
      </c>
    </row>
    <row r="7861" spans="2:6" ht="16.5" thickBot="1" x14ac:dyDescent="0.3">
      <c r="B7861" s="14">
        <v>46176</v>
      </c>
      <c r="C7861" s="15" t="s">
        <v>205</v>
      </c>
      <c r="D7861" s="16" t="s">
        <v>461</v>
      </c>
      <c r="E7861" s="17">
        <v>1</v>
      </c>
      <c r="F7861" s="18">
        <v>5.7</v>
      </c>
    </row>
    <row r="7862" spans="2:6" ht="16.5" thickBot="1" x14ac:dyDescent="0.3">
      <c r="B7862" s="14">
        <v>46176</v>
      </c>
      <c r="C7862" s="15" t="s">
        <v>215</v>
      </c>
      <c r="D7862" s="16" t="s">
        <v>471</v>
      </c>
      <c r="E7862" s="17">
        <v>2</v>
      </c>
      <c r="F7862" s="18">
        <v>13.6</v>
      </c>
    </row>
    <row r="7863" spans="2:6" ht="16.5" thickBot="1" x14ac:dyDescent="0.3">
      <c r="B7863" s="14">
        <v>46176</v>
      </c>
      <c r="C7863" s="15" t="s">
        <v>216</v>
      </c>
      <c r="D7863" s="16" t="s">
        <v>472</v>
      </c>
      <c r="E7863" s="17">
        <v>3</v>
      </c>
      <c r="F7863" s="18">
        <v>18.899999999999999</v>
      </c>
    </row>
    <row r="7864" spans="2:6" ht="16.5" thickBot="1" x14ac:dyDescent="0.3">
      <c r="B7864" s="14">
        <v>46176</v>
      </c>
      <c r="C7864" s="15" t="s">
        <v>223</v>
      </c>
      <c r="D7864" s="16" t="s">
        <v>479</v>
      </c>
      <c r="E7864" s="17">
        <v>1</v>
      </c>
      <c r="F7864" s="18">
        <v>5.8</v>
      </c>
    </row>
    <row r="7865" spans="2:6" ht="16.5" thickBot="1" x14ac:dyDescent="0.3">
      <c r="B7865" s="14">
        <v>46176</v>
      </c>
      <c r="C7865" s="15" t="s">
        <v>225</v>
      </c>
      <c r="D7865" s="16" t="s">
        <v>481</v>
      </c>
      <c r="E7865" s="17">
        <v>2</v>
      </c>
      <c r="F7865" s="18">
        <v>12.6</v>
      </c>
    </row>
    <row r="7866" spans="2:6" ht="16.5" thickBot="1" x14ac:dyDescent="0.3">
      <c r="B7866" s="14">
        <v>46176</v>
      </c>
      <c r="C7866" s="15" t="s">
        <v>227</v>
      </c>
      <c r="D7866" s="16" t="s">
        <v>483</v>
      </c>
      <c r="E7866" s="17">
        <v>1</v>
      </c>
      <c r="F7866" s="18">
        <v>6.5</v>
      </c>
    </row>
    <row r="7867" spans="2:6" ht="16.5" thickBot="1" x14ac:dyDescent="0.3">
      <c r="B7867" s="14">
        <v>46176</v>
      </c>
      <c r="C7867" s="15" t="s">
        <v>229</v>
      </c>
      <c r="D7867" s="16" t="s">
        <v>759</v>
      </c>
      <c r="E7867" s="17">
        <v>2</v>
      </c>
      <c r="F7867" s="18">
        <v>13</v>
      </c>
    </row>
    <row r="7868" spans="2:6" ht="16.5" thickBot="1" x14ac:dyDescent="0.3">
      <c r="B7868" s="14">
        <v>46176</v>
      </c>
      <c r="C7868" s="15" t="s">
        <v>230</v>
      </c>
      <c r="D7868" s="16" t="s">
        <v>690</v>
      </c>
      <c r="E7868" s="17">
        <v>1</v>
      </c>
      <c r="F7868" s="18">
        <v>6.5</v>
      </c>
    </row>
    <row r="7869" spans="2:6" ht="16.5" thickBot="1" x14ac:dyDescent="0.3">
      <c r="B7869" s="14">
        <v>46176</v>
      </c>
      <c r="C7869" s="15" t="s">
        <v>231</v>
      </c>
      <c r="D7869" s="16" t="s">
        <v>487</v>
      </c>
      <c r="E7869" s="17">
        <v>1</v>
      </c>
      <c r="F7869" s="18">
        <v>6.8</v>
      </c>
    </row>
    <row r="7870" spans="2:6" ht="16.5" thickBot="1" x14ac:dyDescent="0.3">
      <c r="B7870" s="14">
        <v>46176</v>
      </c>
      <c r="C7870" s="15" t="s">
        <v>233</v>
      </c>
      <c r="D7870" s="16" t="s">
        <v>709</v>
      </c>
      <c r="E7870" s="17">
        <v>2</v>
      </c>
      <c r="F7870" s="18">
        <v>11</v>
      </c>
    </row>
    <row r="7871" spans="2:6" ht="16.5" thickBot="1" x14ac:dyDescent="0.3">
      <c r="B7871" s="14">
        <v>46176</v>
      </c>
      <c r="C7871" s="15" t="s">
        <v>234</v>
      </c>
      <c r="D7871" s="16" t="s">
        <v>728</v>
      </c>
      <c r="E7871" s="17">
        <v>1</v>
      </c>
      <c r="F7871" s="18">
        <v>6.8</v>
      </c>
    </row>
    <row r="7872" spans="2:6" ht="16.5" thickBot="1" x14ac:dyDescent="0.3">
      <c r="B7872" s="14">
        <v>46176</v>
      </c>
      <c r="C7872" s="15" t="s">
        <v>236</v>
      </c>
      <c r="D7872" s="16" t="s">
        <v>644</v>
      </c>
      <c r="E7872" s="17">
        <v>1</v>
      </c>
      <c r="F7872" s="18">
        <v>6.5</v>
      </c>
    </row>
    <row r="7873" spans="2:6" ht="16.5" thickBot="1" x14ac:dyDescent="0.3">
      <c r="B7873" s="14">
        <v>46176</v>
      </c>
      <c r="C7873" s="15" t="s">
        <v>206</v>
      </c>
      <c r="D7873" s="16" t="s">
        <v>462</v>
      </c>
      <c r="E7873" s="17">
        <v>1</v>
      </c>
      <c r="F7873" s="18">
        <v>3.1</v>
      </c>
    </row>
    <row r="7874" spans="2:6" ht="16.5" thickBot="1" x14ac:dyDescent="0.3">
      <c r="B7874" s="14">
        <v>46176</v>
      </c>
      <c r="C7874" s="15" t="s">
        <v>200</v>
      </c>
      <c r="D7874" s="16" t="s">
        <v>646</v>
      </c>
      <c r="E7874" s="17">
        <v>1</v>
      </c>
      <c r="F7874" s="18">
        <v>8</v>
      </c>
    </row>
    <row r="7875" spans="2:6" ht="16.5" thickBot="1" x14ac:dyDescent="0.3">
      <c r="B7875" s="14">
        <v>46176</v>
      </c>
      <c r="C7875" s="15" t="s">
        <v>116</v>
      </c>
      <c r="D7875" s="16" t="s">
        <v>665</v>
      </c>
      <c r="E7875" s="17">
        <v>1</v>
      </c>
      <c r="F7875" s="18">
        <v>5.5</v>
      </c>
    </row>
    <row r="7876" spans="2:6" ht="16.5" thickBot="1" x14ac:dyDescent="0.3">
      <c r="B7876" s="14">
        <v>46176</v>
      </c>
      <c r="C7876" s="15" t="s">
        <v>119</v>
      </c>
      <c r="D7876" s="16" t="s">
        <v>657</v>
      </c>
      <c r="E7876" s="17">
        <v>10</v>
      </c>
      <c r="F7876" s="18">
        <v>55</v>
      </c>
    </row>
    <row r="7877" spans="2:6" ht="16.5" thickBot="1" x14ac:dyDescent="0.3">
      <c r="B7877" s="14">
        <v>46176</v>
      </c>
      <c r="C7877" s="15" t="s">
        <v>121</v>
      </c>
      <c r="D7877" s="16" t="s">
        <v>658</v>
      </c>
      <c r="E7877" s="17">
        <v>3</v>
      </c>
      <c r="F7877" s="18">
        <v>16.5</v>
      </c>
    </row>
    <row r="7878" spans="2:6" ht="16.5" thickBot="1" x14ac:dyDescent="0.3">
      <c r="B7878" s="14">
        <v>46176</v>
      </c>
      <c r="C7878" s="15" t="s">
        <v>140</v>
      </c>
      <c r="D7878" s="16" t="s">
        <v>396</v>
      </c>
      <c r="E7878" s="17">
        <v>1</v>
      </c>
      <c r="F7878" s="18">
        <v>5</v>
      </c>
    </row>
    <row r="7879" spans="2:6" ht="16.5" thickBot="1" x14ac:dyDescent="0.3">
      <c r="B7879" s="14">
        <v>46176</v>
      </c>
      <c r="C7879" s="15" t="s">
        <v>144</v>
      </c>
      <c r="D7879" s="16" t="s">
        <v>400</v>
      </c>
      <c r="E7879" s="17">
        <v>2</v>
      </c>
      <c r="F7879" s="18">
        <v>10</v>
      </c>
    </row>
    <row r="7880" spans="2:6" ht="16.5" thickBot="1" x14ac:dyDescent="0.3">
      <c r="B7880" s="14">
        <v>46176</v>
      </c>
      <c r="C7880" s="15" t="s">
        <v>153</v>
      </c>
      <c r="D7880" s="16" t="s">
        <v>685</v>
      </c>
      <c r="E7880" s="17">
        <v>1</v>
      </c>
      <c r="F7880" s="18">
        <v>4.5</v>
      </c>
    </row>
    <row r="7881" spans="2:6" ht="16.5" thickBot="1" x14ac:dyDescent="0.3">
      <c r="B7881" s="14">
        <v>46176</v>
      </c>
      <c r="C7881" s="15">
        <v>10</v>
      </c>
      <c r="D7881" s="16" t="s">
        <v>700</v>
      </c>
      <c r="E7881" s="17">
        <v>1</v>
      </c>
      <c r="F7881" s="18">
        <v>1</v>
      </c>
    </row>
    <row r="7882" spans="2:6" ht="16.5" thickBot="1" x14ac:dyDescent="0.3">
      <c r="B7882" s="14">
        <v>46176</v>
      </c>
      <c r="C7882" s="15">
        <v>10009</v>
      </c>
      <c r="D7882" s="16" t="s">
        <v>660</v>
      </c>
      <c r="E7882" s="17">
        <v>1</v>
      </c>
      <c r="F7882" s="18">
        <v>1.5</v>
      </c>
    </row>
    <row r="7883" spans="2:6" ht="16.5" thickBot="1" x14ac:dyDescent="0.3">
      <c r="B7883" s="14">
        <v>46176</v>
      </c>
      <c r="C7883" s="15">
        <v>10193</v>
      </c>
      <c r="D7883" s="16" t="s">
        <v>731</v>
      </c>
      <c r="E7883" s="17">
        <v>1</v>
      </c>
      <c r="F7883" s="18">
        <v>2.5</v>
      </c>
    </row>
    <row r="7884" spans="2:6" ht="15.75" x14ac:dyDescent="0.25">
      <c r="B7884" s="22">
        <v>46176</v>
      </c>
      <c r="C7884" s="23">
        <v>913</v>
      </c>
      <c r="D7884" s="24" t="s">
        <v>8768</v>
      </c>
      <c r="E7884" s="25">
        <v>1</v>
      </c>
      <c r="F7884" s="26">
        <v>1.5</v>
      </c>
    </row>
    <row r="7885" spans="2:6" ht="16.5" thickBot="1" x14ac:dyDescent="0.3">
      <c r="B7885" s="14">
        <v>46177</v>
      </c>
      <c r="C7885" s="15" t="s">
        <v>103</v>
      </c>
      <c r="D7885" s="16" t="s">
        <v>653</v>
      </c>
      <c r="E7885" s="17">
        <v>1</v>
      </c>
      <c r="F7885" s="18">
        <v>5.8</v>
      </c>
    </row>
    <row r="7886" spans="2:6" ht="16.5" thickBot="1" x14ac:dyDescent="0.3">
      <c r="B7886" s="14">
        <v>46177</v>
      </c>
      <c r="C7886" s="15" t="s">
        <v>110</v>
      </c>
      <c r="D7886" s="16" t="s">
        <v>667</v>
      </c>
      <c r="E7886" s="17">
        <v>1</v>
      </c>
      <c r="F7886" s="18">
        <v>5.8</v>
      </c>
    </row>
    <row r="7887" spans="2:6" ht="16.5" thickBot="1" x14ac:dyDescent="0.3">
      <c r="B7887" s="14">
        <v>46177</v>
      </c>
      <c r="C7887" s="15" t="s">
        <v>124</v>
      </c>
      <c r="D7887" s="16" t="s">
        <v>707</v>
      </c>
      <c r="E7887" s="17">
        <v>1</v>
      </c>
      <c r="F7887" s="18">
        <v>6</v>
      </c>
    </row>
    <row r="7888" spans="2:6" ht="16.5" thickBot="1" x14ac:dyDescent="0.3">
      <c r="B7888" s="14">
        <v>46177</v>
      </c>
      <c r="C7888" s="15" t="s">
        <v>127</v>
      </c>
      <c r="D7888" s="16" t="s">
        <v>641</v>
      </c>
      <c r="E7888" s="17">
        <v>1</v>
      </c>
      <c r="F7888" s="18">
        <v>6</v>
      </c>
    </row>
    <row r="7889" spans="2:6" ht="16.5" thickBot="1" x14ac:dyDescent="0.3">
      <c r="B7889" s="14">
        <v>46177</v>
      </c>
      <c r="C7889" s="15" t="s">
        <v>149</v>
      </c>
      <c r="D7889" s="16" t="s">
        <v>706</v>
      </c>
      <c r="E7889" s="17">
        <v>1</v>
      </c>
      <c r="F7889" s="18">
        <v>5.5</v>
      </c>
    </row>
    <row r="7890" spans="2:6" ht="16.5" thickBot="1" x14ac:dyDescent="0.3">
      <c r="B7890" s="14">
        <v>46177</v>
      </c>
      <c r="C7890" s="15" t="s">
        <v>151</v>
      </c>
      <c r="D7890" s="16" t="s">
        <v>407</v>
      </c>
      <c r="E7890" s="17">
        <v>1</v>
      </c>
      <c r="F7890" s="18">
        <v>5.5</v>
      </c>
    </row>
    <row r="7891" spans="2:6" ht="16.5" thickBot="1" x14ac:dyDescent="0.3">
      <c r="B7891" s="14">
        <v>46177</v>
      </c>
      <c r="C7891" s="15" t="s">
        <v>160</v>
      </c>
      <c r="D7891" s="16" t="s">
        <v>416</v>
      </c>
      <c r="E7891" s="17">
        <v>4</v>
      </c>
      <c r="F7891" s="18">
        <v>23.2</v>
      </c>
    </row>
    <row r="7892" spans="2:6" ht="16.5" thickBot="1" x14ac:dyDescent="0.3">
      <c r="B7892" s="14">
        <v>46177</v>
      </c>
      <c r="C7892" s="15" t="s">
        <v>162</v>
      </c>
      <c r="D7892" s="16" t="s">
        <v>719</v>
      </c>
      <c r="E7892" s="17">
        <v>3</v>
      </c>
      <c r="F7892" s="18">
        <v>19.5</v>
      </c>
    </row>
    <row r="7893" spans="2:6" ht="16.5" thickBot="1" x14ac:dyDescent="0.3">
      <c r="B7893" s="14">
        <v>46177</v>
      </c>
      <c r="C7893" s="15" t="s">
        <v>164</v>
      </c>
      <c r="D7893" s="16" t="s">
        <v>420</v>
      </c>
      <c r="E7893" s="17">
        <v>2</v>
      </c>
      <c r="F7893" s="18">
        <v>11</v>
      </c>
    </row>
    <row r="7894" spans="2:6" ht="16.5" thickBot="1" x14ac:dyDescent="0.3">
      <c r="B7894" s="14">
        <v>46177</v>
      </c>
      <c r="C7894" s="15" t="s">
        <v>166</v>
      </c>
      <c r="D7894" s="16" t="s">
        <v>642</v>
      </c>
      <c r="E7894" s="17">
        <v>1</v>
      </c>
      <c r="F7894" s="18">
        <v>5.8</v>
      </c>
    </row>
    <row r="7895" spans="2:6" ht="16.5" thickBot="1" x14ac:dyDescent="0.3">
      <c r="B7895" s="14">
        <v>46177</v>
      </c>
      <c r="C7895" s="15" t="s">
        <v>170</v>
      </c>
      <c r="D7895" s="16" t="s">
        <v>676</v>
      </c>
      <c r="E7895" s="17">
        <v>1</v>
      </c>
      <c r="F7895" s="18">
        <v>5.5</v>
      </c>
    </row>
    <row r="7896" spans="2:6" ht="16.5" thickBot="1" x14ac:dyDescent="0.3">
      <c r="B7896" s="14">
        <v>46177</v>
      </c>
      <c r="C7896" s="15" t="s">
        <v>176</v>
      </c>
      <c r="D7896" s="16" t="s">
        <v>432</v>
      </c>
      <c r="E7896" s="17">
        <v>1</v>
      </c>
      <c r="F7896" s="18">
        <v>5.8</v>
      </c>
    </row>
    <row r="7897" spans="2:6" ht="16.5" thickBot="1" x14ac:dyDescent="0.3">
      <c r="B7897" s="14">
        <v>46177</v>
      </c>
      <c r="C7897" s="15" t="s">
        <v>184</v>
      </c>
      <c r="D7897" s="16" t="s">
        <v>440</v>
      </c>
      <c r="E7897" s="17">
        <v>3</v>
      </c>
      <c r="F7897" s="18">
        <v>16.5</v>
      </c>
    </row>
    <row r="7898" spans="2:6" ht="16.5" thickBot="1" x14ac:dyDescent="0.3">
      <c r="B7898" s="14">
        <v>46177</v>
      </c>
      <c r="C7898" s="15" t="s">
        <v>186</v>
      </c>
      <c r="D7898" s="16" t="s">
        <v>442</v>
      </c>
      <c r="E7898" s="17">
        <v>1</v>
      </c>
      <c r="F7898" s="18">
        <v>5.5</v>
      </c>
    </row>
    <row r="7899" spans="2:6" ht="16.5" thickBot="1" x14ac:dyDescent="0.3">
      <c r="B7899" s="14">
        <v>46177</v>
      </c>
      <c r="C7899" s="15" t="s">
        <v>193</v>
      </c>
      <c r="D7899" s="16" t="s">
        <v>449</v>
      </c>
      <c r="E7899" s="17">
        <v>2</v>
      </c>
      <c r="F7899" s="18">
        <v>13.6</v>
      </c>
    </row>
    <row r="7900" spans="2:6" ht="16.5" thickBot="1" x14ac:dyDescent="0.3">
      <c r="B7900" s="14">
        <v>46177</v>
      </c>
      <c r="C7900" s="15" t="s">
        <v>194</v>
      </c>
      <c r="D7900" s="16" t="s">
        <v>450</v>
      </c>
      <c r="E7900" s="17">
        <v>1</v>
      </c>
      <c r="F7900" s="18">
        <v>6.8</v>
      </c>
    </row>
    <row r="7901" spans="2:6" ht="16.5" thickBot="1" x14ac:dyDescent="0.3">
      <c r="B7901" s="14">
        <v>46177</v>
      </c>
      <c r="C7901" s="15" t="s">
        <v>205</v>
      </c>
      <c r="D7901" s="16" t="s">
        <v>461</v>
      </c>
      <c r="E7901" s="17">
        <v>4</v>
      </c>
      <c r="F7901" s="18">
        <v>22.8</v>
      </c>
    </row>
    <row r="7902" spans="2:6" ht="16.5" thickBot="1" x14ac:dyDescent="0.3">
      <c r="B7902" s="14">
        <v>46177</v>
      </c>
      <c r="C7902" s="15" t="s">
        <v>213</v>
      </c>
      <c r="D7902" s="16" t="s">
        <v>469</v>
      </c>
      <c r="E7902" s="17">
        <v>3</v>
      </c>
      <c r="F7902" s="18">
        <v>17.399999999999999</v>
      </c>
    </row>
    <row r="7903" spans="2:6" ht="16.5" thickBot="1" x14ac:dyDescent="0.3">
      <c r="B7903" s="14">
        <v>46177</v>
      </c>
      <c r="C7903" s="15" t="s">
        <v>214</v>
      </c>
      <c r="D7903" s="16" t="s">
        <v>654</v>
      </c>
      <c r="E7903" s="17">
        <v>2</v>
      </c>
      <c r="F7903" s="18">
        <v>11.6</v>
      </c>
    </row>
    <row r="7904" spans="2:6" ht="16.5" thickBot="1" x14ac:dyDescent="0.3">
      <c r="B7904" s="14">
        <v>46177</v>
      </c>
      <c r="C7904" s="15" t="s">
        <v>215</v>
      </c>
      <c r="D7904" s="16" t="s">
        <v>471</v>
      </c>
      <c r="E7904" s="17">
        <v>3</v>
      </c>
      <c r="F7904" s="18">
        <v>20.399999999999999</v>
      </c>
    </row>
    <row r="7905" spans="2:6" ht="16.5" thickBot="1" x14ac:dyDescent="0.3">
      <c r="B7905" s="14">
        <v>46177</v>
      </c>
      <c r="C7905" s="15" t="s">
        <v>216</v>
      </c>
      <c r="D7905" s="16" t="s">
        <v>472</v>
      </c>
      <c r="E7905" s="17">
        <v>4</v>
      </c>
      <c r="F7905" s="18">
        <v>25.2</v>
      </c>
    </row>
    <row r="7906" spans="2:6" ht="16.5" thickBot="1" x14ac:dyDescent="0.3">
      <c r="B7906" s="14">
        <v>46177</v>
      </c>
      <c r="C7906" s="15" t="s">
        <v>218</v>
      </c>
      <c r="D7906" s="16" t="s">
        <v>655</v>
      </c>
      <c r="E7906" s="17">
        <v>1</v>
      </c>
      <c r="F7906" s="18">
        <v>5.5</v>
      </c>
    </row>
    <row r="7907" spans="2:6" ht="16.5" thickBot="1" x14ac:dyDescent="0.3">
      <c r="B7907" s="14">
        <v>46177</v>
      </c>
      <c r="C7907" s="15" t="s">
        <v>223</v>
      </c>
      <c r="D7907" s="16" t="s">
        <v>479</v>
      </c>
      <c r="E7907" s="17">
        <v>1</v>
      </c>
      <c r="F7907" s="18">
        <v>5.8</v>
      </c>
    </row>
    <row r="7908" spans="2:6" ht="16.5" thickBot="1" x14ac:dyDescent="0.3">
      <c r="B7908" s="14">
        <v>46177</v>
      </c>
      <c r="C7908" s="15" t="s">
        <v>227</v>
      </c>
      <c r="D7908" s="16" t="s">
        <v>483</v>
      </c>
      <c r="E7908" s="17">
        <v>1</v>
      </c>
      <c r="F7908" s="18">
        <v>6.5</v>
      </c>
    </row>
    <row r="7909" spans="2:6" ht="16.5" thickBot="1" x14ac:dyDescent="0.3">
      <c r="B7909" s="14">
        <v>46177</v>
      </c>
      <c r="C7909" s="15" t="s">
        <v>229</v>
      </c>
      <c r="D7909" s="16" t="s">
        <v>759</v>
      </c>
      <c r="E7909" s="17">
        <v>1</v>
      </c>
      <c r="F7909" s="18">
        <v>6.5</v>
      </c>
    </row>
    <row r="7910" spans="2:6" ht="16.5" thickBot="1" x14ac:dyDescent="0.3">
      <c r="B7910" s="14">
        <v>46177</v>
      </c>
      <c r="C7910" s="15" t="s">
        <v>233</v>
      </c>
      <c r="D7910" s="16" t="s">
        <v>709</v>
      </c>
      <c r="E7910" s="17">
        <v>2</v>
      </c>
      <c r="F7910" s="18">
        <v>11</v>
      </c>
    </row>
    <row r="7911" spans="2:6" ht="16.5" thickBot="1" x14ac:dyDescent="0.3">
      <c r="B7911" s="14">
        <v>46177</v>
      </c>
      <c r="C7911" s="15" t="s">
        <v>235</v>
      </c>
      <c r="D7911" s="16" t="s">
        <v>702</v>
      </c>
      <c r="E7911" s="17">
        <v>1</v>
      </c>
      <c r="F7911" s="18">
        <v>5.8</v>
      </c>
    </row>
    <row r="7912" spans="2:6" ht="16.5" thickBot="1" x14ac:dyDescent="0.3">
      <c r="B7912" s="14">
        <v>46177</v>
      </c>
      <c r="C7912" s="15" t="s">
        <v>206</v>
      </c>
      <c r="D7912" s="16" t="s">
        <v>462</v>
      </c>
      <c r="E7912" s="17">
        <v>1</v>
      </c>
      <c r="F7912" s="18">
        <v>3.1</v>
      </c>
    </row>
    <row r="7913" spans="2:6" ht="16.5" thickBot="1" x14ac:dyDescent="0.3">
      <c r="B7913" s="14">
        <v>46177</v>
      </c>
      <c r="C7913" s="15" t="s">
        <v>113</v>
      </c>
      <c r="D7913" s="16" t="s">
        <v>645</v>
      </c>
      <c r="E7913" s="17">
        <v>1</v>
      </c>
      <c r="F7913" s="18">
        <v>8</v>
      </c>
    </row>
    <row r="7914" spans="2:6" ht="16.5" thickBot="1" x14ac:dyDescent="0.3">
      <c r="B7914" s="14">
        <v>46177</v>
      </c>
      <c r="C7914" s="15" t="s">
        <v>203</v>
      </c>
      <c r="D7914" s="16" t="s">
        <v>694</v>
      </c>
      <c r="E7914" s="17">
        <v>1</v>
      </c>
      <c r="F7914" s="18">
        <v>8.3000000000000007</v>
      </c>
    </row>
    <row r="7915" spans="2:6" ht="16.5" thickBot="1" x14ac:dyDescent="0.3">
      <c r="B7915" s="14">
        <v>46177</v>
      </c>
      <c r="C7915" s="15">
        <v>10229</v>
      </c>
      <c r="D7915" s="16" t="s">
        <v>744</v>
      </c>
      <c r="E7915" s="17">
        <v>1</v>
      </c>
      <c r="F7915" s="18">
        <v>9</v>
      </c>
    </row>
    <row r="7916" spans="2:6" ht="16.5" thickBot="1" x14ac:dyDescent="0.3">
      <c r="B7916" s="14">
        <v>46177</v>
      </c>
      <c r="C7916" s="15" t="s">
        <v>116</v>
      </c>
      <c r="D7916" s="16" t="s">
        <v>665</v>
      </c>
      <c r="E7916" s="17">
        <v>1</v>
      </c>
      <c r="F7916" s="18">
        <v>5.5</v>
      </c>
    </row>
    <row r="7917" spans="2:6" ht="16.5" thickBot="1" x14ac:dyDescent="0.3">
      <c r="B7917" s="14">
        <v>46177</v>
      </c>
      <c r="C7917" s="15" t="s">
        <v>120</v>
      </c>
      <c r="D7917" s="16" t="s">
        <v>693</v>
      </c>
      <c r="E7917" s="17">
        <v>1</v>
      </c>
      <c r="F7917" s="18">
        <v>5.5</v>
      </c>
    </row>
    <row r="7918" spans="2:6" ht="16.5" thickBot="1" x14ac:dyDescent="0.3">
      <c r="B7918" s="14">
        <v>46177</v>
      </c>
      <c r="C7918" s="15" t="s">
        <v>144</v>
      </c>
      <c r="D7918" s="16" t="s">
        <v>400</v>
      </c>
      <c r="E7918" s="17">
        <v>2</v>
      </c>
      <c r="F7918" s="18">
        <v>10</v>
      </c>
    </row>
    <row r="7919" spans="2:6" ht="16.5" thickBot="1" x14ac:dyDescent="0.3">
      <c r="B7919" s="14">
        <v>46177</v>
      </c>
      <c r="C7919" s="15" t="s">
        <v>155</v>
      </c>
      <c r="D7919" s="16" t="s">
        <v>729</v>
      </c>
      <c r="E7919" s="17">
        <v>2</v>
      </c>
      <c r="F7919" s="18">
        <v>11</v>
      </c>
    </row>
    <row r="7920" spans="2:6" ht="15.75" x14ac:dyDescent="0.25">
      <c r="B7920" s="22">
        <v>46177</v>
      </c>
      <c r="C7920" s="23">
        <v>10224</v>
      </c>
      <c r="D7920" s="24" t="s">
        <v>743</v>
      </c>
      <c r="E7920" s="25">
        <v>2</v>
      </c>
      <c r="F7920" s="26">
        <v>2.4</v>
      </c>
    </row>
    <row r="7921" spans="2:6" ht="16.5" thickBot="1" x14ac:dyDescent="0.3">
      <c r="B7921" s="14">
        <v>46180</v>
      </c>
      <c r="C7921" s="15" t="s">
        <v>106</v>
      </c>
      <c r="D7921" s="16" t="s">
        <v>710</v>
      </c>
      <c r="E7921" s="17">
        <v>2</v>
      </c>
      <c r="F7921" s="18">
        <v>10.4</v>
      </c>
    </row>
    <row r="7922" spans="2:6" ht="16.5" thickBot="1" x14ac:dyDescent="0.3">
      <c r="B7922" s="14">
        <v>46180</v>
      </c>
      <c r="C7922" s="15" t="s">
        <v>112</v>
      </c>
      <c r="D7922" s="16" t="s">
        <v>669</v>
      </c>
      <c r="E7922" s="17">
        <v>1</v>
      </c>
      <c r="F7922" s="18">
        <v>5.8</v>
      </c>
    </row>
    <row r="7923" spans="2:6" ht="16.5" thickBot="1" x14ac:dyDescent="0.3">
      <c r="B7923" s="14">
        <v>46180</v>
      </c>
      <c r="C7923" s="15" t="s">
        <v>149</v>
      </c>
      <c r="D7923" s="16" t="s">
        <v>706</v>
      </c>
      <c r="E7923" s="17">
        <v>2</v>
      </c>
      <c r="F7923" s="18">
        <v>11</v>
      </c>
    </row>
    <row r="7924" spans="2:6" ht="16.5" thickBot="1" x14ac:dyDescent="0.3">
      <c r="B7924" s="14">
        <v>46180</v>
      </c>
      <c r="C7924" s="15" t="s">
        <v>164</v>
      </c>
      <c r="D7924" s="16" t="s">
        <v>420</v>
      </c>
      <c r="E7924" s="17">
        <v>2</v>
      </c>
      <c r="F7924" s="18">
        <v>11</v>
      </c>
    </row>
    <row r="7925" spans="2:6" ht="16.5" thickBot="1" x14ac:dyDescent="0.3">
      <c r="B7925" s="14">
        <v>46180</v>
      </c>
      <c r="C7925" s="15" t="s">
        <v>165</v>
      </c>
      <c r="D7925" s="16" t="s">
        <v>421</v>
      </c>
      <c r="E7925" s="17">
        <v>1</v>
      </c>
      <c r="F7925" s="18">
        <v>6.5</v>
      </c>
    </row>
    <row r="7926" spans="2:6" ht="16.5" thickBot="1" x14ac:dyDescent="0.3">
      <c r="B7926" s="14">
        <v>46180</v>
      </c>
      <c r="C7926" s="15" t="s">
        <v>166</v>
      </c>
      <c r="D7926" s="16" t="s">
        <v>642</v>
      </c>
      <c r="E7926" s="17">
        <v>1</v>
      </c>
      <c r="F7926" s="18">
        <v>5.8</v>
      </c>
    </row>
    <row r="7927" spans="2:6" ht="16.5" thickBot="1" x14ac:dyDescent="0.3">
      <c r="B7927" s="14">
        <v>46180</v>
      </c>
      <c r="C7927" s="15" t="s">
        <v>167</v>
      </c>
      <c r="D7927" s="16" t="s">
        <v>678</v>
      </c>
      <c r="E7927" s="17">
        <v>1</v>
      </c>
      <c r="F7927" s="18">
        <v>5.8</v>
      </c>
    </row>
    <row r="7928" spans="2:6" ht="16.5" thickBot="1" x14ac:dyDescent="0.3">
      <c r="B7928" s="14">
        <v>46180</v>
      </c>
      <c r="C7928" s="15" t="s">
        <v>169</v>
      </c>
      <c r="D7928" s="16" t="s">
        <v>425</v>
      </c>
      <c r="E7928" s="17">
        <v>2</v>
      </c>
      <c r="F7928" s="18">
        <v>12.6</v>
      </c>
    </row>
    <row r="7929" spans="2:6" ht="16.5" thickBot="1" x14ac:dyDescent="0.3">
      <c r="B7929" s="14">
        <v>46180</v>
      </c>
      <c r="C7929" s="15" t="s">
        <v>170</v>
      </c>
      <c r="D7929" s="16" t="s">
        <v>676</v>
      </c>
      <c r="E7929" s="17">
        <v>1</v>
      </c>
      <c r="F7929" s="18">
        <v>5.5</v>
      </c>
    </row>
    <row r="7930" spans="2:6" ht="16.5" thickBot="1" x14ac:dyDescent="0.3">
      <c r="B7930" s="14">
        <v>46180</v>
      </c>
      <c r="C7930" s="15" t="s">
        <v>171</v>
      </c>
      <c r="D7930" s="16" t="s">
        <v>670</v>
      </c>
      <c r="E7930" s="17">
        <v>1</v>
      </c>
      <c r="F7930" s="18">
        <v>6</v>
      </c>
    </row>
    <row r="7931" spans="2:6" ht="16.5" thickBot="1" x14ac:dyDescent="0.3">
      <c r="B7931" s="14">
        <v>46180</v>
      </c>
      <c r="C7931" s="15" t="s">
        <v>181</v>
      </c>
      <c r="D7931" s="16" t="s">
        <v>704</v>
      </c>
      <c r="E7931" s="17">
        <v>1</v>
      </c>
      <c r="F7931" s="18">
        <v>5.5</v>
      </c>
    </row>
    <row r="7932" spans="2:6" ht="16.5" thickBot="1" x14ac:dyDescent="0.3">
      <c r="B7932" s="14">
        <v>46180</v>
      </c>
      <c r="C7932" s="15" t="s">
        <v>182</v>
      </c>
      <c r="D7932" s="16" t="s">
        <v>711</v>
      </c>
      <c r="E7932" s="17">
        <v>1</v>
      </c>
      <c r="F7932" s="18">
        <v>5.5</v>
      </c>
    </row>
    <row r="7933" spans="2:6" ht="16.5" thickBot="1" x14ac:dyDescent="0.3">
      <c r="B7933" s="14">
        <v>46180</v>
      </c>
      <c r="C7933" s="15" t="s">
        <v>184</v>
      </c>
      <c r="D7933" s="16" t="s">
        <v>440</v>
      </c>
      <c r="E7933" s="17">
        <v>3</v>
      </c>
      <c r="F7933" s="18">
        <v>16.5</v>
      </c>
    </row>
    <row r="7934" spans="2:6" ht="16.5" thickBot="1" x14ac:dyDescent="0.3">
      <c r="B7934" s="14">
        <v>46180</v>
      </c>
      <c r="C7934" s="15" t="s">
        <v>192</v>
      </c>
      <c r="D7934" s="16" t="s">
        <v>448</v>
      </c>
      <c r="E7934" s="17">
        <v>2</v>
      </c>
      <c r="F7934" s="18">
        <v>11</v>
      </c>
    </row>
    <row r="7935" spans="2:6" ht="16.5" thickBot="1" x14ac:dyDescent="0.3">
      <c r="B7935" s="14">
        <v>46180</v>
      </c>
      <c r="C7935" s="15" t="s">
        <v>194</v>
      </c>
      <c r="D7935" s="16" t="s">
        <v>450</v>
      </c>
      <c r="E7935" s="17">
        <v>5</v>
      </c>
      <c r="F7935" s="18">
        <v>34</v>
      </c>
    </row>
    <row r="7936" spans="2:6" ht="16.5" thickBot="1" x14ac:dyDescent="0.3">
      <c r="B7936" s="14">
        <v>46180</v>
      </c>
      <c r="C7936" s="15" t="s">
        <v>205</v>
      </c>
      <c r="D7936" s="16" t="s">
        <v>461</v>
      </c>
      <c r="E7936" s="17">
        <v>1</v>
      </c>
      <c r="F7936" s="18">
        <v>5.7</v>
      </c>
    </row>
    <row r="7937" spans="2:6" ht="16.5" thickBot="1" x14ac:dyDescent="0.3">
      <c r="B7937" s="14">
        <v>46180</v>
      </c>
      <c r="C7937" s="15" t="s">
        <v>213</v>
      </c>
      <c r="D7937" s="16" t="s">
        <v>469</v>
      </c>
      <c r="E7937" s="17">
        <v>1</v>
      </c>
      <c r="F7937" s="18">
        <v>5.8</v>
      </c>
    </row>
    <row r="7938" spans="2:6" ht="16.5" thickBot="1" x14ac:dyDescent="0.3">
      <c r="B7938" s="14">
        <v>46180</v>
      </c>
      <c r="C7938" s="15" t="s">
        <v>215</v>
      </c>
      <c r="D7938" s="16" t="s">
        <v>471</v>
      </c>
      <c r="E7938" s="17">
        <v>6</v>
      </c>
      <c r="F7938" s="18">
        <v>40.799999999999997</v>
      </c>
    </row>
    <row r="7939" spans="2:6" ht="16.5" thickBot="1" x14ac:dyDescent="0.3">
      <c r="B7939" s="14">
        <v>46180</v>
      </c>
      <c r="C7939" s="15" t="s">
        <v>216</v>
      </c>
      <c r="D7939" s="16" t="s">
        <v>472</v>
      </c>
      <c r="E7939" s="17">
        <v>1</v>
      </c>
      <c r="F7939" s="18">
        <v>6.3</v>
      </c>
    </row>
    <row r="7940" spans="2:6" ht="16.5" thickBot="1" x14ac:dyDescent="0.3">
      <c r="B7940" s="14">
        <v>46180</v>
      </c>
      <c r="C7940" s="15" t="s">
        <v>218</v>
      </c>
      <c r="D7940" s="16" t="s">
        <v>655</v>
      </c>
      <c r="E7940" s="17">
        <v>1</v>
      </c>
      <c r="F7940" s="18">
        <v>5.5</v>
      </c>
    </row>
    <row r="7941" spans="2:6" ht="16.5" thickBot="1" x14ac:dyDescent="0.3">
      <c r="B7941" s="14">
        <v>46180</v>
      </c>
      <c r="C7941" s="15" t="s">
        <v>227</v>
      </c>
      <c r="D7941" s="16" t="s">
        <v>483</v>
      </c>
      <c r="E7941" s="17">
        <v>1</v>
      </c>
      <c r="F7941" s="18">
        <v>6.5</v>
      </c>
    </row>
    <row r="7942" spans="2:6" ht="16.5" thickBot="1" x14ac:dyDescent="0.3">
      <c r="B7942" s="14">
        <v>46180</v>
      </c>
      <c r="C7942" s="15" t="s">
        <v>230</v>
      </c>
      <c r="D7942" s="16" t="s">
        <v>690</v>
      </c>
      <c r="E7942" s="17">
        <v>1</v>
      </c>
      <c r="F7942" s="18">
        <v>6.5</v>
      </c>
    </row>
    <row r="7943" spans="2:6" ht="16.5" thickBot="1" x14ac:dyDescent="0.3">
      <c r="B7943" s="14">
        <v>46180</v>
      </c>
      <c r="C7943" s="15" t="s">
        <v>233</v>
      </c>
      <c r="D7943" s="16" t="s">
        <v>709</v>
      </c>
      <c r="E7943" s="17">
        <v>1</v>
      </c>
      <c r="F7943" s="18">
        <v>5.5</v>
      </c>
    </row>
    <row r="7944" spans="2:6" ht="16.5" thickBot="1" x14ac:dyDescent="0.3">
      <c r="B7944" s="14">
        <v>46180</v>
      </c>
      <c r="C7944" s="15" t="s">
        <v>234</v>
      </c>
      <c r="D7944" s="16" t="s">
        <v>728</v>
      </c>
      <c r="E7944" s="17">
        <v>1</v>
      </c>
      <c r="F7944" s="18">
        <v>6.8</v>
      </c>
    </row>
    <row r="7945" spans="2:6" ht="16.5" thickBot="1" x14ac:dyDescent="0.3">
      <c r="B7945" s="14">
        <v>46180</v>
      </c>
      <c r="C7945" s="15" t="s">
        <v>236</v>
      </c>
      <c r="D7945" s="16" t="s">
        <v>644</v>
      </c>
      <c r="E7945" s="17">
        <v>1</v>
      </c>
      <c r="F7945" s="18">
        <v>6.5</v>
      </c>
    </row>
    <row r="7946" spans="2:6" ht="16.5" thickBot="1" x14ac:dyDescent="0.3">
      <c r="B7946" s="14">
        <v>46180</v>
      </c>
      <c r="C7946" s="15" t="s">
        <v>202</v>
      </c>
      <c r="D7946" s="16" t="s">
        <v>699</v>
      </c>
      <c r="E7946" s="17">
        <v>1</v>
      </c>
      <c r="F7946" s="18">
        <v>8.3000000000000007</v>
      </c>
    </row>
    <row r="7947" spans="2:6" ht="16.5" thickBot="1" x14ac:dyDescent="0.3">
      <c r="B7947" s="14">
        <v>46180</v>
      </c>
      <c r="C7947" s="15">
        <v>10234</v>
      </c>
      <c r="D7947" s="16" t="s">
        <v>746</v>
      </c>
      <c r="E7947" s="17">
        <v>1</v>
      </c>
      <c r="F7947" s="18">
        <v>9</v>
      </c>
    </row>
    <row r="7948" spans="2:6" ht="16.5" thickBot="1" x14ac:dyDescent="0.3">
      <c r="B7948" s="14">
        <v>46180</v>
      </c>
      <c r="C7948" s="15" t="s">
        <v>116</v>
      </c>
      <c r="D7948" s="16" t="s">
        <v>665</v>
      </c>
      <c r="E7948" s="17">
        <v>2</v>
      </c>
      <c r="F7948" s="18">
        <v>11</v>
      </c>
    </row>
    <row r="7949" spans="2:6" ht="16.5" thickBot="1" x14ac:dyDescent="0.3">
      <c r="B7949" s="14">
        <v>46180</v>
      </c>
      <c r="C7949" s="15" t="s">
        <v>118</v>
      </c>
      <c r="D7949" s="16" t="s">
        <v>649</v>
      </c>
      <c r="E7949" s="17">
        <v>1</v>
      </c>
      <c r="F7949" s="18">
        <v>5.5</v>
      </c>
    </row>
    <row r="7950" spans="2:6" ht="16.5" thickBot="1" x14ac:dyDescent="0.3">
      <c r="B7950" s="14">
        <v>46180</v>
      </c>
      <c r="C7950" s="15" t="s">
        <v>121</v>
      </c>
      <c r="D7950" s="16" t="s">
        <v>658</v>
      </c>
      <c r="E7950" s="17">
        <v>1</v>
      </c>
      <c r="F7950" s="18">
        <v>5.5</v>
      </c>
    </row>
    <row r="7951" spans="2:6" ht="16.5" thickBot="1" x14ac:dyDescent="0.3">
      <c r="B7951" s="14">
        <v>46180</v>
      </c>
      <c r="C7951" s="15">
        <v>10</v>
      </c>
      <c r="D7951" s="16" t="s">
        <v>700</v>
      </c>
      <c r="E7951" s="17">
        <v>1</v>
      </c>
      <c r="F7951" s="18">
        <v>1</v>
      </c>
    </row>
    <row r="7952" spans="2:6" ht="16.5" thickBot="1" x14ac:dyDescent="0.3">
      <c r="B7952" s="14">
        <v>46180</v>
      </c>
      <c r="C7952" s="15">
        <v>10008</v>
      </c>
      <c r="D7952" s="16" t="s">
        <v>652</v>
      </c>
      <c r="E7952" s="17">
        <v>1</v>
      </c>
      <c r="F7952" s="18">
        <v>2.2000000000000002</v>
      </c>
    </row>
    <row r="7953" spans="2:6" ht="15.75" x14ac:dyDescent="0.25">
      <c r="B7953" s="22">
        <v>46180</v>
      </c>
      <c r="C7953" s="23">
        <v>913</v>
      </c>
      <c r="D7953" s="24" t="s">
        <v>8768</v>
      </c>
      <c r="E7953" s="25">
        <v>1</v>
      </c>
      <c r="F7953" s="26">
        <v>1.5</v>
      </c>
    </row>
    <row r="7954" spans="2:6" ht="16.5" thickBot="1" x14ac:dyDescent="0.3">
      <c r="B7954" s="14">
        <v>46180</v>
      </c>
      <c r="C7954" s="15" t="s">
        <v>103</v>
      </c>
      <c r="D7954" s="16" t="s">
        <v>653</v>
      </c>
      <c r="E7954" s="17">
        <v>1</v>
      </c>
      <c r="F7954" s="18">
        <v>5.8</v>
      </c>
    </row>
    <row r="7955" spans="2:6" ht="16.5" thickBot="1" x14ac:dyDescent="0.3">
      <c r="B7955" s="14">
        <v>46180</v>
      </c>
      <c r="C7955" s="15" t="s">
        <v>104</v>
      </c>
      <c r="D7955" s="16" t="s">
        <v>360</v>
      </c>
      <c r="E7955" s="17">
        <v>2</v>
      </c>
      <c r="F7955" s="18">
        <v>11.6</v>
      </c>
    </row>
    <row r="7956" spans="2:6" ht="16.5" thickBot="1" x14ac:dyDescent="0.3">
      <c r="B7956" s="14">
        <v>46180</v>
      </c>
      <c r="C7956" s="15" t="s">
        <v>108</v>
      </c>
      <c r="D7956" s="16" t="s">
        <v>364</v>
      </c>
      <c r="E7956" s="17">
        <v>1</v>
      </c>
      <c r="F7956" s="18">
        <v>5.5</v>
      </c>
    </row>
    <row r="7957" spans="2:6" ht="16.5" thickBot="1" x14ac:dyDescent="0.3">
      <c r="B7957" s="14">
        <v>46180</v>
      </c>
      <c r="C7957" s="15" t="s">
        <v>109</v>
      </c>
      <c r="D7957" s="16" t="s">
        <v>724</v>
      </c>
      <c r="E7957" s="17">
        <v>1</v>
      </c>
      <c r="F7957" s="18">
        <v>5.8</v>
      </c>
    </row>
    <row r="7958" spans="2:6" ht="16.5" thickBot="1" x14ac:dyDescent="0.3">
      <c r="B7958" s="14">
        <v>46180</v>
      </c>
      <c r="C7958" s="15" t="s">
        <v>138</v>
      </c>
      <c r="D7958" s="16" t="s">
        <v>394</v>
      </c>
      <c r="E7958" s="17">
        <v>1</v>
      </c>
      <c r="F7958" s="18">
        <v>5.5</v>
      </c>
    </row>
    <row r="7959" spans="2:6" ht="32.25" thickBot="1" x14ac:dyDescent="0.3">
      <c r="B7959" s="14">
        <v>46180</v>
      </c>
      <c r="C7959" s="15" t="s">
        <v>150</v>
      </c>
      <c r="D7959" s="16" t="s">
        <v>406</v>
      </c>
      <c r="E7959" s="17">
        <v>2</v>
      </c>
      <c r="F7959" s="18">
        <v>11</v>
      </c>
    </row>
    <row r="7960" spans="2:6" ht="16.5" thickBot="1" x14ac:dyDescent="0.3">
      <c r="B7960" s="14">
        <v>46180</v>
      </c>
      <c r="C7960" s="15" t="s">
        <v>157</v>
      </c>
      <c r="D7960" s="16" t="s">
        <v>413</v>
      </c>
      <c r="E7960" s="17">
        <v>2</v>
      </c>
      <c r="F7960" s="18">
        <v>13</v>
      </c>
    </row>
    <row r="7961" spans="2:6" ht="16.5" thickBot="1" x14ac:dyDescent="0.3">
      <c r="B7961" s="14">
        <v>46180</v>
      </c>
      <c r="C7961" s="15" t="s">
        <v>160</v>
      </c>
      <c r="D7961" s="16" t="s">
        <v>416</v>
      </c>
      <c r="E7961" s="17">
        <v>1</v>
      </c>
      <c r="F7961" s="18">
        <v>5.8</v>
      </c>
    </row>
    <row r="7962" spans="2:6" ht="16.5" thickBot="1" x14ac:dyDescent="0.3">
      <c r="B7962" s="14">
        <v>46180</v>
      </c>
      <c r="C7962" s="15" t="s">
        <v>165</v>
      </c>
      <c r="D7962" s="16" t="s">
        <v>421</v>
      </c>
      <c r="E7962" s="17">
        <v>1</v>
      </c>
      <c r="F7962" s="18">
        <v>6.5</v>
      </c>
    </row>
    <row r="7963" spans="2:6" ht="16.5" thickBot="1" x14ac:dyDescent="0.3">
      <c r="B7963" s="14">
        <v>46180</v>
      </c>
      <c r="C7963" s="15" t="s">
        <v>169</v>
      </c>
      <c r="D7963" s="16" t="s">
        <v>425</v>
      </c>
      <c r="E7963" s="17">
        <v>2</v>
      </c>
      <c r="F7963" s="18">
        <v>12.6</v>
      </c>
    </row>
    <row r="7964" spans="2:6" ht="16.5" thickBot="1" x14ac:dyDescent="0.3">
      <c r="B7964" s="14">
        <v>46180</v>
      </c>
      <c r="C7964" s="15" t="s">
        <v>171</v>
      </c>
      <c r="D7964" s="16" t="s">
        <v>670</v>
      </c>
      <c r="E7964" s="17">
        <v>1</v>
      </c>
      <c r="F7964" s="18">
        <v>6</v>
      </c>
    </row>
    <row r="7965" spans="2:6" ht="16.5" thickBot="1" x14ac:dyDescent="0.3">
      <c r="B7965" s="14">
        <v>46180</v>
      </c>
      <c r="C7965" s="15" t="s">
        <v>176</v>
      </c>
      <c r="D7965" s="16" t="s">
        <v>432</v>
      </c>
      <c r="E7965" s="17">
        <v>1</v>
      </c>
      <c r="F7965" s="18">
        <v>5.8</v>
      </c>
    </row>
    <row r="7966" spans="2:6" ht="16.5" thickBot="1" x14ac:dyDescent="0.3">
      <c r="B7966" s="14">
        <v>46180</v>
      </c>
      <c r="C7966" s="15" t="s">
        <v>179</v>
      </c>
      <c r="D7966" s="16" t="s">
        <v>712</v>
      </c>
      <c r="E7966" s="17">
        <v>1</v>
      </c>
      <c r="F7966" s="18">
        <v>5.5</v>
      </c>
    </row>
    <row r="7967" spans="2:6" ht="16.5" thickBot="1" x14ac:dyDescent="0.3">
      <c r="B7967" s="14">
        <v>46180</v>
      </c>
      <c r="C7967" s="15" t="s">
        <v>182</v>
      </c>
      <c r="D7967" s="16" t="s">
        <v>711</v>
      </c>
      <c r="E7967" s="17">
        <v>1</v>
      </c>
      <c r="F7967" s="18">
        <v>5.5</v>
      </c>
    </row>
    <row r="7968" spans="2:6" ht="16.5" thickBot="1" x14ac:dyDescent="0.3">
      <c r="B7968" s="14">
        <v>46180</v>
      </c>
      <c r="C7968" s="15" t="s">
        <v>184</v>
      </c>
      <c r="D7968" s="16" t="s">
        <v>440</v>
      </c>
      <c r="E7968" s="17">
        <v>3</v>
      </c>
      <c r="F7968" s="18">
        <v>16.5</v>
      </c>
    </row>
    <row r="7969" spans="2:6" ht="16.5" thickBot="1" x14ac:dyDescent="0.3">
      <c r="B7969" s="14">
        <v>46180</v>
      </c>
      <c r="C7969" s="15" t="s">
        <v>194</v>
      </c>
      <c r="D7969" s="16" t="s">
        <v>450</v>
      </c>
      <c r="E7969" s="17">
        <v>4</v>
      </c>
      <c r="F7969" s="18">
        <v>27.2</v>
      </c>
    </row>
    <row r="7970" spans="2:6" ht="16.5" thickBot="1" x14ac:dyDescent="0.3">
      <c r="B7970" s="14">
        <v>46180</v>
      </c>
      <c r="C7970" s="15" t="s">
        <v>195</v>
      </c>
      <c r="D7970" s="16" t="s">
        <v>451</v>
      </c>
      <c r="E7970" s="17">
        <v>2</v>
      </c>
      <c r="F7970" s="18">
        <v>11.6</v>
      </c>
    </row>
    <row r="7971" spans="2:6" ht="16.5" thickBot="1" x14ac:dyDescent="0.3">
      <c r="B7971" s="14">
        <v>46180</v>
      </c>
      <c r="C7971" s="15" t="s">
        <v>215</v>
      </c>
      <c r="D7971" s="16" t="s">
        <v>471</v>
      </c>
      <c r="E7971" s="17">
        <v>4</v>
      </c>
      <c r="F7971" s="18">
        <v>27.2</v>
      </c>
    </row>
    <row r="7972" spans="2:6" ht="16.5" thickBot="1" x14ac:dyDescent="0.3">
      <c r="B7972" s="14">
        <v>46180</v>
      </c>
      <c r="C7972" s="15" t="s">
        <v>216</v>
      </c>
      <c r="D7972" s="16" t="s">
        <v>472</v>
      </c>
      <c r="E7972" s="17">
        <v>1</v>
      </c>
      <c r="F7972" s="18">
        <v>6.3</v>
      </c>
    </row>
    <row r="7973" spans="2:6" ht="16.5" thickBot="1" x14ac:dyDescent="0.3">
      <c r="B7973" s="14">
        <v>46180</v>
      </c>
      <c r="C7973" s="15" t="s">
        <v>219</v>
      </c>
      <c r="D7973" s="16" t="s">
        <v>475</v>
      </c>
      <c r="E7973" s="17">
        <v>2</v>
      </c>
      <c r="F7973" s="18">
        <v>12.6</v>
      </c>
    </row>
    <row r="7974" spans="2:6" ht="16.5" thickBot="1" x14ac:dyDescent="0.3">
      <c r="B7974" s="14">
        <v>46180</v>
      </c>
      <c r="C7974" s="15" t="s">
        <v>220</v>
      </c>
      <c r="D7974" s="16" t="s">
        <v>656</v>
      </c>
      <c r="E7974" s="17">
        <v>2</v>
      </c>
      <c r="F7974" s="18">
        <v>11</v>
      </c>
    </row>
    <row r="7975" spans="2:6" ht="16.5" thickBot="1" x14ac:dyDescent="0.3">
      <c r="B7975" s="14">
        <v>46180</v>
      </c>
      <c r="C7975" s="15" t="s">
        <v>227</v>
      </c>
      <c r="D7975" s="16" t="s">
        <v>483</v>
      </c>
      <c r="E7975" s="17">
        <v>1</v>
      </c>
      <c r="F7975" s="18">
        <v>6.5</v>
      </c>
    </row>
    <row r="7976" spans="2:6" ht="16.5" thickBot="1" x14ac:dyDescent="0.3">
      <c r="B7976" s="14">
        <v>46180</v>
      </c>
      <c r="C7976" s="15" t="s">
        <v>231</v>
      </c>
      <c r="D7976" s="16" t="s">
        <v>487</v>
      </c>
      <c r="E7976" s="17">
        <v>4</v>
      </c>
      <c r="F7976" s="18">
        <v>27.2</v>
      </c>
    </row>
    <row r="7977" spans="2:6" ht="16.5" thickBot="1" x14ac:dyDescent="0.3">
      <c r="B7977" s="14">
        <v>46180</v>
      </c>
      <c r="C7977" s="15" t="s">
        <v>232</v>
      </c>
      <c r="D7977" s="16" t="s">
        <v>488</v>
      </c>
      <c r="E7977" s="17">
        <v>4</v>
      </c>
      <c r="F7977" s="18">
        <v>23.2</v>
      </c>
    </row>
    <row r="7978" spans="2:6" ht="16.5" thickBot="1" x14ac:dyDescent="0.3">
      <c r="B7978" s="14">
        <v>46180</v>
      </c>
      <c r="C7978" s="15" t="s">
        <v>210</v>
      </c>
      <c r="D7978" s="16" t="s">
        <v>466</v>
      </c>
      <c r="E7978" s="17">
        <v>1</v>
      </c>
      <c r="F7978" s="18">
        <v>2.8</v>
      </c>
    </row>
    <row r="7979" spans="2:6" ht="16.5" thickBot="1" x14ac:dyDescent="0.3">
      <c r="B7979" s="14">
        <v>46180</v>
      </c>
      <c r="C7979" s="15" t="s">
        <v>200</v>
      </c>
      <c r="D7979" s="16" t="s">
        <v>646</v>
      </c>
      <c r="E7979" s="17">
        <v>1</v>
      </c>
      <c r="F7979" s="18">
        <v>8</v>
      </c>
    </row>
    <row r="7980" spans="2:6" ht="16.5" thickBot="1" x14ac:dyDescent="0.3">
      <c r="B7980" s="14">
        <v>46180</v>
      </c>
      <c r="C7980" s="15" t="s">
        <v>204</v>
      </c>
      <c r="D7980" s="16" t="s">
        <v>668</v>
      </c>
      <c r="E7980" s="17">
        <v>1</v>
      </c>
      <c r="F7980" s="18">
        <v>8.3000000000000007</v>
      </c>
    </row>
    <row r="7981" spans="2:6" ht="16.5" thickBot="1" x14ac:dyDescent="0.3">
      <c r="B7981" s="14">
        <v>46180</v>
      </c>
      <c r="C7981" s="15">
        <v>10015</v>
      </c>
      <c r="D7981" s="16" t="s">
        <v>671</v>
      </c>
      <c r="E7981" s="17">
        <v>1</v>
      </c>
      <c r="F7981" s="18">
        <v>7.9</v>
      </c>
    </row>
    <row r="7982" spans="2:6" ht="16.5" thickBot="1" x14ac:dyDescent="0.3">
      <c r="B7982" s="14">
        <v>46180</v>
      </c>
      <c r="C7982" s="15" t="s">
        <v>116</v>
      </c>
      <c r="D7982" s="16" t="s">
        <v>665</v>
      </c>
      <c r="E7982" s="17">
        <v>1</v>
      </c>
      <c r="F7982" s="18">
        <v>5.5</v>
      </c>
    </row>
    <row r="7983" spans="2:6" ht="16.5" thickBot="1" x14ac:dyDescent="0.3">
      <c r="B7983" s="14">
        <v>46180</v>
      </c>
      <c r="C7983" s="15" t="s">
        <v>117</v>
      </c>
      <c r="D7983" s="16" t="s">
        <v>648</v>
      </c>
      <c r="E7983" s="17">
        <v>2</v>
      </c>
      <c r="F7983" s="18">
        <v>11</v>
      </c>
    </row>
    <row r="7984" spans="2:6" ht="16.5" thickBot="1" x14ac:dyDescent="0.3">
      <c r="B7984" s="14">
        <v>46180</v>
      </c>
      <c r="C7984" s="15" t="s">
        <v>121</v>
      </c>
      <c r="D7984" s="16" t="s">
        <v>658</v>
      </c>
      <c r="E7984" s="17">
        <v>2</v>
      </c>
      <c r="F7984" s="18">
        <v>11</v>
      </c>
    </row>
    <row r="7985" spans="2:6" ht="16.5" thickBot="1" x14ac:dyDescent="0.3">
      <c r="B7985" s="14">
        <v>46180</v>
      </c>
      <c r="C7985" s="15" t="s">
        <v>155</v>
      </c>
      <c r="D7985" s="16" t="s">
        <v>729</v>
      </c>
      <c r="E7985" s="17">
        <v>2</v>
      </c>
      <c r="F7985" s="18">
        <v>11</v>
      </c>
    </row>
    <row r="7986" spans="2:6" ht="16.5" thickBot="1" x14ac:dyDescent="0.3">
      <c r="B7986" s="14">
        <v>46180</v>
      </c>
      <c r="C7986" s="15">
        <v>10</v>
      </c>
      <c r="D7986" s="16" t="s">
        <v>700</v>
      </c>
      <c r="E7986" s="17">
        <v>1</v>
      </c>
      <c r="F7986" s="18">
        <v>1</v>
      </c>
    </row>
    <row r="7987" spans="2:6" ht="16.5" thickBot="1" x14ac:dyDescent="0.3">
      <c r="B7987" s="14">
        <v>46180</v>
      </c>
      <c r="C7987" s="15">
        <v>10009</v>
      </c>
      <c r="D7987" s="16" t="s">
        <v>660</v>
      </c>
      <c r="E7987" s="17">
        <v>1</v>
      </c>
      <c r="F7987" s="18">
        <v>1.5</v>
      </c>
    </row>
    <row r="7988" spans="2:6" ht="15.75" x14ac:dyDescent="0.25">
      <c r="B7988" s="22">
        <v>46180</v>
      </c>
      <c r="C7988" s="23">
        <v>913</v>
      </c>
      <c r="D7988" s="24" t="s">
        <v>8768</v>
      </c>
      <c r="E7988" s="25">
        <v>1</v>
      </c>
      <c r="F7988" s="26">
        <v>1.5</v>
      </c>
    </row>
    <row r="7989" spans="2:6" ht="16.5" thickBot="1" x14ac:dyDescent="0.3">
      <c r="B7989" s="14">
        <v>46180</v>
      </c>
      <c r="C7989" s="15" t="s">
        <v>110</v>
      </c>
      <c r="D7989" s="16" t="s">
        <v>667</v>
      </c>
      <c r="E7989" s="17">
        <v>1</v>
      </c>
      <c r="F7989" s="18">
        <v>5.8</v>
      </c>
    </row>
    <row r="7990" spans="2:6" ht="16.5" thickBot="1" x14ac:dyDescent="0.3">
      <c r="B7990" s="14">
        <v>46180</v>
      </c>
      <c r="C7990" s="15" t="s">
        <v>111</v>
      </c>
      <c r="D7990" s="16" t="s">
        <v>367</v>
      </c>
      <c r="E7990" s="17">
        <v>2</v>
      </c>
      <c r="F7990" s="18">
        <v>11.6</v>
      </c>
    </row>
    <row r="7991" spans="2:6" ht="16.5" thickBot="1" x14ac:dyDescent="0.3">
      <c r="B7991" s="14">
        <v>46180</v>
      </c>
      <c r="C7991" s="15" t="s">
        <v>114</v>
      </c>
      <c r="D7991" s="16" t="s">
        <v>370</v>
      </c>
      <c r="E7991" s="17">
        <v>2</v>
      </c>
      <c r="F7991" s="18">
        <v>11</v>
      </c>
    </row>
    <row r="7992" spans="2:6" ht="16.5" thickBot="1" x14ac:dyDescent="0.3">
      <c r="B7992" s="14">
        <v>46180</v>
      </c>
      <c r="C7992" s="15" t="s">
        <v>130</v>
      </c>
      <c r="D7992" s="16" t="s">
        <v>386</v>
      </c>
      <c r="E7992" s="17">
        <v>3</v>
      </c>
      <c r="F7992" s="18">
        <v>17.399999999999999</v>
      </c>
    </row>
    <row r="7993" spans="2:6" ht="16.5" thickBot="1" x14ac:dyDescent="0.3">
      <c r="B7993" s="14">
        <v>46180</v>
      </c>
      <c r="C7993" s="15" t="s">
        <v>138</v>
      </c>
      <c r="D7993" s="16" t="s">
        <v>394</v>
      </c>
      <c r="E7993" s="17">
        <v>2</v>
      </c>
      <c r="F7993" s="18">
        <v>11</v>
      </c>
    </row>
    <row r="7994" spans="2:6" ht="16.5" thickBot="1" x14ac:dyDescent="0.3">
      <c r="B7994" s="14">
        <v>46180</v>
      </c>
      <c r="C7994" s="15" t="s">
        <v>160</v>
      </c>
      <c r="D7994" s="16" t="s">
        <v>416</v>
      </c>
      <c r="E7994" s="17">
        <v>2</v>
      </c>
      <c r="F7994" s="18">
        <v>11.6</v>
      </c>
    </row>
    <row r="7995" spans="2:6" ht="16.5" thickBot="1" x14ac:dyDescent="0.3">
      <c r="B7995" s="14">
        <v>46180</v>
      </c>
      <c r="C7995" s="15" t="s">
        <v>169</v>
      </c>
      <c r="D7995" s="16" t="s">
        <v>425</v>
      </c>
      <c r="E7995" s="17">
        <v>1</v>
      </c>
      <c r="F7995" s="18">
        <v>6.3</v>
      </c>
    </row>
    <row r="7996" spans="2:6" ht="16.5" thickBot="1" x14ac:dyDescent="0.3">
      <c r="B7996" s="14">
        <v>46180</v>
      </c>
      <c r="C7996" s="15" t="s">
        <v>170</v>
      </c>
      <c r="D7996" s="16" t="s">
        <v>676</v>
      </c>
      <c r="E7996" s="17">
        <v>1</v>
      </c>
      <c r="F7996" s="18">
        <v>5.5</v>
      </c>
    </row>
    <row r="7997" spans="2:6" ht="16.5" thickBot="1" x14ac:dyDescent="0.3">
      <c r="B7997" s="14">
        <v>46180</v>
      </c>
      <c r="C7997" s="15" t="s">
        <v>171</v>
      </c>
      <c r="D7997" s="16" t="s">
        <v>670</v>
      </c>
      <c r="E7997" s="17">
        <v>1</v>
      </c>
      <c r="F7997" s="18">
        <v>6</v>
      </c>
    </row>
    <row r="7998" spans="2:6" ht="16.5" thickBot="1" x14ac:dyDescent="0.3">
      <c r="B7998" s="14">
        <v>46180</v>
      </c>
      <c r="C7998" s="15" t="s">
        <v>176</v>
      </c>
      <c r="D7998" s="16" t="s">
        <v>432</v>
      </c>
      <c r="E7998" s="17">
        <v>2</v>
      </c>
      <c r="F7998" s="18">
        <v>11.6</v>
      </c>
    </row>
    <row r="7999" spans="2:6" ht="16.5" thickBot="1" x14ac:dyDescent="0.3">
      <c r="B7999" s="14">
        <v>46180</v>
      </c>
      <c r="C7999" s="15" t="s">
        <v>179</v>
      </c>
      <c r="D7999" s="16" t="s">
        <v>712</v>
      </c>
      <c r="E7999" s="17">
        <v>1</v>
      </c>
      <c r="F7999" s="18">
        <v>5.5</v>
      </c>
    </row>
    <row r="8000" spans="2:6" ht="16.5" thickBot="1" x14ac:dyDescent="0.3">
      <c r="B8000" s="14">
        <v>46180</v>
      </c>
      <c r="C8000" s="15" t="s">
        <v>184</v>
      </c>
      <c r="D8000" s="16" t="s">
        <v>440</v>
      </c>
      <c r="E8000" s="17">
        <v>1</v>
      </c>
      <c r="F8000" s="18">
        <v>5.5</v>
      </c>
    </row>
    <row r="8001" spans="2:6" ht="16.5" thickBot="1" x14ac:dyDescent="0.3">
      <c r="B8001" s="14">
        <v>46180</v>
      </c>
      <c r="C8001" s="15" t="s">
        <v>195</v>
      </c>
      <c r="D8001" s="16" t="s">
        <v>451</v>
      </c>
      <c r="E8001" s="17">
        <v>8</v>
      </c>
      <c r="F8001" s="18">
        <v>46.4</v>
      </c>
    </row>
    <row r="8002" spans="2:6" ht="16.5" thickBot="1" x14ac:dyDescent="0.3">
      <c r="B8002" s="14">
        <v>46180</v>
      </c>
      <c r="C8002" s="15" t="s">
        <v>213</v>
      </c>
      <c r="D8002" s="16" t="s">
        <v>469</v>
      </c>
      <c r="E8002" s="17">
        <v>2</v>
      </c>
      <c r="F8002" s="18">
        <v>11.6</v>
      </c>
    </row>
    <row r="8003" spans="2:6" ht="16.5" thickBot="1" x14ac:dyDescent="0.3">
      <c r="B8003" s="14">
        <v>46180</v>
      </c>
      <c r="C8003" s="15" t="s">
        <v>215</v>
      </c>
      <c r="D8003" s="16" t="s">
        <v>471</v>
      </c>
      <c r="E8003" s="17">
        <v>4</v>
      </c>
      <c r="F8003" s="18">
        <v>27.2</v>
      </c>
    </row>
    <row r="8004" spans="2:6" ht="16.5" thickBot="1" x14ac:dyDescent="0.3">
      <c r="B8004" s="14">
        <v>46180</v>
      </c>
      <c r="C8004" s="15" t="s">
        <v>216</v>
      </c>
      <c r="D8004" s="16" t="s">
        <v>472</v>
      </c>
      <c r="E8004" s="17">
        <v>1</v>
      </c>
      <c r="F8004" s="18">
        <v>6.3</v>
      </c>
    </row>
    <row r="8005" spans="2:6" ht="16.5" thickBot="1" x14ac:dyDescent="0.3">
      <c r="B8005" s="14">
        <v>46180</v>
      </c>
      <c r="C8005" s="15" t="s">
        <v>219</v>
      </c>
      <c r="D8005" s="16" t="s">
        <v>475</v>
      </c>
      <c r="E8005" s="17">
        <v>2</v>
      </c>
      <c r="F8005" s="18">
        <v>12.6</v>
      </c>
    </row>
    <row r="8006" spans="2:6" ht="16.5" thickBot="1" x14ac:dyDescent="0.3">
      <c r="B8006" s="14">
        <v>46180</v>
      </c>
      <c r="C8006" s="15" t="s">
        <v>220</v>
      </c>
      <c r="D8006" s="16" t="s">
        <v>656</v>
      </c>
      <c r="E8006" s="17">
        <v>3</v>
      </c>
      <c r="F8006" s="18">
        <v>16.5</v>
      </c>
    </row>
    <row r="8007" spans="2:6" ht="16.5" thickBot="1" x14ac:dyDescent="0.3">
      <c r="B8007" s="14">
        <v>46180</v>
      </c>
      <c r="C8007" s="15" t="s">
        <v>225</v>
      </c>
      <c r="D8007" s="16" t="s">
        <v>481</v>
      </c>
      <c r="E8007" s="17">
        <v>2</v>
      </c>
      <c r="F8007" s="18">
        <v>12.6</v>
      </c>
    </row>
    <row r="8008" spans="2:6" ht="16.5" thickBot="1" x14ac:dyDescent="0.3">
      <c r="B8008" s="14">
        <v>46180</v>
      </c>
      <c r="C8008" s="15" t="s">
        <v>230</v>
      </c>
      <c r="D8008" s="16" t="s">
        <v>690</v>
      </c>
      <c r="E8008" s="17">
        <v>1</v>
      </c>
      <c r="F8008" s="18">
        <v>6.5</v>
      </c>
    </row>
    <row r="8009" spans="2:6" ht="16.5" thickBot="1" x14ac:dyDescent="0.3">
      <c r="B8009" s="14">
        <v>46180</v>
      </c>
      <c r="C8009" s="15" t="s">
        <v>231</v>
      </c>
      <c r="D8009" s="16" t="s">
        <v>487</v>
      </c>
      <c r="E8009" s="17">
        <v>4</v>
      </c>
      <c r="F8009" s="18">
        <v>27.2</v>
      </c>
    </row>
    <row r="8010" spans="2:6" ht="16.5" thickBot="1" x14ac:dyDescent="0.3">
      <c r="B8010" s="14">
        <v>46180</v>
      </c>
      <c r="C8010" s="15" t="s">
        <v>232</v>
      </c>
      <c r="D8010" s="16" t="s">
        <v>488</v>
      </c>
      <c r="E8010" s="17">
        <v>4</v>
      </c>
      <c r="F8010" s="18">
        <v>23.2</v>
      </c>
    </row>
    <row r="8011" spans="2:6" ht="16.5" thickBot="1" x14ac:dyDescent="0.3">
      <c r="B8011" s="14">
        <v>46180</v>
      </c>
      <c r="C8011" s="15" t="s">
        <v>210</v>
      </c>
      <c r="D8011" s="16" t="s">
        <v>466</v>
      </c>
      <c r="E8011" s="17">
        <v>1</v>
      </c>
      <c r="F8011" s="18">
        <v>2.8</v>
      </c>
    </row>
    <row r="8012" spans="2:6" ht="16.5" thickBot="1" x14ac:dyDescent="0.3">
      <c r="B8012" s="14">
        <v>46180</v>
      </c>
      <c r="C8012" s="15" t="s">
        <v>113</v>
      </c>
      <c r="D8012" s="16" t="s">
        <v>645</v>
      </c>
      <c r="E8012" s="17">
        <v>1</v>
      </c>
      <c r="F8012" s="18">
        <v>8</v>
      </c>
    </row>
    <row r="8013" spans="2:6" ht="16.5" thickBot="1" x14ac:dyDescent="0.3">
      <c r="B8013" s="14">
        <v>46180</v>
      </c>
      <c r="C8013" s="15" t="s">
        <v>197</v>
      </c>
      <c r="D8013" s="16" t="s">
        <v>684</v>
      </c>
      <c r="E8013" s="17">
        <v>1</v>
      </c>
      <c r="F8013" s="18">
        <v>8</v>
      </c>
    </row>
    <row r="8014" spans="2:6" ht="16.5" thickBot="1" x14ac:dyDescent="0.3">
      <c r="B8014" s="14">
        <v>46180</v>
      </c>
      <c r="C8014" s="15" t="s">
        <v>198</v>
      </c>
      <c r="D8014" s="16" t="s">
        <v>686</v>
      </c>
      <c r="E8014" s="17">
        <v>1</v>
      </c>
      <c r="F8014" s="18">
        <v>8</v>
      </c>
    </row>
    <row r="8015" spans="2:6" ht="16.5" thickBot="1" x14ac:dyDescent="0.3">
      <c r="B8015" s="14">
        <v>46180</v>
      </c>
      <c r="C8015" s="15" t="s">
        <v>199</v>
      </c>
      <c r="D8015" s="16" t="s">
        <v>674</v>
      </c>
      <c r="E8015" s="17">
        <v>1</v>
      </c>
      <c r="F8015" s="18">
        <v>8.3000000000000007</v>
      </c>
    </row>
    <row r="8016" spans="2:6" ht="16.5" thickBot="1" x14ac:dyDescent="0.3">
      <c r="B8016" s="14">
        <v>46180</v>
      </c>
      <c r="C8016" s="15" t="s">
        <v>116</v>
      </c>
      <c r="D8016" s="16" t="s">
        <v>665</v>
      </c>
      <c r="E8016" s="17">
        <v>2</v>
      </c>
      <c r="F8016" s="18">
        <v>11</v>
      </c>
    </row>
    <row r="8017" spans="2:6" ht="16.5" thickBot="1" x14ac:dyDescent="0.3">
      <c r="B8017" s="14">
        <v>46180</v>
      </c>
      <c r="C8017" s="15" t="s">
        <v>121</v>
      </c>
      <c r="D8017" s="16" t="s">
        <v>658</v>
      </c>
      <c r="E8017" s="17">
        <v>2</v>
      </c>
      <c r="F8017" s="18">
        <v>11</v>
      </c>
    </row>
    <row r="8018" spans="2:6" ht="16.5" thickBot="1" x14ac:dyDescent="0.3">
      <c r="B8018" s="14">
        <v>46180</v>
      </c>
      <c r="C8018" s="15" t="s">
        <v>122</v>
      </c>
      <c r="D8018" s="16" t="s">
        <v>650</v>
      </c>
      <c r="E8018" s="17">
        <v>1</v>
      </c>
      <c r="F8018" s="18">
        <v>5.5</v>
      </c>
    </row>
    <row r="8019" spans="2:6" ht="16.5" thickBot="1" x14ac:dyDescent="0.3">
      <c r="B8019" s="14">
        <v>46180</v>
      </c>
      <c r="C8019" s="15" t="s">
        <v>131</v>
      </c>
      <c r="D8019" s="16" t="s">
        <v>387</v>
      </c>
      <c r="E8019" s="17">
        <v>2</v>
      </c>
      <c r="F8019" s="18">
        <v>11</v>
      </c>
    </row>
    <row r="8020" spans="2:6" ht="16.5" thickBot="1" x14ac:dyDescent="0.3">
      <c r="B8020" s="14">
        <v>46180</v>
      </c>
      <c r="C8020" s="15">
        <v>10</v>
      </c>
      <c r="D8020" s="16" t="s">
        <v>700</v>
      </c>
      <c r="E8020" s="17">
        <v>4</v>
      </c>
      <c r="F8020" s="18">
        <v>4</v>
      </c>
    </row>
    <row r="8021" spans="2:6" ht="16.5" thickBot="1" x14ac:dyDescent="0.3">
      <c r="B8021" s="14">
        <v>46180</v>
      </c>
      <c r="C8021" s="15">
        <v>10009</v>
      </c>
      <c r="D8021" s="16" t="s">
        <v>660</v>
      </c>
      <c r="E8021" s="17">
        <v>2</v>
      </c>
      <c r="F8021" s="18">
        <v>3</v>
      </c>
    </row>
    <row r="8022" spans="2:6" ht="15.75" x14ac:dyDescent="0.25">
      <c r="B8022" s="22">
        <v>46180</v>
      </c>
      <c r="C8022" s="23">
        <v>10224</v>
      </c>
      <c r="D8022" s="24" t="s">
        <v>743</v>
      </c>
      <c r="E8022" s="25">
        <v>1</v>
      </c>
      <c r="F8022" s="26">
        <v>1.2</v>
      </c>
    </row>
    <row r="8023" spans="2:6" ht="16.5" thickBot="1" x14ac:dyDescent="0.3">
      <c r="B8023" s="14">
        <v>46181</v>
      </c>
      <c r="C8023" s="15" t="s">
        <v>103</v>
      </c>
      <c r="D8023" s="16" t="s">
        <v>653</v>
      </c>
      <c r="E8023" s="17">
        <v>1</v>
      </c>
      <c r="F8023" s="18">
        <v>5.8</v>
      </c>
    </row>
    <row r="8024" spans="2:6" ht="16.5" thickBot="1" x14ac:dyDescent="0.3">
      <c r="B8024" s="14">
        <v>46181</v>
      </c>
      <c r="C8024" s="15" t="s">
        <v>104</v>
      </c>
      <c r="D8024" s="16" t="s">
        <v>360</v>
      </c>
      <c r="E8024" s="17">
        <v>1</v>
      </c>
      <c r="F8024" s="18">
        <v>5.8</v>
      </c>
    </row>
    <row r="8025" spans="2:6" ht="16.5" thickBot="1" x14ac:dyDescent="0.3">
      <c r="B8025" s="14">
        <v>46181</v>
      </c>
      <c r="C8025" s="15" t="s">
        <v>109</v>
      </c>
      <c r="D8025" s="16" t="s">
        <v>724</v>
      </c>
      <c r="E8025" s="17">
        <v>1</v>
      </c>
      <c r="F8025" s="18">
        <v>5.8</v>
      </c>
    </row>
    <row r="8026" spans="2:6" ht="16.5" thickBot="1" x14ac:dyDescent="0.3">
      <c r="B8026" s="14">
        <v>46181</v>
      </c>
      <c r="C8026" s="15" t="s">
        <v>111</v>
      </c>
      <c r="D8026" s="16" t="s">
        <v>367</v>
      </c>
      <c r="E8026" s="17">
        <v>2</v>
      </c>
      <c r="F8026" s="18">
        <v>11.6</v>
      </c>
    </row>
    <row r="8027" spans="2:6" ht="16.5" thickBot="1" x14ac:dyDescent="0.3">
      <c r="B8027" s="14">
        <v>46181</v>
      </c>
      <c r="C8027" s="15" t="s">
        <v>115</v>
      </c>
      <c r="D8027" s="16" t="s">
        <v>640</v>
      </c>
      <c r="E8027" s="17">
        <v>2</v>
      </c>
      <c r="F8027" s="18">
        <v>11.6</v>
      </c>
    </row>
    <row r="8028" spans="2:6" ht="16.5" thickBot="1" x14ac:dyDescent="0.3">
      <c r="B8028" s="14">
        <v>46181</v>
      </c>
      <c r="C8028" s="15" t="s">
        <v>124</v>
      </c>
      <c r="D8028" s="16" t="s">
        <v>707</v>
      </c>
      <c r="E8028" s="17">
        <v>2</v>
      </c>
      <c r="F8028" s="18">
        <v>12</v>
      </c>
    </row>
    <row r="8029" spans="2:6" ht="16.5" thickBot="1" x14ac:dyDescent="0.3">
      <c r="B8029" s="14">
        <v>46181</v>
      </c>
      <c r="C8029" s="15" t="s">
        <v>129</v>
      </c>
      <c r="D8029" s="16" t="s">
        <v>385</v>
      </c>
      <c r="E8029" s="17">
        <v>2</v>
      </c>
      <c r="F8029" s="18">
        <v>11</v>
      </c>
    </row>
    <row r="8030" spans="2:6" ht="16.5" thickBot="1" x14ac:dyDescent="0.3">
      <c r="B8030" s="14">
        <v>46181</v>
      </c>
      <c r="C8030" s="15" t="s">
        <v>130</v>
      </c>
      <c r="D8030" s="16" t="s">
        <v>386</v>
      </c>
      <c r="E8030" s="17">
        <v>2</v>
      </c>
      <c r="F8030" s="18">
        <v>11.6</v>
      </c>
    </row>
    <row r="8031" spans="2:6" ht="16.5" thickBot="1" x14ac:dyDescent="0.3">
      <c r="B8031" s="14">
        <v>46181</v>
      </c>
      <c r="C8031" s="15" t="s">
        <v>138</v>
      </c>
      <c r="D8031" s="16" t="s">
        <v>394</v>
      </c>
      <c r="E8031" s="17">
        <v>1</v>
      </c>
      <c r="F8031" s="18">
        <v>5.5</v>
      </c>
    </row>
    <row r="8032" spans="2:6" ht="16.5" thickBot="1" x14ac:dyDescent="0.3">
      <c r="B8032" s="14">
        <v>46181</v>
      </c>
      <c r="C8032" s="15" t="s">
        <v>139</v>
      </c>
      <c r="D8032" s="16" t="s">
        <v>395</v>
      </c>
      <c r="E8032" s="17">
        <v>2</v>
      </c>
      <c r="F8032" s="18">
        <v>11</v>
      </c>
    </row>
    <row r="8033" spans="2:6" ht="32.25" thickBot="1" x14ac:dyDescent="0.3">
      <c r="B8033" s="14">
        <v>46181</v>
      </c>
      <c r="C8033" s="15" t="s">
        <v>150</v>
      </c>
      <c r="D8033" s="16" t="s">
        <v>406</v>
      </c>
      <c r="E8033" s="17">
        <v>3</v>
      </c>
      <c r="F8033" s="18">
        <v>16.5</v>
      </c>
    </row>
    <row r="8034" spans="2:6" ht="16.5" thickBot="1" x14ac:dyDescent="0.3">
      <c r="B8034" s="14">
        <v>46181</v>
      </c>
      <c r="C8034" s="15" t="s">
        <v>157</v>
      </c>
      <c r="D8034" s="16" t="s">
        <v>413</v>
      </c>
      <c r="E8034" s="17">
        <v>2</v>
      </c>
      <c r="F8034" s="18">
        <v>13</v>
      </c>
    </row>
    <row r="8035" spans="2:6" ht="16.5" thickBot="1" x14ac:dyDescent="0.3">
      <c r="B8035" s="14">
        <v>46181</v>
      </c>
      <c r="C8035" s="15" t="s">
        <v>159</v>
      </c>
      <c r="D8035" s="16" t="s">
        <v>733</v>
      </c>
      <c r="E8035" s="17">
        <v>1</v>
      </c>
      <c r="F8035" s="18">
        <v>5.5</v>
      </c>
    </row>
    <row r="8036" spans="2:6" ht="16.5" thickBot="1" x14ac:dyDescent="0.3">
      <c r="B8036" s="14">
        <v>46181</v>
      </c>
      <c r="C8036" s="15" t="s">
        <v>162</v>
      </c>
      <c r="D8036" s="16" t="s">
        <v>719</v>
      </c>
      <c r="E8036" s="17">
        <v>1</v>
      </c>
      <c r="F8036" s="18">
        <v>6.5</v>
      </c>
    </row>
    <row r="8037" spans="2:6" ht="16.5" thickBot="1" x14ac:dyDescent="0.3">
      <c r="B8037" s="14">
        <v>46181</v>
      </c>
      <c r="C8037" s="15" t="s">
        <v>163</v>
      </c>
      <c r="D8037" s="16" t="s">
        <v>696</v>
      </c>
      <c r="E8037" s="17">
        <v>1</v>
      </c>
      <c r="F8037" s="18">
        <v>5.8</v>
      </c>
    </row>
    <row r="8038" spans="2:6" ht="16.5" thickBot="1" x14ac:dyDescent="0.3">
      <c r="B8038" s="14">
        <v>46181</v>
      </c>
      <c r="C8038" s="15" t="s">
        <v>165</v>
      </c>
      <c r="D8038" s="16" t="s">
        <v>421</v>
      </c>
      <c r="E8038" s="17">
        <v>1</v>
      </c>
      <c r="F8038" s="18">
        <v>6.5</v>
      </c>
    </row>
    <row r="8039" spans="2:6" ht="16.5" thickBot="1" x14ac:dyDescent="0.3">
      <c r="B8039" s="14">
        <v>46181</v>
      </c>
      <c r="C8039" s="15" t="s">
        <v>168</v>
      </c>
      <c r="D8039" s="16" t="s">
        <v>708</v>
      </c>
      <c r="E8039" s="17">
        <v>2</v>
      </c>
      <c r="F8039" s="18">
        <v>13.6</v>
      </c>
    </row>
    <row r="8040" spans="2:6" ht="16.5" thickBot="1" x14ac:dyDescent="0.3">
      <c r="B8040" s="14">
        <v>46181</v>
      </c>
      <c r="C8040" s="15" t="s">
        <v>170</v>
      </c>
      <c r="D8040" s="16" t="s">
        <v>676</v>
      </c>
      <c r="E8040" s="17">
        <v>1</v>
      </c>
      <c r="F8040" s="18">
        <v>5.5</v>
      </c>
    </row>
    <row r="8041" spans="2:6" ht="16.5" thickBot="1" x14ac:dyDescent="0.3">
      <c r="B8041" s="14">
        <v>46181</v>
      </c>
      <c r="C8041" s="15" t="s">
        <v>171</v>
      </c>
      <c r="D8041" s="16" t="s">
        <v>670</v>
      </c>
      <c r="E8041" s="17">
        <v>1</v>
      </c>
      <c r="F8041" s="18">
        <v>6</v>
      </c>
    </row>
    <row r="8042" spans="2:6" ht="16.5" thickBot="1" x14ac:dyDescent="0.3">
      <c r="B8042" s="14">
        <v>46181</v>
      </c>
      <c r="C8042" s="15" t="s">
        <v>176</v>
      </c>
      <c r="D8042" s="16" t="s">
        <v>432</v>
      </c>
      <c r="E8042" s="17">
        <v>1</v>
      </c>
      <c r="F8042" s="18">
        <v>5.8</v>
      </c>
    </row>
    <row r="8043" spans="2:6" ht="16.5" thickBot="1" x14ac:dyDescent="0.3">
      <c r="B8043" s="14">
        <v>46181</v>
      </c>
      <c r="C8043" s="15" t="s">
        <v>179</v>
      </c>
      <c r="D8043" s="16" t="s">
        <v>712</v>
      </c>
      <c r="E8043" s="17">
        <v>1</v>
      </c>
      <c r="F8043" s="18">
        <v>5.5</v>
      </c>
    </row>
    <row r="8044" spans="2:6" ht="16.5" thickBot="1" x14ac:dyDescent="0.3">
      <c r="B8044" s="14">
        <v>46181</v>
      </c>
      <c r="C8044" s="15" t="s">
        <v>181</v>
      </c>
      <c r="D8044" s="16" t="s">
        <v>704</v>
      </c>
      <c r="E8044" s="17">
        <v>1</v>
      </c>
      <c r="F8044" s="18">
        <v>5.5</v>
      </c>
    </row>
    <row r="8045" spans="2:6" ht="16.5" thickBot="1" x14ac:dyDescent="0.3">
      <c r="B8045" s="14">
        <v>46181</v>
      </c>
      <c r="C8045" s="15" t="s">
        <v>184</v>
      </c>
      <c r="D8045" s="16" t="s">
        <v>440</v>
      </c>
      <c r="E8045" s="17">
        <v>3</v>
      </c>
      <c r="F8045" s="18">
        <v>16.5</v>
      </c>
    </row>
    <row r="8046" spans="2:6" ht="16.5" thickBot="1" x14ac:dyDescent="0.3">
      <c r="B8046" s="14">
        <v>46181</v>
      </c>
      <c r="C8046" s="15" t="s">
        <v>191</v>
      </c>
      <c r="D8046" s="16" t="s">
        <v>447</v>
      </c>
      <c r="E8046" s="17">
        <v>4</v>
      </c>
      <c r="F8046" s="18">
        <v>22</v>
      </c>
    </row>
    <row r="8047" spans="2:6" ht="16.5" thickBot="1" x14ac:dyDescent="0.3">
      <c r="B8047" s="14">
        <v>46181</v>
      </c>
      <c r="C8047" s="15" t="s">
        <v>194</v>
      </c>
      <c r="D8047" s="16" t="s">
        <v>450</v>
      </c>
      <c r="E8047" s="17">
        <v>4</v>
      </c>
      <c r="F8047" s="18">
        <v>27.2</v>
      </c>
    </row>
    <row r="8048" spans="2:6" ht="16.5" thickBot="1" x14ac:dyDescent="0.3">
      <c r="B8048" s="14">
        <v>46181</v>
      </c>
      <c r="C8048" s="15" t="s">
        <v>195</v>
      </c>
      <c r="D8048" s="16" t="s">
        <v>451</v>
      </c>
      <c r="E8048" s="17">
        <v>7</v>
      </c>
      <c r="F8048" s="18">
        <v>40.6</v>
      </c>
    </row>
    <row r="8049" spans="2:6" ht="16.5" thickBot="1" x14ac:dyDescent="0.3">
      <c r="B8049" s="14">
        <v>46181</v>
      </c>
      <c r="C8049" s="15" t="s">
        <v>205</v>
      </c>
      <c r="D8049" s="16" t="s">
        <v>461</v>
      </c>
      <c r="E8049" s="17">
        <v>1</v>
      </c>
      <c r="F8049" s="18">
        <v>5.7</v>
      </c>
    </row>
    <row r="8050" spans="2:6" ht="16.5" thickBot="1" x14ac:dyDescent="0.3">
      <c r="B8050" s="14">
        <v>46181</v>
      </c>
      <c r="C8050" s="15" t="s">
        <v>213</v>
      </c>
      <c r="D8050" s="16" t="s">
        <v>469</v>
      </c>
      <c r="E8050" s="17">
        <v>7</v>
      </c>
      <c r="F8050" s="18">
        <v>40.6</v>
      </c>
    </row>
    <row r="8051" spans="2:6" ht="16.5" thickBot="1" x14ac:dyDescent="0.3">
      <c r="B8051" s="14">
        <v>46181</v>
      </c>
      <c r="C8051" s="15" t="s">
        <v>214</v>
      </c>
      <c r="D8051" s="16" t="s">
        <v>654</v>
      </c>
      <c r="E8051" s="17">
        <v>2</v>
      </c>
      <c r="F8051" s="18">
        <v>11.6</v>
      </c>
    </row>
    <row r="8052" spans="2:6" ht="16.5" thickBot="1" x14ac:dyDescent="0.3">
      <c r="B8052" s="14">
        <v>46181</v>
      </c>
      <c r="C8052" s="15" t="s">
        <v>215</v>
      </c>
      <c r="D8052" s="16" t="s">
        <v>471</v>
      </c>
      <c r="E8052" s="17">
        <v>4</v>
      </c>
      <c r="F8052" s="18">
        <v>27.2</v>
      </c>
    </row>
    <row r="8053" spans="2:6" ht="16.5" thickBot="1" x14ac:dyDescent="0.3">
      <c r="B8053" s="14">
        <v>46181</v>
      </c>
      <c r="C8053" s="15" t="s">
        <v>216</v>
      </c>
      <c r="D8053" s="16" t="s">
        <v>472</v>
      </c>
      <c r="E8053" s="17">
        <v>2</v>
      </c>
      <c r="F8053" s="18">
        <v>12.6</v>
      </c>
    </row>
    <row r="8054" spans="2:6" ht="16.5" thickBot="1" x14ac:dyDescent="0.3">
      <c r="B8054" s="14">
        <v>46181</v>
      </c>
      <c r="C8054" s="15" t="s">
        <v>219</v>
      </c>
      <c r="D8054" s="16" t="s">
        <v>475</v>
      </c>
      <c r="E8054" s="17">
        <v>3</v>
      </c>
      <c r="F8054" s="18">
        <v>18.899999999999999</v>
      </c>
    </row>
    <row r="8055" spans="2:6" ht="16.5" thickBot="1" x14ac:dyDescent="0.3">
      <c r="B8055" s="14">
        <v>46181</v>
      </c>
      <c r="C8055" s="15" t="s">
        <v>220</v>
      </c>
      <c r="D8055" s="16" t="s">
        <v>656</v>
      </c>
      <c r="E8055" s="17">
        <v>4</v>
      </c>
      <c r="F8055" s="18">
        <v>22</v>
      </c>
    </row>
    <row r="8056" spans="2:6" ht="16.5" thickBot="1" x14ac:dyDescent="0.3">
      <c r="B8056" s="14">
        <v>46181</v>
      </c>
      <c r="C8056" s="15" t="s">
        <v>223</v>
      </c>
      <c r="D8056" s="16" t="s">
        <v>479</v>
      </c>
      <c r="E8056" s="17">
        <v>2</v>
      </c>
      <c r="F8056" s="18">
        <v>11.6</v>
      </c>
    </row>
    <row r="8057" spans="2:6" ht="16.5" thickBot="1" x14ac:dyDescent="0.3">
      <c r="B8057" s="14">
        <v>46181</v>
      </c>
      <c r="C8057" s="15" t="s">
        <v>226</v>
      </c>
      <c r="D8057" s="16" t="s">
        <v>482</v>
      </c>
      <c r="E8057" s="17">
        <v>1</v>
      </c>
      <c r="F8057" s="18">
        <v>5.8</v>
      </c>
    </row>
    <row r="8058" spans="2:6" ht="16.5" thickBot="1" x14ac:dyDescent="0.3">
      <c r="B8058" s="14">
        <v>46181</v>
      </c>
      <c r="C8058" s="15" t="s">
        <v>231</v>
      </c>
      <c r="D8058" s="16" t="s">
        <v>487</v>
      </c>
      <c r="E8058" s="17">
        <v>4</v>
      </c>
      <c r="F8058" s="18">
        <v>27.2</v>
      </c>
    </row>
    <row r="8059" spans="2:6" ht="16.5" thickBot="1" x14ac:dyDescent="0.3">
      <c r="B8059" s="14">
        <v>46181</v>
      </c>
      <c r="C8059" s="15" t="s">
        <v>232</v>
      </c>
      <c r="D8059" s="16" t="s">
        <v>488</v>
      </c>
      <c r="E8059" s="17">
        <v>1</v>
      </c>
      <c r="F8059" s="18">
        <v>5.8</v>
      </c>
    </row>
    <row r="8060" spans="2:6" ht="16.5" thickBot="1" x14ac:dyDescent="0.3">
      <c r="B8060" s="14">
        <v>46181</v>
      </c>
      <c r="C8060" s="15" t="s">
        <v>233</v>
      </c>
      <c r="D8060" s="16" t="s">
        <v>709</v>
      </c>
      <c r="E8060" s="17">
        <v>1</v>
      </c>
      <c r="F8060" s="18">
        <v>5.5</v>
      </c>
    </row>
    <row r="8061" spans="2:6" ht="16.5" thickBot="1" x14ac:dyDescent="0.3">
      <c r="B8061" s="14">
        <v>46181</v>
      </c>
      <c r="C8061" s="15" t="s">
        <v>234</v>
      </c>
      <c r="D8061" s="16" t="s">
        <v>728</v>
      </c>
      <c r="E8061" s="17">
        <v>2</v>
      </c>
      <c r="F8061" s="18">
        <v>13.6</v>
      </c>
    </row>
    <row r="8062" spans="2:6" ht="16.5" thickBot="1" x14ac:dyDescent="0.3">
      <c r="B8062" s="14">
        <v>46181</v>
      </c>
      <c r="C8062" s="15" t="s">
        <v>210</v>
      </c>
      <c r="D8062" s="16" t="s">
        <v>466</v>
      </c>
      <c r="E8062" s="17">
        <v>2</v>
      </c>
      <c r="F8062" s="18">
        <v>5.6</v>
      </c>
    </row>
    <row r="8063" spans="2:6" ht="16.5" thickBot="1" x14ac:dyDescent="0.3">
      <c r="B8063" s="14">
        <v>46181</v>
      </c>
      <c r="C8063" s="15" t="s">
        <v>113</v>
      </c>
      <c r="D8063" s="16" t="s">
        <v>645</v>
      </c>
      <c r="E8063" s="17">
        <v>1</v>
      </c>
      <c r="F8063" s="18">
        <v>8</v>
      </c>
    </row>
    <row r="8064" spans="2:6" ht="16.5" thickBot="1" x14ac:dyDescent="0.3">
      <c r="B8064" s="14">
        <v>46181</v>
      </c>
      <c r="C8064" s="15" t="s">
        <v>198</v>
      </c>
      <c r="D8064" s="16" t="s">
        <v>686</v>
      </c>
      <c r="E8064" s="17">
        <v>1</v>
      </c>
      <c r="F8064" s="18">
        <v>8</v>
      </c>
    </row>
    <row r="8065" spans="2:6" ht="16.5" thickBot="1" x14ac:dyDescent="0.3">
      <c r="B8065" s="14">
        <v>46181</v>
      </c>
      <c r="C8065" s="15">
        <v>10026</v>
      </c>
      <c r="D8065" s="16" t="s">
        <v>698</v>
      </c>
      <c r="E8065" s="17">
        <v>1</v>
      </c>
      <c r="F8065" s="18">
        <v>7.9</v>
      </c>
    </row>
    <row r="8066" spans="2:6" ht="16.5" thickBot="1" x14ac:dyDescent="0.3">
      <c r="B8066" s="14">
        <v>46181</v>
      </c>
      <c r="C8066" s="15">
        <v>10226</v>
      </c>
      <c r="D8066" s="16" t="s">
        <v>8771</v>
      </c>
      <c r="E8066" s="17">
        <v>1</v>
      </c>
      <c r="F8066" s="18">
        <v>9</v>
      </c>
    </row>
    <row r="8067" spans="2:6" ht="16.5" thickBot="1" x14ac:dyDescent="0.3">
      <c r="B8067" s="14">
        <v>46181</v>
      </c>
      <c r="C8067" s="15">
        <v>10234</v>
      </c>
      <c r="D8067" s="16" t="s">
        <v>746</v>
      </c>
      <c r="E8067" s="17">
        <v>1</v>
      </c>
      <c r="F8067" s="18">
        <v>9</v>
      </c>
    </row>
    <row r="8068" spans="2:6" ht="16.5" thickBot="1" x14ac:dyDescent="0.3">
      <c r="B8068" s="14">
        <v>46181</v>
      </c>
      <c r="C8068" s="15" t="s">
        <v>116</v>
      </c>
      <c r="D8068" s="16" t="s">
        <v>665</v>
      </c>
      <c r="E8068" s="17">
        <v>1</v>
      </c>
      <c r="F8068" s="18">
        <v>5.5</v>
      </c>
    </row>
    <row r="8069" spans="2:6" ht="16.5" thickBot="1" x14ac:dyDescent="0.3">
      <c r="B8069" s="14">
        <v>46181</v>
      </c>
      <c r="C8069" s="15" t="s">
        <v>117</v>
      </c>
      <c r="D8069" s="16" t="s">
        <v>648</v>
      </c>
      <c r="E8069" s="17">
        <v>3</v>
      </c>
      <c r="F8069" s="18">
        <v>16.5</v>
      </c>
    </row>
    <row r="8070" spans="2:6" ht="16.5" thickBot="1" x14ac:dyDescent="0.3">
      <c r="B8070" s="14">
        <v>46181</v>
      </c>
      <c r="C8070" s="15" t="s">
        <v>118</v>
      </c>
      <c r="D8070" s="16" t="s">
        <v>649</v>
      </c>
      <c r="E8070" s="17">
        <v>1</v>
      </c>
      <c r="F8070" s="18">
        <v>5.5</v>
      </c>
    </row>
    <row r="8071" spans="2:6" ht="16.5" thickBot="1" x14ac:dyDescent="0.3">
      <c r="B8071" s="14">
        <v>46181</v>
      </c>
      <c r="C8071" s="15" t="s">
        <v>119</v>
      </c>
      <c r="D8071" s="16" t="s">
        <v>657</v>
      </c>
      <c r="E8071" s="17">
        <v>1</v>
      </c>
      <c r="F8071" s="18">
        <v>5.5</v>
      </c>
    </row>
    <row r="8072" spans="2:6" ht="16.5" thickBot="1" x14ac:dyDescent="0.3">
      <c r="B8072" s="14">
        <v>46181</v>
      </c>
      <c r="C8072" s="15" t="s">
        <v>131</v>
      </c>
      <c r="D8072" s="16" t="s">
        <v>387</v>
      </c>
      <c r="E8072" s="17">
        <v>1</v>
      </c>
      <c r="F8072" s="18">
        <v>5.5</v>
      </c>
    </row>
    <row r="8073" spans="2:6" ht="16.5" thickBot="1" x14ac:dyDescent="0.3">
      <c r="B8073" s="14">
        <v>46181</v>
      </c>
      <c r="C8073" s="15" t="s">
        <v>140</v>
      </c>
      <c r="D8073" s="16" t="s">
        <v>396</v>
      </c>
      <c r="E8073" s="17">
        <v>1</v>
      </c>
      <c r="F8073" s="18">
        <v>5</v>
      </c>
    </row>
    <row r="8074" spans="2:6" ht="16.5" thickBot="1" x14ac:dyDescent="0.3">
      <c r="B8074" s="14">
        <v>46181</v>
      </c>
      <c r="C8074" s="15">
        <v>10</v>
      </c>
      <c r="D8074" s="16" t="s">
        <v>700</v>
      </c>
      <c r="E8074" s="17">
        <v>3</v>
      </c>
      <c r="F8074" s="18">
        <v>3</v>
      </c>
    </row>
    <row r="8075" spans="2:6" ht="16.5" thickBot="1" x14ac:dyDescent="0.3">
      <c r="B8075" s="14">
        <v>46181</v>
      </c>
      <c r="C8075" s="15">
        <v>10008</v>
      </c>
      <c r="D8075" s="16" t="s">
        <v>652</v>
      </c>
      <c r="E8075" s="17">
        <v>1</v>
      </c>
      <c r="F8075" s="18">
        <v>2.2000000000000002</v>
      </c>
    </row>
    <row r="8076" spans="2:6" ht="15.75" x14ac:dyDescent="0.25">
      <c r="B8076" s="22">
        <v>46181</v>
      </c>
      <c r="C8076" s="23">
        <v>10193</v>
      </c>
      <c r="D8076" s="24" t="s">
        <v>731</v>
      </c>
      <c r="E8076" s="25">
        <v>1</v>
      </c>
      <c r="F8076" s="26">
        <v>2.5</v>
      </c>
    </row>
    <row r="8077" spans="2:6" ht="16.5" thickBot="1" x14ac:dyDescent="0.3">
      <c r="B8077" s="14">
        <v>46182</v>
      </c>
      <c r="C8077" s="15" t="s">
        <v>104</v>
      </c>
      <c r="D8077" s="16" t="s">
        <v>360</v>
      </c>
      <c r="E8077" s="17">
        <v>1</v>
      </c>
      <c r="F8077" s="18">
        <v>5.8</v>
      </c>
    </row>
    <row r="8078" spans="2:6" ht="16.5" thickBot="1" x14ac:dyDescent="0.3">
      <c r="B8078" s="14">
        <v>46182</v>
      </c>
      <c r="C8078" s="15" t="s">
        <v>111</v>
      </c>
      <c r="D8078" s="16" t="s">
        <v>367</v>
      </c>
      <c r="E8078" s="17">
        <v>4</v>
      </c>
      <c r="F8078" s="18">
        <v>23.2</v>
      </c>
    </row>
    <row r="8079" spans="2:6" ht="16.5" thickBot="1" x14ac:dyDescent="0.3">
      <c r="B8079" s="14">
        <v>46182</v>
      </c>
      <c r="C8079" s="15" t="s">
        <v>125</v>
      </c>
      <c r="D8079" s="16" t="s">
        <v>381</v>
      </c>
      <c r="E8079" s="17">
        <v>2</v>
      </c>
      <c r="F8079" s="18">
        <v>11</v>
      </c>
    </row>
    <row r="8080" spans="2:6" ht="16.5" thickBot="1" x14ac:dyDescent="0.3">
      <c r="B8080" s="14">
        <v>46182</v>
      </c>
      <c r="C8080" s="15" t="s">
        <v>129</v>
      </c>
      <c r="D8080" s="16" t="s">
        <v>385</v>
      </c>
      <c r="E8080" s="17">
        <v>3</v>
      </c>
      <c r="F8080" s="18">
        <v>16.5</v>
      </c>
    </row>
    <row r="8081" spans="2:6" ht="16.5" thickBot="1" x14ac:dyDescent="0.3">
      <c r="B8081" s="14">
        <v>46182</v>
      </c>
      <c r="C8081" s="15" t="s">
        <v>130</v>
      </c>
      <c r="D8081" s="16" t="s">
        <v>386</v>
      </c>
      <c r="E8081" s="17">
        <v>1</v>
      </c>
      <c r="F8081" s="18">
        <v>5.8</v>
      </c>
    </row>
    <row r="8082" spans="2:6" ht="16.5" thickBot="1" x14ac:dyDescent="0.3">
      <c r="B8082" s="14">
        <v>46182</v>
      </c>
      <c r="C8082" s="15" t="s">
        <v>138</v>
      </c>
      <c r="D8082" s="16" t="s">
        <v>394</v>
      </c>
      <c r="E8082" s="17">
        <v>1</v>
      </c>
      <c r="F8082" s="18">
        <v>5.5</v>
      </c>
    </row>
    <row r="8083" spans="2:6" ht="16.5" thickBot="1" x14ac:dyDescent="0.3">
      <c r="B8083" s="14">
        <v>46182</v>
      </c>
      <c r="C8083" s="15" t="s">
        <v>139</v>
      </c>
      <c r="D8083" s="16" t="s">
        <v>395</v>
      </c>
      <c r="E8083" s="17">
        <v>1</v>
      </c>
      <c r="F8083" s="18">
        <v>5.5</v>
      </c>
    </row>
    <row r="8084" spans="2:6" ht="16.5" thickBot="1" x14ac:dyDescent="0.3">
      <c r="B8084" s="14">
        <v>46182</v>
      </c>
      <c r="C8084" s="15" t="s">
        <v>157</v>
      </c>
      <c r="D8084" s="16" t="s">
        <v>413</v>
      </c>
      <c r="E8084" s="17">
        <v>2</v>
      </c>
      <c r="F8084" s="18">
        <v>13</v>
      </c>
    </row>
    <row r="8085" spans="2:6" ht="16.5" thickBot="1" x14ac:dyDescent="0.3">
      <c r="B8085" s="14">
        <v>46182</v>
      </c>
      <c r="C8085" s="15" t="s">
        <v>162</v>
      </c>
      <c r="D8085" s="16" t="s">
        <v>719</v>
      </c>
      <c r="E8085" s="17">
        <v>1</v>
      </c>
      <c r="F8085" s="18">
        <v>6.5</v>
      </c>
    </row>
    <row r="8086" spans="2:6" ht="16.5" thickBot="1" x14ac:dyDescent="0.3">
      <c r="B8086" s="14">
        <v>46182</v>
      </c>
      <c r="C8086" s="15" t="s">
        <v>165</v>
      </c>
      <c r="D8086" s="16" t="s">
        <v>421</v>
      </c>
      <c r="E8086" s="17">
        <v>1</v>
      </c>
      <c r="F8086" s="18">
        <v>6.5</v>
      </c>
    </row>
    <row r="8087" spans="2:6" ht="16.5" thickBot="1" x14ac:dyDescent="0.3">
      <c r="B8087" s="14">
        <v>46182</v>
      </c>
      <c r="C8087" s="15" t="s">
        <v>170</v>
      </c>
      <c r="D8087" s="16" t="s">
        <v>676</v>
      </c>
      <c r="E8087" s="17">
        <v>1</v>
      </c>
      <c r="F8087" s="18">
        <v>5.5</v>
      </c>
    </row>
    <row r="8088" spans="2:6" ht="16.5" thickBot="1" x14ac:dyDescent="0.3">
      <c r="B8088" s="14">
        <v>46182</v>
      </c>
      <c r="C8088" s="15" t="s">
        <v>176</v>
      </c>
      <c r="D8088" s="16" t="s">
        <v>432</v>
      </c>
      <c r="E8088" s="17">
        <v>2</v>
      </c>
      <c r="F8088" s="18">
        <v>11.6</v>
      </c>
    </row>
    <row r="8089" spans="2:6" ht="16.5" thickBot="1" x14ac:dyDescent="0.3">
      <c r="B8089" s="14">
        <v>46182</v>
      </c>
      <c r="C8089" s="15" t="s">
        <v>183</v>
      </c>
      <c r="D8089" s="16" t="s">
        <v>439</v>
      </c>
      <c r="E8089" s="17">
        <v>2</v>
      </c>
      <c r="F8089" s="18">
        <v>11</v>
      </c>
    </row>
    <row r="8090" spans="2:6" ht="16.5" thickBot="1" x14ac:dyDescent="0.3">
      <c r="B8090" s="14">
        <v>46182</v>
      </c>
      <c r="C8090" s="15" t="s">
        <v>184</v>
      </c>
      <c r="D8090" s="16" t="s">
        <v>440</v>
      </c>
      <c r="E8090" s="17">
        <v>2</v>
      </c>
      <c r="F8090" s="18">
        <v>11</v>
      </c>
    </row>
    <row r="8091" spans="2:6" ht="16.5" thickBot="1" x14ac:dyDescent="0.3">
      <c r="B8091" s="14">
        <v>46182</v>
      </c>
      <c r="C8091" s="15" t="s">
        <v>191</v>
      </c>
      <c r="D8091" s="16" t="s">
        <v>447</v>
      </c>
      <c r="E8091" s="17">
        <v>1</v>
      </c>
      <c r="F8091" s="18">
        <v>5.5</v>
      </c>
    </row>
    <row r="8092" spans="2:6" ht="16.5" thickBot="1" x14ac:dyDescent="0.3">
      <c r="B8092" s="14">
        <v>46182</v>
      </c>
      <c r="C8092" s="15" t="s">
        <v>192</v>
      </c>
      <c r="D8092" s="16" t="s">
        <v>448</v>
      </c>
      <c r="E8092" s="17">
        <v>1</v>
      </c>
      <c r="F8092" s="18">
        <v>5.5</v>
      </c>
    </row>
    <row r="8093" spans="2:6" ht="16.5" thickBot="1" x14ac:dyDescent="0.3">
      <c r="B8093" s="14">
        <v>46182</v>
      </c>
      <c r="C8093" s="15" t="s">
        <v>194</v>
      </c>
      <c r="D8093" s="16" t="s">
        <v>450</v>
      </c>
      <c r="E8093" s="17">
        <v>3</v>
      </c>
      <c r="F8093" s="18">
        <v>20.399999999999999</v>
      </c>
    </row>
    <row r="8094" spans="2:6" ht="16.5" thickBot="1" x14ac:dyDescent="0.3">
      <c r="B8094" s="14">
        <v>46182</v>
      </c>
      <c r="C8094" s="15" t="s">
        <v>195</v>
      </c>
      <c r="D8094" s="16" t="s">
        <v>451</v>
      </c>
      <c r="E8094" s="17">
        <v>8</v>
      </c>
      <c r="F8094" s="18">
        <v>46.4</v>
      </c>
    </row>
    <row r="8095" spans="2:6" ht="16.5" thickBot="1" x14ac:dyDescent="0.3">
      <c r="B8095" s="14">
        <v>46182</v>
      </c>
      <c r="C8095" s="15" t="s">
        <v>215</v>
      </c>
      <c r="D8095" s="16" t="s">
        <v>471</v>
      </c>
      <c r="E8095" s="17">
        <v>5</v>
      </c>
      <c r="F8095" s="18">
        <v>34</v>
      </c>
    </row>
    <row r="8096" spans="2:6" ht="16.5" thickBot="1" x14ac:dyDescent="0.3">
      <c r="B8096" s="14">
        <v>46182</v>
      </c>
      <c r="C8096" s="15" t="s">
        <v>216</v>
      </c>
      <c r="D8096" s="16" t="s">
        <v>472</v>
      </c>
      <c r="E8096" s="17">
        <v>1</v>
      </c>
      <c r="F8096" s="18">
        <v>6.3</v>
      </c>
    </row>
    <row r="8097" spans="2:6" ht="16.5" thickBot="1" x14ac:dyDescent="0.3">
      <c r="B8097" s="14">
        <v>46182</v>
      </c>
      <c r="C8097" s="15" t="s">
        <v>219</v>
      </c>
      <c r="D8097" s="16" t="s">
        <v>475</v>
      </c>
      <c r="E8097" s="17">
        <v>3</v>
      </c>
      <c r="F8097" s="18">
        <v>18.899999999999999</v>
      </c>
    </row>
    <row r="8098" spans="2:6" ht="16.5" thickBot="1" x14ac:dyDescent="0.3">
      <c r="B8098" s="14">
        <v>46182</v>
      </c>
      <c r="C8098" s="15" t="s">
        <v>220</v>
      </c>
      <c r="D8098" s="16" t="s">
        <v>656</v>
      </c>
      <c r="E8098" s="17">
        <v>3</v>
      </c>
      <c r="F8098" s="18">
        <v>16.5</v>
      </c>
    </row>
    <row r="8099" spans="2:6" ht="16.5" thickBot="1" x14ac:dyDescent="0.3">
      <c r="B8099" s="14">
        <v>46182</v>
      </c>
      <c r="C8099" s="15" t="s">
        <v>225</v>
      </c>
      <c r="D8099" s="16" t="s">
        <v>481</v>
      </c>
      <c r="E8099" s="17">
        <v>1</v>
      </c>
      <c r="F8099" s="18">
        <v>6.3</v>
      </c>
    </row>
    <row r="8100" spans="2:6" ht="16.5" thickBot="1" x14ac:dyDescent="0.3">
      <c r="B8100" s="14">
        <v>46182</v>
      </c>
      <c r="C8100" s="15" t="s">
        <v>231</v>
      </c>
      <c r="D8100" s="16" t="s">
        <v>487</v>
      </c>
      <c r="E8100" s="17">
        <v>1</v>
      </c>
      <c r="F8100" s="18">
        <v>6.8</v>
      </c>
    </row>
    <row r="8101" spans="2:6" ht="16.5" thickBot="1" x14ac:dyDescent="0.3">
      <c r="B8101" s="14">
        <v>46182</v>
      </c>
      <c r="C8101" s="15" t="s">
        <v>211</v>
      </c>
      <c r="D8101" s="16" t="s">
        <v>467</v>
      </c>
      <c r="E8101" s="17">
        <v>1</v>
      </c>
      <c r="F8101" s="18">
        <v>4.5999999999999996</v>
      </c>
    </row>
    <row r="8102" spans="2:6" ht="16.5" thickBot="1" x14ac:dyDescent="0.3">
      <c r="B8102" s="14">
        <v>46182</v>
      </c>
      <c r="C8102" s="15" t="s">
        <v>198</v>
      </c>
      <c r="D8102" s="16" t="s">
        <v>686</v>
      </c>
      <c r="E8102" s="17">
        <v>2</v>
      </c>
      <c r="F8102" s="18">
        <v>16</v>
      </c>
    </row>
    <row r="8103" spans="2:6" ht="16.5" thickBot="1" x14ac:dyDescent="0.3">
      <c r="B8103" s="14">
        <v>46182</v>
      </c>
      <c r="C8103" s="15" t="s">
        <v>199</v>
      </c>
      <c r="D8103" s="16" t="s">
        <v>674</v>
      </c>
      <c r="E8103" s="17">
        <v>1</v>
      </c>
      <c r="F8103" s="18">
        <v>8.3000000000000007</v>
      </c>
    </row>
    <row r="8104" spans="2:6" ht="16.5" thickBot="1" x14ac:dyDescent="0.3">
      <c r="B8104" s="14">
        <v>46182</v>
      </c>
      <c r="C8104" s="15" t="s">
        <v>204</v>
      </c>
      <c r="D8104" s="16" t="s">
        <v>668</v>
      </c>
      <c r="E8104" s="17">
        <v>2</v>
      </c>
      <c r="F8104" s="18">
        <v>16.600000000000001</v>
      </c>
    </row>
    <row r="8105" spans="2:6" ht="16.5" thickBot="1" x14ac:dyDescent="0.3">
      <c r="B8105" s="14">
        <v>46182</v>
      </c>
      <c r="C8105" s="15" t="s">
        <v>121</v>
      </c>
      <c r="D8105" s="16" t="s">
        <v>658</v>
      </c>
      <c r="E8105" s="17">
        <v>12</v>
      </c>
      <c r="F8105" s="18">
        <v>66</v>
      </c>
    </row>
    <row r="8106" spans="2:6" ht="16.5" thickBot="1" x14ac:dyDescent="0.3">
      <c r="B8106" s="14">
        <v>46182</v>
      </c>
      <c r="C8106" s="15" t="s">
        <v>122</v>
      </c>
      <c r="D8106" s="16" t="s">
        <v>650</v>
      </c>
      <c r="E8106" s="17">
        <v>1</v>
      </c>
      <c r="F8106" s="18">
        <v>5.5</v>
      </c>
    </row>
    <row r="8107" spans="2:6" ht="16.5" thickBot="1" x14ac:dyDescent="0.3">
      <c r="B8107" s="14">
        <v>46182</v>
      </c>
      <c r="C8107" s="15" t="s">
        <v>123</v>
      </c>
      <c r="D8107" s="16" t="s">
        <v>651</v>
      </c>
      <c r="E8107" s="17">
        <v>5</v>
      </c>
      <c r="F8107" s="18">
        <v>27.5</v>
      </c>
    </row>
    <row r="8108" spans="2:6" ht="16.5" thickBot="1" x14ac:dyDescent="0.3">
      <c r="B8108" s="14">
        <v>46182</v>
      </c>
      <c r="C8108" s="15" t="s">
        <v>140</v>
      </c>
      <c r="D8108" s="16" t="s">
        <v>396</v>
      </c>
      <c r="E8108" s="17">
        <v>1</v>
      </c>
      <c r="F8108" s="18">
        <v>5</v>
      </c>
    </row>
    <row r="8109" spans="2:6" ht="16.5" thickBot="1" x14ac:dyDescent="0.3">
      <c r="B8109" s="14">
        <v>46182</v>
      </c>
      <c r="C8109" s="15">
        <v>10</v>
      </c>
      <c r="D8109" s="16" t="s">
        <v>700</v>
      </c>
      <c r="E8109" s="17">
        <v>2</v>
      </c>
      <c r="F8109" s="18">
        <v>2</v>
      </c>
    </row>
    <row r="8110" spans="2:6" ht="16.5" thickBot="1" x14ac:dyDescent="0.3">
      <c r="B8110" s="14">
        <v>46182</v>
      </c>
      <c r="C8110" s="15">
        <v>10194</v>
      </c>
      <c r="D8110" s="16" t="s">
        <v>730</v>
      </c>
      <c r="E8110" s="17">
        <v>1</v>
      </c>
      <c r="F8110" s="18">
        <v>1.7</v>
      </c>
    </row>
    <row r="8111" spans="2:6" ht="16.5" thickBot="1" x14ac:dyDescent="0.3">
      <c r="B8111" s="14">
        <v>46182</v>
      </c>
      <c r="C8111" s="15">
        <v>10224</v>
      </c>
      <c r="D8111" s="16" t="s">
        <v>743</v>
      </c>
      <c r="E8111" s="17">
        <v>1</v>
      </c>
      <c r="F8111" s="18">
        <v>1.2</v>
      </c>
    </row>
    <row r="8112" spans="2:6" ht="15.75" x14ac:dyDescent="0.25">
      <c r="B8112" s="22">
        <v>46182</v>
      </c>
      <c r="C8112" s="23">
        <v>913</v>
      </c>
      <c r="D8112" s="24" t="s">
        <v>8768</v>
      </c>
      <c r="E8112" s="25">
        <v>1</v>
      </c>
      <c r="F8112" s="26">
        <v>1.5</v>
      </c>
    </row>
    <row r="8113" spans="2:6" ht="16.5" thickBot="1" x14ac:dyDescent="0.3">
      <c r="B8113" s="14">
        <v>46185</v>
      </c>
      <c r="C8113" s="15" t="s">
        <v>103</v>
      </c>
      <c r="D8113" s="16" t="s">
        <v>653</v>
      </c>
      <c r="E8113" s="17">
        <v>1</v>
      </c>
      <c r="F8113" s="18">
        <v>5.8</v>
      </c>
    </row>
    <row r="8114" spans="2:6" ht="16.5" thickBot="1" x14ac:dyDescent="0.3">
      <c r="B8114" s="14">
        <v>46185</v>
      </c>
      <c r="C8114" s="15" t="s">
        <v>104</v>
      </c>
      <c r="D8114" s="16" t="s">
        <v>360</v>
      </c>
      <c r="E8114" s="17">
        <v>1</v>
      </c>
      <c r="F8114" s="18">
        <v>5.8</v>
      </c>
    </row>
    <row r="8115" spans="2:6" ht="16.5" thickBot="1" x14ac:dyDescent="0.3">
      <c r="B8115" s="14">
        <v>46185</v>
      </c>
      <c r="C8115" s="15" t="s">
        <v>129</v>
      </c>
      <c r="D8115" s="16" t="s">
        <v>385</v>
      </c>
      <c r="E8115" s="17">
        <v>1</v>
      </c>
      <c r="F8115" s="18">
        <v>5.5</v>
      </c>
    </row>
    <row r="8116" spans="2:6" ht="16.5" thickBot="1" x14ac:dyDescent="0.3">
      <c r="B8116" s="14">
        <v>46185</v>
      </c>
      <c r="C8116" s="15" t="s">
        <v>130</v>
      </c>
      <c r="D8116" s="16" t="s">
        <v>386</v>
      </c>
      <c r="E8116" s="17">
        <v>2</v>
      </c>
      <c r="F8116" s="18">
        <v>11.6</v>
      </c>
    </row>
    <row r="8117" spans="2:6" ht="16.5" thickBot="1" x14ac:dyDescent="0.3">
      <c r="B8117" s="14">
        <v>46185</v>
      </c>
      <c r="C8117" s="15" t="s">
        <v>138</v>
      </c>
      <c r="D8117" s="16" t="s">
        <v>394</v>
      </c>
      <c r="E8117" s="17">
        <v>1</v>
      </c>
      <c r="F8117" s="18">
        <v>5.5</v>
      </c>
    </row>
    <row r="8118" spans="2:6" ht="16.5" thickBot="1" x14ac:dyDescent="0.3">
      <c r="B8118" s="14">
        <v>46185</v>
      </c>
      <c r="C8118" s="15" t="s">
        <v>157</v>
      </c>
      <c r="D8118" s="16" t="s">
        <v>413</v>
      </c>
      <c r="E8118" s="17">
        <v>2</v>
      </c>
      <c r="F8118" s="18">
        <v>13</v>
      </c>
    </row>
    <row r="8119" spans="2:6" ht="16.5" thickBot="1" x14ac:dyDescent="0.3">
      <c r="B8119" s="14">
        <v>46185</v>
      </c>
      <c r="C8119" s="15" t="s">
        <v>167</v>
      </c>
      <c r="D8119" s="16" t="s">
        <v>678</v>
      </c>
      <c r="E8119" s="17">
        <v>1</v>
      </c>
      <c r="F8119" s="18">
        <v>5.8</v>
      </c>
    </row>
    <row r="8120" spans="2:6" ht="16.5" thickBot="1" x14ac:dyDescent="0.3">
      <c r="B8120" s="14">
        <v>46185</v>
      </c>
      <c r="C8120" s="15" t="s">
        <v>169</v>
      </c>
      <c r="D8120" s="16" t="s">
        <v>425</v>
      </c>
      <c r="E8120" s="17">
        <v>1</v>
      </c>
      <c r="F8120" s="18">
        <v>6.3</v>
      </c>
    </row>
    <row r="8121" spans="2:6" ht="16.5" thickBot="1" x14ac:dyDescent="0.3">
      <c r="B8121" s="14">
        <v>46185</v>
      </c>
      <c r="C8121" s="15" t="s">
        <v>170</v>
      </c>
      <c r="D8121" s="16" t="s">
        <v>676</v>
      </c>
      <c r="E8121" s="17">
        <v>1</v>
      </c>
      <c r="F8121" s="18">
        <v>5.5</v>
      </c>
    </row>
    <row r="8122" spans="2:6" ht="16.5" thickBot="1" x14ac:dyDescent="0.3">
      <c r="B8122" s="14">
        <v>46185</v>
      </c>
      <c r="C8122" s="15" t="s">
        <v>179</v>
      </c>
      <c r="D8122" s="16" t="s">
        <v>712</v>
      </c>
      <c r="E8122" s="17">
        <v>1</v>
      </c>
      <c r="F8122" s="18">
        <v>5.5</v>
      </c>
    </row>
    <row r="8123" spans="2:6" ht="16.5" thickBot="1" x14ac:dyDescent="0.3">
      <c r="B8123" s="14">
        <v>46185</v>
      </c>
      <c r="C8123" s="15" t="s">
        <v>184</v>
      </c>
      <c r="D8123" s="16" t="s">
        <v>440</v>
      </c>
      <c r="E8123" s="17">
        <v>3</v>
      </c>
      <c r="F8123" s="18">
        <v>16.5</v>
      </c>
    </row>
    <row r="8124" spans="2:6" ht="16.5" thickBot="1" x14ac:dyDescent="0.3">
      <c r="B8124" s="14">
        <v>46185</v>
      </c>
      <c r="C8124" s="15" t="s">
        <v>194</v>
      </c>
      <c r="D8124" s="16" t="s">
        <v>450</v>
      </c>
      <c r="E8124" s="17">
        <v>2</v>
      </c>
      <c r="F8124" s="18">
        <v>13.6</v>
      </c>
    </row>
    <row r="8125" spans="2:6" ht="16.5" thickBot="1" x14ac:dyDescent="0.3">
      <c r="B8125" s="14">
        <v>46185</v>
      </c>
      <c r="C8125" s="15" t="s">
        <v>195</v>
      </c>
      <c r="D8125" s="16" t="s">
        <v>451</v>
      </c>
      <c r="E8125" s="17">
        <v>8</v>
      </c>
      <c r="F8125" s="18">
        <v>46.4</v>
      </c>
    </row>
    <row r="8126" spans="2:6" ht="16.5" thickBot="1" x14ac:dyDescent="0.3">
      <c r="B8126" s="14">
        <v>46185</v>
      </c>
      <c r="C8126" s="15" t="s">
        <v>205</v>
      </c>
      <c r="D8126" s="16" t="s">
        <v>461</v>
      </c>
      <c r="E8126" s="17">
        <v>1</v>
      </c>
      <c r="F8126" s="18">
        <v>5.7</v>
      </c>
    </row>
    <row r="8127" spans="2:6" ht="16.5" thickBot="1" x14ac:dyDescent="0.3">
      <c r="B8127" s="14">
        <v>46185</v>
      </c>
      <c r="C8127" s="15" t="s">
        <v>215</v>
      </c>
      <c r="D8127" s="16" t="s">
        <v>471</v>
      </c>
      <c r="E8127" s="17">
        <v>2</v>
      </c>
      <c r="F8127" s="18">
        <v>13.6</v>
      </c>
    </row>
    <row r="8128" spans="2:6" ht="16.5" thickBot="1" x14ac:dyDescent="0.3">
      <c r="B8128" s="14">
        <v>46185</v>
      </c>
      <c r="C8128" s="15" t="s">
        <v>216</v>
      </c>
      <c r="D8128" s="16" t="s">
        <v>472</v>
      </c>
      <c r="E8128" s="17">
        <v>1</v>
      </c>
      <c r="F8128" s="18">
        <v>6.3</v>
      </c>
    </row>
    <row r="8129" spans="2:6" ht="16.5" thickBot="1" x14ac:dyDescent="0.3">
      <c r="B8129" s="14">
        <v>46185</v>
      </c>
      <c r="C8129" s="15" t="s">
        <v>219</v>
      </c>
      <c r="D8129" s="16" t="s">
        <v>475</v>
      </c>
      <c r="E8129" s="17">
        <v>5</v>
      </c>
      <c r="F8129" s="18">
        <v>31.5</v>
      </c>
    </row>
    <row r="8130" spans="2:6" ht="16.5" thickBot="1" x14ac:dyDescent="0.3">
      <c r="B8130" s="14">
        <v>46185</v>
      </c>
      <c r="C8130" s="15" t="s">
        <v>220</v>
      </c>
      <c r="D8130" s="16" t="s">
        <v>656</v>
      </c>
      <c r="E8130" s="17">
        <v>3</v>
      </c>
      <c r="F8130" s="18">
        <v>16.5</v>
      </c>
    </row>
    <row r="8131" spans="2:6" ht="16.5" thickBot="1" x14ac:dyDescent="0.3">
      <c r="B8131" s="14">
        <v>46185</v>
      </c>
      <c r="C8131" s="15" t="s">
        <v>221</v>
      </c>
      <c r="D8131" s="16" t="s">
        <v>477</v>
      </c>
      <c r="E8131" s="17">
        <v>2</v>
      </c>
      <c r="F8131" s="18">
        <v>12</v>
      </c>
    </row>
    <row r="8132" spans="2:6" ht="16.5" thickBot="1" x14ac:dyDescent="0.3">
      <c r="B8132" s="14">
        <v>46185</v>
      </c>
      <c r="C8132" s="15" t="s">
        <v>223</v>
      </c>
      <c r="D8132" s="16" t="s">
        <v>479</v>
      </c>
      <c r="E8132" s="17">
        <v>3</v>
      </c>
      <c r="F8132" s="18">
        <v>17.399999999999999</v>
      </c>
    </row>
    <row r="8133" spans="2:6" ht="16.5" thickBot="1" x14ac:dyDescent="0.3">
      <c r="B8133" s="14">
        <v>46185</v>
      </c>
      <c r="C8133" s="15" t="s">
        <v>225</v>
      </c>
      <c r="D8133" s="16" t="s">
        <v>481</v>
      </c>
      <c r="E8133" s="17">
        <v>1</v>
      </c>
      <c r="F8133" s="18">
        <v>6.3</v>
      </c>
    </row>
    <row r="8134" spans="2:6" ht="16.5" thickBot="1" x14ac:dyDescent="0.3">
      <c r="B8134" s="14">
        <v>46185</v>
      </c>
      <c r="C8134" s="15" t="s">
        <v>231</v>
      </c>
      <c r="D8134" s="16" t="s">
        <v>487</v>
      </c>
      <c r="E8134" s="17">
        <v>2</v>
      </c>
      <c r="F8134" s="18">
        <v>13.6</v>
      </c>
    </row>
    <row r="8135" spans="2:6" ht="16.5" thickBot="1" x14ac:dyDescent="0.3">
      <c r="B8135" s="14">
        <v>46185</v>
      </c>
      <c r="C8135" s="15" t="s">
        <v>232</v>
      </c>
      <c r="D8135" s="16" t="s">
        <v>488</v>
      </c>
      <c r="E8135" s="17">
        <v>3</v>
      </c>
      <c r="F8135" s="18">
        <v>17.399999999999999</v>
      </c>
    </row>
    <row r="8136" spans="2:6" ht="16.5" thickBot="1" x14ac:dyDescent="0.3">
      <c r="B8136" s="14">
        <v>46185</v>
      </c>
      <c r="C8136" s="15" t="s">
        <v>204</v>
      </c>
      <c r="D8136" s="16" t="s">
        <v>668</v>
      </c>
      <c r="E8136" s="17">
        <v>2</v>
      </c>
      <c r="F8136" s="18">
        <v>16.600000000000001</v>
      </c>
    </row>
    <row r="8137" spans="2:6" ht="16.5" thickBot="1" x14ac:dyDescent="0.3">
      <c r="B8137" s="14">
        <v>46185</v>
      </c>
      <c r="C8137" s="15" t="s">
        <v>116</v>
      </c>
      <c r="D8137" s="16" t="s">
        <v>665</v>
      </c>
      <c r="E8137" s="17">
        <v>2</v>
      </c>
      <c r="F8137" s="18">
        <v>11</v>
      </c>
    </row>
    <row r="8138" spans="2:6" ht="16.5" thickBot="1" x14ac:dyDescent="0.3">
      <c r="B8138" s="14">
        <v>46185</v>
      </c>
      <c r="C8138" s="15" t="s">
        <v>118</v>
      </c>
      <c r="D8138" s="16" t="s">
        <v>649</v>
      </c>
      <c r="E8138" s="17">
        <v>2</v>
      </c>
      <c r="F8138" s="18">
        <v>11</v>
      </c>
    </row>
    <row r="8139" spans="2:6" ht="16.5" thickBot="1" x14ac:dyDescent="0.3">
      <c r="B8139" s="14">
        <v>46185</v>
      </c>
      <c r="C8139" s="15" t="s">
        <v>121</v>
      </c>
      <c r="D8139" s="16" t="s">
        <v>658</v>
      </c>
      <c r="E8139" s="17">
        <v>1</v>
      </c>
      <c r="F8139" s="18">
        <v>5.5</v>
      </c>
    </row>
    <row r="8140" spans="2:6" ht="16.5" thickBot="1" x14ac:dyDescent="0.3">
      <c r="B8140" s="14">
        <v>46185</v>
      </c>
      <c r="C8140" s="15" t="s">
        <v>131</v>
      </c>
      <c r="D8140" s="16" t="s">
        <v>387</v>
      </c>
      <c r="E8140" s="17">
        <v>1</v>
      </c>
      <c r="F8140" s="18">
        <v>5.5</v>
      </c>
    </row>
    <row r="8141" spans="2:6" ht="16.5" thickBot="1" x14ac:dyDescent="0.3">
      <c r="B8141" s="14">
        <v>46185</v>
      </c>
      <c r="C8141" s="15" t="s">
        <v>140</v>
      </c>
      <c r="D8141" s="16" t="s">
        <v>396</v>
      </c>
      <c r="E8141" s="17">
        <v>1</v>
      </c>
      <c r="F8141" s="18">
        <v>5</v>
      </c>
    </row>
    <row r="8142" spans="2:6" ht="16.5" thickBot="1" x14ac:dyDescent="0.3">
      <c r="B8142" s="14">
        <v>46185</v>
      </c>
      <c r="C8142" s="15">
        <v>10</v>
      </c>
      <c r="D8142" s="16" t="s">
        <v>700</v>
      </c>
      <c r="E8142" s="17">
        <v>1</v>
      </c>
      <c r="F8142" s="18">
        <v>1</v>
      </c>
    </row>
    <row r="8143" spans="2:6" ht="15.75" x14ac:dyDescent="0.25">
      <c r="B8143" s="22">
        <v>46185</v>
      </c>
      <c r="C8143" s="23">
        <v>913</v>
      </c>
      <c r="D8143" s="24" t="s">
        <v>8768</v>
      </c>
      <c r="E8143" s="25">
        <v>3</v>
      </c>
      <c r="F8143" s="26">
        <v>4.5</v>
      </c>
    </row>
    <row r="8144" spans="2:6" ht="16.5" thickBot="1" x14ac:dyDescent="0.3">
      <c r="B8144" s="14">
        <v>46185</v>
      </c>
      <c r="C8144" s="15" t="s">
        <v>108</v>
      </c>
      <c r="D8144" s="16" t="s">
        <v>364</v>
      </c>
      <c r="E8144" s="17">
        <v>2</v>
      </c>
      <c r="F8144" s="18">
        <v>11</v>
      </c>
    </row>
    <row r="8145" spans="2:6" ht="16.5" thickBot="1" x14ac:dyDescent="0.3">
      <c r="B8145" s="14">
        <v>46185</v>
      </c>
      <c r="C8145" s="15" t="s">
        <v>110</v>
      </c>
      <c r="D8145" s="16" t="s">
        <v>667</v>
      </c>
      <c r="E8145" s="17">
        <v>1</v>
      </c>
      <c r="F8145" s="18">
        <v>5.8</v>
      </c>
    </row>
    <row r="8146" spans="2:6" ht="16.5" thickBot="1" x14ac:dyDescent="0.3">
      <c r="B8146" s="14">
        <v>46185</v>
      </c>
      <c r="C8146" s="15" t="s">
        <v>111</v>
      </c>
      <c r="D8146" s="16" t="s">
        <v>367</v>
      </c>
      <c r="E8146" s="17">
        <v>3</v>
      </c>
      <c r="F8146" s="18">
        <v>17.399999999999999</v>
      </c>
    </row>
    <row r="8147" spans="2:6" ht="16.5" thickBot="1" x14ac:dyDescent="0.3">
      <c r="B8147" s="14">
        <v>46185</v>
      </c>
      <c r="C8147" s="15" t="s">
        <v>114</v>
      </c>
      <c r="D8147" s="16" t="s">
        <v>370</v>
      </c>
      <c r="E8147" s="17">
        <v>1</v>
      </c>
      <c r="F8147" s="18">
        <v>5.5</v>
      </c>
    </row>
    <row r="8148" spans="2:6" ht="16.5" thickBot="1" x14ac:dyDescent="0.3">
      <c r="B8148" s="14">
        <v>46185</v>
      </c>
      <c r="C8148" s="15" t="s">
        <v>130</v>
      </c>
      <c r="D8148" s="16" t="s">
        <v>386</v>
      </c>
      <c r="E8148" s="17">
        <v>5</v>
      </c>
      <c r="F8148" s="18">
        <v>29</v>
      </c>
    </row>
    <row r="8149" spans="2:6" ht="16.5" thickBot="1" x14ac:dyDescent="0.3">
      <c r="B8149" s="14">
        <v>46185</v>
      </c>
      <c r="C8149" s="15" t="s">
        <v>138</v>
      </c>
      <c r="D8149" s="16" t="s">
        <v>394</v>
      </c>
      <c r="E8149" s="17">
        <v>1</v>
      </c>
      <c r="F8149" s="18">
        <v>5.5</v>
      </c>
    </row>
    <row r="8150" spans="2:6" ht="16.5" thickBot="1" x14ac:dyDescent="0.3">
      <c r="B8150" s="14">
        <v>46185</v>
      </c>
      <c r="C8150" s="15" t="s">
        <v>139</v>
      </c>
      <c r="D8150" s="16" t="s">
        <v>395</v>
      </c>
      <c r="E8150" s="17">
        <v>1</v>
      </c>
      <c r="F8150" s="18">
        <v>5.5</v>
      </c>
    </row>
    <row r="8151" spans="2:6" ht="16.5" thickBot="1" x14ac:dyDescent="0.3">
      <c r="B8151" s="14">
        <v>46185</v>
      </c>
      <c r="C8151" s="15" t="s">
        <v>149</v>
      </c>
      <c r="D8151" s="16" t="s">
        <v>706</v>
      </c>
      <c r="E8151" s="17">
        <v>1</v>
      </c>
      <c r="F8151" s="18">
        <v>5.5</v>
      </c>
    </row>
    <row r="8152" spans="2:6" ht="16.5" thickBot="1" x14ac:dyDescent="0.3">
      <c r="B8152" s="14">
        <v>46185</v>
      </c>
      <c r="C8152" s="15" t="s">
        <v>157</v>
      </c>
      <c r="D8152" s="16" t="s">
        <v>413</v>
      </c>
      <c r="E8152" s="17">
        <v>1</v>
      </c>
      <c r="F8152" s="18">
        <v>6.5</v>
      </c>
    </row>
    <row r="8153" spans="2:6" ht="16.5" thickBot="1" x14ac:dyDescent="0.3">
      <c r="B8153" s="14">
        <v>46185</v>
      </c>
      <c r="C8153" s="15" t="s">
        <v>162</v>
      </c>
      <c r="D8153" s="16" t="s">
        <v>719</v>
      </c>
      <c r="E8153" s="17">
        <v>1</v>
      </c>
      <c r="F8153" s="18">
        <v>6.5</v>
      </c>
    </row>
    <row r="8154" spans="2:6" ht="16.5" thickBot="1" x14ac:dyDescent="0.3">
      <c r="B8154" s="14">
        <v>46185</v>
      </c>
      <c r="C8154" s="15" t="s">
        <v>163</v>
      </c>
      <c r="D8154" s="16" t="s">
        <v>696</v>
      </c>
      <c r="E8154" s="17">
        <v>1</v>
      </c>
      <c r="F8154" s="18">
        <v>5.8</v>
      </c>
    </row>
    <row r="8155" spans="2:6" ht="16.5" thickBot="1" x14ac:dyDescent="0.3">
      <c r="B8155" s="14">
        <v>46185</v>
      </c>
      <c r="C8155" s="15" t="s">
        <v>165</v>
      </c>
      <c r="D8155" s="16" t="s">
        <v>421</v>
      </c>
      <c r="E8155" s="17">
        <v>1</v>
      </c>
      <c r="F8155" s="18">
        <v>6.5</v>
      </c>
    </row>
    <row r="8156" spans="2:6" ht="16.5" thickBot="1" x14ac:dyDescent="0.3">
      <c r="B8156" s="14">
        <v>46185</v>
      </c>
      <c r="C8156" s="15" t="s">
        <v>169</v>
      </c>
      <c r="D8156" s="16" t="s">
        <v>425</v>
      </c>
      <c r="E8156" s="17">
        <v>2</v>
      </c>
      <c r="F8156" s="18">
        <v>12.6</v>
      </c>
    </row>
    <row r="8157" spans="2:6" ht="16.5" thickBot="1" x14ac:dyDescent="0.3">
      <c r="B8157" s="14">
        <v>46185</v>
      </c>
      <c r="C8157" s="15" t="s">
        <v>170</v>
      </c>
      <c r="D8157" s="16" t="s">
        <v>676</v>
      </c>
      <c r="E8157" s="17">
        <v>1</v>
      </c>
      <c r="F8157" s="18">
        <v>5.5</v>
      </c>
    </row>
    <row r="8158" spans="2:6" ht="16.5" thickBot="1" x14ac:dyDescent="0.3">
      <c r="B8158" s="14">
        <v>46185</v>
      </c>
      <c r="C8158" s="15" t="s">
        <v>171</v>
      </c>
      <c r="D8158" s="16" t="s">
        <v>670</v>
      </c>
      <c r="E8158" s="17">
        <v>1</v>
      </c>
      <c r="F8158" s="18">
        <v>6</v>
      </c>
    </row>
    <row r="8159" spans="2:6" ht="16.5" thickBot="1" x14ac:dyDescent="0.3">
      <c r="B8159" s="14">
        <v>46185</v>
      </c>
      <c r="C8159" s="15" t="s">
        <v>181</v>
      </c>
      <c r="D8159" s="16" t="s">
        <v>704</v>
      </c>
      <c r="E8159" s="17">
        <v>10</v>
      </c>
      <c r="F8159" s="18">
        <v>55</v>
      </c>
    </row>
    <row r="8160" spans="2:6" ht="16.5" thickBot="1" x14ac:dyDescent="0.3">
      <c r="B8160" s="14">
        <v>46185</v>
      </c>
      <c r="C8160" s="15" t="s">
        <v>184</v>
      </c>
      <c r="D8160" s="16" t="s">
        <v>440</v>
      </c>
      <c r="E8160" s="17">
        <v>3</v>
      </c>
      <c r="F8160" s="18">
        <v>16.5</v>
      </c>
    </row>
    <row r="8161" spans="2:6" ht="16.5" thickBot="1" x14ac:dyDescent="0.3">
      <c r="B8161" s="14">
        <v>46185</v>
      </c>
      <c r="C8161" s="15" t="s">
        <v>194</v>
      </c>
      <c r="D8161" s="16" t="s">
        <v>450</v>
      </c>
      <c r="E8161" s="17">
        <v>4</v>
      </c>
      <c r="F8161" s="18">
        <v>27.2</v>
      </c>
    </row>
    <row r="8162" spans="2:6" ht="16.5" thickBot="1" x14ac:dyDescent="0.3">
      <c r="B8162" s="14">
        <v>46185</v>
      </c>
      <c r="C8162" s="15" t="s">
        <v>195</v>
      </c>
      <c r="D8162" s="16" t="s">
        <v>451</v>
      </c>
      <c r="E8162" s="17">
        <v>13</v>
      </c>
      <c r="F8162" s="18">
        <v>75.400000000000006</v>
      </c>
    </row>
    <row r="8163" spans="2:6" ht="16.5" thickBot="1" x14ac:dyDescent="0.3">
      <c r="B8163" s="14">
        <v>46185</v>
      </c>
      <c r="C8163" s="15" t="s">
        <v>215</v>
      </c>
      <c r="D8163" s="16" t="s">
        <v>471</v>
      </c>
      <c r="E8163" s="17">
        <v>2</v>
      </c>
      <c r="F8163" s="18">
        <v>13.6</v>
      </c>
    </row>
    <row r="8164" spans="2:6" ht="16.5" thickBot="1" x14ac:dyDescent="0.3">
      <c r="B8164" s="14">
        <v>46185</v>
      </c>
      <c r="C8164" s="15" t="s">
        <v>216</v>
      </c>
      <c r="D8164" s="16" t="s">
        <v>472</v>
      </c>
      <c r="E8164" s="17">
        <v>1</v>
      </c>
      <c r="F8164" s="18">
        <v>6.3</v>
      </c>
    </row>
    <row r="8165" spans="2:6" ht="16.5" thickBot="1" x14ac:dyDescent="0.3">
      <c r="B8165" s="14">
        <v>46185</v>
      </c>
      <c r="C8165" s="15" t="s">
        <v>218</v>
      </c>
      <c r="D8165" s="16" t="s">
        <v>655</v>
      </c>
      <c r="E8165" s="17">
        <v>2</v>
      </c>
      <c r="F8165" s="18">
        <v>11</v>
      </c>
    </row>
    <row r="8166" spans="2:6" ht="16.5" thickBot="1" x14ac:dyDescent="0.3">
      <c r="B8166" s="14">
        <v>46185</v>
      </c>
      <c r="C8166" s="15" t="s">
        <v>219</v>
      </c>
      <c r="D8166" s="16" t="s">
        <v>475</v>
      </c>
      <c r="E8166" s="17">
        <v>4</v>
      </c>
      <c r="F8166" s="18">
        <v>25.2</v>
      </c>
    </row>
    <row r="8167" spans="2:6" ht="16.5" thickBot="1" x14ac:dyDescent="0.3">
      <c r="B8167" s="14">
        <v>46185</v>
      </c>
      <c r="C8167" s="15" t="s">
        <v>220</v>
      </c>
      <c r="D8167" s="16" t="s">
        <v>656</v>
      </c>
      <c r="E8167" s="17">
        <v>2</v>
      </c>
      <c r="F8167" s="18">
        <v>11</v>
      </c>
    </row>
    <row r="8168" spans="2:6" ht="16.5" thickBot="1" x14ac:dyDescent="0.3">
      <c r="B8168" s="14">
        <v>46185</v>
      </c>
      <c r="C8168" s="15" t="s">
        <v>221</v>
      </c>
      <c r="D8168" s="16" t="s">
        <v>477</v>
      </c>
      <c r="E8168" s="17">
        <v>1</v>
      </c>
      <c r="F8168" s="18">
        <v>6</v>
      </c>
    </row>
    <row r="8169" spans="2:6" ht="16.5" thickBot="1" x14ac:dyDescent="0.3">
      <c r="B8169" s="14">
        <v>46185</v>
      </c>
      <c r="C8169" s="15" t="s">
        <v>225</v>
      </c>
      <c r="D8169" s="16" t="s">
        <v>481</v>
      </c>
      <c r="E8169" s="17">
        <v>3</v>
      </c>
      <c r="F8169" s="18">
        <v>18.899999999999999</v>
      </c>
    </row>
    <row r="8170" spans="2:6" ht="16.5" thickBot="1" x14ac:dyDescent="0.3">
      <c r="B8170" s="14">
        <v>46185</v>
      </c>
      <c r="C8170" s="15" t="s">
        <v>230</v>
      </c>
      <c r="D8170" s="16" t="s">
        <v>690</v>
      </c>
      <c r="E8170" s="17">
        <v>1</v>
      </c>
      <c r="F8170" s="18">
        <v>6.5</v>
      </c>
    </row>
    <row r="8171" spans="2:6" ht="16.5" thickBot="1" x14ac:dyDescent="0.3">
      <c r="B8171" s="14">
        <v>46185</v>
      </c>
      <c r="C8171" s="15" t="s">
        <v>231</v>
      </c>
      <c r="D8171" s="16" t="s">
        <v>487</v>
      </c>
      <c r="E8171" s="17">
        <v>5</v>
      </c>
      <c r="F8171" s="18">
        <v>34</v>
      </c>
    </row>
    <row r="8172" spans="2:6" ht="16.5" thickBot="1" x14ac:dyDescent="0.3">
      <c r="B8172" s="14">
        <v>46185</v>
      </c>
      <c r="C8172" s="15" t="s">
        <v>232</v>
      </c>
      <c r="D8172" s="16" t="s">
        <v>488</v>
      </c>
      <c r="E8172" s="17">
        <v>2</v>
      </c>
      <c r="F8172" s="18">
        <v>11.6</v>
      </c>
    </row>
    <row r="8173" spans="2:6" ht="16.5" thickBot="1" x14ac:dyDescent="0.3">
      <c r="B8173" s="14">
        <v>46185</v>
      </c>
      <c r="C8173" s="15" t="s">
        <v>204</v>
      </c>
      <c r="D8173" s="16" t="s">
        <v>668</v>
      </c>
      <c r="E8173" s="17">
        <v>1</v>
      </c>
      <c r="F8173" s="18">
        <v>8.3000000000000007</v>
      </c>
    </row>
    <row r="8174" spans="2:6" ht="32.25" thickBot="1" x14ac:dyDescent="0.3">
      <c r="B8174" s="14">
        <v>46185</v>
      </c>
      <c r="C8174" s="15">
        <v>10206</v>
      </c>
      <c r="D8174" s="16" t="s">
        <v>753</v>
      </c>
      <c r="E8174" s="17">
        <v>1</v>
      </c>
      <c r="F8174" s="18">
        <v>8.9</v>
      </c>
    </row>
    <row r="8175" spans="2:6" ht="16.5" thickBot="1" x14ac:dyDescent="0.3">
      <c r="B8175" s="14">
        <v>46185</v>
      </c>
      <c r="C8175" s="15" t="s">
        <v>116</v>
      </c>
      <c r="D8175" s="16" t="s">
        <v>665</v>
      </c>
      <c r="E8175" s="17">
        <v>2</v>
      </c>
      <c r="F8175" s="18">
        <v>11</v>
      </c>
    </row>
    <row r="8176" spans="2:6" ht="16.5" thickBot="1" x14ac:dyDescent="0.3">
      <c r="B8176" s="14">
        <v>46185</v>
      </c>
      <c r="C8176" s="15" t="s">
        <v>122</v>
      </c>
      <c r="D8176" s="16" t="s">
        <v>650</v>
      </c>
      <c r="E8176" s="17">
        <v>3</v>
      </c>
      <c r="F8176" s="18">
        <v>16.5</v>
      </c>
    </row>
    <row r="8177" spans="2:6" ht="16.5" thickBot="1" x14ac:dyDescent="0.3">
      <c r="B8177" s="14">
        <v>46185</v>
      </c>
      <c r="C8177" s="15" t="s">
        <v>123</v>
      </c>
      <c r="D8177" s="16" t="s">
        <v>651</v>
      </c>
      <c r="E8177" s="17">
        <v>10</v>
      </c>
      <c r="F8177" s="18">
        <v>55</v>
      </c>
    </row>
    <row r="8178" spans="2:6" ht="15.75" x14ac:dyDescent="0.25">
      <c r="B8178" s="22">
        <v>46185</v>
      </c>
      <c r="C8178" s="23" t="s">
        <v>131</v>
      </c>
      <c r="D8178" s="24" t="s">
        <v>387</v>
      </c>
      <c r="E8178" s="25">
        <v>1</v>
      </c>
      <c r="F8178" s="26">
        <v>5.5</v>
      </c>
    </row>
    <row r="8179" spans="2:6" ht="16.5" thickBot="1" x14ac:dyDescent="0.3">
      <c r="B8179" s="14">
        <v>46185</v>
      </c>
      <c r="C8179" s="15" t="s">
        <v>103</v>
      </c>
      <c r="D8179" s="16" t="s">
        <v>653</v>
      </c>
      <c r="E8179" s="17">
        <v>1</v>
      </c>
      <c r="F8179" s="18">
        <v>5.8</v>
      </c>
    </row>
    <row r="8180" spans="2:6" ht="16.5" thickBot="1" x14ac:dyDescent="0.3">
      <c r="B8180" s="14">
        <v>46185</v>
      </c>
      <c r="C8180" s="15" t="s">
        <v>104</v>
      </c>
      <c r="D8180" s="16" t="s">
        <v>360</v>
      </c>
      <c r="E8180" s="17">
        <v>5</v>
      </c>
      <c r="F8180" s="18">
        <v>29</v>
      </c>
    </row>
    <row r="8181" spans="2:6" ht="16.5" thickBot="1" x14ac:dyDescent="0.3">
      <c r="B8181" s="14">
        <v>46185</v>
      </c>
      <c r="C8181" s="15" t="s">
        <v>111</v>
      </c>
      <c r="D8181" s="16" t="s">
        <v>367</v>
      </c>
      <c r="E8181" s="17">
        <v>2</v>
      </c>
      <c r="F8181" s="18">
        <v>11.6</v>
      </c>
    </row>
    <row r="8182" spans="2:6" ht="16.5" thickBot="1" x14ac:dyDescent="0.3">
      <c r="B8182" s="14">
        <v>46185</v>
      </c>
      <c r="C8182" s="15" t="s">
        <v>125</v>
      </c>
      <c r="D8182" s="16" t="s">
        <v>381</v>
      </c>
      <c r="E8182" s="17">
        <v>1</v>
      </c>
      <c r="F8182" s="18">
        <v>5.5</v>
      </c>
    </row>
    <row r="8183" spans="2:6" ht="16.5" thickBot="1" x14ac:dyDescent="0.3">
      <c r="B8183" s="14">
        <v>46185</v>
      </c>
      <c r="C8183" s="15" t="s">
        <v>130</v>
      </c>
      <c r="D8183" s="16" t="s">
        <v>386</v>
      </c>
      <c r="E8183" s="17">
        <v>1</v>
      </c>
      <c r="F8183" s="18">
        <v>5.8</v>
      </c>
    </row>
    <row r="8184" spans="2:6" ht="16.5" thickBot="1" x14ac:dyDescent="0.3">
      <c r="B8184" s="14">
        <v>46185</v>
      </c>
      <c r="C8184" s="15" t="s">
        <v>138</v>
      </c>
      <c r="D8184" s="16" t="s">
        <v>394</v>
      </c>
      <c r="E8184" s="17">
        <v>1</v>
      </c>
      <c r="F8184" s="18">
        <v>5.5</v>
      </c>
    </row>
    <row r="8185" spans="2:6" ht="16.5" thickBot="1" x14ac:dyDescent="0.3">
      <c r="B8185" s="14">
        <v>46185</v>
      </c>
      <c r="C8185" s="15" t="s">
        <v>139</v>
      </c>
      <c r="D8185" s="16" t="s">
        <v>395</v>
      </c>
      <c r="E8185" s="17">
        <v>1</v>
      </c>
      <c r="F8185" s="18">
        <v>5.5</v>
      </c>
    </row>
    <row r="8186" spans="2:6" ht="16.5" thickBot="1" x14ac:dyDescent="0.3">
      <c r="B8186" s="14">
        <v>46185</v>
      </c>
      <c r="C8186" s="15" t="s">
        <v>149</v>
      </c>
      <c r="D8186" s="16" t="s">
        <v>706</v>
      </c>
      <c r="E8186" s="17">
        <v>1</v>
      </c>
      <c r="F8186" s="18">
        <v>5.5</v>
      </c>
    </row>
    <row r="8187" spans="2:6" ht="16.5" thickBot="1" x14ac:dyDescent="0.3">
      <c r="B8187" s="14">
        <v>46185</v>
      </c>
      <c r="C8187" s="15" t="s">
        <v>157</v>
      </c>
      <c r="D8187" s="16" t="s">
        <v>413</v>
      </c>
      <c r="E8187" s="17">
        <v>3</v>
      </c>
      <c r="F8187" s="18">
        <v>19.5</v>
      </c>
    </row>
    <row r="8188" spans="2:6" ht="16.5" thickBot="1" x14ac:dyDescent="0.3">
      <c r="B8188" s="14">
        <v>46185</v>
      </c>
      <c r="C8188" s="15" t="s">
        <v>165</v>
      </c>
      <c r="D8188" s="16" t="s">
        <v>421</v>
      </c>
      <c r="E8188" s="17">
        <v>1</v>
      </c>
      <c r="F8188" s="18">
        <v>6.5</v>
      </c>
    </row>
    <row r="8189" spans="2:6" ht="16.5" thickBot="1" x14ac:dyDescent="0.3">
      <c r="B8189" s="14">
        <v>46185</v>
      </c>
      <c r="C8189" s="15" t="s">
        <v>169</v>
      </c>
      <c r="D8189" s="16" t="s">
        <v>425</v>
      </c>
      <c r="E8189" s="17">
        <v>1</v>
      </c>
      <c r="F8189" s="18">
        <v>6.3</v>
      </c>
    </row>
    <row r="8190" spans="2:6" ht="16.5" thickBot="1" x14ac:dyDescent="0.3">
      <c r="B8190" s="14">
        <v>46185</v>
      </c>
      <c r="C8190" s="15" t="s">
        <v>170</v>
      </c>
      <c r="D8190" s="16" t="s">
        <v>676</v>
      </c>
      <c r="E8190" s="17">
        <v>2</v>
      </c>
      <c r="F8190" s="18">
        <v>11</v>
      </c>
    </row>
    <row r="8191" spans="2:6" ht="16.5" thickBot="1" x14ac:dyDescent="0.3">
      <c r="B8191" s="14">
        <v>46185</v>
      </c>
      <c r="C8191" s="15" t="s">
        <v>176</v>
      </c>
      <c r="D8191" s="16" t="s">
        <v>432</v>
      </c>
      <c r="E8191" s="17">
        <v>1</v>
      </c>
      <c r="F8191" s="18">
        <v>5.8</v>
      </c>
    </row>
    <row r="8192" spans="2:6" ht="16.5" thickBot="1" x14ac:dyDescent="0.3">
      <c r="B8192" s="14">
        <v>46185</v>
      </c>
      <c r="C8192" s="15" t="s">
        <v>191</v>
      </c>
      <c r="D8192" s="16" t="s">
        <v>447</v>
      </c>
      <c r="E8192" s="17">
        <v>2</v>
      </c>
      <c r="F8192" s="18">
        <v>11</v>
      </c>
    </row>
    <row r="8193" spans="2:6" ht="16.5" thickBot="1" x14ac:dyDescent="0.3">
      <c r="B8193" s="14">
        <v>46185</v>
      </c>
      <c r="C8193" s="15" t="s">
        <v>194</v>
      </c>
      <c r="D8193" s="16" t="s">
        <v>450</v>
      </c>
      <c r="E8193" s="17">
        <v>1</v>
      </c>
      <c r="F8193" s="18">
        <v>6.8</v>
      </c>
    </row>
    <row r="8194" spans="2:6" ht="16.5" thickBot="1" x14ac:dyDescent="0.3">
      <c r="B8194" s="14">
        <v>46185</v>
      </c>
      <c r="C8194" s="15" t="s">
        <v>195</v>
      </c>
      <c r="D8194" s="16" t="s">
        <v>451</v>
      </c>
      <c r="E8194" s="17">
        <v>10</v>
      </c>
      <c r="F8194" s="18">
        <v>58</v>
      </c>
    </row>
    <row r="8195" spans="2:6" ht="16.5" thickBot="1" x14ac:dyDescent="0.3">
      <c r="B8195" s="14">
        <v>46185</v>
      </c>
      <c r="C8195" s="15" t="s">
        <v>215</v>
      </c>
      <c r="D8195" s="16" t="s">
        <v>471</v>
      </c>
      <c r="E8195" s="17">
        <v>2</v>
      </c>
      <c r="F8195" s="18">
        <v>13.6</v>
      </c>
    </row>
    <row r="8196" spans="2:6" ht="16.5" thickBot="1" x14ac:dyDescent="0.3">
      <c r="B8196" s="14">
        <v>46185</v>
      </c>
      <c r="C8196" s="15" t="s">
        <v>219</v>
      </c>
      <c r="D8196" s="16" t="s">
        <v>475</v>
      </c>
      <c r="E8196" s="17">
        <v>1</v>
      </c>
      <c r="F8196" s="18">
        <v>6.3</v>
      </c>
    </row>
    <row r="8197" spans="2:6" ht="16.5" thickBot="1" x14ac:dyDescent="0.3">
      <c r="B8197" s="14">
        <v>46185</v>
      </c>
      <c r="C8197" s="15" t="s">
        <v>220</v>
      </c>
      <c r="D8197" s="16" t="s">
        <v>656</v>
      </c>
      <c r="E8197" s="17">
        <v>4</v>
      </c>
      <c r="F8197" s="18">
        <v>22</v>
      </c>
    </row>
    <row r="8198" spans="2:6" ht="16.5" thickBot="1" x14ac:dyDescent="0.3">
      <c r="B8198" s="14">
        <v>46185</v>
      </c>
      <c r="C8198" s="15" t="s">
        <v>226</v>
      </c>
      <c r="D8198" s="16" t="s">
        <v>482</v>
      </c>
      <c r="E8198" s="17">
        <v>1</v>
      </c>
      <c r="F8198" s="18">
        <v>5.8</v>
      </c>
    </row>
    <row r="8199" spans="2:6" ht="16.5" thickBot="1" x14ac:dyDescent="0.3">
      <c r="B8199" s="14">
        <v>46185</v>
      </c>
      <c r="C8199" s="15" t="s">
        <v>230</v>
      </c>
      <c r="D8199" s="16" t="s">
        <v>690</v>
      </c>
      <c r="E8199" s="17">
        <v>1</v>
      </c>
      <c r="F8199" s="18">
        <v>6.5</v>
      </c>
    </row>
    <row r="8200" spans="2:6" ht="16.5" thickBot="1" x14ac:dyDescent="0.3">
      <c r="B8200" s="14">
        <v>46185</v>
      </c>
      <c r="C8200" s="15" t="s">
        <v>231</v>
      </c>
      <c r="D8200" s="16" t="s">
        <v>487</v>
      </c>
      <c r="E8200" s="17">
        <v>1</v>
      </c>
      <c r="F8200" s="18">
        <v>6.8</v>
      </c>
    </row>
    <row r="8201" spans="2:6" ht="16.5" thickBot="1" x14ac:dyDescent="0.3">
      <c r="B8201" s="14">
        <v>46185</v>
      </c>
      <c r="C8201" s="15" t="s">
        <v>232</v>
      </c>
      <c r="D8201" s="16" t="s">
        <v>488</v>
      </c>
      <c r="E8201" s="17">
        <v>2</v>
      </c>
      <c r="F8201" s="18">
        <v>11.6</v>
      </c>
    </row>
    <row r="8202" spans="2:6" ht="16.5" thickBot="1" x14ac:dyDescent="0.3">
      <c r="B8202" s="14">
        <v>46185</v>
      </c>
      <c r="C8202" s="15" t="s">
        <v>197</v>
      </c>
      <c r="D8202" s="16" t="s">
        <v>684</v>
      </c>
      <c r="E8202" s="17">
        <v>1</v>
      </c>
      <c r="F8202" s="18">
        <v>8</v>
      </c>
    </row>
    <row r="8203" spans="2:6" ht="16.5" thickBot="1" x14ac:dyDescent="0.3">
      <c r="B8203" s="14">
        <v>46185</v>
      </c>
      <c r="C8203" s="15">
        <v>10240</v>
      </c>
      <c r="D8203" s="16" t="s">
        <v>766</v>
      </c>
      <c r="E8203" s="17">
        <v>1</v>
      </c>
      <c r="F8203" s="18">
        <v>10</v>
      </c>
    </row>
    <row r="8204" spans="2:6" ht="16.5" thickBot="1" x14ac:dyDescent="0.3">
      <c r="B8204" s="14">
        <v>46185</v>
      </c>
      <c r="C8204" s="15">
        <v>917</v>
      </c>
      <c r="D8204" s="16" t="s">
        <v>8788</v>
      </c>
      <c r="E8204" s="17">
        <v>1</v>
      </c>
      <c r="F8204" s="18">
        <v>4.1399999999999997</v>
      </c>
    </row>
    <row r="8205" spans="2:6" ht="16.5" thickBot="1" x14ac:dyDescent="0.3">
      <c r="B8205" s="14">
        <v>46185</v>
      </c>
      <c r="C8205" s="15" t="s">
        <v>116</v>
      </c>
      <c r="D8205" s="16" t="s">
        <v>665</v>
      </c>
      <c r="E8205" s="17">
        <v>2</v>
      </c>
      <c r="F8205" s="18">
        <v>11</v>
      </c>
    </row>
    <row r="8206" spans="2:6" ht="16.5" thickBot="1" x14ac:dyDescent="0.3">
      <c r="B8206" s="14">
        <v>46185</v>
      </c>
      <c r="C8206" s="15" t="s">
        <v>118</v>
      </c>
      <c r="D8206" s="16" t="s">
        <v>649</v>
      </c>
      <c r="E8206" s="17">
        <v>1</v>
      </c>
      <c r="F8206" s="18">
        <v>5.5</v>
      </c>
    </row>
    <row r="8207" spans="2:6" ht="16.5" thickBot="1" x14ac:dyDescent="0.3">
      <c r="B8207" s="14">
        <v>46185</v>
      </c>
      <c r="C8207" s="15" t="s">
        <v>119</v>
      </c>
      <c r="D8207" s="16" t="s">
        <v>657</v>
      </c>
      <c r="E8207" s="17">
        <v>3</v>
      </c>
      <c r="F8207" s="18">
        <v>16.5</v>
      </c>
    </row>
    <row r="8208" spans="2:6" ht="16.5" thickBot="1" x14ac:dyDescent="0.3">
      <c r="B8208" s="14">
        <v>46185</v>
      </c>
      <c r="C8208" s="15" t="s">
        <v>123</v>
      </c>
      <c r="D8208" s="16" t="s">
        <v>651</v>
      </c>
      <c r="E8208" s="17">
        <v>2</v>
      </c>
      <c r="F8208" s="18">
        <v>11</v>
      </c>
    </row>
    <row r="8209" spans="2:6" ht="16.5" thickBot="1" x14ac:dyDescent="0.3">
      <c r="B8209" s="14">
        <v>46185</v>
      </c>
      <c r="C8209" s="15" t="s">
        <v>131</v>
      </c>
      <c r="D8209" s="16" t="s">
        <v>387</v>
      </c>
      <c r="E8209" s="17">
        <v>1</v>
      </c>
      <c r="F8209" s="18">
        <v>5.5</v>
      </c>
    </row>
    <row r="8210" spans="2:6" ht="16.5" thickBot="1" x14ac:dyDescent="0.3">
      <c r="B8210" s="14">
        <v>46185</v>
      </c>
      <c r="C8210" s="15">
        <v>10</v>
      </c>
      <c r="D8210" s="16" t="s">
        <v>700</v>
      </c>
      <c r="E8210" s="17">
        <v>1</v>
      </c>
      <c r="F8210" s="18">
        <v>1</v>
      </c>
    </row>
    <row r="8211" spans="2:6" ht="16.5" thickBot="1" x14ac:dyDescent="0.3">
      <c r="B8211" s="14">
        <v>46185</v>
      </c>
      <c r="C8211" s="15">
        <v>10009</v>
      </c>
      <c r="D8211" s="16" t="s">
        <v>660</v>
      </c>
      <c r="E8211" s="17">
        <v>2</v>
      </c>
      <c r="F8211" s="18">
        <v>3</v>
      </c>
    </row>
    <row r="8212" spans="2:6" ht="15.75" x14ac:dyDescent="0.25">
      <c r="B8212" s="22">
        <v>46185</v>
      </c>
      <c r="C8212" s="23">
        <v>10224</v>
      </c>
      <c r="D8212" s="24" t="s">
        <v>743</v>
      </c>
      <c r="E8212" s="25">
        <v>1</v>
      </c>
      <c r="F8212" s="26">
        <v>1.2</v>
      </c>
    </row>
    <row r="8213" spans="2:6" ht="16.5" thickBot="1" x14ac:dyDescent="0.3">
      <c r="B8213" s="14">
        <v>46186</v>
      </c>
      <c r="C8213" s="15" t="s">
        <v>103</v>
      </c>
      <c r="D8213" s="16" t="s">
        <v>653</v>
      </c>
      <c r="E8213" s="17">
        <v>1</v>
      </c>
      <c r="F8213" s="18">
        <v>5.8</v>
      </c>
    </row>
    <row r="8214" spans="2:6" ht="16.5" thickBot="1" x14ac:dyDescent="0.3">
      <c r="B8214" s="14">
        <v>46186</v>
      </c>
      <c r="C8214" s="15" t="s">
        <v>104</v>
      </c>
      <c r="D8214" s="16" t="s">
        <v>360</v>
      </c>
      <c r="E8214" s="17">
        <v>2</v>
      </c>
      <c r="F8214" s="18">
        <v>11.6</v>
      </c>
    </row>
    <row r="8215" spans="2:6" ht="16.5" thickBot="1" x14ac:dyDescent="0.3">
      <c r="B8215" s="14">
        <v>46186</v>
      </c>
      <c r="C8215" s="15" t="s">
        <v>110</v>
      </c>
      <c r="D8215" s="16" t="s">
        <v>667</v>
      </c>
      <c r="E8215" s="17">
        <v>1</v>
      </c>
      <c r="F8215" s="18">
        <v>5.8</v>
      </c>
    </row>
    <row r="8216" spans="2:6" ht="16.5" thickBot="1" x14ac:dyDescent="0.3">
      <c r="B8216" s="14">
        <v>46186</v>
      </c>
      <c r="C8216" s="15" t="s">
        <v>111</v>
      </c>
      <c r="D8216" s="16" t="s">
        <v>367</v>
      </c>
      <c r="E8216" s="17">
        <v>1</v>
      </c>
      <c r="F8216" s="18">
        <v>5.8</v>
      </c>
    </row>
    <row r="8217" spans="2:6" ht="16.5" thickBot="1" x14ac:dyDescent="0.3">
      <c r="B8217" s="14">
        <v>46186</v>
      </c>
      <c r="C8217" s="15" t="s">
        <v>114</v>
      </c>
      <c r="D8217" s="16" t="s">
        <v>370</v>
      </c>
      <c r="E8217" s="17">
        <v>1</v>
      </c>
      <c r="F8217" s="18">
        <v>5.5</v>
      </c>
    </row>
    <row r="8218" spans="2:6" ht="16.5" thickBot="1" x14ac:dyDescent="0.3">
      <c r="B8218" s="14">
        <v>46186</v>
      </c>
      <c r="C8218" s="15" t="s">
        <v>130</v>
      </c>
      <c r="D8218" s="16" t="s">
        <v>386</v>
      </c>
      <c r="E8218" s="17">
        <v>4</v>
      </c>
      <c r="F8218" s="18">
        <v>23.2</v>
      </c>
    </row>
    <row r="8219" spans="2:6" ht="16.5" thickBot="1" x14ac:dyDescent="0.3">
      <c r="B8219" s="14">
        <v>46186</v>
      </c>
      <c r="C8219" s="15" t="s">
        <v>138</v>
      </c>
      <c r="D8219" s="16" t="s">
        <v>394</v>
      </c>
      <c r="E8219" s="17">
        <v>1</v>
      </c>
      <c r="F8219" s="18">
        <v>5.5</v>
      </c>
    </row>
    <row r="8220" spans="2:6" ht="16.5" thickBot="1" x14ac:dyDescent="0.3">
      <c r="B8220" s="14">
        <v>46186</v>
      </c>
      <c r="C8220" s="15" t="s">
        <v>139</v>
      </c>
      <c r="D8220" s="16" t="s">
        <v>395</v>
      </c>
      <c r="E8220" s="17">
        <v>3</v>
      </c>
      <c r="F8220" s="18">
        <v>16.5</v>
      </c>
    </row>
    <row r="8221" spans="2:6" ht="16.5" thickBot="1" x14ac:dyDescent="0.3">
      <c r="B8221" s="14">
        <v>46186</v>
      </c>
      <c r="C8221" s="15" t="s">
        <v>169</v>
      </c>
      <c r="D8221" s="16" t="s">
        <v>425</v>
      </c>
      <c r="E8221" s="17">
        <v>1</v>
      </c>
      <c r="F8221" s="18">
        <v>6.3</v>
      </c>
    </row>
    <row r="8222" spans="2:6" ht="16.5" thickBot="1" x14ac:dyDescent="0.3">
      <c r="B8222" s="14">
        <v>46186</v>
      </c>
      <c r="C8222" s="15" t="s">
        <v>172</v>
      </c>
      <c r="D8222" s="16" t="s">
        <v>643</v>
      </c>
      <c r="E8222" s="17">
        <v>1</v>
      </c>
      <c r="F8222" s="18">
        <v>5.7</v>
      </c>
    </row>
    <row r="8223" spans="2:6" ht="16.5" thickBot="1" x14ac:dyDescent="0.3">
      <c r="B8223" s="14">
        <v>46186</v>
      </c>
      <c r="C8223" s="15" t="s">
        <v>174</v>
      </c>
      <c r="D8223" s="16" t="s">
        <v>661</v>
      </c>
      <c r="E8223" s="17">
        <v>1</v>
      </c>
      <c r="F8223" s="18">
        <v>5.8</v>
      </c>
    </row>
    <row r="8224" spans="2:6" ht="16.5" thickBot="1" x14ac:dyDescent="0.3">
      <c r="B8224" s="14">
        <v>46186</v>
      </c>
      <c r="C8224" s="15" t="s">
        <v>179</v>
      </c>
      <c r="D8224" s="16" t="s">
        <v>712</v>
      </c>
      <c r="E8224" s="17">
        <v>2</v>
      </c>
      <c r="F8224" s="18">
        <v>11</v>
      </c>
    </row>
    <row r="8225" spans="2:6" ht="16.5" thickBot="1" x14ac:dyDescent="0.3">
      <c r="B8225" s="14">
        <v>46186</v>
      </c>
      <c r="C8225" s="15" t="s">
        <v>184</v>
      </c>
      <c r="D8225" s="16" t="s">
        <v>440</v>
      </c>
      <c r="E8225" s="17">
        <v>1</v>
      </c>
      <c r="F8225" s="18">
        <v>5.5</v>
      </c>
    </row>
    <row r="8226" spans="2:6" ht="16.5" thickBot="1" x14ac:dyDescent="0.3">
      <c r="B8226" s="14">
        <v>46186</v>
      </c>
      <c r="C8226" s="15" t="s">
        <v>191</v>
      </c>
      <c r="D8226" s="16" t="s">
        <v>447</v>
      </c>
      <c r="E8226" s="17">
        <v>2</v>
      </c>
      <c r="F8226" s="18">
        <v>11</v>
      </c>
    </row>
    <row r="8227" spans="2:6" ht="16.5" thickBot="1" x14ac:dyDescent="0.3">
      <c r="B8227" s="14">
        <v>46186</v>
      </c>
      <c r="C8227" s="15" t="s">
        <v>192</v>
      </c>
      <c r="D8227" s="16" t="s">
        <v>448</v>
      </c>
      <c r="E8227" s="17">
        <v>1</v>
      </c>
      <c r="F8227" s="18">
        <v>5.5</v>
      </c>
    </row>
    <row r="8228" spans="2:6" ht="16.5" thickBot="1" x14ac:dyDescent="0.3">
      <c r="B8228" s="14">
        <v>46186</v>
      </c>
      <c r="C8228" s="15" t="s">
        <v>194</v>
      </c>
      <c r="D8228" s="16" t="s">
        <v>450</v>
      </c>
      <c r="E8228" s="17">
        <v>1</v>
      </c>
      <c r="F8228" s="18">
        <v>6.8</v>
      </c>
    </row>
    <row r="8229" spans="2:6" ht="16.5" thickBot="1" x14ac:dyDescent="0.3">
      <c r="B8229" s="14">
        <v>46186</v>
      </c>
      <c r="C8229" s="15" t="s">
        <v>195</v>
      </c>
      <c r="D8229" s="16" t="s">
        <v>451</v>
      </c>
      <c r="E8229" s="17">
        <v>13</v>
      </c>
      <c r="F8229" s="18">
        <v>75.400000000000006</v>
      </c>
    </row>
    <row r="8230" spans="2:6" ht="16.5" thickBot="1" x14ac:dyDescent="0.3">
      <c r="B8230" s="14">
        <v>46186</v>
      </c>
      <c r="C8230" s="15" t="s">
        <v>201</v>
      </c>
      <c r="D8230" s="16" t="s">
        <v>664</v>
      </c>
      <c r="E8230" s="17">
        <v>2</v>
      </c>
      <c r="F8230" s="18">
        <v>11.6</v>
      </c>
    </row>
    <row r="8231" spans="2:6" ht="16.5" thickBot="1" x14ac:dyDescent="0.3">
      <c r="B8231" s="14">
        <v>46186</v>
      </c>
      <c r="C8231" s="15" t="s">
        <v>205</v>
      </c>
      <c r="D8231" s="16" t="s">
        <v>461</v>
      </c>
      <c r="E8231" s="17">
        <v>2</v>
      </c>
      <c r="F8231" s="18">
        <v>11.4</v>
      </c>
    </row>
    <row r="8232" spans="2:6" ht="32.25" thickBot="1" x14ac:dyDescent="0.3">
      <c r="B8232" s="14">
        <v>46186</v>
      </c>
      <c r="C8232" s="15" t="s">
        <v>207</v>
      </c>
      <c r="D8232" s="16" t="s">
        <v>463</v>
      </c>
      <c r="E8232" s="17">
        <v>2</v>
      </c>
      <c r="F8232" s="18">
        <v>6</v>
      </c>
    </row>
    <row r="8233" spans="2:6" ht="16.5" thickBot="1" x14ac:dyDescent="0.3">
      <c r="B8233" s="14">
        <v>46186</v>
      </c>
      <c r="C8233" s="15" t="s">
        <v>213</v>
      </c>
      <c r="D8233" s="16" t="s">
        <v>469</v>
      </c>
      <c r="E8233" s="17">
        <v>2</v>
      </c>
      <c r="F8233" s="18">
        <v>11.6</v>
      </c>
    </row>
    <row r="8234" spans="2:6" ht="16.5" thickBot="1" x14ac:dyDescent="0.3">
      <c r="B8234" s="14">
        <v>46186</v>
      </c>
      <c r="C8234" s="15" t="s">
        <v>216</v>
      </c>
      <c r="D8234" s="16" t="s">
        <v>472</v>
      </c>
      <c r="E8234" s="17">
        <v>2</v>
      </c>
      <c r="F8234" s="18">
        <v>12.6</v>
      </c>
    </row>
    <row r="8235" spans="2:6" ht="16.5" thickBot="1" x14ac:dyDescent="0.3">
      <c r="B8235" s="14">
        <v>46186</v>
      </c>
      <c r="C8235" s="15" t="s">
        <v>218</v>
      </c>
      <c r="D8235" s="16" t="s">
        <v>655</v>
      </c>
      <c r="E8235" s="17">
        <v>2</v>
      </c>
      <c r="F8235" s="18">
        <v>11</v>
      </c>
    </row>
    <row r="8236" spans="2:6" ht="16.5" thickBot="1" x14ac:dyDescent="0.3">
      <c r="B8236" s="14">
        <v>46186</v>
      </c>
      <c r="C8236" s="15" t="s">
        <v>225</v>
      </c>
      <c r="D8236" s="16" t="s">
        <v>481</v>
      </c>
      <c r="E8236" s="17">
        <v>1</v>
      </c>
      <c r="F8236" s="18">
        <v>6.3</v>
      </c>
    </row>
    <row r="8237" spans="2:6" ht="16.5" thickBot="1" x14ac:dyDescent="0.3">
      <c r="B8237" s="14">
        <v>46186</v>
      </c>
      <c r="C8237" s="15" t="s">
        <v>231</v>
      </c>
      <c r="D8237" s="16" t="s">
        <v>487</v>
      </c>
      <c r="E8237" s="17">
        <v>1</v>
      </c>
      <c r="F8237" s="18">
        <v>6.8</v>
      </c>
    </row>
    <row r="8238" spans="2:6" ht="16.5" thickBot="1" x14ac:dyDescent="0.3">
      <c r="B8238" s="14">
        <v>46186</v>
      </c>
      <c r="C8238" s="15" t="s">
        <v>232</v>
      </c>
      <c r="D8238" s="16" t="s">
        <v>488</v>
      </c>
      <c r="E8238" s="17">
        <v>2</v>
      </c>
      <c r="F8238" s="18">
        <v>11.6</v>
      </c>
    </row>
    <row r="8239" spans="2:6" ht="16.5" thickBot="1" x14ac:dyDescent="0.3">
      <c r="B8239" s="14">
        <v>46186</v>
      </c>
      <c r="C8239" s="15" t="s">
        <v>235</v>
      </c>
      <c r="D8239" s="16" t="s">
        <v>702</v>
      </c>
      <c r="E8239" s="17">
        <v>1</v>
      </c>
      <c r="F8239" s="18">
        <v>5.8</v>
      </c>
    </row>
    <row r="8240" spans="2:6" ht="16.5" thickBot="1" x14ac:dyDescent="0.3">
      <c r="B8240" s="14">
        <v>46186</v>
      </c>
      <c r="C8240" s="15" t="s">
        <v>210</v>
      </c>
      <c r="D8240" s="16" t="s">
        <v>466</v>
      </c>
      <c r="E8240" s="17">
        <v>1</v>
      </c>
      <c r="F8240" s="18">
        <v>2.8</v>
      </c>
    </row>
    <row r="8241" spans="2:6" ht="16.5" thickBot="1" x14ac:dyDescent="0.3">
      <c r="B8241" s="14">
        <v>46186</v>
      </c>
      <c r="C8241" s="15" t="s">
        <v>199</v>
      </c>
      <c r="D8241" s="16" t="s">
        <v>674</v>
      </c>
      <c r="E8241" s="17">
        <v>1</v>
      </c>
      <c r="F8241" s="18">
        <v>8.3000000000000007</v>
      </c>
    </row>
    <row r="8242" spans="2:6" ht="16.5" thickBot="1" x14ac:dyDescent="0.3">
      <c r="B8242" s="14">
        <v>46186</v>
      </c>
      <c r="C8242" s="15" t="s">
        <v>204</v>
      </c>
      <c r="D8242" s="16" t="s">
        <v>668</v>
      </c>
      <c r="E8242" s="17">
        <v>1</v>
      </c>
      <c r="F8242" s="18">
        <v>8.3000000000000007</v>
      </c>
    </row>
    <row r="8243" spans="2:6" ht="16.5" thickBot="1" x14ac:dyDescent="0.3">
      <c r="B8243" s="14">
        <v>46186</v>
      </c>
      <c r="C8243" s="15">
        <v>914</v>
      </c>
      <c r="D8243" s="16" t="s">
        <v>8793</v>
      </c>
      <c r="E8243" s="17">
        <v>1</v>
      </c>
      <c r="F8243" s="18">
        <v>6.9</v>
      </c>
    </row>
    <row r="8244" spans="2:6" ht="16.5" thickBot="1" x14ac:dyDescent="0.3">
      <c r="B8244" s="14">
        <v>46186</v>
      </c>
      <c r="C8244" s="15">
        <v>917</v>
      </c>
      <c r="D8244" s="16" t="s">
        <v>8788</v>
      </c>
      <c r="E8244" s="17">
        <v>1</v>
      </c>
      <c r="F8244" s="18">
        <v>4.1399999999999997</v>
      </c>
    </row>
    <row r="8245" spans="2:6" ht="16.5" thickBot="1" x14ac:dyDescent="0.3">
      <c r="B8245" s="14">
        <v>46186</v>
      </c>
      <c r="C8245" s="15" t="s">
        <v>116</v>
      </c>
      <c r="D8245" s="16" t="s">
        <v>665</v>
      </c>
      <c r="E8245" s="17">
        <v>1</v>
      </c>
      <c r="F8245" s="18">
        <v>5.5</v>
      </c>
    </row>
    <row r="8246" spans="2:6" ht="16.5" thickBot="1" x14ac:dyDescent="0.3">
      <c r="B8246" s="14">
        <v>46186</v>
      </c>
      <c r="C8246" s="15" t="s">
        <v>122</v>
      </c>
      <c r="D8246" s="16" t="s">
        <v>650</v>
      </c>
      <c r="E8246" s="17">
        <v>2</v>
      </c>
      <c r="F8246" s="18">
        <v>11</v>
      </c>
    </row>
    <row r="8247" spans="2:6" ht="16.5" thickBot="1" x14ac:dyDescent="0.3">
      <c r="B8247" s="14">
        <v>46186</v>
      </c>
      <c r="C8247" s="15" t="s">
        <v>131</v>
      </c>
      <c r="D8247" s="16" t="s">
        <v>387</v>
      </c>
      <c r="E8247" s="17">
        <v>1</v>
      </c>
      <c r="F8247" s="18">
        <v>5.5</v>
      </c>
    </row>
    <row r="8248" spans="2:6" ht="16.5" thickBot="1" x14ac:dyDescent="0.3">
      <c r="B8248" s="14">
        <v>46186</v>
      </c>
      <c r="C8248" s="15" t="s">
        <v>140</v>
      </c>
      <c r="D8248" s="16" t="s">
        <v>396</v>
      </c>
      <c r="E8248" s="17">
        <v>10</v>
      </c>
      <c r="F8248" s="18">
        <v>50</v>
      </c>
    </row>
    <row r="8249" spans="2:6" ht="15.75" x14ac:dyDescent="0.25">
      <c r="B8249" s="22">
        <v>46186</v>
      </c>
      <c r="C8249" s="23">
        <v>10224</v>
      </c>
      <c r="D8249" s="24" t="s">
        <v>743</v>
      </c>
      <c r="E8249" s="25">
        <v>1</v>
      </c>
      <c r="F8249" s="26">
        <v>1.2</v>
      </c>
    </row>
    <row r="8250" spans="2:6" ht="16.5" thickBot="1" x14ac:dyDescent="0.3">
      <c r="B8250" s="14">
        <v>46187</v>
      </c>
      <c r="C8250" s="15" t="s">
        <v>103</v>
      </c>
      <c r="D8250" s="16" t="s">
        <v>653</v>
      </c>
      <c r="E8250" s="17">
        <v>3</v>
      </c>
      <c r="F8250" s="18">
        <v>17.399999999999999</v>
      </c>
    </row>
    <row r="8251" spans="2:6" ht="16.5" thickBot="1" x14ac:dyDescent="0.3">
      <c r="B8251" s="14">
        <v>46187</v>
      </c>
      <c r="C8251" s="15" t="s">
        <v>108</v>
      </c>
      <c r="D8251" s="16" t="s">
        <v>364</v>
      </c>
      <c r="E8251" s="17">
        <v>1</v>
      </c>
      <c r="F8251" s="18">
        <v>5.5</v>
      </c>
    </row>
    <row r="8252" spans="2:6" ht="16.5" thickBot="1" x14ac:dyDescent="0.3">
      <c r="B8252" s="14">
        <v>46187</v>
      </c>
      <c r="C8252" s="15" t="s">
        <v>109</v>
      </c>
      <c r="D8252" s="16" t="s">
        <v>724</v>
      </c>
      <c r="E8252" s="17">
        <v>1</v>
      </c>
      <c r="F8252" s="18">
        <v>5.8</v>
      </c>
    </row>
    <row r="8253" spans="2:6" ht="16.5" thickBot="1" x14ac:dyDescent="0.3">
      <c r="B8253" s="14">
        <v>46187</v>
      </c>
      <c r="C8253" s="15" t="s">
        <v>111</v>
      </c>
      <c r="D8253" s="16" t="s">
        <v>367</v>
      </c>
      <c r="E8253" s="17">
        <v>2</v>
      </c>
      <c r="F8253" s="18">
        <v>11.6</v>
      </c>
    </row>
    <row r="8254" spans="2:6" ht="16.5" thickBot="1" x14ac:dyDescent="0.3">
      <c r="B8254" s="14">
        <v>46187</v>
      </c>
      <c r="C8254" s="15" t="s">
        <v>114</v>
      </c>
      <c r="D8254" s="16" t="s">
        <v>370</v>
      </c>
      <c r="E8254" s="17">
        <v>2</v>
      </c>
      <c r="F8254" s="18">
        <v>11</v>
      </c>
    </row>
    <row r="8255" spans="2:6" ht="16.5" thickBot="1" x14ac:dyDescent="0.3">
      <c r="B8255" s="14">
        <v>46187</v>
      </c>
      <c r="C8255" s="15" t="s">
        <v>129</v>
      </c>
      <c r="D8255" s="16" t="s">
        <v>385</v>
      </c>
      <c r="E8255" s="17">
        <v>1</v>
      </c>
      <c r="F8255" s="18">
        <v>5.5</v>
      </c>
    </row>
    <row r="8256" spans="2:6" ht="16.5" thickBot="1" x14ac:dyDescent="0.3">
      <c r="B8256" s="14">
        <v>46187</v>
      </c>
      <c r="C8256" s="15" t="s">
        <v>130</v>
      </c>
      <c r="D8256" s="16" t="s">
        <v>386</v>
      </c>
      <c r="E8256" s="17">
        <v>2</v>
      </c>
      <c r="F8256" s="18">
        <v>11.6</v>
      </c>
    </row>
    <row r="8257" spans="2:6" ht="16.5" thickBot="1" x14ac:dyDescent="0.3">
      <c r="B8257" s="14">
        <v>46187</v>
      </c>
      <c r="C8257" s="15" t="s">
        <v>132</v>
      </c>
      <c r="D8257" s="16" t="s">
        <v>388</v>
      </c>
      <c r="E8257" s="17">
        <v>1</v>
      </c>
      <c r="F8257" s="18">
        <v>5.8</v>
      </c>
    </row>
    <row r="8258" spans="2:6" ht="16.5" thickBot="1" x14ac:dyDescent="0.3">
      <c r="B8258" s="14">
        <v>46187</v>
      </c>
      <c r="C8258" s="15" t="s">
        <v>157</v>
      </c>
      <c r="D8258" s="16" t="s">
        <v>413</v>
      </c>
      <c r="E8258" s="17">
        <v>1</v>
      </c>
      <c r="F8258" s="18">
        <v>6.5</v>
      </c>
    </row>
    <row r="8259" spans="2:6" ht="16.5" thickBot="1" x14ac:dyDescent="0.3">
      <c r="B8259" s="14">
        <v>46187</v>
      </c>
      <c r="C8259" s="15" t="s">
        <v>163</v>
      </c>
      <c r="D8259" s="16" t="s">
        <v>696</v>
      </c>
      <c r="E8259" s="17">
        <v>1</v>
      </c>
      <c r="F8259" s="18">
        <v>5.8</v>
      </c>
    </row>
    <row r="8260" spans="2:6" ht="16.5" thickBot="1" x14ac:dyDescent="0.3">
      <c r="B8260" s="14">
        <v>46187</v>
      </c>
      <c r="C8260" s="15" t="s">
        <v>171</v>
      </c>
      <c r="D8260" s="16" t="s">
        <v>670</v>
      </c>
      <c r="E8260" s="17">
        <v>1</v>
      </c>
      <c r="F8260" s="18">
        <v>6</v>
      </c>
    </row>
    <row r="8261" spans="2:6" ht="16.5" thickBot="1" x14ac:dyDescent="0.3">
      <c r="B8261" s="14">
        <v>46187</v>
      </c>
      <c r="C8261" s="15" t="s">
        <v>172</v>
      </c>
      <c r="D8261" s="16" t="s">
        <v>643</v>
      </c>
      <c r="E8261" s="17">
        <v>1</v>
      </c>
      <c r="F8261" s="18">
        <v>5.7</v>
      </c>
    </row>
    <row r="8262" spans="2:6" ht="16.5" thickBot="1" x14ac:dyDescent="0.3">
      <c r="B8262" s="14">
        <v>46187</v>
      </c>
      <c r="C8262" s="15" t="s">
        <v>179</v>
      </c>
      <c r="D8262" s="16" t="s">
        <v>712</v>
      </c>
      <c r="E8262" s="17">
        <v>1</v>
      </c>
      <c r="F8262" s="18">
        <v>5.5</v>
      </c>
    </row>
    <row r="8263" spans="2:6" ht="16.5" thickBot="1" x14ac:dyDescent="0.3">
      <c r="B8263" s="14">
        <v>46187</v>
      </c>
      <c r="C8263" s="15" t="s">
        <v>184</v>
      </c>
      <c r="D8263" s="16" t="s">
        <v>440</v>
      </c>
      <c r="E8263" s="17">
        <v>3</v>
      </c>
      <c r="F8263" s="18">
        <v>16.5</v>
      </c>
    </row>
    <row r="8264" spans="2:6" ht="16.5" thickBot="1" x14ac:dyDescent="0.3">
      <c r="B8264" s="14">
        <v>46187</v>
      </c>
      <c r="C8264" s="15" t="s">
        <v>191</v>
      </c>
      <c r="D8264" s="16" t="s">
        <v>447</v>
      </c>
      <c r="E8264" s="17">
        <v>1</v>
      </c>
      <c r="F8264" s="18">
        <v>5.5</v>
      </c>
    </row>
    <row r="8265" spans="2:6" ht="16.5" thickBot="1" x14ac:dyDescent="0.3">
      <c r="B8265" s="14">
        <v>46187</v>
      </c>
      <c r="C8265" s="15" t="s">
        <v>194</v>
      </c>
      <c r="D8265" s="16" t="s">
        <v>450</v>
      </c>
      <c r="E8265" s="17">
        <v>4</v>
      </c>
      <c r="F8265" s="18">
        <v>27.2</v>
      </c>
    </row>
    <row r="8266" spans="2:6" ht="16.5" thickBot="1" x14ac:dyDescent="0.3">
      <c r="B8266" s="14">
        <v>46187</v>
      </c>
      <c r="C8266" s="15" t="s">
        <v>195</v>
      </c>
      <c r="D8266" s="16" t="s">
        <v>451</v>
      </c>
      <c r="E8266" s="17">
        <v>11</v>
      </c>
      <c r="F8266" s="18">
        <v>63.8</v>
      </c>
    </row>
    <row r="8267" spans="2:6" ht="16.5" thickBot="1" x14ac:dyDescent="0.3">
      <c r="B8267" s="14">
        <v>46187</v>
      </c>
      <c r="C8267" s="15" t="s">
        <v>201</v>
      </c>
      <c r="D8267" s="16" t="s">
        <v>664</v>
      </c>
      <c r="E8267" s="17">
        <v>3</v>
      </c>
      <c r="F8267" s="18">
        <v>17.399999999999999</v>
      </c>
    </row>
    <row r="8268" spans="2:6" ht="16.5" thickBot="1" x14ac:dyDescent="0.3">
      <c r="B8268" s="14">
        <v>46187</v>
      </c>
      <c r="C8268" s="15" t="s">
        <v>215</v>
      </c>
      <c r="D8268" s="16" t="s">
        <v>471</v>
      </c>
      <c r="E8268" s="17">
        <v>1</v>
      </c>
      <c r="F8268" s="18">
        <v>6.8</v>
      </c>
    </row>
    <row r="8269" spans="2:6" ht="16.5" thickBot="1" x14ac:dyDescent="0.3">
      <c r="B8269" s="14">
        <v>46187</v>
      </c>
      <c r="C8269" s="15" t="s">
        <v>216</v>
      </c>
      <c r="D8269" s="16" t="s">
        <v>472</v>
      </c>
      <c r="E8269" s="17">
        <v>2</v>
      </c>
      <c r="F8269" s="18">
        <v>12.6</v>
      </c>
    </row>
    <row r="8270" spans="2:6" ht="16.5" thickBot="1" x14ac:dyDescent="0.3">
      <c r="B8270" s="14">
        <v>46187</v>
      </c>
      <c r="C8270" s="15" t="s">
        <v>219</v>
      </c>
      <c r="D8270" s="16" t="s">
        <v>475</v>
      </c>
      <c r="E8270" s="17">
        <v>4</v>
      </c>
      <c r="F8270" s="18">
        <v>25.2</v>
      </c>
    </row>
    <row r="8271" spans="2:6" ht="16.5" thickBot="1" x14ac:dyDescent="0.3">
      <c r="B8271" s="14">
        <v>46187</v>
      </c>
      <c r="C8271" s="15" t="s">
        <v>225</v>
      </c>
      <c r="D8271" s="16" t="s">
        <v>481</v>
      </c>
      <c r="E8271" s="17">
        <v>2</v>
      </c>
      <c r="F8271" s="18">
        <v>12.6</v>
      </c>
    </row>
    <row r="8272" spans="2:6" ht="16.5" thickBot="1" x14ac:dyDescent="0.3">
      <c r="B8272" s="14">
        <v>46187</v>
      </c>
      <c r="C8272" s="15" t="s">
        <v>226</v>
      </c>
      <c r="D8272" s="16" t="s">
        <v>482</v>
      </c>
      <c r="E8272" s="17">
        <v>1</v>
      </c>
      <c r="F8272" s="18">
        <v>5.8</v>
      </c>
    </row>
    <row r="8273" spans="2:6" ht="16.5" thickBot="1" x14ac:dyDescent="0.3">
      <c r="B8273" s="14">
        <v>46187</v>
      </c>
      <c r="C8273" s="15" t="s">
        <v>230</v>
      </c>
      <c r="D8273" s="16" t="s">
        <v>690</v>
      </c>
      <c r="E8273" s="17">
        <v>1</v>
      </c>
      <c r="F8273" s="18">
        <v>6.5</v>
      </c>
    </row>
    <row r="8274" spans="2:6" ht="16.5" thickBot="1" x14ac:dyDescent="0.3">
      <c r="B8274" s="14">
        <v>46187</v>
      </c>
      <c r="C8274" s="15" t="s">
        <v>231</v>
      </c>
      <c r="D8274" s="16" t="s">
        <v>487</v>
      </c>
      <c r="E8274" s="17">
        <v>3</v>
      </c>
      <c r="F8274" s="18">
        <v>20.399999999999999</v>
      </c>
    </row>
    <row r="8275" spans="2:6" ht="16.5" thickBot="1" x14ac:dyDescent="0.3">
      <c r="B8275" s="14">
        <v>46187</v>
      </c>
      <c r="C8275" s="15" t="s">
        <v>232</v>
      </c>
      <c r="D8275" s="16" t="s">
        <v>488</v>
      </c>
      <c r="E8275" s="17">
        <v>1</v>
      </c>
      <c r="F8275" s="18">
        <v>5.8</v>
      </c>
    </row>
    <row r="8276" spans="2:6" ht="16.5" thickBot="1" x14ac:dyDescent="0.3">
      <c r="B8276" s="14">
        <v>46187</v>
      </c>
      <c r="C8276" s="15">
        <v>10204</v>
      </c>
      <c r="D8276" s="16" t="s">
        <v>8794</v>
      </c>
      <c r="E8276" s="17">
        <v>2</v>
      </c>
      <c r="F8276" s="18">
        <v>17.8</v>
      </c>
    </row>
    <row r="8277" spans="2:6" ht="16.5" thickBot="1" x14ac:dyDescent="0.3">
      <c r="B8277" s="14">
        <v>46187</v>
      </c>
      <c r="C8277" s="15" t="s">
        <v>116</v>
      </c>
      <c r="D8277" s="16" t="s">
        <v>665</v>
      </c>
      <c r="E8277" s="17">
        <v>2</v>
      </c>
      <c r="F8277" s="18">
        <v>11</v>
      </c>
    </row>
    <row r="8278" spans="2:6" ht="16.5" thickBot="1" x14ac:dyDescent="0.3">
      <c r="B8278" s="14">
        <v>46187</v>
      </c>
      <c r="C8278" s="15" t="s">
        <v>121</v>
      </c>
      <c r="D8278" s="16" t="s">
        <v>658</v>
      </c>
      <c r="E8278" s="17">
        <v>1</v>
      </c>
      <c r="F8278" s="18">
        <v>5.5</v>
      </c>
    </row>
    <row r="8279" spans="2:6" ht="16.5" thickBot="1" x14ac:dyDescent="0.3">
      <c r="B8279" s="14">
        <v>46187</v>
      </c>
      <c r="C8279" s="15" t="s">
        <v>122</v>
      </c>
      <c r="D8279" s="16" t="s">
        <v>650</v>
      </c>
      <c r="E8279" s="17">
        <v>2</v>
      </c>
      <c r="F8279" s="18">
        <v>11</v>
      </c>
    </row>
    <row r="8280" spans="2:6" ht="16.5" thickBot="1" x14ac:dyDescent="0.3">
      <c r="B8280" s="14">
        <v>46187</v>
      </c>
      <c r="C8280" s="15" t="s">
        <v>131</v>
      </c>
      <c r="D8280" s="16" t="s">
        <v>387</v>
      </c>
      <c r="E8280" s="17">
        <v>2</v>
      </c>
      <c r="F8280" s="18">
        <v>11</v>
      </c>
    </row>
    <row r="8281" spans="2:6" ht="16.5" thickBot="1" x14ac:dyDescent="0.3">
      <c r="B8281" s="14">
        <v>46187</v>
      </c>
      <c r="C8281" s="15">
        <v>10</v>
      </c>
      <c r="D8281" s="16" t="s">
        <v>700</v>
      </c>
      <c r="E8281" s="17">
        <v>2</v>
      </c>
      <c r="F8281" s="18">
        <v>2</v>
      </c>
    </row>
    <row r="8282" spans="2:6" ht="16.5" thickBot="1" x14ac:dyDescent="0.3">
      <c r="B8282" s="14">
        <v>46187</v>
      </c>
      <c r="C8282" s="15">
        <v>10194</v>
      </c>
      <c r="D8282" s="16" t="s">
        <v>730</v>
      </c>
      <c r="E8282" s="17">
        <v>1</v>
      </c>
      <c r="F8282" s="18">
        <v>1.7</v>
      </c>
    </row>
    <row r="8283" spans="2:6" ht="15.75" x14ac:dyDescent="0.25">
      <c r="B8283" s="22">
        <v>46187</v>
      </c>
      <c r="C8283" s="23">
        <v>913</v>
      </c>
      <c r="D8283" s="24" t="s">
        <v>8768</v>
      </c>
      <c r="E8283" s="25">
        <v>2</v>
      </c>
      <c r="F8283" s="26">
        <v>3</v>
      </c>
    </row>
    <row r="8284" spans="2:6" ht="16.5" thickBot="1" x14ac:dyDescent="0.3">
      <c r="B8284" s="14">
        <v>46188</v>
      </c>
      <c r="C8284" s="15" t="s">
        <v>103</v>
      </c>
      <c r="D8284" s="16" t="s">
        <v>653</v>
      </c>
      <c r="E8284" s="17">
        <v>1</v>
      </c>
      <c r="F8284" s="18">
        <v>5.8</v>
      </c>
    </row>
    <row r="8285" spans="2:6" ht="16.5" thickBot="1" x14ac:dyDescent="0.3">
      <c r="B8285" s="14">
        <v>46188</v>
      </c>
      <c r="C8285" s="15" t="s">
        <v>104</v>
      </c>
      <c r="D8285" s="16" t="s">
        <v>360</v>
      </c>
      <c r="E8285" s="17">
        <v>1</v>
      </c>
      <c r="F8285" s="18">
        <v>5.8</v>
      </c>
    </row>
    <row r="8286" spans="2:6" ht="16.5" thickBot="1" x14ac:dyDescent="0.3">
      <c r="B8286" s="14">
        <v>46188</v>
      </c>
      <c r="C8286" s="15" t="s">
        <v>108</v>
      </c>
      <c r="D8286" s="16" t="s">
        <v>364</v>
      </c>
      <c r="E8286" s="17">
        <v>1</v>
      </c>
      <c r="F8286" s="18">
        <v>5.5</v>
      </c>
    </row>
    <row r="8287" spans="2:6" ht="16.5" thickBot="1" x14ac:dyDescent="0.3">
      <c r="B8287" s="14">
        <v>46188</v>
      </c>
      <c r="C8287" s="15" t="s">
        <v>109</v>
      </c>
      <c r="D8287" s="16" t="s">
        <v>724</v>
      </c>
      <c r="E8287" s="17">
        <v>2</v>
      </c>
      <c r="F8287" s="18">
        <v>11.6</v>
      </c>
    </row>
    <row r="8288" spans="2:6" ht="16.5" thickBot="1" x14ac:dyDescent="0.3">
      <c r="B8288" s="14">
        <v>46188</v>
      </c>
      <c r="C8288" s="15" t="s">
        <v>132</v>
      </c>
      <c r="D8288" s="16" t="s">
        <v>388</v>
      </c>
      <c r="E8288" s="17">
        <v>2</v>
      </c>
      <c r="F8288" s="18">
        <v>11.6</v>
      </c>
    </row>
    <row r="8289" spans="2:6" ht="16.5" thickBot="1" x14ac:dyDescent="0.3">
      <c r="B8289" s="14">
        <v>46188</v>
      </c>
      <c r="C8289" s="15" t="s">
        <v>139</v>
      </c>
      <c r="D8289" s="16" t="s">
        <v>395</v>
      </c>
      <c r="E8289" s="17">
        <v>2</v>
      </c>
      <c r="F8289" s="18">
        <v>11</v>
      </c>
    </row>
    <row r="8290" spans="2:6" ht="16.5" thickBot="1" x14ac:dyDescent="0.3">
      <c r="B8290" s="14">
        <v>46188</v>
      </c>
      <c r="C8290" s="15" t="s">
        <v>149</v>
      </c>
      <c r="D8290" s="16" t="s">
        <v>706</v>
      </c>
      <c r="E8290" s="17">
        <v>1</v>
      </c>
      <c r="F8290" s="18">
        <v>5.5</v>
      </c>
    </row>
    <row r="8291" spans="2:6" ht="32.25" thickBot="1" x14ac:dyDescent="0.3">
      <c r="B8291" s="14">
        <v>46188</v>
      </c>
      <c r="C8291" s="15" t="s">
        <v>150</v>
      </c>
      <c r="D8291" s="16" t="s">
        <v>406</v>
      </c>
      <c r="E8291" s="17">
        <v>2</v>
      </c>
      <c r="F8291" s="18">
        <v>11</v>
      </c>
    </row>
    <row r="8292" spans="2:6" ht="16.5" thickBot="1" x14ac:dyDescent="0.3">
      <c r="B8292" s="14">
        <v>46188</v>
      </c>
      <c r="C8292" s="15" t="s">
        <v>157</v>
      </c>
      <c r="D8292" s="16" t="s">
        <v>413</v>
      </c>
      <c r="E8292" s="17">
        <v>2</v>
      </c>
      <c r="F8292" s="18">
        <v>13</v>
      </c>
    </row>
    <row r="8293" spans="2:6" ht="16.5" thickBot="1" x14ac:dyDescent="0.3">
      <c r="B8293" s="14">
        <v>46188</v>
      </c>
      <c r="C8293" s="15" t="s">
        <v>160</v>
      </c>
      <c r="D8293" s="16" t="s">
        <v>416</v>
      </c>
      <c r="E8293" s="17">
        <v>1</v>
      </c>
      <c r="F8293" s="18">
        <v>5.8</v>
      </c>
    </row>
    <row r="8294" spans="2:6" ht="16.5" thickBot="1" x14ac:dyDescent="0.3">
      <c r="B8294" s="14">
        <v>46188</v>
      </c>
      <c r="C8294" s="15" t="s">
        <v>162</v>
      </c>
      <c r="D8294" s="16" t="s">
        <v>719</v>
      </c>
      <c r="E8294" s="17">
        <v>2</v>
      </c>
      <c r="F8294" s="18">
        <v>13</v>
      </c>
    </row>
    <row r="8295" spans="2:6" ht="16.5" thickBot="1" x14ac:dyDescent="0.3">
      <c r="B8295" s="14">
        <v>46188</v>
      </c>
      <c r="C8295" s="15" t="s">
        <v>163</v>
      </c>
      <c r="D8295" s="16" t="s">
        <v>696</v>
      </c>
      <c r="E8295" s="17">
        <v>1</v>
      </c>
      <c r="F8295" s="18">
        <v>5.8</v>
      </c>
    </row>
    <row r="8296" spans="2:6" ht="16.5" thickBot="1" x14ac:dyDescent="0.3">
      <c r="B8296" s="14">
        <v>46188</v>
      </c>
      <c r="C8296" s="15" t="s">
        <v>164</v>
      </c>
      <c r="D8296" s="16" t="s">
        <v>420</v>
      </c>
      <c r="E8296" s="17">
        <v>1</v>
      </c>
      <c r="F8296" s="18">
        <v>5.5</v>
      </c>
    </row>
    <row r="8297" spans="2:6" ht="16.5" thickBot="1" x14ac:dyDescent="0.3">
      <c r="B8297" s="14">
        <v>46188</v>
      </c>
      <c r="C8297" s="15" t="s">
        <v>165</v>
      </c>
      <c r="D8297" s="16" t="s">
        <v>421</v>
      </c>
      <c r="E8297" s="17">
        <v>1</v>
      </c>
      <c r="F8297" s="18">
        <v>6.5</v>
      </c>
    </row>
    <row r="8298" spans="2:6" ht="16.5" thickBot="1" x14ac:dyDescent="0.3">
      <c r="B8298" s="14">
        <v>46188</v>
      </c>
      <c r="C8298" s="15" t="s">
        <v>169</v>
      </c>
      <c r="D8298" s="16" t="s">
        <v>425</v>
      </c>
      <c r="E8298" s="17">
        <v>1</v>
      </c>
      <c r="F8298" s="18">
        <v>6.3</v>
      </c>
    </row>
    <row r="8299" spans="2:6" ht="16.5" thickBot="1" x14ac:dyDescent="0.3">
      <c r="B8299" s="14">
        <v>46188</v>
      </c>
      <c r="C8299" s="15" t="s">
        <v>170</v>
      </c>
      <c r="D8299" s="16" t="s">
        <v>676</v>
      </c>
      <c r="E8299" s="17">
        <v>1</v>
      </c>
      <c r="F8299" s="18">
        <v>5.5</v>
      </c>
    </row>
    <row r="8300" spans="2:6" ht="16.5" thickBot="1" x14ac:dyDescent="0.3">
      <c r="B8300" s="14">
        <v>46188</v>
      </c>
      <c r="C8300" s="15" t="s">
        <v>171</v>
      </c>
      <c r="D8300" s="16" t="s">
        <v>670</v>
      </c>
      <c r="E8300" s="17">
        <v>1</v>
      </c>
      <c r="F8300" s="18">
        <v>6</v>
      </c>
    </row>
    <row r="8301" spans="2:6" ht="16.5" thickBot="1" x14ac:dyDescent="0.3">
      <c r="B8301" s="14">
        <v>46188</v>
      </c>
      <c r="C8301" s="15" t="s">
        <v>172</v>
      </c>
      <c r="D8301" s="16" t="s">
        <v>643</v>
      </c>
      <c r="E8301" s="17">
        <v>1</v>
      </c>
      <c r="F8301" s="18">
        <v>5.7</v>
      </c>
    </row>
    <row r="8302" spans="2:6" ht="16.5" thickBot="1" x14ac:dyDescent="0.3">
      <c r="B8302" s="14">
        <v>46188</v>
      </c>
      <c r="C8302" s="15" t="s">
        <v>177</v>
      </c>
      <c r="D8302" s="16" t="s">
        <v>433</v>
      </c>
      <c r="E8302" s="17">
        <v>1</v>
      </c>
      <c r="F8302" s="18">
        <v>5.8</v>
      </c>
    </row>
    <row r="8303" spans="2:6" ht="16.5" thickBot="1" x14ac:dyDescent="0.3">
      <c r="B8303" s="14">
        <v>46188</v>
      </c>
      <c r="C8303" s="15" t="s">
        <v>179</v>
      </c>
      <c r="D8303" s="16" t="s">
        <v>712</v>
      </c>
      <c r="E8303" s="17">
        <v>2</v>
      </c>
      <c r="F8303" s="18">
        <v>11</v>
      </c>
    </row>
    <row r="8304" spans="2:6" ht="16.5" thickBot="1" x14ac:dyDescent="0.3">
      <c r="B8304" s="14">
        <v>46188</v>
      </c>
      <c r="C8304" s="15" t="s">
        <v>184</v>
      </c>
      <c r="D8304" s="16" t="s">
        <v>440</v>
      </c>
      <c r="E8304" s="17">
        <v>1</v>
      </c>
      <c r="F8304" s="18">
        <v>5.5</v>
      </c>
    </row>
    <row r="8305" spans="2:6" ht="16.5" thickBot="1" x14ac:dyDescent="0.3">
      <c r="B8305" s="14">
        <v>46188</v>
      </c>
      <c r="C8305" s="15" t="s">
        <v>194</v>
      </c>
      <c r="D8305" s="16" t="s">
        <v>450</v>
      </c>
      <c r="E8305" s="17">
        <v>1</v>
      </c>
      <c r="F8305" s="18">
        <v>6.8</v>
      </c>
    </row>
    <row r="8306" spans="2:6" ht="16.5" thickBot="1" x14ac:dyDescent="0.3">
      <c r="B8306" s="14">
        <v>46188</v>
      </c>
      <c r="C8306" s="15" t="s">
        <v>195</v>
      </c>
      <c r="D8306" s="16" t="s">
        <v>451</v>
      </c>
      <c r="E8306" s="17">
        <v>7</v>
      </c>
      <c r="F8306" s="18">
        <v>40.6</v>
      </c>
    </row>
    <row r="8307" spans="2:6" ht="16.5" thickBot="1" x14ac:dyDescent="0.3">
      <c r="B8307" s="14">
        <v>46188</v>
      </c>
      <c r="C8307" s="15" t="s">
        <v>196</v>
      </c>
      <c r="D8307" s="16" t="s">
        <v>692</v>
      </c>
      <c r="E8307" s="17">
        <v>1</v>
      </c>
      <c r="F8307" s="18">
        <v>6.5</v>
      </c>
    </row>
    <row r="8308" spans="2:6" ht="16.5" thickBot="1" x14ac:dyDescent="0.3">
      <c r="B8308" s="14">
        <v>46188</v>
      </c>
      <c r="C8308" s="15" t="s">
        <v>214</v>
      </c>
      <c r="D8308" s="16" t="s">
        <v>654</v>
      </c>
      <c r="E8308" s="17">
        <v>2</v>
      </c>
      <c r="F8308" s="18">
        <v>11.6</v>
      </c>
    </row>
    <row r="8309" spans="2:6" ht="16.5" thickBot="1" x14ac:dyDescent="0.3">
      <c r="B8309" s="14">
        <v>46188</v>
      </c>
      <c r="C8309" s="15" t="s">
        <v>216</v>
      </c>
      <c r="D8309" s="16" t="s">
        <v>472</v>
      </c>
      <c r="E8309" s="17">
        <v>2</v>
      </c>
      <c r="F8309" s="18">
        <v>12.6</v>
      </c>
    </row>
    <row r="8310" spans="2:6" ht="16.5" thickBot="1" x14ac:dyDescent="0.3">
      <c r="B8310" s="14">
        <v>46188</v>
      </c>
      <c r="C8310" s="15" t="s">
        <v>218</v>
      </c>
      <c r="D8310" s="16" t="s">
        <v>655</v>
      </c>
      <c r="E8310" s="17">
        <v>2</v>
      </c>
      <c r="F8310" s="18">
        <v>11</v>
      </c>
    </row>
    <row r="8311" spans="2:6" ht="16.5" thickBot="1" x14ac:dyDescent="0.3">
      <c r="B8311" s="14">
        <v>46188</v>
      </c>
      <c r="C8311" s="15" t="s">
        <v>219</v>
      </c>
      <c r="D8311" s="16" t="s">
        <v>475</v>
      </c>
      <c r="E8311" s="17">
        <v>2</v>
      </c>
      <c r="F8311" s="18">
        <v>12.6</v>
      </c>
    </row>
    <row r="8312" spans="2:6" ht="16.5" thickBot="1" x14ac:dyDescent="0.3">
      <c r="B8312" s="14">
        <v>46188</v>
      </c>
      <c r="C8312" s="15" t="s">
        <v>223</v>
      </c>
      <c r="D8312" s="16" t="s">
        <v>479</v>
      </c>
      <c r="E8312" s="17">
        <v>2</v>
      </c>
      <c r="F8312" s="18">
        <v>11.6</v>
      </c>
    </row>
    <row r="8313" spans="2:6" ht="16.5" thickBot="1" x14ac:dyDescent="0.3">
      <c r="B8313" s="14">
        <v>46188</v>
      </c>
      <c r="C8313" s="15" t="s">
        <v>225</v>
      </c>
      <c r="D8313" s="16" t="s">
        <v>481</v>
      </c>
      <c r="E8313" s="17">
        <v>2</v>
      </c>
      <c r="F8313" s="18">
        <v>12.6</v>
      </c>
    </row>
    <row r="8314" spans="2:6" ht="16.5" thickBot="1" x14ac:dyDescent="0.3">
      <c r="B8314" s="14">
        <v>46188</v>
      </c>
      <c r="C8314" s="15" t="s">
        <v>226</v>
      </c>
      <c r="D8314" s="16" t="s">
        <v>482</v>
      </c>
      <c r="E8314" s="17">
        <v>1</v>
      </c>
      <c r="F8314" s="18">
        <v>5.8</v>
      </c>
    </row>
    <row r="8315" spans="2:6" ht="16.5" thickBot="1" x14ac:dyDescent="0.3">
      <c r="B8315" s="14">
        <v>46188</v>
      </c>
      <c r="C8315" s="15" t="s">
        <v>230</v>
      </c>
      <c r="D8315" s="16" t="s">
        <v>690</v>
      </c>
      <c r="E8315" s="17">
        <v>1</v>
      </c>
      <c r="F8315" s="18">
        <v>6.5</v>
      </c>
    </row>
    <row r="8316" spans="2:6" ht="16.5" thickBot="1" x14ac:dyDescent="0.3">
      <c r="B8316" s="14">
        <v>46188</v>
      </c>
      <c r="C8316" s="15" t="s">
        <v>231</v>
      </c>
      <c r="D8316" s="16" t="s">
        <v>487</v>
      </c>
      <c r="E8316" s="17">
        <v>5</v>
      </c>
      <c r="F8316" s="18">
        <v>34</v>
      </c>
    </row>
    <row r="8317" spans="2:6" ht="16.5" thickBot="1" x14ac:dyDescent="0.3">
      <c r="B8317" s="14">
        <v>46188</v>
      </c>
      <c r="C8317" s="15" t="s">
        <v>232</v>
      </c>
      <c r="D8317" s="16" t="s">
        <v>488</v>
      </c>
      <c r="E8317" s="17">
        <v>1</v>
      </c>
      <c r="F8317" s="18">
        <v>5.8</v>
      </c>
    </row>
    <row r="8318" spans="2:6" ht="16.5" thickBot="1" x14ac:dyDescent="0.3">
      <c r="B8318" s="14">
        <v>46188</v>
      </c>
      <c r="C8318" s="15" t="s">
        <v>234</v>
      </c>
      <c r="D8318" s="16" t="s">
        <v>728</v>
      </c>
      <c r="E8318" s="17">
        <v>1</v>
      </c>
      <c r="F8318" s="18">
        <v>6.8</v>
      </c>
    </row>
    <row r="8319" spans="2:6" ht="16.5" thickBot="1" x14ac:dyDescent="0.3">
      <c r="B8319" s="14">
        <v>46188</v>
      </c>
      <c r="C8319" s="15" t="s">
        <v>210</v>
      </c>
      <c r="D8319" s="16" t="s">
        <v>466</v>
      </c>
      <c r="E8319" s="17">
        <v>1</v>
      </c>
      <c r="F8319" s="18">
        <v>2.8</v>
      </c>
    </row>
    <row r="8320" spans="2:6" ht="16.5" thickBot="1" x14ac:dyDescent="0.3">
      <c r="B8320" s="14">
        <v>46188</v>
      </c>
      <c r="C8320" s="15">
        <v>10204</v>
      </c>
      <c r="D8320" s="16" t="s">
        <v>8794</v>
      </c>
      <c r="E8320" s="17">
        <v>2</v>
      </c>
      <c r="F8320" s="18">
        <v>17.8</v>
      </c>
    </row>
    <row r="8321" spans="2:6" ht="16.5" thickBot="1" x14ac:dyDescent="0.3">
      <c r="B8321" s="14">
        <v>46188</v>
      </c>
      <c r="C8321" s="15" t="s">
        <v>120</v>
      </c>
      <c r="D8321" s="16" t="s">
        <v>693</v>
      </c>
      <c r="E8321" s="17">
        <v>3</v>
      </c>
      <c r="F8321" s="18">
        <v>16.5</v>
      </c>
    </row>
    <row r="8322" spans="2:6" ht="16.5" thickBot="1" x14ac:dyDescent="0.3">
      <c r="B8322" s="14">
        <v>46188</v>
      </c>
      <c r="C8322" s="15" t="s">
        <v>122</v>
      </c>
      <c r="D8322" s="16" t="s">
        <v>650</v>
      </c>
      <c r="E8322" s="17">
        <v>6</v>
      </c>
      <c r="F8322" s="18">
        <v>33</v>
      </c>
    </row>
    <row r="8323" spans="2:6" ht="16.5" thickBot="1" x14ac:dyDescent="0.3">
      <c r="B8323" s="14">
        <v>46188</v>
      </c>
      <c r="C8323" s="15" t="s">
        <v>131</v>
      </c>
      <c r="D8323" s="16" t="s">
        <v>387</v>
      </c>
      <c r="E8323" s="17">
        <v>2</v>
      </c>
      <c r="F8323" s="18">
        <v>11</v>
      </c>
    </row>
    <row r="8324" spans="2:6" ht="16.5" thickBot="1" x14ac:dyDescent="0.3">
      <c r="B8324" s="14">
        <v>46188</v>
      </c>
      <c r="C8324" s="15">
        <v>10</v>
      </c>
      <c r="D8324" s="16" t="s">
        <v>700</v>
      </c>
      <c r="E8324" s="17">
        <v>1</v>
      </c>
      <c r="F8324" s="18">
        <v>1</v>
      </c>
    </row>
    <row r="8325" spans="2:6" ht="16.5" thickBot="1" x14ac:dyDescent="0.3">
      <c r="B8325" s="14">
        <v>46188</v>
      </c>
      <c r="C8325" s="15">
        <v>10009</v>
      </c>
      <c r="D8325" s="16" t="s">
        <v>660</v>
      </c>
      <c r="E8325" s="17">
        <v>1</v>
      </c>
      <c r="F8325" s="18">
        <v>1.5</v>
      </c>
    </row>
    <row r="8326" spans="2:6" ht="16.5" thickBot="1" x14ac:dyDescent="0.3">
      <c r="B8326" s="14">
        <v>46188</v>
      </c>
      <c r="C8326" s="15">
        <v>10193</v>
      </c>
      <c r="D8326" s="16" t="s">
        <v>731</v>
      </c>
      <c r="E8326" s="17">
        <v>1</v>
      </c>
      <c r="F8326" s="18">
        <v>2.5</v>
      </c>
    </row>
    <row r="8327" spans="2:6" ht="15.75" x14ac:dyDescent="0.25">
      <c r="B8327" s="22">
        <v>46188</v>
      </c>
      <c r="C8327" s="23">
        <v>922</v>
      </c>
      <c r="D8327" s="24" t="s">
        <v>8795</v>
      </c>
      <c r="E8327" s="25">
        <v>1</v>
      </c>
      <c r="F8327" s="26">
        <v>2</v>
      </c>
    </row>
    <row r="8328" spans="2:6" ht="16.5" thickBot="1" x14ac:dyDescent="0.3">
      <c r="B8328" s="14">
        <v>46189</v>
      </c>
      <c r="C8328" s="15" t="s">
        <v>104</v>
      </c>
      <c r="D8328" s="16" t="s">
        <v>360</v>
      </c>
      <c r="E8328" s="17">
        <v>1</v>
      </c>
      <c r="F8328" s="18">
        <v>5.8</v>
      </c>
    </row>
    <row r="8329" spans="2:6" ht="16.5" thickBot="1" x14ac:dyDescent="0.3">
      <c r="B8329" s="14">
        <v>46189</v>
      </c>
      <c r="C8329" s="15" t="s">
        <v>110</v>
      </c>
      <c r="D8329" s="16" t="s">
        <v>667</v>
      </c>
      <c r="E8329" s="17">
        <v>1</v>
      </c>
      <c r="F8329" s="18">
        <v>5.8</v>
      </c>
    </row>
    <row r="8330" spans="2:6" ht="16.5" thickBot="1" x14ac:dyDescent="0.3">
      <c r="B8330" s="14">
        <v>46189</v>
      </c>
      <c r="C8330" s="15" t="s">
        <v>111</v>
      </c>
      <c r="D8330" s="16" t="s">
        <v>367</v>
      </c>
      <c r="E8330" s="17">
        <v>2</v>
      </c>
      <c r="F8330" s="18">
        <v>11.6</v>
      </c>
    </row>
    <row r="8331" spans="2:6" ht="16.5" thickBot="1" x14ac:dyDescent="0.3">
      <c r="B8331" s="14">
        <v>46189</v>
      </c>
      <c r="C8331" s="15" t="s">
        <v>115</v>
      </c>
      <c r="D8331" s="16" t="s">
        <v>640</v>
      </c>
      <c r="E8331" s="17">
        <v>1</v>
      </c>
      <c r="F8331" s="18">
        <v>5.8</v>
      </c>
    </row>
    <row r="8332" spans="2:6" ht="16.5" thickBot="1" x14ac:dyDescent="0.3">
      <c r="B8332" s="14">
        <v>46189</v>
      </c>
      <c r="C8332" s="15" t="s">
        <v>138</v>
      </c>
      <c r="D8332" s="16" t="s">
        <v>394</v>
      </c>
      <c r="E8332" s="17">
        <v>2</v>
      </c>
      <c r="F8332" s="18">
        <v>11</v>
      </c>
    </row>
    <row r="8333" spans="2:6" ht="16.5" thickBot="1" x14ac:dyDescent="0.3">
      <c r="B8333" s="14">
        <v>46189</v>
      </c>
      <c r="C8333" s="15" t="s">
        <v>157</v>
      </c>
      <c r="D8333" s="16" t="s">
        <v>413</v>
      </c>
      <c r="E8333" s="17">
        <v>3</v>
      </c>
      <c r="F8333" s="18">
        <v>19.5</v>
      </c>
    </row>
    <row r="8334" spans="2:6" ht="16.5" thickBot="1" x14ac:dyDescent="0.3">
      <c r="B8334" s="14">
        <v>46189</v>
      </c>
      <c r="C8334" s="15" t="s">
        <v>160</v>
      </c>
      <c r="D8334" s="16" t="s">
        <v>416</v>
      </c>
      <c r="E8334" s="17">
        <v>3</v>
      </c>
      <c r="F8334" s="18">
        <v>17.399999999999999</v>
      </c>
    </row>
    <row r="8335" spans="2:6" ht="16.5" thickBot="1" x14ac:dyDescent="0.3">
      <c r="B8335" s="14">
        <v>46189</v>
      </c>
      <c r="C8335" s="15" t="s">
        <v>165</v>
      </c>
      <c r="D8335" s="16" t="s">
        <v>421</v>
      </c>
      <c r="E8335" s="17">
        <v>1</v>
      </c>
      <c r="F8335" s="18">
        <v>6.5</v>
      </c>
    </row>
    <row r="8336" spans="2:6" ht="16.5" thickBot="1" x14ac:dyDescent="0.3">
      <c r="B8336" s="14">
        <v>46189</v>
      </c>
      <c r="C8336" s="15" t="s">
        <v>169</v>
      </c>
      <c r="D8336" s="16" t="s">
        <v>425</v>
      </c>
      <c r="E8336" s="17">
        <v>3</v>
      </c>
      <c r="F8336" s="18">
        <v>18.899999999999999</v>
      </c>
    </row>
    <row r="8337" spans="2:6" ht="16.5" thickBot="1" x14ac:dyDescent="0.3">
      <c r="B8337" s="14">
        <v>46189</v>
      </c>
      <c r="C8337" s="15" t="s">
        <v>170</v>
      </c>
      <c r="D8337" s="16" t="s">
        <v>676</v>
      </c>
      <c r="E8337" s="17">
        <v>4</v>
      </c>
      <c r="F8337" s="18">
        <v>22</v>
      </c>
    </row>
    <row r="8338" spans="2:6" ht="16.5" thickBot="1" x14ac:dyDescent="0.3">
      <c r="B8338" s="14">
        <v>46189</v>
      </c>
      <c r="C8338" s="15" t="s">
        <v>172</v>
      </c>
      <c r="D8338" s="16" t="s">
        <v>643</v>
      </c>
      <c r="E8338" s="17">
        <v>1</v>
      </c>
      <c r="F8338" s="18">
        <v>5.7</v>
      </c>
    </row>
    <row r="8339" spans="2:6" ht="16.5" thickBot="1" x14ac:dyDescent="0.3">
      <c r="B8339" s="14">
        <v>46189</v>
      </c>
      <c r="C8339" s="15" t="s">
        <v>179</v>
      </c>
      <c r="D8339" s="16" t="s">
        <v>712</v>
      </c>
      <c r="E8339" s="17">
        <v>2</v>
      </c>
      <c r="F8339" s="18">
        <v>11</v>
      </c>
    </row>
    <row r="8340" spans="2:6" ht="16.5" thickBot="1" x14ac:dyDescent="0.3">
      <c r="B8340" s="14">
        <v>46189</v>
      </c>
      <c r="C8340" s="15" t="s">
        <v>183</v>
      </c>
      <c r="D8340" s="16" t="s">
        <v>439</v>
      </c>
      <c r="E8340" s="17">
        <v>2</v>
      </c>
      <c r="F8340" s="18">
        <v>11</v>
      </c>
    </row>
    <row r="8341" spans="2:6" ht="16.5" thickBot="1" x14ac:dyDescent="0.3">
      <c r="B8341" s="14">
        <v>46189</v>
      </c>
      <c r="C8341" s="15" t="s">
        <v>195</v>
      </c>
      <c r="D8341" s="16" t="s">
        <v>451</v>
      </c>
      <c r="E8341" s="17">
        <v>9</v>
      </c>
      <c r="F8341" s="18">
        <v>52.2</v>
      </c>
    </row>
    <row r="8342" spans="2:6" ht="16.5" thickBot="1" x14ac:dyDescent="0.3">
      <c r="B8342" s="14">
        <v>46189</v>
      </c>
      <c r="C8342" s="15" t="s">
        <v>201</v>
      </c>
      <c r="D8342" s="16" t="s">
        <v>664</v>
      </c>
      <c r="E8342" s="17">
        <v>2</v>
      </c>
      <c r="F8342" s="18">
        <v>11.6</v>
      </c>
    </row>
    <row r="8343" spans="2:6" ht="32.25" thickBot="1" x14ac:dyDescent="0.3">
      <c r="B8343" s="14">
        <v>46189</v>
      </c>
      <c r="C8343" s="15" t="s">
        <v>207</v>
      </c>
      <c r="D8343" s="16" t="s">
        <v>463</v>
      </c>
      <c r="E8343" s="17">
        <v>2</v>
      </c>
      <c r="F8343" s="18">
        <v>6</v>
      </c>
    </row>
    <row r="8344" spans="2:6" ht="16.5" thickBot="1" x14ac:dyDescent="0.3">
      <c r="B8344" s="14">
        <v>46189</v>
      </c>
      <c r="C8344" s="15" t="s">
        <v>215</v>
      </c>
      <c r="D8344" s="16" t="s">
        <v>471</v>
      </c>
      <c r="E8344" s="17">
        <v>3</v>
      </c>
      <c r="F8344" s="18">
        <v>20.399999999999999</v>
      </c>
    </row>
    <row r="8345" spans="2:6" ht="16.5" thickBot="1" x14ac:dyDescent="0.3">
      <c r="B8345" s="14">
        <v>46189</v>
      </c>
      <c r="C8345" s="15" t="s">
        <v>216</v>
      </c>
      <c r="D8345" s="16" t="s">
        <v>472</v>
      </c>
      <c r="E8345" s="17">
        <v>2</v>
      </c>
      <c r="F8345" s="18">
        <v>12.6</v>
      </c>
    </row>
    <row r="8346" spans="2:6" ht="16.5" thickBot="1" x14ac:dyDescent="0.3">
      <c r="B8346" s="14">
        <v>46189</v>
      </c>
      <c r="C8346" s="15" t="s">
        <v>219</v>
      </c>
      <c r="D8346" s="16" t="s">
        <v>475</v>
      </c>
      <c r="E8346" s="17">
        <v>5</v>
      </c>
      <c r="F8346" s="18">
        <v>31.5</v>
      </c>
    </row>
    <row r="8347" spans="2:6" ht="16.5" thickBot="1" x14ac:dyDescent="0.3">
      <c r="B8347" s="14">
        <v>46189</v>
      </c>
      <c r="C8347" s="15" t="s">
        <v>225</v>
      </c>
      <c r="D8347" s="16" t="s">
        <v>481</v>
      </c>
      <c r="E8347" s="17">
        <v>1</v>
      </c>
      <c r="F8347" s="18">
        <v>6.3</v>
      </c>
    </row>
    <row r="8348" spans="2:6" ht="16.5" thickBot="1" x14ac:dyDescent="0.3">
      <c r="B8348" s="14">
        <v>46189</v>
      </c>
      <c r="C8348" s="15" t="s">
        <v>227</v>
      </c>
      <c r="D8348" s="16" t="s">
        <v>483</v>
      </c>
      <c r="E8348" s="17">
        <v>1</v>
      </c>
      <c r="F8348" s="18">
        <v>6.5</v>
      </c>
    </row>
    <row r="8349" spans="2:6" ht="16.5" thickBot="1" x14ac:dyDescent="0.3">
      <c r="B8349" s="14">
        <v>46189</v>
      </c>
      <c r="C8349" s="15" t="s">
        <v>234</v>
      </c>
      <c r="D8349" s="16" t="s">
        <v>728</v>
      </c>
      <c r="E8349" s="17">
        <v>1</v>
      </c>
      <c r="F8349" s="18">
        <v>6.8</v>
      </c>
    </row>
    <row r="8350" spans="2:6" ht="16.5" thickBot="1" x14ac:dyDescent="0.3">
      <c r="B8350" s="14">
        <v>46189</v>
      </c>
      <c r="C8350" s="15" t="s">
        <v>235</v>
      </c>
      <c r="D8350" s="16" t="s">
        <v>702</v>
      </c>
      <c r="E8350" s="17">
        <v>1</v>
      </c>
      <c r="F8350" s="18">
        <v>5.8</v>
      </c>
    </row>
    <row r="8351" spans="2:6" ht="16.5" thickBot="1" x14ac:dyDescent="0.3">
      <c r="B8351" s="14">
        <v>46189</v>
      </c>
      <c r="C8351" s="15" t="s">
        <v>211</v>
      </c>
      <c r="D8351" s="16" t="s">
        <v>467</v>
      </c>
      <c r="E8351" s="17">
        <v>1</v>
      </c>
      <c r="F8351" s="18">
        <v>4.5999999999999996</v>
      </c>
    </row>
    <row r="8352" spans="2:6" ht="16.5" thickBot="1" x14ac:dyDescent="0.3">
      <c r="B8352" s="14">
        <v>46189</v>
      </c>
      <c r="C8352" s="15" t="s">
        <v>199</v>
      </c>
      <c r="D8352" s="16" t="s">
        <v>674</v>
      </c>
      <c r="E8352" s="17">
        <v>1</v>
      </c>
      <c r="F8352" s="18">
        <v>8.3000000000000007</v>
      </c>
    </row>
    <row r="8353" spans="2:6" ht="16.5" thickBot="1" x14ac:dyDescent="0.3">
      <c r="B8353" s="14">
        <v>46189</v>
      </c>
      <c r="C8353" s="15" t="s">
        <v>204</v>
      </c>
      <c r="D8353" s="16" t="s">
        <v>668</v>
      </c>
      <c r="E8353" s="17">
        <v>1</v>
      </c>
      <c r="F8353" s="18">
        <v>8.3000000000000007</v>
      </c>
    </row>
    <row r="8354" spans="2:6" ht="16.5" thickBot="1" x14ac:dyDescent="0.3">
      <c r="B8354" s="14">
        <v>46189</v>
      </c>
      <c r="C8354" s="15">
        <v>10046</v>
      </c>
      <c r="D8354" s="16" t="s">
        <v>683</v>
      </c>
      <c r="E8354" s="17">
        <v>1</v>
      </c>
      <c r="F8354" s="18">
        <v>9.4</v>
      </c>
    </row>
    <row r="8355" spans="2:6" ht="16.5" thickBot="1" x14ac:dyDescent="0.3">
      <c r="B8355" s="14">
        <v>46189</v>
      </c>
      <c r="C8355" s="15">
        <v>10047</v>
      </c>
      <c r="D8355" s="16" t="s">
        <v>680</v>
      </c>
      <c r="E8355" s="17">
        <v>1</v>
      </c>
      <c r="F8355" s="18">
        <v>7.9</v>
      </c>
    </row>
    <row r="8356" spans="2:6" ht="16.5" thickBot="1" x14ac:dyDescent="0.3">
      <c r="B8356" s="14">
        <v>46189</v>
      </c>
      <c r="C8356" s="15" t="s">
        <v>116</v>
      </c>
      <c r="D8356" s="16" t="s">
        <v>665</v>
      </c>
      <c r="E8356" s="17">
        <v>2</v>
      </c>
      <c r="F8356" s="18">
        <v>11</v>
      </c>
    </row>
    <row r="8357" spans="2:6" ht="16.5" thickBot="1" x14ac:dyDescent="0.3">
      <c r="B8357" s="14">
        <v>46189</v>
      </c>
      <c r="C8357" s="15" t="s">
        <v>122</v>
      </c>
      <c r="D8357" s="16" t="s">
        <v>650</v>
      </c>
      <c r="E8357" s="17">
        <v>5</v>
      </c>
      <c r="F8357" s="18">
        <v>27.5</v>
      </c>
    </row>
    <row r="8358" spans="2:6" ht="16.5" thickBot="1" x14ac:dyDescent="0.3">
      <c r="B8358" s="14">
        <v>46189</v>
      </c>
      <c r="C8358" s="15" t="s">
        <v>123</v>
      </c>
      <c r="D8358" s="16" t="s">
        <v>651</v>
      </c>
      <c r="E8358" s="17">
        <v>10</v>
      </c>
      <c r="F8358" s="18">
        <v>55</v>
      </c>
    </row>
    <row r="8359" spans="2:6" ht="16.5" thickBot="1" x14ac:dyDescent="0.3">
      <c r="B8359" s="14">
        <v>46189</v>
      </c>
      <c r="C8359" s="15" t="s">
        <v>131</v>
      </c>
      <c r="D8359" s="16" t="s">
        <v>387</v>
      </c>
      <c r="E8359" s="17">
        <v>2</v>
      </c>
      <c r="F8359" s="18">
        <v>11</v>
      </c>
    </row>
    <row r="8360" spans="2:6" ht="16.5" thickBot="1" x14ac:dyDescent="0.3">
      <c r="B8360" s="14">
        <v>46189</v>
      </c>
      <c r="C8360" s="15">
        <v>10</v>
      </c>
      <c r="D8360" s="16" t="s">
        <v>700</v>
      </c>
      <c r="E8360" s="17">
        <v>1</v>
      </c>
      <c r="F8360" s="18">
        <v>1</v>
      </c>
    </row>
    <row r="8361" spans="2:6" ht="16.5" thickBot="1" x14ac:dyDescent="0.3">
      <c r="B8361" s="14">
        <v>46189</v>
      </c>
      <c r="C8361" s="15">
        <v>10194</v>
      </c>
      <c r="D8361" s="16" t="s">
        <v>730</v>
      </c>
      <c r="E8361" s="17">
        <v>1</v>
      </c>
      <c r="F8361" s="18">
        <v>1.7</v>
      </c>
    </row>
    <row r="8362" spans="2:6" ht="15.75" x14ac:dyDescent="0.25">
      <c r="B8362" s="22">
        <v>46189</v>
      </c>
      <c r="C8362" s="23">
        <v>10224</v>
      </c>
      <c r="D8362" s="24" t="s">
        <v>743</v>
      </c>
      <c r="E8362" s="25">
        <v>1</v>
      </c>
      <c r="F8362" s="26">
        <v>1.2</v>
      </c>
    </row>
    <row r="8363" spans="2:6" ht="16.5" thickBot="1" x14ac:dyDescent="0.3">
      <c r="B8363" s="14">
        <v>46190</v>
      </c>
      <c r="C8363" s="15" t="s">
        <v>103</v>
      </c>
      <c r="D8363" s="16" t="s">
        <v>653</v>
      </c>
      <c r="E8363" s="17">
        <v>3</v>
      </c>
      <c r="F8363" s="18">
        <v>17.399999999999999</v>
      </c>
    </row>
    <row r="8364" spans="2:6" ht="16.5" thickBot="1" x14ac:dyDescent="0.3">
      <c r="B8364" s="14">
        <v>46190</v>
      </c>
      <c r="C8364" s="15" t="s">
        <v>108</v>
      </c>
      <c r="D8364" s="16" t="s">
        <v>364</v>
      </c>
      <c r="E8364" s="17">
        <v>1</v>
      </c>
      <c r="F8364" s="18">
        <v>5.5</v>
      </c>
    </row>
    <row r="8365" spans="2:6" ht="16.5" thickBot="1" x14ac:dyDescent="0.3">
      <c r="B8365" s="14">
        <v>46190</v>
      </c>
      <c r="C8365" s="15" t="s">
        <v>109</v>
      </c>
      <c r="D8365" s="16" t="s">
        <v>724</v>
      </c>
      <c r="E8365" s="17">
        <v>1</v>
      </c>
      <c r="F8365" s="18">
        <v>5.8</v>
      </c>
    </row>
    <row r="8366" spans="2:6" ht="16.5" thickBot="1" x14ac:dyDescent="0.3">
      <c r="B8366" s="14">
        <v>46190</v>
      </c>
      <c r="C8366" s="15" t="s">
        <v>110</v>
      </c>
      <c r="D8366" s="16" t="s">
        <v>667</v>
      </c>
      <c r="E8366" s="17">
        <v>1</v>
      </c>
      <c r="F8366" s="18">
        <v>5.8</v>
      </c>
    </row>
    <row r="8367" spans="2:6" ht="16.5" thickBot="1" x14ac:dyDescent="0.3">
      <c r="B8367" s="14">
        <v>46190</v>
      </c>
      <c r="C8367" s="15" t="s">
        <v>111</v>
      </c>
      <c r="D8367" s="16" t="s">
        <v>367</v>
      </c>
      <c r="E8367" s="17">
        <v>3</v>
      </c>
      <c r="F8367" s="18">
        <v>17.399999999999999</v>
      </c>
    </row>
    <row r="8368" spans="2:6" ht="16.5" thickBot="1" x14ac:dyDescent="0.3">
      <c r="B8368" s="14">
        <v>46190</v>
      </c>
      <c r="C8368" s="15" t="s">
        <v>114</v>
      </c>
      <c r="D8368" s="16" t="s">
        <v>370</v>
      </c>
      <c r="E8368" s="17">
        <v>2</v>
      </c>
      <c r="F8368" s="18">
        <v>11</v>
      </c>
    </row>
    <row r="8369" spans="2:6" ht="16.5" thickBot="1" x14ac:dyDescent="0.3">
      <c r="B8369" s="14">
        <v>46190</v>
      </c>
      <c r="C8369" s="15" t="s">
        <v>132</v>
      </c>
      <c r="D8369" s="16" t="s">
        <v>388</v>
      </c>
      <c r="E8369" s="17">
        <v>1</v>
      </c>
      <c r="F8369" s="18">
        <v>5.8</v>
      </c>
    </row>
    <row r="8370" spans="2:6" ht="16.5" thickBot="1" x14ac:dyDescent="0.3">
      <c r="B8370" s="14">
        <v>46190</v>
      </c>
      <c r="C8370" s="15" t="s">
        <v>157</v>
      </c>
      <c r="D8370" s="16" t="s">
        <v>413</v>
      </c>
      <c r="E8370" s="17">
        <v>1</v>
      </c>
      <c r="F8370" s="18">
        <v>6.5</v>
      </c>
    </row>
    <row r="8371" spans="2:6" ht="16.5" thickBot="1" x14ac:dyDescent="0.3">
      <c r="B8371" s="14">
        <v>46190</v>
      </c>
      <c r="C8371" s="15" t="s">
        <v>160</v>
      </c>
      <c r="D8371" s="16" t="s">
        <v>416</v>
      </c>
      <c r="E8371" s="17">
        <v>1</v>
      </c>
      <c r="F8371" s="18">
        <v>5.8</v>
      </c>
    </row>
    <row r="8372" spans="2:6" ht="16.5" thickBot="1" x14ac:dyDescent="0.3">
      <c r="B8372" s="14">
        <v>46190</v>
      </c>
      <c r="C8372" s="15" t="s">
        <v>164</v>
      </c>
      <c r="D8372" s="16" t="s">
        <v>420</v>
      </c>
      <c r="E8372" s="17">
        <v>1</v>
      </c>
      <c r="F8372" s="18">
        <v>5.5</v>
      </c>
    </row>
    <row r="8373" spans="2:6" ht="16.5" thickBot="1" x14ac:dyDescent="0.3">
      <c r="B8373" s="14">
        <v>46190</v>
      </c>
      <c r="C8373" s="15" t="s">
        <v>165</v>
      </c>
      <c r="D8373" s="16" t="s">
        <v>421</v>
      </c>
      <c r="E8373" s="17">
        <v>1</v>
      </c>
      <c r="F8373" s="18">
        <v>6.5</v>
      </c>
    </row>
    <row r="8374" spans="2:6" ht="16.5" thickBot="1" x14ac:dyDescent="0.3">
      <c r="B8374" s="14">
        <v>46190</v>
      </c>
      <c r="C8374" s="15" t="s">
        <v>169</v>
      </c>
      <c r="D8374" s="16" t="s">
        <v>425</v>
      </c>
      <c r="E8374" s="17">
        <v>1</v>
      </c>
      <c r="F8374" s="18">
        <v>6.3</v>
      </c>
    </row>
    <row r="8375" spans="2:6" ht="16.5" thickBot="1" x14ac:dyDescent="0.3">
      <c r="B8375" s="14">
        <v>46190</v>
      </c>
      <c r="C8375" s="15" t="s">
        <v>172</v>
      </c>
      <c r="D8375" s="16" t="s">
        <v>643</v>
      </c>
      <c r="E8375" s="17">
        <v>1</v>
      </c>
      <c r="F8375" s="18">
        <v>5.7</v>
      </c>
    </row>
    <row r="8376" spans="2:6" ht="16.5" thickBot="1" x14ac:dyDescent="0.3">
      <c r="B8376" s="14">
        <v>46190</v>
      </c>
      <c r="C8376" s="15" t="s">
        <v>174</v>
      </c>
      <c r="D8376" s="16" t="s">
        <v>661</v>
      </c>
      <c r="E8376" s="17">
        <v>2</v>
      </c>
      <c r="F8376" s="18">
        <v>11.6</v>
      </c>
    </row>
    <row r="8377" spans="2:6" ht="16.5" thickBot="1" x14ac:dyDescent="0.3">
      <c r="B8377" s="14">
        <v>46190</v>
      </c>
      <c r="C8377" s="15" t="s">
        <v>179</v>
      </c>
      <c r="D8377" s="16" t="s">
        <v>712</v>
      </c>
      <c r="E8377" s="17">
        <v>1</v>
      </c>
      <c r="F8377" s="18">
        <v>5.5</v>
      </c>
    </row>
    <row r="8378" spans="2:6" ht="16.5" thickBot="1" x14ac:dyDescent="0.3">
      <c r="B8378" s="14">
        <v>46190</v>
      </c>
      <c r="C8378" s="15" t="s">
        <v>184</v>
      </c>
      <c r="D8378" s="16" t="s">
        <v>440</v>
      </c>
      <c r="E8378" s="17">
        <v>1</v>
      </c>
      <c r="F8378" s="18">
        <v>5.5</v>
      </c>
    </row>
    <row r="8379" spans="2:6" ht="16.5" thickBot="1" x14ac:dyDescent="0.3">
      <c r="B8379" s="14">
        <v>46190</v>
      </c>
      <c r="C8379" s="15" t="s">
        <v>192</v>
      </c>
      <c r="D8379" s="16" t="s">
        <v>448</v>
      </c>
      <c r="E8379" s="17">
        <v>1</v>
      </c>
      <c r="F8379" s="18">
        <v>5.5</v>
      </c>
    </row>
    <row r="8380" spans="2:6" ht="16.5" thickBot="1" x14ac:dyDescent="0.3">
      <c r="B8380" s="14">
        <v>46190</v>
      </c>
      <c r="C8380" s="15" t="s">
        <v>194</v>
      </c>
      <c r="D8380" s="16" t="s">
        <v>450</v>
      </c>
      <c r="E8380" s="17">
        <v>7</v>
      </c>
      <c r="F8380" s="18">
        <v>47.6</v>
      </c>
    </row>
    <row r="8381" spans="2:6" ht="16.5" thickBot="1" x14ac:dyDescent="0.3">
      <c r="B8381" s="14">
        <v>46190</v>
      </c>
      <c r="C8381" s="15" t="s">
        <v>195</v>
      </c>
      <c r="D8381" s="16" t="s">
        <v>451</v>
      </c>
      <c r="E8381" s="17">
        <v>6</v>
      </c>
      <c r="F8381" s="18">
        <v>34.799999999999997</v>
      </c>
    </row>
    <row r="8382" spans="2:6" ht="16.5" thickBot="1" x14ac:dyDescent="0.3">
      <c r="B8382" s="14">
        <v>46190</v>
      </c>
      <c r="C8382" s="15" t="s">
        <v>196</v>
      </c>
      <c r="D8382" s="16" t="s">
        <v>692</v>
      </c>
      <c r="E8382" s="17">
        <v>1</v>
      </c>
      <c r="F8382" s="18">
        <v>6.5</v>
      </c>
    </row>
    <row r="8383" spans="2:6" ht="16.5" thickBot="1" x14ac:dyDescent="0.3">
      <c r="B8383" s="14">
        <v>46190</v>
      </c>
      <c r="C8383" s="15" t="s">
        <v>201</v>
      </c>
      <c r="D8383" s="16" t="s">
        <v>664</v>
      </c>
      <c r="E8383" s="17">
        <v>2</v>
      </c>
      <c r="F8383" s="18">
        <v>11.6</v>
      </c>
    </row>
    <row r="8384" spans="2:6" ht="16.5" thickBot="1" x14ac:dyDescent="0.3">
      <c r="B8384" s="14">
        <v>46190</v>
      </c>
      <c r="C8384" s="15" t="s">
        <v>213</v>
      </c>
      <c r="D8384" s="16" t="s">
        <v>469</v>
      </c>
      <c r="E8384" s="17">
        <v>1</v>
      </c>
      <c r="F8384" s="18">
        <v>5.8</v>
      </c>
    </row>
    <row r="8385" spans="2:6" ht="16.5" thickBot="1" x14ac:dyDescent="0.3">
      <c r="B8385" s="14">
        <v>46190</v>
      </c>
      <c r="C8385" s="15" t="s">
        <v>215</v>
      </c>
      <c r="D8385" s="16" t="s">
        <v>471</v>
      </c>
      <c r="E8385" s="17">
        <v>2</v>
      </c>
      <c r="F8385" s="18">
        <v>13.6</v>
      </c>
    </row>
    <row r="8386" spans="2:6" ht="16.5" thickBot="1" x14ac:dyDescent="0.3">
      <c r="B8386" s="14">
        <v>46190</v>
      </c>
      <c r="C8386" s="15" t="s">
        <v>216</v>
      </c>
      <c r="D8386" s="16" t="s">
        <v>472</v>
      </c>
      <c r="E8386" s="17">
        <v>2</v>
      </c>
      <c r="F8386" s="18">
        <v>12.6</v>
      </c>
    </row>
    <row r="8387" spans="2:6" ht="16.5" thickBot="1" x14ac:dyDescent="0.3">
      <c r="B8387" s="14">
        <v>46190</v>
      </c>
      <c r="C8387" s="15" t="s">
        <v>218</v>
      </c>
      <c r="D8387" s="16" t="s">
        <v>655</v>
      </c>
      <c r="E8387" s="17">
        <v>2</v>
      </c>
      <c r="F8387" s="18">
        <v>11</v>
      </c>
    </row>
    <row r="8388" spans="2:6" ht="16.5" thickBot="1" x14ac:dyDescent="0.3">
      <c r="B8388" s="14">
        <v>46190</v>
      </c>
      <c r="C8388" s="15" t="s">
        <v>219</v>
      </c>
      <c r="D8388" s="16" t="s">
        <v>475</v>
      </c>
      <c r="E8388" s="17">
        <v>3</v>
      </c>
      <c r="F8388" s="18">
        <v>18.899999999999999</v>
      </c>
    </row>
    <row r="8389" spans="2:6" ht="16.5" thickBot="1" x14ac:dyDescent="0.3">
      <c r="B8389" s="14">
        <v>46190</v>
      </c>
      <c r="C8389" s="15" t="s">
        <v>223</v>
      </c>
      <c r="D8389" s="16" t="s">
        <v>479</v>
      </c>
      <c r="E8389" s="17">
        <v>1</v>
      </c>
      <c r="F8389" s="18">
        <v>5.8</v>
      </c>
    </row>
    <row r="8390" spans="2:6" ht="16.5" thickBot="1" x14ac:dyDescent="0.3">
      <c r="B8390" s="14">
        <v>46190</v>
      </c>
      <c r="C8390" s="15" t="s">
        <v>225</v>
      </c>
      <c r="D8390" s="16" t="s">
        <v>481</v>
      </c>
      <c r="E8390" s="17">
        <v>6</v>
      </c>
      <c r="F8390" s="18">
        <v>37.799999999999997</v>
      </c>
    </row>
    <row r="8391" spans="2:6" ht="16.5" thickBot="1" x14ac:dyDescent="0.3">
      <c r="B8391" s="14">
        <v>46190</v>
      </c>
      <c r="C8391" s="15" t="s">
        <v>227</v>
      </c>
      <c r="D8391" s="16" t="s">
        <v>483</v>
      </c>
      <c r="E8391" s="17">
        <v>2</v>
      </c>
      <c r="F8391" s="18">
        <v>13</v>
      </c>
    </row>
    <row r="8392" spans="2:6" ht="16.5" thickBot="1" x14ac:dyDescent="0.3">
      <c r="B8392" s="14">
        <v>46190</v>
      </c>
      <c r="C8392" s="15" t="s">
        <v>230</v>
      </c>
      <c r="D8392" s="16" t="s">
        <v>690</v>
      </c>
      <c r="E8392" s="17">
        <v>1</v>
      </c>
      <c r="F8392" s="18">
        <v>6.5</v>
      </c>
    </row>
    <row r="8393" spans="2:6" ht="16.5" thickBot="1" x14ac:dyDescent="0.3">
      <c r="B8393" s="14">
        <v>46190</v>
      </c>
      <c r="C8393" s="15" t="s">
        <v>231</v>
      </c>
      <c r="D8393" s="16" t="s">
        <v>487</v>
      </c>
      <c r="E8393" s="17">
        <v>3</v>
      </c>
      <c r="F8393" s="18">
        <v>20.399999999999999</v>
      </c>
    </row>
    <row r="8394" spans="2:6" ht="16.5" thickBot="1" x14ac:dyDescent="0.3">
      <c r="B8394" s="14">
        <v>46190</v>
      </c>
      <c r="C8394" s="15" t="s">
        <v>234</v>
      </c>
      <c r="D8394" s="16" t="s">
        <v>728</v>
      </c>
      <c r="E8394" s="17">
        <v>1</v>
      </c>
      <c r="F8394" s="18">
        <v>6.8</v>
      </c>
    </row>
    <row r="8395" spans="2:6" ht="16.5" thickBot="1" x14ac:dyDescent="0.3">
      <c r="B8395" s="14">
        <v>46190</v>
      </c>
      <c r="C8395" s="15" t="s">
        <v>199</v>
      </c>
      <c r="D8395" s="16" t="s">
        <v>674</v>
      </c>
      <c r="E8395" s="17">
        <v>1</v>
      </c>
      <c r="F8395" s="18">
        <v>8.3000000000000007</v>
      </c>
    </row>
    <row r="8396" spans="2:6" ht="16.5" thickBot="1" x14ac:dyDescent="0.3">
      <c r="B8396" s="14">
        <v>46190</v>
      </c>
      <c r="C8396" s="15" t="s">
        <v>116</v>
      </c>
      <c r="D8396" s="16" t="s">
        <v>665</v>
      </c>
      <c r="E8396" s="17">
        <v>1</v>
      </c>
      <c r="F8396" s="18">
        <v>5.5</v>
      </c>
    </row>
    <row r="8397" spans="2:6" ht="16.5" thickBot="1" x14ac:dyDescent="0.3">
      <c r="B8397" s="14">
        <v>46190</v>
      </c>
      <c r="C8397" s="15" t="s">
        <v>121</v>
      </c>
      <c r="D8397" s="16" t="s">
        <v>658</v>
      </c>
      <c r="E8397" s="17">
        <v>1</v>
      </c>
      <c r="F8397" s="18">
        <v>5.5</v>
      </c>
    </row>
    <row r="8398" spans="2:6" ht="16.5" thickBot="1" x14ac:dyDescent="0.3">
      <c r="B8398" s="14">
        <v>46190</v>
      </c>
      <c r="C8398" s="15" t="s">
        <v>122</v>
      </c>
      <c r="D8398" s="16" t="s">
        <v>650</v>
      </c>
      <c r="E8398" s="17">
        <v>3</v>
      </c>
      <c r="F8398" s="18">
        <v>16.5</v>
      </c>
    </row>
    <row r="8399" spans="2:6" ht="16.5" thickBot="1" x14ac:dyDescent="0.3">
      <c r="B8399" s="14">
        <v>46190</v>
      </c>
      <c r="C8399" s="15" t="s">
        <v>131</v>
      </c>
      <c r="D8399" s="16" t="s">
        <v>387</v>
      </c>
      <c r="E8399" s="17">
        <v>2</v>
      </c>
      <c r="F8399" s="18">
        <v>11</v>
      </c>
    </row>
    <row r="8400" spans="2:6" ht="16.5" thickBot="1" x14ac:dyDescent="0.3">
      <c r="B8400" s="14">
        <v>46190</v>
      </c>
      <c r="C8400" s="15" t="s">
        <v>155</v>
      </c>
      <c r="D8400" s="16" t="s">
        <v>729</v>
      </c>
      <c r="E8400" s="17">
        <v>2</v>
      </c>
      <c r="F8400" s="18">
        <v>10</v>
      </c>
    </row>
    <row r="8401" spans="2:6" ht="16.5" thickBot="1" x14ac:dyDescent="0.3">
      <c r="B8401" s="14">
        <v>46190</v>
      </c>
      <c r="C8401" s="15">
        <v>10</v>
      </c>
      <c r="D8401" s="16" t="s">
        <v>700</v>
      </c>
      <c r="E8401" s="17">
        <v>1</v>
      </c>
      <c r="F8401" s="18">
        <v>1</v>
      </c>
    </row>
    <row r="8402" spans="2:6" ht="16.5" thickBot="1" x14ac:dyDescent="0.3">
      <c r="B8402" s="14">
        <v>46190</v>
      </c>
      <c r="C8402" s="15">
        <v>10009</v>
      </c>
      <c r="D8402" s="16" t="s">
        <v>660</v>
      </c>
      <c r="E8402" s="17">
        <v>1</v>
      </c>
      <c r="F8402" s="18">
        <v>1.5</v>
      </c>
    </row>
    <row r="8403" spans="2:6" ht="15.75" x14ac:dyDescent="0.25">
      <c r="B8403" s="22">
        <v>46190</v>
      </c>
      <c r="C8403" s="23">
        <v>10193</v>
      </c>
      <c r="D8403" s="24" t="s">
        <v>731</v>
      </c>
      <c r="E8403" s="25">
        <v>1</v>
      </c>
      <c r="F8403" s="26">
        <v>2.5</v>
      </c>
    </row>
    <row r="8404" spans="2:6" ht="16.5" thickBot="1" x14ac:dyDescent="0.3">
      <c r="B8404" s="14">
        <v>46193</v>
      </c>
      <c r="C8404" s="15" t="s">
        <v>103</v>
      </c>
      <c r="D8404" s="16" t="s">
        <v>653</v>
      </c>
      <c r="E8404" s="17">
        <v>1</v>
      </c>
      <c r="F8404" s="18">
        <v>5.8</v>
      </c>
    </row>
    <row r="8405" spans="2:6" ht="16.5" thickBot="1" x14ac:dyDescent="0.3">
      <c r="B8405" s="14">
        <v>46193</v>
      </c>
      <c r="C8405" s="15" t="s">
        <v>110</v>
      </c>
      <c r="D8405" s="16" t="s">
        <v>667</v>
      </c>
      <c r="E8405" s="17">
        <v>1</v>
      </c>
      <c r="F8405" s="18">
        <v>5.8</v>
      </c>
    </row>
    <row r="8406" spans="2:6" ht="16.5" thickBot="1" x14ac:dyDescent="0.3">
      <c r="B8406" s="14">
        <v>46193</v>
      </c>
      <c r="C8406" s="15" t="s">
        <v>129</v>
      </c>
      <c r="D8406" s="16" t="s">
        <v>385</v>
      </c>
      <c r="E8406" s="17">
        <v>2</v>
      </c>
      <c r="F8406" s="18">
        <v>11</v>
      </c>
    </row>
    <row r="8407" spans="2:6" ht="16.5" thickBot="1" x14ac:dyDescent="0.3">
      <c r="B8407" s="14">
        <v>46193</v>
      </c>
      <c r="C8407" s="15" t="s">
        <v>132</v>
      </c>
      <c r="D8407" s="16" t="s">
        <v>388</v>
      </c>
      <c r="E8407" s="17">
        <v>1</v>
      </c>
      <c r="F8407" s="18">
        <v>5.8</v>
      </c>
    </row>
    <row r="8408" spans="2:6" ht="16.5" thickBot="1" x14ac:dyDescent="0.3">
      <c r="B8408" s="14">
        <v>46193</v>
      </c>
      <c r="C8408" s="15" t="s">
        <v>157</v>
      </c>
      <c r="D8408" s="16" t="s">
        <v>413</v>
      </c>
      <c r="E8408" s="17">
        <v>2</v>
      </c>
      <c r="F8408" s="18">
        <v>13</v>
      </c>
    </row>
    <row r="8409" spans="2:6" ht="16.5" thickBot="1" x14ac:dyDescent="0.3">
      <c r="B8409" s="14">
        <v>46193</v>
      </c>
      <c r="C8409" s="15" t="s">
        <v>160</v>
      </c>
      <c r="D8409" s="16" t="s">
        <v>416</v>
      </c>
      <c r="E8409" s="17">
        <v>2</v>
      </c>
      <c r="F8409" s="18">
        <v>11.6</v>
      </c>
    </row>
    <row r="8410" spans="2:6" ht="16.5" thickBot="1" x14ac:dyDescent="0.3">
      <c r="B8410" s="14">
        <v>46193</v>
      </c>
      <c r="C8410" s="15" t="s">
        <v>164</v>
      </c>
      <c r="D8410" s="16" t="s">
        <v>420</v>
      </c>
      <c r="E8410" s="17">
        <v>2</v>
      </c>
      <c r="F8410" s="18">
        <v>11</v>
      </c>
    </row>
    <row r="8411" spans="2:6" ht="16.5" thickBot="1" x14ac:dyDescent="0.3">
      <c r="B8411" s="14">
        <v>46193</v>
      </c>
      <c r="C8411" s="15" t="s">
        <v>165</v>
      </c>
      <c r="D8411" s="16" t="s">
        <v>421</v>
      </c>
      <c r="E8411" s="17">
        <v>1</v>
      </c>
      <c r="F8411" s="18">
        <v>6.5</v>
      </c>
    </row>
    <row r="8412" spans="2:6" ht="16.5" thickBot="1" x14ac:dyDescent="0.3">
      <c r="B8412" s="14">
        <v>46193</v>
      </c>
      <c r="C8412" s="15" t="s">
        <v>171</v>
      </c>
      <c r="D8412" s="16" t="s">
        <v>670</v>
      </c>
      <c r="E8412" s="17">
        <v>1</v>
      </c>
      <c r="F8412" s="18">
        <v>6</v>
      </c>
    </row>
    <row r="8413" spans="2:6" ht="16.5" thickBot="1" x14ac:dyDescent="0.3">
      <c r="B8413" s="14">
        <v>46193</v>
      </c>
      <c r="C8413" s="15" t="s">
        <v>172</v>
      </c>
      <c r="D8413" s="16" t="s">
        <v>643</v>
      </c>
      <c r="E8413" s="17">
        <v>1</v>
      </c>
      <c r="F8413" s="18">
        <v>5.7</v>
      </c>
    </row>
    <row r="8414" spans="2:6" ht="16.5" thickBot="1" x14ac:dyDescent="0.3">
      <c r="B8414" s="14">
        <v>46193</v>
      </c>
      <c r="C8414" s="15" t="s">
        <v>179</v>
      </c>
      <c r="D8414" s="16" t="s">
        <v>712</v>
      </c>
      <c r="E8414" s="17">
        <v>2</v>
      </c>
      <c r="F8414" s="18">
        <v>11</v>
      </c>
    </row>
    <row r="8415" spans="2:6" ht="16.5" thickBot="1" x14ac:dyDescent="0.3">
      <c r="B8415" s="14">
        <v>46193</v>
      </c>
      <c r="C8415" s="15" t="s">
        <v>184</v>
      </c>
      <c r="D8415" s="16" t="s">
        <v>440</v>
      </c>
      <c r="E8415" s="17">
        <v>1</v>
      </c>
      <c r="F8415" s="18">
        <v>5.5</v>
      </c>
    </row>
    <row r="8416" spans="2:6" ht="16.5" thickBot="1" x14ac:dyDescent="0.3">
      <c r="B8416" s="14">
        <v>46193</v>
      </c>
      <c r="C8416" s="15" t="s">
        <v>192</v>
      </c>
      <c r="D8416" s="16" t="s">
        <v>448</v>
      </c>
      <c r="E8416" s="17">
        <v>1</v>
      </c>
      <c r="F8416" s="18">
        <v>5.5</v>
      </c>
    </row>
    <row r="8417" spans="2:6" ht="16.5" thickBot="1" x14ac:dyDescent="0.3">
      <c r="B8417" s="14">
        <v>46193</v>
      </c>
      <c r="C8417" s="15" t="s">
        <v>194</v>
      </c>
      <c r="D8417" s="16" t="s">
        <v>450</v>
      </c>
      <c r="E8417" s="17">
        <v>1</v>
      </c>
      <c r="F8417" s="18">
        <v>6.8</v>
      </c>
    </row>
    <row r="8418" spans="2:6" ht="16.5" thickBot="1" x14ac:dyDescent="0.3">
      <c r="B8418" s="14">
        <v>46193</v>
      </c>
      <c r="C8418" s="15" t="s">
        <v>201</v>
      </c>
      <c r="D8418" s="16" t="s">
        <v>664</v>
      </c>
      <c r="E8418" s="17">
        <v>2</v>
      </c>
      <c r="F8418" s="18">
        <v>11.6</v>
      </c>
    </row>
    <row r="8419" spans="2:6" ht="32.25" thickBot="1" x14ac:dyDescent="0.3">
      <c r="B8419" s="14">
        <v>46193</v>
      </c>
      <c r="C8419" s="15" t="s">
        <v>207</v>
      </c>
      <c r="D8419" s="16" t="s">
        <v>463</v>
      </c>
      <c r="E8419" s="17">
        <v>1</v>
      </c>
      <c r="F8419" s="18">
        <v>3</v>
      </c>
    </row>
    <row r="8420" spans="2:6" ht="16.5" thickBot="1" x14ac:dyDescent="0.3">
      <c r="B8420" s="14">
        <v>46193</v>
      </c>
      <c r="C8420" s="15" t="s">
        <v>215</v>
      </c>
      <c r="D8420" s="16" t="s">
        <v>471</v>
      </c>
      <c r="E8420" s="17">
        <v>5</v>
      </c>
      <c r="F8420" s="18">
        <v>34</v>
      </c>
    </row>
    <row r="8421" spans="2:6" ht="16.5" thickBot="1" x14ac:dyDescent="0.3">
      <c r="B8421" s="14">
        <v>46193</v>
      </c>
      <c r="C8421" s="15" t="s">
        <v>218</v>
      </c>
      <c r="D8421" s="16" t="s">
        <v>655</v>
      </c>
      <c r="E8421" s="17">
        <v>2</v>
      </c>
      <c r="F8421" s="18">
        <v>11</v>
      </c>
    </row>
    <row r="8422" spans="2:6" ht="16.5" thickBot="1" x14ac:dyDescent="0.3">
      <c r="B8422" s="14">
        <v>46193</v>
      </c>
      <c r="C8422" s="15" t="s">
        <v>219</v>
      </c>
      <c r="D8422" s="16" t="s">
        <v>475</v>
      </c>
      <c r="E8422" s="17">
        <v>1</v>
      </c>
      <c r="F8422" s="18">
        <v>6.3</v>
      </c>
    </row>
    <row r="8423" spans="2:6" ht="16.5" thickBot="1" x14ac:dyDescent="0.3">
      <c r="B8423" s="14">
        <v>46193</v>
      </c>
      <c r="C8423" s="15" t="s">
        <v>221</v>
      </c>
      <c r="D8423" s="16" t="s">
        <v>477</v>
      </c>
      <c r="E8423" s="17">
        <v>1</v>
      </c>
      <c r="F8423" s="18">
        <v>6</v>
      </c>
    </row>
    <row r="8424" spans="2:6" ht="16.5" thickBot="1" x14ac:dyDescent="0.3">
      <c r="B8424" s="14">
        <v>46193</v>
      </c>
      <c r="C8424" s="15" t="s">
        <v>225</v>
      </c>
      <c r="D8424" s="16" t="s">
        <v>481</v>
      </c>
      <c r="E8424" s="17">
        <v>3</v>
      </c>
      <c r="F8424" s="18">
        <v>18.899999999999999</v>
      </c>
    </row>
    <row r="8425" spans="2:6" ht="16.5" thickBot="1" x14ac:dyDescent="0.3">
      <c r="B8425" s="14">
        <v>46193</v>
      </c>
      <c r="C8425" s="15" t="s">
        <v>226</v>
      </c>
      <c r="D8425" s="16" t="s">
        <v>482</v>
      </c>
      <c r="E8425" s="17">
        <v>1</v>
      </c>
      <c r="F8425" s="18">
        <v>5.8</v>
      </c>
    </row>
    <row r="8426" spans="2:6" ht="16.5" thickBot="1" x14ac:dyDescent="0.3">
      <c r="B8426" s="14">
        <v>46193</v>
      </c>
      <c r="C8426" s="15" t="s">
        <v>227</v>
      </c>
      <c r="D8426" s="16" t="s">
        <v>483</v>
      </c>
      <c r="E8426" s="17">
        <v>2</v>
      </c>
      <c r="F8426" s="18">
        <v>13</v>
      </c>
    </row>
    <row r="8427" spans="2:6" ht="16.5" thickBot="1" x14ac:dyDescent="0.3">
      <c r="B8427" s="14">
        <v>46193</v>
      </c>
      <c r="C8427" s="15" t="s">
        <v>230</v>
      </c>
      <c r="D8427" s="16" t="s">
        <v>690</v>
      </c>
      <c r="E8427" s="17">
        <v>1</v>
      </c>
      <c r="F8427" s="18">
        <v>6.5</v>
      </c>
    </row>
    <row r="8428" spans="2:6" ht="16.5" thickBot="1" x14ac:dyDescent="0.3">
      <c r="B8428" s="14">
        <v>46193</v>
      </c>
      <c r="C8428" s="15" t="s">
        <v>231</v>
      </c>
      <c r="D8428" s="16" t="s">
        <v>487</v>
      </c>
      <c r="E8428" s="17">
        <v>5</v>
      </c>
      <c r="F8428" s="18">
        <v>34</v>
      </c>
    </row>
    <row r="8429" spans="2:6" ht="16.5" thickBot="1" x14ac:dyDescent="0.3">
      <c r="B8429" s="14">
        <v>46193</v>
      </c>
      <c r="C8429" s="15" t="s">
        <v>198</v>
      </c>
      <c r="D8429" s="16" t="s">
        <v>686</v>
      </c>
      <c r="E8429" s="17">
        <v>1</v>
      </c>
      <c r="F8429" s="18">
        <v>8</v>
      </c>
    </row>
    <row r="8430" spans="2:6" ht="16.5" thickBot="1" x14ac:dyDescent="0.3">
      <c r="B8430" s="14">
        <v>46193</v>
      </c>
      <c r="C8430" s="15">
        <v>10046</v>
      </c>
      <c r="D8430" s="16" t="s">
        <v>683</v>
      </c>
      <c r="E8430" s="17">
        <v>1</v>
      </c>
      <c r="F8430" s="18">
        <v>9.4</v>
      </c>
    </row>
    <row r="8431" spans="2:6" ht="16.5" thickBot="1" x14ac:dyDescent="0.3">
      <c r="B8431" s="14">
        <v>46193</v>
      </c>
      <c r="C8431" s="15" t="s">
        <v>116</v>
      </c>
      <c r="D8431" s="16" t="s">
        <v>665</v>
      </c>
      <c r="E8431" s="17">
        <v>1</v>
      </c>
      <c r="F8431" s="18">
        <v>5.5</v>
      </c>
    </row>
    <row r="8432" spans="2:6" ht="16.5" thickBot="1" x14ac:dyDescent="0.3">
      <c r="B8432" s="14">
        <v>46193</v>
      </c>
      <c r="C8432" s="15" t="s">
        <v>120</v>
      </c>
      <c r="D8432" s="16" t="s">
        <v>693</v>
      </c>
      <c r="E8432" s="17">
        <v>1</v>
      </c>
      <c r="F8432" s="18">
        <v>5.5</v>
      </c>
    </row>
    <row r="8433" spans="2:6" ht="16.5" thickBot="1" x14ac:dyDescent="0.3">
      <c r="B8433" s="14">
        <v>46193</v>
      </c>
      <c r="C8433" s="15" t="s">
        <v>121</v>
      </c>
      <c r="D8433" s="16" t="s">
        <v>658</v>
      </c>
      <c r="E8433" s="17">
        <v>1</v>
      </c>
      <c r="F8433" s="18">
        <v>5.5</v>
      </c>
    </row>
    <row r="8434" spans="2:6" ht="16.5" thickBot="1" x14ac:dyDescent="0.3">
      <c r="B8434" s="14">
        <v>46193</v>
      </c>
      <c r="C8434" s="15" t="s">
        <v>122</v>
      </c>
      <c r="D8434" s="16" t="s">
        <v>650</v>
      </c>
      <c r="E8434" s="17">
        <v>1</v>
      </c>
      <c r="F8434" s="18">
        <v>5.5</v>
      </c>
    </row>
    <row r="8435" spans="2:6" ht="16.5" thickBot="1" x14ac:dyDescent="0.3">
      <c r="B8435" s="14">
        <v>46193</v>
      </c>
      <c r="C8435" s="15" t="s">
        <v>131</v>
      </c>
      <c r="D8435" s="16" t="s">
        <v>387</v>
      </c>
      <c r="E8435" s="17">
        <v>1</v>
      </c>
      <c r="F8435" s="18">
        <v>5.5</v>
      </c>
    </row>
    <row r="8436" spans="2:6" ht="16.5" thickBot="1" x14ac:dyDescent="0.3">
      <c r="B8436" s="14">
        <v>46193</v>
      </c>
      <c r="C8436" s="15" t="s">
        <v>140</v>
      </c>
      <c r="D8436" s="16" t="s">
        <v>396</v>
      </c>
      <c r="E8436" s="17">
        <v>2</v>
      </c>
      <c r="F8436" s="18">
        <v>10</v>
      </c>
    </row>
    <row r="8437" spans="2:6" ht="16.5" thickBot="1" x14ac:dyDescent="0.3">
      <c r="B8437" s="14">
        <v>46193</v>
      </c>
      <c r="C8437" s="15" t="s">
        <v>155</v>
      </c>
      <c r="D8437" s="16" t="s">
        <v>729</v>
      </c>
      <c r="E8437" s="17">
        <v>2</v>
      </c>
      <c r="F8437" s="18">
        <v>10</v>
      </c>
    </row>
    <row r="8438" spans="2:6" ht="16.5" thickBot="1" x14ac:dyDescent="0.3">
      <c r="B8438" s="14">
        <v>46193</v>
      </c>
      <c r="C8438" s="15">
        <v>10</v>
      </c>
      <c r="D8438" s="16" t="s">
        <v>700</v>
      </c>
      <c r="E8438" s="17">
        <v>2</v>
      </c>
      <c r="F8438" s="18">
        <v>2</v>
      </c>
    </row>
    <row r="8439" spans="2:6" ht="16.5" thickBot="1" x14ac:dyDescent="0.3">
      <c r="B8439" s="14">
        <v>46193</v>
      </c>
      <c r="C8439" s="15">
        <v>10194</v>
      </c>
      <c r="D8439" s="16" t="s">
        <v>730</v>
      </c>
      <c r="E8439" s="17">
        <v>1</v>
      </c>
      <c r="F8439" s="18">
        <v>1.7</v>
      </c>
    </row>
    <row r="8440" spans="2:6" ht="16.5" thickBot="1" x14ac:dyDescent="0.3">
      <c r="B8440" s="14">
        <v>46193</v>
      </c>
      <c r="C8440" s="15">
        <v>10224</v>
      </c>
      <c r="D8440" s="16" t="s">
        <v>743</v>
      </c>
      <c r="E8440" s="17">
        <v>1</v>
      </c>
      <c r="F8440" s="18">
        <v>1.2</v>
      </c>
    </row>
    <row r="8441" spans="2:6" ht="16.5" thickBot="1" x14ac:dyDescent="0.3">
      <c r="B8441" s="14">
        <v>46193</v>
      </c>
      <c r="C8441" s="15">
        <v>913</v>
      </c>
      <c r="D8441" s="16" t="s">
        <v>8768</v>
      </c>
      <c r="E8441" s="17">
        <v>1</v>
      </c>
      <c r="F8441" s="18">
        <v>1.5</v>
      </c>
    </row>
    <row r="8442" spans="2:6" ht="15.75" x14ac:dyDescent="0.25">
      <c r="B8442" s="22">
        <v>46193</v>
      </c>
      <c r="C8442" s="23">
        <v>922</v>
      </c>
      <c r="D8442" s="24" t="s">
        <v>8795</v>
      </c>
      <c r="E8442" s="25">
        <v>1</v>
      </c>
      <c r="F8442" s="26">
        <v>2</v>
      </c>
    </row>
    <row r="8443" spans="2:6" ht="16.5" thickBot="1" x14ac:dyDescent="0.3">
      <c r="B8443" s="14">
        <v>46193</v>
      </c>
      <c r="C8443" s="15" t="s">
        <v>103</v>
      </c>
      <c r="D8443" s="16" t="s">
        <v>653</v>
      </c>
      <c r="E8443" s="17">
        <v>1</v>
      </c>
      <c r="F8443" s="18">
        <v>5.8</v>
      </c>
    </row>
    <row r="8444" spans="2:6" ht="16.5" thickBot="1" x14ac:dyDescent="0.3">
      <c r="B8444" s="14">
        <v>46193</v>
      </c>
      <c r="C8444" s="15" t="s">
        <v>104</v>
      </c>
      <c r="D8444" s="16" t="s">
        <v>360</v>
      </c>
      <c r="E8444" s="17">
        <v>2</v>
      </c>
      <c r="F8444" s="18">
        <v>11.6</v>
      </c>
    </row>
    <row r="8445" spans="2:6" ht="16.5" thickBot="1" x14ac:dyDescent="0.3">
      <c r="B8445" s="14">
        <v>46193</v>
      </c>
      <c r="C8445" s="15" t="s">
        <v>108</v>
      </c>
      <c r="D8445" s="16" t="s">
        <v>364</v>
      </c>
      <c r="E8445" s="17">
        <v>7</v>
      </c>
      <c r="F8445" s="18">
        <v>38.5</v>
      </c>
    </row>
    <row r="8446" spans="2:6" ht="16.5" thickBot="1" x14ac:dyDescent="0.3">
      <c r="B8446" s="14">
        <v>46193</v>
      </c>
      <c r="C8446" s="15" t="s">
        <v>109</v>
      </c>
      <c r="D8446" s="16" t="s">
        <v>724</v>
      </c>
      <c r="E8446" s="17">
        <v>2</v>
      </c>
      <c r="F8446" s="18">
        <v>11.6</v>
      </c>
    </row>
    <row r="8447" spans="2:6" ht="16.5" thickBot="1" x14ac:dyDescent="0.3">
      <c r="B8447" s="14">
        <v>46193</v>
      </c>
      <c r="C8447" s="15" t="s">
        <v>114</v>
      </c>
      <c r="D8447" s="16" t="s">
        <v>370</v>
      </c>
      <c r="E8447" s="17">
        <v>1</v>
      </c>
      <c r="F8447" s="18">
        <v>5.5</v>
      </c>
    </row>
    <row r="8448" spans="2:6" ht="16.5" thickBot="1" x14ac:dyDescent="0.3">
      <c r="B8448" s="14">
        <v>46193</v>
      </c>
      <c r="C8448" s="15" t="s">
        <v>129</v>
      </c>
      <c r="D8448" s="16" t="s">
        <v>385</v>
      </c>
      <c r="E8448" s="17">
        <v>1</v>
      </c>
      <c r="F8448" s="18">
        <v>5.5</v>
      </c>
    </row>
    <row r="8449" spans="2:6" ht="16.5" thickBot="1" x14ac:dyDescent="0.3">
      <c r="B8449" s="14">
        <v>46193</v>
      </c>
      <c r="C8449" s="15" t="s">
        <v>132</v>
      </c>
      <c r="D8449" s="16" t="s">
        <v>388</v>
      </c>
      <c r="E8449" s="17">
        <v>2</v>
      </c>
      <c r="F8449" s="18">
        <v>11.6</v>
      </c>
    </row>
    <row r="8450" spans="2:6" ht="16.5" thickBot="1" x14ac:dyDescent="0.3">
      <c r="B8450" s="14">
        <v>46193</v>
      </c>
      <c r="C8450" s="15" t="s">
        <v>165</v>
      </c>
      <c r="D8450" s="16" t="s">
        <v>421</v>
      </c>
      <c r="E8450" s="17">
        <v>1</v>
      </c>
      <c r="F8450" s="18">
        <v>6.5</v>
      </c>
    </row>
    <row r="8451" spans="2:6" ht="16.5" thickBot="1" x14ac:dyDescent="0.3">
      <c r="B8451" s="14">
        <v>46193</v>
      </c>
      <c r="C8451" s="15" t="s">
        <v>170</v>
      </c>
      <c r="D8451" s="16" t="s">
        <v>676</v>
      </c>
      <c r="E8451" s="17">
        <v>1</v>
      </c>
      <c r="F8451" s="18">
        <v>5.5</v>
      </c>
    </row>
    <row r="8452" spans="2:6" ht="16.5" thickBot="1" x14ac:dyDescent="0.3">
      <c r="B8452" s="14">
        <v>46193</v>
      </c>
      <c r="C8452" s="15" t="s">
        <v>171</v>
      </c>
      <c r="D8452" s="16" t="s">
        <v>670</v>
      </c>
      <c r="E8452" s="17">
        <v>2</v>
      </c>
      <c r="F8452" s="18">
        <v>12</v>
      </c>
    </row>
    <row r="8453" spans="2:6" ht="16.5" thickBot="1" x14ac:dyDescent="0.3">
      <c r="B8453" s="14">
        <v>46193</v>
      </c>
      <c r="C8453" s="15" t="s">
        <v>172</v>
      </c>
      <c r="D8453" s="16" t="s">
        <v>643</v>
      </c>
      <c r="E8453" s="17">
        <v>1</v>
      </c>
      <c r="F8453" s="18">
        <v>5.7</v>
      </c>
    </row>
    <row r="8454" spans="2:6" ht="16.5" thickBot="1" x14ac:dyDescent="0.3">
      <c r="B8454" s="14">
        <v>46193</v>
      </c>
      <c r="C8454" s="15" t="s">
        <v>177</v>
      </c>
      <c r="D8454" s="16" t="s">
        <v>433</v>
      </c>
      <c r="E8454" s="17">
        <v>1</v>
      </c>
      <c r="F8454" s="18">
        <v>5.8</v>
      </c>
    </row>
    <row r="8455" spans="2:6" ht="16.5" thickBot="1" x14ac:dyDescent="0.3">
      <c r="B8455" s="14">
        <v>46193</v>
      </c>
      <c r="C8455" s="15" t="s">
        <v>179</v>
      </c>
      <c r="D8455" s="16" t="s">
        <v>712</v>
      </c>
      <c r="E8455" s="17">
        <v>1</v>
      </c>
      <c r="F8455" s="18">
        <v>5.5</v>
      </c>
    </row>
    <row r="8456" spans="2:6" ht="16.5" thickBot="1" x14ac:dyDescent="0.3">
      <c r="B8456" s="14">
        <v>46193</v>
      </c>
      <c r="C8456" s="15" t="s">
        <v>184</v>
      </c>
      <c r="D8456" s="16" t="s">
        <v>440</v>
      </c>
      <c r="E8456" s="17">
        <v>1</v>
      </c>
      <c r="F8456" s="18">
        <v>5.5</v>
      </c>
    </row>
    <row r="8457" spans="2:6" ht="16.5" thickBot="1" x14ac:dyDescent="0.3">
      <c r="B8457" s="14">
        <v>46193</v>
      </c>
      <c r="C8457" s="15" t="s">
        <v>201</v>
      </c>
      <c r="D8457" s="16" t="s">
        <v>664</v>
      </c>
      <c r="E8457" s="17">
        <v>1</v>
      </c>
      <c r="F8457" s="18">
        <v>5.8</v>
      </c>
    </row>
    <row r="8458" spans="2:6" ht="32.25" thickBot="1" x14ac:dyDescent="0.3">
      <c r="B8458" s="14">
        <v>46193</v>
      </c>
      <c r="C8458" s="15" t="s">
        <v>207</v>
      </c>
      <c r="D8458" s="16" t="s">
        <v>463</v>
      </c>
      <c r="E8458" s="17">
        <v>2</v>
      </c>
      <c r="F8458" s="18">
        <v>6</v>
      </c>
    </row>
    <row r="8459" spans="2:6" ht="16.5" thickBot="1" x14ac:dyDescent="0.3">
      <c r="B8459" s="14">
        <v>46193</v>
      </c>
      <c r="C8459" s="15" t="s">
        <v>213</v>
      </c>
      <c r="D8459" s="16" t="s">
        <v>469</v>
      </c>
      <c r="E8459" s="17">
        <v>3</v>
      </c>
      <c r="F8459" s="18">
        <v>17.399999999999999</v>
      </c>
    </row>
    <row r="8460" spans="2:6" ht="16.5" thickBot="1" x14ac:dyDescent="0.3">
      <c r="B8460" s="14">
        <v>46193</v>
      </c>
      <c r="C8460" s="15" t="s">
        <v>216</v>
      </c>
      <c r="D8460" s="16" t="s">
        <v>472</v>
      </c>
      <c r="E8460" s="17">
        <v>1</v>
      </c>
      <c r="F8460" s="18">
        <v>6.3</v>
      </c>
    </row>
    <row r="8461" spans="2:6" ht="16.5" thickBot="1" x14ac:dyDescent="0.3">
      <c r="B8461" s="14">
        <v>46193</v>
      </c>
      <c r="C8461" s="15" t="s">
        <v>218</v>
      </c>
      <c r="D8461" s="16" t="s">
        <v>655</v>
      </c>
      <c r="E8461" s="17">
        <v>1</v>
      </c>
      <c r="F8461" s="18">
        <v>5.5</v>
      </c>
    </row>
    <row r="8462" spans="2:6" ht="16.5" thickBot="1" x14ac:dyDescent="0.3">
      <c r="B8462" s="14">
        <v>46193</v>
      </c>
      <c r="C8462" s="15" t="s">
        <v>219</v>
      </c>
      <c r="D8462" s="16" t="s">
        <v>475</v>
      </c>
      <c r="E8462" s="17">
        <v>2</v>
      </c>
      <c r="F8462" s="18">
        <v>12.6</v>
      </c>
    </row>
    <row r="8463" spans="2:6" ht="16.5" thickBot="1" x14ac:dyDescent="0.3">
      <c r="B8463" s="14">
        <v>46193</v>
      </c>
      <c r="C8463" s="15" t="s">
        <v>226</v>
      </c>
      <c r="D8463" s="16" t="s">
        <v>482</v>
      </c>
      <c r="E8463" s="17">
        <v>1</v>
      </c>
      <c r="F8463" s="18">
        <v>5.8</v>
      </c>
    </row>
    <row r="8464" spans="2:6" ht="16.5" thickBot="1" x14ac:dyDescent="0.3">
      <c r="B8464" s="14">
        <v>46193</v>
      </c>
      <c r="C8464" s="15" t="s">
        <v>227</v>
      </c>
      <c r="D8464" s="16" t="s">
        <v>483</v>
      </c>
      <c r="E8464" s="17">
        <v>1</v>
      </c>
      <c r="F8464" s="18">
        <v>6.5</v>
      </c>
    </row>
    <row r="8465" spans="2:6" ht="16.5" thickBot="1" x14ac:dyDescent="0.3">
      <c r="B8465" s="14">
        <v>46193</v>
      </c>
      <c r="C8465" s="15" t="s">
        <v>231</v>
      </c>
      <c r="D8465" s="16" t="s">
        <v>487</v>
      </c>
      <c r="E8465" s="17">
        <v>6</v>
      </c>
      <c r="F8465" s="18">
        <v>40.799999999999997</v>
      </c>
    </row>
    <row r="8466" spans="2:6" ht="16.5" thickBot="1" x14ac:dyDescent="0.3">
      <c r="B8466" s="14">
        <v>46193</v>
      </c>
      <c r="C8466" s="15" t="s">
        <v>113</v>
      </c>
      <c r="D8466" s="16" t="s">
        <v>645</v>
      </c>
      <c r="E8466" s="17">
        <v>1</v>
      </c>
      <c r="F8466" s="18">
        <v>8</v>
      </c>
    </row>
    <row r="8467" spans="2:6" ht="16.5" thickBot="1" x14ac:dyDescent="0.3">
      <c r="B8467" s="14">
        <v>46193</v>
      </c>
      <c r="C8467" s="15" t="s">
        <v>204</v>
      </c>
      <c r="D8467" s="16" t="s">
        <v>668</v>
      </c>
      <c r="E8467" s="17">
        <v>1</v>
      </c>
      <c r="F8467" s="18">
        <v>8.3000000000000007</v>
      </c>
    </row>
    <row r="8468" spans="2:6" ht="16.5" thickBot="1" x14ac:dyDescent="0.3">
      <c r="B8468" s="14">
        <v>46193</v>
      </c>
      <c r="C8468" s="15" t="s">
        <v>116</v>
      </c>
      <c r="D8468" s="16" t="s">
        <v>665</v>
      </c>
      <c r="E8468" s="17">
        <v>1</v>
      </c>
      <c r="F8468" s="18">
        <v>5.5</v>
      </c>
    </row>
    <row r="8469" spans="2:6" ht="16.5" thickBot="1" x14ac:dyDescent="0.3">
      <c r="B8469" s="14">
        <v>46193</v>
      </c>
      <c r="C8469" s="15" t="s">
        <v>122</v>
      </c>
      <c r="D8469" s="16" t="s">
        <v>650</v>
      </c>
      <c r="E8469" s="17">
        <v>1</v>
      </c>
      <c r="F8469" s="18">
        <v>5.5</v>
      </c>
    </row>
    <row r="8470" spans="2:6" ht="16.5" thickBot="1" x14ac:dyDescent="0.3">
      <c r="B8470" s="14">
        <v>46193</v>
      </c>
      <c r="C8470" s="15" t="s">
        <v>123</v>
      </c>
      <c r="D8470" s="16" t="s">
        <v>651</v>
      </c>
      <c r="E8470" s="17">
        <v>5</v>
      </c>
      <c r="F8470" s="18">
        <v>27.5</v>
      </c>
    </row>
    <row r="8471" spans="2:6" ht="16.5" thickBot="1" x14ac:dyDescent="0.3">
      <c r="B8471" s="14">
        <v>46193</v>
      </c>
      <c r="C8471" s="15" t="s">
        <v>131</v>
      </c>
      <c r="D8471" s="16" t="s">
        <v>387</v>
      </c>
      <c r="E8471" s="17">
        <v>1</v>
      </c>
      <c r="F8471" s="18">
        <v>5.5</v>
      </c>
    </row>
    <row r="8472" spans="2:6" ht="16.5" thickBot="1" x14ac:dyDescent="0.3">
      <c r="B8472" s="14">
        <v>46193</v>
      </c>
      <c r="C8472" s="15" t="s">
        <v>140</v>
      </c>
      <c r="D8472" s="16" t="s">
        <v>396</v>
      </c>
      <c r="E8472" s="17">
        <v>1</v>
      </c>
      <c r="F8472" s="18">
        <v>5</v>
      </c>
    </row>
    <row r="8473" spans="2:6" ht="16.5" thickBot="1" x14ac:dyDescent="0.3">
      <c r="B8473" s="14">
        <v>46193</v>
      </c>
      <c r="C8473" s="15">
        <v>10</v>
      </c>
      <c r="D8473" s="16" t="s">
        <v>700</v>
      </c>
      <c r="E8473" s="17">
        <v>3</v>
      </c>
      <c r="F8473" s="18">
        <v>3</v>
      </c>
    </row>
    <row r="8474" spans="2:6" ht="15.75" x14ac:dyDescent="0.25">
      <c r="B8474" s="22">
        <v>46193</v>
      </c>
      <c r="C8474" s="23">
        <v>10194</v>
      </c>
      <c r="D8474" s="24" t="s">
        <v>730</v>
      </c>
      <c r="E8474" s="25">
        <v>2</v>
      </c>
      <c r="F8474" s="26">
        <v>3.4</v>
      </c>
    </row>
    <row r="8475" spans="2:6" ht="16.5" thickBot="1" x14ac:dyDescent="0.3">
      <c r="B8475" s="14">
        <v>46193</v>
      </c>
      <c r="C8475" s="15" t="s">
        <v>104</v>
      </c>
      <c r="D8475" s="16" t="s">
        <v>360</v>
      </c>
      <c r="E8475" s="17">
        <v>4</v>
      </c>
      <c r="F8475" s="18">
        <v>23.2</v>
      </c>
    </row>
    <row r="8476" spans="2:6" ht="16.5" thickBot="1" x14ac:dyDescent="0.3">
      <c r="B8476" s="14">
        <v>46193</v>
      </c>
      <c r="C8476" s="15" t="s">
        <v>108</v>
      </c>
      <c r="D8476" s="16" t="s">
        <v>364</v>
      </c>
      <c r="E8476" s="17">
        <v>7</v>
      </c>
      <c r="F8476" s="18">
        <v>38.5</v>
      </c>
    </row>
    <row r="8477" spans="2:6" ht="16.5" thickBot="1" x14ac:dyDescent="0.3">
      <c r="B8477" s="14">
        <v>46193</v>
      </c>
      <c r="C8477" s="15" t="s">
        <v>110</v>
      </c>
      <c r="D8477" s="16" t="s">
        <v>667</v>
      </c>
      <c r="E8477" s="17">
        <v>2</v>
      </c>
      <c r="F8477" s="18">
        <v>11.6</v>
      </c>
    </row>
    <row r="8478" spans="2:6" ht="16.5" thickBot="1" x14ac:dyDescent="0.3">
      <c r="B8478" s="14">
        <v>46193</v>
      </c>
      <c r="C8478" s="15" t="s">
        <v>114</v>
      </c>
      <c r="D8478" s="16" t="s">
        <v>370</v>
      </c>
      <c r="E8478" s="17">
        <v>3</v>
      </c>
      <c r="F8478" s="18">
        <v>16.5</v>
      </c>
    </row>
    <row r="8479" spans="2:6" ht="16.5" thickBot="1" x14ac:dyDescent="0.3">
      <c r="B8479" s="14">
        <v>46193</v>
      </c>
      <c r="C8479" s="15" t="s">
        <v>115</v>
      </c>
      <c r="D8479" s="16" t="s">
        <v>640</v>
      </c>
      <c r="E8479" s="17">
        <v>1</v>
      </c>
      <c r="F8479" s="18">
        <v>5.8</v>
      </c>
    </row>
    <row r="8480" spans="2:6" ht="16.5" thickBot="1" x14ac:dyDescent="0.3">
      <c r="B8480" s="14">
        <v>46193</v>
      </c>
      <c r="C8480" s="15" t="s">
        <v>132</v>
      </c>
      <c r="D8480" s="16" t="s">
        <v>388</v>
      </c>
      <c r="E8480" s="17">
        <v>1</v>
      </c>
      <c r="F8480" s="18">
        <v>5.8</v>
      </c>
    </row>
    <row r="8481" spans="2:6" ht="16.5" thickBot="1" x14ac:dyDescent="0.3">
      <c r="B8481" s="14">
        <v>46193</v>
      </c>
      <c r="C8481" s="15" t="s">
        <v>157</v>
      </c>
      <c r="D8481" s="16" t="s">
        <v>413</v>
      </c>
      <c r="E8481" s="17">
        <v>1</v>
      </c>
      <c r="F8481" s="18">
        <v>6.5</v>
      </c>
    </row>
    <row r="8482" spans="2:6" ht="16.5" thickBot="1" x14ac:dyDescent="0.3">
      <c r="B8482" s="14">
        <v>46193</v>
      </c>
      <c r="C8482" s="15" t="s">
        <v>160</v>
      </c>
      <c r="D8482" s="16" t="s">
        <v>416</v>
      </c>
      <c r="E8482" s="17">
        <v>1</v>
      </c>
      <c r="F8482" s="18">
        <v>5.8</v>
      </c>
    </row>
    <row r="8483" spans="2:6" ht="16.5" thickBot="1" x14ac:dyDescent="0.3">
      <c r="B8483" s="14">
        <v>46193</v>
      </c>
      <c r="C8483" s="15" t="s">
        <v>165</v>
      </c>
      <c r="D8483" s="16" t="s">
        <v>421</v>
      </c>
      <c r="E8483" s="17">
        <v>2</v>
      </c>
      <c r="F8483" s="18">
        <v>13</v>
      </c>
    </row>
    <row r="8484" spans="2:6" ht="16.5" thickBot="1" x14ac:dyDescent="0.3">
      <c r="B8484" s="14">
        <v>46193</v>
      </c>
      <c r="C8484" s="15" t="s">
        <v>169</v>
      </c>
      <c r="D8484" s="16" t="s">
        <v>425</v>
      </c>
      <c r="E8484" s="17">
        <v>1</v>
      </c>
      <c r="F8484" s="18">
        <v>6.3</v>
      </c>
    </row>
    <row r="8485" spans="2:6" ht="16.5" thickBot="1" x14ac:dyDescent="0.3">
      <c r="B8485" s="14">
        <v>46193</v>
      </c>
      <c r="C8485" s="15" t="s">
        <v>170</v>
      </c>
      <c r="D8485" s="16" t="s">
        <v>676</v>
      </c>
      <c r="E8485" s="17">
        <v>2</v>
      </c>
      <c r="F8485" s="18">
        <v>11</v>
      </c>
    </row>
    <row r="8486" spans="2:6" ht="16.5" thickBot="1" x14ac:dyDescent="0.3">
      <c r="B8486" s="14">
        <v>46193</v>
      </c>
      <c r="C8486" s="15" t="s">
        <v>171</v>
      </c>
      <c r="D8486" s="16" t="s">
        <v>670</v>
      </c>
      <c r="E8486" s="17">
        <v>1</v>
      </c>
      <c r="F8486" s="18">
        <v>6</v>
      </c>
    </row>
    <row r="8487" spans="2:6" ht="16.5" thickBot="1" x14ac:dyDescent="0.3">
      <c r="B8487" s="14">
        <v>46193</v>
      </c>
      <c r="C8487" s="15" t="s">
        <v>179</v>
      </c>
      <c r="D8487" s="16" t="s">
        <v>712</v>
      </c>
      <c r="E8487" s="17">
        <v>1</v>
      </c>
      <c r="F8487" s="18">
        <v>5.5</v>
      </c>
    </row>
    <row r="8488" spans="2:6" ht="16.5" thickBot="1" x14ac:dyDescent="0.3">
      <c r="B8488" s="14">
        <v>46193</v>
      </c>
      <c r="C8488" s="15" t="s">
        <v>184</v>
      </c>
      <c r="D8488" s="16" t="s">
        <v>440</v>
      </c>
      <c r="E8488" s="17">
        <v>1</v>
      </c>
      <c r="F8488" s="18">
        <v>5.5</v>
      </c>
    </row>
    <row r="8489" spans="2:6" ht="16.5" thickBot="1" x14ac:dyDescent="0.3">
      <c r="B8489" s="14">
        <v>46193</v>
      </c>
      <c r="C8489" s="15" t="s">
        <v>201</v>
      </c>
      <c r="D8489" s="16" t="s">
        <v>664</v>
      </c>
      <c r="E8489" s="17">
        <v>2</v>
      </c>
      <c r="F8489" s="18">
        <v>11.6</v>
      </c>
    </row>
    <row r="8490" spans="2:6" ht="32.25" thickBot="1" x14ac:dyDescent="0.3">
      <c r="B8490" s="14">
        <v>46193</v>
      </c>
      <c r="C8490" s="15" t="s">
        <v>207</v>
      </c>
      <c r="D8490" s="16" t="s">
        <v>463</v>
      </c>
      <c r="E8490" s="17">
        <v>2</v>
      </c>
      <c r="F8490" s="18">
        <v>6</v>
      </c>
    </row>
    <row r="8491" spans="2:6" ht="16.5" thickBot="1" x14ac:dyDescent="0.3">
      <c r="B8491" s="14">
        <v>46193</v>
      </c>
      <c r="C8491" s="15" t="s">
        <v>213</v>
      </c>
      <c r="D8491" s="16" t="s">
        <v>469</v>
      </c>
      <c r="E8491" s="17">
        <v>1</v>
      </c>
      <c r="F8491" s="18">
        <v>5.8</v>
      </c>
    </row>
    <row r="8492" spans="2:6" ht="16.5" thickBot="1" x14ac:dyDescent="0.3">
      <c r="B8492" s="14">
        <v>46193</v>
      </c>
      <c r="C8492" s="15" t="s">
        <v>214</v>
      </c>
      <c r="D8492" s="16" t="s">
        <v>654</v>
      </c>
      <c r="E8492" s="17">
        <v>1</v>
      </c>
      <c r="F8492" s="18">
        <v>5.8</v>
      </c>
    </row>
    <row r="8493" spans="2:6" ht="16.5" thickBot="1" x14ac:dyDescent="0.3">
      <c r="B8493" s="14">
        <v>46193</v>
      </c>
      <c r="C8493" s="15" t="s">
        <v>218</v>
      </c>
      <c r="D8493" s="16" t="s">
        <v>655</v>
      </c>
      <c r="E8493" s="17">
        <v>1</v>
      </c>
      <c r="F8493" s="18">
        <v>5.5</v>
      </c>
    </row>
    <row r="8494" spans="2:6" ht="16.5" thickBot="1" x14ac:dyDescent="0.3">
      <c r="B8494" s="14">
        <v>46193</v>
      </c>
      <c r="C8494" s="15" t="s">
        <v>219</v>
      </c>
      <c r="D8494" s="16" t="s">
        <v>475</v>
      </c>
      <c r="E8494" s="17">
        <v>3</v>
      </c>
      <c r="F8494" s="18">
        <v>18.899999999999999</v>
      </c>
    </row>
    <row r="8495" spans="2:6" ht="16.5" thickBot="1" x14ac:dyDescent="0.3">
      <c r="B8495" s="14">
        <v>46193</v>
      </c>
      <c r="C8495" s="15" t="s">
        <v>227</v>
      </c>
      <c r="D8495" s="16" t="s">
        <v>483</v>
      </c>
      <c r="E8495" s="17">
        <v>3</v>
      </c>
      <c r="F8495" s="18">
        <v>19.5</v>
      </c>
    </row>
    <row r="8496" spans="2:6" ht="16.5" thickBot="1" x14ac:dyDescent="0.3">
      <c r="B8496" s="14">
        <v>46193</v>
      </c>
      <c r="C8496" s="15" t="s">
        <v>230</v>
      </c>
      <c r="D8496" s="16" t="s">
        <v>690</v>
      </c>
      <c r="E8496" s="17">
        <v>1</v>
      </c>
      <c r="F8496" s="18">
        <v>6.5</v>
      </c>
    </row>
    <row r="8497" spans="2:6" ht="16.5" thickBot="1" x14ac:dyDescent="0.3">
      <c r="B8497" s="14">
        <v>46193</v>
      </c>
      <c r="C8497" s="15" t="s">
        <v>231</v>
      </c>
      <c r="D8497" s="16" t="s">
        <v>487</v>
      </c>
      <c r="E8497" s="17">
        <v>2</v>
      </c>
      <c r="F8497" s="18">
        <v>13.6</v>
      </c>
    </row>
    <row r="8498" spans="2:6" ht="16.5" thickBot="1" x14ac:dyDescent="0.3">
      <c r="B8498" s="14">
        <v>46193</v>
      </c>
      <c r="C8498" s="15" t="s">
        <v>206</v>
      </c>
      <c r="D8498" s="16" t="s">
        <v>462</v>
      </c>
      <c r="E8498" s="17">
        <v>1</v>
      </c>
      <c r="F8498" s="18">
        <v>3.1</v>
      </c>
    </row>
    <row r="8499" spans="2:6" ht="16.5" thickBot="1" x14ac:dyDescent="0.3">
      <c r="B8499" s="14">
        <v>46193</v>
      </c>
      <c r="C8499" s="15" t="s">
        <v>204</v>
      </c>
      <c r="D8499" s="16" t="s">
        <v>668</v>
      </c>
      <c r="E8499" s="17">
        <v>1</v>
      </c>
      <c r="F8499" s="18">
        <v>8.3000000000000007</v>
      </c>
    </row>
    <row r="8500" spans="2:6" ht="16.5" thickBot="1" x14ac:dyDescent="0.3">
      <c r="B8500" s="14">
        <v>46193</v>
      </c>
      <c r="C8500" s="15" t="s">
        <v>116</v>
      </c>
      <c r="D8500" s="16" t="s">
        <v>665</v>
      </c>
      <c r="E8500" s="17">
        <v>1</v>
      </c>
      <c r="F8500" s="18">
        <v>5.5</v>
      </c>
    </row>
    <row r="8501" spans="2:6" ht="16.5" thickBot="1" x14ac:dyDescent="0.3">
      <c r="B8501" s="14">
        <v>46193</v>
      </c>
      <c r="C8501" s="15" t="s">
        <v>117</v>
      </c>
      <c r="D8501" s="16" t="s">
        <v>648</v>
      </c>
      <c r="E8501" s="17">
        <v>1</v>
      </c>
      <c r="F8501" s="18">
        <v>5.5</v>
      </c>
    </row>
    <row r="8502" spans="2:6" ht="16.5" thickBot="1" x14ac:dyDescent="0.3">
      <c r="B8502" s="14">
        <v>46193</v>
      </c>
      <c r="C8502" s="15" t="s">
        <v>121</v>
      </c>
      <c r="D8502" s="16" t="s">
        <v>658</v>
      </c>
      <c r="E8502" s="17">
        <v>1</v>
      </c>
      <c r="F8502" s="18">
        <v>5.5</v>
      </c>
    </row>
    <row r="8503" spans="2:6" ht="16.5" thickBot="1" x14ac:dyDescent="0.3">
      <c r="B8503" s="14">
        <v>46193</v>
      </c>
      <c r="C8503" s="15" t="s">
        <v>122</v>
      </c>
      <c r="D8503" s="16" t="s">
        <v>650</v>
      </c>
      <c r="E8503" s="17">
        <v>2</v>
      </c>
      <c r="F8503" s="18">
        <v>11</v>
      </c>
    </row>
    <row r="8504" spans="2:6" ht="16.5" thickBot="1" x14ac:dyDescent="0.3">
      <c r="B8504" s="14">
        <v>46193</v>
      </c>
      <c r="C8504" s="15" t="s">
        <v>123</v>
      </c>
      <c r="D8504" s="16" t="s">
        <v>651</v>
      </c>
      <c r="E8504" s="17">
        <v>10</v>
      </c>
      <c r="F8504" s="18">
        <v>55</v>
      </c>
    </row>
    <row r="8505" spans="2:6" ht="16.5" thickBot="1" x14ac:dyDescent="0.3">
      <c r="B8505" s="14">
        <v>46193</v>
      </c>
      <c r="C8505" s="15" t="s">
        <v>131</v>
      </c>
      <c r="D8505" s="16" t="s">
        <v>387</v>
      </c>
      <c r="E8505" s="17">
        <v>1</v>
      </c>
      <c r="F8505" s="18">
        <v>5.5</v>
      </c>
    </row>
    <row r="8506" spans="2:6" ht="16.5" thickBot="1" x14ac:dyDescent="0.3">
      <c r="B8506" s="14">
        <v>46193</v>
      </c>
      <c r="C8506" s="15" t="s">
        <v>140</v>
      </c>
      <c r="D8506" s="16" t="s">
        <v>396</v>
      </c>
      <c r="E8506" s="17">
        <v>2</v>
      </c>
      <c r="F8506" s="18">
        <v>10</v>
      </c>
    </row>
    <row r="8507" spans="2:6" ht="16.5" thickBot="1" x14ac:dyDescent="0.3">
      <c r="B8507" s="14">
        <v>46193</v>
      </c>
      <c r="C8507" s="15">
        <v>10</v>
      </c>
      <c r="D8507" s="16" t="s">
        <v>700</v>
      </c>
      <c r="E8507" s="17">
        <v>2</v>
      </c>
      <c r="F8507" s="18">
        <v>2</v>
      </c>
    </row>
    <row r="8508" spans="2:6" ht="15.75" x14ac:dyDescent="0.25">
      <c r="B8508" s="22">
        <v>46193</v>
      </c>
      <c r="C8508" s="23">
        <v>10009</v>
      </c>
      <c r="D8508" s="24" t="s">
        <v>660</v>
      </c>
      <c r="E8508" s="25">
        <v>1</v>
      </c>
      <c r="F8508" s="26">
        <v>1.5</v>
      </c>
    </row>
    <row r="8509" spans="2:6" ht="16.5" thickBot="1" x14ac:dyDescent="0.3">
      <c r="B8509" s="14">
        <v>46194</v>
      </c>
      <c r="C8509" s="15" t="s">
        <v>109</v>
      </c>
      <c r="D8509" s="16" t="s">
        <v>724</v>
      </c>
      <c r="E8509" s="17">
        <v>2</v>
      </c>
      <c r="F8509" s="18">
        <v>11.6</v>
      </c>
    </row>
    <row r="8510" spans="2:6" ht="16.5" thickBot="1" x14ac:dyDescent="0.3">
      <c r="B8510" s="14">
        <v>46194</v>
      </c>
      <c r="C8510" s="15" t="s">
        <v>110</v>
      </c>
      <c r="D8510" s="16" t="s">
        <v>667</v>
      </c>
      <c r="E8510" s="17">
        <v>1</v>
      </c>
      <c r="F8510" s="18">
        <v>5.8</v>
      </c>
    </row>
    <row r="8511" spans="2:6" ht="16.5" thickBot="1" x14ac:dyDescent="0.3">
      <c r="B8511" s="14">
        <v>46194</v>
      </c>
      <c r="C8511" s="15" t="s">
        <v>114</v>
      </c>
      <c r="D8511" s="16" t="s">
        <v>370</v>
      </c>
      <c r="E8511" s="17">
        <v>2</v>
      </c>
      <c r="F8511" s="18">
        <v>11</v>
      </c>
    </row>
    <row r="8512" spans="2:6" ht="16.5" thickBot="1" x14ac:dyDescent="0.3">
      <c r="B8512" s="14">
        <v>46194</v>
      </c>
      <c r="C8512" s="15" t="s">
        <v>125</v>
      </c>
      <c r="D8512" s="16" t="s">
        <v>381</v>
      </c>
      <c r="E8512" s="17">
        <v>1</v>
      </c>
      <c r="F8512" s="18">
        <v>5.5</v>
      </c>
    </row>
    <row r="8513" spans="2:6" ht="16.5" thickBot="1" x14ac:dyDescent="0.3">
      <c r="B8513" s="14">
        <v>46194</v>
      </c>
      <c r="C8513" s="15" t="s">
        <v>139</v>
      </c>
      <c r="D8513" s="16" t="s">
        <v>395</v>
      </c>
      <c r="E8513" s="17">
        <v>1</v>
      </c>
      <c r="F8513" s="18">
        <v>5.5</v>
      </c>
    </row>
    <row r="8514" spans="2:6" ht="16.5" thickBot="1" x14ac:dyDescent="0.3">
      <c r="B8514" s="14">
        <v>46194</v>
      </c>
      <c r="C8514" s="15" t="s">
        <v>157</v>
      </c>
      <c r="D8514" s="16" t="s">
        <v>413</v>
      </c>
      <c r="E8514" s="17">
        <v>5</v>
      </c>
      <c r="F8514" s="18">
        <v>32.5</v>
      </c>
    </row>
    <row r="8515" spans="2:6" ht="16.5" thickBot="1" x14ac:dyDescent="0.3">
      <c r="B8515" s="14">
        <v>46194</v>
      </c>
      <c r="C8515" s="15" t="s">
        <v>164</v>
      </c>
      <c r="D8515" s="16" t="s">
        <v>420</v>
      </c>
      <c r="E8515" s="17">
        <v>4</v>
      </c>
      <c r="F8515" s="18">
        <v>22</v>
      </c>
    </row>
    <row r="8516" spans="2:6" ht="16.5" thickBot="1" x14ac:dyDescent="0.3">
      <c r="B8516" s="14">
        <v>46194</v>
      </c>
      <c r="C8516" s="15" t="s">
        <v>169</v>
      </c>
      <c r="D8516" s="16" t="s">
        <v>425</v>
      </c>
      <c r="E8516" s="17">
        <v>1</v>
      </c>
      <c r="F8516" s="18">
        <v>6.3</v>
      </c>
    </row>
    <row r="8517" spans="2:6" ht="16.5" thickBot="1" x14ac:dyDescent="0.3">
      <c r="B8517" s="14">
        <v>46194</v>
      </c>
      <c r="C8517" s="15" t="s">
        <v>170</v>
      </c>
      <c r="D8517" s="16" t="s">
        <v>676</v>
      </c>
      <c r="E8517" s="17">
        <v>3</v>
      </c>
      <c r="F8517" s="18">
        <v>16.5</v>
      </c>
    </row>
    <row r="8518" spans="2:6" ht="16.5" thickBot="1" x14ac:dyDescent="0.3">
      <c r="B8518" s="14">
        <v>46194</v>
      </c>
      <c r="C8518" s="15" t="s">
        <v>172</v>
      </c>
      <c r="D8518" s="16" t="s">
        <v>643</v>
      </c>
      <c r="E8518" s="17">
        <v>1</v>
      </c>
      <c r="F8518" s="18">
        <v>5.7</v>
      </c>
    </row>
    <row r="8519" spans="2:6" ht="16.5" thickBot="1" x14ac:dyDescent="0.3">
      <c r="B8519" s="14">
        <v>46194</v>
      </c>
      <c r="C8519" s="15" t="s">
        <v>179</v>
      </c>
      <c r="D8519" s="16" t="s">
        <v>712</v>
      </c>
      <c r="E8519" s="17">
        <v>1</v>
      </c>
      <c r="F8519" s="18">
        <v>5.5</v>
      </c>
    </row>
    <row r="8520" spans="2:6" ht="16.5" thickBot="1" x14ac:dyDescent="0.3">
      <c r="B8520" s="14">
        <v>46194</v>
      </c>
      <c r="C8520" s="15" t="s">
        <v>192</v>
      </c>
      <c r="D8520" s="16" t="s">
        <v>448</v>
      </c>
      <c r="E8520" s="17">
        <v>1</v>
      </c>
      <c r="F8520" s="18">
        <v>5.5</v>
      </c>
    </row>
    <row r="8521" spans="2:6" ht="16.5" thickBot="1" x14ac:dyDescent="0.3">
      <c r="B8521" s="14">
        <v>46194</v>
      </c>
      <c r="C8521" s="15" t="s">
        <v>194</v>
      </c>
      <c r="D8521" s="16" t="s">
        <v>450</v>
      </c>
      <c r="E8521" s="17">
        <v>3</v>
      </c>
      <c r="F8521" s="18">
        <v>20.399999999999999</v>
      </c>
    </row>
    <row r="8522" spans="2:6" ht="16.5" thickBot="1" x14ac:dyDescent="0.3">
      <c r="B8522" s="14">
        <v>46194</v>
      </c>
      <c r="C8522" s="15" t="s">
        <v>213</v>
      </c>
      <c r="D8522" s="16" t="s">
        <v>469</v>
      </c>
      <c r="E8522" s="17">
        <v>3</v>
      </c>
      <c r="F8522" s="18">
        <v>17.399999999999999</v>
      </c>
    </row>
    <row r="8523" spans="2:6" ht="16.5" thickBot="1" x14ac:dyDescent="0.3">
      <c r="B8523" s="14">
        <v>46194</v>
      </c>
      <c r="C8523" s="15" t="s">
        <v>215</v>
      </c>
      <c r="D8523" s="16" t="s">
        <v>471</v>
      </c>
      <c r="E8523" s="17">
        <v>3</v>
      </c>
      <c r="F8523" s="18">
        <v>20.399999999999999</v>
      </c>
    </row>
    <row r="8524" spans="2:6" ht="16.5" thickBot="1" x14ac:dyDescent="0.3">
      <c r="B8524" s="14">
        <v>46194</v>
      </c>
      <c r="C8524" s="15" t="s">
        <v>217</v>
      </c>
      <c r="D8524" s="16" t="s">
        <v>473</v>
      </c>
      <c r="E8524" s="17">
        <v>1</v>
      </c>
      <c r="F8524" s="18">
        <v>5.5</v>
      </c>
    </row>
    <row r="8525" spans="2:6" ht="16.5" thickBot="1" x14ac:dyDescent="0.3">
      <c r="B8525" s="14">
        <v>46194</v>
      </c>
      <c r="C8525" s="15" t="s">
        <v>218</v>
      </c>
      <c r="D8525" s="16" t="s">
        <v>655</v>
      </c>
      <c r="E8525" s="17">
        <v>1</v>
      </c>
      <c r="F8525" s="18">
        <v>5.5</v>
      </c>
    </row>
    <row r="8526" spans="2:6" ht="16.5" thickBot="1" x14ac:dyDescent="0.3">
      <c r="B8526" s="14">
        <v>46194</v>
      </c>
      <c r="C8526" s="15" t="s">
        <v>219</v>
      </c>
      <c r="D8526" s="16" t="s">
        <v>475</v>
      </c>
      <c r="E8526" s="17">
        <v>2</v>
      </c>
      <c r="F8526" s="18">
        <v>12.6</v>
      </c>
    </row>
    <row r="8527" spans="2:6" ht="16.5" thickBot="1" x14ac:dyDescent="0.3">
      <c r="B8527" s="14">
        <v>46194</v>
      </c>
      <c r="C8527" s="15" t="s">
        <v>223</v>
      </c>
      <c r="D8527" s="16" t="s">
        <v>479</v>
      </c>
      <c r="E8527" s="17">
        <v>2</v>
      </c>
      <c r="F8527" s="18">
        <v>11.6</v>
      </c>
    </row>
    <row r="8528" spans="2:6" ht="16.5" thickBot="1" x14ac:dyDescent="0.3">
      <c r="B8528" s="14">
        <v>46194</v>
      </c>
      <c r="C8528" s="15" t="s">
        <v>225</v>
      </c>
      <c r="D8528" s="16" t="s">
        <v>481</v>
      </c>
      <c r="E8528" s="17">
        <v>1</v>
      </c>
      <c r="F8528" s="18">
        <v>6.3</v>
      </c>
    </row>
    <row r="8529" spans="2:6" ht="16.5" thickBot="1" x14ac:dyDescent="0.3">
      <c r="B8529" s="14">
        <v>46194</v>
      </c>
      <c r="C8529" s="15" t="s">
        <v>226</v>
      </c>
      <c r="D8529" s="16" t="s">
        <v>482</v>
      </c>
      <c r="E8529" s="17">
        <v>1</v>
      </c>
      <c r="F8529" s="18">
        <v>5.8</v>
      </c>
    </row>
    <row r="8530" spans="2:6" ht="16.5" thickBot="1" x14ac:dyDescent="0.3">
      <c r="B8530" s="14">
        <v>46194</v>
      </c>
      <c r="C8530" s="15" t="s">
        <v>227</v>
      </c>
      <c r="D8530" s="16" t="s">
        <v>483</v>
      </c>
      <c r="E8530" s="17">
        <v>2</v>
      </c>
      <c r="F8530" s="18">
        <v>13</v>
      </c>
    </row>
    <row r="8531" spans="2:6" ht="16.5" thickBot="1" x14ac:dyDescent="0.3">
      <c r="B8531" s="14">
        <v>46194</v>
      </c>
      <c r="C8531" s="15" t="s">
        <v>229</v>
      </c>
      <c r="D8531" s="16" t="s">
        <v>759</v>
      </c>
      <c r="E8531" s="17">
        <v>1</v>
      </c>
      <c r="F8531" s="18">
        <v>6.5</v>
      </c>
    </row>
    <row r="8532" spans="2:6" ht="16.5" thickBot="1" x14ac:dyDescent="0.3">
      <c r="B8532" s="14">
        <v>46194</v>
      </c>
      <c r="C8532" s="15" t="s">
        <v>231</v>
      </c>
      <c r="D8532" s="16" t="s">
        <v>487</v>
      </c>
      <c r="E8532" s="17">
        <v>4</v>
      </c>
      <c r="F8532" s="18">
        <v>27.2</v>
      </c>
    </row>
    <row r="8533" spans="2:6" ht="16.5" thickBot="1" x14ac:dyDescent="0.3">
      <c r="B8533" s="14">
        <v>46194</v>
      </c>
      <c r="C8533" s="15" t="s">
        <v>234</v>
      </c>
      <c r="D8533" s="16" t="s">
        <v>728</v>
      </c>
      <c r="E8533" s="17">
        <v>1</v>
      </c>
      <c r="F8533" s="18">
        <v>6.8</v>
      </c>
    </row>
    <row r="8534" spans="2:6" ht="16.5" thickBot="1" x14ac:dyDescent="0.3">
      <c r="B8534" s="14">
        <v>46194</v>
      </c>
      <c r="C8534" s="15" t="s">
        <v>236</v>
      </c>
      <c r="D8534" s="16" t="s">
        <v>644</v>
      </c>
      <c r="E8534" s="17">
        <v>1</v>
      </c>
      <c r="F8534" s="18">
        <v>6.5</v>
      </c>
    </row>
    <row r="8535" spans="2:6" ht="16.5" thickBot="1" x14ac:dyDescent="0.3">
      <c r="B8535" s="14">
        <v>46194</v>
      </c>
      <c r="C8535" s="15" t="s">
        <v>206</v>
      </c>
      <c r="D8535" s="16" t="s">
        <v>462</v>
      </c>
      <c r="E8535" s="17">
        <v>1</v>
      </c>
      <c r="F8535" s="18">
        <v>3.1</v>
      </c>
    </row>
    <row r="8536" spans="2:6" ht="16.5" thickBot="1" x14ac:dyDescent="0.3">
      <c r="B8536" s="14">
        <v>46194</v>
      </c>
      <c r="C8536" s="15" t="s">
        <v>116</v>
      </c>
      <c r="D8536" s="16" t="s">
        <v>665</v>
      </c>
      <c r="E8536" s="17">
        <v>2</v>
      </c>
      <c r="F8536" s="18">
        <v>11</v>
      </c>
    </row>
    <row r="8537" spans="2:6" ht="16.5" thickBot="1" x14ac:dyDescent="0.3">
      <c r="B8537" s="14">
        <v>46194</v>
      </c>
      <c r="C8537" s="15" t="s">
        <v>121</v>
      </c>
      <c r="D8537" s="16" t="s">
        <v>658</v>
      </c>
      <c r="E8537" s="17">
        <v>1</v>
      </c>
      <c r="F8537" s="18">
        <v>5.5</v>
      </c>
    </row>
    <row r="8538" spans="2:6" ht="16.5" thickBot="1" x14ac:dyDescent="0.3">
      <c r="B8538" s="14">
        <v>46194</v>
      </c>
      <c r="C8538" s="15" t="s">
        <v>122</v>
      </c>
      <c r="D8538" s="16" t="s">
        <v>650</v>
      </c>
      <c r="E8538" s="17">
        <v>1</v>
      </c>
      <c r="F8538" s="18">
        <v>5.5</v>
      </c>
    </row>
    <row r="8539" spans="2:6" ht="16.5" thickBot="1" x14ac:dyDescent="0.3">
      <c r="B8539" s="14">
        <v>46194</v>
      </c>
      <c r="C8539" s="15" t="s">
        <v>131</v>
      </c>
      <c r="D8539" s="16" t="s">
        <v>387</v>
      </c>
      <c r="E8539" s="17">
        <v>1</v>
      </c>
      <c r="F8539" s="18">
        <v>5.5</v>
      </c>
    </row>
    <row r="8540" spans="2:6" ht="16.5" thickBot="1" x14ac:dyDescent="0.3">
      <c r="B8540" s="14">
        <v>46194</v>
      </c>
      <c r="C8540" s="15" t="s">
        <v>140</v>
      </c>
      <c r="D8540" s="16" t="s">
        <v>396</v>
      </c>
      <c r="E8540" s="17">
        <v>1</v>
      </c>
      <c r="F8540" s="18">
        <v>5</v>
      </c>
    </row>
    <row r="8541" spans="2:6" ht="16.5" thickBot="1" x14ac:dyDescent="0.3">
      <c r="B8541" s="14">
        <v>46194</v>
      </c>
      <c r="C8541" s="15">
        <v>10</v>
      </c>
      <c r="D8541" s="16" t="s">
        <v>700</v>
      </c>
      <c r="E8541" s="17">
        <v>1</v>
      </c>
      <c r="F8541" s="18">
        <v>1</v>
      </c>
    </row>
    <row r="8542" spans="2:6" ht="16.5" thickBot="1" x14ac:dyDescent="0.3">
      <c r="B8542" s="14">
        <v>46194</v>
      </c>
      <c r="C8542" s="15">
        <v>10193</v>
      </c>
      <c r="D8542" s="16" t="s">
        <v>731</v>
      </c>
      <c r="E8542" s="17">
        <v>1</v>
      </c>
      <c r="F8542" s="18">
        <v>2.5</v>
      </c>
    </row>
    <row r="8543" spans="2:6" ht="15.75" x14ac:dyDescent="0.25">
      <c r="B8543" s="22">
        <v>46194</v>
      </c>
      <c r="C8543" s="23">
        <v>10224</v>
      </c>
      <c r="D8543" s="24" t="s">
        <v>743</v>
      </c>
      <c r="E8543" s="25">
        <v>1</v>
      </c>
      <c r="F8543" s="26">
        <v>1.2</v>
      </c>
    </row>
    <row r="8544" spans="2:6" ht="16.5" thickBot="1" x14ac:dyDescent="0.3">
      <c r="B8544" s="14">
        <v>46195</v>
      </c>
      <c r="C8544" s="15" t="s">
        <v>109</v>
      </c>
      <c r="D8544" s="16" t="s">
        <v>724</v>
      </c>
      <c r="E8544" s="17">
        <v>1</v>
      </c>
      <c r="F8544" s="18">
        <v>5.8</v>
      </c>
    </row>
    <row r="8545" spans="2:6" ht="16.5" thickBot="1" x14ac:dyDescent="0.3">
      <c r="B8545" s="14">
        <v>46195</v>
      </c>
      <c r="C8545" s="15" t="s">
        <v>110</v>
      </c>
      <c r="D8545" s="16" t="s">
        <v>667</v>
      </c>
      <c r="E8545" s="17">
        <v>2</v>
      </c>
      <c r="F8545" s="18">
        <v>11.6</v>
      </c>
    </row>
    <row r="8546" spans="2:6" ht="16.5" thickBot="1" x14ac:dyDescent="0.3">
      <c r="B8546" s="14">
        <v>46195</v>
      </c>
      <c r="C8546" s="15" t="s">
        <v>114</v>
      </c>
      <c r="D8546" s="16" t="s">
        <v>370</v>
      </c>
      <c r="E8546" s="17">
        <v>1</v>
      </c>
      <c r="F8546" s="18">
        <v>5.5</v>
      </c>
    </row>
    <row r="8547" spans="2:6" ht="16.5" thickBot="1" x14ac:dyDescent="0.3">
      <c r="B8547" s="14">
        <v>46195</v>
      </c>
      <c r="C8547" s="15" t="s">
        <v>115</v>
      </c>
      <c r="D8547" s="16" t="s">
        <v>640</v>
      </c>
      <c r="E8547" s="17">
        <v>2</v>
      </c>
      <c r="F8547" s="18">
        <v>11.6</v>
      </c>
    </row>
    <row r="8548" spans="2:6" ht="16.5" thickBot="1" x14ac:dyDescent="0.3">
      <c r="B8548" s="14">
        <v>46195</v>
      </c>
      <c r="C8548" s="15" t="s">
        <v>132</v>
      </c>
      <c r="D8548" s="16" t="s">
        <v>388</v>
      </c>
      <c r="E8548" s="17">
        <v>2</v>
      </c>
      <c r="F8548" s="18">
        <v>11.6</v>
      </c>
    </row>
    <row r="8549" spans="2:6" ht="16.5" thickBot="1" x14ac:dyDescent="0.3">
      <c r="B8549" s="14">
        <v>46195</v>
      </c>
      <c r="C8549" s="15" t="s">
        <v>138</v>
      </c>
      <c r="D8549" s="16" t="s">
        <v>394</v>
      </c>
      <c r="E8549" s="17">
        <v>1</v>
      </c>
      <c r="F8549" s="18">
        <v>5.5</v>
      </c>
    </row>
    <row r="8550" spans="2:6" ht="16.5" thickBot="1" x14ac:dyDescent="0.3">
      <c r="B8550" s="14">
        <v>46195</v>
      </c>
      <c r="C8550" s="15" t="s">
        <v>149</v>
      </c>
      <c r="D8550" s="16" t="s">
        <v>706</v>
      </c>
      <c r="E8550" s="17">
        <v>3</v>
      </c>
      <c r="F8550" s="18">
        <v>16.5</v>
      </c>
    </row>
    <row r="8551" spans="2:6" ht="16.5" thickBot="1" x14ac:dyDescent="0.3">
      <c r="B8551" s="14">
        <v>46195</v>
      </c>
      <c r="C8551" s="15" t="s">
        <v>157</v>
      </c>
      <c r="D8551" s="16" t="s">
        <v>413</v>
      </c>
      <c r="E8551" s="17">
        <v>7</v>
      </c>
      <c r="F8551" s="18">
        <v>45.5</v>
      </c>
    </row>
    <row r="8552" spans="2:6" ht="16.5" thickBot="1" x14ac:dyDescent="0.3">
      <c r="B8552" s="14">
        <v>46195</v>
      </c>
      <c r="C8552" s="15" t="s">
        <v>163</v>
      </c>
      <c r="D8552" s="16" t="s">
        <v>696</v>
      </c>
      <c r="E8552" s="17">
        <v>1</v>
      </c>
      <c r="F8552" s="18">
        <v>5.8</v>
      </c>
    </row>
    <row r="8553" spans="2:6" ht="16.5" thickBot="1" x14ac:dyDescent="0.3">
      <c r="B8553" s="14">
        <v>46195</v>
      </c>
      <c r="C8553" s="15" t="s">
        <v>164</v>
      </c>
      <c r="D8553" s="16" t="s">
        <v>420</v>
      </c>
      <c r="E8553" s="17">
        <v>1</v>
      </c>
      <c r="F8553" s="18">
        <v>5.5</v>
      </c>
    </row>
    <row r="8554" spans="2:6" ht="16.5" thickBot="1" x14ac:dyDescent="0.3">
      <c r="B8554" s="14">
        <v>46195</v>
      </c>
      <c r="C8554" s="15" t="s">
        <v>165</v>
      </c>
      <c r="D8554" s="16" t="s">
        <v>421</v>
      </c>
      <c r="E8554" s="17">
        <v>1</v>
      </c>
      <c r="F8554" s="18">
        <v>6.5</v>
      </c>
    </row>
    <row r="8555" spans="2:6" ht="16.5" thickBot="1" x14ac:dyDescent="0.3">
      <c r="B8555" s="14">
        <v>46195</v>
      </c>
      <c r="C8555" s="15" t="s">
        <v>169</v>
      </c>
      <c r="D8555" s="16" t="s">
        <v>425</v>
      </c>
      <c r="E8555" s="17">
        <v>1</v>
      </c>
      <c r="F8555" s="18">
        <v>6.3</v>
      </c>
    </row>
    <row r="8556" spans="2:6" ht="16.5" thickBot="1" x14ac:dyDescent="0.3">
      <c r="B8556" s="14">
        <v>46195</v>
      </c>
      <c r="C8556" s="15" t="s">
        <v>170</v>
      </c>
      <c r="D8556" s="16" t="s">
        <v>676</v>
      </c>
      <c r="E8556" s="17">
        <v>1</v>
      </c>
      <c r="F8556" s="18">
        <v>5.5</v>
      </c>
    </row>
    <row r="8557" spans="2:6" ht="16.5" thickBot="1" x14ac:dyDescent="0.3">
      <c r="B8557" s="14">
        <v>46195</v>
      </c>
      <c r="C8557" s="15" t="s">
        <v>171</v>
      </c>
      <c r="D8557" s="16" t="s">
        <v>670</v>
      </c>
      <c r="E8557" s="17">
        <v>1</v>
      </c>
      <c r="F8557" s="18">
        <v>6</v>
      </c>
    </row>
    <row r="8558" spans="2:6" ht="16.5" thickBot="1" x14ac:dyDescent="0.3">
      <c r="B8558" s="14">
        <v>46195</v>
      </c>
      <c r="C8558" s="15" t="s">
        <v>172</v>
      </c>
      <c r="D8558" s="16" t="s">
        <v>643</v>
      </c>
      <c r="E8558" s="17">
        <v>1</v>
      </c>
      <c r="F8558" s="18">
        <v>5.7</v>
      </c>
    </row>
    <row r="8559" spans="2:6" ht="16.5" thickBot="1" x14ac:dyDescent="0.3">
      <c r="B8559" s="14">
        <v>46195</v>
      </c>
      <c r="C8559" s="15" t="s">
        <v>173</v>
      </c>
      <c r="D8559" s="16" t="s">
        <v>429</v>
      </c>
      <c r="E8559" s="17">
        <v>1</v>
      </c>
      <c r="F8559" s="18">
        <v>6.8</v>
      </c>
    </row>
    <row r="8560" spans="2:6" ht="16.5" thickBot="1" x14ac:dyDescent="0.3">
      <c r="B8560" s="14">
        <v>46195</v>
      </c>
      <c r="C8560" s="15" t="s">
        <v>174</v>
      </c>
      <c r="D8560" s="16" t="s">
        <v>661</v>
      </c>
      <c r="E8560" s="17">
        <v>1</v>
      </c>
      <c r="F8560" s="18">
        <v>5.8</v>
      </c>
    </row>
    <row r="8561" spans="2:6" ht="16.5" thickBot="1" x14ac:dyDescent="0.3">
      <c r="B8561" s="14">
        <v>46195</v>
      </c>
      <c r="C8561" s="15" t="s">
        <v>179</v>
      </c>
      <c r="D8561" s="16" t="s">
        <v>712</v>
      </c>
      <c r="E8561" s="17">
        <v>4</v>
      </c>
      <c r="F8561" s="18">
        <v>22</v>
      </c>
    </row>
    <row r="8562" spans="2:6" ht="16.5" thickBot="1" x14ac:dyDescent="0.3">
      <c r="B8562" s="14">
        <v>46195</v>
      </c>
      <c r="C8562" s="15" t="s">
        <v>183</v>
      </c>
      <c r="D8562" s="16" t="s">
        <v>439</v>
      </c>
      <c r="E8562" s="17">
        <v>3</v>
      </c>
      <c r="F8562" s="18">
        <v>16.5</v>
      </c>
    </row>
    <row r="8563" spans="2:6" ht="16.5" thickBot="1" x14ac:dyDescent="0.3">
      <c r="B8563" s="14">
        <v>46195</v>
      </c>
      <c r="C8563" s="15" t="s">
        <v>192</v>
      </c>
      <c r="D8563" s="16" t="s">
        <v>448</v>
      </c>
      <c r="E8563" s="17">
        <v>2</v>
      </c>
      <c r="F8563" s="18">
        <v>11</v>
      </c>
    </row>
    <row r="8564" spans="2:6" ht="16.5" thickBot="1" x14ac:dyDescent="0.3">
      <c r="B8564" s="14">
        <v>46195</v>
      </c>
      <c r="C8564" s="15" t="s">
        <v>194</v>
      </c>
      <c r="D8564" s="16" t="s">
        <v>450</v>
      </c>
      <c r="E8564" s="17">
        <v>3</v>
      </c>
      <c r="F8564" s="18">
        <v>20.399999999999999</v>
      </c>
    </row>
    <row r="8565" spans="2:6" ht="16.5" thickBot="1" x14ac:dyDescent="0.3">
      <c r="B8565" s="14">
        <v>46195</v>
      </c>
      <c r="C8565" s="15" t="s">
        <v>201</v>
      </c>
      <c r="D8565" s="16" t="s">
        <v>664</v>
      </c>
      <c r="E8565" s="17">
        <v>2</v>
      </c>
      <c r="F8565" s="18">
        <v>11.6</v>
      </c>
    </row>
    <row r="8566" spans="2:6" ht="16.5" thickBot="1" x14ac:dyDescent="0.3">
      <c r="B8566" s="14">
        <v>46195</v>
      </c>
      <c r="C8566" s="15" t="s">
        <v>213</v>
      </c>
      <c r="D8566" s="16" t="s">
        <v>469</v>
      </c>
      <c r="E8566" s="17">
        <v>4</v>
      </c>
      <c r="F8566" s="18">
        <v>23.2</v>
      </c>
    </row>
    <row r="8567" spans="2:6" ht="16.5" thickBot="1" x14ac:dyDescent="0.3">
      <c r="B8567" s="14">
        <v>46195</v>
      </c>
      <c r="C8567" s="15" t="s">
        <v>215</v>
      </c>
      <c r="D8567" s="16" t="s">
        <v>471</v>
      </c>
      <c r="E8567" s="17">
        <v>3</v>
      </c>
      <c r="F8567" s="18">
        <v>20.399999999999999</v>
      </c>
    </row>
    <row r="8568" spans="2:6" ht="16.5" thickBot="1" x14ac:dyDescent="0.3">
      <c r="B8568" s="14">
        <v>46195</v>
      </c>
      <c r="C8568" s="15" t="s">
        <v>216</v>
      </c>
      <c r="D8568" s="16" t="s">
        <v>472</v>
      </c>
      <c r="E8568" s="17">
        <v>1</v>
      </c>
      <c r="F8568" s="18">
        <v>6.3</v>
      </c>
    </row>
    <row r="8569" spans="2:6" ht="16.5" thickBot="1" x14ac:dyDescent="0.3">
      <c r="B8569" s="14">
        <v>46195</v>
      </c>
      <c r="C8569" s="15" t="s">
        <v>217</v>
      </c>
      <c r="D8569" s="16" t="s">
        <v>473</v>
      </c>
      <c r="E8569" s="17">
        <v>1</v>
      </c>
      <c r="F8569" s="18">
        <v>5.5</v>
      </c>
    </row>
    <row r="8570" spans="2:6" ht="16.5" thickBot="1" x14ac:dyDescent="0.3">
      <c r="B8570" s="14">
        <v>46195</v>
      </c>
      <c r="C8570" s="15" t="s">
        <v>218</v>
      </c>
      <c r="D8570" s="16" t="s">
        <v>655</v>
      </c>
      <c r="E8570" s="17">
        <v>1</v>
      </c>
      <c r="F8570" s="18">
        <v>5.5</v>
      </c>
    </row>
    <row r="8571" spans="2:6" ht="16.5" thickBot="1" x14ac:dyDescent="0.3">
      <c r="B8571" s="14">
        <v>46195</v>
      </c>
      <c r="C8571" s="15" t="s">
        <v>219</v>
      </c>
      <c r="D8571" s="16" t="s">
        <v>475</v>
      </c>
      <c r="E8571" s="17">
        <v>7</v>
      </c>
      <c r="F8571" s="18">
        <v>44.1</v>
      </c>
    </row>
    <row r="8572" spans="2:6" ht="16.5" thickBot="1" x14ac:dyDescent="0.3">
      <c r="B8572" s="14">
        <v>46195</v>
      </c>
      <c r="C8572" s="15" t="s">
        <v>225</v>
      </c>
      <c r="D8572" s="16" t="s">
        <v>481</v>
      </c>
      <c r="E8572" s="17">
        <v>3</v>
      </c>
      <c r="F8572" s="18">
        <v>18.899999999999999</v>
      </c>
    </row>
    <row r="8573" spans="2:6" ht="16.5" thickBot="1" x14ac:dyDescent="0.3">
      <c r="B8573" s="14">
        <v>46195</v>
      </c>
      <c r="C8573" s="15" t="s">
        <v>226</v>
      </c>
      <c r="D8573" s="16" t="s">
        <v>482</v>
      </c>
      <c r="E8573" s="17">
        <v>2</v>
      </c>
      <c r="F8573" s="18">
        <v>11.6</v>
      </c>
    </row>
    <row r="8574" spans="2:6" ht="16.5" thickBot="1" x14ac:dyDescent="0.3">
      <c r="B8574" s="14">
        <v>46195</v>
      </c>
      <c r="C8574" s="15" t="s">
        <v>227</v>
      </c>
      <c r="D8574" s="16" t="s">
        <v>483</v>
      </c>
      <c r="E8574" s="17">
        <v>1</v>
      </c>
      <c r="F8574" s="18">
        <v>6.5</v>
      </c>
    </row>
    <row r="8575" spans="2:6" ht="16.5" thickBot="1" x14ac:dyDescent="0.3">
      <c r="B8575" s="14">
        <v>46195</v>
      </c>
      <c r="C8575" s="15" t="s">
        <v>230</v>
      </c>
      <c r="D8575" s="16" t="s">
        <v>690</v>
      </c>
      <c r="E8575" s="17">
        <v>1</v>
      </c>
      <c r="F8575" s="18">
        <v>6.5</v>
      </c>
    </row>
    <row r="8576" spans="2:6" ht="16.5" thickBot="1" x14ac:dyDescent="0.3">
      <c r="B8576" s="14">
        <v>46195</v>
      </c>
      <c r="C8576" s="15" t="s">
        <v>113</v>
      </c>
      <c r="D8576" s="16" t="s">
        <v>645</v>
      </c>
      <c r="E8576" s="17">
        <v>1</v>
      </c>
      <c r="F8576" s="18">
        <v>8</v>
      </c>
    </row>
    <row r="8577" spans="2:6" ht="16.5" thickBot="1" x14ac:dyDescent="0.3">
      <c r="B8577" s="14">
        <v>46195</v>
      </c>
      <c r="C8577" s="15">
        <v>10233</v>
      </c>
      <c r="D8577" s="16" t="s">
        <v>752</v>
      </c>
      <c r="E8577" s="17">
        <v>1</v>
      </c>
      <c r="F8577" s="18">
        <v>9</v>
      </c>
    </row>
    <row r="8578" spans="2:6" ht="16.5" thickBot="1" x14ac:dyDescent="0.3">
      <c r="B8578" s="14">
        <v>46195</v>
      </c>
      <c r="C8578" s="15" t="s">
        <v>116</v>
      </c>
      <c r="D8578" s="16" t="s">
        <v>665</v>
      </c>
      <c r="E8578" s="17">
        <v>1</v>
      </c>
      <c r="F8578" s="18">
        <v>5.5</v>
      </c>
    </row>
    <row r="8579" spans="2:6" ht="16.5" thickBot="1" x14ac:dyDescent="0.3">
      <c r="B8579" s="14">
        <v>46195</v>
      </c>
      <c r="C8579" s="15" t="s">
        <v>120</v>
      </c>
      <c r="D8579" s="16" t="s">
        <v>693</v>
      </c>
      <c r="E8579" s="17">
        <v>1</v>
      </c>
      <c r="F8579" s="18">
        <v>5.5</v>
      </c>
    </row>
    <row r="8580" spans="2:6" ht="16.5" thickBot="1" x14ac:dyDescent="0.3">
      <c r="B8580" s="14">
        <v>46195</v>
      </c>
      <c r="C8580" s="15" t="s">
        <v>121</v>
      </c>
      <c r="D8580" s="16" t="s">
        <v>658</v>
      </c>
      <c r="E8580" s="17">
        <v>1</v>
      </c>
      <c r="F8580" s="18">
        <v>5.5</v>
      </c>
    </row>
    <row r="8581" spans="2:6" ht="16.5" thickBot="1" x14ac:dyDescent="0.3">
      <c r="B8581" s="14">
        <v>46195</v>
      </c>
      <c r="C8581" s="15" t="s">
        <v>122</v>
      </c>
      <c r="D8581" s="16" t="s">
        <v>650</v>
      </c>
      <c r="E8581" s="17">
        <v>2</v>
      </c>
      <c r="F8581" s="18">
        <v>11</v>
      </c>
    </row>
    <row r="8582" spans="2:6" ht="16.5" thickBot="1" x14ac:dyDescent="0.3">
      <c r="B8582" s="14">
        <v>46195</v>
      </c>
      <c r="C8582" s="15" t="s">
        <v>131</v>
      </c>
      <c r="D8582" s="16" t="s">
        <v>387</v>
      </c>
      <c r="E8582" s="17">
        <v>1</v>
      </c>
      <c r="F8582" s="18">
        <v>5.5</v>
      </c>
    </row>
    <row r="8583" spans="2:6" ht="16.5" thickBot="1" x14ac:dyDescent="0.3">
      <c r="B8583" s="14">
        <v>46195</v>
      </c>
      <c r="C8583" s="15" t="s">
        <v>140</v>
      </c>
      <c r="D8583" s="16" t="s">
        <v>396</v>
      </c>
      <c r="E8583" s="17">
        <v>2</v>
      </c>
      <c r="F8583" s="18">
        <v>10</v>
      </c>
    </row>
    <row r="8584" spans="2:6" ht="16.5" thickBot="1" x14ac:dyDescent="0.3">
      <c r="B8584" s="14">
        <v>46195</v>
      </c>
      <c r="C8584" s="15" t="s">
        <v>142</v>
      </c>
      <c r="D8584" s="16" t="s">
        <v>659</v>
      </c>
      <c r="E8584" s="17">
        <v>2</v>
      </c>
      <c r="F8584" s="18">
        <v>8.6</v>
      </c>
    </row>
    <row r="8585" spans="2:6" ht="16.5" thickBot="1" x14ac:dyDescent="0.3">
      <c r="B8585" s="14">
        <v>46195</v>
      </c>
      <c r="C8585" s="15">
        <v>10193</v>
      </c>
      <c r="D8585" s="16" t="s">
        <v>731</v>
      </c>
      <c r="E8585" s="17">
        <v>1</v>
      </c>
      <c r="F8585" s="18">
        <v>2.5</v>
      </c>
    </row>
    <row r="8586" spans="2:6" ht="15.75" x14ac:dyDescent="0.25">
      <c r="B8586" s="22">
        <v>46195</v>
      </c>
      <c r="C8586" s="23">
        <v>10194</v>
      </c>
      <c r="D8586" s="24" t="s">
        <v>730</v>
      </c>
      <c r="E8586" s="25">
        <v>2</v>
      </c>
      <c r="F8586" s="26">
        <v>3.4</v>
      </c>
    </row>
    <row r="8587" spans="2:6" ht="16.5" thickBot="1" x14ac:dyDescent="0.3">
      <c r="B8587" s="14">
        <v>46196</v>
      </c>
      <c r="C8587" s="15" t="s">
        <v>109</v>
      </c>
      <c r="D8587" s="16" t="s">
        <v>724</v>
      </c>
      <c r="E8587" s="17">
        <v>1</v>
      </c>
      <c r="F8587" s="18">
        <v>5.8</v>
      </c>
    </row>
    <row r="8588" spans="2:6" ht="16.5" thickBot="1" x14ac:dyDescent="0.3">
      <c r="B8588" s="14">
        <v>46196</v>
      </c>
      <c r="C8588" s="15" t="s">
        <v>110</v>
      </c>
      <c r="D8588" s="16" t="s">
        <v>667</v>
      </c>
      <c r="E8588" s="17">
        <v>1</v>
      </c>
      <c r="F8588" s="18">
        <v>5.8</v>
      </c>
    </row>
    <row r="8589" spans="2:6" ht="16.5" thickBot="1" x14ac:dyDescent="0.3">
      <c r="B8589" s="14">
        <v>46196</v>
      </c>
      <c r="C8589" s="15" t="s">
        <v>114</v>
      </c>
      <c r="D8589" s="16" t="s">
        <v>370</v>
      </c>
      <c r="E8589" s="17">
        <v>1</v>
      </c>
      <c r="F8589" s="18">
        <v>5.5</v>
      </c>
    </row>
    <row r="8590" spans="2:6" ht="16.5" thickBot="1" x14ac:dyDescent="0.3">
      <c r="B8590" s="14">
        <v>46196</v>
      </c>
      <c r="C8590" s="15" t="s">
        <v>132</v>
      </c>
      <c r="D8590" s="16" t="s">
        <v>388</v>
      </c>
      <c r="E8590" s="17">
        <v>1</v>
      </c>
      <c r="F8590" s="18">
        <v>5.8</v>
      </c>
    </row>
    <row r="8591" spans="2:6" ht="16.5" thickBot="1" x14ac:dyDescent="0.3">
      <c r="B8591" s="14">
        <v>46196</v>
      </c>
      <c r="C8591" s="15" t="s">
        <v>138</v>
      </c>
      <c r="D8591" s="16" t="s">
        <v>394</v>
      </c>
      <c r="E8591" s="17">
        <v>1</v>
      </c>
      <c r="F8591" s="18">
        <v>5.5</v>
      </c>
    </row>
    <row r="8592" spans="2:6" ht="16.5" thickBot="1" x14ac:dyDescent="0.3">
      <c r="B8592" s="14">
        <v>46196</v>
      </c>
      <c r="C8592" s="15" t="s">
        <v>149</v>
      </c>
      <c r="D8592" s="16" t="s">
        <v>706</v>
      </c>
      <c r="E8592" s="17">
        <v>3</v>
      </c>
      <c r="F8592" s="18">
        <v>16.5</v>
      </c>
    </row>
    <row r="8593" spans="2:6" ht="16.5" thickBot="1" x14ac:dyDescent="0.3">
      <c r="B8593" s="14">
        <v>46196</v>
      </c>
      <c r="C8593" s="15" t="s">
        <v>157</v>
      </c>
      <c r="D8593" s="16" t="s">
        <v>413</v>
      </c>
      <c r="E8593" s="17">
        <v>3</v>
      </c>
      <c r="F8593" s="18">
        <v>19.5</v>
      </c>
    </row>
    <row r="8594" spans="2:6" ht="16.5" thickBot="1" x14ac:dyDescent="0.3">
      <c r="B8594" s="14">
        <v>46196</v>
      </c>
      <c r="C8594" s="15" t="s">
        <v>160</v>
      </c>
      <c r="D8594" s="16" t="s">
        <v>416</v>
      </c>
      <c r="E8594" s="17">
        <v>1</v>
      </c>
      <c r="F8594" s="18">
        <v>5.8</v>
      </c>
    </row>
    <row r="8595" spans="2:6" ht="16.5" thickBot="1" x14ac:dyDescent="0.3">
      <c r="B8595" s="14">
        <v>46196</v>
      </c>
      <c r="C8595" s="15" t="s">
        <v>165</v>
      </c>
      <c r="D8595" s="16" t="s">
        <v>421</v>
      </c>
      <c r="E8595" s="17">
        <v>1</v>
      </c>
      <c r="F8595" s="18">
        <v>6.5</v>
      </c>
    </row>
    <row r="8596" spans="2:6" ht="16.5" thickBot="1" x14ac:dyDescent="0.3">
      <c r="B8596" s="14">
        <v>46196</v>
      </c>
      <c r="C8596" s="15" t="s">
        <v>169</v>
      </c>
      <c r="D8596" s="16" t="s">
        <v>425</v>
      </c>
      <c r="E8596" s="17">
        <v>1</v>
      </c>
      <c r="F8596" s="18">
        <v>6.3</v>
      </c>
    </row>
    <row r="8597" spans="2:6" ht="16.5" thickBot="1" x14ac:dyDescent="0.3">
      <c r="B8597" s="14">
        <v>46196</v>
      </c>
      <c r="C8597" s="15" t="s">
        <v>170</v>
      </c>
      <c r="D8597" s="16" t="s">
        <v>676</v>
      </c>
      <c r="E8597" s="17">
        <v>1</v>
      </c>
      <c r="F8597" s="18">
        <v>5.5</v>
      </c>
    </row>
    <row r="8598" spans="2:6" ht="16.5" thickBot="1" x14ac:dyDescent="0.3">
      <c r="B8598" s="14">
        <v>46196</v>
      </c>
      <c r="C8598" s="15" t="s">
        <v>171</v>
      </c>
      <c r="D8598" s="16" t="s">
        <v>670</v>
      </c>
      <c r="E8598" s="17">
        <v>1</v>
      </c>
      <c r="F8598" s="18">
        <v>6</v>
      </c>
    </row>
    <row r="8599" spans="2:6" ht="16.5" thickBot="1" x14ac:dyDescent="0.3">
      <c r="B8599" s="14">
        <v>46196</v>
      </c>
      <c r="C8599" s="15" t="s">
        <v>172</v>
      </c>
      <c r="D8599" s="16" t="s">
        <v>643</v>
      </c>
      <c r="E8599" s="17">
        <v>6</v>
      </c>
      <c r="F8599" s="18">
        <v>34.200000000000003</v>
      </c>
    </row>
    <row r="8600" spans="2:6" ht="16.5" thickBot="1" x14ac:dyDescent="0.3">
      <c r="B8600" s="14">
        <v>46196</v>
      </c>
      <c r="C8600" s="15" t="s">
        <v>174</v>
      </c>
      <c r="D8600" s="16" t="s">
        <v>661</v>
      </c>
      <c r="E8600" s="17">
        <v>1</v>
      </c>
      <c r="F8600" s="18">
        <v>5.8</v>
      </c>
    </row>
    <row r="8601" spans="2:6" ht="16.5" thickBot="1" x14ac:dyDescent="0.3">
      <c r="B8601" s="14">
        <v>46196</v>
      </c>
      <c r="C8601" s="15" t="s">
        <v>179</v>
      </c>
      <c r="D8601" s="16" t="s">
        <v>712</v>
      </c>
      <c r="E8601" s="17">
        <v>1</v>
      </c>
      <c r="F8601" s="18">
        <v>5.5</v>
      </c>
    </row>
    <row r="8602" spans="2:6" ht="16.5" thickBot="1" x14ac:dyDescent="0.3">
      <c r="B8602" s="14">
        <v>46196</v>
      </c>
      <c r="C8602" s="15" t="s">
        <v>184</v>
      </c>
      <c r="D8602" s="16" t="s">
        <v>440</v>
      </c>
      <c r="E8602" s="17">
        <v>1</v>
      </c>
      <c r="F8602" s="18">
        <v>5.5</v>
      </c>
    </row>
    <row r="8603" spans="2:6" ht="16.5" thickBot="1" x14ac:dyDescent="0.3">
      <c r="B8603" s="14">
        <v>46196</v>
      </c>
      <c r="C8603" s="15" t="s">
        <v>194</v>
      </c>
      <c r="D8603" s="16" t="s">
        <v>450</v>
      </c>
      <c r="E8603" s="17">
        <v>3</v>
      </c>
      <c r="F8603" s="18">
        <v>20.399999999999999</v>
      </c>
    </row>
    <row r="8604" spans="2:6" ht="16.5" thickBot="1" x14ac:dyDescent="0.3">
      <c r="B8604" s="14">
        <v>46196</v>
      </c>
      <c r="C8604" s="15" t="s">
        <v>213</v>
      </c>
      <c r="D8604" s="16" t="s">
        <v>469</v>
      </c>
      <c r="E8604" s="17">
        <v>1</v>
      </c>
      <c r="F8604" s="18">
        <v>5.8</v>
      </c>
    </row>
    <row r="8605" spans="2:6" ht="16.5" thickBot="1" x14ac:dyDescent="0.3">
      <c r="B8605" s="14">
        <v>46196</v>
      </c>
      <c r="C8605" s="15" t="s">
        <v>215</v>
      </c>
      <c r="D8605" s="16" t="s">
        <v>471</v>
      </c>
      <c r="E8605" s="17">
        <v>7</v>
      </c>
      <c r="F8605" s="18">
        <v>47.6</v>
      </c>
    </row>
    <row r="8606" spans="2:6" ht="16.5" thickBot="1" x14ac:dyDescent="0.3">
      <c r="B8606" s="14">
        <v>46196</v>
      </c>
      <c r="C8606" s="15" t="s">
        <v>219</v>
      </c>
      <c r="D8606" s="16" t="s">
        <v>475</v>
      </c>
      <c r="E8606" s="17">
        <v>1</v>
      </c>
      <c r="F8606" s="18">
        <v>6.3</v>
      </c>
    </row>
    <row r="8607" spans="2:6" ht="16.5" thickBot="1" x14ac:dyDescent="0.3">
      <c r="B8607" s="14">
        <v>46196</v>
      </c>
      <c r="C8607" s="15" t="s">
        <v>225</v>
      </c>
      <c r="D8607" s="16" t="s">
        <v>481</v>
      </c>
      <c r="E8607" s="17">
        <v>2</v>
      </c>
      <c r="F8607" s="18">
        <v>12.6</v>
      </c>
    </row>
    <row r="8608" spans="2:6" ht="16.5" thickBot="1" x14ac:dyDescent="0.3">
      <c r="B8608" s="14">
        <v>46196</v>
      </c>
      <c r="C8608" s="15" t="s">
        <v>226</v>
      </c>
      <c r="D8608" s="16" t="s">
        <v>482</v>
      </c>
      <c r="E8608" s="17">
        <v>3</v>
      </c>
      <c r="F8608" s="18">
        <v>17.399999999999999</v>
      </c>
    </row>
    <row r="8609" spans="2:6" ht="16.5" thickBot="1" x14ac:dyDescent="0.3">
      <c r="B8609" s="14">
        <v>46196</v>
      </c>
      <c r="C8609" s="15" t="s">
        <v>227</v>
      </c>
      <c r="D8609" s="16" t="s">
        <v>483</v>
      </c>
      <c r="E8609" s="17">
        <v>2</v>
      </c>
      <c r="F8609" s="18">
        <v>13</v>
      </c>
    </row>
    <row r="8610" spans="2:6" ht="16.5" thickBot="1" x14ac:dyDescent="0.3">
      <c r="B8610" s="14">
        <v>46196</v>
      </c>
      <c r="C8610" s="15" t="s">
        <v>230</v>
      </c>
      <c r="D8610" s="16" t="s">
        <v>690</v>
      </c>
      <c r="E8610" s="17">
        <v>1</v>
      </c>
      <c r="F8610" s="18">
        <v>6.5</v>
      </c>
    </row>
    <row r="8611" spans="2:6" ht="16.5" thickBot="1" x14ac:dyDescent="0.3">
      <c r="B8611" s="14">
        <v>46196</v>
      </c>
      <c r="C8611" s="15" t="s">
        <v>235</v>
      </c>
      <c r="D8611" s="16" t="s">
        <v>702</v>
      </c>
      <c r="E8611" s="17">
        <v>3</v>
      </c>
      <c r="F8611" s="18">
        <v>17.399999999999999</v>
      </c>
    </row>
    <row r="8612" spans="2:6" ht="16.5" thickBot="1" x14ac:dyDescent="0.3">
      <c r="B8612" s="14">
        <v>46196</v>
      </c>
      <c r="C8612" s="15" t="s">
        <v>199</v>
      </c>
      <c r="D8612" s="16" t="s">
        <v>674</v>
      </c>
      <c r="E8612" s="17">
        <v>1</v>
      </c>
      <c r="F8612" s="18">
        <v>8.3000000000000007</v>
      </c>
    </row>
    <row r="8613" spans="2:6" ht="16.5" thickBot="1" x14ac:dyDescent="0.3">
      <c r="B8613" s="14">
        <v>46196</v>
      </c>
      <c r="C8613" s="15" t="s">
        <v>203</v>
      </c>
      <c r="D8613" s="16" t="s">
        <v>694</v>
      </c>
      <c r="E8613" s="17">
        <v>2</v>
      </c>
      <c r="F8613" s="18">
        <v>16.600000000000001</v>
      </c>
    </row>
    <row r="8614" spans="2:6" ht="16.5" thickBot="1" x14ac:dyDescent="0.3">
      <c r="B8614" s="14">
        <v>46196</v>
      </c>
      <c r="C8614" s="15" t="s">
        <v>116</v>
      </c>
      <c r="D8614" s="16" t="s">
        <v>665</v>
      </c>
      <c r="E8614" s="17">
        <v>1</v>
      </c>
      <c r="F8614" s="18">
        <v>5.5</v>
      </c>
    </row>
    <row r="8615" spans="2:6" ht="16.5" thickBot="1" x14ac:dyDescent="0.3">
      <c r="B8615" s="14">
        <v>46196</v>
      </c>
      <c r="C8615" s="15" t="s">
        <v>119</v>
      </c>
      <c r="D8615" s="16" t="s">
        <v>657</v>
      </c>
      <c r="E8615" s="17">
        <v>2</v>
      </c>
      <c r="F8615" s="18">
        <v>11</v>
      </c>
    </row>
    <row r="8616" spans="2:6" ht="16.5" thickBot="1" x14ac:dyDescent="0.3">
      <c r="B8616" s="14">
        <v>46196</v>
      </c>
      <c r="C8616" s="15" t="s">
        <v>123</v>
      </c>
      <c r="D8616" s="16" t="s">
        <v>651</v>
      </c>
      <c r="E8616" s="17">
        <v>2</v>
      </c>
      <c r="F8616" s="18">
        <v>11</v>
      </c>
    </row>
    <row r="8617" spans="2:6" ht="16.5" thickBot="1" x14ac:dyDescent="0.3">
      <c r="B8617" s="14">
        <v>46196</v>
      </c>
      <c r="C8617" s="15" t="s">
        <v>144</v>
      </c>
      <c r="D8617" s="16" t="s">
        <v>400</v>
      </c>
      <c r="E8617" s="17">
        <v>1</v>
      </c>
      <c r="F8617" s="18">
        <v>5</v>
      </c>
    </row>
    <row r="8618" spans="2:6" ht="16.5" thickBot="1" x14ac:dyDescent="0.3">
      <c r="B8618" s="14">
        <v>46196</v>
      </c>
      <c r="C8618" s="15">
        <v>10</v>
      </c>
      <c r="D8618" s="16" t="s">
        <v>700</v>
      </c>
      <c r="E8618" s="17">
        <v>1</v>
      </c>
      <c r="F8618" s="18">
        <v>1</v>
      </c>
    </row>
    <row r="8619" spans="2:6" ht="16.5" thickBot="1" x14ac:dyDescent="0.3">
      <c r="B8619" s="14">
        <v>46196</v>
      </c>
      <c r="C8619" s="15">
        <v>10193</v>
      </c>
      <c r="D8619" s="16" t="s">
        <v>731</v>
      </c>
      <c r="E8619" s="17">
        <v>2</v>
      </c>
      <c r="F8619" s="18">
        <v>5</v>
      </c>
    </row>
    <row r="8620" spans="2:6" ht="16.5" thickBot="1" x14ac:dyDescent="0.3">
      <c r="B8620" s="14">
        <v>46196</v>
      </c>
      <c r="C8620" s="15">
        <v>10224</v>
      </c>
      <c r="D8620" s="16" t="s">
        <v>743</v>
      </c>
      <c r="E8620" s="17">
        <v>2</v>
      </c>
      <c r="F8620" s="18">
        <v>2.4</v>
      </c>
    </row>
    <row r="8621" spans="2:6" ht="15.75" x14ac:dyDescent="0.25">
      <c r="B8621" s="22">
        <v>46196</v>
      </c>
      <c r="C8621" s="23">
        <v>922</v>
      </c>
      <c r="D8621" s="24" t="s">
        <v>8795</v>
      </c>
      <c r="E8621" s="25">
        <v>2</v>
      </c>
      <c r="F8621" s="26">
        <v>4</v>
      </c>
    </row>
    <row r="8622" spans="2:6" ht="16.5" thickBot="1" x14ac:dyDescent="0.3">
      <c r="B8622" s="14">
        <v>46197</v>
      </c>
      <c r="C8622" s="15" t="s">
        <v>103</v>
      </c>
      <c r="D8622" s="16" t="s">
        <v>653</v>
      </c>
      <c r="E8622" s="17">
        <v>2</v>
      </c>
      <c r="F8622" s="18">
        <v>11.6</v>
      </c>
    </row>
    <row r="8623" spans="2:6" ht="16.5" thickBot="1" x14ac:dyDescent="0.3">
      <c r="B8623" s="14">
        <v>46197</v>
      </c>
      <c r="C8623" s="15" t="s">
        <v>110</v>
      </c>
      <c r="D8623" s="16" t="s">
        <v>667</v>
      </c>
      <c r="E8623" s="17">
        <v>1</v>
      </c>
      <c r="F8623" s="18">
        <v>5.8</v>
      </c>
    </row>
    <row r="8624" spans="2:6" ht="16.5" thickBot="1" x14ac:dyDescent="0.3">
      <c r="B8624" s="14">
        <v>46197</v>
      </c>
      <c r="C8624" s="15" t="s">
        <v>114</v>
      </c>
      <c r="D8624" s="16" t="s">
        <v>370</v>
      </c>
      <c r="E8624" s="17">
        <v>1</v>
      </c>
      <c r="F8624" s="18">
        <v>5.5</v>
      </c>
    </row>
    <row r="8625" spans="2:6" ht="16.5" thickBot="1" x14ac:dyDescent="0.3">
      <c r="B8625" s="14">
        <v>46197</v>
      </c>
      <c r="C8625" s="15" t="s">
        <v>132</v>
      </c>
      <c r="D8625" s="16" t="s">
        <v>388</v>
      </c>
      <c r="E8625" s="17">
        <v>1</v>
      </c>
      <c r="F8625" s="18">
        <v>5.8</v>
      </c>
    </row>
    <row r="8626" spans="2:6" ht="16.5" thickBot="1" x14ac:dyDescent="0.3">
      <c r="B8626" s="14">
        <v>46197</v>
      </c>
      <c r="C8626" s="15" t="s">
        <v>138</v>
      </c>
      <c r="D8626" s="16" t="s">
        <v>394</v>
      </c>
      <c r="E8626" s="17">
        <v>2</v>
      </c>
      <c r="F8626" s="18">
        <v>11</v>
      </c>
    </row>
    <row r="8627" spans="2:6" ht="16.5" thickBot="1" x14ac:dyDescent="0.3">
      <c r="B8627" s="14">
        <v>46197</v>
      </c>
      <c r="C8627" s="15" t="s">
        <v>139</v>
      </c>
      <c r="D8627" s="16" t="s">
        <v>395</v>
      </c>
      <c r="E8627" s="17">
        <v>3</v>
      </c>
      <c r="F8627" s="18">
        <v>16.5</v>
      </c>
    </row>
    <row r="8628" spans="2:6" ht="16.5" thickBot="1" x14ac:dyDescent="0.3">
      <c r="B8628" s="14">
        <v>46197</v>
      </c>
      <c r="C8628" s="15" t="s">
        <v>149</v>
      </c>
      <c r="D8628" s="16" t="s">
        <v>706</v>
      </c>
      <c r="E8628" s="17">
        <v>2</v>
      </c>
      <c r="F8628" s="18">
        <v>11</v>
      </c>
    </row>
    <row r="8629" spans="2:6" ht="16.5" thickBot="1" x14ac:dyDescent="0.3">
      <c r="B8629" s="14">
        <v>46197</v>
      </c>
      <c r="C8629" s="15" t="s">
        <v>157</v>
      </c>
      <c r="D8629" s="16" t="s">
        <v>413</v>
      </c>
      <c r="E8629" s="17">
        <v>2</v>
      </c>
      <c r="F8629" s="18">
        <v>13</v>
      </c>
    </row>
    <row r="8630" spans="2:6" ht="16.5" thickBot="1" x14ac:dyDescent="0.3">
      <c r="B8630" s="14">
        <v>46197</v>
      </c>
      <c r="C8630" s="15" t="s">
        <v>160</v>
      </c>
      <c r="D8630" s="16" t="s">
        <v>416</v>
      </c>
      <c r="E8630" s="17">
        <v>1</v>
      </c>
      <c r="F8630" s="18">
        <v>5.8</v>
      </c>
    </row>
    <row r="8631" spans="2:6" ht="16.5" thickBot="1" x14ac:dyDescent="0.3">
      <c r="B8631" s="14">
        <v>46197</v>
      </c>
      <c r="C8631" s="15" t="s">
        <v>164</v>
      </c>
      <c r="D8631" s="16" t="s">
        <v>420</v>
      </c>
      <c r="E8631" s="17">
        <v>2</v>
      </c>
      <c r="F8631" s="18">
        <v>11</v>
      </c>
    </row>
    <row r="8632" spans="2:6" ht="16.5" thickBot="1" x14ac:dyDescent="0.3">
      <c r="B8632" s="14">
        <v>46197</v>
      </c>
      <c r="C8632" s="15" t="s">
        <v>165</v>
      </c>
      <c r="D8632" s="16" t="s">
        <v>421</v>
      </c>
      <c r="E8632" s="17">
        <v>1</v>
      </c>
      <c r="F8632" s="18">
        <v>6.5</v>
      </c>
    </row>
    <row r="8633" spans="2:6" ht="16.5" thickBot="1" x14ac:dyDescent="0.3">
      <c r="B8633" s="14">
        <v>46197</v>
      </c>
      <c r="C8633" s="15" t="s">
        <v>171</v>
      </c>
      <c r="D8633" s="16" t="s">
        <v>670</v>
      </c>
      <c r="E8633" s="17">
        <v>1</v>
      </c>
      <c r="F8633" s="18">
        <v>6</v>
      </c>
    </row>
    <row r="8634" spans="2:6" ht="16.5" thickBot="1" x14ac:dyDescent="0.3">
      <c r="B8634" s="14">
        <v>46197</v>
      </c>
      <c r="C8634" s="15" t="s">
        <v>172</v>
      </c>
      <c r="D8634" s="16" t="s">
        <v>643</v>
      </c>
      <c r="E8634" s="17">
        <v>2</v>
      </c>
      <c r="F8634" s="18">
        <v>11.4</v>
      </c>
    </row>
    <row r="8635" spans="2:6" ht="16.5" thickBot="1" x14ac:dyDescent="0.3">
      <c r="B8635" s="14">
        <v>46197</v>
      </c>
      <c r="C8635" s="15" t="s">
        <v>183</v>
      </c>
      <c r="D8635" s="16" t="s">
        <v>439</v>
      </c>
      <c r="E8635" s="17">
        <v>1</v>
      </c>
      <c r="F8635" s="18">
        <v>5.5</v>
      </c>
    </row>
    <row r="8636" spans="2:6" ht="16.5" thickBot="1" x14ac:dyDescent="0.3">
      <c r="B8636" s="14">
        <v>46197</v>
      </c>
      <c r="C8636" s="15" t="s">
        <v>184</v>
      </c>
      <c r="D8636" s="16" t="s">
        <v>440</v>
      </c>
      <c r="E8636" s="17">
        <v>1</v>
      </c>
      <c r="F8636" s="18">
        <v>5.5</v>
      </c>
    </row>
    <row r="8637" spans="2:6" ht="16.5" thickBot="1" x14ac:dyDescent="0.3">
      <c r="B8637" s="14">
        <v>46197</v>
      </c>
      <c r="C8637" s="15" t="s">
        <v>194</v>
      </c>
      <c r="D8637" s="16" t="s">
        <v>450</v>
      </c>
      <c r="E8637" s="17">
        <v>1</v>
      </c>
      <c r="F8637" s="18">
        <v>6.8</v>
      </c>
    </row>
    <row r="8638" spans="2:6" ht="16.5" thickBot="1" x14ac:dyDescent="0.3">
      <c r="B8638" s="14">
        <v>46197</v>
      </c>
      <c r="C8638" s="15" t="s">
        <v>213</v>
      </c>
      <c r="D8638" s="16" t="s">
        <v>469</v>
      </c>
      <c r="E8638" s="17">
        <v>1</v>
      </c>
      <c r="F8638" s="18">
        <v>5.8</v>
      </c>
    </row>
    <row r="8639" spans="2:6" ht="16.5" thickBot="1" x14ac:dyDescent="0.3">
      <c r="B8639" s="14">
        <v>46197</v>
      </c>
      <c r="C8639" s="15" t="s">
        <v>214</v>
      </c>
      <c r="D8639" s="16" t="s">
        <v>654</v>
      </c>
      <c r="E8639" s="17">
        <v>1</v>
      </c>
      <c r="F8639" s="18">
        <v>5.8</v>
      </c>
    </row>
    <row r="8640" spans="2:6" ht="16.5" thickBot="1" x14ac:dyDescent="0.3">
      <c r="B8640" s="14">
        <v>46197</v>
      </c>
      <c r="C8640" s="15" t="s">
        <v>215</v>
      </c>
      <c r="D8640" s="16" t="s">
        <v>471</v>
      </c>
      <c r="E8640" s="17">
        <v>6</v>
      </c>
      <c r="F8640" s="18">
        <v>40.799999999999997</v>
      </c>
    </row>
    <row r="8641" spans="2:6" ht="16.5" thickBot="1" x14ac:dyDescent="0.3">
      <c r="B8641" s="14">
        <v>46197</v>
      </c>
      <c r="C8641" s="15" t="s">
        <v>216</v>
      </c>
      <c r="D8641" s="16" t="s">
        <v>472</v>
      </c>
      <c r="E8641" s="17">
        <v>1</v>
      </c>
      <c r="F8641" s="18">
        <v>6.3</v>
      </c>
    </row>
    <row r="8642" spans="2:6" ht="16.5" thickBot="1" x14ac:dyDescent="0.3">
      <c r="B8642" s="14">
        <v>46197</v>
      </c>
      <c r="C8642" s="15" t="s">
        <v>218</v>
      </c>
      <c r="D8642" s="16" t="s">
        <v>655</v>
      </c>
      <c r="E8642" s="17">
        <v>4</v>
      </c>
      <c r="F8642" s="18">
        <v>22</v>
      </c>
    </row>
    <row r="8643" spans="2:6" ht="16.5" thickBot="1" x14ac:dyDescent="0.3">
      <c r="B8643" s="14">
        <v>46197</v>
      </c>
      <c r="C8643" s="15" t="s">
        <v>225</v>
      </c>
      <c r="D8643" s="16" t="s">
        <v>481</v>
      </c>
      <c r="E8643" s="17">
        <v>2</v>
      </c>
      <c r="F8643" s="18">
        <v>12.6</v>
      </c>
    </row>
    <row r="8644" spans="2:6" ht="16.5" thickBot="1" x14ac:dyDescent="0.3">
      <c r="B8644" s="14">
        <v>46197</v>
      </c>
      <c r="C8644" s="15" t="s">
        <v>226</v>
      </c>
      <c r="D8644" s="16" t="s">
        <v>482</v>
      </c>
      <c r="E8644" s="17">
        <v>8</v>
      </c>
      <c r="F8644" s="18">
        <v>46.4</v>
      </c>
    </row>
    <row r="8645" spans="2:6" ht="16.5" thickBot="1" x14ac:dyDescent="0.3">
      <c r="B8645" s="14">
        <v>46197</v>
      </c>
      <c r="C8645" s="15" t="s">
        <v>227</v>
      </c>
      <c r="D8645" s="16" t="s">
        <v>483</v>
      </c>
      <c r="E8645" s="17">
        <v>3</v>
      </c>
      <c r="F8645" s="18">
        <v>19.5</v>
      </c>
    </row>
    <row r="8646" spans="2:6" ht="16.5" thickBot="1" x14ac:dyDescent="0.3">
      <c r="B8646" s="14">
        <v>46197</v>
      </c>
      <c r="C8646" s="15" t="s">
        <v>230</v>
      </c>
      <c r="D8646" s="16" t="s">
        <v>690</v>
      </c>
      <c r="E8646" s="17">
        <v>1</v>
      </c>
      <c r="F8646" s="18">
        <v>6.5</v>
      </c>
    </row>
    <row r="8647" spans="2:6" ht="16.5" thickBot="1" x14ac:dyDescent="0.3">
      <c r="B8647" s="14">
        <v>46197</v>
      </c>
      <c r="C8647" s="15" t="s">
        <v>233</v>
      </c>
      <c r="D8647" s="16" t="s">
        <v>709</v>
      </c>
      <c r="E8647" s="17">
        <v>1</v>
      </c>
      <c r="F8647" s="18">
        <v>5.5</v>
      </c>
    </row>
    <row r="8648" spans="2:6" ht="16.5" thickBot="1" x14ac:dyDescent="0.3">
      <c r="B8648" s="14">
        <v>46197</v>
      </c>
      <c r="C8648" s="15" t="s">
        <v>198</v>
      </c>
      <c r="D8648" s="16" t="s">
        <v>686</v>
      </c>
      <c r="E8648" s="17">
        <v>1</v>
      </c>
      <c r="F8648" s="18">
        <v>8</v>
      </c>
    </row>
    <row r="8649" spans="2:6" ht="16.5" thickBot="1" x14ac:dyDescent="0.3">
      <c r="B8649" s="14">
        <v>46197</v>
      </c>
      <c r="C8649" s="15">
        <v>10234</v>
      </c>
      <c r="D8649" s="16" t="s">
        <v>746</v>
      </c>
      <c r="E8649" s="17">
        <v>1</v>
      </c>
      <c r="F8649" s="18">
        <v>9</v>
      </c>
    </row>
    <row r="8650" spans="2:6" ht="16.5" thickBot="1" x14ac:dyDescent="0.3">
      <c r="B8650" s="14">
        <v>46197</v>
      </c>
      <c r="C8650" s="15" t="s">
        <v>116</v>
      </c>
      <c r="D8650" s="16" t="s">
        <v>665</v>
      </c>
      <c r="E8650" s="17">
        <v>1</v>
      </c>
      <c r="F8650" s="18">
        <v>5.5</v>
      </c>
    </row>
    <row r="8651" spans="2:6" ht="16.5" thickBot="1" x14ac:dyDescent="0.3">
      <c r="B8651" s="14">
        <v>46197</v>
      </c>
      <c r="C8651" s="15" t="s">
        <v>117</v>
      </c>
      <c r="D8651" s="16" t="s">
        <v>648</v>
      </c>
      <c r="E8651" s="17">
        <v>2</v>
      </c>
      <c r="F8651" s="18">
        <v>11</v>
      </c>
    </row>
    <row r="8652" spans="2:6" ht="16.5" thickBot="1" x14ac:dyDescent="0.3">
      <c r="B8652" s="14">
        <v>46197</v>
      </c>
      <c r="C8652" s="15" t="s">
        <v>120</v>
      </c>
      <c r="D8652" s="16" t="s">
        <v>693</v>
      </c>
      <c r="E8652" s="17">
        <v>2</v>
      </c>
      <c r="F8652" s="18">
        <v>11</v>
      </c>
    </row>
    <row r="8653" spans="2:6" ht="16.5" thickBot="1" x14ac:dyDescent="0.3">
      <c r="B8653" s="14">
        <v>46197</v>
      </c>
      <c r="C8653" s="15" t="s">
        <v>121</v>
      </c>
      <c r="D8653" s="16" t="s">
        <v>658</v>
      </c>
      <c r="E8653" s="17">
        <v>2</v>
      </c>
      <c r="F8653" s="18">
        <v>11</v>
      </c>
    </row>
    <row r="8654" spans="2:6" ht="16.5" thickBot="1" x14ac:dyDescent="0.3">
      <c r="B8654" s="14">
        <v>46197</v>
      </c>
      <c r="C8654" s="15" t="s">
        <v>140</v>
      </c>
      <c r="D8654" s="16" t="s">
        <v>396</v>
      </c>
      <c r="E8654" s="17">
        <v>1</v>
      </c>
      <c r="F8654" s="18">
        <v>5</v>
      </c>
    </row>
    <row r="8655" spans="2:6" ht="16.5" thickBot="1" x14ac:dyDescent="0.3">
      <c r="B8655" s="14">
        <v>46197</v>
      </c>
      <c r="C8655" s="15">
        <v>10</v>
      </c>
      <c r="D8655" s="16" t="s">
        <v>700</v>
      </c>
      <c r="E8655" s="17">
        <v>1</v>
      </c>
      <c r="F8655" s="18">
        <v>1</v>
      </c>
    </row>
    <row r="8656" spans="2:6" ht="16.5" thickBot="1" x14ac:dyDescent="0.3">
      <c r="B8656" s="14">
        <v>46197</v>
      </c>
      <c r="C8656" s="15">
        <v>10009</v>
      </c>
      <c r="D8656" s="16" t="s">
        <v>660</v>
      </c>
      <c r="E8656" s="17">
        <v>2</v>
      </c>
      <c r="F8656" s="18">
        <v>3</v>
      </c>
    </row>
    <row r="8657" spans="2:6" ht="15.75" x14ac:dyDescent="0.25">
      <c r="B8657" s="22">
        <v>46197</v>
      </c>
      <c r="C8657" s="23">
        <v>913</v>
      </c>
      <c r="D8657" s="24" t="s">
        <v>8768</v>
      </c>
      <c r="E8657" s="25">
        <v>1</v>
      </c>
      <c r="F8657" s="26">
        <v>1.5</v>
      </c>
    </row>
    <row r="8658" spans="2:6" ht="16.5" thickBot="1" x14ac:dyDescent="0.3">
      <c r="B8658" s="14">
        <v>46198</v>
      </c>
      <c r="C8658" s="15" t="s">
        <v>103</v>
      </c>
      <c r="D8658" s="16" t="s">
        <v>653</v>
      </c>
      <c r="E8658" s="17">
        <v>4</v>
      </c>
      <c r="F8658" s="18">
        <v>23.2</v>
      </c>
    </row>
    <row r="8659" spans="2:6" ht="16.5" thickBot="1" x14ac:dyDescent="0.3">
      <c r="B8659" s="14">
        <v>46198</v>
      </c>
      <c r="C8659" s="15" t="s">
        <v>109</v>
      </c>
      <c r="D8659" s="16" t="s">
        <v>724</v>
      </c>
      <c r="E8659" s="17">
        <v>2</v>
      </c>
      <c r="F8659" s="18">
        <v>11.6</v>
      </c>
    </row>
    <row r="8660" spans="2:6" ht="16.5" thickBot="1" x14ac:dyDescent="0.3">
      <c r="B8660" s="14">
        <v>46198</v>
      </c>
      <c r="C8660" s="15" t="s">
        <v>138</v>
      </c>
      <c r="D8660" s="16" t="s">
        <v>394</v>
      </c>
      <c r="E8660" s="17">
        <v>4</v>
      </c>
      <c r="F8660" s="18">
        <v>22</v>
      </c>
    </row>
    <row r="8661" spans="2:6" ht="16.5" thickBot="1" x14ac:dyDescent="0.3">
      <c r="B8661" s="14">
        <v>46198</v>
      </c>
      <c r="C8661" s="15" t="s">
        <v>139</v>
      </c>
      <c r="D8661" s="16" t="s">
        <v>395</v>
      </c>
      <c r="E8661" s="17">
        <v>1</v>
      </c>
      <c r="F8661" s="18">
        <v>5.5</v>
      </c>
    </row>
    <row r="8662" spans="2:6" ht="16.5" thickBot="1" x14ac:dyDescent="0.3">
      <c r="B8662" s="14">
        <v>46198</v>
      </c>
      <c r="C8662" s="15" t="s">
        <v>149</v>
      </c>
      <c r="D8662" s="16" t="s">
        <v>706</v>
      </c>
      <c r="E8662" s="17">
        <v>6</v>
      </c>
      <c r="F8662" s="18">
        <v>33</v>
      </c>
    </row>
    <row r="8663" spans="2:6" ht="16.5" thickBot="1" x14ac:dyDescent="0.3">
      <c r="B8663" s="14">
        <v>46198</v>
      </c>
      <c r="C8663" s="15" t="s">
        <v>157</v>
      </c>
      <c r="D8663" s="16" t="s">
        <v>413</v>
      </c>
      <c r="E8663" s="17">
        <v>1</v>
      </c>
      <c r="F8663" s="18">
        <v>6.5</v>
      </c>
    </row>
    <row r="8664" spans="2:6" ht="16.5" thickBot="1" x14ac:dyDescent="0.3">
      <c r="B8664" s="14">
        <v>46198</v>
      </c>
      <c r="C8664" s="15" t="s">
        <v>160</v>
      </c>
      <c r="D8664" s="16" t="s">
        <v>416</v>
      </c>
      <c r="E8664" s="17">
        <v>3</v>
      </c>
      <c r="F8664" s="18">
        <v>17.399999999999999</v>
      </c>
    </row>
    <row r="8665" spans="2:6" ht="16.5" thickBot="1" x14ac:dyDescent="0.3">
      <c r="B8665" s="14">
        <v>46198</v>
      </c>
      <c r="C8665" s="15" t="s">
        <v>164</v>
      </c>
      <c r="D8665" s="16" t="s">
        <v>420</v>
      </c>
      <c r="E8665" s="17">
        <v>2</v>
      </c>
      <c r="F8665" s="18">
        <v>11</v>
      </c>
    </row>
    <row r="8666" spans="2:6" ht="16.5" thickBot="1" x14ac:dyDescent="0.3">
      <c r="B8666" s="14">
        <v>46198</v>
      </c>
      <c r="C8666" s="15" t="s">
        <v>169</v>
      </c>
      <c r="D8666" s="16" t="s">
        <v>425</v>
      </c>
      <c r="E8666" s="17">
        <v>1</v>
      </c>
      <c r="F8666" s="18">
        <v>6.3</v>
      </c>
    </row>
    <row r="8667" spans="2:6" ht="16.5" thickBot="1" x14ac:dyDescent="0.3">
      <c r="B8667" s="14">
        <v>46198</v>
      </c>
      <c r="C8667" s="15" t="s">
        <v>171</v>
      </c>
      <c r="D8667" s="16" t="s">
        <v>670</v>
      </c>
      <c r="E8667" s="17">
        <v>1</v>
      </c>
      <c r="F8667" s="18">
        <v>6</v>
      </c>
    </row>
    <row r="8668" spans="2:6" ht="16.5" thickBot="1" x14ac:dyDescent="0.3">
      <c r="B8668" s="14">
        <v>46198</v>
      </c>
      <c r="C8668" s="15" t="s">
        <v>172</v>
      </c>
      <c r="D8668" s="16" t="s">
        <v>643</v>
      </c>
      <c r="E8668" s="17">
        <v>2</v>
      </c>
      <c r="F8668" s="18">
        <v>11.4</v>
      </c>
    </row>
    <row r="8669" spans="2:6" ht="16.5" thickBot="1" x14ac:dyDescent="0.3">
      <c r="B8669" s="14">
        <v>46198</v>
      </c>
      <c r="C8669" s="15" t="s">
        <v>179</v>
      </c>
      <c r="D8669" s="16" t="s">
        <v>712</v>
      </c>
      <c r="E8669" s="17">
        <v>2</v>
      </c>
      <c r="F8669" s="18">
        <v>11</v>
      </c>
    </row>
    <row r="8670" spans="2:6" ht="16.5" thickBot="1" x14ac:dyDescent="0.3">
      <c r="B8670" s="14">
        <v>46198</v>
      </c>
      <c r="C8670" s="15" t="s">
        <v>184</v>
      </c>
      <c r="D8670" s="16" t="s">
        <v>440</v>
      </c>
      <c r="E8670" s="17">
        <v>1</v>
      </c>
      <c r="F8670" s="18">
        <v>5.5</v>
      </c>
    </row>
    <row r="8671" spans="2:6" ht="16.5" thickBot="1" x14ac:dyDescent="0.3">
      <c r="B8671" s="14">
        <v>46198</v>
      </c>
      <c r="C8671" s="15" t="s">
        <v>188</v>
      </c>
      <c r="D8671" s="16" t="s">
        <v>444</v>
      </c>
      <c r="E8671" s="17">
        <v>1</v>
      </c>
      <c r="F8671" s="18">
        <v>5.5</v>
      </c>
    </row>
    <row r="8672" spans="2:6" ht="16.5" thickBot="1" x14ac:dyDescent="0.3">
      <c r="B8672" s="14">
        <v>46198</v>
      </c>
      <c r="C8672" s="15" t="s">
        <v>194</v>
      </c>
      <c r="D8672" s="16" t="s">
        <v>450</v>
      </c>
      <c r="E8672" s="17">
        <v>3</v>
      </c>
      <c r="F8672" s="18">
        <v>20.399999999999999</v>
      </c>
    </row>
    <row r="8673" spans="2:6" ht="16.5" thickBot="1" x14ac:dyDescent="0.3">
      <c r="B8673" s="14">
        <v>46198</v>
      </c>
      <c r="C8673" s="15" t="s">
        <v>201</v>
      </c>
      <c r="D8673" s="16" t="s">
        <v>664</v>
      </c>
      <c r="E8673" s="17">
        <v>1</v>
      </c>
      <c r="F8673" s="18">
        <v>5.8</v>
      </c>
    </row>
    <row r="8674" spans="2:6" ht="16.5" thickBot="1" x14ac:dyDescent="0.3">
      <c r="B8674" s="14">
        <v>46198</v>
      </c>
      <c r="C8674" s="15" t="s">
        <v>214</v>
      </c>
      <c r="D8674" s="16" t="s">
        <v>654</v>
      </c>
      <c r="E8674" s="17">
        <v>1</v>
      </c>
      <c r="F8674" s="18">
        <v>5.8</v>
      </c>
    </row>
    <row r="8675" spans="2:6" ht="16.5" thickBot="1" x14ac:dyDescent="0.3">
      <c r="B8675" s="14">
        <v>46198</v>
      </c>
      <c r="C8675" s="15" t="s">
        <v>215</v>
      </c>
      <c r="D8675" s="16" t="s">
        <v>471</v>
      </c>
      <c r="E8675" s="17">
        <v>3</v>
      </c>
      <c r="F8675" s="18">
        <v>20.399999999999999</v>
      </c>
    </row>
    <row r="8676" spans="2:6" ht="16.5" thickBot="1" x14ac:dyDescent="0.3">
      <c r="B8676" s="14">
        <v>46198</v>
      </c>
      <c r="C8676" s="15" t="s">
        <v>218</v>
      </c>
      <c r="D8676" s="16" t="s">
        <v>655</v>
      </c>
      <c r="E8676" s="17">
        <v>2</v>
      </c>
      <c r="F8676" s="18">
        <v>11</v>
      </c>
    </row>
    <row r="8677" spans="2:6" ht="16.5" thickBot="1" x14ac:dyDescent="0.3">
      <c r="B8677" s="14">
        <v>46198</v>
      </c>
      <c r="C8677" s="15" t="s">
        <v>223</v>
      </c>
      <c r="D8677" s="16" t="s">
        <v>479</v>
      </c>
      <c r="E8677" s="17">
        <v>1</v>
      </c>
      <c r="F8677" s="18">
        <v>5.8</v>
      </c>
    </row>
    <row r="8678" spans="2:6" ht="16.5" thickBot="1" x14ac:dyDescent="0.3">
      <c r="B8678" s="14">
        <v>46198</v>
      </c>
      <c r="C8678" s="15" t="s">
        <v>226</v>
      </c>
      <c r="D8678" s="16" t="s">
        <v>482</v>
      </c>
      <c r="E8678" s="17">
        <v>4</v>
      </c>
      <c r="F8678" s="18">
        <v>23.2</v>
      </c>
    </row>
    <row r="8679" spans="2:6" ht="16.5" thickBot="1" x14ac:dyDescent="0.3">
      <c r="B8679" s="14">
        <v>46198</v>
      </c>
      <c r="C8679" s="15" t="s">
        <v>233</v>
      </c>
      <c r="D8679" s="16" t="s">
        <v>709</v>
      </c>
      <c r="E8679" s="17">
        <v>2</v>
      </c>
      <c r="F8679" s="18">
        <v>11</v>
      </c>
    </row>
    <row r="8680" spans="2:6" ht="16.5" thickBot="1" x14ac:dyDescent="0.3">
      <c r="B8680" s="14">
        <v>46198</v>
      </c>
      <c r="C8680" s="15">
        <v>10038</v>
      </c>
      <c r="D8680" s="16" t="s">
        <v>8799</v>
      </c>
      <c r="E8680" s="17">
        <v>1</v>
      </c>
      <c r="F8680" s="18">
        <v>8.9</v>
      </c>
    </row>
    <row r="8681" spans="2:6" ht="16.5" thickBot="1" x14ac:dyDescent="0.3">
      <c r="B8681" s="14">
        <v>46198</v>
      </c>
      <c r="C8681" s="15" t="s">
        <v>116</v>
      </c>
      <c r="D8681" s="16" t="s">
        <v>665</v>
      </c>
      <c r="E8681" s="17">
        <v>2</v>
      </c>
      <c r="F8681" s="18">
        <v>11</v>
      </c>
    </row>
    <row r="8682" spans="2:6" ht="16.5" thickBot="1" x14ac:dyDescent="0.3">
      <c r="B8682" s="14">
        <v>46198</v>
      </c>
      <c r="C8682" s="15" t="s">
        <v>118</v>
      </c>
      <c r="D8682" s="16" t="s">
        <v>649</v>
      </c>
      <c r="E8682" s="17">
        <v>1</v>
      </c>
      <c r="F8682" s="18">
        <v>5.5</v>
      </c>
    </row>
    <row r="8683" spans="2:6" ht="16.5" thickBot="1" x14ac:dyDescent="0.3">
      <c r="B8683" s="14">
        <v>46198</v>
      </c>
      <c r="C8683" s="15" t="s">
        <v>121</v>
      </c>
      <c r="D8683" s="16" t="s">
        <v>658</v>
      </c>
      <c r="E8683" s="17">
        <v>1</v>
      </c>
      <c r="F8683" s="18">
        <v>5.5</v>
      </c>
    </row>
    <row r="8684" spans="2:6" ht="16.5" thickBot="1" x14ac:dyDescent="0.3">
      <c r="B8684" s="14">
        <v>46198</v>
      </c>
      <c r="C8684" s="15" t="s">
        <v>123</v>
      </c>
      <c r="D8684" s="16" t="s">
        <v>651</v>
      </c>
      <c r="E8684" s="17">
        <v>4</v>
      </c>
      <c r="F8684" s="18">
        <v>22</v>
      </c>
    </row>
    <row r="8685" spans="2:6" ht="16.5" thickBot="1" x14ac:dyDescent="0.3">
      <c r="B8685" s="14">
        <v>46198</v>
      </c>
      <c r="C8685" s="15">
        <v>10</v>
      </c>
      <c r="D8685" s="16" t="s">
        <v>700</v>
      </c>
      <c r="E8685" s="17">
        <v>1</v>
      </c>
      <c r="F8685" s="18">
        <v>1</v>
      </c>
    </row>
    <row r="8686" spans="2:6" ht="15.75" x14ac:dyDescent="0.25">
      <c r="B8686" s="22">
        <v>46198</v>
      </c>
      <c r="C8686" s="23">
        <v>10009</v>
      </c>
      <c r="D8686" s="24" t="s">
        <v>660</v>
      </c>
      <c r="E8686" s="25">
        <v>1</v>
      </c>
      <c r="F8686" s="26">
        <v>1.5</v>
      </c>
    </row>
    <row r="8687" spans="2:6" ht="16.5" thickBot="1" x14ac:dyDescent="0.3">
      <c r="B8687" s="14">
        <v>46200</v>
      </c>
      <c r="C8687" s="15" t="s">
        <v>103</v>
      </c>
      <c r="D8687" s="16" t="s">
        <v>653</v>
      </c>
      <c r="E8687" s="17">
        <v>2</v>
      </c>
      <c r="F8687" s="18">
        <v>11.6</v>
      </c>
    </row>
    <row r="8688" spans="2:6" ht="16.5" thickBot="1" x14ac:dyDescent="0.3">
      <c r="B8688" s="14">
        <v>46200</v>
      </c>
      <c r="C8688" s="15" t="s">
        <v>124</v>
      </c>
      <c r="D8688" s="16" t="s">
        <v>707</v>
      </c>
      <c r="E8688" s="17">
        <v>1</v>
      </c>
      <c r="F8688" s="18">
        <v>6</v>
      </c>
    </row>
    <row r="8689" spans="2:6" ht="16.5" thickBot="1" x14ac:dyDescent="0.3">
      <c r="B8689" s="14">
        <v>46200</v>
      </c>
      <c r="C8689" s="15" t="s">
        <v>139</v>
      </c>
      <c r="D8689" s="16" t="s">
        <v>395</v>
      </c>
      <c r="E8689" s="17">
        <v>3</v>
      </c>
      <c r="F8689" s="18">
        <v>16.5</v>
      </c>
    </row>
    <row r="8690" spans="2:6" ht="16.5" thickBot="1" x14ac:dyDescent="0.3">
      <c r="B8690" s="14">
        <v>46200</v>
      </c>
      <c r="C8690" s="15" t="s">
        <v>149</v>
      </c>
      <c r="D8690" s="16" t="s">
        <v>706</v>
      </c>
      <c r="E8690" s="17">
        <v>4</v>
      </c>
      <c r="F8690" s="18">
        <v>22</v>
      </c>
    </row>
    <row r="8691" spans="2:6" ht="16.5" thickBot="1" x14ac:dyDescent="0.3">
      <c r="B8691" s="14">
        <v>46200</v>
      </c>
      <c r="C8691" s="15" t="s">
        <v>160</v>
      </c>
      <c r="D8691" s="16" t="s">
        <v>416</v>
      </c>
      <c r="E8691" s="17">
        <v>1</v>
      </c>
      <c r="F8691" s="18">
        <v>5.8</v>
      </c>
    </row>
    <row r="8692" spans="2:6" ht="16.5" thickBot="1" x14ac:dyDescent="0.3">
      <c r="B8692" s="14">
        <v>46200</v>
      </c>
      <c r="C8692" s="15" t="s">
        <v>164</v>
      </c>
      <c r="D8692" s="16" t="s">
        <v>420</v>
      </c>
      <c r="E8692" s="17">
        <v>1</v>
      </c>
      <c r="F8692" s="18">
        <v>5.5</v>
      </c>
    </row>
    <row r="8693" spans="2:6" ht="16.5" thickBot="1" x14ac:dyDescent="0.3">
      <c r="B8693" s="14">
        <v>46200</v>
      </c>
      <c r="C8693" s="15" t="s">
        <v>169</v>
      </c>
      <c r="D8693" s="16" t="s">
        <v>425</v>
      </c>
      <c r="E8693" s="17">
        <v>1</v>
      </c>
      <c r="F8693" s="18">
        <v>6.3</v>
      </c>
    </row>
    <row r="8694" spans="2:6" ht="16.5" thickBot="1" x14ac:dyDescent="0.3">
      <c r="B8694" s="14">
        <v>46200</v>
      </c>
      <c r="C8694" s="15" t="s">
        <v>170</v>
      </c>
      <c r="D8694" s="16" t="s">
        <v>676</v>
      </c>
      <c r="E8694" s="17">
        <v>2</v>
      </c>
      <c r="F8694" s="18">
        <v>11</v>
      </c>
    </row>
    <row r="8695" spans="2:6" ht="16.5" thickBot="1" x14ac:dyDescent="0.3">
      <c r="B8695" s="14">
        <v>46200</v>
      </c>
      <c r="C8695" s="15" t="s">
        <v>171</v>
      </c>
      <c r="D8695" s="16" t="s">
        <v>670</v>
      </c>
      <c r="E8695" s="17">
        <v>2</v>
      </c>
      <c r="F8695" s="18">
        <v>12</v>
      </c>
    </row>
    <row r="8696" spans="2:6" ht="16.5" thickBot="1" x14ac:dyDescent="0.3">
      <c r="B8696" s="14">
        <v>46200</v>
      </c>
      <c r="C8696" s="15" t="s">
        <v>174</v>
      </c>
      <c r="D8696" s="16" t="s">
        <v>661</v>
      </c>
      <c r="E8696" s="17">
        <v>1</v>
      </c>
      <c r="F8696" s="18">
        <v>5.8</v>
      </c>
    </row>
    <row r="8697" spans="2:6" ht="16.5" thickBot="1" x14ac:dyDescent="0.3">
      <c r="B8697" s="14">
        <v>46200</v>
      </c>
      <c r="C8697" s="15" t="s">
        <v>175</v>
      </c>
      <c r="D8697" s="16" t="s">
        <v>431</v>
      </c>
      <c r="E8697" s="17">
        <v>1</v>
      </c>
      <c r="F8697" s="18">
        <v>5.8</v>
      </c>
    </row>
    <row r="8698" spans="2:6" ht="16.5" thickBot="1" x14ac:dyDescent="0.3">
      <c r="B8698" s="14">
        <v>46200</v>
      </c>
      <c r="C8698" s="15" t="s">
        <v>179</v>
      </c>
      <c r="D8698" s="16" t="s">
        <v>712</v>
      </c>
      <c r="E8698" s="17">
        <v>1</v>
      </c>
      <c r="F8698" s="18">
        <v>5.5</v>
      </c>
    </row>
    <row r="8699" spans="2:6" ht="16.5" thickBot="1" x14ac:dyDescent="0.3">
      <c r="B8699" s="14">
        <v>46200</v>
      </c>
      <c r="C8699" s="15" t="s">
        <v>187</v>
      </c>
      <c r="D8699" s="16" t="s">
        <v>443</v>
      </c>
      <c r="E8699" s="17">
        <v>2</v>
      </c>
      <c r="F8699" s="18">
        <v>11</v>
      </c>
    </row>
    <row r="8700" spans="2:6" ht="16.5" thickBot="1" x14ac:dyDescent="0.3">
      <c r="B8700" s="14">
        <v>46200</v>
      </c>
      <c r="C8700" s="15" t="s">
        <v>193</v>
      </c>
      <c r="D8700" s="16" t="s">
        <v>449</v>
      </c>
      <c r="E8700" s="17">
        <v>1</v>
      </c>
      <c r="F8700" s="18">
        <v>6.8</v>
      </c>
    </row>
    <row r="8701" spans="2:6" ht="16.5" thickBot="1" x14ac:dyDescent="0.3">
      <c r="B8701" s="14">
        <v>46200</v>
      </c>
      <c r="C8701" s="15" t="s">
        <v>196</v>
      </c>
      <c r="D8701" s="16" t="s">
        <v>692</v>
      </c>
      <c r="E8701" s="17">
        <v>3</v>
      </c>
      <c r="F8701" s="18">
        <v>19.5</v>
      </c>
    </row>
    <row r="8702" spans="2:6" ht="16.5" thickBot="1" x14ac:dyDescent="0.3">
      <c r="B8702" s="14">
        <v>46200</v>
      </c>
      <c r="C8702" s="15" t="s">
        <v>213</v>
      </c>
      <c r="D8702" s="16" t="s">
        <v>469</v>
      </c>
      <c r="E8702" s="17">
        <v>2</v>
      </c>
      <c r="F8702" s="18">
        <v>11.6</v>
      </c>
    </row>
    <row r="8703" spans="2:6" ht="16.5" thickBot="1" x14ac:dyDescent="0.3">
      <c r="B8703" s="14">
        <v>46200</v>
      </c>
      <c r="C8703" s="15" t="s">
        <v>214</v>
      </c>
      <c r="D8703" s="16" t="s">
        <v>654</v>
      </c>
      <c r="E8703" s="17">
        <v>1</v>
      </c>
      <c r="F8703" s="18">
        <v>5.8</v>
      </c>
    </row>
    <row r="8704" spans="2:6" ht="16.5" thickBot="1" x14ac:dyDescent="0.3">
      <c r="B8704" s="14">
        <v>46200</v>
      </c>
      <c r="C8704" s="15" t="s">
        <v>215</v>
      </c>
      <c r="D8704" s="16" t="s">
        <v>471</v>
      </c>
      <c r="E8704" s="17">
        <v>5</v>
      </c>
      <c r="F8704" s="18">
        <v>34</v>
      </c>
    </row>
    <row r="8705" spans="2:6" ht="16.5" thickBot="1" x14ac:dyDescent="0.3">
      <c r="B8705" s="14">
        <v>46200</v>
      </c>
      <c r="C8705" s="15" t="s">
        <v>223</v>
      </c>
      <c r="D8705" s="16" t="s">
        <v>479</v>
      </c>
      <c r="E8705" s="17">
        <v>1</v>
      </c>
      <c r="F8705" s="18">
        <v>5.8</v>
      </c>
    </row>
    <row r="8706" spans="2:6" ht="16.5" thickBot="1" x14ac:dyDescent="0.3">
      <c r="B8706" s="14">
        <v>46200</v>
      </c>
      <c r="C8706" s="15" t="s">
        <v>227</v>
      </c>
      <c r="D8706" s="16" t="s">
        <v>483</v>
      </c>
      <c r="E8706" s="17">
        <v>1</v>
      </c>
      <c r="F8706" s="18">
        <v>6.5</v>
      </c>
    </row>
    <row r="8707" spans="2:6" ht="16.5" thickBot="1" x14ac:dyDescent="0.3">
      <c r="B8707" s="14">
        <v>46200</v>
      </c>
      <c r="C8707" s="15" t="s">
        <v>234</v>
      </c>
      <c r="D8707" s="16" t="s">
        <v>728</v>
      </c>
      <c r="E8707" s="17">
        <v>1</v>
      </c>
      <c r="F8707" s="18">
        <v>6.8</v>
      </c>
    </row>
    <row r="8708" spans="2:6" ht="16.5" thickBot="1" x14ac:dyDescent="0.3">
      <c r="B8708" s="14">
        <v>46200</v>
      </c>
      <c r="C8708" s="15" t="s">
        <v>236</v>
      </c>
      <c r="D8708" s="16" t="s">
        <v>644</v>
      </c>
      <c r="E8708" s="17">
        <v>1</v>
      </c>
      <c r="F8708" s="18">
        <v>6.5</v>
      </c>
    </row>
    <row r="8709" spans="2:6" ht="16.5" thickBot="1" x14ac:dyDescent="0.3">
      <c r="B8709" s="14">
        <v>46200</v>
      </c>
      <c r="C8709" s="15" t="s">
        <v>210</v>
      </c>
      <c r="D8709" s="16" t="s">
        <v>466</v>
      </c>
      <c r="E8709" s="17">
        <v>1</v>
      </c>
      <c r="F8709" s="18">
        <v>2.8</v>
      </c>
    </row>
    <row r="8710" spans="2:6" ht="16.5" thickBot="1" x14ac:dyDescent="0.3">
      <c r="B8710" s="14">
        <v>46200</v>
      </c>
      <c r="C8710" s="15" t="s">
        <v>113</v>
      </c>
      <c r="D8710" s="16" t="s">
        <v>645</v>
      </c>
      <c r="E8710" s="17">
        <v>1</v>
      </c>
      <c r="F8710" s="18">
        <v>8</v>
      </c>
    </row>
    <row r="8711" spans="2:6" ht="16.5" thickBot="1" x14ac:dyDescent="0.3">
      <c r="B8711" s="14">
        <v>46200</v>
      </c>
      <c r="C8711" s="15">
        <v>10038</v>
      </c>
      <c r="D8711" s="16" t="s">
        <v>8799</v>
      </c>
      <c r="E8711" s="17">
        <v>1</v>
      </c>
      <c r="F8711" s="18">
        <v>8.9</v>
      </c>
    </row>
    <row r="8712" spans="2:6" ht="16.5" thickBot="1" x14ac:dyDescent="0.3">
      <c r="B8712" s="14">
        <v>46200</v>
      </c>
      <c r="C8712" s="15">
        <v>10211</v>
      </c>
      <c r="D8712" s="16" t="s">
        <v>756</v>
      </c>
      <c r="E8712" s="17">
        <v>1</v>
      </c>
      <c r="F8712" s="18">
        <v>9.9</v>
      </c>
    </row>
    <row r="8713" spans="2:6" ht="16.5" thickBot="1" x14ac:dyDescent="0.3">
      <c r="B8713" s="14">
        <v>46200</v>
      </c>
      <c r="C8713" s="15" t="s">
        <v>116</v>
      </c>
      <c r="D8713" s="16" t="s">
        <v>665</v>
      </c>
      <c r="E8713" s="17">
        <v>1</v>
      </c>
      <c r="F8713" s="18">
        <v>5.5</v>
      </c>
    </row>
    <row r="8714" spans="2:6" ht="16.5" thickBot="1" x14ac:dyDescent="0.3">
      <c r="B8714" s="14">
        <v>46200</v>
      </c>
      <c r="C8714" s="15" t="s">
        <v>118</v>
      </c>
      <c r="D8714" s="16" t="s">
        <v>649</v>
      </c>
      <c r="E8714" s="17">
        <v>1</v>
      </c>
      <c r="F8714" s="18">
        <v>5.5</v>
      </c>
    </row>
    <row r="8715" spans="2:6" ht="16.5" thickBot="1" x14ac:dyDescent="0.3">
      <c r="B8715" s="14">
        <v>46200</v>
      </c>
      <c r="C8715" s="15" t="s">
        <v>119</v>
      </c>
      <c r="D8715" s="16" t="s">
        <v>657</v>
      </c>
      <c r="E8715" s="17">
        <v>4</v>
      </c>
      <c r="F8715" s="18">
        <v>22</v>
      </c>
    </row>
    <row r="8716" spans="2:6" ht="16.5" thickBot="1" x14ac:dyDescent="0.3">
      <c r="B8716" s="14">
        <v>46200</v>
      </c>
      <c r="C8716" s="15" t="s">
        <v>121</v>
      </c>
      <c r="D8716" s="16" t="s">
        <v>658</v>
      </c>
      <c r="E8716" s="17">
        <v>2</v>
      </c>
      <c r="F8716" s="18">
        <v>11</v>
      </c>
    </row>
    <row r="8717" spans="2:6" ht="16.5" thickBot="1" x14ac:dyDescent="0.3">
      <c r="B8717" s="14">
        <v>46200</v>
      </c>
      <c r="C8717" s="15" t="s">
        <v>144</v>
      </c>
      <c r="D8717" s="16" t="s">
        <v>400</v>
      </c>
      <c r="E8717" s="17">
        <v>1</v>
      </c>
      <c r="F8717" s="18">
        <v>5</v>
      </c>
    </row>
    <row r="8718" spans="2:6" ht="16.5" thickBot="1" x14ac:dyDescent="0.3">
      <c r="B8718" s="14">
        <v>46200</v>
      </c>
      <c r="C8718" s="15">
        <v>10</v>
      </c>
      <c r="D8718" s="16" t="s">
        <v>700</v>
      </c>
      <c r="E8718" s="17">
        <v>1</v>
      </c>
      <c r="F8718" s="18">
        <v>1</v>
      </c>
    </row>
    <row r="8719" spans="2:6" ht="16.5" thickBot="1" x14ac:dyDescent="0.3">
      <c r="B8719" s="14">
        <v>46200</v>
      </c>
      <c r="C8719" s="15">
        <v>10193</v>
      </c>
      <c r="D8719" s="16" t="s">
        <v>731</v>
      </c>
      <c r="E8719" s="17">
        <v>1</v>
      </c>
      <c r="F8719" s="18">
        <v>2.5</v>
      </c>
    </row>
    <row r="8720" spans="2:6" ht="15.75" x14ac:dyDescent="0.25">
      <c r="B8720" s="22">
        <v>46200</v>
      </c>
      <c r="C8720" s="23">
        <v>10194</v>
      </c>
      <c r="D8720" s="24" t="s">
        <v>730</v>
      </c>
      <c r="E8720" s="25">
        <v>1</v>
      </c>
      <c r="F8720" s="26">
        <v>1.7</v>
      </c>
    </row>
    <row r="8721" spans="2:6" ht="16.5" thickBot="1" x14ac:dyDescent="0.3">
      <c r="B8721" s="14">
        <v>46200</v>
      </c>
      <c r="C8721" s="15" t="s">
        <v>103</v>
      </c>
      <c r="D8721" s="16" t="s">
        <v>653</v>
      </c>
      <c r="E8721" s="17">
        <v>2</v>
      </c>
      <c r="F8721" s="18">
        <v>11.6</v>
      </c>
    </row>
    <row r="8722" spans="2:6" ht="16.5" thickBot="1" x14ac:dyDescent="0.3">
      <c r="B8722" s="14">
        <v>46200</v>
      </c>
      <c r="C8722" s="15" t="s">
        <v>138</v>
      </c>
      <c r="D8722" s="16" t="s">
        <v>394</v>
      </c>
      <c r="E8722" s="17">
        <v>2</v>
      </c>
      <c r="F8722" s="18">
        <v>11</v>
      </c>
    </row>
    <row r="8723" spans="2:6" ht="16.5" thickBot="1" x14ac:dyDescent="0.3">
      <c r="B8723" s="14">
        <v>46200</v>
      </c>
      <c r="C8723" s="15" t="s">
        <v>139</v>
      </c>
      <c r="D8723" s="16" t="s">
        <v>395</v>
      </c>
      <c r="E8723" s="17">
        <v>2</v>
      </c>
      <c r="F8723" s="18">
        <v>11</v>
      </c>
    </row>
    <row r="8724" spans="2:6" ht="16.5" thickBot="1" x14ac:dyDescent="0.3">
      <c r="B8724" s="14">
        <v>46200</v>
      </c>
      <c r="C8724" s="15" t="s">
        <v>149</v>
      </c>
      <c r="D8724" s="16" t="s">
        <v>706</v>
      </c>
      <c r="E8724" s="17">
        <v>1</v>
      </c>
      <c r="F8724" s="18">
        <v>5.5</v>
      </c>
    </row>
    <row r="8725" spans="2:6" ht="16.5" thickBot="1" x14ac:dyDescent="0.3">
      <c r="B8725" s="14">
        <v>46200</v>
      </c>
      <c r="C8725" s="15" t="s">
        <v>152</v>
      </c>
      <c r="D8725" s="16" t="s">
        <v>408</v>
      </c>
      <c r="E8725" s="17">
        <v>1</v>
      </c>
      <c r="F8725" s="18">
        <v>5.5</v>
      </c>
    </row>
    <row r="8726" spans="2:6" ht="16.5" thickBot="1" x14ac:dyDescent="0.3">
      <c r="B8726" s="14">
        <v>46200</v>
      </c>
      <c r="C8726" s="15" t="s">
        <v>159</v>
      </c>
      <c r="D8726" s="16" t="s">
        <v>733</v>
      </c>
      <c r="E8726" s="17">
        <v>1</v>
      </c>
      <c r="F8726" s="18">
        <v>5.5</v>
      </c>
    </row>
    <row r="8727" spans="2:6" ht="16.5" thickBot="1" x14ac:dyDescent="0.3">
      <c r="B8727" s="14">
        <v>46200</v>
      </c>
      <c r="C8727" s="15" t="s">
        <v>160</v>
      </c>
      <c r="D8727" s="16" t="s">
        <v>416</v>
      </c>
      <c r="E8727" s="17">
        <v>1</v>
      </c>
      <c r="F8727" s="18">
        <v>5.8</v>
      </c>
    </row>
    <row r="8728" spans="2:6" ht="16.5" thickBot="1" x14ac:dyDescent="0.3">
      <c r="B8728" s="14">
        <v>46200</v>
      </c>
      <c r="C8728" s="15" t="s">
        <v>165</v>
      </c>
      <c r="D8728" s="16" t="s">
        <v>421</v>
      </c>
      <c r="E8728" s="17">
        <v>2</v>
      </c>
      <c r="F8728" s="18">
        <v>13</v>
      </c>
    </row>
    <row r="8729" spans="2:6" ht="16.5" thickBot="1" x14ac:dyDescent="0.3">
      <c r="B8729" s="14">
        <v>46200</v>
      </c>
      <c r="C8729" s="15" t="s">
        <v>167</v>
      </c>
      <c r="D8729" s="16" t="s">
        <v>678</v>
      </c>
      <c r="E8729" s="17">
        <v>1</v>
      </c>
      <c r="F8729" s="18">
        <v>5.8</v>
      </c>
    </row>
    <row r="8730" spans="2:6" ht="16.5" thickBot="1" x14ac:dyDescent="0.3">
      <c r="B8730" s="14">
        <v>46200</v>
      </c>
      <c r="C8730" s="15" t="s">
        <v>171</v>
      </c>
      <c r="D8730" s="16" t="s">
        <v>670</v>
      </c>
      <c r="E8730" s="17">
        <v>1</v>
      </c>
      <c r="F8730" s="18">
        <v>6</v>
      </c>
    </row>
    <row r="8731" spans="2:6" ht="16.5" thickBot="1" x14ac:dyDescent="0.3">
      <c r="B8731" s="14">
        <v>46200</v>
      </c>
      <c r="C8731" s="15" t="s">
        <v>172</v>
      </c>
      <c r="D8731" s="16" t="s">
        <v>643</v>
      </c>
      <c r="E8731" s="17">
        <v>1</v>
      </c>
      <c r="F8731" s="18">
        <v>5.7</v>
      </c>
    </row>
    <row r="8732" spans="2:6" ht="16.5" thickBot="1" x14ac:dyDescent="0.3">
      <c r="B8732" s="14">
        <v>46200</v>
      </c>
      <c r="C8732" s="15" t="s">
        <v>174</v>
      </c>
      <c r="D8732" s="16" t="s">
        <v>661</v>
      </c>
      <c r="E8732" s="17">
        <v>1</v>
      </c>
      <c r="F8732" s="18">
        <v>5.8</v>
      </c>
    </row>
    <row r="8733" spans="2:6" ht="16.5" thickBot="1" x14ac:dyDescent="0.3">
      <c r="B8733" s="14">
        <v>46200</v>
      </c>
      <c r="C8733" s="15" t="s">
        <v>179</v>
      </c>
      <c r="D8733" s="16" t="s">
        <v>712</v>
      </c>
      <c r="E8733" s="17">
        <v>2</v>
      </c>
      <c r="F8733" s="18">
        <v>11</v>
      </c>
    </row>
    <row r="8734" spans="2:6" ht="16.5" thickBot="1" x14ac:dyDescent="0.3">
      <c r="B8734" s="14">
        <v>46200</v>
      </c>
      <c r="C8734" s="15" t="s">
        <v>184</v>
      </c>
      <c r="D8734" s="16" t="s">
        <v>440</v>
      </c>
      <c r="E8734" s="17">
        <v>1</v>
      </c>
      <c r="F8734" s="18">
        <v>5.5</v>
      </c>
    </row>
    <row r="8735" spans="2:6" ht="16.5" thickBot="1" x14ac:dyDescent="0.3">
      <c r="B8735" s="14">
        <v>46200</v>
      </c>
      <c r="C8735" s="15" t="s">
        <v>192</v>
      </c>
      <c r="D8735" s="16" t="s">
        <v>448</v>
      </c>
      <c r="E8735" s="17">
        <v>1</v>
      </c>
      <c r="F8735" s="18">
        <v>5.5</v>
      </c>
    </row>
    <row r="8736" spans="2:6" ht="16.5" thickBot="1" x14ac:dyDescent="0.3">
      <c r="B8736" s="14">
        <v>46200</v>
      </c>
      <c r="C8736" s="15" t="s">
        <v>193</v>
      </c>
      <c r="D8736" s="16" t="s">
        <v>449</v>
      </c>
      <c r="E8736" s="17">
        <v>1</v>
      </c>
      <c r="F8736" s="18">
        <v>6.8</v>
      </c>
    </row>
    <row r="8737" spans="2:6" ht="16.5" thickBot="1" x14ac:dyDescent="0.3">
      <c r="B8737" s="14">
        <v>46200</v>
      </c>
      <c r="C8737" s="15" t="s">
        <v>196</v>
      </c>
      <c r="D8737" s="16" t="s">
        <v>692</v>
      </c>
      <c r="E8737" s="17">
        <v>1</v>
      </c>
      <c r="F8737" s="18">
        <v>6.5</v>
      </c>
    </row>
    <row r="8738" spans="2:6" ht="16.5" thickBot="1" x14ac:dyDescent="0.3">
      <c r="B8738" s="14">
        <v>46200</v>
      </c>
      <c r="C8738" s="15" t="s">
        <v>201</v>
      </c>
      <c r="D8738" s="16" t="s">
        <v>664</v>
      </c>
      <c r="E8738" s="17">
        <v>2</v>
      </c>
      <c r="F8738" s="18">
        <v>11.6</v>
      </c>
    </row>
    <row r="8739" spans="2:6" ht="16.5" thickBot="1" x14ac:dyDescent="0.3">
      <c r="B8739" s="14">
        <v>46200</v>
      </c>
      <c r="C8739" s="15" t="s">
        <v>213</v>
      </c>
      <c r="D8739" s="16" t="s">
        <v>469</v>
      </c>
      <c r="E8739" s="17">
        <v>4</v>
      </c>
      <c r="F8739" s="18">
        <v>23.2</v>
      </c>
    </row>
    <row r="8740" spans="2:6" ht="16.5" thickBot="1" x14ac:dyDescent="0.3">
      <c r="B8740" s="14">
        <v>46200</v>
      </c>
      <c r="C8740" s="15" t="s">
        <v>215</v>
      </c>
      <c r="D8740" s="16" t="s">
        <v>471</v>
      </c>
      <c r="E8740" s="17">
        <v>5</v>
      </c>
      <c r="F8740" s="18">
        <v>34</v>
      </c>
    </row>
    <row r="8741" spans="2:6" ht="16.5" thickBot="1" x14ac:dyDescent="0.3">
      <c r="B8741" s="14">
        <v>46200</v>
      </c>
      <c r="C8741" s="15" t="s">
        <v>218</v>
      </c>
      <c r="D8741" s="16" t="s">
        <v>655</v>
      </c>
      <c r="E8741" s="17">
        <v>1</v>
      </c>
      <c r="F8741" s="18">
        <v>5.5</v>
      </c>
    </row>
    <row r="8742" spans="2:6" ht="16.5" thickBot="1" x14ac:dyDescent="0.3">
      <c r="B8742" s="14">
        <v>46200</v>
      </c>
      <c r="C8742" s="15" t="s">
        <v>221</v>
      </c>
      <c r="D8742" s="16" t="s">
        <v>477</v>
      </c>
      <c r="E8742" s="17">
        <v>2</v>
      </c>
      <c r="F8742" s="18">
        <v>12</v>
      </c>
    </row>
    <row r="8743" spans="2:6" ht="16.5" thickBot="1" x14ac:dyDescent="0.3">
      <c r="B8743" s="14">
        <v>46200</v>
      </c>
      <c r="C8743" s="15" t="s">
        <v>226</v>
      </c>
      <c r="D8743" s="16" t="s">
        <v>482</v>
      </c>
      <c r="E8743" s="17">
        <v>6</v>
      </c>
      <c r="F8743" s="18">
        <v>34.799999999999997</v>
      </c>
    </row>
    <row r="8744" spans="2:6" ht="16.5" thickBot="1" x14ac:dyDescent="0.3">
      <c r="B8744" s="14">
        <v>46200</v>
      </c>
      <c r="C8744" s="15" t="s">
        <v>233</v>
      </c>
      <c r="D8744" s="16" t="s">
        <v>709</v>
      </c>
      <c r="E8744" s="17">
        <v>1</v>
      </c>
      <c r="F8744" s="18">
        <v>5.5</v>
      </c>
    </row>
    <row r="8745" spans="2:6" ht="16.5" thickBot="1" x14ac:dyDescent="0.3">
      <c r="B8745" s="14">
        <v>46200</v>
      </c>
      <c r="C8745" s="15" t="s">
        <v>236</v>
      </c>
      <c r="D8745" s="16" t="s">
        <v>644</v>
      </c>
      <c r="E8745" s="17">
        <v>1</v>
      </c>
      <c r="F8745" s="18">
        <v>6.5</v>
      </c>
    </row>
    <row r="8746" spans="2:6" ht="16.5" thickBot="1" x14ac:dyDescent="0.3">
      <c r="B8746" s="14">
        <v>46200</v>
      </c>
      <c r="C8746" s="15" t="s">
        <v>116</v>
      </c>
      <c r="D8746" s="16" t="s">
        <v>665</v>
      </c>
      <c r="E8746" s="17">
        <v>1</v>
      </c>
      <c r="F8746" s="18">
        <v>5.5</v>
      </c>
    </row>
    <row r="8747" spans="2:6" ht="16.5" thickBot="1" x14ac:dyDescent="0.3">
      <c r="B8747" s="14">
        <v>46200</v>
      </c>
      <c r="C8747" s="15" t="s">
        <v>120</v>
      </c>
      <c r="D8747" s="16" t="s">
        <v>693</v>
      </c>
      <c r="E8747" s="17">
        <v>4</v>
      </c>
      <c r="F8747" s="18">
        <v>22</v>
      </c>
    </row>
    <row r="8748" spans="2:6" ht="16.5" thickBot="1" x14ac:dyDescent="0.3">
      <c r="B8748" s="14">
        <v>46200</v>
      </c>
      <c r="C8748" s="15" t="s">
        <v>121</v>
      </c>
      <c r="D8748" s="16" t="s">
        <v>658</v>
      </c>
      <c r="E8748" s="17">
        <v>2</v>
      </c>
      <c r="F8748" s="18">
        <v>11</v>
      </c>
    </row>
    <row r="8749" spans="2:6" ht="16.5" thickBot="1" x14ac:dyDescent="0.3">
      <c r="B8749" s="14">
        <v>46200</v>
      </c>
      <c r="C8749" s="15" t="s">
        <v>123</v>
      </c>
      <c r="D8749" s="16" t="s">
        <v>651</v>
      </c>
      <c r="E8749" s="17">
        <v>2</v>
      </c>
      <c r="F8749" s="18">
        <v>11</v>
      </c>
    </row>
    <row r="8750" spans="2:6" ht="16.5" thickBot="1" x14ac:dyDescent="0.3">
      <c r="B8750" s="14">
        <v>46200</v>
      </c>
      <c r="C8750" s="15" t="s">
        <v>135</v>
      </c>
      <c r="D8750" s="16" t="s">
        <v>391</v>
      </c>
      <c r="E8750" s="17">
        <v>5</v>
      </c>
      <c r="F8750" s="18">
        <v>21.5</v>
      </c>
    </row>
    <row r="8751" spans="2:6" ht="16.5" thickBot="1" x14ac:dyDescent="0.3">
      <c r="B8751" s="14">
        <v>46200</v>
      </c>
      <c r="C8751" s="15" t="s">
        <v>140</v>
      </c>
      <c r="D8751" s="16" t="s">
        <v>396</v>
      </c>
      <c r="E8751" s="17">
        <v>4</v>
      </c>
      <c r="F8751" s="18">
        <v>20</v>
      </c>
    </row>
    <row r="8752" spans="2:6" ht="16.5" thickBot="1" x14ac:dyDescent="0.3">
      <c r="B8752" s="14">
        <v>46200</v>
      </c>
      <c r="C8752" s="15" t="s">
        <v>142</v>
      </c>
      <c r="D8752" s="16" t="s">
        <v>659</v>
      </c>
      <c r="E8752" s="17">
        <v>1</v>
      </c>
      <c r="F8752" s="18">
        <v>4.3</v>
      </c>
    </row>
    <row r="8753" spans="2:6" ht="16.5" thickBot="1" x14ac:dyDescent="0.3">
      <c r="B8753" s="14">
        <v>46200</v>
      </c>
      <c r="C8753" s="15">
        <v>10</v>
      </c>
      <c r="D8753" s="16" t="s">
        <v>700</v>
      </c>
      <c r="E8753" s="17">
        <v>1</v>
      </c>
      <c r="F8753" s="18">
        <v>1</v>
      </c>
    </row>
    <row r="8754" spans="2:6" ht="15.75" x14ac:dyDescent="0.25">
      <c r="B8754" s="22">
        <v>46200</v>
      </c>
      <c r="C8754" s="23">
        <v>10193</v>
      </c>
      <c r="D8754" s="24" t="s">
        <v>731</v>
      </c>
      <c r="E8754" s="25">
        <v>1</v>
      </c>
      <c r="F8754" s="26">
        <v>2.5</v>
      </c>
    </row>
    <row r="8755" spans="2:6" ht="16.5" thickBot="1" x14ac:dyDescent="0.3">
      <c r="B8755" s="14">
        <v>46201</v>
      </c>
      <c r="C8755" s="15" t="s">
        <v>109</v>
      </c>
      <c r="D8755" s="16" t="s">
        <v>724</v>
      </c>
      <c r="E8755" s="17">
        <v>1</v>
      </c>
      <c r="F8755" s="18">
        <v>5.8</v>
      </c>
    </row>
    <row r="8756" spans="2:6" ht="16.5" thickBot="1" x14ac:dyDescent="0.3">
      <c r="B8756" s="14">
        <v>46201</v>
      </c>
      <c r="C8756" s="15" t="s">
        <v>114</v>
      </c>
      <c r="D8756" s="16" t="s">
        <v>370</v>
      </c>
      <c r="E8756" s="17">
        <v>3</v>
      </c>
      <c r="F8756" s="18">
        <v>16.5</v>
      </c>
    </row>
    <row r="8757" spans="2:6" ht="16.5" thickBot="1" x14ac:dyDescent="0.3">
      <c r="B8757" s="14">
        <v>46201</v>
      </c>
      <c r="C8757" s="15" t="s">
        <v>132</v>
      </c>
      <c r="D8757" s="16" t="s">
        <v>388</v>
      </c>
      <c r="E8757" s="17">
        <v>4</v>
      </c>
      <c r="F8757" s="18">
        <v>23.2</v>
      </c>
    </row>
    <row r="8758" spans="2:6" ht="16.5" thickBot="1" x14ac:dyDescent="0.3">
      <c r="B8758" s="14">
        <v>46201</v>
      </c>
      <c r="C8758" s="15" t="s">
        <v>162</v>
      </c>
      <c r="D8758" s="16" t="s">
        <v>719</v>
      </c>
      <c r="E8758" s="17">
        <v>2</v>
      </c>
      <c r="F8758" s="18">
        <v>13</v>
      </c>
    </row>
    <row r="8759" spans="2:6" ht="16.5" thickBot="1" x14ac:dyDescent="0.3">
      <c r="B8759" s="14">
        <v>46201</v>
      </c>
      <c r="C8759" s="15" t="s">
        <v>164</v>
      </c>
      <c r="D8759" s="16" t="s">
        <v>420</v>
      </c>
      <c r="E8759" s="17">
        <v>2</v>
      </c>
      <c r="F8759" s="18">
        <v>11</v>
      </c>
    </row>
    <row r="8760" spans="2:6" ht="16.5" thickBot="1" x14ac:dyDescent="0.3">
      <c r="B8760" s="14">
        <v>46201</v>
      </c>
      <c r="C8760" s="15" t="s">
        <v>165</v>
      </c>
      <c r="D8760" s="16" t="s">
        <v>421</v>
      </c>
      <c r="E8760" s="17">
        <v>2</v>
      </c>
      <c r="F8760" s="18">
        <v>13</v>
      </c>
    </row>
    <row r="8761" spans="2:6" ht="16.5" thickBot="1" x14ac:dyDescent="0.3">
      <c r="B8761" s="14">
        <v>46201</v>
      </c>
      <c r="C8761" s="15" t="s">
        <v>166</v>
      </c>
      <c r="D8761" s="16" t="s">
        <v>642</v>
      </c>
      <c r="E8761" s="17">
        <v>2</v>
      </c>
      <c r="F8761" s="18">
        <v>11.6</v>
      </c>
    </row>
    <row r="8762" spans="2:6" ht="16.5" thickBot="1" x14ac:dyDescent="0.3">
      <c r="B8762" s="14">
        <v>46201</v>
      </c>
      <c r="C8762" s="15" t="s">
        <v>169</v>
      </c>
      <c r="D8762" s="16" t="s">
        <v>425</v>
      </c>
      <c r="E8762" s="17">
        <v>1</v>
      </c>
      <c r="F8762" s="18">
        <v>6.3</v>
      </c>
    </row>
    <row r="8763" spans="2:6" ht="16.5" thickBot="1" x14ac:dyDescent="0.3">
      <c r="B8763" s="14">
        <v>46201</v>
      </c>
      <c r="C8763" s="15" t="s">
        <v>170</v>
      </c>
      <c r="D8763" s="16" t="s">
        <v>676</v>
      </c>
      <c r="E8763" s="17">
        <v>1</v>
      </c>
      <c r="F8763" s="18">
        <v>5.5</v>
      </c>
    </row>
    <row r="8764" spans="2:6" ht="16.5" thickBot="1" x14ac:dyDescent="0.3">
      <c r="B8764" s="14">
        <v>46201</v>
      </c>
      <c r="C8764" s="15" t="s">
        <v>174</v>
      </c>
      <c r="D8764" s="16" t="s">
        <v>661</v>
      </c>
      <c r="E8764" s="17">
        <v>1</v>
      </c>
      <c r="F8764" s="18">
        <v>5.8</v>
      </c>
    </row>
    <row r="8765" spans="2:6" ht="16.5" thickBot="1" x14ac:dyDescent="0.3">
      <c r="B8765" s="14">
        <v>46201</v>
      </c>
      <c r="C8765" s="15" t="s">
        <v>179</v>
      </c>
      <c r="D8765" s="16" t="s">
        <v>712</v>
      </c>
      <c r="E8765" s="17">
        <v>3</v>
      </c>
      <c r="F8765" s="18">
        <v>16.5</v>
      </c>
    </row>
    <row r="8766" spans="2:6" ht="16.5" thickBot="1" x14ac:dyDescent="0.3">
      <c r="B8766" s="14">
        <v>46201</v>
      </c>
      <c r="C8766" s="15" t="s">
        <v>187</v>
      </c>
      <c r="D8766" s="16" t="s">
        <v>443</v>
      </c>
      <c r="E8766" s="17">
        <v>1</v>
      </c>
      <c r="F8766" s="18">
        <v>5.5</v>
      </c>
    </row>
    <row r="8767" spans="2:6" ht="16.5" thickBot="1" x14ac:dyDescent="0.3">
      <c r="B8767" s="14">
        <v>46201</v>
      </c>
      <c r="C8767" s="15" t="s">
        <v>193</v>
      </c>
      <c r="D8767" s="16" t="s">
        <v>449</v>
      </c>
      <c r="E8767" s="17">
        <v>1</v>
      </c>
      <c r="F8767" s="18">
        <v>6.8</v>
      </c>
    </row>
    <row r="8768" spans="2:6" ht="16.5" thickBot="1" x14ac:dyDescent="0.3">
      <c r="B8768" s="14">
        <v>46201</v>
      </c>
      <c r="C8768" s="15" t="s">
        <v>196</v>
      </c>
      <c r="D8768" s="16" t="s">
        <v>692</v>
      </c>
      <c r="E8768" s="17">
        <v>1</v>
      </c>
      <c r="F8768" s="18">
        <v>6.5</v>
      </c>
    </row>
    <row r="8769" spans="2:6" ht="32.25" thickBot="1" x14ac:dyDescent="0.3">
      <c r="B8769" s="14">
        <v>46201</v>
      </c>
      <c r="C8769" s="15" t="s">
        <v>207</v>
      </c>
      <c r="D8769" s="16" t="s">
        <v>463</v>
      </c>
      <c r="E8769" s="17">
        <v>2</v>
      </c>
      <c r="F8769" s="18">
        <v>6</v>
      </c>
    </row>
    <row r="8770" spans="2:6" ht="16.5" thickBot="1" x14ac:dyDescent="0.3">
      <c r="B8770" s="14">
        <v>46201</v>
      </c>
      <c r="C8770" s="15" t="s">
        <v>213</v>
      </c>
      <c r="D8770" s="16" t="s">
        <v>469</v>
      </c>
      <c r="E8770" s="17">
        <v>5</v>
      </c>
      <c r="F8770" s="18">
        <v>29</v>
      </c>
    </row>
    <row r="8771" spans="2:6" ht="16.5" thickBot="1" x14ac:dyDescent="0.3">
      <c r="B8771" s="14">
        <v>46201</v>
      </c>
      <c r="C8771" s="15" t="s">
        <v>214</v>
      </c>
      <c r="D8771" s="16" t="s">
        <v>654</v>
      </c>
      <c r="E8771" s="17">
        <v>3</v>
      </c>
      <c r="F8771" s="18">
        <v>17.399999999999999</v>
      </c>
    </row>
    <row r="8772" spans="2:6" ht="16.5" thickBot="1" x14ac:dyDescent="0.3">
      <c r="B8772" s="14">
        <v>46201</v>
      </c>
      <c r="C8772" s="15" t="s">
        <v>215</v>
      </c>
      <c r="D8772" s="16" t="s">
        <v>471</v>
      </c>
      <c r="E8772" s="17">
        <v>4</v>
      </c>
      <c r="F8772" s="18">
        <v>27.2</v>
      </c>
    </row>
    <row r="8773" spans="2:6" ht="16.5" thickBot="1" x14ac:dyDescent="0.3">
      <c r="B8773" s="14">
        <v>46201</v>
      </c>
      <c r="C8773" s="15" t="s">
        <v>221</v>
      </c>
      <c r="D8773" s="16" t="s">
        <v>477</v>
      </c>
      <c r="E8773" s="17">
        <v>1</v>
      </c>
      <c r="F8773" s="18">
        <v>6</v>
      </c>
    </row>
    <row r="8774" spans="2:6" ht="16.5" thickBot="1" x14ac:dyDescent="0.3">
      <c r="B8774" s="14">
        <v>46201</v>
      </c>
      <c r="C8774" s="15" t="s">
        <v>227</v>
      </c>
      <c r="D8774" s="16" t="s">
        <v>483</v>
      </c>
      <c r="E8774" s="17">
        <v>4</v>
      </c>
      <c r="F8774" s="18">
        <v>26</v>
      </c>
    </row>
    <row r="8775" spans="2:6" ht="16.5" thickBot="1" x14ac:dyDescent="0.3">
      <c r="B8775" s="14">
        <v>46201</v>
      </c>
      <c r="C8775" s="15" t="s">
        <v>235</v>
      </c>
      <c r="D8775" s="16" t="s">
        <v>702</v>
      </c>
      <c r="E8775" s="17">
        <v>1</v>
      </c>
      <c r="F8775" s="18">
        <v>5.8</v>
      </c>
    </row>
    <row r="8776" spans="2:6" ht="16.5" thickBot="1" x14ac:dyDescent="0.3">
      <c r="B8776" s="14">
        <v>46201</v>
      </c>
      <c r="C8776" s="15" t="s">
        <v>210</v>
      </c>
      <c r="D8776" s="16" t="s">
        <v>466</v>
      </c>
      <c r="E8776" s="17">
        <v>1</v>
      </c>
      <c r="F8776" s="18">
        <v>2.8</v>
      </c>
    </row>
    <row r="8777" spans="2:6" ht="16.5" thickBot="1" x14ac:dyDescent="0.3">
      <c r="B8777" s="14">
        <v>46201</v>
      </c>
      <c r="C8777" s="15" t="s">
        <v>203</v>
      </c>
      <c r="D8777" s="16" t="s">
        <v>694</v>
      </c>
      <c r="E8777" s="17">
        <v>1</v>
      </c>
      <c r="F8777" s="18">
        <v>8.3000000000000007</v>
      </c>
    </row>
    <row r="8778" spans="2:6" ht="16.5" thickBot="1" x14ac:dyDescent="0.3">
      <c r="B8778" s="14">
        <v>46201</v>
      </c>
      <c r="C8778" s="15">
        <v>10233</v>
      </c>
      <c r="D8778" s="16" t="s">
        <v>752</v>
      </c>
      <c r="E8778" s="17">
        <v>1</v>
      </c>
      <c r="F8778" s="18">
        <v>9</v>
      </c>
    </row>
    <row r="8779" spans="2:6" ht="16.5" thickBot="1" x14ac:dyDescent="0.3">
      <c r="B8779" s="14">
        <v>46201</v>
      </c>
      <c r="C8779" s="15">
        <v>10240</v>
      </c>
      <c r="D8779" s="16" t="s">
        <v>766</v>
      </c>
      <c r="E8779" s="17">
        <v>1</v>
      </c>
      <c r="F8779" s="18">
        <v>10</v>
      </c>
    </row>
    <row r="8780" spans="2:6" ht="16.5" thickBot="1" x14ac:dyDescent="0.3">
      <c r="B8780" s="14">
        <v>46201</v>
      </c>
      <c r="C8780" s="15">
        <v>917</v>
      </c>
      <c r="D8780" s="16" t="s">
        <v>8788</v>
      </c>
      <c r="E8780" s="17">
        <v>2</v>
      </c>
      <c r="F8780" s="18">
        <v>13.8</v>
      </c>
    </row>
    <row r="8781" spans="2:6" ht="16.5" thickBot="1" x14ac:dyDescent="0.3">
      <c r="B8781" s="14">
        <v>46201</v>
      </c>
      <c r="C8781" s="15">
        <v>921</v>
      </c>
      <c r="D8781" s="16" t="s">
        <v>8785</v>
      </c>
      <c r="E8781" s="17">
        <v>1</v>
      </c>
      <c r="F8781" s="18">
        <v>30</v>
      </c>
    </row>
    <row r="8782" spans="2:6" ht="16.5" thickBot="1" x14ac:dyDescent="0.3">
      <c r="B8782" s="14">
        <v>46201</v>
      </c>
      <c r="C8782" s="15" t="s">
        <v>116</v>
      </c>
      <c r="D8782" s="16" t="s">
        <v>665</v>
      </c>
      <c r="E8782" s="17">
        <v>1</v>
      </c>
      <c r="F8782" s="18">
        <v>5.5</v>
      </c>
    </row>
    <row r="8783" spans="2:6" ht="16.5" thickBot="1" x14ac:dyDescent="0.3">
      <c r="B8783" s="14">
        <v>46201</v>
      </c>
      <c r="C8783" s="15" t="s">
        <v>119</v>
      </c>
      <c r="D8783" s="16" t="s">
        <v>657</v>
      </c>
      <c r="E8783" s="17">
        <v>1</v>
      </c>
      <c r="F8783" s="18">
        <v>5.5</v>
      </c>
    </row>
    <row r="8784" spans="2:6" ht="16.5" thickBot="1" x14ac:dyDescent="0.3">
      <c r="B8784" s="14">
        <v>46201</v>
      </c>
      <c r="C8784" s="15" t="s">
        <v>121</v>
      </c>
      <c r="D8784" s="16" t="s">
        <v>658</v>
      </c>
      <c r="E8784" s="17">
        <v>1</v>
      </c>
      <c r="F8784" s="18">
        <v>5.5</v>
      </c>
    </row>
    <row r="8785" spans="2:6" ht="16.5" thickBot="1" x14ac:dyDescent="0.3">
      <c r="B8785" s="14">
        <v>46201</v>
      </c>
      <c r="C8785" s="15">
        <v>10</v>
      </c>
      <c r="D8785" s="16" t="s">
        <v>700</v>
      </c>
      <c r="E8785" s="17">
        <v>4</v>
      </c>
      <c r="F8785" s="18">
        <v>4</v>
      </c>
    </row>
    <row r="8786" spans="2:6" ht="15.75" x14ac:dyDescent="0.25">
      <c r="B8786" s="22">
        <v>46201</v>
      </c>
      <c r="C8786" s="23">
        <v>913</v>
      </c>
      <c r="D8786" s="24" t="s">
        <v>8768</v>
      </c>
      <c r="E8786" s="25">
        <v>2</v>
      </c>
      <c r="F8786" s="26">
        <v>3</v>
      </c>
    </row>
    <row r="8787" spans="2:6" ht="16.5" thickBot="1" x14ac:dyDescent="0.3">
      <c r="B8787" s="14">
        <v>46203</v>
      </c>
      <c r="C8787" s="15" t="s">
        <v>114</v>
      </c>
      <c r="D8787" s="16" t="s">
        <v>370</v>
      </c>
      <c r="E8787" s="17">
        <v>3</v>
      </c>
      <c r="F8787" s="18">
        <v>16.5</v>
      </c>
    </row>
    <row r="8788" spans="2:6" ht="16.5" thickBot="1" x14ac:dyDescent="0.3">
      <c r="B8788" s="14">
        <v>46203</v>
      </c>
      <c r="C8788" s="15" t="s">
        <v>124</v>
      </c>
      <c r="D8788" s="16" t="s">
        <v>707</v>
      </c>
      <c r="E8788" s="17">
        <v>1</v>
      </c>
      <c r="F8788" s="18">
        <v>6</v>
      </c>
    </row>
    <row r="8789" spans="2:6" ht="16.5" thickBot="1" x14ac:dyDescent="0.3">
      <c r="B8789" s="14">
        <v>46203</v>
      </c>
      <c r="C8789" s="15" t="s">
        <v>132</v>
      </c>
      <c r="D8789" s="16" t="s">
        <v>388</v>
      </c>
      <c r="E8789" s="17">
        <v>2</v>
      </c>
      <c r="F8789" s="18">
        <v>11.6</v>
      </c>
    </row>
    <row r="8790" spans="2:6" ht="16.5" thickBot="1" x14ac:dyDescent="0.3">
      <c r="B8790" s="14">
        <v>46203</v>
      </c>
      <c r="C8790" s="15" t="s">
        <v>152</v>
      </c>
      <c r="D8790" s="16" t="s">
        <v>408</v>
      </c>
      <c r="E8790" s="17">
        <v>2</v>
      </c>
      <c r="F8790" s="18">
        <v>11</v>
      </c>
    </row>
    <row r="8791" spans="2:6" ht="16.5" thickBot="1" x14ac:dyDescent="0.3">
      <c r="B8791" s="14">
        <v>46203</v>
      </c>
      <c r="C8791" s="15" t="s">
        <v>160</v>
      </c>
      <c r="D8791" s="16" t="s">
        <v>416</v>
      </c>
      <c r="E8791" s="17">
        <v>2</v>
      </c>
      <c r="F8791" s="18">
        <v>11.6</v>
      </c>
    </row>
    <row r="8792" spans="2:6" ht="16.5" thickBot="1" x14ac:dyDescent="0.3">
      <c r="B8792" s="14">
        <v>46203</v>
      </c>
      <c r="C8792" s="15" t="s">
        <v>162</v>
      </c>
      <c r="D8792" s="16" t="s">
        <v>719</v>
      </c>
      <c r="E8792" s="17">
        <v>4</v>
      </c>
      <c r="F8792" s="18">
        <v>26</v>
      </c>
    </row>
    <row r="8793" spans="2:6" ht="16.5" thickBot="1" x14ac:dyDescent="0.3">
      <c r="B8793" s="14">
        <v>46203</v>
      </c>
      <c r="C8793" s="15" t="s">
        <v>165</v>
      </c>
      <c r="D8793" s="16" t="s">
        <v>421</v>
      </c>
      <c r="E8793" s="17">
        <v>1</v>
      </c>
      <c r="F8793" s="18">
        <v>6.5</v>
      </c>
    </row>
    <row r="8794" spans="2:6" ht="16.5" thickBot="1" x14ac:dyDescent="0.3">
      <c r="B8794" s="14">
        <v>46203</v>
      </c>
      <c r="C8794" s="15" t="s">
        <v>166</v>
      </c>
      <c r="D8794" s="16" t="s">
        <v>642</v>
      </c>
      <c r="E8794" s="17">
        <v>1</v>
      </c>
      <c r="F8794" s="18">
        <v>5.8</v>
      </c>
    </row>
    <row r="8795" spans="2:6" ht="16.5" thickBot="1" x14ac:dyDescent="0.3">
      <c r="B8795" s="14">
        <v>46203</v>
      </c>
      <c r="C8795" s="15" t="s">
        <v>169</v>
      </c>
      <c r="D8795" s="16" t="s">
        <v>425</v>
      </c>
      <c r="E8795" s="17">
        <v>1</v>
      </c>
      <c r="F8795" s="18">
        <v>6.3</v>
      </c>
    </row>
    <row r="8796" spans="2:6" ht="16.5" thickBot="1" x14ac:dyDescent="0.3">
      <c r="B8796" s="14">
        <v>46203</v>
      </c>
      <c r="C8796" s="15" t="s">
        <v>174</v>
      </c>
      <c r="D8796" s="16" t="s">
        <v>661</v>
      </c>
      <c r="E8796" s="17">
        <v>2</v>
      </c>
      <c r="F8796" s="18">
        <v>11.6</v>
      </c>
    </row>
    <row r="8797" spans="2:6" ht="16.5" thickBot="1" x14ac:dyDescent="0.3">
      <c r="B8797" s="14">
        <v>46203</v>
      </c>
      <c r="C8797" s="15" t="s">
        <v>183</v>
      </c>
      <c r="D8797" s="16" t="s">
        <v>439</v>
      </c>
      <c r="E8797" s="17">
        <v>1</v>
      </c>
      <c r="F8797" s="18">
        <v>5.5</v>
      </c>
    </row>
    <row r="8798" spans="2:6" ht="16.5" thickBot="1" x14ac:dyDescent="0.3">
      <c r="B8798" s="14">
        <v>46203</v>
      </c>
      <c r="C8798" s="15" t="s">
        <v>186</v>
      </c>
      <c r="D8798" s="16" t="s">
        <v>442</v>
      </c>
      <c r="E8798" s="17">
        <v>1</v>
      </c>
      <c r="F8798" s="18">
        <v>5.5</v>
      </c>
    </row>
    <row r="8799" spans="2:6" ht="16.5" thickBot="1" x14ac:dyDescent="0.3">
      <c r="B8799" s="14">
        <v>46203</v>
      </c>
      <c r="C8799" s="15" t="s">
        <v>192</v>
      </c>
      <c r="D8799" s="16" t="s">
        <v>448</v>
      </c>
      <c r="E8799" s="17">
        <v>1</v>
      </c>
      <c r="F8799" s="18">
        <v>5.5</v>
      </c>
    </row>
    <row r="8800" spans="2:6" ht="16.5" thickBot="1" x14ac:dyDescent="0.3">
      <c r="B8800" s="14">
        <v>46203</v>
      </c>
      <c r="C8800" s="15" t="s">
        <v>193</v>
      </c>
      <c r="D8800" s="16" t="s">
        <v>449</v>
      </c>
      <c r="E8800" s="17">
        <v>3</v>
      </c>
      <c r="F8800" s="18">
        <v>20.399999999999999</v>
      </c>
    </row>
    <row r="8801" spans="2:6" ht="16.5" thickBot="1" x14ac:dyDescent="0.3">
      <c r="B8801" s="14">
        <v>46203</v>
      </c>
      <c r="C8801" s="15" t="s">
        <v>196</v>
      </c>
      <c r="D8801" s="16" t="s">
        <v>692</v>
      </c>
      <c r="E8801" s="17">
        <v>1</v>
      </c>
      <c r="F8801" s="18">
        <v>6.5</v>
      </c>
    </row>
    <row r="8802" spans="2:6" ht="16.5" thickBot="1" x14ac:dyDescent="0.3">
      <c r="B8802" s="14">
        <v>46203</v>
      </c>
      <c r="C8802" s="15" t="s">
        <v>205</v>
      </c>
      <c r="D8802" s="16" t="s">
        <v>461</v>
      </c>
      <c r="E8802" s="17">
        <v>1</v>
      </c>
      <c r="F8802" s="18">
        <v>5.7</v>
      </c>
    </row>
    <row r="8803" spans="2:6" ht="16.5" thickBot="1" x14ac:dyDescent="0.3">
      <c r="B8803" s="14">
        <v>46203</v>
      </c>
      <c r="C8803" s="15" t="s">
        <v>214</v>
      </c>
      <c r="D8803" s="16" t="s">
        <v>654</v>
      </c>
      <c r="E8803" s="17">
        <v>2</v>
      </c>
      <c r="F8803" s="18">
        <v>11.6</v>
      </c>
    </row>
    <row r="8804" spans="2:6" ht="16.5" thickBot="1" x14ac:dyDescent="0.3">
      <c r="B8804" s="14">
        <v>46203</v>
      </c>
      <c r="C8804" s="15" t="s">
        <v>227</v>
      </c>
      <c r="D8804" s="16" t="s">
        <v>483</v>
      </c>
      <c r="E8804" s="17">
        <v>3</v>
      </c>
      <c r="F8804" s="18">
        <v>19.5</v>
      </c>
    </row>
    <row r="8805" spans="2:6" ht="16.5" thickBot="1" x14ac:dyDescent="0.3">
      <c r="B8805" s="14">
        <v>46203</v>
      </c>
      <c r="C8805" s="15" t="s">
        <v>229</v>
      </c>
      <c r="D8805" s="16" t="s">
        <v>759</v>
      </c>
      <c r="E8805" s="17">
        <v>1</v>
      </c>
      <c r="F8805" s="18">
        <v>6.5</v>
      </c>
    </row>
    <row r="8806" spans="2:6" ht="16.5" thickBot="1" x14ac:dyDescent="0.3">
      <c r="B8806" s="14">
        <v>46203</v>
      </c>
      <c r="C8806" s="15" t="s">
        <v>233</v>
      </c>
      <c r="D8806" s="16" t="s">
        <v>709</v>
      </c>
      <c r="E8806" s="17">
        <v>1</v>
      </c>
      <c r="F8806" s="18">
        <v>5.5</v>
      </c>
    </row>
    <row r="8807" spans="2:6" ht="16.5" thickBot="1" x14ac:dyDescent="0.3">
      <c r="B8807" s="14">
        <v>46203</v>
      </c>
      <c r="C8807" s="15" t="s">
        <v>236</v>
      </c>
      <c r="D8807" s="16" t="s">
        <v>644</v>
      </c>
      <c r="E8807" s="17">
        <v>1</v>
      </c>
      <c r="F8807" s="18">
        <v>6.5</v>
      </c>
    </row>
    <row r="8808" spans="2:6" ht="16.5" thickBot="1" x14ac:dyDescent="0.3">
      <c r="B8808" s="14">
        <v>46203</v>
      </c>
      <c r="C8808" s="15" t="s">
        <v>208</v>
      </c>
      <c r="D8808" s="16" t="s">
        <v>464</v>
      </c>
      <c r="E8808" s="17">
        <v>4</v>
      </c>
      <c r="F8808" s="18">
        <v>11.2</v>
      </c>
    </row>
    <row r="8809" spans="2:6" ht="16.5" thickBot="1" x14ac:dyDescent="0.3">
      <c r="B8809" s="14">
        <v>46203</v>
      </c>
      <c r="C8809" s="15" t="s">
        <v>105</v>
      </c>
      <c r="D8809" s="16" t="s">
        <v>681</v>
      </c>
      <c r="E8809" s="17">
        <v>1</v>
      </c>
      <c r="F8809" s="18">
        <v>10.7</v>
      </c>
    </row>
    <row r="8810" spans="2:6" ht="16.5" thickBot="1" x14ac:dyDescent="0.3">
      <c r="B8810" s="14">
        <v>46203</v>
      </c>
      <c r="C8810" s="15" t="s">
        <v>197</v>
      </c>
      <c r="D8810" s="16" t="s">
        <v>684</v>
      </c>
      <c r="E8810" s="17">
        <v>1</v>
      </c>
      <c r="F8810" s="18">
        <v>8</v>
      </c>
    </row>
    <row r="8811" spans="2:6" ht="16.5" thickBot="1" x14ac:dyDescent="0.3">
      <c r="B8811" s="14">
        <v>46203</v>
      </c>
      <c r="C8811" s="15" t="s">
        <v>116</v>
      </c>
      <c r="D8811" s="16" t="s">
        <v>665</v>
      </c>
      <c r="E8811" s="17">
        <v>3</v>
      </c>
      <c r="F8811" s="18">
        <v>16.5</v>
      </c>
    </row>
    <row r="8812" spans="2:6" ht="16.5" thickBot="1" x14ac:dyDescent="0.3">
      <c r="B8812" s="14">
        <v>46203</v>
      </c>
      <c r="C8812" s="15" t="s">
        <v>117</v>
      </c>
      <c r="D8812" s="16" t="s">
        <v>648</v>
      </c>
      <c r="E8812" s="17">
        <v>1</v>
      </c>
      <c r="F8812" s="18">
        <v>5.5</v>
      </c>
    </row>
    <row r="8813" spans="2:6" ht="16.5" thickBot="1" x14ac:dyDescent="0.3">
      <c r="B8813" s="14">
        <v>46203</v>
      </c>
      <c r="C8813" s="15" t="s">
        <v>118</v>
      </c>
      <c r="D8813" s="16" t="s">
        <v>649</v>
      </c>
      <c r="E8813" s="17">
        <v>1</v>
      </c>
      <c r="F8813" s="18">
        <v>5.5</v>
      </c>
    </row>
    <row r="8814" spans="2:6" ht="16.5" thickBot="1" x14ac:dyDescent="0.3">
      <c r="B8814" s="14">
        <v>46203</v>
      </c>
      <c r="C8814" s="15" t="s">
        <v>119</v>
      </c>
      <c r="D8814" s="16" t="s">
        <v>657</v>
      </c>
      <c r="E8814" s="17">
        <v>2</v>
      </c>
      <c r="F8814" s="18">
        <v>11</v>
      </c>
    </row>
    <row r="8815" spans="2:6" ht="16.5" thickBot="1" x14ac:dyDescent="0.3">
      <c r="B8815" s="14">
        <v>46203</v>
      </c>
      <c r="C8815" s="15" t="s">
        <v>140</v>
      </c>
      <c r="D8815" s="16" t="s">
        <v>396</v>
      </c>
      <c r="E8815" s="17">
        <v>4</v>
      </c>
      <c r="F8815" s="18">
        <v>20</v>
      </c>
    </row>
    <row r="8816" spans="2:6" ht="16.5" thickBot="1" x14ac:dyDescent="0.3">
      <c r="B8816" s="14">
        <v>46203</v>
      </c>
      <c r="C8816" s="15" t="s">
        <v>154</v>
      </c>
      <c r="D8816" s="16" t="s">
        <v>722</v>
      </c>
      <c r="E8816" s="17">
        <v>1</v>
      </c>
      <c r="F8816" s="18">
        <v>5</v>
      </c>
    </row>
    <row r="8817" spans="2:6" ht="16.5" thickBot="1" x14ac:dyDescent="0.3">
      <c r="B8817" s="14">
        <v>46203</v>
      </c>
      <c r="C8817" s="15">
        <v>10</v>
      </c>
      <c r="D8817" s="16" t="s">
        <v>700</v>
      </c>
      <c r="E8817" s="17">
        <v>4</v>
      </c>
      <c r="F8817" s="18">
        <v>3.8</v>
      </c>
    </row>
    <row r="8818" spans="2:6" ht="16.5" thickBot="1" x14ac:dyDescent="0.3">
      <c r="B8818" s="14">
        <v>46203</v>
      </c>
      <c r="C8818" s="15">
        <v>10193</v>
      </c>
      <c r="D8818" s="16" t="s">
        <v>731</v>
      </c>
      <c r="E8818" s="17">
        <v>1</v>
      </c>
      <c r="F8818" s="18">
        <v>2.5</v>
      </c>
    </row>
    <row r="8819" spans="2:6" ht="15.75" x14ac:dyDescent="0.25">
      <c r="B8819" s="22">
        <v>46203</v>
      </c>
      <c r="C8819" s="23">
        <v>10224</v>
      </c>
      <c r="D8819" s="24" t="s">
        <v>743</v>
      </c>
      <c r="E8819" s="25">
        <v>1</v>
      </c>
      <c r="F8819" s="26">
        <v>1.2</v>
      </c>
    </row>
    <row r="8820" spans="2:6" ht="16.5" thickBot="1" x14ac:dyDescent="0.3">
      <c r="B8820" s="14">
        <v>46203</v>
      </c>
      <c r="C8820" s="15" t="s">
        <v>109</v>
      </c>
      <c r="D8820" s="16" t="s">
        <v>724</v>
      </c>
      <c r="E8820" s="17">
        <v>2</v>
      </c>
      <c r="F8820" s="18">
        <v>11.6</v>
      </c>
    </row>
    <row r="8821" spans="2:6" ht="16.5" thickBot="1" x14ac:dyDescent="0.3">
      <c r="B8821" s="14">
        <v>46203</v>
      </c>
      <c r="C8821" s="15" t="s">
        <v>124</v>
      </c>
      <c r="D8821" s="16" t="s">
        <v>707</v>
      </c>
      <c r="E8821" s="17">
        <v>1</v>
      </c>
      <c r="F8821" s="18">
        <v>6</v>
      </c>
    </row>
    <row r="8822" spans="2:6" ht="16.5" thickBot="1" x14ac:dyDescent="0.3">
      <c r="B8822" s="14">
        <v>46203</v>
      </c>
      <c r="C8822" s="15" t="s">
        <v>132</v>
      </c>
      <c r="D8822" s="16" t="s">
        <v>388</v>
      </c>
      <c r="E8822" s="17">
        <v>2</v>
      </c>
      <c r="F8822" s="18">
        <v>11.6</v>
      </c>
    </row>
    <row r="8823" spans="2:6" ht="16.5" thickBot="1" x14ac:dyDescent="0.3">
      <c r="B8823" s="14">
        <v>46203</v>
      </c>
      <c r="C8823" s="15" t="s">
        <v>149</v>
      </c>
      <c r="D8823" s="16" t="s">
        <v>706</v>
      </c>
      <c r="E8823" s="17">
        <v>3</v>
      </c>
      <c r="F8823" s="18">
        <v>16.5</v>
      </c>
    </row>
    <row r="8824" spans="2:6" ht="32.25" thickBot="1" x14ac:dyDescent="0.3">
      <c r="B8824" s="14">
        <v>46203</v>
      </c>
      <c r="C8824" s="15" t="s">
        <v>150</v>
      </c>
      <c r="D8824" s="16" t="s">
        <v>406</v>
      </c>
      <c r="E8824" s="17">
        <v>1</v>
      </c>
      <c r="F8824" s="18">
        <v>5.5</v>
      </c>
    </row>
    <row r="8825" spans="2:6" ht="16.5" thickBot="1" x14ac:dyDescent="0.3">
      <c r="B8825" s="14">
        <v>46203</v>
      </c>
      <c r="C8825" s="15" t="s">
        <v>152</v>
      </c>
      <c r="D8825" s="16" t="s">
        <v>408</v>
      </c>
      <c r="E8825" s="17">
        <v>3</v>
      </c>
      <c r="F8825" s="18">
        <v>16.5</v>
      </c>
    </row>
    <row r="8826" spans="2:6" ht="16.5" thickBot="1" x14ac:dyDescent="0.3">
      <c r="B8826" s="14">
        <v>46203</v>
      </c>
      <c r="C8826" s="15" t="s">
        <v>159</v>
      </c>
      <c r="D8826" s="16" t="s">
        <v>733</v>
      </c>
      <c r="E8826" s="17">
        <v>1</v>
      </c>
      <c r="F8826" s="18">
        <v>5.5</v>
      </c>
    </row>
    <row r="8827" spans="2:6" ht="16.5" thickBot="1" x14ac:dyDescent="0.3">
      <c r="B8827" s="14">
        <v>46203</v>
      </c>
      <c r="C8827" s="15" t="s">
        <v>160</v>
      </c>
      <c r="D8827" s="16" t="s">
        <v>416</v>
      </c>
      <c r="E8827" s="17">
        <v>1</v>
      </c>
      <c r="F8827" s="18">
        <v>5.8</v>
      </c>
    </row>
    <row r="8828" spans="2:6" ht="16.5" thickBot="1" x14ac:dyDescent="0.3">
      <c r="B8828" s="14">
        <v>46203</v>
      </c>
      <c r="C8828" s="15" t="s">
        <v>162</v>
      </c>
      <c r="D8828" s="16" t="s">
        <v>719</v>
      </c>
      <c r="E8828" s="17">
        <v>3</v>
      </c>
      <c r="F8828" s="18">
        <v>19.5</v>
      </c>
    </row>
    <row r="8829" spans="2:6" ht="16.5" thickBot="1" x14ac:dyDescent="0.3">
      <c r="B8829" s="14">
        <v>46203</v>
      </c>
      <c r="C8829" s="15" t="s">
        <v>164</v>
      </c>
      <c r="D8829" s="16" t="s">
        <v>420</v>
      </c>
      <c r="E8829" s="17">
        <v>2</v>
      </c>
      <c r="F8829" s="18">
        <v>11</v>
      </c>
    </row>
    <row r="8830" spans="2:6" ht="16.5" thickBot="1" x14ac:dyDescent="0.3">
      <c r="B8830" s="14">
        <v>46203</v>
      </c>
      <c r="C8830" s="15" t="s">
        <v>165</v>
      </c>
      <c r="D8830" s="16" t="s">
        <v>421</v>
      </c>
      <c r="E8830" s="17">
        <v>4</v>
      </c>
      <c r="F8830" s="18">
        <v>26</v>
      </c>
    </row>
    <row r="8831" spans="2:6" ht="16.5" thickBot="1" x14ac:dyDescent="0.3">
      <c r="B8831" s="14">
        <v>46203</v>
      </c>
      <c r="C8831" s="15" t="s">
        <v>166</v>
      </c>
      <c r="D8831" s="16" t="s">
        <v>642</v>
      </c>
      <c r="E8831" s="17">
        <v>2</v>
      </c>
      <c r="F8831" s="18">
        <v>11.6</v>
      </c>
    </row>
    <row r="8832" spans="2:6" ht="16.5" thickBot="1" x14ac:dyDescent="0.3">
      <c r="B8832" s="14">
        <v>46203</v>
      </c>
      <c r="C8832" s="15" t="s">
        <v>169</v>
      </c>
      <c r="D8832" s="16" t="s">
        <v>425</v>
      </c>
      <c r="E8832" s="17">
        <v>1</v>
      </c>
      <c r="F8832" s="18">
        <v>6.3</v>
      </c>
    </row>
    <row r="8833" spans="2:6" ht="16.5" thickBot="1" x14ac:dyDescent="0.3">
      <c r="B8833" s="14">
        <v>46203</v>
      </c>
      <c r="C8833" s="15" t="s">
        <v>171</v>
      </c>
      <c r="D8833" s="16" t="s">
        <v>670</v>
      </c>
      <c r="E8833" s="17">
        <v>2</v>
      </c>
      <c r="F8833" s="18">
        <v>12</v>
      </c>
    </row>
    <row r="8834" spans="2:6" ht="16.5" thickBot="1" x14ac:dyDescent="0.3">
      <c r="B8834" s="14">
        <v>46203</v>
      </c>
      <c r="C8834" s="15" t="s">
        <v>174</v>
      </c>
      <c r="D8834" s="16" t="s">
        <v>661</v>
      </c>
      <c r="E8834" s="17">
        <v>2</v>
      </c>
      <c r="F8834" s="18">
        <v>11.6</v>
      </c>
    </row>
    <row r="8835" spans="2:6" ht="16.5" thickBot="1" x14ac:dyDescent="0.3">
      <c r="B8835" s="14">
        <v>46203</v>
      </c>
      <c r="C8835" s="15" t="s">
        <v>175</v>
      </c>
      <c r="D8835" s="16" t="s">
        <v>431</v>
      </c>
      <c r="E8835" s="17">
        <v>1</v>
      </c>
      <c r="F8835" s="18">
        <v>5.8</v>
      </c>
    </row>
    <row r="8836" spans="2:6" ht="16.5" thickBot="1" x14ac:dyDescent="0.3">
      <c r="B8836" s="14">
        <v>46203</v>
      </c>
      <c r="C8836" s="15" t="s">
        <v>179</v>
      </c>
      <c r="D8836" s="16" t="s">
        <v>712</v>
      </c>
      <c r="E8836" s="17">
        <v>3</v>
      </c>
      <c r="F8836" s="18">
        <v>16.5</v>
      </c>
    </row>
    <row r="8837" spans="2:6" ht="16.5" thickBot="1" x14ac:dyDescent="0.3">
      <c r="B8837" s="14">
        <v>46203</v>
      </c>
      <c r="C8837" s="15" t="s">
        <v>183</v>
      </c>
      <c r="D8837" s="16" t="s">
        <v>439</v>
      </c>
      <c r="E8837" s="17">
        <v>1</v>
      </c>
      <c r="F8837" s="18">
        <v>5.5</v>
      </c>
    </row>
    <row r="8838" spans="2:6" ht="16.5" thickBot="1" x14ac:dyDescent="0.3">
      <c r="B8838" s="14">
        <v>46203</v>
      </c>
      <c r="C8838" s="15" t="s">
        <v>187</v>
      </c>
      <c r="D8838" s="16" t="s">
        <v>443</v>
      </c>
      <c r="E8838" s="17">
        <v>1</v>
      </c>
      <c r="F8838" s="18">
        <v>5.5</v>
      </c>
    </row>
    <row r="8839" spans="2:6" ht="16.5" thickBot="1" x14ac:dyDescent="0.3">
      <c r="B8839" s="14">
        <v>46203</v>
      </c>
      <c r="C8839" s="15" t="s">
        <v>190</v>
      </c>
      <c r="D8839" s="16" t="s">
        <v>446</v>
      </c>
      <c r="E8839" s="17">
        <v>1</v>
      </c>
      <c r="F8839" s="18">
        <v>5.5</v>
      </c>
    </row>
    <row r="8840" spans="2:6" ht="16.5" thickBot="1" x14ac:dyDescent="0.3">
      <c r="B8840" s="14">
        <v>46203</v>
      </c>
      <c r="C8840" s="15" t="s">
        <v>192</v>
      </c>
      <c r="D8840" s="16" t="s">
        <v>448</v>
      </c>
      <c r="E8840" s="17">
        <v>1</v>
      </c>
      <c r="F8840" s="18">
        <v>5.5</v>
      </c>
    </row>
    <row r="8841" spans="2:6" ht="16.5" thickBot="1" x14ac:dyDescent="0.3">
      <c r="B8841" s="14">
        <v>46203</v>
      </c>
      <c r="C8841" s="15" t="s">
        <v>196</v>
      </c>
      <c r="D8841" s="16" t="s">
        <v>692</v>
      </c>
      <c r="E8841" s="17">
        <v>2</v>
      </c>
      <c r="F8841" s="18">
        <v>13</v>
      </c>
    </row>
    <row r="8842" spans="2:6" ht="16.5" thickBot="1" x14ac:dyDescent="0.3">
      <c r="B8842" s="14">
        <v>46203</v>
      </c>
      <c r="C8842" s="15" t="s">
        <v>201</v>
      </c>
      <c r="D8842" s="16" t="s">
        <v>664</v>
      </c>
      <c r="E8842" s="17">
        <v>1</v>
      </c>
      <c r="F8842" s="18">
        <v>5.8</v>
      </c>
    </row>
    <row r="8843" spans="2:6" ht="16.5" thickBot="1" x14ac:dyDescent="0.3">
      <c r="B8843" s="14">
        <v>46203</v>
      </c>
      <c r="C8843" s="15" t="s">
        <v>205</v>
      </c>
      <c r="D8843" s="16" t="s">
        <v>461</v>
      </c>
      <c r="E8843" s="17">
        <v>2</v>
      </c>
      <c r="F8843" s="18">
        <v>11.4</v>
      </c>
    </row>
    <row r="8844" spans="2:6" ht="16.5" thickBot="1" x14ac:dyDescent="0.3">
      <c r="B8844" s="14">
        <v>46203</v>
      </c>
      <c r="C8844" s="15" t="s">
        <v>213</v>
      </c>
      <c r="D8844" s="16" t="s">
        <v>469</v>
      </c>
      <c r="E8844" s="17">
        <v>2</v>
      </c>
      <c r="F8844" s="18">
        <v>11.6</v>
      </c>
    </row>
    <row r="8845" spans="2:6" ht="16.5" thickBot="1" x14ac:dyDescent="0.3">
      <c r="B8845" s="14">
        <v>46203</v>
      </c>
      <c r="C8845" s="15" t="s">
        <v>214</v>
      </c>
      <c r="D8845" s="16" t="s">
        <v>654</v>
      </c>
      <c r="E8845" s="17">
        <v>5</v>
      </c>
      <c r="F8845" s="18">
        <v>29</v>
      </c>
    </row>
    <row r="8846" spans="2:6" ht="16.5" thickBot="1" x14ac:dyDescent="0.3">
      <c r="B8846" s="14">
        <v>46203</v>
      </c>
      <c r="C8846" s="15" t="s">
        <v>221</v>
      </c>
      <c r="D8846" s="16" t="s">
        <v>477</v>
      </c>
      <c r="E8846" s="17">
        <v>1</v>
      </c>
      <c r="F8846" s="18">
        <v>6</v>
      </c>
    </row>
    <row r="8847" spans="2:6" ht="16.5" thickBot="1" x14ac:dyDescent="0.3">
      <c r="B8847" s="14">
        <v>46203</v>
      </c>
      <c r="C8847" s="15" t="s">
        <v>223</v>
      </c>
      <c r="D8847" s="16" t="s">
        <v>479</v>
      </c>
      <c r="E8847" s="17">
        <v>2</v>
      </c>
      <c r="F8847" s="18">
        <v>11.6</v>
      </c>
    </row>
    <row r="8848" spans="2:6" ht="16.5" thickBot="1" x14ac:dyDescent="0.3">
      <c r="B8848" s="14">
        <v>46203</v>
      </c>
      <c r="C8848" s="15" t="s">
        <v>227</v>
      </c>
      <c r="D8848" s="16" t="s">
        <v>483</v>
      </c>
      <c r="E8848" s="17">
        <v>3</v>
      </c>
      <c r="F8848" s="18">
        <v>19.5</v>
      </c>
    </row>
    <row r="8849" spans="2:6" ht="16.5" thickBot="1" x14ac:dyDescent="0.3">
      <c r="B8849" s="14">
        <v>46203</v>
      </c>
      <c r="C8849" s="15" t="s">
        <v>233</v>
      </c>
      <c r="D8849" s="16" t="s">
        <v>709</v>
      </c>
      <c r="E8849" s="17">
        <v>1</v>
      </c>
      <c r="F8849" s="18">
        <v>5.5</v>
      </c>
    </row>
    <row r="8850" spans="2:6" ht="16.5" thickBot="1" x14ac:dyDescent="0.3">
      <c r="B8850" s="14">
        <v>46203</v>
      </c>
      <c r="C8850" s="15" t="s">
        <v>234</v>
      </c>
      <c r="D8850" s="16" t="s">
        <v>728</v>
      </c>
      <c r="E8850" s="17">
        <v>2</v>
      </c>
      <c r="F8850" s="18">
        <v>13.6</v>
      </c>
    </row>
    <row r="8851" spans="2:6" ht="16.5" thickBot="1" x14ac:dyDescent="0.3">
      <c r="B8851" s="14">
        <v>46203</v>
      </c>
      <c r="C8851" s="15" t="s">
        <v>210</v>
      </c>
      <c r="D8851" s="16" t="s">
        <v>466</v>
      </c>
      <c r="E8851" s="17">
        <v>1</v>
      </c>
      <c r="F8851" s="18">
        <v>2.8</v>
      </c>
    </row>
    <row r="8852" spans="2:6" ht="16.5" thickBot="1" x14ac:dyDescent="0.3">
      <c r="B8852" s="14">
        <v>46203</v>
      </c>
      <c r="C8852" s="15" t="s">
        <v>203</v>
      </c>
      <c r="D8852" s="16" t="s">
        <v>694</v>
      </c>
      <c r="E8852" s="17">
        <v>1</v>
      </c>
      <c r="F8852" s="18">
        <v>8.3000000000000007</v>
      </c>
    </row>
    <row r="8853" spans="2:6" ht="16.5" thickBot="1" x14ac:dyDescent="0.3">
      <c r="B8853" s="14">
        <v>46203</v>
      </c>
      <c r="C8853" s="15">
        <v>10044</v>
      </c>
      <c r="D8853" s="16" t="s">
        <v>725</v>
      </c>
      <c r="E8853" s="17">
        <v>1</v>
      </c>
      <c r="F8853" s="18">
        <v>7.9</v>
      </c>
    </row>
    <row r="8854" spans="2:6" ht="16.5" thickBot="1" x14ac:dyDescent="0.3">
      <c r="B8854" s="14">
        <v>46203</v>
      </c>
      <c r="C8854" s="15" t="s">
        <v>118</v>
      </c>
      <c r="D8854" s="16" t="s">
        <v>649</v>
      </c>
      <c r="E8854" s="17">
        <v>1</v>
      </c>
      <c r="F8854" s="18">
        <v>5.5</v>
      </c>
    </row>
    <row r="8855" spans="2:6" ht="16.5" thickBot="1" x14ac:dyDescent="0.3">
      <c r="B8855" s="14">
        <v>46203</v>
      </c>
      <c r="C8855" s="15" t="s">
        <v>121</v>
      </c>
      <c r="D8855" s="16" t="s">
        <v>658</v>
      </c>
      <c r="E8855" s="17">
        <v>2</v>
      </c>
      <c r="F8855" s="18">
        <v>11</v>
      </c>
    </row>
    <row r="8856" spans="2:6" ht="16.5" thickBot="1" x14ac:dyDescent="0.3">
      <c r="B8856" s="14">
        <v>46203</v>
      </c>
      <c r="C8856" s="15" t="s">
        <v>140</v>
      </c>
      <c r="D8856" s="16" t="s">
        <v>396</v>
      </c>
      <c r="E8856" s="17">
        <v>6</v>
      </c>
      <c r="F8856" s="18">
        <v>30</v>
      </c>
    </row>
    <row r="8857" spans="2:6" ht="16.5" thickBot="1" x14ac:dyDescent="0.3">
      <c r="B8857" s="14">
        <v>46203</v>
      </c>
      <c r="C8857" s="15" t="s">
        <v>154</v>
      </c>
      <c r="D8857" s="16" t="s">
        <v>722</v>
      </c>
      <c r="E8857" s="17">
        <v>1</v>
      </c>
      <c r="F8857" s="18">
        <v>5</v>
      </c>
    </row>
    <row r="8858" spans="2:6" ht="16.5" thickBot="1" x14ac:dyDescent="0.3">
      <c r="B8858" s="14">
        <v>46203</v>
      </c>
      <c r="C8858" s="15">
        <v>10</v>
      </c>
      <c r="D8858" s="16" t="s">
        <v>700</v>
      </c>
      <c r="E8858" s="17">
        <v>2</v>
      </c>
      <c r="F8858" s="18">
        <v>2</v>
      </c>
    </row>
    <row r="8859" spans="2:6" ht="16.5" thickBot="1" x14ac:dyDescent="0.3">
      <c r="B8859" s="14">
        <v>46203</v>
      </c>
      <c r="C8859" s="15">
        <v>10009</v>
      </c>
      <c r="D8859" s="16" t="s">
        <v>660</v>
      </c>
      <c r="E8859" s="17">
        <v>1</v>
      </c>
      <c r="F8859" s="18">
        <v>1.5</v>
      </c>
    </row>
    <row r="8860" spans="2:6" ht="15.75" x14ac:dyDescent="0.25">
      <c r="B8860" s="22">
        <v>46203</v>
      </c>
      <c r="C8860" s="23">
        <v>913</v>
      </c>
      <c r="D8860" s="24" t="s">
        <v>8768</v>
      </c>
      <c r="E8860" s="25">
        <v>1</v>
      </c>
      <c r="F8860" s="26">
        <v>1.5</v>
      </c>
    </row>
    <row r="8861" spans="2:6" ht="16.5" thickBot="1" x14ac:dyDescent="0.3">
      <c r="B8861" s="14">
        <v>46204</v>
      </c>
      <c r="C8861" s="15" t="s">
        <v>109</v>
      </c>
      <c r="D8861" s="16" t="s">
        <v>724</v>
      </c>
      <c r="E8861" s="17">
        <v>1</v>
      </c>
      <c r="F8861" s="18">
        <v>5.8</v>
      </c>
    </row>
    <row r="8862" spans="2:6" ht="16.5" thickBot="1" x14ac:dyDescent="0.3">
      <c r="B8862" s="14">
        <v>46204</v>
      </c>
      <c r="C8862" s="15" t="s">
        <v>124</v>
      </c>
      <c r="D8862" s="16" t="s">
        <v>707</v>
      </c>
      <c r="E8862" s="17">
        <v>1</v>
      </c>
      <c r="F8862" s="18">
        <v>6</v>
      </c>
    </row>
    <row r="8863" spans="2:6" ht="16.5" thickBot="1" x14ac:dyDescent="0.3">
      <c r="B8863" s="14">
        <v>46204</v>
      </c>
      <c r="C8863" s="15" t="s">
        <v>127</v>
      </c>
      <c r="D8863" s="16" t="s">
        <v>641</v>
      </c>
      <c r="E8863" s="17">
        <v>2</v>
      </c>
      <c r="F8863" s="18">
        <v>12</v>
      </c>
    </row>
    <row r="8864" spans="2:6" ht="16.5" thickBot="1" x14ac:dyDescent="0.3">
      <c r="B8864" s="14">
        <v>46204</v>
      </c>
      <c r="C8864" s="15" t="s">
        <v>152</v>
      </c>
      <c r="D8864" s="16" t="s">
        <v>408</v>
      </c>
      <c r="E8864" s="17">
        <v>1</v>
      </c>
      <c r="F8864" s="18">
        <v>5.5</v>
      </c>
    </row>
    <row r="8865" spans="2:6" ht="16.5" thickBot="1" x14ac:dyDescent="0.3">
      <c r="B8865" s="14">
        <v>46204</v>
      </c>
      <c r="C8865" s="15" t="s">
        <v>159</v>
      </c>
      <c r="D8865" s="16" t="s">
        <v>733</v>
      </c>
      <c r="E8865" s="17">
        <v>4</v>
      </c>
      <c r="F8865" s="18">
        <v>22</v>
      </c>
    </row>
    <row r="8866" spans="2:6" ht="16.5" thickBot="1" x14ac:dyDescent="0.3">
      <c r="B8866" s="14">
        <v>46204</v>
      </c>
      <c r="C8866" s="15" t="s">
        <v>160</v>
      </c>
      <c r="D8866" s="16" t="s">
        <v>416</v>
      </c>
      <c r="E8866" s="17">
        <v>3</v>
      </c>
      <c r="F8866" s="18">
        <v>17.399999999999999</v>
      </c>
    </row>
    <row r="8867" spans="2:6" ht="16.5" thickBot="1" x14ac:dyDescent="0.3">
      <c r="B8867" s="14">
        <v>46204</v>
      </c>
      <c r="C8867" s="15" t="s">
        <v>165</v>
      </c>
      <c r="D8867" s="16" t="s">
        <v>421</v>
      </c>
      <c r="E8867" s="17">
        <v>2</v>
      </c>
      <c r="F8867" s="18">
        <v>13</v>
      </c>
    </row>
    <row r="8868" spans="2:6" ht="16.5" thickBot="1" x14ac:dyDescent="0.3">
      <c r="B8868" s="14">
        <v>46204</v>
      </c>
      <c r="C8868" s="15" t="s">
        <v>166</v>
      </c>
      <c r="D8868" s="16" t="s">
        <v>642</v>
      </c>
      <c r="E8868" s="17">
        <v>1</v>
      </c>
      <c r="F8868" s="18">
        <v>5.8</v>
      </c>
    </row>
    <row r="8869" spans="2:6" ht="16.5" thickBot="1" x14ac:dyDescent="0.3">
      <c r="B8869" s="14">
        <v>46204</v>
      </c>
      <c r="C8869" s="15" t="s">
        <v>170</v>
      </c>
      <c r="D8869" s="16" t="s">
        <v>676</v>
      </c>
      <c r="E8869" s="17">
        <v>1</v>
      </c>
      <c r="F8869" s="18">
        <v>5.5</v>
      </c>
    </row>
    <row r="8870" spans="2:6" ht="16.5" thickBot="1" x14ac:dyDescent="0.3">
      <c r="B8870" s="14">
        <v>46204</v>
      </c>
      <c r="C8870" s="15" t="s">
        <v>173</v>
      </c>
      <c r="D8870" s="16" t="s">
        <v>429</v>
      </c>
      <c r="E8870" s="17">
        <v>1</v>
      </c>
      <c r="F8870" s="18">
        <v>6.8</v>
      </c>
    </row>
    <row r="8871" spans="2:6" ht="16.5" thickBot="1" x14ac:dyDescent="0.3">
      <c r="B8871" s="14">
        <v>46204</v>
      </c>
      <c r="C8871" s="15" t="s">
        <v>174</v>
      </c>
      <c r="D8871" s="16" t="s">
        <v>661</v>
      </c>
      <c r="E8871" s="17">
        <v>1</v>
      </c>
      <c r="F8871" s="18">
        <v>5.8</v>
      </c>
    </row>
    <row r="8872" spans="2:6" ht="16.5" thickBot="1" x14ac:dyDescent="0.3">
      <c r="B8872" s="14">
        <v>46204</v>
      </c>
      <c r="C8872" s="15" t="s">
        <v>177</v>
      </c>
      <c r="D8872" s="16" t="s">
        <v>433</v>
      </c>
      <c r="E8872" s="17">
        <v>1</v>
      </c>
      <c r="F8872" s="18">
        <v>5.8</v>
      </c>
    </row>
    <row r="8873" spans="2:6" ht="16.5" thickBot="1" x14ac:dyDescent="0.3">
      <c r="B8873" s="14">
        <v>46204</v>
      </c>
      <c r="C8873" s="15" t="s">
        <v>179</v>
      </c>
      <c r="D8873" s="16" t="s">
        <v>712</v>
      </c>
      <c r="E8873" s="17">
        <v>2</v>
      </c>
      <c r="F8873" s="18">
        <v>11</v>
      </c>
    </row>
    <row r="8874" spans="2:6" ht="16.5" thickBot="1" x14ac:dyDescent="0.3">
      <c r="B8874" s="14">
        <v>46204</v>
      </c>
      <c r="C8874" s="15" t="s">
        <v>187</v>
      </c>
      <c r="D8874" s="16" t="s">
        <v>443</v>
      </c>
      <c r="E8874" s="17">
        <v>3</v>
      </c>
      <c r="F8874" s="18">
        <v>16.5</v>
      </c>
    </row>
    <row r="8875" spans="2:6" ht="16.5" thickBot="1" x14ac:dyDescent="0.3">
      <c r="B8875" s="14">
        <v>46204</v>
      </c>
      <c r="C8875" s="15" t="s">
        <v>205</v>
      </c>
      <c r="D8875" s="16" t="s">
        <v>461</v>
      </c>
      <c r="E8875" s="17">
        <v>1</v>
      </c>
      <c r="F8875" s="18">
        <v>5.7</v>
      </c>
    </row>
    <row r="8876" spans="2:6" ht="16.5" thickBot="1" x14ac:dyDescent="0.3">
      <c r="B8876" s="14">
        <v>46204</v>
      </c>
      <c r="C8876" s="15" t="s">
        <v>213</v>
      </c>
      <c r="D8876" s="16" t="s">
        <v>469</v>
      </c>
      <c r="E8876" s="17">
        <v>3</v>
      </c>
      <c r="F8876" s="18">
        <v>17.399999999999999</v>
      </c>
    </row>
    <row r="8877" spans="2:6" ht="16.5" thickBot="1" x14ac:dyDescent="0.3">
      <c r="B8877" s="14">
        <v>46204</v>
      </c>
      <c r="C8877" s="15" t="s">
        <v>214</v>
      </c>
      <c r="D8877" s="16" t="s">
        <v>654</v>
      </c>
      <c r="E8877" s="17">
        <v>3</v>
      </c>
      <c r="F8877" s="18">
        <v>17.399999999999999</v>
      </c>
    </row>
    <row r="8878" spans="2:6" ht="16.5" thickBot="1" x14ac:dyDescent="0.3">
      <c r="B8878" s="14">
        <v>46204</v>
      </c>
      <c r="C8878" s="15" t="s">
        <v>221</v>
      </c>
      <c r="D8878" s="16" t="s">
        <v>477</v>
      </c>
      <c r="E8878" s="17">
        <v>1</v>
      </c>
      <c r="F8878" s="18">
        <v>6</v>
      </c>
    </row>
    <row r="8879" spans="2:6" ht="16.5" thickBot="1" x14ac:dyDescent="0.3">
      <c r="B8879" s="14">
        <v>46204</v>
      </c>
      <c r="C8879" s="15" t="s">
        <v>233</v>
      </c>
      <c r="D8879" s="16" t="s">
        <v>709</v>
      </c>
      <c r="E8879" s="17">
        <v>2</v>
      </c>
      <c r="F8879" s="18">
        <v>11</v>
      </c>
    </row>
    <row r="8880" spans="2:6" ht="16.5" thickBot="1" x14ac:dyDescent="0.3">
      <c r="B8880" s="14">
        <v>46204</v>
      </c>
      <c r="C8880" s="15" t="s">
        <v>236</v>
      </c>
      <c r="D8880" s="16" t="s">
        <v>644</v>
      </c>
      <c r="E8880" s="17">
        <v>1</v>
      </c>
      <c r="F8880" s="18">
        <v>6.5</v>
      </c>
    </row>
    <row r="8881" spans="2:6" ht="16.5" thickBot="1" x14ac:dyDescent="0.3">
      <c r="B8881" s="14">
        <v>46204</v>
      </c>
      <c r="C8881" s="15" t="s">
        <v>144</v>
      </c>
      <c r="D8881" s="16" t="s">
        <v>400</v>
      </c>
      <c r="E8881" s="17">
        <v>1</v>
      </c>
      <c r="F8881" s="18">
        <v>5</v>
      </c>
    </row>
    <row r="8882" spans="2:6" ht="15.75" x14ac:dyDescent="0.25">
      <c r="B8882" s="22">
        <v>46204</v>
      </c>
      <c r="C8882" s="23">
        <v>10194</v>
      </c>
      <c r="D8882" s="24" t="s">
        <v>730</v>
      </c>
      <c r="E8882" s="25">
        <v>1</v>
      </c>
      <c r="F8882" s="26">
        <v>1.7</v>
      </c>
    </row>
    <row r="8883" spans="2:6" ht="16.5" thickBot="1" x14ac:dyDescent="0.3">
      <c r="B8883" s="14">
        <v>46205</v>
      </c>
      <c r="C8883" s="15" t="s">
        <v>124</v>
      </c>
      <c r="D8883" s="16" t="s">
        <v>707</v>
      </c>
      <c r="E8883" s="17">
        <v>1</v>
      </c>
      <c r="F8883" s="18">
        <v>6</v>
      </c>
    </row>
    <row r="8884" spans="2:6" ht="16.5" thickBot="1" x14ac:dyDescent="0.3">
      <c r="B8884" s="14">
        <v>46205</v>
      </c>
      <c r="C8884" s="15" t="s">
        <v>149</v>
      </c>
      <c r="D8884" s="16" t="s">
        <v>706</v>
      </c>
      <c r="E8884" s="17">
        <v>3</v>
      </c>
      <c r="F8884" s="18">
        <v>16.5</v>
      </c>
    </row>
    <row r="8885" spans="2:6" ht="16.5" thickBot="1" x14ac:dyDescent="0.3">
      <c r="B8885" s="14">
        <v>46205</v>
      </c>
      <c r="C8885" s="15" t="s">
        <v>152</v>
      </c>
      <c r="D8885" s="16" t="s">
        <v>408</v>
      </c>
      <c r="E8885" s="17">
        <v>3</v>
      </c>
      <c r="F8885" s="18">
        <v>16.5</v>
      </c>
    </row>
    <row r="8886" spans="2:6" ht="16.5" thickBot="1" x14ac:dyDescent="0.3">
      <c r="B8886" s="14">
        <v>46205</v>
      </c>
      <c r="C8886" s="15" t="s">
        <v>160</v>
      </c>
      <c r="D8886" s="16" t="s">
        <v>416</v>
      </c>
      <c r="E8886" s="17">
        <v>1</v>
      </c>
      <c r="F8886" s="18">
        <v>5.8</v>
      </c>
    </row>
    <row r="8887" spans="2:6" ht="16.5" thickBot="1" x14ac:dyDescent="0.3">
      <c r="B8887" s="14">
        <v>46205</v>
      </c>
      <c r="C8887" s="15" t="s">
        <v>165</v>
      </c>
      <c r="D8887" s="16" t="s">
        <v>421</v>
      </c>
      <c r="E8887" s="17">
        <v>2</v>
      </c>
      <c r="F8887" s="18">
        <v>13</v>
      </c>
    </row>
    <row r="8888" spans="2:6" ht="16.5" thickBot="1" x14ac:dyDescent="0.3">
      <c r="B8888" s="14">
        <v>46205</v>
      </c>
      <c r="C8888" s="15" t="s">
        <v>166</v>
      </c>
      <c r="D8888" s="16" t="s">
        <v>642</v>
      </c>
      <c r="E8888" s="17">
        <v>1</v>
      </c>
      <c r="F8888" s="18">
        <v>5.8</v>
      </c>
    </row>
    <row r="8889" spans="2:6" ht="16.5" thickBot="1" x14ac:dyDescent="0.3">
      <c r="B8889" s="14">
        <v>46205</v>
      </c>
      <c r="C8889" s="15" t="s">
        <v>169</v>
      </c>
      <c r="D8889" s="16" t="s">
        <v>425</v>
      </c>
      <c r="E8889" s="17">
        <v>4</v>
      </c>
      <c r="F8889" s="18">
        <v>25.2</v>
      </c>
    </row>
    <row r="8890" spans="2:6" ht="16.5" thickBot="1" x14ac:dyDescent="0.3">
      <c r="B8890" s="14">
        <v>46205</v>
      </c>
      <c r="C8890" s="15" t="s">
        <v>175</v>
      </c>
      <c r="D8890" s="16" t="s">
        <v>431</v>
      </c>
      <c r="E8890" s="17">
        <v>1</v>
      </c>
      <c r="F8890" s="18">
        <v>5.8</v>
      </c>
    </row>
    <row r="8891" spans="2:6" ht="16.5" thickBot="1" x14ac:dyDescent="0.3">
      <c r="B8891" s="14">
        <v>46205</v>
      </c>
      <c r="C8891" s="15" t="s">
        <v>179</v>
      </c>
      <c r="D8891" s="16" t="s">
        <v>712</v>
      </c>
      <c r="E8891" s="17">
        <v>1</v>
      </c>
      <c r="F8891" s="18">
        <v>5.5</v>
      </c>
    </row>
    <row r="8892" spans="2:6" ht="16.5" thickBot="1" x14ac:dyDescent="0.3">
      <c r="B8892" s="14">
        <v>46205</v>
      </c>
      <c r="C8892" s="15" t="s">
        <v>186</v>
      </c>
      <c r="D8892" s="16" t="s">
        <v>442</v>
      </c>
      <c r="E8892" s="17">
        <v>1</v>
      </c>
      <c r="F8892" s="18">
        <v>5.5</v>
      </c>
    </row>
    <row r="8893" spans="2:6" ht="16.5" thickBot="1" x14ac:dyDescent="0.3">
      <c r="B8893" s="14">
        <v>46205</v>
      </c>
      <c r="C8893" s="15" t="s">
        <v>187</v>
      </c>
      <c r="D8893" s="16" t="s">
        <v>443</v>
      </c>
      <c r="E8893" s="17">
        <v>3</v>
      </c>
      <c r="F8893" s="18">
        <v>16.5</v>
      </c>
    </row>
    <row r="8894" spans="2:6" ht="16.5" thickBot="1" x14ac:dyDescent="0.3">
      <c r="B8894" s="14">
        <v>46205</v>
      </c>
      <c r="C8894" s="15" t="s">
        <v>193</v>
      </c>
      <c r="D8894" s="16" t="s">
        <v>449</v>
      </c>
      <c r="E8894" s="17">
        <v>1</v>
      </c>
      <c r="F8894" s="18">
        <v>6.8</v>
      </c>
    </row>
    <row r="8895" spans="2:6" ht="16.5" thickBot="1" x14ac:dyDescent="0.3">
      <c r="B8895" s="14">
        <v>46205</v>
      </c>
      <c r="C8895" s="15" t="s">
        <v>205</v>
      </c>
      <c r="D8895" s="16" t="s">
        <v>461</v>
      </c>
      <c r="E8895" s="17">
        <v>3</v>
      </c>
      <c r="F8895" s="18">
        <v>17.100000000000001</v>
      </c>
    </row>
    <row r="8896" spans="2:6" ht="16.5" thickBot="1" x14ac:dyDescent="0.3">
      <c r="B8896" s="14">
        <v>46205</v>
      </c>
      <c r="C8896" s="15" t="s">
        <v>213</v>
      </c>
      <c r="D8896" s="16" t="s">
        <v>469</v>
      </c>
      <c r="E8896" s="17">
        <v>2</v>
      </c>
      <c r="F8896" s="18">
        <v>11.6</v>
      </c>
    </row>
    <row r="8897" spans="2:6" ht="16.5" thickBot="1" x14ac:dyDescent="0.3">
      <c r="B8897" s="14">
        <v>46205</v>
      </c>
      <c r="C8897" s="15" t="s">
        <v>214</v>
      </c>
      <c r="D8897" s="16" t="s">
        <v>654</v>
      </c>
      <c r="E8897" s="17">
        <v>3</v>
      </c>
      <c r="F8897" s="18">
        <v>17.399999999999999</v>
      </c>
    </row>
    <row r="8898" spans="2:6" ht="16.5" thickBot="1" x14ac:dyDescent="0.3">
      <c r="B8898" s="14">
        <v>46205</v>
      </c>
      <c r="C8898" s="15" t="s">
        <v>227</v>
      </c>
      <c r="D8898" s="16" t="s">
        <v>483</v>
      </c>
      <c r="E8898" s="17">
        <v>2</v>
      </c>
      <c r="F8898" s="18">
        <v>13</v>
      </c>
    </row>
    <row r="8899" spans="2:6" ht="16.5" thickBot="1" x14ac:dyDescent="0.3">
      <c r="B8899" s="14">
        <v>46205</v>
      </c>
      <c r="C8899" s="15" t="s">
        <v>229</v>
      </c>
      <c r="D8899" s="16" t="s">
        <v>759</v>
      </c>
      <c r="E8899" s="17">
        <v>2</v>
      </c>
      <c r="F8899" s="18">
        <v>13</v>
      </c>
    </row>
    <row r="8900" spans="2:6" ht="16.5" thickBot="1" x14ac:dyDescent="0.3">
      <c r="B8900" s="14">
        <v>46205</v>
      </c>
      <c r="C8900" s="15" t="s">
        <v>233</v>
      </c>
      <c r="D8900" s="16" t="s">
        <v>709</v>
      </c>
      <c r="E8900" s="17">
        <v>3</v>
      </c>
      <c r="F8900" s="18">
        <v>16.5</v>
      </c>
    </row>
    <row r="8901" spans="2:6" ht="16.5" thickBot="1" x14ac:dyDescent="0.3">
      <c r="B8901" s="14">
        <v>46205</v>
      </c>
      <c r="C8901" s="15" t="s">
        <v>234</v>
      </c>
      <c r="D8901" s="16" t="s">
        <v>728</v>
      </c>
      <c r="E8901" s="17">
        <v>1</v>
      </c>
      <c r="F8901" s="18">
        <v>6.8</v>
      </c>
    </row>
    <row r="8902" spans="2:6" ht="16.5" thickBot="1" x14ac:dyDescent="0.3">
      <c r="B8902" s="14">
        <v>46205</v>
      </c>
      <c r="C8902" s="15" t="s">
        <v>235</v>
      </c>
      <c r="D8902" s="16" t="s">
        <v>702</v>
      </c>
      <c r="E8902" s="17">
        <v>2</v>
      </c>
      <c r="F8902" s="18">
        <v>11.6</v>
      </c>
    </row>
    <row r="8903" spans="2:6" ht="16.5" thickBot="1" x14ac:dyDescent="0.3">
      <c r="B8903" s="14">
        <v>46205</v>
      </c>
      <c r="C8903" s="15" t="s">
        <v>203</v>
      </c>
      <c r="D8903" s="16" t="s">
        <v>694</v>
      </c>
      <c r="E8903" s="17">
        <v>1</v>
      </c>
      <c r="F8903" s="18">
        <v>8.3000000000000007</v>
      </c>
    </row>
    <row r="8904" spans="2:6" ht="16.5" thickBot="1" x14ac:dyDescent="0.3">
      <c r="B8904" s="14">
        <v>46205</v>
      </c>
      <c r="C8904" s="15">
        <v>10229</v>
      </c>
      <c r="D8904" s="16" t="s">
        <v>744</v>
      </c>
      <c r="E8904" s="17">
        <v>1</v>
      </c>
      <c r="F8904" s="18">
        <v>9</v>
      </c>
    </row>
    <row r="8905" spans="2:6" ht="16.5" thickBot="1" x14ac:dyDescent="0.3">
      <c r="B8905" s="14">
        <v>46205</v>
      </c>
      <c r="C8905" s="15">
        <v>10233</v>
      </c>
      <c r="D8905" s="16" t="s">
        <v>752</v>
      </c>
      <c r="E8905" s="17">
        <v>1</v>
      </c>
      <c r="F8905" s="18">
        <v>9</v>
      </c>
    </row>
    <row r="8906" spans="2:6" ht="16.5" thickBot="1" x14ac:dyDescent="0.3">
      <c r="B8906" s="14">
        <v>46205</v>
      </c>
      <c r="C8906" s="15">
        <v>10237</v>
      </c>
      <c r="D8906" s="16" t="s">
        <v>754</v>
      </c>
      <c r="E8906" s="17">
        <v>1</v>
      </c>
      <c r="F8906" s="18">
        <v>10</v>
      </c>
    </row>
    <row r="8907" spans="2:6" ht="16.5" thickBot="1" x14ac:dyDescent="0.3">
      <c r="B8907" s="14">
        <v>46205</v>
      </c>
      <c r="C8907" s="15" t="s">
        <v>116</v>
      </c>
      <c r="D8907" s="16" t="s">
        <v>665</v>
      </c>
      <c r="E8907" s="17">
        <v>1</v>
      </c>
      <c r="F8907" s="18">
        <v>5.5</v>
      </c>
    </row>
    <row r="8908" spans="2:6" ht="16.5" thickBot="1" x14ac:dyDescent="0.3">
      <c r="B8908" s="14">
        <v>46205</v>
      </c>
      <c r="C8908" s="15" t="s">
        <v>118</v>
      </c>
      <c r="D8908" s="16" t="s">
        <v>649</v>
      </c>
      <c r="E8908" s="17">
        <v>4</v>
      </c>
      <c r="F8908" s="18">
        <v>22</v>
      </c>
    </row>
    <row r="8909" spans="2:6" ht="16.5" thickBot="1" x14ac:dyDescent="0.3">
      <c r="B8909" s="14">
        <v>46205</v>
      </c>
      <c r="C8909" s="15" t="s">
        <v>153</v>
      </c>
      <c r="D8909" s="16" t="s">
        <v>685</v>
      </c>
      <c r="E8909" s="17">
        <v>1</v>
      </c>
      <c r="F8909" s="18">
        <v>4.5</v>
      </c>
    </row>
    <row r="8910" spans="2:6" ht="16.5" thickBot="1" x14ac:dyDescent="0.3">
      <c r="B8910" s="14">
        <v>46205</v>
      </c>
      <c r="C8910" s="15">
        <v>10009</v>
      </c>
      <c r="D8910" s="16" t="s">
        <v>660</v>
      </c>
      <c r="E8910" s="17">
        <v>2</v>
      </c>
      <c r="F8910" s="18">
        <v>3</v>
      </c>
    </row>
    <row r="8911" spans="2:6" ht="15.75" x14ac:dyDescent="0.25">
      <c r="B8911" s="22">
        <v>46205</v>
      </c>
      <c r="C8911" s="23">
        <v>10193</v>
      </c>
      <c r="D8911" s="24" t="s">
        <v>731</v>
      </c>
      <c r="E8911" s="25">
        <v>2</v>
      </c>
      <c r="F8911" s="26">
        <v>5</v>
      </c>
    </row>
    <row r="8912" spans="2:6" ht="16.5" thickBot="1" x14ac:dyDescent="0.3">
      <c r="B8912" s="14">
        <v>46206</v>
      </c>
      <c r="C8912" s="15" t="s">
        <v>109</v>
      </c>
      <c r="D8912" s="16" t="s">
        <v>724</v>
      </c>
      <c r="E8912" s="17">
        <v>1</v>
      </c>
      <c r="F8912" s="18">
        <v>5.8</v>
      </c>
    </row>
    <row r="8913" spans="2:6" ht="16.5" thickBot="1" x14ac:dyDescent="0.3">
      <c r="B8913" s="14">
        <v>46206</v>
      </c>
      <c r="C8913" s="15" t="s">
        <v>127</v>
      </c>
      <c r="D8913" s="16" t="s">
        <v>641</v>
      </c>
      <c r="E8913" s="17">
        <v>1</v>
      </c>
      <c r="F8913" s="18">
        <v>6</v>
      </c>
    </row>
    <row r="8914" spans="2:6" ht="16.5" thickBot="1" x14ac:dyDescent="0.3">
      <c r="B8914" s="14">
        <v>46206</v>
      </c>
      <c r="C8914" s="15" t="s">
        <v>152</v>
      </c>
      <c r="D8914" s="16" t="s">
        <v>408</v>
      </c>
      <c r="E8914" s="17">
        <v>1</v>
      </c>
      <c r="F8914" s="18">
        <v>5.5</v>
      </c>
    </row>
    <row r="8915" spans="2:6" ht="16.5" thickBot="1" x14ac:dyDescent="0.3">
      <c r="B8915" s="14">
        <v>46206</v>
      </c>
      <c r="C8915" s="15" t="s">
        <v>165</v>
      </c>
      <c r="D8915" s="16" t="s">
        <v>421</v>
      </c>
      <c r="E8915" s="17">
        <v>5</v>
      </c>
      <c r="F8915" s="18">
        <v>32.5</v>
      </c>
    </row>
    <row r="8916" spans="2:6" ht="16.5" thickBot="1" x14ac:dyDescent="0.3">
      <c r="B8916" s="14">
        <v>46206</v>
      </c>
      <c r="C8916" s="15" t="s">
        <v>168</v>
      </c>
      <c r="D8916" s="16" t="s">
        <v>708</v>
      </c>
      <c r="E8916" s="17">
        <v>1</v>
      </c>
      <c r="F8916" s="18">
        <v>6.8</v>
      </c>
    </row>
    <row r="8917" spans="2:6" ht="16.5" thickBot="1" x14ac:dyDescent="0.3">
      <c r="B8917" s="14">
        <v>46206</v>
      </c>
      <c r="C8917" s="15" t="s">
        <v>169</v>
      </c>
      <c r="D8917" s="16" t="s">
        <v>425</v>
      </c>
      <c r="E8917" s="17">
        <v>1</v>
      </c>
      <c r="F8917" s="18">
        <v>6.3</v>
      </c>
    </row>
    <row r="8918" spans="2:6" ht="16.5" thickBot="1" x14ac:dyDescent="0.3">
      <c r="B8918" s="14">
        <v>46206</v>
      </c>
      <c r="C8918" s="15" t="s">
        <v>170</v>
      </c>
      <c r="D8918" s="16" t="s">
        <v>676</v>
      </c>
      <c r="E8918" s="17">
        <v>1</v>
      </c>
      <c r="F8918" s="18">
        <v>5.5</v>
      </c>
    </row>
    <row r="8919" spans="2:6" ht="16.5" thickBot="1" x14ac:dyDescent="0.3">
      <c r="B8919" s="14">
        <v>46206</v>
      </c>
      <c r="C8919" s="15" t="s">
        <v>171</v>
      </c>
      <c r="D8919" s="16" t="s">
        <v>670</v>
      </c>
      <c r="E8919" s="17">
        <v>1</v>
      </c>
      <c r="F8919" s="18">
        <v>6</v>
      </c>
    </row>
    <row r="8920" spans="2:6" ht="16.5" thickBot="1" x14ac:dyDescent="0.3">
      <c r="B8920" s="14">
        <v>46206</v>
      </c>
      <c r="C8920" s="15" t="s">
        <v>173</v>
      </c>
      <c r="D8920" s="16" t="s">
        <v>429</v>
      </c>
      <c r="E8920" s="17">
        <v>1</v>
      </c>
      <c r="F8920" s="18">
        <v>6.8</v>
      </c>
    </row>
    <row r="8921" spans="2:6" ht="16.5" thickBot="1" x14ac:dyDescent="0.3">
      <c r="B8921" s="14">
        <v>46206</v>
      </c>
      <c r="C8921" s="15" t="s">
        <v>175</v>
      </c>
      <c r="D8921" s="16" t="s">
        <v>431</v>
      </c>
      <c r="E8921" s="17">
        <v>1</v>
      </c>
      <c r="F8921" s="18">
        <v>5.8</v>
      </c>
    </row>
    <row r="8922" spans="2:6" ht="32.25" thickBot="1" x14ac:dyDescent="0.3">
      <c r="B8922" s="14">
        <v>46206</v>
      </c>
      <c r="C8922" s="15" t="s">
        <v>180</v>
      </c>
      <c r="D8922" s="16" t="s">
        <v>436</v>
      </c>
      <c r="E8922" s="17">
        <v>1</v>
      </c>
      <c r="F8922" s="18">
        <v>5.5</v>
      </c>
    </row>
    <row r="8923" spans="2:6" ht="16.5" thickBot="1" x14ac:dyDescent="0.3">
      <c r="B8923" s="14">
        <v>46206</v>
      </c>
      <c r="C8923" s="15" t="s">
        <v>186</v>
      </c>
      <c r="D8923" s="16" t="s">
        <v>442</v>
      </c>
      <c r="E8923" s="17">
        <v>1</v>
      </c>
      <c r="F8923" s="18">
        <v>5.5</v>
      </c>
    </row>
    <row r="8924" spans="2:6" ht="16.5" thickBot="1" x14ac:dyDescent="0.3">
      <c r="B8924" s="14">
        <v>46206</v>
      </c>
      <c r="C8924" s="15" t="s">
        <v>187</v>
      </c>
      <c r="D8924" s="16" t="s">
        <v>443</v>
      </c>
      <c r="E8924" s="17">
        <v>2</v>
      </c>
      <c r="F8924" s="18">
        <v>11</v>
      </c>
    </row>
    <row r="8925" spans="2:6" ht="16.5" thickBot="1" x14ac:dyDescent="0.3">
      <c r="B8925" s="14">
        <v>46206</v>
      </c>
      <c r="C8925" s="15" t="s">
        <v>205</v>
      </c>
      <c r="D8925" s="16" t="s">
        <v>461</v>
      </c>
      <c r="E8925" s="17">
        <v>1</v>
      </c>
      <c r="F8925" s="18">
        <v>5.7</v>
      </c>
    </row>
    <row r="8926" spans="2:6" ht="16.5" thickBot="1" x14ac:dyDescent="0.3">
      <c r="B8926" s="14">
        <v>46206</v>
      </c>
      <c r="C8926" s="15" t="s">
        <v>213</v>
      </c>
      <c r="D8926" s="16" t="s">
        <v>469</v>
      </c>
      <c r="E8926" s="17">
        <v>1</v>
      </c>
      <c r="F8926" s="18">
        <v>5.8</v>
      </c>
    </row>
    <row r="8927" spans="2:6" ht="16.5" thickBot="1" x14ac:dyDescent="0.3">
      <c r="B8927" s="14">
        <v>46206</v>
      </c>
      <c r="C8927" s="15" t="s">
        <v>214</v>
      </c>
      <c r="D8927" s="16" t="s">
        <v>654</v>
      </c>
      <c r="E8927" s="17">
        <v>1</v>
      </c>
      <c r="F8927" s="18">
        <v>5.8</v>
      </c>
    </row>
    <row r="8928" spans="2:6" ht="16.5" thickBot="1" x14ac:dyDescent="0.3">
      <c r="B8928" s="14">
        <v>46206</v>
      </c>
      <c r="C8928" s="15" t="s">
        <v>223</v>
      </c>
      <c r="D8928" s="16" t="s">
        <v>479</v>
      </c>
      <c r="E8928" s="17">
        <v>2</v>
      </c>
      <c r="F8928" s="18">
        <v>11.6</v>
      </c>
    </row>
    <row r="8929" spans="2:6" ht="16.5" thickBot="1" x14ac:dyDescent="0.3">
      <c r="B8929" s="14">
        <v>46206</v>
      </c>
      <c r="C8929" s="15" t="s">
        <v>233</v>
      </c>
      <c r="D8929" s="16" t="s">
        <v>709</v>
      </c>
      <c r="E8929" s="17">
        <v>1</v>
      </c>
      <c r="F8929" s="18">
        <v>5.5</v>
      </c>
    </row>
    <row r="8930" spans="2:6" ht="16.5" thickBot="1" x14ac:dyDescent="0.3">
      <c r="B8930" s="14">
        <v>46206</v>
      </c>
      <c r="C8930" s="15" t="s">
        <v>113</v>
      </c>
      <c r="D8930" s="16" t="s">
        <v>645</v>
      </c>
      <c r="E8930" s="17">
        <v>1</v>
      </c>
      <c r="F8930" s="18">
        <v>8</v>
      </c>
    </row>
    <row r="8931" spans="2:6" ht="16.5" thickBot="1" x14ac:dyDescent="0.3">
      <c r="B8931" s="14">
        <v>46206</v>
      </c>
      <c r="C8931" s="15" t="s">
        <v>198</v>
      </c>
      <c r="D8931" s="16" t="s">
        <v>686</v>
      </c>
      <c r="E8931" s="17">
        <v>1</v>
      </c>
      <c r="F8931" s="18">
        <v>8</v>
      </c>
    </row>
    <row r="8932" spans="2:6" ht="16.5" thickBot="1" x14ac:dyDescent="0.3">
      <c r="B8932" s="14">
        <v>46206</v>
      </c>
      <c r="C8932" s="15">
        <v>10239</v>
      </c>
      <c r="D8932" s="16" t="s">
        <v>747</v>
      </c>
      <c r="E8932" s="17">
        <v>1</v>
      </c>
      <c r="F8932" s="18">
        <v>8.5</v>
      </c>
    </row>
    <row r="8933" spans="2:6" ht="16.5" thickBot="1" x14ac:dyDescent="0.3">
      <c r="B8933" s="14">
        <v>46206</v>
      </c>
      <c r="C8933" s="15" t="s">
        <v>117</v>
      </c>
      <c r="D8933" s="16" t="s">
        <v>648</v>
      </c>
      <c r="E8933" s="17">
        <v>1</v>
      </c>
      <c r="F8933" s="18">
        <v>5.5</v>
      </c>
    </row>
    <row r="8934" spans="2:6" ht="16.5" thickBot="1" x14ac:dyDescent="0.3">
      <c r="B8934" s="14">
        <v>46206</v>
      </c>
      <c r="C8934" s="15" t="s">
        <v>144</v>
      </c>
      <c r="D8934" s="16" t="s">
        <v>400</v>
      </c>
      <c r="E8934" s="17">
        <v>1</v>
      </c>
      <c r="F8934" s="18">
        <v>5</v>
      </c>
    </row>
    <row r="8935" spans="2:6" ht="16.5" thickBot="1" x14ac:dyDescent="0.3">
      <c r="B8935" s="14">
        <v>46206</v>
      </c>
      <c r="C8935" s="15" t="s">
        <v>148</v>
      </c>
      <c r="D8935" s="16" t="s">
        <v>404</v>
      </c>
      <c r="E8935" s="17">
        <v>1</v>
      </c>
      <c r="F8935" s="18">
        <v>5</v>
      </c>
    </row>
    <row r="8936" spans="2:6" ht="15.75" x14ac:dyDescent="0.25">
      <c r="B8936" s="22">
        <v>46206</v>
      </c>
      <c r="C8936" s="23">
        <v>10224</v>
      </c>
      <c r="D8936" s="24" t="s">
        <v>743</v>
      </c>
      <c r="E8936" s="25">
        <v>2</v>
      </c>
      <c r="F8936" s="26">
        <v>2.4</v>
      </c>
    </row>
    <row r="8937" spans="2:6" ht="16.5" thickBot="1" x14ac:dyDescent="0.3">
      <c r="B8937" s="14">
        <v>46207</v>
      </c>
      <c r="C8937" s="15" t="s">
        <v>104</v>
      </c>
      <c r="D8937" s="16" t="s">
        <v>360</v>
      </c>
      <c r="E8937" s="17">
        <v>1</v>
      </c>
      <c r="F8937" s="18">
        <v>5.8</v>
      </c>
    </row>
    <row r="8938" spans="2:6" ht="16.5" thickBot="1" x14ac:dyDescent="0.3">
      <c r="B8938" s="14">
        <v>46207</v>
      </c>
      <c r="C8938" s="15" t="s">
        <v>106</v>
      </c>
      <c r="D8938" s="16" t="s">
        <v>710</v>
      </c>
      <c r="E8938" s="17">
        <v>1</v>
      </c>
      <c r="F8938" s="18">
        <v>5.2</v>
      </c>
    </row>
    <row r="8939" spans="2:6" ht="16.5" thickBot="1" x14ac:dyDescent="0.3">
      <c r="B8939" s="14">
        <v>46207</v>
      </c>
      <c r="C8939" s="15" t="s">
        <v>109</v>
      </c>
      <c r="D8939" s="16" t="s">
        <v>724</v>
      </c>
      <c r="E8939" s="17">
        <v>1</v>
      </c>
      <c r="F8939" s="18">
        <v>5.8</v>
      </c>
    </row>
    <row r="8940" spans="2:6" ht="16.5" thickBot="1" x14ac:dyDescent="0.3">
      <c r="B8940" s="14">
        <v>46207</v>
      </c>
      <c r="C8940" s="15" t="s">
        <v>110</v>
      </c>
      <c r="D8940" s="16" t="s">
        <v>667</v>
      </c>
      <c r="E8940" s="17">
        <v>1</v>
      </c>
      <c r="F8940" s="18">
        <v>5.8</v>
      </c>
    </row>
    <row r="8941" spans="2:6" ht="16.5" thickBot="1" x14ac:dyDescent="0.3">
      <c r="B8941" s="14">
        <v>46207</v>
      </c>
      <c r="C8941" s="15" t="s">
        <v>111</v>
      </c>
      <c r="D8941" s="16" t="s">
        <v>367</v>
      </c>
      <c r="E8941" s="17">
        <v>2</v>
      </c>
      <c r="F8941" s="18">
        <v>11.6</v>
      </c>
    </row>
    <row r="8942" spans="2:6" ht="16.5" thickBot="1" x14ac:dyDescent="0.3">
      <c r="B8942" s="14">
        <v>46207</v>
      </c>
      <c r="C8942" s="15" t="s">
        <v>114</v>
      </c>
      <c r="D8942" s="16" t="s">
        <v>370</v>
      </c>
      <c r="E8942" s="17">
        <v>1</v>
      </c>
      <c r="F8942" s="18">
        <v>5.5</v>
      </c>
    </row>
    <row r="8943" spans="2:6" ht="16.5" thickBot="1" x14ac:dyDescent="0.3">
      <c r="B8943" s="14">
        <v>46207</v>
      </c>
      <c r="C8943" s="15" t="s">
        <v>124</v>
      </c>
      <c r="D8943" s="16" t="s">
        <v>707</v>
      </c>
      <c r="E8943" s="17">
        <v>1</v>
      </c>
      <c r="F8943" s="18">
        <v>6</v>
      </c>
    </row>
    <row r="8944" spans="2:6" ht="16.5" thickBot="1" x14ac:dyDescent="0.3">
      <c r="B8944" s="14">
        <v>46207</v>
      </c>
      <c r="C8944" s="15" t="s">
        <v>130</v>
      </c>
      <c r="D8944" s="16" t="s">
        <v>386</v>
      </c>
      <c r="E8944" s="17">
        <v>1</v>
      </c>
      <c r="F8944" s="18">
        <v>5.8</v>
      </c>
    </row>
    <row r="8945" spans="2:6" ht="16.5" thickBot="1" x14ac:dyDescent="0.3">
      <c r="B8945" s="14">
        <v>46207</v>
      </c>
      <c r="C8945" s="15" t="s">
        <v>139</v>
      </c>
      <c r="D8945" s="16" t="s">
        <v>395</v>
      </c>
      <c r="E8945" s="17">
        <v>1</v>
      </c>
      <c r="F8945" s="18">
        <v>5.5</v>
      </c>
    </row>
    <row r="8946" spans="2:6" ht="16.5" thickBot="1" x14ac:dyDescent="0.3">
      <c r="B8946" s="14">
        <v>46207</v>
      </c>
      <c r="C8946" s="15" t="s">
        <v>149</v>
      </c>
      <c r="D8946" s="16" t="s">
        <v>706</v>
      </c>
      <c r="E8946" s="17">
        <v>1</v>
      </c>
      <c r="F8946" s="18">
        <v>5.5</v>
      </c>
    </row>
    <row r="8947" spans="2:6" ht="16.5" thickBot="1" x14ac:dyDescent="0.3">
      <c r="B8947" s="14">
        <v>46207</v>
      </c>
      <c r="C8947" s="15" t="s">
        <v>152</v>
      </c>
      <c r="D8947" s="16" t="s">
        <v>408</v>
      </c>
      <c r="E8947" s="17">
        <v>1</v>
      </c>
      <c r="F8947" s="18">
        <v>5.5</v>
      </c>
    </row>
    <row r="8948" spans="2:6" ht="16.5" thickBot="1" x14ac:dyDescent="0.3">
      <c r="B8948" s="14">
        <v>46207</v>
      </c>
      <c r="C8948" s="15" t="s">
        <v>157</v>
      </c>
      <c r="D8948" s="16" t="s">
        <v>413</v>
      </c>
      <c r="E8948" s="17">
        <v>3</v>
      </c>
      <c r="F8948" s="18">
        <v>19.5</v>
      </c>
    </row>
    <row r="8949" spans="2:6" ht="16.5" thickBot="1" x14ac:dyDescent="0.3">
      <c r="B8949" s="14">
        <v>46207</v>
      </c>
      <c r="C8949" s="15" t="s">
        <v>165</v>
      </c>
      <c r="D8949" s="16" t="s">
        <v>421</v>
      </c>
      <c r="E8949" s="17">
        <v>1</v>
      </c>
      <c r="F8949" s="18">
        <v>6.5</v>
      </c>
    </row>
    <row r="8950" spans="2:6" ht="16.5" thickBot="1" x14ac:dyDescent="0.3">
      <c r="B8950" s="14">
        <v>46207</v>
      </c>
      <c r="C8950" s="15" t="s">
        <v>170</v>
      </c>
      <c r="D8950" s="16" t="s">
        <v>676</v>
      </c>
      <c r="E8950" s="17">
        <v>2</v>
      </c>
      <c r="F8950" s="18">
        <v>11</v>
      </c>
    </row>
    <row r="8951" spans="2:6" ht="32.25" thickBot="1" x14ac:dyDescent="0.3">
      <c r="B8951" s="14">
        <v>46207</v>
      </c>
      <c r="C8951" s="15" t="s">
        <v>180</v>
      </c>
      <c r="D8951" s="16" t="s">
        <v>436</v>
      </c>
      <c r="E8951" s="17">
        <v>1</v>
      </c>
      <c r="F8951" s="18">
        <v>5.5</v>
      </c>
    </row>
    <row r="8952" spans="2:6" ht="16.5" thickBot="1" x14ac:dyDescent="0.3">
      <c r="B8952" s="14">
        <v>46207</v>
      </c>
      <c r="C8952" s="15" t="s">
        <v>186</v>
      </c>
      <c r="D8952" s="16" t="s">
        <v>442</v>
      </c>
      <c r="E8952" s="17">
        <v>2</v>
      </c>
      <c r="F8952" s="18">
        <v>11</v>
      </c>
    </row>
    <row r="8953" spans="2:6" ht="16.5" thickBot="1" x14ac:dyDescent="0.3">
      <c r="B8953" s="14">
        <v>46207</v>
      </c>
      <c r="C8953" s="15" t="s">
        <v>195</v>
      </c>
      <c r="D8953" s="16" t="s">
        <v>451</v>
      </c>
      <c r="E8953" s="17">
        <v>6</v>
      </c>
      <c r="F8953" s="18">
        <v>34.799999999999997</v>
      </c>
    </row>
    <row r="8954" spans="2:6" ht="16.5" thickBot="1" x14ac:dyDescent="0.3">
      <c r="B8954" s="14">
        <v>46207</v>
      </c>
      <c r="C8954" s="15" t="s">
        <v>213</v>
      </c>
      <c r="D8954" s="16" t="s">
        <v>469</v>
      </c>
      <c r="E8954" s="17">
        <v>3</v>
      </c>
      <c r="F8954" s="18">
        <v>17.399999999999999</v>
      </c>
    </row>
    <row r="8955" spans="2:6" ht="16.5" thickBot="1" x14ac:dyDescent="0.3">
      <c r="B8955" s="14">
        <v>46207</v>
      </c>
      <c r="C8955" s="15" t="s">
        <v>216</v>
      </c>
      <c r="D8955" s="16" t="s">
        <v>472</v>
      </c>
      <c r="E8955" s="17">
        <v>1</v>
      </c>
      <c r="F8955" s="18">
        <v>6.3</v>
      </c>
    </row>
    <row r="8956" spans="2:6" ht="16.5" thickBot="1" x14ac:dyDescent="0.3">
      <c r="B8956" s="14">
        <v>46207</v>
      </c>
      <c r="C8956" s="15" t="s">
        <v>219</v>
      </c>
      <c r="D8956" s="16" t="s">
        <v>475</v>
      </c>
      <c r="E8956" s="17">
        <v>1</v>
      </c>
      <c r="F8956" s="18">
        <v>6.3</v>
      </c>
    </row>
    <row r="8957" spans="2:6" ht="16.5" thickBot="1" x14ac:dyDescent="0.3">
      <c r="B8957" s="14">
        <v>46207</v>
      </c>
      <c r="C8957" s="15" t="s">
        <v>220</v>
      </c>
      <c r="D8957" s="16" t="s">
        <v>656</v>
      </c>
      <c r="E8957" s="17">
        <v>4</v>
      </c>
      <c r="F8957" s="18">
        <v>22</v>
      </c>
    </row>
    <row r="8958" spans="2:6" ht="16.5" thickBot="1" x14ac:dyDescent="0.3">
      <c r="B8958" s="14">
        <v>46207</v>
      </c>
      <c r="C8958" s="15" t="s">
        <v>225</v>
      </c>
      <c r="D8958" s="16" t="s">
        <v>481</v>
      </c>
      <c r="E8958" s="17">
        <v>2</v>
      </c>
      <c r="F8958" s="18">
        <v>12.6</v>
      </c>
    </row>
    <row r="8959" spans="2:6" ht="16.5" thickBot="1" x14ac:dyDescent="0.3">
      <c r="B8959" s="14">
        <v>46207</v>
      </c>
      <c r="C8959" s="15" t="s">
        <v>227</v>
      </c>
      <c r="D8959" s="16" t="s">
        <v>483</v>
      </c>
      <c r="E8959" s="17">
        <v>2</v>
      </c>
      <c r="F8959" s="18">
        <v>13</v>
      </c>
    </row>
    <row r="8960" spans="2:6" ht="16.5" thickBot="1" x14ac:dyDescent="0.3">
      <c r="B8960" s="14">
        <v>46207</v>
      </c>
      <c r="C8960" s="15" t="s">
        <v>231</v>
      </c>
      <c r="D8960" s="16" t="s">
        <v>487</v>
      </c>
      <c r="E8960" s="17">
        <v>10</v>
      </c>
      <c r="F8960" s="18">
        <v>68</v>
      </c>
    </row>
    <row r="8961" spans="2:6" ht="16.5" thickBot="1" x14ac:dyDescent="0.3">
      <c r="B8961" s="14">
        <v>46207</v>
      </c>
      <c r="C8961" s="15" t="s">
        <v>232</v>
      </c>
      <c r="D8961" s="16" t="s">
        <v>488</v>
      </c>
      <c r="E8961" s="17">
        <v>2</v>
      </c>
      <c r="F8961" s="18">
        <v>11.6</v>
      </c>
    </row>
    <row r="8962" spans="2:6" ht="16.5" thickBot="1" x14ac:dyDescent="0.3">
      <c r="B8962" s="14">
        <v>46207</v>
      </c>
      <c r="C8962" s="15" t="s">
        <v>233</v>
      </c>
      <c r="D8962" s="16" t="s">
        <v>709</v>
      </c>
      <c r="E8962" s="17">
        <v>2</v>
      </c>
      <c r="F8962" s="18">
        <v>11</v>
      </c>
    </row>
    <row r="8963" spans="2:6" ht="16.5" thickBot="1" x14ac:dyDescent="0.3">
      <c r="B8963" s="14">
        <v>46207</v>
      </c>
      <c r="C8963" s="15" t="s">
        <v>210</v>
      </c>
      <c r="D8963" s="16" t="s">
        <v>466</v>
      </c>
      <c r="E8963" s="17">
        <v>1</v>
      </c>
      <c r="F8963" s="18">
        <v>2.8</v>
      </c>
    </row>
    <row r="8964" spans="2:6" ht="16.5" thickBot="1" x14ac:dyDescent="0.3">
      <c r="B8964" s="14">
        <v>46207</v>
      </c>
      <c r="C8964" s="15" t="s">
        <v>198</v>
      </c>
      <c r="D8964" s="16" t="s">
        <v>686</v>
      </c>
      <c r="E8964" s="17">
        <v>1</v>
      </c>
      <c r="F8964" s="18">
        <v>8</v>
      </c>
    </row>
    <row r="8965" spans="2:6" ht="16.5" thickBot="1" x14ac:dyDescent="0.3">
      <c r="B8965" s="14">
        <v>46207</v>
      </c>
      <c r="C8965" s="15" t="s">
        <v>204</v>
      </c>
      <c r="D8965" s="16" t="s">
        <v>668</v>
      </c>
      <c r="E8965" s="17">
        <v>2</v>
      </c>
      <c r="F8965" s="18">
        <v>16.600000000000001</v>
      </c>
    </row>
    <row r="8966" spans="2:6" ht="16.5" thickBot="1" x14ac:dyDescent="0.3">
      <c r="B8966" s="14">
        <v>46207</v>
      </c>
      <c r="C8966" s="15">
        <v>10203</v>
      </c>
      <c r="D8966" s="16" t="s">
        <v>736</v>
      </c>
      <c r="E8966" s="17">
        <v>1</v>
      </c>
      <c r="F8966" s="18">
        <v>8.9</v>
      </c>
    </row>
    <row r="8967" spans="2:6" ht="16.5" thickBot="1" x14ac:dyDescent="0.3">
      <c r="B8967" s="14">
        <v>46207</v>
      </c>
      <c r="C8967" s="15" t="s">
        <v>122</v>
      </c>
      <c r="D8967" s="16" t="s">
        <v>650</v>
      </c>
      <c r="E8967" s="17">
        <v>2</v>
      </c>
      <c r="F8967" s="18">
        <v>11</v>
      </c>
    </row>
    <row r="8968" spans="2:6" ht="16.5" thickBot="1" x14ac:dyDescent="0.3">
      <c r="B8968" s="14">
        <v>46207</v>
      </c>
      <c r="C8968" s="15" t="s">
        <v>154</v>
      </c>
      <c r="D8968" s="16" t="s">
        <v>722</v>
      </c>
      <c r="E8968" s="17">
        <v>1</v>
      </c>
      <c r="F8968" s="18">
        <v>5</v>
      </c>
    </row>
    <row r="8969" spans="2:6" ht="16.5" thickBot="1" x14ac:dyDescent="0.3">
      <c r="B8969" s="14">
        <v>46207</v>
      </c>
      <c r="C8969" s="15">
        <v>10009</v>
      </c>
      <c r="D8969" s="16" t="s">
        <v>660</v>
      </c>
      <c r="E8969" s="17">
        <v>1</v>
      </c>
      <c r="F8969" s="18">
        <v>1.5</v>
      </c>
    </row>
    <row r="8970" spans="2:6" ht="16.5" thickBot="1" x14ac:dyDescent="0.3">
      <c r="B8970" s="14">
        <v>46207</v>
      </c>
      <c r="C8970" s="15">
        <v>10193</v>
      </c>
      <c r="D8970" s="16" t="s">
        <v>731</v>
      </c>
      <c r="E8970" s="17">
        <v>4</v>
      </c>
      <c r="F8970" s="18">
        <v>10</v>
      </c>
    </row>
    <row r="8971" spans="2:6" ht="16.5" thickBot="1" x14ac:dyDescent="0.3">
      <c r="B8971" s="14">
        <v>46207</v>
      </c>
      <c r="C8971" s="15">
        <v>10194</v>
      </c>
      <c r="D8971" s="16" t="s">
        <v>730</v>
      </c>
      <c r="E8971" s="17">
        <v>1</v>
      </c>
      <c r="F8971" s="18">
        <v>1.7</v>
      </c>
    </row>
    <row r="8972" spans="2:6" ht="15.75" x14ac:dyDescent="0.25">
      <c r="B8972" s="22">
        <v>46207</v>
      </c>
      <c r="C8972" s="23">
        <v>10224</v>
      </c>
      <c r="D8972" s="24" t="s">
        <v>743</v>
      </c>
      <c r="E8972" s="25">
        <v>1</v>
      </c>
      <c r="F8972" s="26">
        <v>1.2</v>
      </c>
    </row>
    <row r="8973" spans="2:6" ht="16.5" thickBot="1" x14ac:dyDescent="0.3">
      <c r="B8973" s="14">
        <v>46209</v>
      </c>
      <c r="C8973" s="15" t="s">
        <v>104</v>
      </c>
      <c r="D8973" s="16" t="s">
        <v>360</v>
      </c>
      <c r="E8973" s="17">
        <v>1</v>
      </c>
      <c r="F8973" s="18">
        <v>5.8</v>
      </c>
    </row>
    <row r="8974" spans="2:6" ht="16.5" thickBot="1" x14ac:dyDescent="0.3">
      <c r="B8974" s="14">
        <v>46209</v>
      </c>
      <c r="C8974" s="15" t="s">
        <v>111</v>
      </c>
      <c r="D8974" s="16" t="s">
        <v>367</v>
      </c>
      <c r="E8974" s="17">
        <v>2</v>
      </c>
      <c r="F8974" s="18">
        <v>11.6</v>
      </c>
    </row>
    <row r="8975" spans="2:6" ht="16.5" thickBot="1" x14ac:dyDescent="0.3">
      <c r="B8975" s="14">
        <v>46209</v>
      </c>
      <c r="C8975" s="15" t="s">
        <v>129</v>
      </c>
      <c r="D8975" s="16" t="s">
        <v>385</v>
      </c>
      <c r="E8975" s="17">
        <v>1</v>
      </c>
      <c r="F8975" s="18">
        <v>5.5</v>
      </c>
    </row>
    <row r="8976" spans="2:6" ht="16.5" thickBot="1" x14ac:dyDescent="0.3">
      <c r="B8976" s="14">
        <v>46209</v>
      </c>
      <c r="C8976" s="15" t="s">
        <v>138</v>
      </c>
      <c r="D8976" s="16" t="s">
        <v>394</v>
      </c>
      <c r="E8976" s="17">
        <v>2</v>
      </c>
      <c r="F8976" s="18">
        <v>11</v>
      </c>
    </row>
    <row r="8977" spans="2:6" ht="16.5" thickBot="1" x14ac:dyDescent="0.3">
      <c r="B8977" s="14">
        <v>46209</v>
      </c>
      <c r="C8977" s="15" t="s">
        <v>139</v>
      </c>
      <c r="D8977" s="16" t="s">
        <v>395</v>
      </c>
      <c r="E8977" s="17">
        <v>4</v>
      </c>
      <c r="F8977" s="18">
        <v>22</v>
      </c>
    </row>
    <row r="8978" spans="2:6" ht="16.5" thickBot="1" x14ac:dyDescent="0.3">
      <c r="B8978" s="14">
        <v>46209</v>
      </c>
      <c r="C8978" s="15" t="s">
        <v>149</v>
      </c>
      <c r="D8978" s="16" t="s">
        <v>706</v>
      </c>
      <c r="E8978" s="17">
        <v>3</v>
      </c>
      <c r="F8978" s="18">
        <v>16.5</v>
      </c>
    </row>
    <row r="8979" spans="2:6" ht="32.25" thickBot="1" x14ac:dyDescent="0.3">
      <c r="B8979" s="14">
        <v>46209</v>
      </c>
      <c r="C8979" s="15" t="s">
        <v>150</v>
      </c>
      <c r="D8979" s="16" t="s">
        <v>406</v>
      </c>
      <c r="E8979" s="17">
        <v>4</v>
      </c>
      <c r="F8979" s="18">
        <v>22</v>
      </c>
    </row>
    <row r="8980" spans="2:6" ht="16.5" thickBot="1" x14ac:dyDescent="0.3">
      <c r="B8980" s="14">
        <v>46209</v>
      </c>
      <c r="C8980" s="15" t="s">
        <v>157</v>
      </c>
      <c r="D8980" s="16" t="s">
        <v>413</v>
      </c>
      <c r="E8980" s="17">
        <v>2</v>
      </c>
      <c r="F8980" s="18">
        <v>13</v>
      </c>
    </row>
    <row r="8981" spans="2:6" ht="16.5" thickBot="1" x14ac:dyDescent="0.3">
      <c r="B8981" s="14">
        <v>46209</v>
      </c>
      <c r="C8981" s="15" t="s">
        <v>159</v>
      </c>
      <c r="D8981" s="16" t="s">
        <v>733</v>
      </c>
      <c r="E8981" s="17">
        <v>1</v>
      </c>
      <c r="F8981" s="18">
        <v>5.5</v>
      </c>
    </row>
    <row r="8982" spans="2:6" ht="16.5" thickBot="1" x14ac:dyDescent="0.3">
      <c r="B8982" s="14">
        <v>46209</v>
      </c>
      <c r="C8982" s="15" t="s">
        <v>160</v>
      </c>
      <c r="D8982" s="16" t="s">
        <v>416</v>
      </c>
      <c r="E8982" s="17">
        <v>1</v>
      </c>
      <c r="F8982" s="18">
        <v>5.8</v>
      </c>
    </row>
    <row r="8983" spans="2:6" ht="16.5" thickBot="1" x14ac:dyDescent="0.3">
      <c r="B8983" s="14">
        <v>46209</v>
      </c>
      <c r="C8983" s="15" t="s">
        <v>165</v>
      </c>
      <c r="D8983" s="16" t="s">
        <v>421</v>
      </c>
      <c r="E8983" s="17">
        <v>1</v>
      </c>
      <c r="F8983" s="18">
        <v>6.5</v>
      </c>
    </row>
    <row r="8984" spans="2:6" ht="16.5" thickBot="1" x14ac:dyDescent="0.3">
      <c r="B8984" s="14">
        <v>46209</v>
      </c>
      <c r="C8984" s="15" t="s">
        <v>166</v>
      </c>
      <c r="D8984" s="16" t="s">
        <v>642</v>
      </c>
      <c r="E8984" s="17">
        <v>1</v>
      </c>
      <c r="F8984" s="18">
        <v>5.8</v>
      </c>
    </row>
    <row r="8985" spans="2:6" ht="16.5" thickBot="1" x14ac:dyDescent="0.3">
      <c r="B8985" s="14">
        <v>46209</v>
      </c>
      <c r="C8985" s="15" t="s">
        <v>170</v>
      </c>
      <c r="D8985" s="16" t="s">
        <v>676</v>
      </c>
      <c r="E8985" s="17">
        <v>1</v>
      </c>
      <c r="F8985" s="18">
        <v>5.5</v>
      </c>
    </row>
    <row r="8986" spans="2:6" ht="16.5" thickBot="1" x14ac:dyDescent="0.3">
      <c r="B8986" s="14">
        <v>46209</v>
      </c>
      <c r="C8986" s="15" t="s">
        <v>176</v>
      </c>
      <c r="D8986" s="16" t="s">
        <v>432</v>
      </c>
      <c r="E8986" s="17">
        <v>2</v>
      </c>
      <c r="F8986" s="18">
        <v>11.6</v>
      </c>
    </row>
    <row r="8987" spans="2:6" ht="16.5" thickBot="1" x14ac:dyDescent="0.3">
      <c r="B8987" s="14">
        <v>46209</v>
      </c>
      <c r="C8987" s="15" t="s">
        <v>187</v>
      </c>
      <c r="D8987" s="16" t="s">
        <v>443</v>
      </c>
      <c r="E8987" s="17">
        <v>1</v>
      </c>
      <c r="F8987" s="18">
        <v>5.5</v>
      </c>
    </row>
    <row r="8988" spans="2:6" ht="16.5" thickBot="1" x14ac:dyDescent="0.3">
      <c r="B8988" s="14">
        <v>46209</v>
      </c>
      <c r="C8988" s="15" t="s">
        <v>195</v>
      </c>
      <c r="D8988" s="16" t="s">
        <v>451</v>
      </c>
      <c r="E8988" s="17">
        <v>6</v>
      </c>
      <c r="F8988" s="18">
        <v>34.799999999999997</v>
      </c>
    </row>
    <row r="8989" spans="2:6" ht="16.5" thickBot="1" x14ac:dyDescent="0.3">
      <c r="B8989" s="14">
        <v>46209</v>
      </c>
      <c r="C8989" s="15" t="s">
        <v>201</v>
      </c>
      <c r="D8989" s="16" t="s">
        <v>664</v>
      </c>
      <c r="E8989" s="17">
        <v>6</v>
      </c>
      <c r="F8989" s="18">
        <v>34.799999999999997</v>
      </c>
    </row>
    <row r="8990" spans="2:6" ht="16.5" thickBot="1" x14ac:dyDescent="0.3">
      <c r="B8990" s="14">
        <v>46209</v>
      </c>
      <c r="C8990" s="15" t="s">
        <v>214</v>
      </c>
      <c r="D8990" s="16" t="s">
        <v>654</v>
      </c>
      <c r="E8990" s="17">
        <v>1</v>
      </c>
      <c r="F8990" s="18">
        <v>5.8</v>
      </c>
    </row>
    <row r="8991" spans="2:6" ht="16.5" thickBot="1" x14ac:dyDescent="0.3">
      <c r="B8991" s="14">
        <v>46209</v>
      </c>
      <c r="C8991" s="15" t="s">
        <v>215</v>
      </c>
      <c r="D8991" s="16" t="s">
        <v>471</v>
      </c>
      <c r="E8991" s="17">
        <v>2</v>
      </c>
      <c r="F8991" s="18">
        <v>13.6</v>
      </c>
    </row>
    <row r="8992" spans="2:6" ht="16.5" thickBot="1" x14ac:dyDescent="0.3">
      <c r="B8992" s="14">
        <v>46209</v>
      </c>
      <c r="C8992" s="15" t="s">
        <v>216</v>
      </c>
      <c r="D8992" s="16" t="s">
        <v>472</v>
      </c>
      <c r="E8992" s="17">
        <v>2</v>
      </c>
      <c r="F8992" s="18">
        <v>12.6</v>
      </c>
    </row>
    <row r="8993" spans="2:6" ht="16.5" thickBot="1" x14ac:dyDescent="0.3">
      <c r="B8993" s="14">
        <v>46209</v>
      </c>
      <c r="C8993" s="15" t="s">
        <v>218</v>
      </c>
      <c r="D8993" s="16" t="s">
        <v>655</v>
      </c>
      <c r="E8993" s="17">
        <v>1</v>
      </c>
      <c r="F8993" s="18">
        <v>5.5</v>
      </c>
    </row>
    <row r="8994" spans="2:6" ht="16.5" thickBot="1" x14ac:dyDescent="0.3">
      <c r="B8994" s="14">
        <v>46209</v>
      </c>
      <c r="C8994" s="15" t="s">
        <v>219</v>
      </c>
      <c r="D8994" s="16" t="s">
        <v>475</v>
      </c>
      <c r="E8994" s="17">
        <v>4</v>
      </c>
      <c r="F8994" s="18">
        <v>25.2</v>
      </c>
    </row>
    <row r="8995" spans="2:6" ht="16.5" thickBot="1" x14ac:dyDescent="0.3">
      <c r="B8995" s="14">
        <v>46209</v>
      </c>
      <c r="C8995" s="15" t="s">
        <v>225</v>
      </c>
      <c r="D8995" s="16" t="s">
        <v>481</v>
      </c>
      <c r="E8995" s="17">
        <v>2</v>
      </c>
      <c r="F8995" s="18">
        <v>12.6</v>
      </c>
    </row>
    <row r="8996" spans="2:6" ht="16.5" thickBot="1" x14ac:dyDescent="0.3">
      <c r="B8996" s="14">
        <v>46209</v>
      </c>
      <c r="C8996" s="15" t="s">
        <v>226</v>
      </c>
      <c r="D8996" s="16" t="s">
        <v>482</v>
      </c>
      <c r="E8996" s="17">
        <v>3</v>
      </c>
      <c r="F8996" s="18">
        <v>17.399999999999999</v>
      </c>
    </row>
    <row r="8997" spans="2:6" ht="16.5" thickBot="1" x14ac:dyDescent="0.3">
      <c r="B8997" s="14">
        <v>46209</v>
      </c>
      <c r="C8997" s="15" t="s">
        <v>227</v>
      </c>
      <c r="D8997" s="16" t="s">
        <v>483</v>
      </c>
      <c r="E8997" s="17">
        <v>1</v>
      </c>
      <c r="F8997" s="18">
        <v>6.5</v>
      </c>
    </row>
    <row r="8998" spans="2:6" ht="16.5" thickBot="1" x14ac:dyDescent="0.3">
      <c r="B8998" s="14">
        <v>46209</v>
      </c>
      <c r="C8998" s="15" t="s">
        <v>229</v>
      </c>
      <c r="D8998" s="16" t="s">
        <v>759</v>
      </c>
      <c r="E8998" s="17">
        <v>1</v>
      </c>
      <c r="F8998" s="18">
        <v>6.5</v>
      </c>
    </row>
    <row r="8999" spans="2:6" ht="16.5" thickBot="1" x14ac:dyDescent="0.3">
      <c r="B8999" s="14">
        <v>46209</v>
      </c>
      <c r="C8999" s="15" t="s">
        <v>231</v>
      </c>
      <c r="D8999" s="16" t="s">
        <v>487</v>
      </c>
      <c r="E8999" s="17">
        <v>7</v>
      </c>
      <c r="F8999" s="18">
        <v>47.6</v>
      </c>
    </row>
    <row r="9000" spans="2:6" ht="16.5" thickBot="1" x14ac:dyDescent="0.3">
      <c r="B9000" s="14">
        <v>46209</v>
      </c>
      <c r="C9000" s="15" t="s">
        <v>232</v>
      </c>
      <c r="D9000" s="16" t="s">
        <v>488</v>
      </c>
      <c r="E9000" s="17">
        <v>1</v>
      </c>
      <c r="F9000" s="18">
        <v>5.8</v>
      </c>
    </row>
    <row r="9001" spans="2:6" ht="16.5" thickBot="1" x14ac:dyDescent="0.3">
      <c r="B9001" s="14">
        <v>46209</v>
      </c>
      <c r="C9001" s="15" t="s">
        <v>233</v>
      </c>
      <c r="D9001" s="16" t="s">
        <v>709</v>
      </c>
      <c r="E9001" s="17">
        <v>2</v>
      </c>
      <c r="F9001" s="18">
        <v>11</v>
      </c>
    </row>
    <row r="9002" spans="2:6" ht="16.5" thickBot="1" x14ac:dyDescent="0.3">
      <c r="B9002" s="14">
        <v>46209</v>
      </c>
      <c r="C9002" s="15" t="s">
        <v>234</v>
      </c>
      <c r="D9002" s="16" t="s">
        <v>728</v>
      </c>
      <c r="E9002" s="17">
        <v>1</v>
      </c>
      <c r="F9002" s="18">
        <v>6.8</v>
      </c>
    </row>
    <row r="9003" spans="2:6" ht="16.5" thickBot="1" x14ac:dyDescent="0.3">
      <c r="B9003" s="14">
        <v>46209</v>
      </c>
      <c r="C9003" s="15" t="s">
        <v>235</v>
      </c>
      <c r="D9003" s="16" t="s">
        <v>702</v>
      </c>
      <c r="E9003" s="17">
        <v>1</v>
      </c>
      <c r="F9003" s="18">
        <v>5.8</v>
      </c>
    </row>
    <row r="9004" spans="2:6" ht="16.5" thickBot="1" x14ac:dyDescent="0.3">
      <c r="B9004" s="14">
        <v>46209</v>
      </c>
      <c r="C9004" s="15" t="s">
        <v>236</v>
      </c>
      <c r="D9004" s="16" t="s">
        <v>644</v>
      </c>
      <c r="E9004" s="17">
        <v>1</v>
      </c>
      <c r="F9004" s="18">
        <v>6.5</v>
      </c>
    </row>
    <row r="9005" spans="2:6" ht="16.5" thickBot="1" x14ac:dyDescent="0.3">
      <c r="B9005" s="14">
        <v>46209</v>
      </c>
      <c r="C9005" s="15" t="s">
        <v>210</v>
      </c>
      <c r="D9005" s="16" t="s">
        <v>466</v>
      </c>
      <c r="E9005" s="17">
        <v>1</v>
      </c>
      <c r="F9005" s="18">
        <v>2.8</v>
      </c>
    </row>
    <row r="9006" spans="2:6" ht="16.5" thickBot="1" x14ac:dyDescent="0.3">
      <c r="B9006" s="14">
        <v>46209</v>
      </c>
      <c r="C9006" s="15" t="s">
        <v>200</v>
      </c>
      <c r="D9006" s="16" t="s">
        <v>646</v>
      </c>
      <c r="E9006" s="17">
        <v>1</v>
      </c>
      <c r="F9006" s="18">
        <v>8</v>
      </c>
    </row>
    <row r="9007" spans="2:6" ht="16.5" thickBot="1" x14ac:dyDescent="0.3">
      <c r="B9007" s="14">
        <v>46209</v>
      </c>
      <c r="C9007" s="15">
        <v>914</v>
      </c>
      <c r="D9007" s="16" t="s">
        <v>8793</v>
      </c>
      <c r="E9007" s="17">
        <v>1</v>
      </c>
      <c r="F9007" s="18">
        <v>6.9</v>
      </c>
    </row>
    <row r="9008" spans="2:6" ht="16.5" thickBot="1" x14ac:dyDescent="0.3">
      <c r="B9008" s="14">
        <v>46209</v>
      </c>
      <c r="C9008" s="15" t="s">
        <v>118</v>
      </c>
      <c r="D9008" s="16" t="s">
        <v>649</v>
      </c>
      <c r="E9008" s="17">
        <v>1</v>
      </c>
      <c r="F9008" s="18">
        <v>5.5</v>
      </c>
    </row>
    <row r="9009" spans="2:6" ht="16.5" thickBot="1" x14ac:dyDescent="0.3">
      <c r="B9009" s="14">
        <v>46209</v>
      </c>
      <c r="C9009" s="15" t="s">
        <v>122</v>
      </c>
      <c r="D9009" s="16" t="s">
        <v>650</v>
      </c>
      <c r="E9009" s="17">
        <v>2</v>
      </c>
      <c r="F9009" s="18">
        <v>11</v>
      </c>
    </row>
    <row r="9010" spans="2:6" ht="16.5" thickBot="1" x14ac:dyDescent="0.3">
      <c r="B9010" s="14">
        <v>46209</v>
      </c>
      <c r="C9010" s="15" t="s">
        <v>140</v>
      </c>
      <c r="D9010" s="16" t="s">
        <v>396</v>
      </c>
      <c r="E9010" s="17">
        <v>1</v>
      </c>
      <c r="F9010" s="18">
        <v>5</v>
      </c>
    </row>
    <row r="9011" spans="2:6" ht="16.5" thickBot="1" x14ac:dyDescent="0.3">
      <c r="B9011" s="14">
        <v>46209</v>
      </c>
      <c r="C9011" s="15" t="s">
        <v>155</v>
      </c>
      <c r="D9011" s="16" t="s">
        <v>729</v>
      </c>
      <c r="E9011" s="17">
        <v>1</v>
      </c>
      <c r="F9011" s="18">
        <v>5</v>
      </c>
    </row>
    <row r="9012" spans="2:6" ht="16.5" thickBot="1" x14ac:dyDescent="0.3">
      <c r="B9012" s="14">
        <v>46209</v>
      </c>
      <c r="C9012" s="15">
        <v>10009</v>
      </c>
      <c r="D9012" s="16" t="s">
        <v>660</v>
      </c>
      <c r="E9012" s="17">
        <v>2</v>
      </c>
      <c r="F9012" s="18">
        <v>3</v>
      </c>
    </row>
    <row r="9013" spans="2:6" ht="15.75" x14ac:dyDescent="0.25">
      <c r="B9013" s="22">
        <v>46209</v>
      </c>
      <c r="C9013" s="23">
        <v>922</v>
      </c>
      <c r="D9013" s="24" t="s">
        <v>8795</v>
      </c>
      <c r="E9013" s="25">
        <v>1</v>
      </c>
      <c r="F9013" s="26">
        <v>2</v>
      </c>
    </row>
    <row r="9014" spans="2:6" ht="16.5" thickBot="1" x14ac:dyDescent="0.3">
      <c r="B9014" s="14">
        <v>46209</v>
      </c>
      <c r="C9014" s="15" t="s">
        <v>106</v>
      </c>
      <c r="D9014" s="16" t="s">
        <v>710</v>
      </c>
      <c r="E9014" s="17">
        <v>1</v>
      </c>
      <c r="F9014" s="18">
        <v>5.2</v>
      </c>
    </row>
    <row r="9015" spans="2:6" ht="16.5" thickBot="1" x14ac:dyDescent="0.3">
      <c r="B9015" s="14">
        <v>46209</v>
      </c>
      <c r="C9015" s="15" t="s">
        <v>109</v>
      </c>
      <c r="D9015" s="16" t="s">
        <v>724</v>
      </c>
      <c r="E9015" s="17">
        <v>1</v>
      </c>
      <c r="F9015" s="18">
        <v>5.8</v>
      </c>
    </row>
    <row r="9016" spans="2:6" ht="16.5" thickBot="1" x14ac:dyDescent="0.3">
      <c r="B9016" s="14">
        <v>46209</v>
      </c>
      <c r="C9016" s="15" t="s">
        <v>111</v>
      </c>
      <c r="D9016" s="16" t="s">
        <v>367</v>
      </c>
      <c r="E9016" s="17">
        <v>1</v>
      </c>
      <c r="F9016" s="18">
        <v>5.8</v>
      </c>
    </row>
    <row r="9017" spans="2:6" ht="16.5" thickBot="1" x14ac:dyDescent="0.3">
      <c r="B9017" s="14">
        <v>46209</v>
      </c>
      <c r="C9017" s="15" t="s">
        <v>125</v>
      </c>
      <c r="D9017" s="16" t="s">
        <v>381</v>
      </c>
      <c r="E9017" s="17">
        <v>3</v>
      </c>
      <c r="F9017" s="18">
        <v>16.5</v>
      </c>
    </row>
    <row r="9018" spans="2:6" ht="16.5" thickBot="1" x14ac:dyDescent="0.3">
      <c r="B9018" s="14">
        <v>46209</v>
      </c>
      <c r="C9018" s="15" t="s">
        <v>130</v>
      </c>
      <c r="D9018" s="16" t="s">
        <v>386</v>
      </c>
      <c r="E9018" s="17">
        <v>4</v>
      </c>
      <c r="F9018" s="18">
        <v>23.2</v>
      </c>
    </row>
    <row r="9019" spans="2:6" ht="16.5" thickBot="1" x14ac:dyDescent="0.3">
      <c r="B9019" s="14">
        <v>46209</v>
      </c>
      <c r="C9019" s="15" t="s">
        <v>138</v>
      </c>
      <c r="D9019" s="16" t="s">
        <v>394</v>
      </c>
      <c r="E9019" s="17">
        <v>1</v>
      </c>
      <c r="F9019" s="18">
        <v>5.5</v>
      </c>
    </row>
    <row r="9020" spans="2:6" ht="16.5" thickBot="1" x14ac:dyDescent="0.3">
      <c r="B9020" s="14">
        <v>46209</v>
      </c>
      <c r="C9020" s="15" t="s">
        <v>157</v>
      </c>
      <c r="D9020" s="16" t="s">
        <v>413</v>
      </c>
      <c r="E9020" s="17">
        <v>5</v>
      </c>
      <c r="F9020" s="18">
        <v>32.5</v>
      </c>
    </row>
    <row r="9021" spans="2:6" ht="16.5" thickBot="1" x14ac:dyDescent="0.3">
      <c r="B9021" s="14">
        <v>46209</v>
      </c>
      <c r="C9021" s="15" t="s">
        <v>165</v>
      </c>
      <c r="D9021" s="16" t="s">
        <v>421</v>
      </c>
      <c r="E9021" s="17">
        <v>3</v>
      </c>
      <c r="F9021" s="18">
        <v>19.5</v>
      </c>
    </row>
    <row r="9022" spans="2:6" ht="16.5" thickBot="1" x14ac:dyDescent="0.3">
      <c r="B9022" s="14">
        <v>46209</v>
      </c>
      <c r="C9022" s="15" t="s">
        <v>171</v>
      </c>
      <c r="D9022" s="16" t="s">
        <v>670</v>
      </c>
      <c r="E9022" s="17">
        <v>2</v>
      </c>
      <c r="F9022" s="18">
        <v>12</v>
      </c>
    </row>
    <row r="9023" spans="2:6" ht="16.5" thickBot="1" x14ac:dyDescent="0.3">
      <c r="B9023" s="14">
        <v>46209</v>
      </c>
      <c r="C9023" s="15" t="s">
        <v>172</v>
      </c>
      <c r="D9023" s="16" t="s">
        <v>643</v>
      </c>
      <c r="E9023" s="17">
        <v>1</v>
      </c>
      <c r="F9023" s="18">
        <v>5.7</v>
      </c>
    </row>
    <row r="9024" spans="2:6" ht="16.5" thickBot="1" x14ac:dyDescent="0.3">
      <c r="B9024" s="14">
        <v>46209</v>
      </c>
      <c r="C9024" s="15" t="s">
        <v>176</v>
      </c>
      <c r="D9024" s="16" t="s">
        <v>432</v>
      </c>
      <c r="E9024" s="17">
        <v>2</v>
      </c>
      <c r="F9024" s="18">
        <v>11.6</v>
      </c>
    </row>
    <row r="9025" spans="2:6" ht="16.5" thickBot="1" x14ac:dyDescent="0.3">
      <c r="B9025" s="14">
        <v>46209</v>
      </c>
      <c r="C9025" s="15" t="s">
        <v>195</v>
      </c>
      <c r="D9025" s="16" t="s">
        <v>451</v>
      </c>
      <c r="E9025" s="17">
        <v>7</v>
      </c>
      <c r="F9025" s="18">
        <v>40.6</v>
      </c>
    </row>
    <row r="9026" spans="2:6" ht="16.5" thickBot="1" x14ac:dyDescent="0.3">
      <c r="B9026" s="14">
        <v>46209</v>
      </c>
      <c r="C9026" s="15" t="s">
        <v>213</v>
      </c>
      <c r="D9026" s="16" t="s">
        <v>469</v>
      </c>
      <c r="E9026" s="17">
        <v>3</v>
      </c>
      <c r="F9026" s="18">
        <v>17.399999999999999</v>
      </c>
    </row>
    <row r="9027" spans="2:6" ht="16.5" thickBot="1" x14ac:dyDescent="0.3">
      <c r="B9027" s="14">
        <v>46209</v>
      </c>
      <c r="C9027" s="15" t="s">
        <v>216</v>
      </c>
      <c r="D9027" s="16" t="s">
        <v>472</v>
      </c>
      <c r="E9027" s="17">
        <v>2</v>
      </c>
      <c r="F9027" s="18">
        <v>12.6</v>
      </c>
    </row>
    <row r="9028" spans="2:6" ht="16.5" thickBot="1" x14ac:dyDescent="0.3">
      <c r="B9028" s="14">
        <v>46209</v>
      </c>
      <c r="C9028" s="15" t="s">
        <v>218</v>
      </c>
      <c r="D9028" s="16" t="s">
        <v>655</v>
      </c>
      <c r="E9028" s="17">
        <v>1</v>
      </c>
      <c r="F9028" s="18">
        <v>5.5</v>
      </c>
    </row>
    <row r="9029" spans="2:6" ht="16.5" thickBot="1" x14ac:dyDescent="0.3">
      <c r="B9029" s="14">
        <v>46209</v>
      </c>
      <c r="C9029" s="15" t="s">
        <v>219</v>
      </c>
      <c r="D9029" s="16" t="s">
        <v>475</v>
      </c>
      <c r="E9029" s="17">
        <v>2</v>
      </c>
      <c r="F9029" s="18">
        <v>12.6</v>
      </c>
    </row>
    <row r="9030" spans="2:6" ht="16.5" thickBot="1" x14ac:dyDescent="0.3">
      <c r="B9030" s="14">
        <v>46209</v>
      </c>
      <c r="C9030" s="15" t="s">
        <v>220</v>
      </c>
      <c r="D9030" s="16" t="s">
        <v>656</v>
      </c>
      <c r="E9030" s="17">
        <v>2</v>
      </c>
      <c r="F9030" s="18">
        <v>11</v>
      </c>
    </row>
    <row r="9031" spans="2:6" ht="16.5" thickBot="1" x14ac:dyDescent="0.3">
      <c r="B9031" s="14">
        <v>46209</v>
      </c>
      <c r="C9031" s="15" t="s">
        <v>223</v>
      </c>
      <c r="D9031" s="16" t="s">
        <v>479</v>
      </c>
      <c r="E9031" s="17">
        <v>2</v>
      </c>
      <c r="F9031" s="18">
        <v>11.6</v>
      </c>
    </row>
    <row r="9032" spans="2:6" ht="16.5" thickBot="1" x14ac:dyDescent="0.3">
      <c r="B9032" s="14">
        <v>46209</v>
      </c>
      <c r="C9032" s="15" t="s">
        <v>230</v>
      </c>
      <c r="D9032" s="16" t="s">
        <v>690</v>
      </c>
      <c r="E9032" s="17">
        <v>4</v>
      </c>
      <c r="F9032" s="18">
        <v>26</v>
      </c>
    </row>
    <row r="9033" spans="2:6" ht="16.5" thickBot="1" x14ac:dyDescent="0.3">
      <c r="B9033" s="14">
        <v>46209</v>
      </c>
      <c r="C9033" s="15" t="s">
        <v>231</v>
      </c>
      <c r="D9033" s="16" t="s">
        <v>487</v>
      </c>
      <c r="E9033" s="17">
        <v>2</v>
      </c>
      <c r="F9033" s="18">
        <v>13.6</v>
      </c>
    </row>
    <row r="9034" spans="2:6" ht="16.5" thickBot="1" x14ac:dyDescent="0.3">
      <c r="B9034" s="14">
        <v>46209</v>
      </c>
      <c r="C9034" s="15" t="s">
        <v>232</v>
      </c>
      <c r="D9034" s="16" t="s">
        <v>488</v>
      </c>
      <c r="E9034" s="17">
        <v>1</v>
      </c>
      <c r="F9034" s="18">
        <v>5.8</v>
      </c>
    </row>
    <row r="9035" spans="2:6" ht="16.5" thickBot="1" x14ac:dyDescent="0.3">
      <c r="B9035" s="14">
        <v>46209</v>
      </c>
      <c r="C9035" s="15" t="s">
        <v>233</v>
      </c>
      <c r="D9035" s="16" t="s">
        <v>709</v>
      </c>
      <c r="E9035" s="17">
        <v>1</v>
      </c>
      <c r="F9035" s="18">
        <v>5.5</v>
      </c>
    </row>
    <row r="9036" spans="2:6" ht="16.5" thickBot="1" x14ac:dyDescent="0.3">
      <c r="B9036" s="14">
        <v>46209</v>
      </c>
      <c r="C9036" s="15" t="s">
        <v>234</v>
      </c>
      <c r="D9036" s="16" t="s">
        <v>728</v>
      </c>
      <c r="E9036" s="17">
        <v>1</v>
      </c>
      <c r="F9036" s="18">
        <v>6.8</v>
      </c>
    </row>
    <row r="9037" spans="2:6" ht="16.5" thickBot="1" x14ac:dyDescent="0.3">
      <c r="B9037" s="14">
        <v>46209</v>
      </c>
      <c r="C9037" s="15" t="s">
        <v>235</v>
      </c>
      <c r="D9037" s="16" t="s">
        <v>702</v>
      </c>
      <c r="E9037" s="17">
        <v>1</v>
      </c>
      <c r="F9037" s="18">
        <v>5.8</v>
      </c>
    </row>
    <row r="9038" spans="2:6" ht="16.5" thickBot="1" x14ac:dyDescent="0.3">
      <c r="B9038" s="14">
        <v>46209</v>
      </c>
      <c r="C9038" s="15" t="s">
        <v>210</v>
      </c>
      <c r="D9038" s="16" t="s">
        <v>466</v>
      </c>
      <c r="E9038" s="17">
        <v>1</v>
      </c>
      <c r="F9038" s="18">
        <v>2.8</v>
      </c>
    </row>
    <row r="9039" spans="2:6" ht="16.5" thickBot="1" x14ac:dyDescent="0.3">
      <c r="B9039" s="14">
        <v>46209</v>
      </c>
      <c r="C9039" s="15" t="s">
        <v>203</v>
      </c>
      <c r="D9039" s="16" t="s">
        <v>694</v>
      </c>
      <c r="E9039" s="17">
        <v>1</v>
      </c>
      <c r="F9039" s="18">
        <v>8.3000000000000007</v>
      </c>
    </row>
    <row r="9040" spans="2:6" ht="16.5" thickBot="1" x14ac:dyDescent="0.3">
      <c r="B9040" s="14">
        <v>46209</v>
      </c>
      <c r="C9040" s="15">
        <v>10203</v>
      </c>
      <c r="D9040" s="16" t="s">
        <v>736</v>
      </c>
      <c r="E9040" s="17">
        <v>1</v>
      </c>
      <c r="F9040" s="18">
        <v>8.9</v>
      </c>
    </row>
    <row r="9041" spans="2:6" ht="16.5" thickBot="1" x14ac:dyDescent="0.3">
      <c r="B9041" s="14">
        <v>46209</v>
      </c>
      <c r="C9041" s="15">
        <v>10227</v>
      </c>
      <c r="D9041" s="16" t="s">
        <v>345</v>
      </c>
      <c r="E9041" s="17">
        <v>1</v>
      </c>
      <c r="F9041" s="18">
        <v>9</v>
      </c>
    </row>
    <row r="9042" spans="2:6" ht="16.5" thickBot="1" x14ac:dyDescent="0.3">
      <c r="B9042" s="14">
        <v>46209</v>
      </c>
      <c r="C9042" s="15" t="s">
        <v>116</v>
      </c>
      <c r="D9042" s="16" t="s">
        <v>665</v>
      </c>
      <c r="E9042" s="17">
        <v>2</v>
      </c>
      <c r="F9042" s="18">
        <v>11</v>
      </c>
    </row>
    <row r="9043" spans="2:6" ht="16.5" thickBot="1" x14ac:dyDescent="0.3">
      <c r="B9043" s="14">
        <v>46209</v>
      </c>
      <c r="C9043" s="15" t="s">
        <v>118</v>
      </c>
      <c r="D9043" s="16" t="s">
        <v>649</v>
      </c>
      <c r="E9043" s="17">
        <v>1</v>
      </c>
      <c r="F9043" s="18">
        <v>5.5</v>
      </c>
    </row>
    <row r="9044" spans="2:6" ht="16.5" thickBot="1" x14ac:dyDescent="0.3">
      <c r="B9044" s="14">
        <v>46209</v>
      </c>
      <c r="C9044" s="15" t="s">
        <v>119</v>
      </c>
      <c r="D9044" s="16" t="s">
        <v>657</v>
      </c>
      <c r="E9044" s="17">
        <v>1</v>
      </c>
      <c r="F9044" s="18">
        <v>5.5</v>
      </c>
    </row>
    <row r="9045" spans="2:6" ht="16.5" thickBot="1" x14ac:dyDescent="0.3">
      <c r="B9045" s="14">
        <v>46209</v>
      </c>
      <c r="C9045" s="15" t="s">
        <v>121</v>
      </c>
      <c r="D9045" s="16" t="s">
        <v>658</v>
      </c>
      <c r="E9045" s="17">
        <v>1</v>
      </c>
      <c r="F9045" s="18">
        <v>5.5</v>
      </c>
    </row>
    <row r="9046" spans="2:6" ht="16.5" thickBot="1" x14ac:dyDescent="0.3">
      <c r="B9046" s="14">
        <v>46209</v>
      </c>
      <c r="C9046" s="15" t="s">
        <v>122</v>
      </c>
      <c r="D9046" s="16" t="s">
        <v>650</v>
      </c>
      <c r="E9046" s="17">
        <v>2</v>
      </c>
      <c r="F9046" s="18">
        <v>11</v>
      </c>
    </row>
    <row r="9047" spans="2:6" ht="16.5" thickBot="1" x14ac:dyDescent="0.3">
      <c r="B9047" s="14">
        <v>46209</v>
      </c>
      <c r="C9047" s="15" t="s">
        <v>123</v>
      </c>
      <c r="D9047" s="16" t="s">
        <v>651</v>
      </c>
      <c r="E9047" s="17">
        <v>1</v>
      </c>
      <c r="F9047" s="18">
        <v>5.5</v>
      </c>
    </row>
    <row r="9048" spans="2:6" ht="16.5" thickBot="1" x14ac:dyDescent="0.3">
      <c r="B9048" s="14">
        <v>46209</v>
      </c>
      <c r="C9048" s="15" t="s">
        <v>131</v>
      </c>
      <c r="D9048" s="16" t="s">
        <v>387</v>
      </c>
      <c r="E9048" s="17">
        <v>2</v>
      </c>
      <c r="F9048" s="18">
        <v>11</v>
      </c>
    </row>
    <row r="9049" spans="2:6" ht="16.5" thickBot="1" x14ac:dyDescent="0.3">
      <c r="B9049" s="14">
        <v>46209</v>
      </c>
      <c r="C9049" s="15">
        <v>10009</v>
      </c>
      <c r="D9049" s="16" t="s">
        <v>660</v>
      </c>
      <c r="E9049" s="17">
        <v>1</v>
      </c>
      <c r="F9049" s="18">
        <v>1.5</v>
      </c>
    </row>
    <row r="9050" spans="2:6" ht="15.75" x14ac:dyDescent="0.25">
      <c r="B9050" s="22">
        <v>46209</v>
      </c>
      <c r="C9050" s="23">
        <v>922</v>
      </c>
      <c r="D9050" s="24" t="s">
        <v>8795</v>
      </c>
      <c r="E9050" s="25">
        <v>2</v>
      </c>
      <c r="F9050" s="26">
        <v>4</v>
      </c>
    </row>
    <row r="9051" spans="2:6" ht="16.5" thickBot="1" x14ac:dyDescent="0.3">
      <c r="B9051" s="14">
        <v>46210</v>
      </c>
      <c r="C9051" s="15" t="s">
        <v>103</v>
      </c>
      <c r="D9051" s="16" t="s">
        <v>653</v>
      </c>
      <c r="E9051" s="17">
        <v>3</v>
      </c>
      <c r="F9051" s="18">
        <v>17.399999999999999</v>
      </c>
    </row>
    <row r="9052" spans="2:6" ht="16.5" thickBot="1" x14ac:dyDescent="0.3">
      <c r="B9052" s="14">
        <v>46210</v>
      </c>
      <c r="C9052" s="15" t="s">
        <v>111</v>
      </c>
      <c r="D9052" s="16" t="s">
        <v>367</v>
      </c>
      <c r="E9052" s="17">
        <v>2</v>
      </c>
      <c r="F9052" s="18">
        <v>11.6</v>
      </c>
    </row>
    <row r="9053" spans="2:6" ht="16.5" thickBot="1" x14ac:dyDescent="0.3">
      <c r="B9053" s="14">
        <v>46210</v>
      </c>
      <c r="C9053" s="15" t="s">
        <v>130</v>
      </c>
      <c r="D9053" s="16" t="s">
        <v>386</v>
      </c>
      <c r="E9053" s="17">
        <v>1</v>
      </c>
      <c r="F9053" s="18">
        <v>5.8</v>
      </c>
    </row>
    <row r="9054" spans="2:6" ht="16.5" thickBot="1" x14ac:dyDescent="0.3">
      <c r="B9054" s="14">
        <v>46210</v>
      </c>
      <c r="C9054" s="15" t="s">
        <v>138</v>
      </c>
      <c r="D9054" s="16" t="s">
        <v>394</v>
      </c>
      <c r="E9054" s="17">
        <v>1</v>
      </c>
      <c r="F9054" s="18">
        <v>5.5</v>
      </c>
    </row>
    <row r="9055" spans="2:6" ht="16.5" thickBot="1" x14ac:dyDescent="0.3">
      <c r="B9055" s="14">
        <v>46210</v>
      </c>
      <c r="C9055" s="15" t="s">
        <v>139</v>
      </c>
      <c r="D9055" s="16" t="s">
        <v>395</v>
      </c>
      <c r="E9055" s="17">
        <v>2</v>
      </c>
      <c r="F9055" s="18">
        <v>11</v>
      </c>
    </row>
    <row r="9056" spans="2:6" ht="16.5" thickBot="1" x14ac:dyDescent="0.3">
      <c r="B9056" s="14">
        <v>46210</v>
      </c>
      <c r="C9056" s="15" t="s">
        <v>152</v>
      </c>
      <c r="D9056" s="16" t="s">
        <v>408</v>
      </c>
      <c r="E9056" s="17">
        <v>4</v>
      </c>
      <c r="F9056" s="18">
        <v>22</v>
      </c>
    </row>
    <row r="9057" spans="2:6" ht="16.5" thickBot="1" x14ac:dyDescent="0.3">
      <c r="B9057" s="14">
        <v>46210</v>
      </c>
      <c r="C9057" s="15" t="s">
        <v>157</v>
      </c>
      <c r="D9057" s="16" t="s">
        <v>413</v>
      </c>
      <c r="E9057" s="17">
        <v>1</v>
      </c>
      <c r="F9057" s="18">
        <v>6.5</v>
      </c>
    </row>
    <row r="9058" spans="2:6" ht="16.5" thickBot="1" x14ac:dyDescent="0.3">
      <c r="B9058" s="14">
        <v>46210</v>
      </c>
      <c r="C9058" s="15" t="s">
        <v>170</v>
      </c>
      <c r="D9058" s="16" t="s">
        <v>676</v>
      </c>
      <c r="E9058" s="17">
        <v>1</v>
      </c>
      <c r="F9058" s="18">
        <v>5.5</v>
      </c>
    </row>
    <row r="9059" spans="2:6" ht="16.5" thickBot="1" x14ac:dyDescent="0.3">
      <c r="B9059" s="14">
        <v>46210</v>
      </c>
      <c r="C9059" s="15" t="s">
        <v>176</v>
      </c>
      <c r="D9059" s="16" t="s">
        <v>432</v>
      </c>
      <c r="E9059" s="17">
        <v>1</v>
      </c>
      <c r="F9059" s="18">
        <v>5.8</v>
      </c>
    </row>
    <row r="9060" spans="2:6" ht="16.5" thickBot="1" x14ac:dyDescent="0.3">
      <c r="B9060" s="14">
        <v>46210</v>
      </c>
      <c r="C9060" s="15" t="s">
        <v>187</v>
      </c>
      <c r="D9060" s="16" t="s">
        <v>443</v>
      </c>
      <c r="E9060" s="17">
        <v>1</v>
      </c>
      <c r="F9060" s="18">
        <v>5.5</v>
      </c>
    </row>
    <row r="9061" spans="2:6" ht="16.5" thickBot="1" x14ac:dyDescent="0.3">
      <c r="B9061" s="14">
        <v>46210</v>
      </c>
      <c r="C9061" s="15" t="s">
        <v>195</v>
      </c>
      <c r="D9061" s="16" t="s">
        <v>451</v>
      </c>
      <c r="E9061" s="17">
        <v>6</v>
      </c>
      <c r="F9061" s="18">
        <v>34.799999999999997</v>
      </c>
    </row>
    <row r="9062" spans="2:6" ht="16.5" thickBot="1" x14ac:dyDescent="0.3">
      <c r="B9062" s="14">
        <v>46210</v>
      </c>
      <c r="C9062" s="15" t="s">
        <v>205</v>
      </c>
      <c r="D9062" s="16" t="s">
        <v>461</v>
      </c>
      <c r="E9062" s="17">
        <v>1</v>
      </c>
      <c r="F9062" s="18">
        <v>5.7</v>
      </c>
    </row>
    <row r="9063" spans="2:6" ht="16.5" thickBot="1" x14ac:dyDescent="0.3">
      <c r="B9063" s="14">
        <v>46210</v>
      </c>
      <c r="C9063" s="15" t="s">
        <v>215</v>
      </c>
      <c r="D9063" s="16" t="s">
        <v>471</v>
      </c>
      <c r="E9063" s="17">
        <v>4</v>
      </c>
      <c r="F9063" s="18">
        <v>27.2</v>
      </c>
    </row>
    <row r="9064" spans="2:6" ht="16.5" thickBot="1" x14ac:dyDescent="0.3">
      <c r="B9064" s="14">
        <v>46210</v>
      </c>
      <c r="C9064" s="15" t="s">
        <v>216</v>
      </c>
      <c r="D9064" s="16" t="s">
        <v>472</v>
      </c>
      <c r="E9064" s="17">
        <v>1</v>
      </c>
      <c r="F9064" s="18">
        <v>6.3</v>
      </c>
    </row>
    <row r="9065" spans="2:6" ht="16.5" thickBot="1" x14ac:dyDescent="0.3">
      <c r="B9065" s="14">
        <v>46210</v>
      </c>
      <c r="C9065" s="15" t="s">
        <v>218</v>
      </c>
      <c r="D9065" s="16" t="s">
        <v>655</v>
      </c>
      <c r="E9065" s="17">
        <v>1</v>
      </c>
      <c r="F9065" s="18">
        <v>5.5</v>
      </c>
    </row>
    <row r="9066" spans="2:6" ht="16.5" thickBot="1" x14ac:dyDescent="0.3">
      <c r="B9066" s="14">
        <v>46210</v>
      </c>
      <c r="C9066" s="15" t="s">
        <v>219</v>
      </c>
      <c r="D9066" s="16" t="s">
        <v>475</v>
      </c>
      <c r="E9066" s="17">
        <v>3</v>
      </c>
      <c r="F9066" s="18">
        <v>18.899999999999999</v>
      </c>
    </row>
    <row r="9067" spans="2:6" ht="16.5" thickBot="1" x14ac:dyDescent="0.3">
      <c r="B9067" s="14">
        <v>46210</v>
      </c>
      <c r="C9067" s="15" t="s">
        <v>220</v>
      </c>
      <c r="D9067" s="16" t="s">
        <v>656</v>
      </c>
      <c r="E9067" s="17">
        <v>8</v>
      </c>
      <c r="F9067" s="18">
        <v>44</v>
      </c>
    </row>
    <row r="9068" spans="2:6" ht="16.5" thickBot="1" x14ac:dyDescent="0.3">
      <c r="B9068" s="14">
        <v>46210</v>
      </c>
      <c r="C9068" s="15" t="s">
        <v>225</v>
      </c>
      <c r="D9068" s="16" t="s">
        <v>481</v>
      </c>
      <c r="E9068" s="17">
        <v>2</v>
      </c>
      <c r="F9068" s="18">
        <v>12.6</v>
      </c>
    </row>
    <row r="9069" spans="2:6" ht="16.5" thickBot="1" x14ac:dyDescent="0.3">
      <c r="B9069" s="14">
        <v>46210</v>
      </c>
      <c r="C9069" s="15" t="s">
        <v>226</v>
      </c>
      <c r="D9069" s="16" t="s">
        <v>482</v>
      </c>
      <c r="E9069" s="17">
        <v>2</v>
      </c>
      <c r="F9069" s="18">
        <v>11.6</v>
      </c>
    </row>
    <row r="9070" spans="2:6" ht="16.5" thickBot="1" x14ac:dyDescent="0.3">
      <c r="B9070" s="14">
        <v>46210</v>
      </c>
      <c r="C9070" s="15" t="s">
        <v>231</v>
      </c>
      <c r="D9070" s="16" t="s">
        <v>487</v>
      </c>
      <c r="E9070" s="17">
        <v>5</v>
      </c>
      <c r="F9070" s="18">
        <v>34</v>
      </c>
    </row>
    <row r="9071" spans="2:6" ht="16.5" thickBot="1" x14ac:dyDescent="0.3">
      <c r="B9071" s="14">
        <v>46210</v>
      </c>
      <c r="C9071" s="15" t="s">
        <v>232</v>
      </c>
      <c r="D9071" s="16" t="s">
        <v>488</v>
      </c>
      <c r="E9071" s="17">
        <v>1</v>
      </c>
      <c r="F9071" s="18">
        <v>5.8</v>
      </c>
    </row>
    <row r="9072" spans="2:6" ht="16.5" thickBot="1" x14ac:dyDescent="0.3">
      <c r="B9072" s="14">
        <v>46210</v>
      </c>
      <c r="C9072" s="15" t="s">
        <v>233</v>
      </c>
      <c r="D9072" s="16" t="s">
        <v>709</v>
      </c>
      <c r="E9072" s="17">
        <v>1</v>
      </c>
      <c r="F9072" s="18">
        <v>5.5</v>
      </c>
    </row>
    <row r="9073" spans="2:6" ht="16.5" thickBot="1" x14ac:dyDescent="0.3">
      <c r="B9073" s="14">
        <v>46210</v>
      </c>
      <c r="C9073" s="15" t="s">
        <v>234</v>
      </c>
      <c r="D9073" s="16" t="s">
        <v>728</v>
      </c>
      <c r="E9073" s="17">
        <v>1</v>
      </c>
      <c r="F9073" s="18">
        <v>6.8</v>
      </c>
    </row>
    <row r="9074" spans="2:6" ht="16.5" thickBot="1" x14ac:dyDescent="0.3">
      <c r="B9074" s="14">
        <v>46210</v>
      </c>
      <c r="C9074" s="15" t="s">
        <v>235</v>
      </c>
      <c r="D9074" s="16" t="s">
        <v>702</v>
      </c>
      <c r="E9074" s="17">
        <v>2</v>
      </c>
      <c r="F9074" s="18">
        <v>11.6</v>
      </c>
    </row>
    <row r="9075" spans="2:6" ht="16.5" thickBot="1" x14ac:dyDescent="0.3">
      <c r="B9075" s="14">
        <v>46210</v>
      </c>
      <c r="C9075" s="15" t="s">
        <v>210</v>
      </c>
      <c r="D9075" s="16" t="s">
        <v>466</v>
      </c>
      <c r="E9075" s="17">
        <v>1</v>
      </c>
      <c r="F9075" s="18">
        <v>2.8</v>
      </c>
    </row>
    <row r="9076" spans="2:6" ht="16.5" thickBot="1" x14ac:dyDescent="0.3">
      <c r="B9076" s="14">
        <v>46210</v>
      </c>
      <c r="C9076" s="15" t="s">
        <v>122</v>
      </c>
      <c r="D9076" s="16" t="s">
        <v>650</v>
      </c>
      <c r="E9076" s="17">
        <v>1</v>
      </c>
      <c r="F9076" s="18">
        <v>5.5</v>
      </c>
    </row>
    <row r="9077" spans="2:6" ht="16.5" thickBot="1" x14ac:dyDescent="0.3">
      <c r="B9077" s="14">
        <v>46210</v>
      </c>
      <c r="C9077" s="15" t="s">
        <v>131</v>
      </c>
      <c r="D9077" s="16" t="s">
        <v>387</v>
      </c>
      <c r="E9077" s="17">
        <v>3</v>
      </c>
      <c r="F9077" s="18">
        <v>16.5</v>
      </c>
    </row>
    <row r="9078" spans="2:6" ht="15.75" x14ac:dyDescent="0.25">
      <c r="B9078" s="22">
        <v>46210</v>
      </c>
      <c r="C9078" s="23">
        <v>10193</v>
      </c>
      <c r="D9078" s="24" t="s">
        <v>731</v>
      </c>
      <c r="E9078" s="25">
        <v>2</v>
      </c>
      <c r="F9078" s="26">
        <v>5</v>
      </c>
    </row>
    <row r="9079" spans="2:6" ht="16.5" thickBot="1" x14ac:dyDescent="0.3">
      <c r="B9079" s="14">
        <v>46211</v>
      </c>
      <c r="C9079" s="15" t="s">
        <v>103</v>
      </c>
      <c r="D9079" s="16" t="s">
        <v>653</v>
      </c>
      <c r="E9079" s="17">
        <v>1</v>
      </c>
      <c r="F9079" s="18">
        <v>5.8</v>
      </c>
    </row>
    <row r="9080" spans="2:6" ht="16.5" thickBot="1" x14ac:dyDescent="0.3">
      <c r="B9080" s="14">
        <v>46211</v>
      </c>
      <c r="C9080" s="15" t="s">
        <v>109</v>
      </c>
      <c r="D9080" s="16" t="s">
        <v>724</v>
      </c>
      <c r="E9080" s="17">
        <v>1</v>
      </c>
      <c r="F9080" s="18">
        <v>5.8</v>
      </c>
    </row>
    <row r="9081" spans="2:6" ht="16.5" thickBot="1" x14ac:dyDescent="0.3">
      <c r="B9081" s="14">
        <v>46211</v>
      </c>
      <c r="C9081" s="15" t="s">
        <v>111</v>
      </c>
      <c r="D9081" s="16" t="s">
        <v>367</v>
      </c>
      <c r="E9081" s="17">
        <v>2</v>
      </c>
      <c r="F9081" s="18">
        <v>11.6</v>
      </c>
    </row>
    <row r="9082" spans="2:6" ht="16.5" thickBot="1" x14ac:dyDescent="0.3">
      <c r="B9082" s="14">
        <v>46211</v>
      </c>
      <c r="C9082" s="15" t="s">
        <v>130</v>
      </c>
      <c r="D9082" s="16" t="s">
        <v>386</v>
      </c>
      <c r="E9082" s="17">
        <v>1</v>
      </c>
      <c r="F9082" s="18">
        <v>5.8</v>
      </c>
    </row>
    <row r="9083" spans="2:6" ht="16.5" thickBot="1" x14ac:dyDescent="0.3">
      <c r="B9083" s="14">
        <v>46211</v>
      </c>
      <c r="C9083" s="15" t="s">
        <v>138</v>
      </c>
      <c r="D9083" s="16" t="s">
        <v>394</v>
      </c>
      <c r="E9083" s="17">
        <v>1</v>
      </c>
      <c r="F9083" s="18">
        <v>5.5</v>
      </c>
    </row>
    <row r="9084" spans="2:6" ht="16.5" thickBot="1" x14ac:dyDescent="0.3">
      <c r="B9084" s="14">
        <v>46211</v>
      </c>
      <c r="C9084" s="15" t="s">
        <v>139</v>
      </c>
      <c r="D9084" s="16" t="s">
        <v>395</v>
      </c>
      <c r="E9084" s="17">
        <v>1</v>
      </c>
      <c r="F9084" s="18">
        <v>5.5</v>
      </c>
    </row>
    <row r="9085" spans="2:6" ht="16.5" thickBot="1" x14ac:dyDescent="0.3">
      <c r="B9085" s="14">
        <v>46211</v>
      </c>
      <c r="C9085" s="15" t="s">
        <v>157</v>
      </c>
      <c r="D9085" s="16" t="s">
        <v>413</v>
      </c>
      <c r="E9085" s="17">
        <v>2</v>
      </c>
      <c r="F9085" s="18">
        <v>13</v>
      </c>
    </row>
    <row r="9086" spans="2:6" ht="16.5" thickBot="1" x14ac:dyDescent="0.3">
      <c r="B9086" s="14">
        <v>46211</v>
      </c>
      <c r="C9086" s="15" t="s">
        <v>160</v>
      </c>
      <c r="D9086" s="16" t="s">
        <v>416</v>
      </c>
      <c r="E9086" s="17">
        <v>2</v>
      </c>
      <c r="F9086" s="18">
        <v>11.6</v>
      </c>
    </row>
    <row r="9087" spans="2:6" ht="16.5" thickBot="1" x14ac:dyDescent="0.3">
      <c r="B9087" s="14">
        <v>46211</v>
      </c>
      <c r="C9087" s="15" t="s">
        <v>171</v>
      </c>
      <c r="D9087" s="16" t="s">
        <v>670</v>
      </c>
      <c r="E9087" s="17">
        <v>1</v>
      </c>
      <c r="F9087" s="18">
        <v>6</v>
      </c>
    </row>
    <row r="9088" spans="2:6" ht="16.5" thickBot="1" x14ac:dyDescent="0.3">
      <c r="B9088" s="14">
        <v>46211</v>
      </c>
      <c r="C9088" s="15" t="s">
        <v>184</v>
      </c>
      <c r="D9088" s="16" t="s">
        <v>440</v>
      </c>
      <c r="E9088" s="17">
        <v>1</v>
      </c>
      <c r="F9088" s="18">
        <v>5.5</v>
      </c>
    </row>
    <row r="9089" spans="2:6" ht="16.5" thickBot="1" x14ac:dyDescent="0.3">
      <c r="B9089" s="14">
        <v>46211</v>
      </c>
      <c r="C9089" s="15" t="s">
        <v>192</v>
      </c>
      <c r="D9089" s="16" t="s">
        <v>448</v>
      </c>
      <c r="E9089" s="17">
        <v>1</v>
      </c>
      <c r="F9089" s="18">
        <v>5.5</v>
      </c>
    </row>
    <row r="9090" spans="2:6" ht="16.5" thickBot="1" x14ac:dyDescent="0.3">
      <c r="B9090" s="14">
        <v>46211</v>
      </c>
      <c r="C9090" s="15" t="s">
        <v>195</v>
      </c>
      <c r="D9090" s="16" t="s">
        <v>451</v>
      </c>
      <c r="E9090" s="17">
        <v>8</v>
      </c>
      <c r="F9090" s="18">
        <v>46.4</v>
      </c>
    </row>
    <row r="9091" spans="2:6" ht="16.5" thickBot="1" x14ac:dyDescent="0.3">
      <c r="B9091" s="14">
        <v>46211</v>
      </c>
      <c r="C9091" s="15" t="s">
        <v>201</v>
      </c>
      <c r="D9091" s="16" t="s">
        <v>664</v>
      </c>
      <c r="E9091" s="17">
        <v>1</v>
      </c>
      <c r="F9091" s="18">
        <v>5.8</v>
      </c>
    </row>
    <row r="9092" spans="2:6" ht="16.5" thickBot="1" x14ac:dyDescent="0.3">
      <c r="B9092" s="14">
        <v>46211</v>
      </c>
      <c r="C9092" s="15" t="s">
        <v>215</v>
      </c>
      <c r="D9092" s="16" t="s">
        <v>471</v>
      </c>
      <c r="E9092" s="17">
        <v>3</v>
      </c>
      <c r="F9092" s="18">
        <v>20.399999999999999</v>
      </c>
    </row>
    <row r="9093" spans="2:6" ht="16.5" thickBot="1" x14ac:dyDescent="0.3">
      <c r="B9093" s="14">
        <v>46211</v>
      </c>
      <c r="C9093" s="15" t="s">
        <v>216</v>
      </c>
      <c r="D9093" s="16" t="s">
        <v>472</v>
      </c>
      <c r="E9093" s="17">
        <v>1</v>
      </c>
      <c r="F9093" s="18">
        <v>6.3</v>
      </c>
    </row>
    <row r="9094" spans="2:6" ht="16.5" thickBot="1" x14ac:dyDescent="0.3">
      <c r="B9094" s="14">
        <v>46211</v>
      </c>
      <c r="C9094" s="15" t="s">
        <v>218</v>
      </c>
      <c r="D9094" s="16" t="s">
        <v>655</v>
      </c>
      <c r="E9094" s="17">
        <v>2</v>
      </c>
      <c r="F9094" s="18">
        <v>11</v>
      </c>
    </row>
    <row r="9095" spans="2:6" ht="16.5" thickBot="1" x14ac:dyDescent="0.3">
      <c r="B9095" s="14">
        <v>46211</v>
      </c>
      <c r="C9095" s="15" t="s">
        <v>219</v>
      </c>
      <c r="D9095" s="16" t="s">
        <v>475</v>
      </c>
      <c r="E9095" s="17">
        <v>4</v>
      </c>
      <c r="F9095" s="18">
        <v>25.2</v>
      </c>
    </row>
    <row r="9096" spans="2:6" ht="16.5" thickBot="1" x14ac:dyDescent="0.3">
      <c r="B9096" s="14">
        <v>46211</v>
      </c>
      <c r="C9096" s="15" t="s">
        <v>220</v>
      </c>
      <c r="D9096" s="16" t="s">
        <v>656</v>
      </c>
      <c r="E9096" s="17">
        <v>2</v>
      </c>
      <c r="F9096" s="18">
        <v>11</v>
      </c>
    </row>
    <row r="9097" spans="2:6" ht="16.5" thickBot="1" x14ac:dyDescent="0.3">
      <c r="B9097" s="14">
        <v>46211</v>
      </c>
      <c r="C9097" s="15" t="s">
        <v>225</v>
      </c>
      <c r="D9097" s="16" t="s">
        <v>481</v>
      </c>
      <c r="E9097" s="17">
        <v>1</v>
      </c>
      <c r="F9097" s="18">
        <v>6.3</v>
      </c>
    </row>
    <row r="9098" spans="2:6" ht="16.5" thickBot="1" x14ac:dyDescent="0.3">
      <c r="B9098" s="14">
        <v>46211</v>
      </c>
      <c r="C9098" s="15" t="s">
        <v>231</v>
      </c>
      <c r="D9098" s="16" t="s">
        <v>487</v>
      </c>
      <c r="E9098" s="17">
        <v>2</v>
      </c>
      <c r="F9098" s="18">
        <v>13.6</v>
      </c>
    </row>
    <row r="9099" spans="2:6" ht="16.5" thickBot="1" x14ac:dyDescent="0.3">
      <c r="B9099" s="14">
        <v>46211</v>
      </c>
      <c r="C9099" s="15" t="s">
        <v>232</v>
      </c>
      <c r="D9099" s="16" t="s">
        <v>488</v>
      </c>
      <c r="E9099" s="17">
        <v>2</v>
      </c>
      <c r="F9099" s="18">
        <v>11.6</v>
      </c>
    </row>
    <row r="9100" spans="2:6" ht="16.5" thickBot="1" x14ac:dyDescent="0.3">
      <c r="B9100" s="14">
        <v>46211</v>
      </c>
      <c r="C9100" s="15" t="s">
        <v>233</v>
      </c>
      <c r="D9100" s="16" t="s">
        <v>709</v>
      </c>
      <c r="E9100" s="17">
        <v>3</v>
      </c>
      <c r="F9100" s="18">
        <v>16.5</v>
      </c>
    </row>
    <row r="9101" spans="2:6" ht="16.5" thickBot="1" x14ac:dyDescent="0.3">
      <c r="B9101" s="14">
        <v>46211</v>
      </c>
      <c r="C9101" s="15" t="s">
        <v>236</v>
      </c>
      <c r="D9101" s="16" t="s">
        <v>644</v>
      </c>
      <c r="E9101" s="17">
        <v>1</v>
      </c>
      <c r="F9101" s="18">
        <v>6.5</v>
      </c>
    </row>
    <row r="9102" spans="2:6" ht="16.5" thickBot="1" x14ac:dyDescent="0.3">
      <c r="B9102" s="14">
        <v>46211</v>
      </c>
      <c r="C9102" s="15" t="s">
        <v>210</v>
      </c>
      <c r="D9102" s="16" t="s">
        <v>466</v>
      </c>
      <c r="E9102" s="17">
        <v>2</v>
      </c>
      <c r="F9102" s="18">
        <v>5.6</v>
      </c>
    </row>
    <row r="9103" spans="2:6" ht="16.5" thickBot="1" x14ac:dyDescent="0.3">
      <c r="B9103" s="14">
        <v>46211</v>
      </c>
      <c r="C9103" s="15" t="s">
        <v>204</v>
      </c>
      <c r="D9103" s="16" t="s">
        <v>668</v>
      </c>
      <c r="E9103" s="17">
        <v>1</v>
      </c>
      <c r="F9103" s="18">
        <v>8.3000000000000007</v>
      </c>
    </row>
    <row r="9104" spans="2:6" ht="16.5" thickBot="1" x14ac:dyDescent="0.3">
      <c r="B9104" s="14">
        <v>46211</v>
      </c>
      <c r="C9104" s="15" t="s">
        <v>116</v>
      </c>
      <c r="D9104" s="16" t="s">
        <v>665</v>
      </c>
      <c r="E9104" s="17">
        <v>1</v>
      </c>
      <c r="F9104" s="18">
        <v>5.5</v>
      </c>
    </row>
    <row r="9105" spans="2:6" ht="16.5" thickBot="1" x14ac:dyDescent="0.3">
      <c r="B9105" s="14">
        <v>46211</v>
      </c>
      <c r="C9105" s="15" t="s">
        <v>121</v>
      </c>
      <c r="D9105" s="16" t="s">
        <v>658</v>
      </c>
      <c r="E9105" s="17">
        <v>1</v>
      </c>
      <c r="F9105" s="18">
        <v>5.5</v>
      </c>
    </row>
    <row r="9106" spans="2:6" ht="16.5" thickBot="1" x14ac:dyDescent="0.3">
      <c r="B9106" s="14">
        <v>46211</v>
      </c>
      <c r="C9106" s="15" t="s">
        <v>122</v>
      </c>
      <c r="D9106" s="16" t="s">
        <v>650</v>
      </c>
      <c r="E9106" s="17">
        <v>1</v>
      </c>
      <c r="F9106" s="18">
        <v>5.5</v>
      </c>
    </row>
    <row r="9107" spans="2:6" ht="16.5" thickBot="1" x14ac:dyDescent="0.3">
      <c r="B9107" s="14">
        <v>46211</v>
      </c>
      <c r="C9107" s="15" t="s">
        <v>123</v>
      </c>
      <c r="D9107" s="16" t="s">
        <v>651</v>
      </c>
      <c r="E9107" s="17">
        <v>1</v>
      </c>
      <c r="F9107" s="18">
        <v>5.5</v>
      </c>
    </row>
    <row r="9108" spans="2:6" ht="16.5" thickBot="1" x14ac:dyDescent="0.3">
      <c r="B9108" s="14">
        <v>46211</v>
      </c>
      <c r="C9108" s="15" t="s">
        <v>131</v>
      </c>
      <c r="D9108" s="16" t="s">
        <v>387</v>
      </c>
      <c r="E9108" s="17">
        <v>5</v>
      </c>
      <c r="F9108" s="18">
        <v>27.5</v>
      </c>
    </row>
    <row r="9109" spans="2:6" ht="16.5" thickBot="1" x14ac:dyDescent="0.3">
      <c r="B9109" s="14">
        <v>46211</v>
      </c>
      <c r="C9109" s="15" t="s">
        <v>140</v>
      </c>
      <c r="D9109" s="16" t="s">
        <v>396</v>
      </c>
      <c r="E9109" s="17">
        <v>2</v>
      </c>
      <c r="F9109" s="18">
        <v>10</v>
      </c>
    </row>
    <row r="9110" spans="2:6" ht="16.5" thickBot="1" x14ac:dyDescent="0.3">
      <c r="B9110" s="14">
        <v>46211</v>
      </c>
      <c r="C9110" s="15" t="s">
        <v>144</v>
      </c>
      <c r="D9110" s="16" t="s">
        <v>400</v>
      </c>
      <c r="E9110" s="17">
        <v>1</v>
      </c>
      <c r="F9110" s="18">
        <v>5</v>
      </c>
    </row>
    <row r="9111" spans="2:6" ht="15.75" x14ac:dyDescent="0.25">
      <c r="B9111" s="22">
        <v>46211</v>
      </c>
      <c r="C9111" s="23">
        <v>10009</v>
      </c>
      <c r="D9111" s="24" t="s">
        <v>660</v>
      </c>
      <c r="E9111" s="25">
        <v>1</v>
      </c>
      <c r="F9111" s="26">
        <v>1.5</v>
      </c>
    </row>
    <row r="9112" spans="2:6" ht="16.5" thickBot="1" x14ac:dyDescent="0.3">
      <c r="B9112" s="14">
        <v>46212</v>
      </c>
      <c r="C9112" s="15" t="s">
        <v>103</v>
      </c>
      <c r="D9112" s="16" t="s">
        <v>653</v>
      </c>
      <c r="E9112" s="17">
        <v>1</v>
      </c>
      <c r="F9112" s="18">
        <v>5.8</v>
      </c>
    </row>
    <row r="9113" spans="2:6" ht="16.5" thickBot="1" x14ac:dyDescent="0.3">
      <c r="B9113" s="14">
        <v>46212</v>
      </c>
      <c r="C9113" s="15" t="s">
        <v>109</v>
      </c>
      <c r="D9113" s="16" t="s">
        <v>724</v>
      </c>
      <c r="E9113" s="17">
        <v>1</v>
      </c>
      <c r="F9113" s="18">
        <v>5.8</v>
      </c>
    </row>
    <row r="9114" spans="2:6" ht="16.5" thickBot="1" x14ac:dyDescent="0.3">
      <c r="B9114" s="14">
        <v>46212</v>
      </c>
      <c r="C9114" s="15" t="s">
        <v>111</v>
      </c>
      <c r="D9114" s="16" t="s">
        <v>367</v>
      </c>
      <c r="E9114" s="17">
        <v>1</v>
      </c>
      <c r="F9114" s="18">
        <v>5.8</v>
      </c>
    </row>
    <row r="9115" spans="2:6" ht="16.5" thickBot="1" x14ac:dyDescent="0.3">
      <c r="B9115" s="14">
        <v>46212</v>
      </c>
      <c r="C9115" s="15" t="s">
        <v>115</v>
      </c>
      <c r="D9115" s="16" t="s">
        <v>640</v>
      </c>
      <c r="E9115" s="17">
        <v>1</v>
      </c>
      <c r="F9115" s="18">
        <v>5.8</v>
      </c>
    </row>
    <row r="9116" spans="2:6" ht="16.5" thickBot="1" x14ac:dyDescent="0.3">
      <c r="B9116" s="14">
        <v>46212</v>
      </c>
      <c r="C9116" s="15" t="s">
        <v>130</v>
      </c>
      <c r="D9116" s="16" t="s">
        <v>386</v>
      </c>
      <c r="E9116" s="17">
        <v>1</v>
      </c>
      <c r="F9116" s="18">
        <v>5.8</v>
      </c>
    </row>
    <row r="9117" spans="2:6" ht="16.5" thickBot="1" x14ac:dyDescent="0.3">
      <c r="B9117" s="14">
        <v>46212</v>
      </c>
      <c r="C9117" s="15" t="s">
        <v>138</v>
      </c>
      <c r="D9117" s="16" t="s">
        <v>394</v>
      </c>
      <c r="E9117" s="17">
        <v>1</v>
      </c>
      <c r="F9117" s="18">
        <v>5.5</v>
      </c>
    </row>
    <row r="9118" spans="2:6" ht="16.5" thickBot="1" x14ac:dyDescent="0.3">
      <c r="B9118" s="14">
        <v>46212</v>
      </c>
      <c r="C9118" s="15" t="s">
        <v>157</v>
      </c>
      <c r="D9118" s="16" t="s">
        <v>413</v>
      </c>
      <c r="E9118" s="17">
        <v>6</v>
      </c>
      <c r="F9118" s="18">
        <v>39</v>
      </c>
    </row>
    <row r="9119" spans="2:6" ht="16.5" thickBot="1" x14ac:dyDescent="0.3">
      <c r="B9119" s="14">
        <v>46212</v>
      </c>
      <c r="C9119" s="15" t="s">
        <v>160</v>
      </c>
      <c r="D9119" s="16" t="s">
        <v>416</v>
      </c>
      <c r="E9119" s="17">
        <v>1</v>
      </c>
      <c r="F9119" s="18">
        <v>5.8</v>
      </c>
    </row>
    <row r="9120" spans="2:6" ht="16.5" thickBot="1" x14ac:dyDescent="0.3">
      <c r="B9120" s="14">
        <v>46212</v>
      </c>
      <c r="C9120" s="15" t="s">
        <v>170</v>
      </c>
      <c r="D9120" s="16" t="s">
        <v>676</v>
      </c>
      <c r="E9120" s="17">
        <v>1</v>
      </c>
      <c r="F9120" s="18">
        <v>5.5</v>
      </c>
    </row>
    <row r="9121" spans="2:6" ht="16.5" thickBot="1" x14ac:dyDescent="0.3">
      <c r="B9121" s="14">
        <v>46212</v>
      </c>
      <c r="C9121" s="15" t="s">
        <v>181</v>
      </c>
      <c r="D9121" s="16" t="s">
        <v>704</v>
      </c>
      <c r="E9121" s="17">
        <v>1</v>
      </c>
      <c r="F9121" s="18">
        <v>5.5</v>
      </c>
    </row>
    <row r="9122" spans="2:6" ht="16.5" thickBot="1" x14ac:dyDescent="0.3">
      <c r="B9122" s="14">
        <v>46212</v>
      </c>
      <c r="C9122" s="15" t="s">
        <v>184</v>
      </c>
      <c r="D9122" s="16" t="s">
        <v>440</v>
      </c>
      <c r="E9122" s="17">
        <v>1</v>
      </c>
      <c r="F9122" s="18">
        <v>5.5</v>
      </c>
    </row>
    <row r="9123" spans="2:6" ht="16.5" thickBot="1" x14ac:dyDescent="0.3">
      <c r="B9123" s="14">
        <v>46212</v>
      </c>
      <c r="C9123" s="15" t="s">
        <v>195</v>
      </c>
      <c r="D9123" s="16" t="s">
        <v>451</v>
      </c>
      <c r="E9123" s="17">
        <v>6</v>
      </c>
      <c r="F9123" s="18">
        <v>34.799999999999997</v>
      </c>
    </row>
    <row r="9124" spans="2:6" ht="16.5" thickBot="1" x14ac:dyDescent="0.3">
      <c r="B9124" s="14">
        <v>46212</v>
      </c>
      <c r="C9124" s="15" t="s">
        <v>214</v>
      </c>
      <c r="D9124" s="16" t="s">
        <v>654</v>
      </c>
      <c r="E9124" s="17">
        <v>1</v>
      </c>
      <c r="F9124" s="18">
        <v>5.8</v>
      </c>
    </row>
    <row r="9125" spans="2:6" ht="16.5" thickBot="1" x14ac:dyDescent="0.3">
      <c r="B9125" s="14">
        <v>46212</v>
      </c>
      <c r="C9125" s="15" t="s">
        <v>216</v>
      </c>
      <c r="D9125" s="16" t="s">
        <v>472</v>
      </c>
      <c r="E9125" s="17">
        <v>3</v>
      </c>
      <c r="F9125" s="18">
        <v>18.899999999999999</v>
      </c>
    </row>
    <row r="9126" spans="2:6" ht="16.5" thickBot="1" x14ac:dyDescent="0.3">
      <c r="B9126" s="14">
        <v>46212</v>
      </c>
      <c r="C9126" s="15" t="s">
        <v>219</v>
      </c>
      <c r="D9126" s="16" t="s">
        <v>475</v>
      </c>
      <c r="E9126" s="17">
        <v>1</v>
      </c>
      <c r="F9126" s="18">
        <v>6.3</v>
      </c>
    </row>
    <row r="9127" spans="2:6" ht="16.5" thickBot="1" x14ac:dyDescent="0.3">
      <c r="B9127" s="14">
        <v>46212</v>
      </c>
      <c r="C9127" s="15" t="s">
        <v>220</v>
      </c>
      <c r="D9127" s="16" t="s">
        <v>656</v>
      </c>
      <c r="E9127" s="17">
        <v>4</v>
      </c>
      <c r="F9127" s="18">
        <v>22</v>
      </c>
    </row>
    <row r="9128" spans="2:6" ht="16.5" thickBot="1" x14ac:dyDescent="0.3">
      <c r="B9128" s="14">
        <v>46212</v>
      </c>
      <c r="C9128" s="15" t="s">
        <v>225</v>
      </c>
      <c r="D9128" s="16" t="s">
        <v>481</v>
      </c>
      <c r="E9128" s="17">
        <v>3</v>
      </c>
      <c r="F9128" s="18">
        <v>18.899999999999999</v>
      </c>
    </row>
    <row r="9129" spans="2:6" ht="16.5" thickBot="1" x14ac:dyDescent="0.3">
      <c r="B9129" s="14">
        <v>46212</v>
      </c>
      <c r="C9129" s="15" t="s">
        <v>226</v>
      </c>
      <c r="D9129" s="16" t="s">
        <v>482</v>
      </c>
      <c r="E9129" s="17">
        <v>2</v>
      </c>
      <c r="F9129" s="18">
        <v>11.6</v>
      </c>
    </row>
    <row r="9130" spans="2:6" ht="16.5" thickBot="1" x14ac:dyDescent="0.3">
      <c r="B9130" s="14">
        <v>46212</v>
      </c>
      <c r="C9130" s="15" t="s">
        <v>227</v>
      </c>
      <c r="D9130" s="16" t="s">
        <v>483</v>
      </c>
      <c r="E9130" s="17">
        <v>1</v>
      </c>
      <c r="F9130" s="18">
        <v>6.5</v>
      </c>
    </row>
    <row r="9131" spans="2:6" ht="16.5" thickBot="1" x14ac:dyDescent="0.3">
      <c r="B9131" s="14">
        <v>46212</v>
      </c>
      <c r="C9131" s="15" t="s">
        <v>231</v>
      </c>
      <c r="D9131" s="16" t="s">
        <v>487</v>
      </c>
      <c r="E9131" s="17">
        <v>4</v>
      </c>
      <c r="F9131" s="18">
        <v>27.2</v>
      </c>
    </row>
    <row r="9132" spans="2:6" ht="16.5" thickBot="1" x14ac:dyDescent="0.3">
      <c r="B9132" s="14">
        <v>46212</v>
      </c>
      <c r="C9132" s="15" t="s">
        <v>233</v>
      </c>
      <c r="D9132" s="16" t="s">
        <v>709</v>
      </c>
      <c r="E9132" s="17">
        <v>1</v>
      </c>
      <c r="F9132" s="18">
        <v>5.5</v>
      </c>
    </row>
    <row r="9133" spans="2:6" ht="16.5" thickBot="1" x14ac:dyDescent="0.3">
      <c r="B9133" s="14">
        <v>46212</v>
      </c>
      <c r="C9133" s="15" t="s">
        <v>234</v>
      </c>
      <c r="D9133" s="16" t="s">
        <v>728</v>
      </c>
      <c r="E9133" s="17">
        <v>1</v>
      </c>
      <c r="F9133" s="18">
        <v>6.8</v>
      </c>
    </row>
    <row r="9134" spans="2:6" ht="16.5" thickBot="1" x14ac:dyDescent="0.3">
      <c r="B9134" s="14">
        <v>46212</v>
      </c>
      <c r="C9134" s="15" t="s">
        <v>210</v>
      </c>
      <c r="D9134" s="16" t="s">
        <v>466</v>
      </c>
      <c r="E9134" s="17">
        <v>1</v>
      </c>
      <c r="F9134" s="18">
        <v>2.8</v>
      </c>
    </row>
    <row r="9135" spans="2:6" ht="16.5" thickBot="1" x14ac:dyDescent="0.3">
      <c r="B9135" s="14">
        <v>46212</v>
      </c>
      <c r="C9135" s="15" t="s">
        <v>203</v>
      </c>
      <c r="D9135" s="16" t="s">
        <v>694</v>
      </c>
      <c r="E9135" s="17">
        <v>1</v>
      </c>
      <c r="F9135" s="18">
        <v>8.3000000000000007</v>
      </c>
    </row>
    <row r="9136" spans="2:6" ht="16.5" thickBot="1" x14ac:dyDescent="0.3">
      <c r="B9136" s="14">
        <v>46212</v>
      </c>
      <c r="C9136" s="15" t="s">
        <v>119</v>
      </c>
      <c r="D9136" s="16" t="s">
        <v>657</v>
      </c>
      <c r="E9136" s="17">
        <v>2</v>
      </c>
      <c r="F9136" s="18">
        <v>11</v>
      </c>
    </row>
    <row r="9137" spans="2:6" ht="16.5" thickBot="1" x14ac:dyDescent="0.3">
      <c r="B9137" s="14">
        <v>46212</v>
      </c>
      <c r="C9137" s="15" t="s">
        <v>122</v>
      </c>
      <c r="D9137" s="16" t="s">
        <v>650</v>
      </c>
      <c r="E9137" s="17">
        <v>1</v>
      </c>
      <c r="F9137" s="18">
        <v>5.5</v>
      </c>
    </row>
    <row r="9138" spans="2:6" ht="16.5" thickBot="1" x14ac:dyDescent="0.3">
      <c r="B9138" s="14">
        <v>46212</v>
      </c>
      <c r="C9138" s="15" t="s">
        <v>123</v>
      </c>
      <c r="D9138" s="16" t="s">
        <v>651</v>
      </c>
      <c r="E9138" s="17">
        <v>11</v>
      </c>
      <c r="F9138" s="18">
        <v>60.5</v>
      </c>
    </row>
    <row r="9139" spans="2:6" ht="16.5" thickBot="1" x14ac:dyDescent="0.3">
      <c r="B9139" s="14">
        <v>46212</v>
      </c>
      <c r="C9139" s="15" t="s">
        <v>131</v>
      </c>
      <c r="D9139" s="16" t="s">
        <v>387</v>
      </c>
      <c r="E9139" s="17">
        <v>1</v>
      </c>
      <c r="F9139" s="18">
        <v>5.5</v>
      </c>
    </row>
    <row r="9140" spans="2:6" ht="16.5" thickBot="1" x14ac:dyDescent="0.3">
      <c r="B9140" s="14">
        <v>46212</v>
      </c>
      <c r="C9140" s="15" t="s">
        <v>140</v>
      </c>
      <c r="D9140" s="16" t="s">
        <v>396</v>
      </c>
      <c r="E9140" s="17">
        <v>2</v>
      </c>
      <c r="F9140" s="18">
        <v>10</v>
      </c>
    </row>
    <row r="9141" spans="2:6" ht="16.5" thickBot="1" x14ac:dyDescent="0.3">
      <c r="B9141" s="14">
        <v>46212</v>
      </c>
      <c r="C9141" s="15" t="s">
        <v>153</v>
      </c>
      <c r="D9141" s="16" t="s">
        <v>685</v>
      </c>
      <c r="E9141" s="17">
        <v>1</v>
      </c>
      <c r="F9141" s="18">
        <v>4.5</v>
      </c>
    </row>
    <row r="9142" spans="2:6" ht="16.5" thickBot="1" x14ac:dyDescent="0.3">
      <c r="B9142" s="14">
        <v>46212</v>
      </c>
      <c r="C9142" s="15">
        <v>10224</v>
      </c>
      <c r="D9142" s="16" t="s">
        <v>743</v>
      </c>
      <c r="E9142" s="17">
        <v>1</v>
      </c>
      <c r="F9142" s="18">
        <v>1.2</v>
      </c>
    </row>
    <row r="9143" spans="2:6" ht="15.75" x14ac:dyDescent="0.25">
      <c r="B9143" s="22">
        <v>46212</v>
      </c>
      <c r="C9143" s="23">
        <v>913</v>
      </c>
      <c r="D9143" s="24" t="s">
        <v>8768</v>
      </c>
      <c r="E9143" s="25">
        <v>1</v>
      </c>
      <c r="F9143" s="26">
        <v>1.5</v>
      </c>
    </row>
    <row r="9144" spans="2:6" ht="16.5" thickBot="1" x14ac:dyDescent="0.3">
      <c r="B9144" s="14">
        <v>46213</v>
      </c>
      <c r="C9144" s="15" t="s">
        <v>103</v>
      </c>
      <c r="D9144" s="16" t="s">
        <v>653</v>
      </c>
      <c r="E9144" s="17">
        <v>1</v>
      </c>
      <c r="F9144" s="18">
        <v>5.8</v>
      </c>
    </row>
    <row r="9145" spans="2:6" ht="16.5" thickBot="1" x14ac:dyDescent="0.3">
      <c r="B9145" s="14">
        <v>46213</v>
      </c>
      <c r="C9145" s="15" t="s">
        <v>108</v>
      </c>
      <c r="D9145" s="16" t="s">
        <v>364</v>
      </c>
      <c r="E9145" s="17">
        <v>2</v>
      </c>
      <c r="F9145" s="18">
        <v>11</v>
      </c>
    </row>
    <row r="9146" spans="2:6" ht="16.5" thickBot="1" x14ac:dyDescent="0.3">
      <c r="B9146" s="14">
        <v>46213</v>
      </c>
      <c r="C9146" s="15" t="s">
        <v>110</v>
      </c>
      <c r="D9146" s="16" t="s">
        <v>667</v>
      </c>
      <c r="E9146" s="17">
        <v>3</v>
      </c>
      <c r="F9146" s="18">
        <v>17.399999999999999</v>
      </c>
    </row>
    <row r="9147" spans="2:6" ht="16.5" thickBot="1" x14ac:dyDescent="0.3">
      <c r="B9147" s="14">
        <v>46213</v>
      </c>
      <c r="C9147" s="15" t="s">
        <v>111</v>
      </c>
      <c r="D9147" s="16" t="s">
        <v>367</v>
      </c>
      <c r="E9147" s="17">
        <v>2</v>
      </c>
      <c r="F9147" s="18">
        <v>11.6</v>
      </c>
    </row>
    <row r="9148" spans="2:6" ht="16.5" thickBot="1" x14ac:dyDescent="0.3">
      <c r="B9148" s="14">
        <v>46213</v>
      </c>
      <c r="C9148" s="15" t="s">
        <v>130</v>
      </c>
      <c r="D9148" s="16" t="s">
        <v>386</v>
      </c>
      <c r="E9148" s="17">
        <v>4</v>
      </c>
      <c r="F9148" s="18">
        <v>23.2</v>
      </c>
    </row>
    <row r="9149" spans="2:6" ht="16.5" thickBot="1" x14ac:dyDescent="0.3">
      <c r="B9149" s="14">
        <v>46213</v>
      </c>
      <c r="C9149" s="15" t="s">
        <v>138</v>
      </c>
      <c r="D9149" s="16" t="s">
        <v>394</v>
      </c>
      <c r="E9149" s="17">
        <v>1</v>
      </c>
      <c r="F9149" s="18">
        <v>5.5</v>
      </c>
    </row>
    <row r="9150" spans="2:6" ht="16.5" thickBot="1" x14ac:dyDescent="0.3">
      <c r="B9150" s="14">
        <v>46213</v>
      </c>
      <c r="C9150" s="15" t="s">
        <v>139</v>
      </c>
      <c r="D9150" s="16" t="s">
        <v>395</v>
      </c>
      <c r="E9150" s="17">
        <v>1</v>
      </c>
      <c r="F9150" s="18">
        <v>5.5</v>
      </c>
    </row>
    <row r="9151" spans="2:6" ht="16.5" thickBot="1" x14ac:dyDescent="0.3">
      <c r="B9151" s="14">
        <v>46213</v>
      </c>
      <c r="C9151" s="15" t="s">
        <v>183</v>
      </c>
      <c r="D9151" s="16" t="s">
        <v>439</v>
      </c>
      <c r="E9151" s="17">
        <v>3</v>
      </c>
      <c r="F9151" s="18">
        <v>16.5</v>
      </c>
    </row>
    <row r="9152" spans="2:6" ht="16.5" thickBot="1" x14ac:dyDescent="0.3">
      <c r="B9152" s="14">
        <v>46213</v>
      </c>
      <c r="C9152" s="15" t="s">
        <v>187</v>
      </c>
      <c r="D9152" s="16" t="s">
        <v>443</v>
      </c>
      <c r="E9152" s="17">
        <v>1</v>
      </c>
      <c r="F9152" s="18">
        <v>5.5</v>
      </c>
    </row>
    <row r="9153" spans="2:6" ht="16.5" thickBot="1" x14ac:dyDescent="0.3">
      <c r="B9153" s="14">
        <v>46213</v>
      </c>
      <c r="C9153" s="15" t="s">
        <v>195</v>
      </c>
      <c r="D9153" s="16" t="s">
        <v>451</v>
      </c>
      <c r="E9153" s="17">
        <v>6</v>
      </c>
      <c r="F9153" s="18">
        <v>34.799999999999997</v>
      </c>
    </row>
    <row r="9154" spans="2:6" ht="16.5" thickBot="1" x14ac:dyDescent="0.3">
      <c r="B9154" s="14">
        <v>46213</v>
      </c>
      <c r="C9154" s="15" t="s">
        <v>216</v>
      </c>
      <c r="D9154" s="16" t="s">
        <v>472</v>
      </c>
      <c r="E9154" s="17">
        <v>1</v>
      </c>
      <c r="F9154" s="18">
        <v>6.3</v>
      </c>
    </row>
    <row r="9155" spans="2:6" ht="16.5" thickBot="1" x14ac:dyDescent="0.3">
      <c r="B9155" s="14">
        <v>46213</v>
      </c>
      <c r="C9155" s="15" t="s">
        <v>218</v>
      </c>
      <c r="D9155" s="16" t="s">
        <v>655</v>
      </c>
      <c r="E9155" s="17">
        <v>5</v>
      </c>
      <c r="F9155" s="18">
        <v>27.5</v>
      </c>
    </row>
    <row r="9156" spans="2:6" ht="16.5" thickBot="1" x14ac:dyDescent="0.3">
      <c r="B9156" s="14">
        <v>46213</v>
      </c>
      <c r="C9156" s="15" t="s">
        <v>219</v>
      </c>
      <c r="D9156" s="16" t="s">
        <v>475</v>
      </c>
      <c r="E9156" s="17">
        <v>3</v>
      </c>
      <c r="F9156" s="18">
        <v>18.899999999999999</v>
      </c>
    </row>
    <row r="9157" spans="2:6" ht="16.5" thickBot="1" x14ac:dyDescent="0.3">
      <c r="B9157" s="14">
        <v>46213</v>
      </c>
      <c r="C9157" s="15" t="s">
        <v>225</v>
      </c>
      <c r="D9157" s="16" t="s">
        <v>481</v>
      </c>
      <c r="E9157" s="17">
        <v>1</v>
      </c>
      <c r="F9157" s="18">
        <v>6.3</v>
      </c>
    </row>
    <row r="9158" spans="2:6" ht="16.5" thickBot="1" x14ac:dyDescent="0.3">
      <c r="B9158" s="14">
        <v>46213</v>
      </c>
      <c r="C9158" s="15" t="s">
        <v>226</v>
      </c>
      <c r="D9158" s="16" t="s">
        <v>482</v>
      </c>
      <c r="E9158" s="17">
        <v>1</v>
      </c>
      <c r="F9158" s="18">
        <v>5.8</v>
      </c>
    </row>
    <row r="9159" spans="2:6" ht="16.5" thickBot="1" x14ac:dyDescent="0.3">
      <c r="B9159" s="14">
        <v>46213</v>
      </c>
      <c r="C9159" s="15" t="s">
        <v>231</v>
      </c>
      <c r="D9159" s="16" t="s">
        <v>487</v>
      </c>
      <c r="E9159" s="17">
        <v>1</v>
      </c>
      <c r="F9159" s="18">
        <v>6.8</v>
      </c>
    </row>
    <row r="9160" spans="2:6" ht="16.5" thickBot="1" x14ac:dyDescent="0.3">
      <c r="B9160" s="14">
        <v>46213</v>
      </c>
      <c r="C9160" s="15" t="s">
        <v>232</v>
      </c>
      <c r="D9160" s="16" t="s">
        <v>488</v>
      </c>
      <c r="E9160" s="17">
        <v>1</v>
      </c>
      <c r="F9160" s="18">
        <v>5.8</v>
      </c>
    </row>
    <row r="9161" spans="2:6" ht="16.5" thickBot="1" x14ac:dyDescent="0.3">
      <c r="B9161" s="14">
        <v>46213</v>
      </c>
      <c r="C9161" s="15" t="s">
        <v>233</v>
      </c>
      <c r="D9161" s="16" t="s">
        <v>709</v>
      </c>
      <c r="E9161" s="17">
        <v>2</v>
      </c>
      <c r="F9161" s="18">
        <v>11</v>
      </c>
    </row>
    <row r="9162" spans="2:6" ht="16.5" thickBot="1" x14ac:dyDescent="0.3">
      <c r="B9162" s="14">
        <v>46213</v>
      </c>
      <c r="C9162" s="15" t="s">
        <v>234</v>
      </c>
      <c r="D9162" s="16" t="s">
        <v>728</v>
      </c>
      <c r="E9162" s="17">
        <v>1</v>
      </c>
      <c r="F9162" s="18">
        <v>6.8</v>
      </c>
    </row>
    <row r="9163" spans="2:6" ht="16.5" thickBot="1" x14ac:dyDescent="0.3">
      <c r="B9163" s="14">
        <v>46213</v>
      </c>
      <c r="C9163" s="15" t="s">
        <v>235</v>
      </c>
      <c r="D9163" s="16" t="s">
        <v>702</v>
      </c>
      <c r="E9163" s="17">
        <v>1</v>
      </c>
      <c r="F9163" s="18">
        <v>5.8</v>
      </c>
    </row>
    <row r="9164" spans="2:6" ht="16.5" thickBot="1" x14ac:dyDescent="0.3">
      <c r="B9164" s="14">
        <v>46213</v>
      </c>
      <c r="C9164" s="15" t="s">
        <v>203</v>
      </c>
      <c r="D9164" s="16" t="s">
        <v>694</v>
      </c>
      <c r="E9164" s="17">
        <v>1</v>
      </c>
      <c r="F9164" s="18">
        <v>8.3000000000000007</v>
      </c>
    </row>
    <row r="9165" spans="2:6" ht="32.25" thickBot="1" x14ac:dyDescent="0.3">
      <c r="B9165" s="14">
        <v>46213</v>
      </c>
      <c r="C9165" s="15">
        <v>10030</v>
      </c>
      <c r="D9165" s="16" t="s">
        <v>715</v>
      </c>
      <c r="E9165" s="17">
        <v>1</v>
      </c>
      <c r="F9165" s="18">
        <v>7.9</v>
      </c>
    </row>
    <row r="9166" spans="2:6" ht="16.5" thickBot="1" x14ac:dyDescent="0.3">
      <c r="B9166" s="14">
        <v>46213</v>
      </c>
      <c r="C9166" s="15">
        <v>10037</v>
      </c>
      <c r="D9166" s="16" t="s">
        <v>763</v>
      </c>
      <c r="E9166" s="17">
        <v>1</v>
      </c>
      <c r="F9166" s="18">
        <v>8.9</v>
      </c>
    </row>
    <row r="9167" spans="2:6" ht="16.5" thickBot="1" x14ac:dyDescent="0.3">
      <c r="B9167" s="14">
        <v>46213</v>
      </c>
      <c r="C9167" s="15">
        <v>10227</v>
      </c>
      <c r="D9167" s="16" t="s">
        <v>345</v>
      </c>
      <c r="E9167" s="17">
        <v>1</v>
      </c>
      <c r="F9167" s="18">
        <v>9</v>
      </c>
    </row>
    <row r="9168" spans="2:6" ht="16.5" thickBot="1" x14ac:dyDescent="0.3">
      <c r="B9168" s="14">
        <v>46213</v>
      </c>
      <c r="C9168" s="15" t="s">
        <v>116</v>
      </c>
      <c r="D9168" s="16" t="s">
        <v>665</v>
      </c>
      <c r="E9168" s="17">
        <v>1</v>
      </c>
      <c r="F9168" s="18">
        <v>5.5</v>
      </c>
    </row>
    <row r="9169" spans="2:6" ht="16.5" thickBot="1" x14ac:dyDescent="0.3">
      <c r="B9169" s="14">
        <v>46213</v>
      </c>
      <c r="C9169" s="15" t="s">
        <v>121</v>
      </c>
      <c r="D9169" s="16" t="s">
        <v>658</v>
      </c>
      <c r="E9169" s="17">
        <v>1</v>
      </c>
      <c r="F9169" s="18">
        <v>5.5</v>
      </c>
    </row>
    <row r="9170" spans="2:6" ht="16.5" thickBot="1" x14ac:dyDescent="0.3">
      <c r="B9170" s="14">
        <v>46213</v>
      </c>
      <c r="C9170" s="15" t="s">
        <v>122</v>
      </c>
      <c r="D9170" s="16" t="s">
        <v>650</v>
      </c>
      <c r="E9170" s="17">
        <v>1</v>
      </c>
      <c r="F9170" s="18">
        <v>5.5</v>
      </c>
    </row>
    <row r="9171" spans="2:6" ht="16.5" thickBot="1" x14ac:dyDescent="0.3">
      <c r="B9171" s="14">
        <v>46213</v>
      </c>
      <c r="C9171" s="15" t="s">
        <v>131</v>
      </c>
      <c r="D9171" s="16" t="s">
        <v>387</v>
      </c>
      <c r="E9171" s="17">
        <v>1</v>
      </c>
      <c r="F9171" s="18">
        <v>5.5</v>
      </c>
    </row>
    <row r="9172" spans="2:6" ht="15.75" x14ac:dyDescent="0.25">
      <c r="B9172" s="22">
        <v>46213</v>
      </c>
      <c r="C9172" s="23" t="s">
        <v>153</v>
      </c>
      <c r="D9172" s="24" t="s">
        <v>685</v>
      </c>
      <c r="E9172" s="25">
        <v>1</v>
      </c>
      <c r="F9172" s="26">
        <v>4.5</v>
      </c>
    </row>
    <row r="9173" spans="2:6" ht="16.5" thickBot="1" x14ac:dyDescent="0.3">
      <c r="B9173" s="14">
        <v>46214</v>
      </c>
      <c r="C9173" s="15" t="s">
        <v>104</v>
      </c>
      <c r="D9173" s="16" t="s">
        <v>360</v>
      </c>
      <c r="E9173" s="17">
        <v>2</v>
      </c>
      <c r="F9173" s="18">
        <v>11.6</v>
      </c>
    </row>
    <row r="9174" spans="2:6" ht="16.5" thickBot="1" x14ac:dyDescent="0.3">
      <c r="B9174" s="14">
        <v>46214</v>
      </c>
      <c r="C9174" s="15" t="s">
        <v>107</v>
      </c>
      <c r="D9174" s="16" t="s">
        <v>705</v>
      </c>
      <c r="E9174" s="17">
        <v>1</v>
      </c>
      <c r="F9174" s="18">
        <v>5.2</v>
      </c>
    </row>
    <row r="9175" spans="2:6" ht="16.5" thickBot="1" x14ac:dyDescent="0.3">
      <c r="B9175" s="14">
        <v>46214</v>
      </c>
      <c r="C9175" s="15" t="s">
        <v>109</v>
      </c>
      <c r="D9175" s="16" t="s">
        <v>724</v>
      </c>
      <c r="E9175" s="17">
        <v>1</v>
      </c>
      <c r="F9175" s="18">
        <v>5.8</v>
      </c>
    </row>
    <row r="9176" spans="2:6" ht="16.5" thickBot="1" x14ac:dyDescent="0.3">
      <c r="B9176" s="14">
        <v>46214</v>
      </c>
      <c r="C9176" s="15" t="s">
        <v>111</v>
      </c>
      <c r="D9176" s="16" t="s">
        <v>367</v>
      </c>
      <c r="E9176" s="17">
        <v>2</v>
      </c>
      <c r="F9176" s="18">
        <v>11.6</v>
      </c>
    </row>
    <row r="9177" spans="2:6" ht="16.5" thickBot="1" x14ac:dyDescent="0.3">
      <c r="B9177" s="14">
        <v>46214</v>
      </c>
      <c r="C9177" s="15" t="s">
        <v>130</v>
      </c>
      <c r="D9177" s="16" t="s">
        <v>386</v>
      </c>
      <c r="E9177" s="17">
        <v>1</v>
      </c>
      <c r="F9177" s="18">
        <v>5.8</v>
      </c>
    </row>
    <row r="9178" spans="2:6" ht="16.5" thickBot="1" x14ac:dyDescent="0.3">
      <c r="B9178" s="14">
        <v>46214</v>
      </c>
      <c r="C9178" s="15" t="s">
        <v>138</v>
      </c>
      <c r="D9178" s="16" t="s">
        <v>394</v>
      </c>
      <c r="E9178" s="17">
        <v>1</v>
      </c>
      <c r="F9178" s="18">
        <v>5.5</v>
      </c>
    </row>
    <row r="9179" spans="2:6" ht="16.5" thickBot="1" x14ac:dyDescent="0.3">
      <c r="B9179" s="14">
        <v>46214</v>
      </c>
      <c r="C9179" s="15" t="s">
        <v>139</v>
      </c>
      <c r="D9179" s="16" t="s">
        <v>395</v>
      </c>
      <c r="E9179" s="17">
        <v>1</v>
      </c>
      <c r="F9179" s="18">
        <v>5.5</v>
      </c>
    </row>
    <row r="9180" spans="2:6" ht="16.5" thickBot="1" x14ac:dyDescent="0.3">
      <c r="B9180" s="14">
        <v>46214</v>
      </c>
      <c r="C9180" s="15" t="s">
        <v>157</v>
      </c>
      <c r="D9180" s="16" t="s">
        <v>413</v>
      </c>
      <c r="E9180" s="17">
        <v>2</v>
      </c>
      <c r="F9180" s="18">
        <v>13</v>
      </c>
    </row>
    <row r="9181" spans="2:6" ht="16.5" thickBot="1" x14ac:dyDescent="0.3">
      <c r="B9181" s="14">
        <v>46214</v>
      </c>
      <c r="C9181" s="15" t="s">
        <v>160</v>
      </c>
      <c r="D9181" s="16" t="s">
        <v>416</v>
      </c>
      <c r="E9181" s="17">
        <v>1</v>
      </c>
      <c r="F9181" s="18">
        <v>5.8</v>
      </c>
    </row>
    <row r="9182" spans="2:6" ht="16.5" thickBot="1" x14ac:dyDescent="0.3">
      <c r="B9182" s="14">
        <v>46214</v>
      </c>
      <c r="C9182" s="15" t="s">
        <v>169</v>
      </c>
      <c r="D9182" s="16" t="s">
        <v>425</v>
      </c>
      <c r="E9182" s="17">
        <v>2</v>
      </c>
      <c r="F9182" s="18">
        <v>12.6</v>
      </c>
    </row>
    <row r="9183" spans="2:6" ht="16.5" thickBot="1" x14ac:dyDescent="0.3">
      <c r="B9183" s="14">
        <v>46214</v>
      </c>
      <c r="C9183" s="15" t="s">
        <v>179</v>
      </c>
      <c r="D9183" s="16" t="s">
        <v>712</v>
      </c>
      <c r="E9183" s="17">
        <v>1</v>
      </c>
      <c r="F9183" s="18">
        <v>5.5</v>
      </c>
    </row>
    <row r="9184" spans="2:6" ht="16.5" thickBot="1" x14ac:dyDescent="0.3">
      <c r="B9184" s="14">
        <v>46214</v>
      </c>
      <c r="C9184" s="15" t="s">
        <v>183</v>
      </c>
      <c r="D9184" s="16" t="s">
        <v>439</v>
      </c>
      <c r="E9184" s="17">
        <v>1</v>
      </c>
      <c r="F9184" s="18">
        <v>5.5</v>
      </c>
    </row>
    <row r="9185" spans="2:6" ht="16.5" thickBot="1" x14ac:dyDescent="0.3">
      <c r="B9185" s="14">
        <v>46214</v>
      </c>
      <c r="C9185" s="15" t="s">
        <v>187</v>
      </c>
      <c r="D9185" s="16" t="s">
        <v>443</v>
      </c>
      <c r="E9185" s="17">
        <v>1</v>
      </c>
      <c r="F9185" s="18">
        <v>5.5</v>
      </c>
    </row>
    <row r="9186" spans="2:6" ht="16.5" thickBot="1" x14ac:dyDescent="0.3">
      <c r="B9186" s="14">
        <v>46214</v>
      </c>
      <c r="C9186" s="15" t="s">
        <v>195</v>
      </c>
      <c r="D9186" s="16" t="s">
        <v>451</v>
      </c>
      <c r="E9186" s="17">
        <v>9</v>
      </c>
      <c r="F9186" s="18">
        <v>52.2</v>
      </c>
    </row>
    <row r="9187" spans="2:6" ht="16.5" thickBot="1" x14ac:dyDescent="0.3">
      <c r="B9187" s="14">
        <v>46214</v>
      </c>
      <c r="C9187" s="15" t="s">
        <v>215</v>
      </c>
      <c r="D9187" s="16" t="s">
        <v>471</v>
      </c>
      <c r="E9187" s="17">
        <v>1</v>
      </c>
      <c r="F9187" s="18">
        <v>6.8</v>
      </c>
    </row>
    <row r="9188" spans="2:6" ht="16.5" thickBot="1" x14ac:dyDescent="0.3">
      <c r="B9188" s="14">
        <v>46214</v>
      </c>
      <c r="C9188" s="15" t="s">
        <v>216</v>
      </c>
      <c r="D9188" s="16" t="s">
        <v>472</v>
      </c>
      <c r="E9188" s="17">
        <v>6</v>
      </c>
      <c r="F9188" s="18">
        <v>37.799999999999997</v>
      </c>
    </row>
    <row r="9189" spans="2:6" ht="16.5" thickBot="1" x14ac:dyDescent="0.3">
      <c r="B9189" s="14">
        <v>46214</v>
      </c>
      <c r="C9189" s="15" t="s">
        <v>219</v>
      </c>
      <c r="D9189" s="16" t="s">
        <v>475</v>
      </c>
      <c r="E9189" s="17">
        <v>1</v>
      </c>
      <c r="F9189" s="18">
        <v>6.3</v>
      </c>
    </row>
    <row r="9190" spans="2:6" ht="16.5" thickBot="1" x14ac:dyDescent="0.3">
      <c r="B9190" s="14">
        <v>46214</v>
      </c>
      <c r="C9190" s="15" t="s">
        <v>223</v>
      </c>
      <c r="D9190" s="16" t="s">
        <v>479</v>
      </c>
      <c r="E9190" s="17">
        <v>1</v>
      </c>
      <c r="F9190" s="18">
        <v>5.8</v>
      </c>
    </row>
    <row r="9191" spans="2:6" ht="16.5" thickBot="1" x14ac:dyDescent="0.3">
      <c r="B9191" s="14">
        <v>46214</v>
      </c>
      <c r="C9191" s="15" t="s">
        <v>225</v>
      </c>
      <c r="D9191" s="16" t="s">
        <v>481</v>
      </c>
      <c r="E9191" s="17">
        <v>1</v>
      </c>
      <c r="F9191" s="18">
        <v>6.3</v>
      </c>
    </row>
    <row r="9192" spans="2:6" ht="16.5" thickBot="1" x14ac:dyDescent="0.3">
      <c r="B9192" s="14">
        <v>46214</v>
      </c>
      <c r="C9192" s="15" t="s">
        <v>227</v>
      </c>
      <c r="D9192" s="16" t="s">
        <v>483</v>
      </c>
      <c r="E9192" s="17">
        <v>2</v>
      </c>
      <c r="F9192" s="18">
        <v>13</v>
      </c>
    </row>
    <row r="9193" spans="2:6" ht="16.5" thickBot="1" x14ac:dyDescent="0.3">
      <c r="B9193" s="14">
        <v>46214</v>
      </c>
      <c r="C9193" s="15" t="s">
        <v>229</v>
      </c>
      <c r="D9193" s="16" t="s">
        <v>759</v>
      </c>
      <c r="E9193" s="17">
        <v>1</v>
      </c>
      <c r="F9193" s="18">
        <v>6.5</v>
      </c>
    </row>
    <row r="9194" spans="2:6" ht="16.5" thickBot="1" x14ac:dyDescent="0.3">
      <c r="B9194" s="14">
        <v>46214</v>
      </c>
      <c r="C9194" s="15" t="s">
        <v>230</v>
      </c>
      <c r="D9194" s="16" t="s">
        <v>690</v>
      </c>
      <c r="E9194" s="17">
        <v>3</v>
      </c>
      <c r="F9194" s="18">
        <v>19.5</v>
      </c>
    </row>
    <row r="9195" spans="2:6" ht="16.5" thickBot="1" x14ac:dyDescent="0.3">
      <c r="B9195" s="14">
        <v>46214</v>
      </c>
      <c r="C9195" s="15" t="s">
        <v>231</v>
      </c>
      <c r="D9195" s="16" t="s">
        <v>487</v>
      </c>
      <c r="E9195" s="17">
        <v>2</v>
      </c>
      <c r="F9195" s="18">
        <v>13.6</v>
      </c>
    </row>
    <row r="9196" spans="2:6" ht="16.5" thickBot="1" x14ac:dyDescent="0.3">
      <c r="B9196" s="14">
        <v>46214</v>
      </c>
      <c r="C9196" s="15" t="s">
        <v>232</v>
      </c>
      <c r="D9196" s="16" t="s">
        <v>488</v>
      </c>
      <c r="E9196" s="17">
        <v>4</v>
      </c>
      <c r="F9196" s="18">
        <v>23.2</v>
      </c>
    </row>
    <row r="9197" spans="2:6" ht="16.5" thickBot="1" x14ac:dyDescent="0.3">
      <c r="B9197" s="14">
        <v>46214</v>
      </c>
      <c r="C9197" s="15" t="s">
        <v>233</v>
      </c>
      <c r="D9197" s="16" t="s">
        <v>709</v>
      </c>
      <c r="E9197" s="17">
        <v>1</v>
      </c>
      <c r="F9197" s="18">
        <v>5.5</v>
      </c>
    </row>
    <row r="9198" spans="2:6" ht="16.5" thickBot="1" x14ac:dyDescent="0.3">
      <c r="B9198" s="14">
        <v>46214</v>
      </c>
      <c r="C9198" s="15" t="s">
        <v>234</v>
      </c>
      <c r="D9198" s="16" t="s">
        <v>728</v>
      </c>
      <c r="E9198" s="17">
        <v>1</v>
      </c>
      <c r="F9198" s="18">
        <v>6.8</v>
      </c>
    </row>
    <row r="9199" spans="2:6" ht="16.5" thickBot="1" x14ac:dyDescent="0.3">
      <c r="B9199" s="14">
        <v>46214</v>
      </c>
      <c r="C9199" s="15" t="s">
        <v>210</v>
      </c>
      <c r="D9199" s="16" t="s">
        <v>466</v>
      </c>
      <c r="E9199" s="17">
        <v>2</v>
      </c>
      <c r="F9199" s="18">
        <v>5.6</v>
      </c>
    </row>
    <row r="9200" spans="2:6" ht="16.5" thickBot="1" x14ac:dyDescent="0.3">
      <c r="B9200" s="14">
        <v>46214</v>
      </c>
      <c r="C9200" s="15">
        <v>10037</v>
      </c>
      <c r="D9200" s="16" t="s">
        <v>763</v>
      </c>
      <c r="E9200" s="17">
        <v>1</v>
      </c>
      <c r="F9200" s="18">
        <v>8.9</v>
      </c>
    </row>
    <row r="9201" spans="2:6" ht="16.5" thickBot="1" x14ac:dyDescent="0.3">
      <c r="B9201" s="14">
        <v>46214</v>
      </c>
      <c r="C9201" s="15">
        <v>10238</v>
      </c>
      <c r="D9201" s="16" t="s">
        <v>755</v>
      </c>
      <c r="E9201" s="17">
        <v>1</v>
      </c>
      <c r="F9201" s="18">
        <v>10</v>
      </c>
    </row>
    <row r="9202" spans="2:6" ht="16.5" thickBot="1" x14ac:dyDescent="0.3">
      <c r="B9202" s="14">
        <v>46214</v>
      </c>
      <c r="C9202" s="15" t="s">
        <v>116</v>
      </c>
      <c r="D9202" s="16" t="s">
        <v>665</v>
      </c>
      <c r="E9202" s="17">
        <v>1</v>
      </c>
      <c r="F9202" s="18">
        <v>5.5</v>
      </c>
    </row>
    <row r="9203" spans="2:6" ht="16.5" thickBot="1" x14ac:dyDescent="0.3">
      <c r="B9203" s="14">
        <v>46214</v>
      </c>
      <c r="C9203" s="15" t="s">
        <v>122</v>
      </c>
      <c r="D9203" s="16" t="s">
        <v>650</v>
      </c>
      <c r="E9203" s="17">
        <v>2</v>
      </c>
      <c r="F9203" s="18">
        <v>11</v>
      </c>
    </row>
    <row r="9204" spans="2:6" ht="15.75" x14ac:dyDescent="0.25">
      <c r="B9204" s="22">
        <v>46214</v>
      </c>
      <c r="C9204" s="23" t="s">
        <v>131</v>
      </c>
      <c r="D9204" s="24" t="s">
        <v>387</v>
      </c>
      <c r="E9204" s="25">
        <v>1</v>
      </c>
      <c r="F9204" s="26">
        <v>5.5</v>
      </c>
    </row>
    <row r="9205" spans="2:6" ht="16.5" thickBot="1" x14ac:dyDescent="0.3">
      <c r="B9205" s="14">
        <v>46217</v>
      </c>
      <c r="C9205" s="15" t="s">
        <v>104</v>
      </c>
      <c r="D9205" s="16" t="s">
        <v>360</v>
      </c>
      <c r="E9205" s="17">
        <v>1</v>
      </c>
      <c r="F9205" s="18">
        <v>5.8</v>
      </c>
    </row>
    <row r="9206" spans="2:6" ht="16.5" thickBot="1" x14ac:dyDescent="0.3">
      <c r="B9206" s="14">
        <v>46217</v>
      </c>
      <c r="C9206" s="15" t="s">
        <v>108</v>
      </c>
      <c r="D9206" s="16" t="s">
        <v>364</v>
      </c>
      <c r="E9206" s="17">
        <v>2</v>
      </c>
      <c r="F9206" s="18">
        <v>11</v>
      </c>
    </row>
    <row r="9207" spans="2:6" ht="16.5" thickBot="1" x14ac:dyDescent="0.3">
      <c r="B9207" s="14">
        <v>46217</v>
      </c>
      <c r="C9207" s="15" t="s">
        <v>109</v>
      </c>
      <c r="D9207" s="16" t="s">
        <v>724</v>
      </c>
      <c r="E9207" s="17">
        <v>1</v>
      </c>
      <c r="F9207" s="18">
        <v>5.8</v>
      </c>
    </row>
    <row r="9208" spans="2:6" ht="16.5" thickBot="1" x14ac:dyDescent="0.3">
      <c r="B9208" s="14">
        <v>46217</v>
      </c>
      <c r="C9208" s="15" t="s">
        <v>130</v>
      </c>
      <c r="D9208" s="16" t="s">
        <v>386</v>
      </c>
      <c r="E9208" s="17">
        <v>3</v>
      </c>
      <c r="F9208" s="18">
        <v>17.399999999999999</v>
      </c>
    </row>
    <row r="9209" spans="2:6" ht="16.5" thickBot="1" x14ac:dyDescent="0.3">
      <c r="B9209" s="14">
        <v>46217</v>
      </c>
      <c r="C9209" s="15" t="s">
        <v>157</v>
      </c>
      <c r="D9209" s="16" t="s">
        <v>413</v>
      </c>
      <c r="E9209" s="17">
        <v>1</v>
      </c>
      <c r="F9209" s="18">
        <v>6.5</v>
      </c>
    </row>
    <row r="9210" spans="2:6" ht="16.5" thickBot="1" x14ac:dyDescent="0.3">
      <c r="B9210" s="14">
        <v>46217</v>
      </c>
      <c r="C9210" s="15" t="s">
        <v>172</v>
      </c>
      <c r="D9210" s="16" t="s">
        <v>643</v>
      </c>
      <c r="E9210" s="17">
        <v>1</v>
      </c>
      <c r="F9210" s="18">
        <v>5.7</v>
      </c>
    </row>
    <row r="9211" spans="2:6" ht="16.5" thickBot="1" x14ac:dyDescent="0.3">
      <c r="B9211" s="14">
        <v>46217</v>
      </c>
      <c r="C9211" s="15" t="s">
        <v>176</v>
      </c>
      <c r="D9211" s="16" t="s">
        <v>432</v>
      </c>
      <c r="E9211" s="17">
        <v>1</v>
      </c>
      <c r="F9211" s="18">
        <v>5.8</v>
      </c>
    </row>
    <row r="9212" spans="2:6" ht="16.5" thickBot="1" x14ac:dyDescent="0.3">
      <c r="B9212" s="14">
        <v>46217</v>
      </c>
      <c r="C9212" s="15" t="s">
        <v>179</v>
      </c>
      <c r="D9212" s="16" t="s">
        <v>712</v>
      </c>
      <c r="E9212" s="17">
        <v>1</v>
      </c>
      <c r="F9212" s="18">
        <v>5.5</v>
      </c>
    </row>
    <row r="9213" spans="2:6" ht="16.5" thickBot="1" x14ac:dyDescent="0.3">
      <c r="B9213" s="14">
        <v>46217</v>
      </c>
      <c r="C9213" s="15" t="s">
        <v>186</v>
      </c>
      <c r="D9213" s="16" t="s">
        <v>442</v>
      </c>
      <c r="E9213" s="17">
        <v>1</v>
      </c>
      <c r="F9213" s="18">
        <v>5.5</v>
      </c>
    </row>
    <row r="9214" spans="2:6" ht="16.5" thickBot="1" x14ac:dyDescent="0.3">
      <c r="B9214" s="14">
        <v>46217</v>
      </c>
      <c r="C9214" s="15" t="s">
        <v>193</v>
      </c>
      <c r="D9214" s="16" t="s">
        <v>449</v>
      </c>
      <c r="E9214" s="17">
        <v>1</v>
      </c>
      <c r="F9214" s="18">
        <v>6.8</v>
      </c>
    </row>
    <row r="9215" spans="2:6" ht="16.5" thickBot="1" x14ac:dyDescent="0.3">
      <c r="B9215" s="14">
        <v>46217</v>
      </c>
      <c r="C9215" s="15" t="s">
        <v>195</v>
      </c>
      <c r="D9215" s="16" t="s">
        <v>451</v>
      </c>
      <c r="E9215" s="17">
        <v>7</v>
      </c>
      <c r="F9215" s="18">
        <v>40.6</v>
      </c>
    </row>
    <row r="9216" spans="2:6" ht="16.5" thickBot="1" x14ac:dyDescent="0.3">
      <c r="B9216" s="14">
        <v>46217</v>
      </c>
      <c r="C9216" s="15" t="s">
        <v>196</v>
      </c>
      <c r="D9216" s="16" t="s">
        <v>692</v>
      </c>
      <c r="E9216" s="17">
        <v>2</v>
      </c>
      <c r="F9216" s="18">
        <v>13</v>
      </c>
    </row>
    <row r="9217" spans="2:6" ht="16.5" thickBot="1" x14ac:dyDescent="0.3">
      <c r="B9217" s="14">
        <v>46217</v>
      </c>
      <c r="C9217" s="15" t="s">
        <v>214</v>
      </c>
      <c r="D9217" s="16" t="s">
        <v>654</v>
      </c>
      <c r="E9217" s="17">
        <v>1</v>
      </c>
      <c r="F9217" s="18">
        <v>5.8</v>
      </c>
    </row>
    <row r="9218" spans="2:6" ht="16.5" thickBot="1" x14ac:dyDescent="0.3">
      <c r="B9218" s="14">
        <v>46217</v>
      </c>
      <c r="C9218" s="15" t="s">
        <v>215</v>
      </c>
      <c r="D9218" s="16" t="s">
        <v>471</v>
      </c>
      <c r="E9218" s="17">
        <v>9</v>
      </c>
      <c r="F9218" s="18">
        <v>61.2</v>
      </c>
    </row>
    <row r="9219" spans="2:6" ht="16.5" thickBot="1" x14ac:dyDescent="0.3">
      <c r="B9219" s="14">
        <v>46217</v>
      </c>
      <c r="C9219" s="15" t="s">
        <v>219</v>
      </c>
      <c r="D9219" s="16" t="s">
        <v>475</v>
      </c>
      <c r="E9219" s="17">
        <v>4</v>
      </c>
      <c r="F9219" s="18">
        <v>25.2</v>
      </c>
    </row>
    <row r="9220" spans="2:6" ht="16.5" thickBot="1" x14ac:dyDescent="0.3">
      <c r="B9220" s="14">
        <v>46217</v>
      </c>
      <c r="C9220" s="15" t="s">
        <v>225</v>
      </c>
      <c r="D9220" s="16" t="s">
        <v>481</v>
      </c>
      <c r="E9220" s="17">
        <v>2</v>
      </c>
      <c r="F9220" s="18">
        <v>12.6</v>
      </c>
    </row>
    <row r="9221" spans="2:6" ht="16.5" thickBot="1" x14ac:dyDescent="0.3">
      <c r="B9221" s="14">
        <v>46217</v>
      </c>
      <c r="C9221" s="15" t="s">
        <v>231</v>
      </c>
      <c r="D9221" s="16" t="s">
        <v>487</v>
      </c>
      <c r="E9221" s="17">
        <v>2</v>
      </c>
      <c r="F9221" s="18">
        <v>13.6</v>
      </c>
    </row>
    <row r="9222" spans="2:6" ht="16.5" thickBot="1" x14ac:dyDescent="0.3">
      <c r="B9222" s="14">
        <v>46217</v>
      </c>
      <c r="C9222" s="15" t="s">
        <v>232</v>
      </c>
      <c r="D9222" s="16" t="s">
        <v>488</v>
      </c>
      <c r="E9222" s="17">
        <v>4</v>
      </c>
      <c r="F9222" s="18">
        <v>23.2</v>
      </c>
    </row>
    <row r="9223" spans="2:6" ht="16.5" thickBot="1" x14ac:dyDescent="0.3">
      <c r="B9223" s="14">
        <v>46217</v>
      </c>
      <c r="C9223" s="15" t="s">
        <v>233</v>
      </c>
      <c r="D9223" s="16" t="s">
        <v>709</v>
      </c>
      <c r="E9223" s="17">
        <v>2</v>
      </c>
      <c r="F9223" s="18">
        <v>11</v>
      </c>
    </row>
    <row r="9224" spans="2:6" ht="16.5" thickBot="1" x14ac:dyDescent="0.3">
      <c r="B9224" s="14">
        <v>46217</v>
      </c>
      <c r="C9224" s="15" t="s">
        <v>210</v>
      </c>
      <c r="D9224" s="16" t="s">
        <v>466</v>
      </c>
      <c r="E9224" s="17">
        <v>1</v>
      </c>
      <c r="F9224" s="18">
        <v>2.8</v>
      </c>
    </row>
    <row r="9225" spans="2:6" ht="16.5" thickBot="1" x14ac:dyDescent="0.3">
      <c r="B9225" s="14">
        <v>46217</v>
      </c>
      <c r="C9225" s="15" t="s">
        <v>199</v>
      </c>
      <c r="D9225" s="16" t="s">
        <v>674</v>
      </c>
      <c r="E9225" s="17">
        <v>1</v>
      </c>
      <c r="F9225" s="18">
        <v>8.3000000000000007</v>
      </c>
    </row>
    <row r="9226" spans="2:6" ht="16.5" thickBot="1" x14ac:dyDescent="0.3">
      <c r="B9226" s="14">
        <v>46217</v>
      </c>
      <c r="C9226" s="15" t="s">
        <v>200</v>
      </c>
      <c r="D9226" s="16" t="s">
        <v>646</v>
      </c>
      <c r="E9226" s="17">
        <v>1</v>
      </c>
      <c r="F9226" s="18">
        <v>8</v>
      </c>
    </row>
    <row r="9227" spans="2:6" ht="16.5" thickBot="1" x14ac:dyDescent="0.3">
      <c r="B9227" s="14">
        <v>46217</v>
      </c>
      <c r="C9227" s="15" t="s">
        <v>118</v>
      </c>
      <c r="D9227" s="16" t="s">
        <v>649</v>
      </c>
      <c r="E9227" s="17">
        <v>1</v>
      </c>
      <c r="F9227" s="18">
        <v>5.5</v>
      </c>
    </row>
    <row r="9228" spans="2:6" ht="16.5" thickBot="1" x14ac:dyDescent="0.3">
      <c r="B9228" s="14">
        <v>46217</v>
      </c>
      <c r="C9228" s="15" t="s">
        <v>123</v>
      </c>
      <c r="D9228" s="16" t="s">
        <v>651</v>
      </c>
      <c r="E9228" s="17">
        <v>10</v>
      </c>
      <c r="F9228" s="18">
        <v>55</v>
      </c>
    </row>
    <row r="9229" spans="2:6" ht="16.5" thickBot="1" x14ac:dyDescent="0.3">
      <c r="B9229" s="14">
        <v>46217</v>
      </c>
      <c r="C9229" s="15" t="s">
        <v>134</v>
      </c>
      <c r="D9229" s="16" t="s">
        <v>390</v>
      </c>
      <c r="E9229" s="17">
        <v>3</v>
      </c>
      <c r="F9229" s="18">
        <v>16.5</v>
      </c>
    </row>
    <row r="9230" spans="2:6" ht="16.5" thickBot="1" x14ac:dyDescent="0.3">
      <c r="B9230" s="14">
        <v>46217</v>
      </c>
      <c r="C9230" s="15" t="s">
        <v>135</v>
      </c>
      <c r="D9230" s="16" t="s">
        <v>391</v>
      </c>
      <c r="E9230" s="17">
        <v>3</v>
      </c>
      <c r="F9230" s="18">
        <v>12.9</v>
      </c>
    </row>
    <row r="9231" spans="2:6" ht="16.5" thickBot="1" x14ac:dyDescent="0.3">
      <c r="B9231" s="14">
        <v>46217</v>
      </c>
      <c r="C9231" s="15" t="s">
        <v>140</v>
      </c>
      <c r="D9231" s="16" t="s">
        <v>396</v>
      </c>
      <c r="E9231" s="17">
        <v>2</v>
      </c>
      <c r="F9231" s="18">
        <v>10</v>
      </c>
    </row>
    <row r="9232" spans="2:6" ht="16.5" thickBot="1" x14ac:dyDescent="0.3">
      <c r="B9232" s="14">
        <v>46217</v>
      </c>
      <c r="C9232" s="15" t="s">
        <v>144</v>
      </c>
      <c r="D9232" s="16" t="s">
        <v>400</v>
      </c>
      <c r="E9232" s="17">
        <v>2</v>
      </c>
      <c r="F9232" s="18">
        <v>10</v>
      </c>
    </row>
    <row r="9233" spans="2:6" ht="16.5" thickBot="1" x14ac:dyDescent="0.3">
      <c r="B9233" s="14">
        <v>46217</v>
      </c>
      <c r="C9233" s="15">
        <v>10009</v>
      </c>
      <c r="D9233" s="16" t="s">
        <v>660</v>
      </c>
      <c r="E9233" s="17">
        <v>2</v>
      </c>
      <c r="F9233" s="18">
        <v>3</v>
      </c>
    </row>
    <row r="9234" spans="2:6" ht="15.75" x14ac:dyDescent="0.25">
      <c r="B9234" s="22">
        <v>46217</v>
      </c>
      <c r="C9234" s="23">
        <v>922</v>
      </c>
      <c r="D9234" s="24" t="s">
        <v>8795</v>
      </c>
      <c r="E9234" s="25">
        <v>2</v>
      </c>
      <c r="F9234" s="26">
        <v>4</v>
      </c>
    </row>
    <row r="9235" spans="2:6" ht="16.5" thickBot="1" x14ac:dyDescent="0.3">
      <c r="B9235" s="14">
        <v>46217</v>
      </c>
      <c r="C9235" s="15" t="s">
        <v>104</v>
      </c>
      <c r="D9235" s="16" t="s">
        <v>360</v>
      </c>
      <c r="E9235" s="17">
        <v>3</v>
      </c>
      <c r="F9235" s="18">
        <v>17.399999999999999</v>
      </c>
    </row>
    <row r="9236" spans="2:6" ht="16.5" thickBot="1" x14ac:dyDescent="0.3">
      <c r="B9236" s="14">
        <v>46217</v>
      </c>
      <c r="C9236" s="15" t="s">
        <v>106</v>
      </c>
      <c r="D9236" s="16" t="s">
        <v>710</v>
      </c>
      <c r="E9236" s="17">
        <v>1</v>
      </c>
      <c r="F9236" s="18">
        <v>5.2</v>
      </c>
    </row>
    <row r="9237" spans="2:6" ht="16.5" thickBot="1" x14ac:dyDescent="0.3">
      <c r="B9237" s="14">
        <v>46217</v>
      </c>
      <c r="C9237" s="15" t="s">
        <v>110</v>
      </c>
      <c r="D9237" s="16" t="s">
        <v>667</v>
      </c>
      <c r="E9237" s="17">
        <v>2</v>
      </c>
      <c r="F9237" s="18">
        <v>11.6</v>
      </c>
    </row>
    <row r="9238" spans="2:6" ht="16.5" thickBot="1" x14ac:dyDescent="0.3">
      <c r="B9238" s="14">
        <v>46217</v>
      </c>
      <c r="C9238" s="15" t="s">
        <v>125</v>
      </c>
      <c r="D9238" s="16" t="s">
        <v>381</v>
      </c>
      <c r="E9238" s="17">
        <v>2</v>
      </c>
      <c r="F9238" s="18">
        <v>11</v>
      </c>
    </row>
    <row r="9239" spans="2:6" ht="16.5" thickBot="1" x14ac:dyDescent="0.3">
      <c r="B9239" s="14">
        <v>46217</v>
      </c>
      <c r="C9239" s="15" t="s">
        <v>129</v>
      </c>
      <c r="D9239" s="16" t="s">
        <v>385</v>
      </c>
      <c r="E9239" s="17">
        <v>1</v>
      </c>
      <c r="F9239" s="18">
        <v>5.5</v>
      </c>
    </row>
    <row r="9240" spans="2:6" ht="16.5" thickBot="1" x14ac:dyDescent="0.3">
      <c r="B9240" s="14">
        <v>46217</v>
      </c>
      <c r="C9240" s="15" t="s">
        <v>130</v>
      </c>
      <c r="D9240" s="16" t="s">
        <v>386</v>
      </c>
      <c r="E9240" s="17">
        <v>3</v>
      </c>
      <c r="F9240" s="18">
        <v>17.399999999999999</v>
      </c>
    </row>
    <row r="9241" spans="2:6" ht="16.5" thickBot="1" x14ac:dyDescent="0.3">
      <c r="B9241" s="14">
        <v>46217</v>
      </c>
      <c r="C9241" s="15" t="s">
        <v>149</v>
      </c>
      <c r="D9241" s="16" t="s">
        <v>706</v>
      </c>
      <c r="E9241" s="17">
        <v>2</v>
      </c>
      <c r="F9241" s="18">
        <v>11</v>
      </c>
    </row>
    <row r="9242" spans="2:6" ht="32.25" thickBot="1" x14ac:dyDescent="0.3">
      <c r="B9242" s="14">
        <v>46217</v>
      </c>
      <c r="C9242" s="15" t="s">
        <v>150</v>
      </c>
      <c r="D9242" s="16" t="s">
        <v>406</v>
      </c>
      <c r="E9242" s="17">
        <v>1</v>
      </c>
      <c r="F9242" s="18">
        <v>5.5</v>
      </c>
    </row>
    <row r="9243" spans="2:6" ht="16.5" thickBot="1" x14ac:dyDescent="0.3">
      <c r="B9243" s="14">
        <v>46217</v>
      </c>
      <c r="C9243" s="15" t="s">
        <v>157</v>
      </c>
      <c r="D9243" s="16" t="s">
        <v>413</v>
      </c>
      <c r="E9243" s="17">
        <v>5</v>
      </c>
      <c r="F9243" s="18">
        <v>32.5</v>
      </c>
    </row>
    <row r="9244" spans="2:6" ht="16.5" thickBot="1" x14ac:dyDescent="0.3">
      <c r="B9244" s="14">
        <v>46217</v>
      </c>
      <c r="C9244" s="15" t="s">
        <v>161</v>
      </c>
      <c r="D9244" s="16" t="s">
        <v>417</v>
      </c>
      <c r="E9244" s="17">
        <v>2</v>
      </c>
      <c r="F9244" s="18">
        <v>11</v>
      </c>
    </row>
    <row r="9245" spans="2:6" ht="16.5" thickBot="1" x14ac:dyDescent="0.3">
      <c r="B9245" s="14">
        <v>46217</v>
      </c>
      <c r="C9245" s="15" t="s">
        <v>166</v>
      </c>
      <c r="D9245" s="16" t="s">
        <v>642</v>
      </c>
      <c r="E9245" s="17">
        <v>1</v>
      </c>
      <c r="F9245" s="18">
        <v>5.8</v>
      </c>
    </row>
    <row r="9246" spans="2:6" ht="16.5" thickBot="1" x14ac:dyDescent="0.3">
      <c r="B9246" s="14">
        <v>46217</v>
      </c>
      <c r="C9246" s="15" t="s">
        <v>170</v>
      </c>
      <c r="D9246" s="16" t="s">
        <v>676</v>
      </c>
      <c r="E9246" s="17">
        <v>3</v>
      </c>
      <c r="F9246" s="18">
        <v>16.5</v>
      </c>
    </row>
    <row r="9247" spans="2:6" ht="16.5" thickBot="1" x14ac:dyDescent="0.3">
      <c r="B9247" s="14">
        <v>46217</v>
      </c>
      <c r="C9247" s="15" t="s">
        <v>172</v>
      </c>
      <c r="D9247" s="16" t="s">
        <v>643</v>
      </c>
      <c r="E9247" s="17">
        <v>2</v>
      </c>
      <c r="F9247" s="18">
        <v>11.4</v>
      </c>
    </row>
    <row r="9248" spans="2:6" ht="16.5" thickBot="1" x14ac:dyDescent="0.3">
      <c r="B9248" s="14">
        <v>46217</v>
      </c>
      <c r="C9248" s="15" t="s">
        <v>176</v>
      </c>
      <c r="D9248" s="16" t="s">
        <v>432</v>
      </c>
      <c r="E9248" s="17">
        <v>1</v>
      </c>
      <c r="F9248" s="18">
        <v>5.8</v>
      </c>
    </row>
    <row r="9249" spans="2:6" ht="16.5" thickBot="1" x14ac:dyDescent="0.3">
      <c r="B9249" s="14">
        <v>46217</v>
      </c>
      <c r="C9249" s="15" t="s">
        <v>184</v>
      </c>
      <c r="D9249" s="16" t="s">
        <v>440</v>
      </c>
      <c r="E9249" s="17">
        <v>2</v>
      </c>
      <c r="F9249" s="18">
        <v>11</v>
      </c>
    </row>
    <row r="9250" spans="2:6" ht="16.5" thickBot="1" x14ac:dyDescent="0.3">
      <c r="B9250" s="14">
        <v>46217</v>
      </c>
      <c r="C9250" s="15" t="s">
        <v>195</v>
      </c>
      <c r="D9250" s="16" t="s">
        <v>451</v>
      </c>
      <c r="E9250" s="17">
        <v>7</v>
      </c>
      <c r="F9250" s="18">
        <v>40.6</v>
      </c>
    </row>
    <row r="9251" spans="2:6" ht="16.5" thickBot="1" x14ac:dyDescent="0.3">
      <c r="B9251" s="14">
        <v>46217</v>
      </c>
      <c r="C9251" s="15" t="s">
        <v>201</v>
      </c>
      <c r="D9251" s="16" t="s">
        <v>664</v>
      </c>
      <c r="E9251" s="17">
        <v>1</v>
      </c>
      <c r="F9251" s="18">
        <v>5.8</v>
      </c>
    </row>
    <row r="9252" spans="2:6" ht="16.5" thickBot="1" x14ac:dyDescent="0.3">
      <c r="B9252" s="14">
        <v>46217</v>
      </c>
      <c r="C9252" s="15" t="s">
        <v>215</v>
      </c>
      <c r="D9252" s="16" t="s">
        <v>471</v>
      </c>
      <c r="E9252" s="17">
        <v>6</v>
      </c>
      <c r="F9252" s="18">
        <v>40.799999999999997</v>
      </c>
    </row>
    <row r="9253" spans="2:6" ht="16.5" thickBot="1" x14ac:dyDescent="0.3">
      <c r="B9253" s="14">
        <v>46217</v>
      </c>
      <c r="C9253" s="15" t="s">
        <v>219</v>
      </c>
      <c r="D9253" s="16" t="s">
        <v>475</v>
      </c>
      <c r="E9253" s="17">
        <v>2</v>
      </c>
      <c r="F9253" s="18">
        <v>12.6</v>
      </c>
    </row>
    <row r="9254" spans="2:6" ht="16.5" thickBot="1" x14ac:dyDescent="0.3">
      <c r="B9254" s="14">
        <v>46217</v>
      </c>
      <c r="C9254" s="15" t="s">
        <v>225</v>
      </c>
      <c r="D9254" s="16" t="s">
        <v>481</v>
      </c>
      <c r="E9254" s="17">
        <v>3</v>
      </c>
      <c r="F9254" s="18">
        <v>18.899999999999999</v>
      </c>
    </row>
    <row r="9255" spans="2:6" ht="16.5" thickBot="1" x14ac:dyDescent="0.3">
      <c r="B9255" s="14">
        <v>46217</v>
      </c>
      <c r="C9255" s="15" t="s">
        <v>226</v>
      </c>
      <c r="D9255" s="16" t="s">
        <v>482</v>
      </c>
      <c r="E9255" s="17">
        <v>1</v>
      </c>
      <c r="F9255" s="18">
        <v>5.8</v>
      </c>
    </row>
    <row r="9256" spans="2:6" ht="16.5" thickBot="1" x14ac:dyDescent="0.3">
      <c r="B9256" s="14">
        <v>46217</v>
      </c>
      <c r="C9256" s="15" t="s">
        <v>230</v>
      </c>
      <c r="D9256" s="16" t="s">
        <v>690</v>
      </c>
      <c r="E9256" s="17">
        <v>3</v>
      </c>
      <c r="F9256" s="18">
        <v>19.5</v>
      </c>
    </row>
    <row r="9257" spans="2:6" ht="16.5" thickBot="1" x14ac:dyDescent="0.3">
      <c r="B9257" s="14">
        <v>46217</v>
      </c>
      <c r="C9257" s="15" t="s">
        <v>231</v>
      </c>
      <c r="D9257" s="16" t="s">
        <v>487</v>
      </c>
      <c r="E9257" s="17">
        <v>6</v>
      </c>
      <c r="F9257" s="18">
        <v>40.799999999999997</v>
      </c>
    </row>
    <row r="9258" spans="2:6" ht="16.5" thickBot="1" x14ac:dyDescent="0.3">
      <c r="B9258" s="14">
        <v>46217</v>
      </c>
      <c r="C9258" s="15" t="s">
        <v>232</v>
      </c>
      <c r="D9258" s="16" t="s">
        <v>488</v>
      </c>
      <c r="E9258" s="17">
        <v>2</v>
      </c>
      <c r="F9258" s="18">
        <v>11.6</v>
      </c>
    </row>
    <row r="9259" spans="2:6" ht="16.5" thickBot="1" x14ac:dyDescent="0.3">
      <c r="B9259" s="14">
        <v>46217</v>
      </c>
      <c r="C9259" s="15" t="s">
        <v>233</v>
      </c>
      <c r="D9259" s="16" t="s">
        <v>709</v>
      </c>
      <c r="E9259" s="17">
        <v>4</v>
      </c>
      <c r="F9259" s="18">
        <v>22</v>
      </c>
    </row>
    <row r="9260" spans="2:6" ht="16.5" thickBot="1" x14ac:dyDescent="0.3">
      <c r="B9260" s="14">
        <v>46217</v>
      </c>
      <c r="C9260" s="15" t="s">
        <v>234</v>
      </c>
      <c r="D9260" s="16" t="s">
        <v>728</v>
      </c>
      <c r="E9260" s="17">
        <v>2</v>
      </c>
      <c r="F9260" s="18">
        <v>13.6</v>
      </c>
    </row>
    <row r="9261" spans="2:6" ht="16.5" thickBot="1" x14ac:dyDescent="0.3">
      <c r="B9261" s="14">
        <v>46217</v>
      </c>
      <c r="C9261" s="15" t="s">
        <v>210</v>
      </c>
      <c r="D9261" s="16" t="s">
        <v>466</v>
      </c>
      <c r="E9261" s="17">
        <v>1</v>
      </c>
      <c r="F9261" s="18">
        <v>2.8</v>
      </c>
    </row>
    <row r="9262" spans="2:6" ht="16.5" thickBot="1" x14ac:dyDescent="0.3">
      <c r="B9262" s="14">
        <v>46217</v>
      </c>
      <c r="C9262" s="15" t="s">
        <v>200</v>
      </c>
      <c r="D9262" s="16" t="s">
        <v>646</v>
      </c>
      <c r="E9262" s="17">
        <v>2</v>
      </c>
      <c r="F9262" s="18">
        <v>16</v>
      </c>
    </row>
    <row r="9263" spans="2:6" ht="16.5" thickBot="1" x14ac:dyDescent="0.3">
      <c r="B9263" s="14">
        <v>46217</v>
      </c>
      <c r="C9263" s="15" t="s">
        <v>203</v>
      </c>
      <c r="D9263" s="16" t="s">
        <v>694</v>
      </c>
      <c r="E9263" s="17">
        <v>1</v>
      </c>
      <c r="F9263" s="18">
        <v>8.3000000000000007</v>
      </c>
    </row>
    <row r="9264" spans="2:6" ht="16.5" thickBot="1" x14ac:dyDescent="0.3">
      <c r="B9264" s="14">
        <v>46217</v>
      </c>
      <c r="C9264" s="15">
        <v>10025</v>
      </c>
      <c r="D9264" s="16" t="s">
        <v>697</v>
      </c>
      <c r="E9264" s="17">
        <v>1</v>
      </c>
      <c r="F9264" s="18">
        <v>7.9</v>
      </c>
    </row>
    <row r="9265" spans="2:6" ht="16.5" thickBot="1" x14ac:dyDescent="0.3">
      <c r="B9265" s="14">
        <v>46217</v>
      </c>
      <c r="C9265" s="15">
        <v>10037</v>
      </c>
      <c r="D9265" s="16" t="s">
        <v>763</v>
      </c>
      <c r="E9265" s="17">
        <v>1</v>
      </c>
      <c r="F9265" s="18">
        <v>8.9</v>
      </c>
    </row>
    <row r="9266" spans="2:6" ht="16.5" thickBot="1" x14ac:dyDescent="0.3">
      <c r="B9266" s="14">
        <v>46217</v>
      </c>
      <c r="C9266" s="15" t="s">
        <v>119</v>
      </c>
      <c r="D9266" s="16" t="s">
        <v>657</v>
      </c>
      <c r="E9266" s="17">
        <v>2</v>
      </c>
      <c r="F9266" s="18">
        <v>11</v>
      </c>
    </row>
    <row r="9267" spans="2:6" ht="16.5" thickBot="1" x14ac:dyDescent="0.3">
      <c r="B9267" s="14">
        <v>46217</v>
      </c>
      <c r="C9267" s="15" t="s">
        <v>131</v>
      </c>
      <c r="D9267" s="16" t="s">
        <v>387</v>
      </c>
      <c r="E9267" s="17">
        <v>1</v>
      </c>
      <c r="F9267" s="18">
        <v>5.5</v>
      </c>
    </row>
    <row r="9268" spans="2:6" ht="16.5" thickBot="1" x14ac:dyDescent="0.3">
      <c r="B9268" s="14">
        <v>46217</v>
      </c>
      <c r="C9268" s="15" t="s">
        <v>153</v>
      </c>
      <c r="D9268" s="16" t="s">
        <v>685</v>
      </c>
      <c r="E9268" s="17">
        <v>1</v>
      </c>
      <c r="F9268" s="18">
        <v>4.5</v>
      </c>
    </row>
    <row r="9269" spans="2:6" ht="16.5" thickBot="1" x14ac:dyDescent="0.3">
      <c r="B9269" s="14">
        <v>46217</v>
      </c>
      <c r="C9269" s="15">
        <v>10224</v>
      </c>
      <c r="D9269" s="16" t="s">
        <v>743</v>
      </c>
      <c r="E9269" s="17">
        <v>2</v>
      </c>
      <c r="F9269" s="18">
        <v>2.4</v>
      </c>
    </row>
    <row r="9270" spans="2:6" ht="16.5" thickBot="1" x14ac:dyDescent="0.3">
      <c r="B9270" s="14">
        <v>46217</v>
      </c>
      <c r="C9270" s="15">
        <v>913</v>
      </c>
      <c r="D9270" s="16" t="s">
        <v>8768</v>
      </c>
      <c r="E9270" s="17">
        <v>1</v>
      </c>
      <c r="F9270" s="18">
        <v>1.5</v>
      </c>
    </row>
    <row r="9271" spans="2:6" ht="15.75" x14ac:dyDescent="0.25">
      <c r="B9271" s="22">
        <v>46217</v>
      </c>
      <c r="C9271" s="23">
        <v>922</v>
      </c>
      <c r="D9271" s="24" t="s">
        <v>8795</v>
      </c>
      <c r="E9271" s="25">
        <v>1</v>
      </c>
      <c r="F9271" s="26">
        <v>2</v>
      </c>
    </row>
    <row r="9272" spans="2:6" ht="16.5" thickBot="1" x14ac:dyDescent="0.3">
      <c r="B9272" s="14">
        <v>46217</v>
      </c>
      <c r="C9272" s="15" t="s">
        <v>103</v>
      </c>
      <c r="D9272" s="16" t="s">
        <v>653</v>
      </c>
      <c r="E9272" s="17">
        <v>4</v>
      </c>
      <c r="F9272" s="18">
        <v>23.2</v>
      </c>
    </row>
    <row r="9273" spans="2:6" ht="16.5" thickBot="1" x14ac:dyDescent="0.3">
      <c r="B9273" s="14">
        <v>46217</v>
      </c>
      <c r="C9273" s="15" t="s">
        <v>104</v>
      </c>
      <c r="D9273" s="16" t="s">
        <v>360</v>
      </c>
      <c r="E9273" s="17">
        <v>5</v>
      </c>
      <c r="F9273" s="18">
        <v>29</v>
      </c>
    </row>
    <row r="9274" spans="2:6" ht="16.5" thickBot="1" x14ac:dyDescent="0.3">
      <c r="B9274" s="14">
        <v>46217</v>
      </c>
      <c r="C9274" s="15" t="s">
        <v>106</v>
      </c>
      <c r="D9274" s="16" t="s">
        <v>710</v>
      </c>
      <c r="E9274" s="17">
        <v>2</v>
      </c>
      <c r="F9274" s="18">
        <v>10.4</v>
      </c>
    </row>
    <row r="9275" spans="2:6" ht="16.5" thickBot="1" x14ac:dyDescent="0.3">
      <c r="B9275" s="14">
        <v>46217</v>
      </c>
      <c r="C9275" s="15" t="s">
        <v>108</v>
      </c>
      <c r="D9275" s="16" t="s">
        <v>364</v>
      </c>
      <c r="E9275" s="17">
        <v>1</v>
      </c>
      <c r="F9275" s="18">
        <v>5.5</v>
      </c>
    </row>
    <row r="9276" spans="2:6" ht="16.5" thickBot="1" x14ac:dyDescent="0.3">
      <c r="B9276" s="14">
        <v>46217</v>
      </c>
      <c r="C9276" s="15" t="s">
        <v>111</v>
      </c>
      <c r="D9276" s="16" t="s">
        <v>367</v>
      </c>
      <c r="E9276" s="17">
        <v>2</v>
      </c>
      <c r="F9276" s="18">
        <v>11.6</v>
      </c>
    </row>
    <row r="9277" spans="2:6" ht="16.5" thickBot="1" x14ac:dyDescent="0.3">
      <c r="B9277" s="14">
        <v>46217</v>
      </c>
      <c r="C9277" s="15" t="s">
        <v>125</v>
      </c>
      <c r="D9277" s="16" t="s">
        <v>381</v>
      </c>
      <c r="E9277" s="17">
        <v>2</v>
      </c>
      <c r="F9277" s="18">
        <v>11</v>
      </c>
    </row>
    <row r="9278" spans="2:6" ht="16.5" thickBot="1" x14ac:dyDescent="0.3">
      <c r="B9278" s="14">
        <v>46217</v>
      </c>
      <c r="C9278" s="15" t="s">
        <v>130</v>
      </c>
      <c r="D9278" s="16" t="s">
        <v>386</v>
      </c>
      <c r="E9278" s="17">
        <v>2</v>
      </c>
      <c r="F9278" s="18">
        <v>11.6</v>
      </c>
    </row>
    <row r="9279" spans="2:6" ht="16.5" thickBot="1" x14ac:dyDescent="0.3">
      <c r="B9279" s="14">
        <v>46217</v>
      </c>
      <c r="C9279" s="15" t="s">
        <v>138</v>
      </c>
      <c r="D9279" s="16" t="s">
        <v>394</v>
      </c>
      <c r="E9279" s="17">
        <v>2</v>
      </c>
      <c r="F9279" s="18">
        <v>11</v>
      </c>
    </row>
    <row r="9280" spans="2:6" ht="16.5" thickBot="1" x14ac:dyDescent="0.3">
      <c r="B9280" s="14">
        <v>46217</v>
      </c>
      <c r="C9280" s="15" t="s">
        <v>149</v>
      </c>
      <c r="D9280" s="16" t="s">
        <v>706</v>
      </c>
      <c r="E9280" s="17">
        <v>2</v>
      </c>
      <c r="F9280" s="18">
        <v>11</v>
      </c>
    </row>
    <row r="9281" spans="2:6" ht="16.5" thickBot="1" x14ac:dyDescent="0.3">
      <c r="B9281" s="14">
        <v>46217</v>
      </c>
      <c r="C9281" s="15" t="s">
        <v>157</v>
      </c>
      <c r="D9281" s="16" t="s">
        <v>413</v>
      </c>
      <c r="E9281" s="17">
        <v>5</v>
      </c>
      <c r="F9281" s="18">
        <v>32.5</v>
      </c>
    </row>
    <row r="9282" spans="2:6" ht="16.5" thickBot="1" x14ac:dyDescent="0.3">
      <c r="B9282" s="14">
        <v>46217</v>
      </c>
      <c r="C9282" s="15" t="s">
        <v>160</v>
      </c>
      <c r="D9282" s="16" t="s">
        <v>416</v>
      </c>
      <c r="E9282" s="17">
        <v>1</v>
      </c>
      <c r="F9282" s="18">
        <v>5.8</v>
      </c>
    </row>
    <row r="9283" spans="2:6" ht="16.5" thickBot="1" x14ac:dyDescent="0.3">
      <c r="B9283" s="14">
        <v>46217</v>
      </c>
      <c r="C9283" s="15" t="s">
        <v>166</v>
      </c>
      <c r="D9283" s="16" t="s">
        <v>642</v>
      </c>
      <c r="E9283" s="17">
        <v>1</v>
      </c>
      <c r="F9283" s="18">
        <v>5.8</v>
      </c>
    </row>
    <row r="9284" spans="2:6" ht="16.5" thickBot="1" x14ac:dyDescent="0.3">
      <c r="B9284" s="14">
        <v>46217</v>
      </c>
      <c r="C9284" s="15" t="s">
        <v>169</v>
      </c>
      <c r="D9284" s="16" t="s">
        <v>425</v>
      </c>
      <c r="E9284" s="17">
        <v>1</v>
      </c>
      <c r="F9284" s="18">
        <v>6.3</v>
      </c>
    </row>
    <row r="9285" spans="2:6" ht="16.5" thickBot="1" x14ac:dyDescent="0.3">
      <c r="B9285" s="14">
        <v>46217</v>
      </c>
      <c r="C9285" s="15" t="s">
        <v>171</v>
      </c>
      <c r="D9285" s="16" t="s">
        <v>670</v>
      </c>
      <c r="E9285" s="17">
        <v>1</v>
      </c>
      <c r="F9285" s="18">
        <v>6</v>
      </c>
    </row>
    <row r="9286" spans="2:6" ht="16.5" thickBot="1" x14ac:dyDescent="0.3">
      <c r="B9286" s="14">
        <v>46217</v>
      </c>
      <c r="C9286" s="15" t="s">
        <v>172</v>
      </c>
      <c r="D9286" s="16" t="s">
        <v>643</v>
      </c>
      <c r="E9286" s="17">
        <v>1</v>
      </c>
      <c r="F9286" s="18">
        <v>5.7</v>
      </c>
    </row>
    <row r="9287" spans="2:6" ht="16.5" thickBot="1" x14ac:dyDescent="0.3">
      <c r="B9287" s="14">
        <v>46217</v>
      </c>
      <c r="C9287" s="15" t="s">
        <v>173</v>
      </c>
      <c r="D9287" s="16" t="s">
        <v>429</v>
      </c>
      <c r="E9287" s="17">
        <v>1</v>
      </c>
      <c r="F9287" s="18">
        <v>6.8</v>
      </c>
    </row>
    <row r="9288" spans="2:6" ht="16.5" thickBot="1" x14ac:dyDescent="0.3">
      <c r="B9288" s="14">
        <v>46217</v>
      </c>
      <c r="C9288" s="15" t="s">
        <v>176</v>
      </c>
      <c r="D9288" s="16" t="s">
        <v>432</v>
      </c>
      <c r="E9288" s="17">
        <v>1</v>
      </c>
      <c r="F9288" s="18">
        <v>5.8</v>
      </c>
    </row>
    <row r="9289" spans="2:6" ht="16.5" thickBot="1" x14ac:dyDescent="0.3">
      <c r="B9289" s="14">
        <v>46217</v>
      </c>
      <c r="C9289" s="15" t="s">
        <v>179</v>
      </c>
      <c r="D9289" s="16" t="s">
        <v>712</v>
      </c>
      <c r="E9289" s="17">
        <v>1</v>
      </c>
      <c r="F9289" s="18">
        <v>5.5</v>
      </c>
    </row>
    <row r="9290" spans="2:6" ht="16.5" thickBot="1" x14ac:dyDescent="0.3">
      <c r="B9290" s="14">
        <v>46217</v>
      </c>
      <c r="C9290" s="15" t="s">
        <v>184</v>
      </c>
      <c r="D9290" s="16" t="s">
        <v>440</v>
      </c>
      <c r="E9290" s="17">
        <v>4</v>
      </c>
      <c r="F9290" s="18">
        <v>22</v>
      </c>
    </row>
    <row r="9291" spans="2:6" ht="16.5" thickBot="1" x14ac:dyDescent="0.3">
      <c r="B9291" s="14">
        <v>46217</v>
      </c>
      <c r="C9291" s="15" t="s">
        <v>195</v>
      </c>
      <c r="D9291" s="16" t="s">
        <v>451</v>
      </c>
      <c r="E9291" s="17">
        <v>11</v>
      </c>
      <c r="F9291" s="18">
        <v>63.8</v>
      </c>
    </row>
    <row r="9292" spans="2:6" ht="16.5" thickBot="1" x14ac:dyDescent="0.3">
      <c r="B9292" s="14">
        <v>46217</v>
      </c>
      <c r="C9292" s="15" t="s">
        <v>201</v>
      </c>
      <c r="D9292" s="16" t="s">
        <v>664</v>
      </c>
      <c r="E9292" s="17">
        <v>2</v>
      </c>
      <c r="F9292" s="18">
        <v>11.6</v>
      </c>
    </row>
    <row r="9293" spans="2:6" ht="16.5" thickBot="1" x14ac:dyDescent="0.3">
      <c r="B9293" s="14">
        <v>46217</v>
      </c>
      <c r="C9293" s="15" t="s">
        <v>214</v>
      </c>
      <c r="D9293" s="16" t="s">
        <v>654</v>
      </c>
      <c r="E9293" s="17">
        <v>1</v>
      </c>
      <c r="F9293" s="18">
        <v>5.8</v>
      </c>
    </row>
    <row r="9294" spans="2:6" ht="16.5" thickBot="1" x14ac:dyDescent="0.3">
      <c r="B9294" s="14">
        <v>46217</v>
      </c>
      <c r="C9294" s="15" t="s">
        <v>215</v>
      </c>
      <c r="D9294" s="16" t="s">
        <v>471</v>
      </c>
      <c r="E9294" s="17">
        <v>1</v>
      </c>
      <c r="F9294" s="18">
        <v>6.8</v>
      </c>
    </row>
    <row r="9295" spans="2:6" ht="16.5" thickBot="1" x14ac:dyDescent="0.3">
      <c r="B9295" s="14">
        <v>46217</v>
      </c>
      <c r="C9295" s="15" t="s">
        <v>216</v>
      </c>
      <c r="D9295" s="16" t="s">
        <v>472</v>
      </c>
      <c r="E9295" s="17">
        <v>3</v>
      </c>
      <c r="F9295" s="18">
        <v>18.899999999999999</v>
      </c>
    </row>
    <row r="9296" spans="2:6" ht="16.5" thickBot="1" x14ac:dyDescent="0.3">
      <c r="B9296" s="14">
        <v>46217</v>
      </c>
      <c r="C9296" s="15" t="s">
        <v>219</v>
      </c>
      <c r="D9296" s="16" t="s">
        <v>475</v>
      </c>
      <c r="E9296" s="17">
        <v>3</v>
      </c>
      <c r="F9296" s="18">
        <v>18.899999999999999</v>
      </c>
    </row>
    <row r="9297" spans="2:6" ht="16.5" thickBot="1" x14ac:dyDescent="0.3">
      <c r="B9297" s="14">
        <v>46217</v>
      </c>
      <c r="C9297" s="15" t="s">
        <v>223</v>
      </c>
      <c r="D9297" s="16" t="s">
        <v>479</v>
      </c>
      <c r="E9297" s="17">
        <v>2</v>
      </c>
      <c r="F9297" s="18">
        <v>11.6</v>
      </c>
    </row>
    <row r="9298" spans="2:6" ht="16.5" thickBot="1" x14ac:dyDescent="0.3">
      <c r="B9298" s="14">
        <v>46217</v>
      </c>
      <c r="C9298" s="15" t="s">
        <v>225</v>
      </c>
      <c r="D9298" s="16" t="s">
        <v>481</v>
      </c>
      <c r="E9298" s="17">
        <v>1</v>
      </c>
      <c r="F9298" s="18">
        <v>6.3</v>
      </c>
    </row>
    <row r="9299" spans="2:6" ht="16.5" thickBot="1" x14ac:dyDescent="0.3">
      <c r="B9299" s="14">
        <v>46217</v>
      </c>
      <c r="C9299" s="15" t="s">
        <v>226</v>
      </c>
      <c r="D9299" s="16" t="s">
        <v>482</v>
      </c>
      <c r="E9299" s="17">
        <v>1</v>
      </c>
      <c r="F9299" s="18">
        <v>5.8</v>
      </c>
    </row>
    <row r="9300" spans="2:6" ht="16.5" thickBot="1" x14ac:dyDescent="0.3">
      <c r="B9300" s="14">
        <v>46217</v>
      </c>
      <c r="C9300" s="15" t="s">
        <v>231</v>
      </c>
      <c r="D9300" s="16" t="s">
        <v>487</v>
      </c>
      <c r="E9300" s="17">
        <v>6</v>
      </c>
      <c r="F9300" s="18">
        <v>40.799999999999997</v>
      </c>
    </row>
    <row r="9301" spans="2:6" ht="16.5" thickBot="1" x14ac:dyDescent="0.3">
      <c r="B9301" s="14">
        <v>46217</v>
      </c>
      <c r="C9301" s="15" t="s">
        <v>232</v>
      </c>
      <c r="D9301" s="16" t="s">
        <v>488</v>
      </c>
      <c r="E9301" s="17">
        <v>1</v>
      </c>
      <c r="F9301" s="18">
        <v>5.8</v>
      </c>
    </row>
    <row r="9302" spans="2:6" ht="16.5" thickBot="1" x14ac:dyDescent="0.3">
      <c r="B9302" s="14">
        <v>46217</v>
      </c>
      <c r="C9302" s="15" t="s">
        <v>233</v>
      </c>
      <c r="D9302" s="16" t="s">
        <v>709</v>
      </c>
      <c r="E9302" s="17">
        <v>1</v>
      </c>
      <c r="F9302" s="18">
        <v>5.5</v>
      </c>
    </row>
    <row r="9303" spans="2:6" ht="16.5" thickBot="1" x14ac:dyDescent="0.3">
      <c r="B9303" s="14">
        <v>46217</v>
      </c>
      <c r="C9303" s="15" t="s">
        <v>235</v>
      </c>
      <c r="D9303" s="16" t="s">
        <v>702</v>
      </c>
      <c r="E9303" s="17">
        <v>1</v>
      </c>
      <c r="F9303" s="18">
        <v>5.8</v>
      </c>
    </row>
    <row r="9304" spans="2:6" ht="16.5" thickBot="1" x14ac:dyDescent="0.3">
      <c r="B9304" s="14">
        <v>46217</v>
      </c>
      <c r="C9304" s="15" t="s">
        <v>199</v>
      </c>
      <c r="D9304" s="16" t="s">
        <v>674</v>
      </c>
      <c r="E9304" s="17">
        <v>1</v>
      </c>
      <c r="F9304" s="18">
        <v>8.3000000000000007</v>
      </c>
    </row>
    <row r="9305" spans="2:6" ht="16.5" thickBot="1" x14ac:dyDescent="0.3">
      <c r="B9305" s="14">
        <v>46217</v>
      </c>
      <c r="C9305" s="15" t="s">
        <v>200</v>
      </c>
      <c r="D9305" s="16" t="s">
        <v>646</v>
      </c>
      <c r="E9305" s="17">
        <v>1</v>
      </c>
      <c r="F9305" s="18">
        <v>8</v>
      </c>
    </row>
    <row r="9306" spans="2:6" ht="16.5" thickBot="1" x14ac:dyDescent="0.3">
      <c r="B9306" s="14">
        <v>46217</v>
      </c>
      <c r="C9306" s="15" t="s">
        <v>203</v>
      </c>
      <c r="D9306" s="16" t="s">
        <v>694</v>
      </c>
      <c r="E9306" s="17">
        <v>1</v>
      </c>
      <c r="F9306" s="18">
        <v>8.3000000000000007</v>
      </c>
    </row>
    <row r="9307" spans="2:6" ht="16.5" thickBot="1" x14ac:dyDescent="0.3">
      <c r="B9307" s="14">
        <v>46217</v>
      </c>
      <c r="C9307" s="15">
        <v>10037</v>
      </c>
      <c r="D9307" s="16" t="s">
        <v>763</v>
      </c>
      <c r="E9307" s="17">
        <v>1</v>
      </c>
      <c r="F9307" s="18">
        <v>8.9</v>
      </c>
    </row>
    <row r="9308" spans="2:6" ht="16.5" thickBot="1" x14ac:dyDescent="0.3">
      <c r="B9308" s="14">
        <v>46217</v>
      </c>
      <c r="C9308" s="15" t="s">
        <v>121</v>
      </c>
      <c r="D9308" s="16" t="s">
        <v>658</v>
      </c>
      <c r="E9308" s="17">
        <v>2</v>
      </c>
      <c r="F9308" s="18">
        <v>11</v>
      </c>
    </row>
    <row r="9309" spans="2:6" ht="16.5" thickBot="1" x14ac:dyDescent="0.3">
      <c r="B9309" s="14">
        <v>46217</v>
      </c>
      <c r="C9309" s="15" t="s">
        <v>122</v>
      </c>
      <c r="D9309" s="16" t="s">
        <v>650</v>
      </c>
      <c r="E9309" s="17">
        <v>2</v>
      </c>
      <c r="F9309" s="18">
        <v>11</v>
      </c>
    </row>
    <row r="9310" spans="2:6" ht="16.5" thickBot="1" x14ac:dyDescent="0.3">
      <c r="B9310" s="14">
        <v>46217</v>
      </c>
      <c r="C9310" s="15" t="s">
        <v>123</v>
      </c>
      <c r="D9310" s="16" t="s">
        <v>651</v>
      </c>
      <c r="E9310" s="17">
        <v>11</v>
      </c>
      <c r="F9310" s="18">
        <v>60.5</v>
      </c>
    </row>
    <row r="9311" spans="2:6" ht="16.5" thickBot="1" x14ac:dyDescent="0.3">
      <c r="B9311" s="14">
        <v>46217</v>
      </c>
      <c r="C9311" s="15" t="s">
        <v>144</v>
      </c>
      <c r="D9311" s="16" t="s">
        <v>400</v>
      </c>
      <c r="E9311" s="17">
        <v>2</v>
      </c>
      <c r="F9311" s="18">
        <v>10</v>
      </c>
    </row>
    <row r="9312" spans="2:6" ht="16.5" thickBot="1" x14ac:dyDescent="0.3">
      <c r="B9312" s="14">
        <v>46217</v>
      </c>
      <c r="C9312" s="15">
        <v>10009</v>
      </c>
      <c r="D9312" s="16" t="s">
        <v>660</v>
      </c>
      <c r="E9312" s="17">
        <v>4</v>
      </c>
      <c r="F9312" s="18">
        <v>6</v>
      </c>
    </row>
    <row r="9313" spans="2:6" ht="15.75" x14ac:dyDescent="0.25">
      <c r="B9313" s="22">
        <v>46217</v>
      </c>
      <c r="C9313" s="23">
        <v>10194</v>
      </c>
      <c r="D9313" s="24" t="s">
        <v>730</v>
      </c>
      <c r="E9313" s="25">
        <v>1</v>
      </c>
      <c r="F9313" s="26">
        <v>1.7</v>
      </c>
    </row>
    <row r="9314" spans="2:6" ht="16.5" thickBot="1" x14ac:dyDescent="0.3">
      <c r="B9314" s="14">
        <v>46218</v>
      </c>
      <c r="C9314" s="15" t="s">
        <v>104</v>
      </c>
      <c r="D9314" s="16" t="s">
        <v>360</v>
      </c>
      <c r="E9314" s="17">
        <v>3</v>
      </c>
      <c r="F9314" s="18">
        <v>17.399999999999999</v>
      </c>
    </row>
    <row r="9315" spans="2:6" ht="16.5" thickBot="1" x14ac:dyDescent="0.3">
      <c r="B9315" s="14">
        <v>46218</v>
      </c>
      <c r="C9315" s="15" t="s">
        <v>106</v>
      </c>
      <c r="D9315" s="16" t="s">
        <v>710</v>
      </c>
      <c r="E9315" s="17">
        <v>1</v>
      </c>
      <c r="F9315" s="18">
        <v>5.2</v>
      </c>
    </row>
    <row r="9316" spans="2:6" ht="16.5" thickBot="1" x14ac:dyDescent="0.3">
      <c r="B9316" s="14">
        <v>46218</v>
      </c>
      <c r="C9316" s="15" t="s">
        <v>108</v>
      </c>
      <c r="D9316" s="16" t="s">
        <v>364</v>
      </c>
      <c r="E9316" s="17">
        <v>1</v>
      </c>
      <c r="F9316" s="18">
        <v>5.5</v>
      </c>
    </row>
    <row r="9317" spans="2:6" ht="16.5" thickBot="1" x14ac:dyDescent="0.3">
      <c r="B9317" s="14">
        <v>46218</v>
      </c>
      <c r="C9317" s="15" t="s">
        <v>111</v>
      </c>
      <c r="D9317" s="16" t="s">
        <v>367</v>
      </c>
      <c r="E9317" s="17">
        <v>1</v>
      </c>
      <c r="F9317" s="18">
        <v>5.8</v>
      </c>
    </row>
    <row r="9318" spans="2:6" ht="16.5" thickBot="1" x14ac:dyDescent="0.3">
      <c r="B9318" s="14">
        <v>46218</v>
      </c>
      <c r="C9318" s="15" t="s">
        <v>115</v>
      </c>
      <c r="D9318" s="16" t="s">
        <v>640</v>
      </c>
      <c r="E9318" s="17">
        <v>1</v>
      </c>
      <c r="F9318" s="18">
        <v>5.8</v>
      </c>
    </row>
    <row r="9319" spans="2:6" ht="16.5" thickBot="1" x14ac:dyDescent="0.3">
      <c r="B9319" s="14">
        <v>46218</v>
      </c>
      <c r="C9319" s="15" t="s">
        <v>129</v>
      </c>
      <c r="D9319" s="16" t="s">
        <v>385</v>
      </c>
      <c r="E9319" s="17">
        <v>2</v>
      </c>
      <c r="F9319" s="18">
        <v>11</v>
      </c>
    </row>
    <row r="9320" spans="2:6" ht="16.5" thickBot="1" x14ac:dyDescent="0.3">
      <c r="B9320" s="14">
        <v>46218</v>
      </c>
      <c r="C9320" s="15" t="s">
        <v>130</v>
      </c>
      <c r="D9320" s="16" t="s">
        <v>386</v>
      </c>
      <c r="E9320" s="17">
        <v>1</v>
      </c>
      <c r="F9320" s="18">
        <v>5.8</v>
      </c>
    </row>
    <row r="9321" spans="2:6" ht="32.25" thickBot="1" x14ac:dyDescent="0.3">
      <c r="B9321" s="14">
        <v>46218</v>
      </c>
      <c r="C9321" s="15" t="s">
        <v>150</v>
      </c>
      <c r="D9321" s="16" t="s">
        <v>406</v>
      </c>
      <c r="E9321" s="17">
        <v>1</v>
      </c>
      <c r="F9321" s="18">
        <v>5.5</v>
      </c>
    </row>
    <row r="9322" spans="2:6" ht="16.5" thickBot="1" x14ac:dyDescent="0.3">
      <c r="B9322" s="14">
        <v>46218</v>
      </c>
      <c r="C9322" s="15" t="s">
        <v>152</v>
      </c>
      <c r="D9322" s="16" t="s">
        <v>408</v>
      </c>
      <c r="E9322" s="17">
        <v>2</v>
      </c>
      <c r="F9322" s="18">
        <v>11</v>
      </c>
    </row>
    <row r="9323" spans="2:6" ht="16.5" thickBot="1" x14ac:dyDescent="0.3">
      <c r="B9323" s="14">
        <v>46218</v>
      </c>
      <c r="C9323" s="15" t="s">
        <v>157</v>
      </c>
      <c r="D9323" s="16" t="s">
        <v>413</v>
      </c>
      <c r="E9323" s="17">
        <v>3</v>
      </c>
      <c r="F9323" s="18">
        <v>19.5</v>
      </c>
    </row>
    <row r="9324" spans="2:6" ht="16.5" thickBot="1" x14ac:dyDescent="0.3">
      <c r="B9324" s="14">
        <v>46218</v>
      </c>
      <c r="C9324" s="15" t="s">
        <v>160</v>
      </c>
      <c r="D9324" s="16" t="s">
        <v>416</v>
      </c>
      <c r="E9324" s="17">
        <v>2</v>
      </c>
      <c r="F9324" s="18">
        <v>11.6</v>
      </c>
    </row>
    <row r="9325" spans="2:6" ht="16.5" thickBot="1" x14ac:dyDescent="0.3">
      <c r="B9325" s="14">
        <v>46218</v>
      </c>
      <c r="C9325" s="15" t="s">
        <v>169</v>
      </c>
      <c r="D9325" s="16" t="s">
        <v>425</v>
      </c>
      <c r="E9325" s="17">
        <v>1</v>
      </c>
      <c r="F9325" s="18">
        <v>6.3</v>
      </c>
    </row>
    <row r="9326" spans="2:6" ht="16.5" thickBot="1" x14ac:dyDescent="0.3">
      <c r="B9326" s="14">
        <v>46218</v>
      </c>
      <c r="C9326" s="15" t="s">
        <v>170</v>
      </c>
      <c r="D9326" s="16" t="s">
        <v>676</v>
      </c>
      <c r="E9326" s="17">
        <v>1</v>
      </c>
      <c r="F9326" s="18">
        <v>5.5</v>
      </c>
    </row>
    <row r="9327" spans="2:6" ht="16.5" thickBot="1" x14ac:dyDescent="0.3">
      <c r="B9327" s="14">
        <v>46218</v>
      </c>
      <c r="C9327" s="15" t="s">
        <v>172</v>
      </c>
      <c r="D9327" s="16" t="s">
        <v>643</v>
      </c>
      <c r="E9327" s="17">
        <v>1</v>
      </c>
      <c r="F9327" s="18">
        <v>5.7</v>
      </c>
    </row>
    <row r="9328" spans="2:6" ht="16.5" thickBot="1" x14ac:dyDescent="0.3">
      <c r="B9328" s="14">
        <v>46218</v>
      </c>
      <c r="C9328" s="15" t="s">
        <v>174</v>
      </c>
      <c r="D9328" s="16" t="s">
        <v>661</v>
      </c>
      <c r="E9328" s="17">
        <v>1</v>
      </c>
      <c r="F9328" s="18">
        <v>5.8</v>
      </c>
    </row>
    <row r="9329" spans="2:6" ht="16.5" thickBot="1" x14ac:dyDescent="0.3">
      <c r="B9329" s="14">
        <v>46218</v>
      </c>
      <c r="C9329" s="15" t="s">
        <v>187</v>
      </c>
      <c r="D9329" s="16" t="s">
        <v>443</v>
      </c>
      <c r="E9329" s="17">
        <v>1</v>
      </c>
      <c r="F9329" s="18">
        <v>5.5</v>
      </c>
    </row>
    <row r="9330" spans="2:6" ht="16.5" thickBot="1" x14ac:dyDescent="0.3">
      <c r="B9330" s="14">
        <v>46218</v>
      </c>
      <c r="C9330" s="15" t="s">
        <v>192</v>
      </c>
      <c r="D9330" s="16" t="s">
        <v>448</v>
      </c>
      <c r="E9330" s="17">
        <v>1</v>
      </c>
      <c r="F9330" s="18">
        <v>5.5</v>
      </c>
    </row>
    <row r="9331" spans="2:6" ht="16.5" thickBot="1" x14ac:dyDescent="0.3">
      <c r="B9331" s="14">
        <v>46218</v>
      </c>
      <c r="C9331" s="15" t="s">
        <v>195</v>
      </c>
      <c r="D9331" s="16" t="s">
        <v>451</v>
      </c>
      <c r="E9331" s="17">
        <v>9</v>
      </c>
      <c r="F9331" s="18">
        <v>52.2</v>
      </c>
    </row>
    <row r="9332" spans="2:6" ht="16.5" thickBot="1" x14ac:dyDescent="0.3">
      <c r="B9332" s="14">
        <v>46218</v>
      </c>
      <c r="C9332" s="15" t="s">
        <v>215</v>
      </c>
      <c r="D9332" s="16" t="s">
        <v>471</v>
      </c>
      <c r="E9332" s="17">
        <v>1</v>
      </c>
      <c r="F9332" s="18">
        <v>6.8</v>
      </c>
    </row>
    <row r="9333" spans="2:6" ht="16.5" thickBot="1" x14ac:dyDescent="0.3">
      <c r="B9333" s="14">
        <v>46218</v>
      </c>
      <c r="C9333" s="15" t="s">
        <v>216</v>
      </c>
      <c r="D9333" s="16" t="s">
        <v>472</v>
      </c>
      <c r="E9333" s="17">
        <v>2</v>
      </c>
      <c r="F9333" s="18">
        <v>12.6</v>
      </c>
    </row>
    <row r="9334" spans="2:6" ht="16.5" thickBot="1" x14ac:dyDescent="0.3">
      <c r="B9334" s="14">
        <v>46218</v>
      </c>
      <c r="C9334" s="15" t="s">
        <v>219</v>
      </c>
      <c r="D9334" s="16" t="s">
        <v>475</v>
      </c>
      <c r="E9334" s="17">
        <v>1</v>
      </c>
      <c r="F9334" s="18">
        <v>6.3</v>
      </c>
    </row>
    <row r="9335" spans="2:6" ht="16.5" thickBot="1" x14ac:dyDescent="0.3">
      <c r="B9335" s="14">
        <v>46218</v>
      </c>
      <c r="C9335" s="15" t="s">
        <v>227</v>
      </c>
      <c r="D9335" s="16" t="s">
        <v>483</v>
      </c>
      <c r="E9335" s="17">
        <v>1</v>
      </c>
      <c r="F9335" s="18">
        <v>6.5</v>
      </c>
    </row>
    <row r="9336" spans="2:6" ht="16.5" thickBot="1" x14ac:dyDescent="0.3">
      <c r="B9336" s="14">
        <v>46218</v>
      </c>
      <c r="C9336" s="15" t="s">
        <v>231</v>
      </c>
      <c r="D9336" s="16" t="s">
        <v>487</v>
      </c>
      <c r="E9336" s="17">
        <v>1</v>
      </c>
      <c r="F9336" s="18">
        <v>6.8</v>
      </c>
    </row>
    <row r="9337" spans="2:6" ht="16.5" thickBot="1" x14ac:dyDescent="0.3">
      <c r="B9337" s="14">
        <v>46218</v>
      </c>
      <c r="C9337" s="15" t="s">
        <v>232</v>
      </c>
      <c r="D9337" s="16" t="s">
        <v>488</v>
      </c>
      <c r="E9337" s="17">
        <v>1</v>
      </c>
      <c r="F9337" s="18">
        <v>5.8</v>
      </c>
    </row>
    <row r="9338" spans="2:6" ht="16.5" thickBot="1" x14ac:dyDescent="0.3">
      <c r="B9338" s="14">
        <v>46218</v>
      </c>
      <c r="C9338" s="15" t="s">
        <v>233</v>
      </c>
      <c r="D9338" s="16" t="s">
        <v>709</v>
      </c>
      <c r="E9338" s="17">
        <v>2</v>
      </c>
      <c r="F9338" s="18">
        <v>11</v>
      </c>
    </row>
    <row r="9339" spans="2:6" ht="16.5" thickBot="1" x14ac:dyDescent="0.3">
      <c r="B9339" s="14">
        <v>46218</v>
      </c>
      <c r="C9339" s="15" t="s">
        <v>208</v>
      </c>
      <c r="D9339" s="16" t="s">
        <v>464</v>
      </c>
      <c r="E9339" s="17">
        <v>2</v>
      </c>
      <c r="F9339" s="18">
        <v>5.6</v>
      </c>
    </row>
    <row r="9340" spans="2:6" ht="16.5" thickBot="1" x14ac:dyDescent="0.3">
      <c r="B9340" s="14">
        <v>46218</v>
      </c>
      <c r="C9340" s="15" t="s">
        <v>199</v>
      </c>
      <c r="D9340" s="16" t="s">
        <v>674</v>
      </c>
      <c r="E9340" s="17">
        <v>1</v>
      </c>
      <c r="F9340" s="18">
        <v>8.3000000000000007</v>
      </c>
    </row>
    <row r="9341" spans="2:6" ht="16.5" thickBot="1" x14ac:dyDescent="0.3">
      <c r="B9341" s="14">
        <v>46218</v>
      </c>
      <c r="C9341" s="15" t="s">
        <v>200</v>
      </c>
      <c r="D9341" s="16" t="s">
        <v>646</v>
      </c>
      <c r="E9341" s="17">
        <v>2</v>
      </c>
      <c r="F9341" s="18">
        <v>16</v>
      </c>
    </row>
    <row r="9342" spans="2:6" ht="16.5" thickBot="1" x14ac:dyDescent="0.3">
      <c r="B9342" s="14">
        <v>46218</v>
      </c>
      <c r="C9342" s="15" t="s">
        <v>204</v>
      </c>
      <c r="D9342" s="16" t="s">
        <v>668</v>
      </c>
      <c r="E9342" s="17">
        <v>1</v>
      </c>
      <c r="F9342" s="18">
        <v>8.3000000000000007</v>
      </c>
    </row>
    <row r="9343" spans="2:6" ht="16.5" thickBot="1" x14ac:dyDescent="0.3">
      <c r="B9343" s="14">
        <v>46218</v>
      </c>
      <c r="C9343" s="15">
        <v>10010</v>
      </c>
      <c r="D9343" s="16" t="s">
        <v>679</v>
      </c>
      <c r="E9343" s="17">
        <v>1</v>
      </c>
      <c r="F9343" s="18">
        <v>8.9</v>
      </c>
    </row>
    <row r="9344" spans="2:6" ht="16.5" thickBot="1" x14ac:dyDescent="0.3">
      <c r="B9344" s="14">
        <v>46218</v>
      </c>
      <c r="C9344" s="15">
        <v>10239</v>
      </c>
      <c r="D9344" s="16" t="s">
        <v>747</v>
      </c>
      <c r="E9344" s="17">
        <v>1</v>
      </c>
      <c r="F9344" s="18">
        <v>10</v>
      </c>
    </row>
    <row r="9345" spans="2:6" ht="16.5" thickBot="1" x14ac:dyDescent="0.3">
      <c r="B9345" s="14">
        <v>46218</v>
      </c>
      <c r="C9345" s="15">
        <v>915</v>
      </c>
      <c r="D9345" s="16" t="s">
        <v>8831</v>
      </c>
      <c r="E9345" s="17">
        <v>1</v>
      </c>
      <c r="F9345" s="18">
        <v>6.9</v>
      </c>
    </row>
    <row r="9346" spans="2:6" ht="16.5" thickBot="1" x14ac:dyDescent="0.3">
      <c r="B9346" s="14">
        <v>46218</v>
      </c>
      <c r="C9346" s="15">
        <v>916</v>
      </c>
      <c r="D9346" s="16" t="s">
        <v>8832</v>
      </c>
      <c r="E9346" s="17">
        <v>1</v>
      </c>
      <c r="F9346" s="18">
        <v>6.9</v>
      </c>
    </row>
    <row r="9347" spans="2:6" ht="16.5" thickBot="1" x14ac:dyDescent="0.3">
      <c r="B9347" s="14">
        <v>46218</v>
      </c>
      <c r="C9347" s="15">
        <v>917</v>
      </c>
      <c r="D9347" s="16" t="s">
        <v>8788</v>
      </c>
      <c r="E9347" s="17">
        <v>1</v>
      </c>
      <c r="F9347" s="18">
        <v>6.9</v>
      </c>
    </row>
    <row r="9348" spans="2:6" ht="16.5" thickBot="1" x14ac:dyDescent="0.3">
      <c r="B9348" s="14">
        <v>46218</v>
      </c>
      <c r="C9348" s="15">
        <v>918</v>
      </c>
      <c r="D9348" s="16" t="s">
        <v>8833</v>
      </c>
      <c r="E9348" s="17">
        <v>1</v>
      </c>
      <c r="F9348" s="18">
        <v>6.9</v>
      </c>
    </row>
    <row r="9349" spans="2:6" ht="16.5" thickBot="1" x14ac:dyDescent="0.3">
      <c r="B9349" s="14">
        <v>46218</v>
      </c>
      <c r="C9349" s="15" t="s">
        <v>116</v>
      </c>
      <c r="D9349" s="16" t="s">
        <v>665</v>
      </c>
      <c r="E9349" s="17">
        <v>2</v>
      </c>
      <c r="F9349" s="18">
        <v>11</v>
      </c>
    </row>
    <row r="9350" spans="2:6" ht="16.5" thickBot="1" x14ac:dyDescent="0.3">
      <c r="B9350" s="14">
        <v>46218</v>
      </c>
      <c r="C9350" s="15">
        <v>10193</v>
      </c>
      <c r="D9350" s="16" t="s">
        <v>731</v>
      </c>
      <c r="E9350" s="17">
        <v>1</v>
      </c>
      <c r="F9350" s="18">
        <v>2.5</v>
      </c>
    </row>
    <row r="9351" spans="2:6" ht="16.5" thickBot="1" x14ac:dyDescent="0.3">
      <c r="B9351" s="14">
        <v>46218</v>
      </c>
      <c r="C9351" s="15">
        <v>10194</v>
      </c>
      <c r="D9351" s="16" t="s">
        <v>730</v>
      </c>
      <c r="E9351" s="17">
        <v>2</v>
      </c>
      <c r="F9351" s="18">
        <v>3.4</v>
      </c>
    </row>
    <row r="9352" spans="2:6" ht="16.5" thickBot="1" x14ac:dyDescent="0.3">
      <c r="B9352" s="14">
        <v>46218</v>
      </c>
      <c r="C9352" s="15">
        <v>913</v>
      </c>
      <c r="D9352" s="16" t="s">
        <v>8768</v>
      </c>
      <c r="E9352" s="17">
        <v>1</v>
      </c>
      <c r="F9352" s="18">
        <v>1.5</v>
      </c>
    </row>
    <row r="9353" spans="2:6" ht="15.75" x14ac:dyDescent="0.25">
      <c r="B9353" s="22">
        <v>46218</v>
      </c>
      <c r="C9353" s="23">
        <v>922</v>
      </c>
      <c r="D9353" s="24" t="s">
        <v>8795</v>
      </c>
      <c r="E9353" s="25">
        <v>2</v>
      </c>
      <c r="F9353" s="26">
        <v>4</v>
      </c>
    </row>
    <row r="9354" spans="2:6" ht="16.5" thickBot="1" x14ac:dyDescent="0.3">
      <c r="B9354" s="14">
        <v>46219</v>
      </c>
      <c r="C9354" s="15" t="s">
        <v>104</v>
      </c>
      <c r="D9354" s="16" t="s">
        <v>360</v>
      </c>
      <c r="E9354" s="17">
        <v>2</v>
      </c>
      <c r="F9354" s="18">
        <v>11.6</v>
      </c>
    </row>
    <row r="9355" spans="2:6" ht="16.5" thickBot="1" x14ac:dyDescent="0.3">
      <c r="B9355" s="14">
        <v>46219</v>
      </c>
      <c r="C9355" s="15" t="s">
        <v>108</v>
      </c>
      <c r="D9355" s="16" t="s">
        <v>364</v>
      </c>
      <c r="E9355" s="17">
        <v>1</v>
      </c>
      <c r="F9355" s="18">
        <v>5.5</v>
      </c>
    </row>
    <row r="9356" spans="2:6" ht="16.5" thickBot="1" x14ac:dyDescent="0.3">
      <c r="B9356" s="14">
        <v>46219</v>
      </c>
      <c r="C9356" s="15" t="s">
        <v>109</v>
      </c>
      <c r="D9356" s="16" t="s">
        <v>724</v>
      </c>
      <c r="E9356" s="17">
        <v>1</v>
      </c>
      <c r="F9356" s="18">
        <v>5.8</v>
      </c>
    </row>
    <row r="9357" spans="2:6" ht="16.5" thickBot="1" x14ac:dyDescent="0.3">
      <c r="B9357" s="14">
        <v>46219</v>
      </c>
      <c r="C9357" s="15" t="s">
        <v>110</v>
      </c>
      <c r="D9357" s="16" t="s">
        <v>667</v>
      </c>
      <c r="E9357" s="17">
        <v>3</v>
      </c>
      <c r="F9357" s="18">
        <v>17.399999999999999</v>
      </c>
    </row>
    <row r="9358" spans="2:6" ht="16.5" thickBot="1" x14ac:dyDescent="0.3">
      <c r="B9358" s="14">
        <v>46219</v>
      </c>
      <c r="C9358" s="15" t="s">
        <v>111</v>
      </c>
      <c r="D9358" s="16" t="s">
        <v>367</v>
      </c>
      <c r="E9358" s="17">
        <v>1</v>
      </c>
      <c r="F9358" s="18">
        <v>5.8</v>
      </c>
    </row>
    <row r="9359" spans="2:6" ht="16.5" thickBot="1" x14ac:dyDescent="0.3">
      <c r="B9359" s="14">
        <v>46219</v>
      </c>
      <c r="C9359" s="15" t="s">
        <v>115</v>
      </c>
      <c r="D9359" s="16" t="s">
        <v>640</v>
      </c>
      <c r="E9359" s="17">
        <v>2</v>
      </c>
      <c r="F9359" s="18">
        <v>11.6</v>
      </c>
    </row>
    <row r="9360" spans="2:6" ht="16.5" thickBot="1" x14ac:dyDescent="0.3">
      <c r="B9360" s="14">
        <v>46219</v>
      </c>
      <c r="C9360" s="15" t="s">
        <v>129</v>
      </c>
      <c r="D9360" s="16" t="s">
        <v>385</v>
      </c>
      <c r="E9360" s="17">
        <v>4</v>
      </c>
      <c r="F9360" s="18">
        <v>22</v>
      </c>
    </row>
    <row r="9361" spans="2:6" ht="16.5" thickBot="1" x14ac:dyDescent="0.3">
      <c r="B9361" s="14">
        <v>46219</v>
      </c>
      <c r="C9361" s="15" t="s">
        <v>130</v>
      </c>
      <c r="D9361" s="16" t="s">
        <v>386</v>
      </c>
      <c r="E9361" s="17">
        <v>1</v>
      </c>
      <c r="F9361" s="18">
        <v>5.8</v>
      </c>
    </row>
    <row r="9362" spans="2:6" ht="16.5" thickBot="1" x14ac:dyDescent="0.3">
      <c r="B9362" s="14">
        <v>46219</v>
      </c>
      <c r="C9362" s="15" t="s">
        <v>149</v>
      </c>
      <c r="D9362" s="16" t="s">
        <v>706</v>
      </c>
      <c r="E9362" s="17">
        <v>1</v>
      </c>
      <c r="F9362" s="18">
        <v>5.5</v>
      </c>
    </row>
    <row r="9363" spans="2:6" ht="32.25" thickBot="1" x14ac:dyDescent="0.3">
      <c r="B9363" s="14">
        <v>46219</v>
      </c>
      <c r="C9363" s="15" t="s">
        <v>150</v>
      </c>
      <c r="D9363" s="16" t="s">
        <v>406</v>
      </c>
      <c r="E9363" s="17">
        <v>4</v>
      </c>
      <c r="F9363" s="18">
        <v>22</v>
      </c>
    </row>
    <row r="9364" spans="2:6" ht="16.5" thickBot="1" x14ac:dyDescent="0.3">
      <c r="B9364" s="14">
        <v>46219</v>
      </c>
      <c r="C9364" s="15" t="s">
        <v>152</v>
      </c>
      <c r="D9364" s="16" t="s">
        <v>408</v>
      </c>
      <c r="E9364" s="17">
        <v>1</v>
      </c>
      <c r="F9364" s="18">
        <v>5.5</v>
      </c>
    </row>
    <row r="9365" spans="2:6" ht="16.5" thickBot="1" x14ac:dyDescent="0.3">
      <c r="B9365" s="14">
        <v>46219</v>
      </c>
      <c r="C9365" s="15" t="s">
        <v>157</v>
      </c>
      <c r="D9365" s="16" t="s">
        <v>413</v>
      </c>
      <c r="E9365" s="17">
        <v>4</v>
      </c>
      <c r="F9365" s="18">
        <v>26</v>
      </c>
    </row>
    <row r="9366" spans="2:6" ht="16.5" thickBot="1" x14ac:dyDescent="0.3">
      <c r="B9366" s="14">
        <v>46219</v>
      </c>
      <c r="C9366" s="15" t="s">
        <v>159</v>
      </c>
      <c r="D9366" s="16" t="s">
        <v>733</v>
      </c>
      <c r="E9366" s="17">
        <v>1</v>
      </c>
      <c r="F9366" s="18">
        <v>5.5</v>
      </c>
    </row>
    <row r="9367" spans="2:6" ht="16.5" thickBot="1" x14ac:dyDescent="0.3">
      <c r="B9367" s="14">
        <v>46219</v>
      </c>
      <c r="C9367" s="15" t="s">
        <v>163</v>
      </c>
      <c r="D9367" s="16" t="s">
        <v>696</v>
      </c>
      <c r="E9367" s="17">
        <v>1</v>
      </c>
      <c r="F9367" s="18">
        <v>5.8</v>
      </c>
    </row>
    <row r="9368" spans="2:6" ht="16.5" thickBot="1" x14ac:dyDescent="0.3">
      <c r="B9368" s="14">
        <v>46219</v>
      </c>
      <c r="C9368" s="15" t="s">
        <v>169</v>
      </c>
      <c r="D9368" s="16" t="s">
        <v>425</v>
      </c>
      <c r="E9368" s="17">
        <v>2</v>
      </c>
      <c r="F9368" s="18">
        <v>12.6</v>
      </c>
    </row>
    <row r="9369" spans="2:6" ht="16.5" thickBot="1" x14ac:dyDescent="0.3">
      <c r="B9369" s="14">
        <v>46219</v>
      </c>
      <c r="C9369" s="15" t="s">
        <v>170</v>
      </c>
      <c r="D9369" s="16" t="s">
        <v>676</v>
      </c>
      <c r="E9369" s="17">
        <v>4</v>
      </c>
      <c r="F9369" s="18">
        <v>22</v>
      </c>
    </row>
    <row r="9370" spans="2:6" ht="16.5" thickBot="1" x14ac:dyDescent="0.3">
      <c r="B9370" s="14">
        <v>46219</v>
      </c>
      <c r="C9370" s="15" t="s">
        <v>176</v>
      </c>
      <c r="D9370" s="16" t="s">
        <v>432</v>
      </c>
      <c r="E9370" s="17">
        <v>1</v>
      </c>
      <c r="F9370" s="18">
        <v>5.8</v>
      </c>
    </row>
    <row r="9371" spans="2:6" ht="16.5" thickBot="1" x14ac:dyDescent="0.3">
      <c r="B9371" s="14">
        <v>46219</v>
      </c>
      <c r="C9371" s="15" t="s">
        <v>184</v>
      </c>
      <c r="D9371" s="16" t="s">
        <v>440</v>
      </c>
      <c r="E9371" s="17">
        <v>1</v>
      </c>
      <c r="F9371" s="18">
        <v>5.5</v>
      </c>
    </row>
    <row r="9372" spans="2:6" ht="16.5" thickBot="1" x14ac:dyDescent="0.3">
      <c r="B9372" s="14">
        <v>46219</v>
      </c>
      <c r="C9372" s="15" t="s">
        <v>187</v>
      </c>
      <c r="D9372" s="16" t="s">
        <v>443</v>
      </c>
      <c r="E9372" s="17">
        <v>1</v>
      </c>
      <c r="F9372" s="18">
        <v>5.5</v>
      </c>
    </row>
    <row r="9373" spans="2:6" ht="16.5" thickBot="1" x14ac:dyDescent="0.3">
      <c r="B9373" s="14">
        <v>46219</v>
      </c>
      <c r="C9373" s="15" t="s">
        <v>191</v>
      </c>
      <c r="D9373" s="16" t="s">
        <v>447</v>
      </c>
      <c r="E9373" s="17">
        <v>1</v>
      </c>
      <c r="F9373" s="18">
        <v>5.5</v>
      </c>
    </row>
    <row r="9374" spans="2:6" ht="16.5" thickBot="1" x14ac:dyDescent="0.3">
      <c r="B9374" s="14">
        <v>46219</v>
      </c>
      <c r="C9374" s="15" t="s">
        <v>195</v>
      </c>
      <c r="D9374" s="16" t="s">
        <v>451</v>
      </c>
      <c r="E9374" s="17">
        <v>9</v>
      </c>
      <c r="F9374" s="18">
        <v>52.2</v>
      </c>
    </row>
    <row r="9375" spans="2:6" ht="16.5" thickBot="1" x14ac:dyDescent="0.3">
      <c r="B9375" s="14">
        <v>46219</v>
      </c>
      <c r="C9375" s="15" t="s">
        <v>196</v>
      </c>
      <c r="D9375" s="16" t="s">
        <v>692</v>
      </c>
      <c r="E9375" s="17">
        <v>1</v>
      </c>
      <c r="F9375" s="18">
        <v>6.5</v>
      </c>
    </row>
    <row r="9376" spans="2:6" ht="32.25" thickBot="1" x14ac:dyDescent="0.3">
      <c r="B9376" s="14">
        <v>46219</v>
      </c>
      <c r="C9376" s="15" t="s">
        <v>207</v>
      </c>
      <c r="D9376" s="16" t="s">
        <v>463</v>
      </c>
      <c r="E9376" s="17">
        <v>2</v>
      </c>
      <c r="F9376" s="18">
        <v>6</v>
      </c>
    </row>
    <row r="9377" spans="2:6" ht="16.5" thickBot="1" x14ac:dyDescent="0.3">
      <c r="B9377" s="14">
        <v>46219</v>
      </c>
      <c r="C9377" s="15" t="s">
        <v>215</v>
      </c>
      <c r="D9377" s="16" t="s">
        <v>471</v>
      </c>
      <c r="E9377" s="17">
        <v>3</v>
      </c>
      <c r="F9377" s="18">
        <v>20.399999999999999</v>
      </c>
    </row>
    <row r="9378" spans="2:6" ht="16.5" thickBot="1" x14ac:dyDescent="0.3">
      <c r="B9378" s="14">
        <v>46219</v>
      </c>
      <c r="C9378" s="15" t="s">
        <v>225</v>
      </c>
      <c r="D9378" s="16" t="s">
        <v>481</v>
      </c>
      <c r="E9378" s="17">
        <v>1</v>
      </c>
      <c r="F9378" s="18">
        <v>6.3</v>
      </c>
    </row>
    <row r="9379" spans="2:6" ht="16.5" thickBot="1" x14ac:dyDescent="0.3">
      <c r="B9379" s="14">
        <v>46219</v>
      </c>
      <c r="C9379" s="15" t="s">
        <v>231</v>
      </c>
      <c r="D9379" s="16" t="s">
        <v>487</v>
      </c>
      <c r="E9379" s="17">
        <v>2</v>
      </c>
      <c r="F9379" s="18">
        <v>13.6</v>
      </c>
    </row>
    <row r="9380" spans="2:6" ht="16.5" thickBot="1" x14ac:dyDescent="0.3">
      <c r="B9380" s="14">
        <v>46219</v>
      </c>
      <c r="C9380" s="15" t="s">
        <v>233</v>
      </c>
      <c r="D9380" s="16" t="s">
        <v>709</v>
      </c>
      <c r="E9380" s="17">
        <v>2</v>
      </c>
      <c r="F9380" s="18">
        <v>11</v>
      </c>
    </row>
    <row r="9381" spans="2:6" ht="16.5" thickBot="1" x14ac:dyDescent="0.3">
      <c r="B9381" s="14">
        <v>46219</v>
      </c>
      <c r="C9381" s="15" t="s">
        <v>198</v>
      </c>
      <c r="D9381" s="16" t="s">
        <v>686</v>
      </c>
      <c r="E9381" s="17">
        <v>1</v>
      </c>
      <c r="F9381" s="18">
        <v>8</v>
      </c>
    </row>
    <row r="9382" spans="2:6" ht="16.5" thickBot="1" x14ac:dyDescent="0.3">
      <c r="B9382" s="14">
        <v>46219</v>
      </c>
      <c r="C9382" s="15" t="s">
        <v>204</v>
      </c>
      <c r="D9382" s="16" t="s">
        <v>668</v>
      </c>
      <c r="E9382" s="17">
        <v>1</v>
      </c>
      <c r="F9382" s="18">
        <v>8.3000000000000007</v>
      </c>
    </row>
    <row r="9383" spans="2:6" ht="16.5" thickBot="1" x14ac:dyDescent="0.3">
      <c r="B9383" s="14">
        <v>46219</v>
      </c>
      <c r="C9383" s="15" t="s">
        <v>118</v>
      </c>
      <c r="D9383" s="16" t="s">
        <v>649</v>
      </c>
      <c r="E9383" s="17">
        <v>1</v>
      </c>
      <c r="F9383" s="18">
        <v>5.5</v>
      </c>
    </row>
    <row r="9384" spans="2:6" ht="16.5" thickBot="1" x14ac:dyDescent="0.3">
      <c r="B9384" s="14">
        <v>46219</v>
      </c>
      <c r="C9384" s="15" t="s">
        <v>121</v>
      </c>
      <c r="D9384" s="16" t="s">
        <v>658</v>
      </c>
      <c r="E9384" s="17">
        <v>3</v>
      </c>
      <c r="F9384" s="18">
        <v>16.5</v>
      </c>
    </row>
    <row r="9385" spans="2:6" ht="16.5" thickBot="1" x14ac:dyDescent="0.3">
      <c r="B9385" s="14">
        <v>46219</v>
      </c>
      <c r="C9385" s="15" t="s">
        <v>122</v>
      </c>
      <c r="D9385" s="16" t="s">
        <v>650</v>
      </c>
      <c r="E9385" s="17">
        <v>3</v>
      </c>
      <c r="F9385" s="18">
        <v>16.5</v>
      </c>
    </row>
    <row r="9386" spans="2:6" ht="16.5" thickBot="1" x14ac:dyDescent="0.3">
      <c r="B9386" s="14">
        <v>46219</v>
      </c>
      <c r="C9386" s="15" t="s">
        <v>131</v>
      </c>
      <c r="D9386" s="16" t="s">
        <v>387</v>
      </c>
      <c r="E9386" s="17">
        <v>3</v>
      </c>
      <c r="F9386" s="18">
        <v>16.5</v>
      </c>
    </row>
    <row r="9387" spans="2:6" ht="16.5" thickBot="1" x14ac:dyDescent="0.3">
      <c r="B9387" s="14">
        <v>46219</v>
      </c>
      <c r="C9387" s="15" t="s">
        <v>140</v>
      </c>
      <c r="D9387" s="16" t="s">
        <v>396</v>
      </c>
      <c r="E9387" s="17">
        <v>1</v>
      </c>
      <c r="F9387" s="18">
        <v>5</v>
      </c>
    </row>
    <row r="9388" spans="2:6" ht="16.5" thickBot="1" x14ac:dyDescent="0.3">
      <c r="B9388" s="14">
        <v>46219</v>
      </c>
      <c r="C9388" s="15">
        <v>10009</v>
      </c>
      <c r="D9388" s="16" t="s">
        <v>660</v>
      </c>
      <c r="E9388" s="17">
        <v>1</v>
      </c>
      <c r="F9388" s="18">
        <v>1.5</v>
      </c>
    </row>
    <row r="9389" spans="2:6" ht="16.5" thickBot="1" x14ac:dyDescent="0.3">
      <c r="B9389" s="14">
        <v>46219</v>
      </c>
      <c r="C9389" s="15">
        <v>10194</v>
      </c>
      <c r="D9389" s="16" t="s">
        <v>730</v>
      </c>
      <c r="E9389" s="17">
        <v>1</v>
      </c>
      <c r="F9389" s="18">
        <v>1.7</v>
      </c>
    </row>
    <row r="9390" spans="2:6" ht="16.5" thickBot="1" x14ac:dyDescent="0.3">
      <c r="B9390" s="14">
        <v>46219</v>
      </c>
      <c r="C9390" s="15">
        <v>10224</v>
      </c>
      <c r="D9390" s="16" t="s">
        <v>743</v>
      </c>
      <c r="E9390" s="17">
        <v>1</v>
      </c>
      <c r="F9390" s="18">
        <v>1.2</v>
      </c>
    </row>
    <row r="9391" spans="2:6" ht="16.5" thickBot="1" x14ac:dyDescent="0.3">
      <c r="B9391" s="14">
        <v>46219</v>
      </c>
      <c r="C9391" s="15">
        <v>913</v>
      </c>
      <c r="D9391" s="16" t="s">
        <v>8768</v>
      </c>
      <c r="E9391" s="17">
        <v>2</v>
      </c>
      <c r="F9391" s="18">
        <v>3</v>
      </c>
    </row>
    <row r="9392" spans="2:6" ht="15.75" x14ac:dyDescent="0.25">
      <c r="B9392" s="22">
        <v>46219</v>
      </c>
      <c r="C9392" s="23">
        <v>922</v>
      </c>
      <c r="D9392" s="24" t="s">
        <v>8795</v>
      </c>
      <c r="E9392" s="25">
        <v>1</v>
      </c>
      <c r="F9392" s="26">
        <v>2</v>
      </c>
    </row>
    <row r="9393" spans="2:6" ht="16.5" thickBot="1" x14ac:dyDescent="0.3">
      <c r="B9393" s="14">
        <v>46220</v>
      </c>
      <c r="C9393" s="15" t="s">
        <v>104</v>
      </c>
      <c r="D9393" s="16" t="s">
        <v>360</v>
      </c>
      <c r="E9393" s="17">
        <v>1</v>
      </c>
      <c r="F9393" s="18">
        <v>5.8</v>
      </c>
    </row>
    <row r="9394" spans="2:6" ht="16.5" thickBot="1" x14ac:dyDescent="0.3">
      <c r="B9394" s="14">
        <v>46220</v>
      </c>
      <c r="C9394" s="15" t="s">
        <v>106</v>
      </c>
      <c r="D9394" s="16" t="s">
        <v>710</v>
      </c>
      <c r="E9394" s="17">
        <v>1</v>
      </c>
      <c r="F9394" s="18">
        <v>5.2</v>
      </c>
    </row>
    <row r="9395" spans="2:6" ht="16.5" thickBot="1" x14ac:dyDescent="0.3">
      <c r="B9395" s="14">
        <v>46220</v>
      </c>
      <c r="C9395" s="15" t="s">
        <v>108</v>
      </c>
      <c r="D9395" s="16" t="s">
        <v>364</v>
      </c>
      <c r="E9395" s="17">
        <v>1</v>
      </c>
      <c r="F9395" s="18">
        <v>5.5</v>
      </c>
    </row>
    <row r="9396" spans="2:6" ht="16.5" thickBot="1" x14ac:dyDescent="0.3">
      <c r="B9396" s="14">
        <v>46220</v>
      </c>
      <c r="C9396" s="15" t="s">
        <v>109</v>
      </c>
      <c r="D9396" s="16" t="s">
        <v>724</v>
      </c>
      <c r="E9396" s="17">
        <v>1</v>
      </c>
      <c r="F9396" s="18">
        <v>5.8</v>
      </c>
    </row>
    <row r="9397" spans="2:6" ht="16.5" thickBot="1" x14ac:dyDescent="0.3">
      <c r="B9397" s="14">
        <v>46220</v>
      </c>
      <c r="C9397" s="15" t="s">
        <v>111</v>
      </c>
      <c r="D9397" s="16" t="s">
        <v>367</v>
      </c>
      <c r="E9397" s="17">
        <v>1</v>
      </c>
      <c r="F9397" s="18">
        <v>5.8</v>
      </c>
    </row>
    <row r="9398" spans="2:6" ht="16.5" thickBot="1" x14ac:dyDescent="0.3">
      <c r="B9398" s="14">
        <v>46220</v>
      </c>
      <c r="C9398" s="15" t="s">
        <v>129</v>
      </c>
      <c r="D9398" s="16" t="s">
        <v>385</v>
      </c>
      <c r="E9398" s="17">
        <v>2</v>
      </c>
      <c r="F9398" s="18">
        <v>11</v>
      </c>
    </row>
    <row r="9399" spans="2:6" ht="16.5" thickBot="1" x14ac:dyDescent="0.3">
      <c r="B9399" s="14">
        <v>46220</v>
      </c>
      <c r="C9399" s="15" t="s">
        <v>130</v>
      </c>
      <c r="D9399" s="16" t="s">
        <v>386</v>
      </c>
      <c r="E9399" s="17">
        <v>3</v>
      </c>
      <c r="F9399" s="18">
        <v>17.399999999999999</v>
      </c>
    </row>
    <row r="9400" spans="2:6" ht="32.25" thickBot="1" x14ac:dyDescent="0.3">
      <c r="B9400" s="14">
        <v>46220</v>
      </c>
      <c r="C9400" s="15" t="s">
        <v>150</v>
      </c>
      <c r="D9400" s="16" t="s">
        <v>406</v>
      </c>
      <c r="E9400" s="17">
        <v>3</v>
      </c>
      <c r="F9400" s="18">
        <v>16.5</v>
      </c>
    </row>
    <row r="9401" spans="2:6" ht="16.5" thickBot="1" x14ac:dyDescent="0.3">
      <c r="B9401" s="14">
        <v>46220</v>
      </c>
      <c r="C9401" s="15" t="s">
        <v>157</v>
      </c>
      <c r="D9401" s="16" t="s">
        <v>413</v>
      </c>
      <c r="E9401" s="17">
        <v>1</v>
      </c>
      <c r="F9401" s="18">
        <v>6.5</v>
      </c>
    </row>
    <row r="9402" spans="2:6" ht="16.5" thickBot="1" x14ac:dyDescent="0.3">
      <c r="B9402" s="14">
        <v>46220</v>
      </c>
      <c r="C9402" s="15" t="s">
        <v>159</v>
      </c>
      <c r="D9402" s="16" t="s">
        <v>733</v>
      </c>
      <c r="E9402" s="17">
        <v>2</v>
      </c>
      <c r="F9402" s="18">
        <v>11</v>
      </c>
    </row>
    <row r="9403" spans="2:6" ht="16.5" thickBot="1" x14ac:dyDescent="0.3">
      <c r="B9403" s="14">
        <v>46220</v>
      </c>
      <c r="C9403" s="15" t="s">
        <v>160</v>
      </c>
      <c r="D9403" s="16" t="s">
        <v>416</v>
      </c>
      <c r="E9403" s="17">
        <v>2</v>
      </c>
      <c r="F9403" s="18">
        <v>11.6</v>
      </c>
    </row>
    <row r="9404" spans="2:6" ht="16.5" thickBot="1" x14ac:dyDescent="0.3">
      <c r="B9404" s="14">
        <v>46220</v>
      </c>
      <c r="C9404" s="15" t="s">
        <v>172</v>
      </c>
      <c r="D9404" s="16" t="s">
        <v>643</v>
      </c>
      <c r="E9404" s="17">
        <v>2</v>
      </c>
      <c r="F9404" s="18">
        <v>11.4</v>
      </c>
    </row>
    <row r="9405" spans="2:6" ht="16.5" thickBot="1" x14ac:dyDescent="0.3">
      <c r="B9405" s="14">
        <v>46220</v>
      </c>
      <c r="C9405" s="15" t="s">
        <v>176</v>
      </c>
      <c r="D9405" s="16" t="s">
        <v>432</v>
      </c>
      <c r="E9405" s="17">
        <v>1</v>
      </c>
      <c r="F9405" s="18">
        <v>5.8</v>
      </c>
    </row>
    <row r="9406" spans="2:6" ht="16.5" thickBot="1" x14ac:dyDescent="0.3">
      <c r="B9406" s="14">
        <v>46220</v>
      </c>
      <c r="C9406" s="15" t="s">
        <v>179</v>
      </c>
      <c r="D9406" s="16" t="s">
        <v>712</v>
      </c>
      <c r="E9406" s="17">
        <v>1</v>
      </c>
      <c r="F9406" s="18">
        <v>5.5</v>
      </c>
    </row>
    <row r="9407" spans="2:6" ht="16.5" thickBot="1" x14ac:dyDescent="0.3">
      <c r="B9407" s="14">
        <v>46220</v>
      </c>
      <c r="C9407" s="15" t="s">
        <v>191</v>
      </c>
      <c r="D9407" s="16" t="s">
        <v>447</v>
      </c>
      <c r="E9407" s="17">
        <v>1</v>
      </c>
      <c r="F9407" s="18">
        <v>5.5</v>
      </c>
    </row>
    <row r="9408" spans="2:6" ht="16.5" thickBot="1" x14ac:dyDescent="0.3">
      <c r="B9408" s="14">
        <v>46220</v>
      </c>
      <c r="C9408" s="15" t="s">
        <v>193</v>
      </c>
      <c r="D9408" s="16" t="s">
        <v>449</v>
      </c>
      <c r="E9408" s="17">
        <v>1</v>
      </c>
      <c r="F9408" s="18">
        <v>6.8</v>
      </c>
    </row>
    <row r="9409" spans="2:6" ht="16.5" thickBot="1" x14ac:dyDescent="0.3">
      <c r="B9409" s="14">
        <v>46220</v>
      </c>
      <c r="C9409" s="15" t="s">
        <v>195</v>
      </c>
      <c r="D9409" s="16" t="s">
        <v>451</v>
      </c>
      <c r="E9409" s="17">
        <v>12</v>
      </c>
      <c r="F9409" s="18">
        <v>69.599999999999994</v>
      </c>
    </row>
    <row r="9410" spans="2:6" ht="32.25" thickBot="1" x14ac:dyDescent="0.3">
      <c r="B9410" s="14">
        <v>46220</v>
      </c>
      <c r="C9410" s="15" t="s">
        <v>207</v>
      </c>
      <c r="D9410" s="16" t="s">
        <v>463</v>
      </c>
      <c r="E9410" s="17">
        <v>1</v>
      </c>
      <c r="F9410" s="18">
        <v>3</v>
      </c>
    </row>
    <row r="9411" spans="2:6" ht="16.5" thickBot="1" x14ac:dyDescent="0.3">
      <c r="B9411" s="14">
        <v>46220</v>
      </c>
      <c r="C9411" s="15" t="s">
        <v>215</v>
      </c>
      <c r="D9411" s="16" t="s">
        <v>471</v>
      </c>
      <c r="E9411" s="17">
        <v>5</v>
      </c>
      <c r="F9411" s="18">
        <v>34</v>
      </c>
    </row>
    <row r="9412" spans="2:6" ht="16.5" thickBot="1" x14ac:dyDescent="0.3">
      <c r="B9412" s="14">
        <v>46220</v>
      </c>
      <c r="C9412" s="15" t="s">
        <v>219</v>
      </c>
      <c r="D9412" s="16" t="s">
        <v>475</v>
      </c>
      <c r="E9412" s="17">
        <v>4</v>
      </c>
      <c r="F9412" s="18">
        <v>25.2</v>
      </c>
    </row>
    <row r="9413" spans="2:6" ht="16.5" thickBot="1" x14ac:dyDescent="0.3">
      <c r="B9413" s="14">
        <v>46220</v>
      </c>
      <c r="C9413" s="15" t="s">
        <v>225</v>
      </c>
      <c r="D9413" s="16" t="s">
        <v>481</v>
      </c>
      <c r="E9413" s="17">
        <v>3</v>
      </c>
      <c r="F9413" s="18">
        <v>18.899999999999999</v>
      </c>
    </row>
    <row r="9414" spans="2:6" ht="16.5" thickBot="1" x14ac:dyDescent="0.3">
      <c r="B9414" s="14">
        <v>46220</v>
      </c>
      <c r="C9414" s="15" t="s">
        <v>227</v>
      </c>
      <c r="D9414" s="16" t="s">
        <v>483</v>
      </c>
      <c r="E9414" s="17">
        <v>1</v>
      </c>
      <c r="F9414" s="18">
        <v>6.5</v>
      </c>
    </row>
    <row r="9415" spans="2:6" ht="16.5" thickBot="1" x14ac:dyDescent="0.3">
      <c r="B9415" s="14">
        <v>46220</v>
      </c>
      <c r="C9415" s="15" t="s">
        <v>231</v>
      </c>
      <c r="D9415" s="16" t="s">
        <v>487</v>
      </c>
      <c r="E9415" s="17">
        <v>3</v>
      </c>
      <c r="F9415" s="18">
        <v>20.399999999999999</v>
      </c>
    </row>
    <row r="9416" spans="2:6" ht="16.5" thickBot="1" x14ac:dyDescent="0.3">
      <c r="B9416" s="14">
        <v>46220</v>
      </c>
      <c r="C9416" s="15" t="s">
        <v>233</v>
      </c>
      <c r="D9416" s="16" t="s">
        <v>709</v>
      </c>
      <c r="E9416" s="17">
        <v>1</v>
      </c>
      <c r="F9416" s="18">
        <v>5.5</v>
      </c>
    </row>
    <row r="9417" spans="2:6" ht="16.5" thickBot="1" x14ac:dyDescent="0.3">
      <c r="B9417" s="14">
        <v>46220</v>
      </c>
      <c r="C9417" s="15" t="s">
        <v>235</v>
      </c>
      <c r="D9417" s="16" t="s">
        <v>702</v>
      </c>
      <c r="E9417" s="17">
        <v>1</v>
      </c>
      <c r="F9417" s="18">
        <v>5.8</v>
      </c>
    </row>
    <row r="9418" spans="2:6" ht="16.5" thickBot="1" x14ac:dyDescent="0.3">
      <c r="B9418" s="14">
        <v>46220</v>
      </c>
      <c r="C9418" s="15" t="s">
        <v>206</v>
      </c>
      <c r="D9418" s="16" t="s">
        <v>462</v>
      </c>
      <c r="E9418" s="17">
        <v>1</v>
      </c>
      <c r="F9418" s="18">
        <v>3.1</v>
      </c>
    </row>
    <row r="9419" spans="2:6" ht="16.5" thickBot="1" x14ac:dyDescent="0.3">
      <c r="B9419" s="14">
        <v>46220</v>
      </c>
      <c r="C9419" s="15" t="s">
        <v>203</v>
      </c>
      <c r="D9419" s="16" t="s">
        <v>694</v>
      </c>
      <c r="E9419" s="17">
        <v>1</v>
      </c>
      <c r="F9419" s="18">
        <v>8.3000000000000007</v>
      </c>
    </row>
    <row r="9420" spans="2:6" ht="16.5" thickBot="1" x14ac:dyDescent="0.3">
      <c r="B9420" s="14">
        <v>46220</v>
      </c>
      <c r="C9420" s="15">
        <v>10021</v>
      </c>
      <c r="D9420" s="16" t="s">
        <v>663</v>
      </c>
      <c r="E9420" s="17">
        <v>1</v>
      </c>
      <c r="F9420" s="18">
        <v>8.9</v>
      </c>
    </row>
    <row r="9421" spans="2:6" ht="16.5" thickBot="1" x14ac:dyDescent="0.3">
      <c r="B9421" s="14">
        <v>46220</v>
      </c>
      <c r="C9421" s="15">
        <v>10227</v>
      </c>
      <c r="D9421" s="16" t="s">
        <v>345</v>
      </c>
      <c r="E9421" s="17">
        <v>1</v>
      </c>
      <c r="F9421" s="18">
        <v>9</v>
      </c>
    </row>
    <row r="9422" spans="2:6" ht="16.5" thickBot="1" x14ac:dyDescent="0.3">
      <c r="B9422" s="14">
        <v>46220</v>
      </c>
      <c r="C9422" s="15">
        <v>10228</v>
      </c>
      <c r="D9422" s="16" t="s">
        <v>749</v>
      </c>
      <c r="E9422" s="17">
        <v>1</v>
      </c>
      <c r="F9422" s="18">
        <v>9</v>
      </c>
    </row>
    <row r="9423" spans="2:6" ht="16.5" thickBot="1" x14ac:dyDescent="0.3">
      <c r="B9423" s="14">
        <v>46220</v>
      </c>
      <c r="C9423" s="15" t="s">
        <v>116</v>
      </c>
      <c r="D9423" s="16" t="s">
        <v>665</v>
      </c>
      <c r="E9423" s="17">
        <v>1</v>
      </c>
      <c r="F9423" s="18">
        <v>5.5</v>
      </c>
    </row>
    <row r="9424" spans="2:6" ht="16.5" thickBot="1" x14ac:dyDescent="0.3">
      <c r="B9424" s="14">
        <v>46220</v>
      </c>
      <c r="C9424" s="15" t="s">
        <v>122</v>
      </c>
      <c r="D9424" s="16" t="s">
        <v>650</v>
      </c>
      <c r="E9424" s="17">
        <v>1</v>
      </c>
      <c r="F9424" s="18">
        <v>5.5</v>
      </c>
    </row>
    <row r="9425" spans="2:6" ht="16.5" thickBot="1" x14ac:dyDescent="0.3">
      <c r="B9425" s="14">
        <v>46220</v>
      </c>
      <c r="C9425" s="15" t="s">
        <v>123</v>
      </c>
      <c r="D9425" s="16" t="s">
        <v>651</v>
      </c>
      <c r="E9425" s="17">
        <v>10</v>
      </c>
      <c r="F9425" s="18">
        <v>55</v>
      </c>
    </row>
    <row r="9426" spans="2:6" ht="16.5" thickBot="1" x14ac:dyDescent="0.3">
      <c r="B9426" s="14">
        <v>46220</v>
      </c>
      <c r="C9426" s="15" t="s">
        <v>134</v>
      </c>
      <c r="D9426" s="16" t="s">
        <v>390</v>
      </c>
      <c r="E9426" s="17">
        <v>3</v>
      </c>
      <c r="F9426" s="18">
        <v>16.5</v>
      </c>
    </row>
    <row r="9427" spans="2:6" ht="16.5" thickBot="1" x14ac:dyDescent="0.3">
      <c r="B9427" s="14">
        <v>46220</v>
      </c>
      <c r="C9427" s="15" t="s">
        <v>140</v>
      </c>
      <c r="D9427" s="16" t="s">
        <v>396</v>
      </c>
      <c r="E9427" s="17">
        <v>3</v>
      </c>
      <c r="F9427" s="18">
        <v>15</v>
      </c>
    </row>
    <row r="9428" spans="2:6" ht="16.5" thickBot="1" x14ac:dyDescent="0.3">
      <c r="B9428" s="14">
        <v>46220</v>
      </c>
      <c r="C9428" s="15">
        <v>10009</v>
      </c>
      <c r="D9428" s="16" t="s">
        <v>660</v>
      </c>
      <c r="E9428" s="17">
        <v>2</v>
      </c>
      <c r="F9428" s="18">
        <v>3</v>
      </c>
    </row>
    <row r="9429" spans="2:6" ht="15.75" x14ac:dyDescent="0.25">
      <c r="B9429" s="22">
        <v>46220</v>
      </c>
      <c r="C9429" s="23">
        <v>10194</v>
      </c>
      <c r="D9429" s="24" t="s">
        <v>730</v>
      </c>
      <c r="E9429" s="25">
        <v>1</v>
      </c>
      <c r="F9429" s="26">
        <v>1.7</v>
      </c>
    </row>
    <row r="9430" spans="2:6" ht="16.5" thickBot="1" x14ac:dyDescent="0.3">
      <c r="B9430" s="14">
        <v>46221</v>
      </c>
      <c r="C9430" s="15" t="s">
        <v>106</v>
      </c>
      <c r="D9430" s="16" t="s">
        <v>710</v>
      </c>
      <c r="E9430" s="17">
        <v>1</v>
      </c>
      <c r="F9430" s="18">
        <v>5.2</v>
      </c>
    </row>
    <row r="9431" spans="2:6" ht="16.5" thickBot="1" x14ac:dyDescent="0.3">
      <c r="B9431" s="14">
        <v>46221</v>
      </c>
      <c r="C9431" s="15" t="s">
        <v>111</v>
      </c>
      <c r="D9431" s="16" t="s">
        <v>367</v>
      </c>
      <c r="E9431" s="17">
        <v>2</v>
      </c>
      <c r="F9431" s="18">
        <v>11.6</v>
      </c>
    </row>
    <row r="9432" spans="2:6" ht="16.5" thickBot="1" x14ac:dyDescent="0.3">
      <c r="B9432" s="14">
        <v>46221</v>
      </c>
      <c r="C9432" s="15" t="s">
        <v>114</v>
      </c>
      <c r="D9432" s="16" t="s">
        <v>370</v>
      </c>
      <c r="E9432" s="17">
        <v>1</v>
      </c>
      <c r="F9432" s="18">
        <v>5.5</v>
      </c>
    </row>
    <row r="9433" spans="2:6" ht="16.5" thickBot="1" x14ac:dyDescent="0.3">
      <c r="B9433" s="14">
        <v>46221</v>
      </c>
      <c r="C9433" s="15" t="s">
        <v>115</v>
      </c>
      <c r="D9433" s="16" t="s">
        <v>640</v>
      </c>
      <c r="E9433" s="17">
        <v>3</v>
      </c>
      <c r="F9433" s="18">
        <v>17.399999999999999</v>
      </c>
    </row>
    <row r="9434" spans="2:6" ht="16.5" thickBot="1" x14ac:dyDescent="0.3">
      <c r="B9434" s="14">
        <v>46221</v>
      </c>
      <c r="C9434" s="15" t="s">
        <v>130</v>
      </c>
      <c r="D9434" s="16" t="s">
        <v>386</v>
      </c>
      <c r="E9434" s="17">
        <v>3</v>
      </c>
      <c r="F9434" s="18">
        <v>17.399999999999999</v>
      </c>
    </row>
    <row r="9435" spans="2:6" ht="16.5" thickBot="1" x14ac:dyDescent="0.3">
      <c r="B9435" s="14">
        <v>46221</v>
      </c>
      <c r="C9435" s="15" t="s">
        <v>160</v>
      </c>
      <c r="D9435" s="16" t="s">
        <v>416</v>
      </c>
      <c r="E9435" s="17">
        <v>2</v>
      </c>
      <c r="F9435" s="18">
        <v>11.6</v>
      </c>
    </row>
    <row r="9436" spans="2:6" ht="16.5" thickBot="1" x14ac:dyDescent="0.3">
      <c r="B9436" s="14">
        <v>46221</v>
      </c>
      <c r="C9436" s="15" t="s">
        <v>169</v>
      </c>
      <c r="D9436" s="16" t="s">
        <v>425</v>
      </c>
      <c r="E9436" s="17">
        <v>2</v>
      </c>
      <c r="F9436" s="18">
        <v>12.6</v>
      </c>
    </row>
    <row r="9437" spans="2:6" ht="16.5" thickBot="1" x14ac:dyDescent="0.3">
      <c r="B9437" s="14">
        <v>46221</v>
      </c>
      <c r="C9437" s="15" t="s">
        <v>172</v>
      </c>
      <c r="D9437" s="16" t="s">
        <v>643</v>
      </c>
      <c r="E9437" s="17">
        <v>1</v>
      </c>
      <c r="F9437" s="18">
        <v>5.7</v>
      </c>
    </row>
    <row r="9438" spans="2:6" ht="16.5" thickBot="1" x14ac:dyDescent="0.3">
      <c r="B9438" s="14">
        <v>46221</v>
      </c>
      <c r="C9438" s="15" t="s">
        <v>183</v>
      </c>
      <c r="D9438" s="16" t="s">
        <v>439</v>
      </c>
      <c r="E9438" s="17">
        <v>1</v>
      </c>
      <c r="F9438" s="18">
        <v>5.5</v>
      </c>
    </row>
    <row r="9439" spans="2:6" ht="16.5" thickBot="1" x14ac:dyDescent="0.3">
      <c r="B9439" s="14">
        <v>46221</v>
      </c>
      <c r="C9439" s="15" t="s">
        <v>184</v>
      </c>
      <c r="D9439" s="16" t="s">
        <v>440</v>
      </c>
      <c r="E9439" s="17">
        <v>1</v>
      </c>
      <c r="F9439" s="18">
        <v>5.5</v>
      </c>
    </row>
    <row r="9440" spans="2:6" ht="16.5" thickBot="1" x14ac:dyDescent="0.3">
      <c r="B9440" s="14">
        <v>46221</v>
      </c>
      <c r="C9440" s="15" t="s">
        <v>187</v>
      </c>
      <c r="D9440" s="16" t="s">
        <v>443</v>
      </c>
      <c r="E9440" s="17">
        <v>1</v>
      </c>
      <c r="F9440" s="18">
        <v>5.5</v>
      </c>
    </row>
    <row r="9441" spans="2:6" ht="16.5" thickBot="1" x14ac:dyDescent="0.3">
      <c r="B9441" s="14">
        <v>46221</v>
      </c>
      <c r="C9441" s="15" t="s">
        <v>192</v>
      </c>
      <c r="D9441" s="16" t="s">
        <v>448</v>
      </c>
      <c r="E9441" s="17">
        <v>1</v>
      </c>
      <c r="F9441" s="18">
        <v>5.5</v>
      </c>
    </row>
    <row r="9442" spans="2:6" ht="16.5" thickBot="1" x14ac:dyDescent="0.3">
      <c r="B9442" s="14">
        <v>46221</v>
      </c>
      <c r="C9442" s="15" t="s">
        <v>193</v>
      </c>
      <c r="D9442" s="16" t="s">
        <v>449</v>
      </c>
      <c r="E9442" s="17">
        <v>2</v>
      </c>
      <c r="F9442" s="18">
        <v>13.6</v>
      </c>
    </row>
    <row r="9443" spans="2:6" ht="16.5" thickBot="1" x14ac:dyDescent="0.3">
      <c r="B9443" s="14">
        <v>46221</v>
      </c>
      <c r="C9443" s="15" t="s">
        <v>195</v>
      </c>
      <c r="D9443" s="16" t="s">
        <v>451</v>
      </c>
      <c r="E9443" s="17">
        <v>11</v>
      </c>
      <c r="F9443" s="18">
        <v>63.8</v>
      </c>
    </row>
    <row r="9444" spans="2:6" ht="16.5" thickBot="1" x14ac:dyDescent="0.3">
      <c r="B9444" s="14">
        <v>46221</v>
      </c>
      <c r="C9444" s="15" t="s">
        <v>196</v>
      </c>
      <c r="D9444" s="16" t="s">
        <v>692</v>
      </c>
      <c r="E9444" s="17">
        <v>1</v>
      </c>
      <c r="F9444" s="18">
        <v>6.5</v>
      </c>
    </row>
    <row r="9445" spans="2:6" ht="32.25" thickBot="1" x14ac:dyDescent="0.3">
      <c r="B9445" s="14">
        <v>46221</v>
      </c>
      <c r="C9445" s="15" t="s">
        <v>207</v>
      </c>
      <c r="D9445" s="16" t="s">
        <v>463</v>
      </c>
      <c r="E9445" s="17">
        <v>1</v>
      </c>
      <c r="F9445" s="18">
        <v>3</v>
      </c>
    </row>
    <row r="9446" spans="2:6" ht="16.5" thickBot="1" x14ac:dyDescent="0.3">
      <c r="B9446" s="14">
        <v>46221</v>
      </c>
      <c r="C9446" s="15" t="s">
        <v>215</v>
      </c>
      <c r="D9446" s="16" t="s">
        <v>471</v>
      </c>
      <c r="E9446" s="17">
        <v>4</v>
      </c>
      <c r="F9446" s="18">
        <v>27.2</v>
      </c>
    </row>
    <row r="9447" spans="2:6" ht="16.5" thickBot="1" x14ac:dyDescent="0.3">
      <c r="B9447" s="14">
        <v>46221</v>
      </c>
      <c r="C9447" s="15" t="s">
        <v>216</v>
      </c>
      <c r="D9447" s="16" t="s">
        <v>472</v>
      </c>
      <c r="E9447" s="17">
        <v>1</v>
      </c>
      <c r="F9447" s="18">
        <v>6.3</v>
      </c>
    </row>
    <row r="9448" spans="2:6" ht="16.5" thickBot="1" x14ac:dyDescent="0.3">
      <c r="B9448" s="14">
        <v>46221</v>
      </c>
      <c r="C9448" s="15" t="s">
        <v>219</v>
      </c>
      <c r="D9448" s="16" t="s">
        <v>475</v>
      </c>
      <c r="E9448" s="17">
        <v>5</v>
      </c>
      <c r="F9448" s="18">
        <v>31.5</v>
      </c>
    </row>
    <row r="9449" spans="2:6" ht="16.5" thickBot="1" x14ac:dyDescent="0.3">
      <c r="B9449" s="14">
        <v>46221</v>
      </c>
      <c r="C9449" s="15" t="s">
        <v>225</v>
      </c>
      <c r="D9449" s="16" t="s">
        <v>481</v>
      </c>
      <c r="E9449" s="17">
        <v>3</v>
      </c>
      <c r="F9449" s="18">
        <v>18.899999999999999</v>
      </c>
    </row>
    <row r="9450" spans="2:6" ht="16.5" thickBot="1" x14ac:dyDescent="0.3">
      <c r="B9450" s="14">
        <v>46221</v>
      </c>
      <c r="C9450" s="15" t="s">
        <v>229</v>
      </c>
      <c r="D9450" s="16" t="s">
        <v>759</v>
      </c>
      <c r="E9450" s="17">
        <v>1</v>
      </c>
      <c r="F9450" s="18">
        <v>6.5</v>
      </c>
    </row>
    <row r="9451" spans="2:6" ht="16.5" thickBot="1" x14ac:dyDescent="0.3">
      <c r="B9451" s="14">
        <v>46221</v>
      </c>
      <c r="C9451" s="15" t="s">
        <v>231</v>
      </c>
      <c r="D9451" s="16" t="s">
        <v>487</v>
      </c>
      <c r="E9451" s="17">
        <v>3</v>
      </c>
      <c r="F9451" s="18">
        <v>20.399999999999999</v>
      </c>
    </row>
    <row r="9452" spans="2:6" ht="16.5" thickBot="1" x14ac:dyDescent="0.3">
      <c r="B9452" s="14">
        <v>46221</v>
      </c>
      <c r="C9452" s="15" t="s">
        <v>233</v>
      </c>
      <c r="D9452" s="16" t="s">
        <v>709</v>
      </c>
      <c r="E9452" s="17">
        <v>2</v>
      </c>
      <c r="F9452" s="18">
        <v>11</v>
      </c>
    </row>
    <row r="9453" spans="2:6" ht="16.5" thickBot="1" x14ac:dyDescent="0.3">
      <c r="B9453" s="14">
        <v>46221</v>
      </c>
      <c r="C9453" s="15" t="s">
        <v>235</v>
      </c>
      <c r="D9453" s="16" t="s">
        <v>702</v>
      </c>
      <c r="E9453" s="17">
        <v>1</v>
      </c>
      <c r="F9453" s="18">
        <v>5.8</v>
      </c>
    </row>
    <row r="9454" spans="2:6" ht="16.5" thickBot="1" x14ac:dyDescent="0.3">
      <c r="B9454" s="14">
        <v>46221</v>
      </c>
      <c r="C9454" s="15" t="s">
        <v>236</v>
      </c>
      <c r="D9454" s="16" t="s">
        <v>644</v>
      </c>
      <c r="E9454" s="17">
        <v>2</v>
      </c>
      <c r="F9454" s="18">
        <v>13</v>
      </c>
    </row>
    <row r="9455" spans="2:6" ht="16.5" thickBot="1" x14ac:dyDescent="0.3">
      <c r="B9455" s="14">
        <v>46221</v>
      </c>
      <c r="C9455" s="15" t="s">
        <v>198</v>
      </c>
      <c r="D9455" s="16" t="s">
        <v>686</v>
      </c>
      <c r="E9455" s="17">
        <v>1</v>
      </c>
      <c r="F9455" s="18">
        <v>8</v>
      </c>
    </row>
    <row r="9456" spans="2:6" ht="16.5" thickBot="1" x14ac:dyDescent="0.3">
      <c r="B9456" s="14">
        <v>46221</v>
      </c>
      <c r="C9456" s="15" t="s">
        <v>199</v>
      </c>
      <c r="D9456" s="16" t="s">
        <v>674</v>
      </c>
      <c r="E9456" s="17">
        <v>1</v>
      </c>
      <c r="F9456" s="18">
        <v>8.3000000000000007</v>
      </c>
    </row>
    <row r="9457" spans="2:6" ht="16.5" thickBot="1" x14ac:dyDescent="0.3">
      <c r="B9457" s="14">
        <v>46221</v>
      </c>
      <c r="C9457" s="15">
        <v>10233</v>
      </c>
      <c r="D9457" s="16" t="s">
        <v>752</v>
      </c>
      <c r="E9457" s="17">
        <v>1</v>
      </c>
      <c r="F9457" s="18">
        <v>9</v>
      </c>
    </row>
    <row r="9458" spans="2:6" ht="16.5" thickBot="1" x14ac:dyDescent="0.3">
      <c r="B9458" s="14">
        <v>46221</v>
      </c>
      <c r="C9458" s="15">
        <v>10234</v>
      </c>
      <c r="D9458" s="16" t="s">
        <v>746</v>
      </c>
      <c r="E9458" s="17">
        <v>1</v>
      </c>
      <c r="F9458" s="18">
        <v>9</v>
      </c>
    </row>
    <row r="9459" spans="2:6" ht="16.5" thickBot="1" x14ac:dyDescent="0.3">
      <c r="B9459" s="14">
        <v>46221</v>
      </c>
      <c r="C9459" s="15" t="s">
        <v>118</v>
      </c>
      <c r="D9459" s="16" t="s">
        <v>649</v>
      </c>
      <c r="E9459" s="17">
        <v>1</v>
      </c>
      <c r="F9459" s="18">
        <v>5.5</v>
      </c>
    </row>
    <row r="9460" spans="2:6" ht="16.5" thickBot="1" x14ac:dyDescent="0.3">
      <c r="B9460" s="14">
        <v>46221</v>
      </c>
      <c r="C9460" s="15" t="s">
        <v>121</v>
      </c>
      <c r="D9460" s="16" t="s">
        <v>658</v>
      </c>
      <c r="E9460" s="17">
        <v>2</v>
      </c>
      <c r="F9460" s="18">
        <v>11</v>
      </c>
    </row>
    <row r="9461" spans="2:6" ht="16.5" thickBot="1" x14ac:dyDescent="0.3">
      <c r="B9461" s="14">
        <v>46221</v>
      </c>
      <c r="C9461" s="15" t="s">
        <v>122</v>
      </c>
      <c r="D9461" s="16" t="s">
        <v>650</v>
      </c>
      <c r="E9461" s="17">
        <v>3</v>
      </c>
      <c r="F9461" s="18">
        <v>16.5</v>
      </c>
    </row>
    <row r="9462" spans="2:6" ht="16.5" thickBot="1" x14ac:dyDescent="0.3">
      <c r="B9462" s="14">
        <v>46221</v>
      </c>
      <c r="C9462" s="15" t="s">
        <v>123</v>
      </c>
      <c r="D9462" s="16" t="s">
        <v>651</v>
      </c>
      <c r="E9462" s="17">
        <v>1</v>
      </c>
      <c r="F9462" s="18">
        <v>5.5</v>
      </c>
    </row>
    <row r="9463" spans="2:6" ht="16.5" thickBot="1" x14ac:dyDescent="0.3">
      <c r="B9463" s="14">
        <v>46221</v>
      </c>
      <c r="C9463" s="15" t="s">
        <v>153</v>
      </c>
      <c r="D9463" s="16" t="s">
        <v>685</v>
      </c>
      <c r="E9463" s="17">
        <v>1</v>
      </c>
      <c r="F9463" s="18">
        <v>4.5</v>
      </c>
    </row>
    <row r="9464" spans="2:6" ht="15.75" x14ac:dyDescent="0.25">
      <c r="B9464" s="22">
        <v>46221</v>
      </c>
      <c r="C9464" s="23">
        <v>10009</v>
      </c>
      <c r="D9464" s="24" t="s">
        <v>660</v>
      </c>
      <c r="E9464" s="25">
        <v>3</v>
      </c>
      <c r="F9464" s="26">
        <v>4.5</v>
      </c>
    </row>
    <row r="9465" spans="2:6" ht="16.5" thickBot="1" x14ac:dyDescent="0.3">
      <c r="B9465" s="14">
        <v>46223</v>
      </c>
      <c r="C9465" s="15" t="s">
        <v>107</v>
      </c>
      <c r="D9465" s="16" t="s">
        <v>705</v>
      </c>
      <c r="E9465" s="17">
        <v>1</v>
      </c>
      <c r="F9465" s="18">
        <v>5.2</v>
      </c>
    </row>
    <row r="9466" spans="2:6" ht="16.5" thickBot="1" x14ac:dyDescent="0.3">
      <c r="B9466" s="14">
        <v>46223</v>
      </c>
      <c r="C9466" s="15" t="s">
        <v>109</v>
      </c>
      <c r="D9466" s="16" t="s">
        <v>724</v>
      </c>
      <c r="E9466" s="17">
        <v>1</v>
      </c>
      <c r="F9466" s="18">
        <v>5.8</v>
      </c>
    </row>
    <row r="9467" spans="2:6" ht="16.5" thickBot="1" x14ac:dyDescent="0.3">
      <c r="B9467" s="14">
        <v>46223</v>
      </c>
      <c r="C9467" s="15" t="s">
        <v>111</v>
      </c>
      <c r="D9467" s="16" t="s">
        <v>367</v>
      </c>
      <c r="E9467" s="17">
        <v>3</v>
      </c>
      <c r="F9467" s="18">
        <v>17.399999999999999</v>
      </c>
    </row>
    <row r="9468" spans="2:6" ht="16.5" thickBot="1" x14ac:dyDescent="0.3">
      <c r="B9468" s="14">
        <v>46223</v>
      </c>
      <c r="C9468" s="15" t="s">
        <v>115</v>
      </c>
      <c r="D9468" s="16" t="s">
        <v>640</v>
      </c>
      <c r="E9468" s="17">
        <v>1</v>
      </c>
      <c r="F9468" s="18">
        <v>5.8</v>
      </c>
    </row>
    <row r="9469" spans="2:6" ht="32.25" thickBot="1" x14ac:dyDescent="0.3">
      <c r="B9469" s="14">
        <v>46223</v>
      </c>
      <c r="C9469" s="15" t="s">
        <v>150</v>
      </c>
      <c r="D9469" s="16" t="s">
        <v>406</v>
      </c>
      <c r="E9469" s="17">
        <v>4</v>
      </c>
      <c r="F9469" s="18">
        <v>22</v>
      </c>
    </row>
    <row r="9470" spans="2:6" ht="16.5" thickBot="1" x14ac:dyDescent="0.3">
      <c r="B9470" s="14">
        <v>46223</v>
      </c>
      <c r="C9470" s="15" t="s">
        <v>152</v>
      </c>
      <c r="D9470" s="16" t="s">
        <v>408</v>
      </c>
      <c r="E9470" s="17">
        <v>1</v>
      </c>
      <c r="F9470" s="18">
        <v>5.5</v>
      </c>
    </row>
    <row r="9471" spans="2:6" ht="16.5" thickBot="1" x14ac:dyDescent="0.3">
      <c r="B9471" s="14">
        <v>46223</v>
      </c>
      <c r="C9471" s="15" t="s">
        <v>158</v>
      </c>
      <c r="D9471" s="16" t="s">
        <v>735</v>
      </c>
      <c r="E9471" s="17">
        <v>2</v>
      </c>
      <c r="F9471" s="18">
        <v>12</v>
      </c>
    </row>
    <row r="9472" spans="2:6" ht="16.5" thickBot="1" x14ac:dyDescent="0.3">
      <c r="B9472" s="14">
        <v>46223</v>
      </c>
      <c r="C9472" s="15" t="s">
        <v>163</v>
      </c>
      <c r="D9472" s="16" t="s">
        <v>696</v>
      </c>
      <c r="E9472" s="17">
        <v>1</v>
      </c>
      <c r="F9472" s="18">
        <v>5.8</v>
      </c>
    </row>
    <row r="9473" spans="2:6" ht="16.5" thickBot="1" x14ac:dyDescent="0.3">
      <c r="B9473" s="14">
        <v>46223</v>
      </c>
      <c r="C9473" s="15" t="s">
        <v>166</v>
      </c>
      <c r="D9473" s="16" t="s">
        <v>642</v>
      </c>
      <c r="E9473" s="17">
        <v>1</v>
      </c>
      <c r="F9473" s="18">
        <v>5.8</v>
      </c>
    </row>
    <row r="9474" spans="2:6" ht="16.5" thickBot="1" x14ac:dyDescent="0.3">
      <c r="B9474" s="14">
        <v>46223</v>
      </c>
      <c r="C9474" s="15" t="s">
        <v>169</v>
      </c>
      <c r="D9474" s="16" t="s">
        <v>425</v>
      </c>
      <c r="E9474" s="17">
        <v>4</v>
      </c>
      <c r="F9474" s="18">
        <v>25.2</v>
      </c>
    </row>
    <row r="9475" spans="2:6" ht="16.5" thickBot="1" x14ac:dyDescent="0.3">
      <c r="B9475" s="14">
        <v>46223</v>
      </c>
      <c r="C9475" s="15" t="s">
        <v>171</v>
      </c>
      <c r="D9475" s="16" t="s">
        <v>670</v>
      </c>
      <c r="E9475" s="17">
        <v>1</v>
      </c>
      <c r="F9475" s="18">
        <v>6</v>
      </c>
    </row>
    <row r="9476" spans="2:6" ht="16.5" thickBot="1" x14ac:dyDescent="0.3">
      <c r="B9476" s="14">
        <v>46223</v>
      </c>
      <c r="C9476" s="15" t="s">
        <v>178</v>
      </c>
      <c r="D9476" s="16" t="s">
        <v>662</v>
      </c>
      <c r="E9476" s="17">
        <v>2</v>
      </c>
      <c r="F9476" s="18">
        <v>11.6</v>
      </c>
    </row>
    <row r="9477" spans="2:6" ht="16.5" thickBot="1" x14ac:dyDescent="0.3">
      <c r="B9477" s="14">
        <v>46223</v>
      </c>
      <c r="C9477" s="15" t="s">
        <v>179</v>
      </c>
      <c r="D9477" s="16" t="s">
        <v>712</v>
      </c>
      <c r="E9477" s="17">
        <v>3</v>
      </c>
      <c r="F9477" s="18">
        <v>16.5</v>
      </c>
    </row>
    <row r="9478" spans="2:6" ht="16.5" thickBot="1" x14ac:dyDescent="0.3">
      <c r="B9478" s="14">
        <v>46223</v>
      </c>
      <c r="C9478" s="15" t="s">
        <v>184</v>
      </c>
      <c r="D9478" s="16" t="s">
        <v>440</v>
      </c>
      <c r="E9478" s="17">
        <v>1</v>
      </c>
      <c r="F9478" s="18">
        <v>5.5</v>
      </c>
    </row>
    <row r="9479" spans="2:6" ht="16.5" thickBot="1" x14ac:dyDescent="0.3">
      <c r="B9479" s="14">
        <v>46223</v>
      </c>
      <c r="C9479" s="15" t="s">
        <v>187</v>
      </c>
      <c r="D9479" s="16" t="s">
        <v>443</v>
      </c>
      <c r="E9479" s="17">
        <v>2</v>
      </c>
      <c r="F9479" s="18">
        <v>11</v>
      </c>
    </row>
    <row r="9480" spans="2:6" ht="16.5" thickBot="1" x14ac:dyDescent="0.3">
      <c r="B9480" s="14">
        <v>46223</v>
      </c>
      <c r="C9480" s="15" t="s">
        <v>189</v>
      </c>
      <c r="D9480" s="16" t="s">
        <v>445</v>
      </c>
      <c r="E9480" s="17">
        <v>1</v>
      </c>
      <c r="F9480" s="18">
        <v>5.8</v>
      </c>
    </row>
    <row r="9481" spans="2:6" ht="16.5" thickBot="1" x14ac:dyDescent="0.3">
      <c r="B9481" s="14">
        <v>46223</v>
      </c>
      <c r="C9481" s="15" t="s">
        <v>191</v>
      </c>
      <c r="D9481" s="16" t="s">
        <v>447</v>
      </c>
      <c r="E9481" s="17">
        <v>2</v>
      </c>
      <c r="F9481" s="18">
        <v>11</v>
      </c>
    </row>
    <row r="9482" spans="2:6" ht="16.5" thickBot="1" x14ac:dyDescent="0.3">
      <c r="B9482" s="14">
        <v>46223</v>
      </c>
      <c r="C9482" s="15" t="s">
        <v>193</v>
      </c>
      <c r="D9482" s="16" t="s">
        <v>449</v>
      </c>
      <c r="E9482" s="17">
        <v>1</v>
      </c>
      <c r="F9482" s="18">
        <v>6.8</v>
      </c>
    </row>
    <row r="9483" spans="2:6" ht="16.5" thickBot="1" x14ac:dyDescent="0.3">
      <c r="B9483" s="14">
        <v>46223</v>
      </c>
      <c r="C9483" s="15" t="s">
        <v>195</v>
      </c>
      <c r="D9483" s="16" t="s">
        <v>451</v>
      </c>
      <c r="E9483" s="17">
        <v>8</v>
      </c>
      <c r="F9483" s="18">
        <v>46.4</v>
      </c>
    </row>
    <row r="9484" spans="2:6" ht="16.5" thickBot="1" x14ac:dyDescent="0.3">
      <c r="B9484" s="14">
        <v>46223</v>
      </c>
      <c r="C9484" s="15" t="s">
        <v>205</v>
      </c>
      <c r="D9484" s="16" t="s">
        <v>461</v>
      </c>
      <c r="E9484" s="17">
        <v>1</v>
      </c>
      <c r="F9484" s="18">
        <v>5.7</v>
      </c>
    </row>
    <row r="9485" spans="2:6" ht="16.5" thickBot="1" x14ac:dyDescent="0.3">
      <c r="B9485" s="14">
        <v>46223</v>
      </c>
      <c r="C9485" s="15" t="s">
        <v>214</v>
      </c>
      <c r="D9485" s="16" t="s">
        <v>654</v>
      </c>
      <c r="E9485" s="17">
        <v>1</v>
      </c>
      <c r="F9485" s="18">
        <v>5.8</v>
      </c>
    </row>
    <row r="9486" spans="2:6" ht="16.5" thickBot="1" x14ac:dyDescent="0.3">
      <c r="B9486" s="14">
        <v>46223</v>
      </c>
      <c r="C9486" s="15" t="s">
        <v>215</v>
      </c>
      <c r="D9486" s="16" t="s">
        <v>471</v>
      </c>
      <c r="E9486" s="17">
        <v>3</v>
      </c>
      <c r="F9486" s="18">
        <v>20.399999999999999</v>
      </c>
    </row>
    <row r="9487" spans="2:6" ht="16.5" thickBot="1" x14ac:dyDescent="0.3">
      <c r="B9487" s="14">
        <v>46223</v>
      </c>
      <c r="C9487" s="15" t="s">
        <v>216</v>
      </c>
      <c r="D9487" s="16" t="s">
        <v>472</v>
      </c>
      <c r="E9487" s="17">
        <v>3</v>
      </c>
      <c r="F9487" s="18">
        <v>18.899999999999999</v>
      </c>
    </row>
    <row r="9488" spans="2:6" ht="16.5" thickBot="1" x14ac:dyDescent="0.3">
      <c r="B9488" s="14">
        <v>46223</v>
      </c>
      <c r="C9488" s="15" t="s">
        <v>225</v>
      </c>
      <c r="D9488" s="16" t="s">
        <v>481</v>
      </c>
      <c r="E9488" s="17">
        <v>2</v>
      </c>
      <c r="F9488" s="18">
        <v>12.6</v>
      </c>
    </row>
    <row r="9489" spans="2:6" ht="16.5" thickBot="1" x14ac:dyDescent="0.3">
      <c r="B9489" s="14">
        <v>46223</v>
      </c>
      <c r="C9489" s="15" t="s">
        <v>227</v>
      </c>
      <c r="D9489" s="16" t="s">
        <v>483</v>
      </c>
      <c r="E9489" s="17">
        <v>1</v>
      </c>
      <c r="F9489" s="18">
        <v>6.5</v>
      </c>
    </row>
    <row r="9490" spans="2:6" ht="16.5" thickBot="1" x14ac:dyDescent="0.3">
      <c r="B9490" s="14">
        <v>46223</v>
      </c>
      <c r="C9490" s="15" t="s">
        <v>229</v>
      </c>
      <c r="D9490" s="16" t="s">
        <v>759</v>
      </c>
      <c r="E9490" s="17">
        <v>1</v>
      </c>
      <c r="F9490" s="18">
        <v>6.5</v>
      </c>
    </row>
    <row r="9491" spans="2:6" ht="16.5" thickBot="1" x14ac:dyDescent="0.3">
      <c r="B9491" s="14">
        <v>46223</v>
      </c>
      <c r="C9491" s="15" t="s">
        <v>231</v>
      </c>
      <c r="D9491" s="16" t="s">
        <v>487</v>
      </c>
      <c r="E9491" s="17">
        <v>6</v>
      </c>
      <c r="F9491" s="18">
        <v>40.799999999999997</v>
      </c>
    </row>
    <row r="9492" spans="2:6" ht="16.5" thickBot="1" x14ac:dyDescent="0.3">
      <c r="B9492" s="14">
        <v>46223</v>
      </c>
      <c r="C9492" s="15" t="s">
        <v>233</v>
      </c>
      <c r="D9492" s="16" t="s">
        <v>709</v>
      </c>
      <c r="E9492" s="17">
        <v>1</v>
      </c>
      <c r="F9492" s="18">
        <v>5.5</v>
      </c>
    </row>
    <row r="9493" spans="2:6" ht="16.5" thickBot="1" x14ac:dyDescent="0.3">
      <c r="B9493" s="14">
        <v>46223</v>
      </c>
      <c r="C9493" s="15" t="s">
        <v>235</v>
      </c>
      <c r="D9493" s="16" t="s">
        <v>702</v>
      </c>
      <c r="E9493" s="17">
        <v>2</v>
      </c>
      <c r="F9493" s="18">
        <v>11.6</v>
      </c>
    </row>
    <row r="9494" spans="2:6" ht="16.5" thickBot="1" x14ac:dyDescent="0.3">
      <c r="B9494" s="14">
        <v>46223</v>
      </c>
      <c r="C9494" s="15" t="s">
        <v>198</v>
      </c>
      <c r="D9494" s="16" t="s">
        <v>686</v>
      </c>
      <c r="E9494" s="17">
        <v>1</v>
      </c>
      <c r="F9494" s="18">
        <v>8</v>
      </c>
    </row>
    <row r="9495" spans="2:6" ht="16.5" thickBot="1" x14ac:dyDescent="0.3">
      <c r="B9495" s="14">
        <v>46223</v>
      </c>
      <c r="C9495" s="15" t="s">
        <v>204</v>
      </c>
      <c r="D9495" s="16" t="s">
        <v>668</v>
      </c>
      <c r="E9495" s="17">
        <v>1</v>
      </c>
      <c r="F9495" s="18">
        <v>8.3000000000000007</v>
      </c>
    </row>
    <row r="9496" spans="2:6" ht="16.5" thickBot="1" x14ac:dyDescent="0.3">
      <c r="B9496" s="14">
        <v>46223</v>
      </c>
      <c r="C9496" s="15">
        <v>10227</v>
      </c>
      <c r="D9496" s="16" t="s">
        <v>345</v>
      </c>
      <c r="E9496" s="17">
        <v>2</v>
      </c>
      <c r="F9496" s="18">
        <v>18</v>
      </c>
    </row>
    <row r="9497" spans="2:6" ht="16.5" thickBot="1" x14ac:dyDescent="0.3">
      <c r="B9497" s="14">
        <v>46223</v>
      </c>
      <c r="C9497" s="15">
        <v>10228</v>
      </c>
      <c r="D9497" s="16" t="s">
        <v>749</v>
      </c>
      <c r="E9497" s="17">
        <v>2</v>
      </c>
      <c r="F9497" s="18">
        <v>18</v>
      </c>
    </row>
    <row r="9498" spans="2:6" ht="16.5" thickBot="1" x14ac:dyDescent="0.3">
      <c r="B9498" s="14">
        <v>46223</v>
      </c>
      <c r="C9498" s="15">
        <v>10229</v>
      </c>
      <c r="D9498" s="16" t="s">
        <v>744</v>
      </c>
      <c r="E9498" s="17">
        <v>1</v>
      </c>
      <c r="F9498" s="18">
        <v>9</v>
      </c>
    </row>
    <row r="9499" spans="2:6" ht="16.5" thickBot="1" x14ac:dyDescent="0.3">
      <c r="B9499" s="14">
        <v>46223</v>
      </c>
      <c r="C9499" s="15" t="s">
        <v>116</v>
      </c>
      <c r="D9499" s="16" t="s">
        <v>665</v>
      </c>
      <c r="E9499" s="17">
        <v>1</v>
      </c>
      <c r="F9499" s="18">
        <v>5.5</v>
      </c>
    </row>
    <row r="9500" spans="2:6" ht="16.5" thickBot="1" x14ac:dyDescent="0.3">
      <c r="B9500" s="14">
        <v>46223</v>
      </c>
      <c r="C9500" s="15" t="s">
        <v>118</v>
      </c>
      <c r="D9500" s="16" t="s">
        <v>649</v>
      </c>
      <c r="E9500" s="17">
        <v>1</v>
      </c>
      <c r="F9500" s="18">
        <v>5.5</v>
      </c>
    </row>
    <row r="9501" spans="2:6" ht="16.5" thickBot="1" x14ac:dyDescent="0.3">
      <c r="B9501" s="14">
        <v>46223</v>
      </c>
      <c r="C9501" s="15" t="s">
        <v>119</v>
      </c>
      <c r="D9501" s="16" t="s">
        <v>657</v>
      </c>
      <c r="E9501" s="17">
        <v>4</v>
      </c>
      <c r="F9501" s="18">
        <v>22</v>
      </c>
    </row>
    <row r="9502" spans="2:6" ht="16.5" thickBot="1" x14ac:dyDescent="0.3">
      <c r="B9502" s="14">
        <v>46223</v>
      </c>
      <c r="C9502" s="15" t="s">
        <v>122</v>
      </c>
      <c r="D9502" s="16" t="s">
        <v>650</v>
      </c>
      <c r="E9502" s="17">
        <v>2</v>
      </c>
      <c r="F9502" s="18">
        <v>11</v>
      </c>
    </row>
    <row r="9503" spans="2:6" ht="16.5" thickBot="1" x14ac:dyDescent="0.3">
      <c r="B9503" s="14">
        <v>46223</v>
      </c>
      <c r="C9503" s="15" t="s">
        <v>131</v>
      </c>
      <c r="D9503" s="16" t="s">
        <v>387</v>
      </c>
      <c r="E9503" s="17">
        <v>5</v>
      </c>
      <c r="F9503" s="18">
        <v>27.5</v>
      </c>
    </row>
    <row r="9504" spans="2:6" ht="16.5" thickBot="1" x14ac:dyDescent="0.3">
      <c r="B9504" s="14">
        <v>46223</v>
      </c>
      <c r="C9504" s="15" t="s">
        <v>140</v>
      </c>
      <c r="D9504" s="16" t="s">
        <v>396</v>
      </c>
      <c r="E9504" s="17">
        <v>2</v>
      </c>
      <c r="F9504" s="18">
        <v>10</v>
      </c>
    </row>
    <row r="9505" spans="2:6" ht="16.5" thickBot="1" x14ac:dyDescent="0.3">
      <c r="B9505" s="14">
        <v>46223</v>
      </c>
      <c r="C9505" s="15" t="s">
        <v>144</v>
      </c>
      <c r="D9505" s="16" t="s">
        <v>400</v>
      </c>
      <c r="E9505" s="17">
        <v>2</v>
      </c>
      <c r="F9505" s="18">
        <v>10</v>
      </c>
    </row>
    <row r="9506" spans="2:6" ht="16.5" thickBot="1" x14ac:dyDescent="0.3">
      <c r="B9506" s="14">
        <v>46223</v>
      </c>
      <c r="C9506" s="15" t="s">
        <v>153</v>
      </c>
      <c r="D9506" s="16" t="s">
        <v>685</v>
      </c>
      <c r="E9506" s="17">
        <v>1</v>
      </c>
      <c r="F9506" s="18">
        <v>4.5</v>
      </c>
    </row>
    <row r="9507" spans="2:6" ht="16.5" thickBot="1" x14ac:dyDescent="0.3">
      <c r="B9507" s="14">
        <v>46223</v>
      </c>
      <c r="C9507" s="15">
        <v>10</v>
      </c>
      <c r="D9507" s="16" t="s">
        <v>700</v>
      </c>
      <c r="E9507" s="17">
        <v>3</v>
      </c>
      <c r="F9507" s="18">
        <v>3</v>
      </c>
    </row>
    <row r="9508" spans="2:6" ht="16.5" thickBot="1" x14ac:dyDescent="0.3">
      <c r="B9508" s="14">
        <v>46223</v>
      </c>
      <c r="C9508" s="15">
        <v>10194</v>
      </c>
      <c r="D9508" s="16" t="s">
        <v>730</v>
      </c>
      <c r="E9508" s="17">
        <v>2</v>
      </c>
      <c r="F9508" s="18">
        <v>3.4</v>
      </c>
    </row>
    <row r="9509" spans="2:6" ht="15.75" x14ac:dyDescent="0.25">
      <c r="B9509" s="22">
        <v>46223</v>
      </c>
      <c r="C9509" s="23">
        <v>922</v>
      </c>
      <c r="D9509" s="24" t="s">
        <v>8795</v>
      </c>
      <c r="E9509" s="25">
        <v>1</v>
      </c>
      <c r="F9509" s="26">
        <v>2</v>
      </c>
    </row>
    <row r="9510" spans="2:6" ht="16.5" thickBot="1" x14ac:dyDescent="0.3">
      <c r="B9510" s="14">
        <v>46223</v>
      </c>
      <c r="C9510" s="15" t="s">
        <v>107</v>
      </c>
      <c r="D9510" s="16" t="s">
        <v>705</v>
      </c>
      <c r="E9510" s="17">
        <v>1</v>
      </c>
      <c r="F9510" s="18">
        <v>5.2</v>
      </c>
    </row>
    <row r="9511" spans="2:6" ht="16.5" thickBot="1" x14ac:dyDescent="0.3">
      <c r="B9511" s="14">
        <v>46223</v>
      </c>
      <c r="C9511" s="15" t="s">
        <v>109</v>
      </c>
      <c r="D9511" s="16" t="s">
        <v>724</v>
      </c>
      <c r="E9511" s="17">
        <v>1</v>
      </c>
      <c r="F9511" s="18">
        <v>5.8</v>
      </c>
    </row>
    <row r="9512" spans="2:6" ht="16.5" thickBot="1" x14ac:dyDescent="0.3">
      <c r="B9512" s="14">
        <v>46223</v>
      </c>
      <c r="C9512" s="15" t="s">
        <v>111</v>
      </c>
      <c r="D9512" s="16" t="s">
        <v>367</v>
      </c>
      <c r="E9512" s="17">
        <v>2</v>
      </c>
      <c r="F9512" s="18">
        <v>11.6</v>
      </c>
    </row>
    <row r="9513" spans="2:6" ht="16.5" thickBot="1" x14ac:dyDescent="0.3">
      <c r="B9513" s="14">
        <v>46223</v>
      </c>
      <c r="C9513" s="15" t="s">
        <v>115</v>
      </c>
      <c r="D9513" s="16" t="s">
        <v>640</v>
      </c>
      <c r="E9513" s="17">
        <v>3</v>
      </c>
      <c r="F9513" s="18">
        <v>17.399999999999999</v>
      </c>
    </row>
    <row r="9514" spans="2:6" ht="16.5" thickBot="1" x14ac:dyDescent="0.3">
      <c r="B9514" s="14">
        <v>46223</v>
      </c>
      <c r="C9514" s="15" t="s">
        <v>124</v>
      </c>
      <c r="D9514" s="16" t="s">
        <v>707</v>
      </c>
      <c r="E9514" s="17">
        <v>1</v>
      </c>
      <c r="F9514" s="18">
        <v>6</v>
      </c>
    </row>
    <row r="9515" spans="2:6" ht="16.5" thickBot="1" x14ac:dyDescent="0.3">
      <c r="B9515" s="14">
        <v>46223</v>
      </c>
      <c r="C9515" s="15" t="s">
        <v>129</v>
      </c>
      <c r="D9515" s="16" t="s">
        <v>385</v>
      </c>
      <c r="E9515" s="17">
        <v>1</v>
      </c>
      <c r="F9515" s="18">
        <v>5.5</v>
      </c>
    </row>
    <row r="9516" spans="2:6" ht="32.25" thickBot="1" x14ac:dyDescent="0.3">
      <c r="B9516" s="14">
        <v>46223</v>
      </c>
      <c r="C9516" s="15" t="s">
        <v>150</v>
      </c>
      <c r="D9516" s="16" t="s">
        <v>406</v>
      </c>
      <c r="E9516" s="17">
        <v>3</v>
      </c>
      <c r="F9516" s="18">
        <v>16.5</v>
      </c>
    </row>
    <row r="9517" spans="2:6" ht="16.5" thickBot="1" x14ac:dyDescent="0.3">
      <c r="B9517" s="14">
        <v>46223</v>
      </c>
      <c r="C9517" s="15" t="s">
        <v>152</v>
      </c>
      <c r="D9517" s="16" t="s">
        <v>408</v>
      </c>
      <c r="E9517" s="17">
        <v>2</v>
      </c>
      <c r="F9517" s="18">
        <v>11</v>
      </c>
    </row>
    <row r="9518" spans="2:6" ht="16.5" thickBot="1" x14ac:dyDescent="0.3">
      <c r="B9518" s="14">
        <v>46223</v>
      </c>
      <c r="C9518" s="15" t="s">
        <v>159</v>
      </c>
      <c r="D9518" s="16" t="s">
        <v>733</v>
      </c>
      <c r="E9518" s="17">
        <v>1</v>
      </c>
      <c r="F9518" s="18">
        <v>5.5</v>
      </c>
    </row>
    <row r="9519" spans="2:6" ht="16.5" thickBot="1" x14ac:dyDescent="0.3">
      <c r="B9519" s="14">
        <v>46223</v>
      </c>
      <c r="C9519" s="15" t="s">
        <v>160</v>
      </c>
      <c r="D9519" s="16" t="s">
        <v>416</v>
      </c>
      <c r="E9519" s="17">
        <v>1</v>
      </c>
      <c r="F9519" s="18">
        <v>5.8</v>
      </c>
    </row>
    <row r="9520" spans="2:6" ht="16.5" thickBot="1" x14ac:dyDescent="0.3">
      <c r="B9520" s="14">
        <v>46223</v>
      </c>
      <c r="C9520" s="15" t="s">
        <v>179</v>
      </c>
      <c r="D9520" s="16" t="s">
        <v>712</v>
      </c>
      <c r="E9520" s="17">
        <v>1</v>
      </c>
      <c r="F9520" s="18">
        <v>5.5</v>
      </c>
    </row>
    <row r="9521" spans="2:6" ht="16.5" thickBot="1" x14ac:dyDescent="0.3">
      <c r="B9521" s="14">
        <v>46223</v>
      </c>
      <c r="C9521" s="15" t="s">
        <v>184</v>
      </c>
      <c r="D9521" s="16" t="s">
        <v>440</v>
      </c>
      <c r="E9521" s="17">
        <v>2</v>
      </c>
      <c r="F9521" s="18">
        <v>11</v>
      </c>
    </row>
    <row r="9522" spans="2:6" ht="16.5" thickBot="1" x14ac:dyDescent="0.3">
      <c r="B9522" s="14">
        <v>46223</v>
      </c>
      <c r="C9522" s="15" t="s">
        <v>191</v>
      </c>
      <c r="D9522" s="16" t="s">
        <v>447</v>
      </c>
      <c r="E9522" s="17">
        <v>1</v>
      </c>
      <c r="F9522" s="18">
        <v>5.5</v>
      </c>
    </row>
    <row r="9523" spans="2:6" ht="16.5" thickBot="1" x14ac:dyDescent="0.3">
      <c r="B9523" s="14">
        <v>46223</v>
      </c>
      <c r="C9523" s="15" t="s">
        <v>195</v>
      </c>
      <c r="D9523" s="16" t="s">
        <v>451</v>
      </c>
      <c r="E9523" s="17">
        <v>12</v>
      </c>
      <c r="F9523" s="18">
        <v>69.599999999999994</v>
      </c>
    </row>
    <row r="9524" spans="2:6" ht="16.5" thickBot="1" x14ac:dyDescent="0.3">
      <c r="B9524" s="14">
        <v>46223</v>
      </c>
      <c r="C9524" s="15" t="s">
        <v>196</v>
      </c>
      <c r="D9524" s="16" t="s">
        <v>692</v>
      </c>
      <c r="E9524" s="17">
        <v>1</v>
      </c>
      <c r="F9524" s="18">
        <v>6.5</v>
      </c>
    </row>
    <row r="9525" spans="2:6" ht="32.25" thickBot="1" x14ac:dyDescent="0.3">
      <c r="B9525" s="14">
        <v>46223</v>
      </c>
      <c r="C9525" s="15" t="s">
        <v>207</v>
      </c>
      <c r="D9525" s="16" t="s">
        <v>463</v>
      </c>
      <c r="E9525" s="17">
        <v>2</v>
      </c>
      <c r="F9525" s="18">
        <v>6</v>
      </c>
    </row>
    <row r="9526" spans="2:6" ht="16.5" thickBot="1" x14ac:dyDescent="0.3">
      <c r="B9526" s="14">
        <v>46223</v>
      </c>
      <c r="C9526" s="15" t="s">
        <v>215</v>
      </c>
      <c r="D9526" s="16" t="s">
        <v>471</v>
      </c>
      <c r="E9526" s="17">
        <v>4</v>
      </c>
      <c r="F9526" s="18">
        <v>27.2</v>
      </c>
    </row>
    <row r="9527" spans="2:6" ht="16.5" thickBot="1" x14ac:dyDescent="0.3">
      <c r="B9527" s="14">
        <v>46223</v>
      </c>
      <c r="C9527" s="15" t="s">
        <v>225</v>
      </c>
      <c r="D9527" s="16" t="s">
        <v>481</v>
      </c>
      <c r="E9527" s="17">
        <v>1</v>
      </c>
      <c r="F9527" s="18">
        <v>6.3</v>
      </c>
    </row>
    <row r="9528" spans="2:6" ht="16.5" thickBot="1" x14ac:dyDescent="0.3">
      <c r="B9528" s="14">
        <v>46223</v>
      </c>
      <c r="C9528" s="15" t="s">
        <v>227</v>
      </c>
      <c r="D9528" s="16" t="s">
        <v>483</v>
      </c>
      <c r="E9528" s="17">
        <v>1</v>
      </c>
      <c r="F9528" s="18">
        <v>6.5</v>
      </c>
    </row>
    <row r="9529" spans="2:6" ht="16.5" thickBot="1" x14ac:dyDescent="0.3">
      <c r="B9529" s="14">
        <v>46223</v>
      </c>
      <c r="C9529" s="15" t="s">
        <v>231</v>
      </c>
      <c r="D9529" s="16" t="s">
        <v>487</v>
      </c>
      <c r="E9529" s="17">
        <v>5</v>
      </c>
      <c r="F9529" s="18">
        <v>34</v>
      </c>
    </row>
    <row r="9530" spans="2:6" ht="16.5" thickBot="1" x14ac:dyDescent="0.3">
      <c r="B9530" s="14">
        <v>46223</v>
      </c>
      <c r="C9530" s="15" t="s">
        <v>233</v>
      </c>
      <c r="D9530" s="16" t="s">
        <v>709</v>
      </c>
      <c r="E9530" s="17">
        <v>2</v>
      </c>
      <c r="F9530" s="18">
        <v>11</v>
      </c>
    </row>
    <row r="9531" spans="2:6" ht="16.5" thickBot="1" x14ac:dyDescent="0.3">
      <c r="B9531" s="14">
        <v>46223</v>
      </c>
      <c r="C9531" s="15" t="s">
        <v>236</v>
      </c>
      <c r="D9531" s="16" t="s">
        <v>644</v>
      </c>
      <c r="E9531" s="17">
        <v>1</v>
      </c>
      <c r="F9531" s="18">
        <v>6.5</v>
      </c>
    </row>
    <row r="9532" spans="2:6" ht="16.5" thickBot="1" x14ac:dyDescent="0.3">
      <c r="B9532" s="14">
        <v>46223</v>
      </c>
      <c r="C9532" s="15" t="s">
        <v>200</v>
      </c>
      <c r="D9532" s="16" t="s">
        <v>646</v>
      </c>
      <c r="E9532" s="17">
        <v>1</v>
      </c>
      <c r="F9532" s="18">
        <v>8</v>
      </c>
    </row>
    <row r="9533" spans="2:6" ht="16.5" thickBot="1" x14ac:dyDescent="0.3">
      <c r="B9533" s="14">
        <v>46223</v>
      </c>
      <c r="C9533" s="15" t="s">
        <v>203</v>
      </c>
      <c r="D9533" s="16" t="s">
        <v>694</v>
      </c>
      <c r="E9533" s="17">
        <v>1</v>
      </c>
      <c r="F9533" s="18">
        <v>8.3000000000000007</v>
      </c>
    </row>
    <row r="9534" spans="2:6" ht="16.5" thickBot="1" x14ac:dyDescent="0.3">
      <c r="B9534" s="14">
        <v>46223</v>
      </c>
      <c r="C9534" s="15" t="s">
        <v>116</v>
      </c>
      <c r="D9534" s="16" t="s">
        <v>665</v>
      </c>
      <c r="E9534" s="17">
        <v>2</v>
      </c>
      <c r="F9534" s="18">
        <v>11</v>
      </c>
    </row>
    <row r="9535" spans="2:6" ht="16.5" thickBot="1" x14ac:dyDescent="0.3">
      <c r="B9535" s="14">
        <v>46223</v>
      </c>
      <c r="C9535" s="15" t="s">
        <v>118</v>
      </c>
      <c r="D9535" s="16" t="s">
        <v>649</v>
      </c>
      <c r="E9535" s="17">
        <v>1</v>
      </c>
      <c r="F9535" s="18">
        <v>5.5</v>
      </c>
    </row>
    <row r="9536" spans="2:6" ht="16.5" thickBot="1" x14ac:dyDescent="0.3">
      <c r="B9536" s="14">
        <v>46223</v>
      </c>
      <c r="C9536" s="15" t="s">
        <v>122</v>
      </c>
      <c r="D9536" s="16" t="s">
        <v>650</v>
      </c>
      <c r="E9536" s="17">
        <v>2</v>
      </c>
      <c r="F9536" s="18">
        <v>11</v>
      </c>
    </row>
    <row r="9537" spans="2:6" ht="16.5" thickBot="1" x14ac:dyDescent="0.3">
      <c r="B9537" s="14">
        <v>46223</v>
      </c>
      <c r="C9537" s="15" t="s">
        <v>123</v>
      </c>
      <c r="D9537" s="16" t="s">
        <v>651</v>
      </c>
      <c r="E9537" s="17">
        <v>1</v>
      </c>
      <c r="F9537" s="18">
        <v>5.5</v>
      </c>
    </row>
    <row r="9538" spans="2:6" ht="16.5" thickBot="1" x14ac:dyDescent="0.3">
      <c r="B9538" s="14">
        <v>46223</v>
      </c>
      <c r="C9538" s="15" t="s">
        <v>131</v>
      </c>
      <c r="D9538" s="16" t="s">
        <v>387</v>
      </c>
      <c r="E9538" s="17">
        <v>1</v>
      </c>
      <c r="F9538" s="18">
        <v>5.5</v>
      </c>
    </row>
    <row r="9539" spans="2:6" ht="16.5" thickBot="1" x14ac:dyDescent="0.3">
      <c r="B9539" s="14">
        <v>46223</v>
      </c>
      <c r="C9539" s="15" t="s">
        <v>144</v>
      </c>
      <c r="D9539" s="16" t="s">
        <v>400</v>
      </c>
      <c r="E9539" s="17">
        <v>1</v>
      </c>
      <c r="F9539" s="18">
        <v>5</v>
      </c>
    </row>
    <row r="9540" spans="2:6" ht="16.5" thickBot="1" x14ac:dyDescent="0.3">
      <c r="B9540" s="14">
        <v>46223</v>
      </c>
      <c r="C9540" s="15">
        <v>10</v>
      </c>
      <c r="D9540" s="16" t="s">
        <v>700</v>
      </c>
      <c r="E9540" s="17">
        <v>1</v>
      </c>
      <c r="F9540" s="18">
        <v>1</v>
      </c>
    </row>
    <row r="9541" spans="2:6" ht="16.5" thickBot="1" x14ac:dyDescent="0.3">
      <c r="B9541" s="14">
        <v>46223</v>
      </c>
      <c r="C9541" s="15">
        <v>10194</v>
      </c>
      <c r="D9541" s="16" t="s">
        <v>730</v>
      </c>
      <c r="E9541" s="17">
        <v>1</v>
      </c>
      <c r="F9541" s="18">
        <v>1.7</v>
      </c>
    </row>
    <row r="9542" spans="2:6" ht="15.75" x14ac:dyDescent="0.25">
      <c r="B9542" s="22">
        <v>46223</v>
      </c>
      <c r="C9542" s="23">
        <v>913</v>
      </c>
      <c r="D9542" s="24" t="s">
        <v>8768</v>
      </c>
      <c r="E9542" s="25">
        <v>1</v>
      </c>
      <c r="F9542" s="26">
        <v>1.5</v>
      </c>
    </row>
    <row r="9543" spans="2:6" ht="16.5" thickBot="1" x14ac:dyDescent="0.3">
      <c r="B9543" s="14">
        <v>46224</v>
      </c>
      <c r="C9543" s="15" t="s">
        <v>109</v>
      </c>
      <c r="D9543" s="16" t="s">
        <v>724</v>
      </c>
      <c r="E9543" s="17">
        <v>1</v>
      </c>
      <c r="F9543" s="18">
        <v>5.8</v>
      </c>
    </row>
    <row r="9544" spans="2:6" ht="16.5" thickBot="1" x14ac:dyDescent="0.3">
      <c r="B9544" s="14">
        <v>46224</v>
      </c>
      <c r="C9544" s="15" t="s">
        <v>115</v>
      </c>
      <c r="D9544" s="16" t="s">
        <v>640</v>
      </c>
      <c r="E9544" s="17">
        <v>5</v>
      </c>
      <c r="F9544" s="18">
        <v>29</v>
      </c>
    </row>
    <row r="9545" spans="2:6" ht="16.5" thickBot="1" x14ac:dyDescent="0.3">
      <c r="B9545" s="14">
        <v>46224</v>
      </c>
      <c r="C9545" s="15" t="s">
        <v>124</v>
      </c>
      <c r="D9545" s="16" t="s">
        <v>707</v>
      </c>
      <c r="E9545" s="17">
        <v>1</v>
      </c>
      <c r="F9545" s="18">
        <v>6</v>
      </c>
    </row>
    <row r="9546" spans="2:6" ht="32.25" thickBot="1" x14ac:dyDescent="0.3">
      <c r="B9546" s="14">
        <v>46224</v>
      </c>
      <c r="C9546" s="15" t="s">
        <v>150</v>
      </c>
      <c r="D9546" s="16" t="s">
        <v>406</v>
      </c>
      <c r="E9546" s="17">
        <v>1</v>
      </c>
      <c r="F9546" s="18">
        <v>5.5</v>
      </c>
    </row>
    <row r="9547" spans="2:6" ht="16.5" thickBot="1" x14ac:dyDescent="0.3">
      <c r="B9547" s="14">
        <v>46224</v>
      </c>
      <c r="C9547" s="15" t="s">
        <v>152</v>
      </c>
      <c r="D9547" s="16" t="s">
        <v>408</v>
      </c>
      <c r="E9547" s="17">
        <v>2</v>
      </c>
      <c r="F9547" s="18">
        <v>11</v>
      </c>
    </row>
    <row r="9548" spans="2:6" ht="16.5" thickBot="1" x14ac:dyDescent="0.3">
      <c r="B9548" s="14">
        <v>46224</v>
      </c>
      <c r="C9548" s="15" t="s">
        <v>166</v>
      </c>
      <c r="D9548" s="16" t="s">
        <v>642</v>
      </c>
      <c r="E9548" s="17">
        <v>1</v>
      </c>
      <c r="F9548" s="18">
        <v>5.8</v>
      </c>
    </row>
    <row r="9549" spans="2:6" ht="16.5" thickBot="1" x14ac:dyDescent="0.3">
      <c r="B9549" s="14">
        <v>46224</v>
      </c>
      <c r="C9549" s="15" t="s">
        <v>169</v>
      </c>
      <c r="D9549" s="16" t="s">
        <v>425</v>
      </c>
      <c r="E9549" s="17">
        <v>2</v>
      </c>
      <c r="F9549" s="18">
        <v>12.6</v>
      </c>
    </row>
    <row r="9550" spans="2:6" ht="16.5" thickBot="1" x14ac:dyDescent="0.3">
      <c r="B9550" s="14">
        <v>46224</v>
      </c>
      <c r="C9550" s="15" t="s">
        <v>178</v>
      </c>
      <c r="D9550" s="16" t="s">
        <v>662</v>
      </c>
      <c r="E9550" s="17">
        <v>1</v>
      </c>
      <c r="F9550" s="18">
        <v>5.8</v>
      </c>
    </row>
    <row r="9551" spans="2:6" ht="16.5" thickBot="1" x14ac:dyDescent="0.3">
      <c r="B9551" s="14">
        <v>46224</v>
      </c>
      <c r="C9551" s="15" t="s">
        <v>179</v>
      </c>
      <c r="D9551" s="16" t="s">
        <v>712</v>
      </c>
      <c r="E9551" s="17">
        <v>2</v>
      </c>
      <c r="F9551" s="18">
        <v>11</v>
      </c>
    </row>
    <row r="9552" spans="2:6" ht="16.5" thickBot="1" x14ac:dyDescent="0.3">
      <c r="B9552" s="14">
        <v>46224</v>
      </c>
      <c r="C9552" s="15" t="s">
        <v>182</v>
      </c>
      <c r="D9552" s="16" t="s">
        <v>711</v>
      </c>
      <c r="E9552" s="17">
        <v>1</v>
      </c>
      <c r="F9552" s="18">
        <v>5.5</v>
      </c>
    </row>
    <row r="9553" spans="2:6" ht="16.5" thickBot="1" x14ac:dyDescent="0.3">
      <c r="B9553" s="14">
        <v>46224</v>
      </c>
      <c r="C9553" s="15" t="s">
        <v>183</v>
      </c>
      <c r="D9553" s="16" t="s">
        <v>439</v>
      </c>
      <c r="E9553" s="17">
        <v>1</v>
      </c>
      <c r="F9553" s="18">
        <v>5.5</v>
      </c>
    </row>
    <row r="9554" spans="2:6" ht="16.5" thickBot="1" x14ac:dyDescent="0.3">
      <c r="B9554" s="14">
        <v>46224</v>
      </c>
      <c r="C9554" s="15" t="s">
        <v>189</v>
      </c>
      <c r="D9554" s="16" t="s">
        <v>445</v>
      </c>
      <c r="E9554" s="17">
        <v>1</v>
      </c>
      <c r="F9554" s="18">
        <v>5.8</v>
      </c>
    </row>
    <row r="9555" spans="2:6" ht="16.5" thickBot="1" x14ac:dyDescent="0.3">
      <c r="B9555" s="14">
        <v>46224</v>
      </c>
      <c r="C9555" s="15" t="s">
        <v>193</v>
      </c>
      <c r="D9555" s="16" t="s">
        <v>449</v>
      </c>
      <c r="E9555" s="17">
        <v>1</v>
      </c>
      <c r="F9555" s="18">
        <v>6.8</v>
      </c>
    </row>
    <row r="9556" spans="2:6" ht="16.5" thickBot="1" x14ac:dyDescent="0.3">
      <c r="B9556" s="14">
        <v>46224</v>
      </c>
      <c r="C9556" s="15" t="s">
        <v>195</v>
      </c>
      <c r="D9556" s="16" t="s">
        <v>451</v>
      </c>
      <c r="E9556" s="17">
        <v>13</v>
      </c>
      <c r="F9556" s="18">
        <v>75.400000000000006</v>
      </c>
    </row>
    <row r="9557" spans="2:6" ht="16.5" thickBot="1" x14ac:dyDescent="0.3">
      <c r="B9557" s="14">
        <v>46224</v>
      </c>
      <c r="C9557" s="15" t="s">
        <v>205</v>
      </c>
      <c r="D9557" s="16" t="s">
        <v>461</v>
      </c>
      <c r="E9557" s="17">
        <v>3</v>
      </c>
      <c r="F9557" s="18">
        <v>17.100000000000001</v>
      </c>
    </row>
    <row r="9558" spans="2:6" ht="16.5" thickBot="1" x14ac:dyDescent="0.3">
      <c r="B9558" s="14">
        <v>46224</v>
      </c>
      <c r="C9558" s="15" t="s">
        <v>215</v>
      </c>
      <c r="D9558" s="16" t="s">
        <v>471</v>
      </c>
      <c r="E9558" s="17">
        <v>7</v>
      </c>
      <c r="F9558" s="18">
        <v>47.6</v>
      </c>
    </row>
    <row r="9559" spans="2:6" ht="16.5" thickBot="1" x14ac:dyDescent="0.3">
      <c r="B9559" s="14">
        <v>46224</v>
      </c>
      <c r="C9559" s="15" t="s">
        <v>216</v>
      </c>
      <c r="D9559" s="16" t="s">
        <v>472</v>
      </c>
      <c r="E9559" s="17">
        <v>1</v>
      </c>
      <c r="F9559" s="18">
        <v>6.3</v>
      </c>
    </row>
    <row r="9560" spans="2:6" ht="16.5" thickBot="1" x14ac:dyDescent="0.3">
      <c r="B9560" s="14">
        <v>46224</v>
      </c>
      <c r="C9560" s="15" t="s">
        <v>227</v>
      </c>
      <c r="D9560" s="16" t="s">
        <v>483</v>
      </c>
      <c r="E9560" s="17">
        <v>1</v>
      </c>
      <c r="F9560" s="18">
        <v>6.5</v>
      </c>
    </row>
    <row r="9561" spans="2:6" ht="16.5" thickBot="1" x14ac:dyDescent="0.3">
      <c r="B9561" s="14">
        <v>46224</v>
      </c>
      <c r="C9561" s="15" t="s">
        <v>229</v>
      </c>
      <c r="D9561" s="16" t="s">
        <v>759</v>
      </c>
      <c r="E9561" s="17">
        <v>2</v>
      </c>
      <c r="F9561" s="18">
        <v>13</v>
      </c>
    </row>
    <row r="9562" spans="2:6" ht="16.5" thickBot="1" x14ac:dyDescent="0.3">
      <c r="B9562" s="14">
        <v>46224</v>
      </c>
      <c r="C9562" s="15" t="s">
        <v>231</v>
      </c>
      <c r="D9562" s="16" t="s">
        <v>487</v>
      </c>
      <c r="E9562" s="17">
        <v>1</v>
      </c>
      <c r="F9562" s="18">
        <v>6.8</v>
      </c>
    </row>
    <row r="9563" spans="2:6" ht="16.5" thickBot="1" x14ac:dyDescent="0.3">
      <c r="B9563" s="14">
        <v>46224</v>
      </c>
      <c r="C9563" s="15" t="s">
        <v>235</v>
      </c>
      <c r="D9563" s="16" t="s">
        <v>702</v>
      </c>
      <c r="E9563" s="17">
        <v>1</v>
      </c>
      <c r="F9563" s="18">
        <v>5.8</v>
      </c>
    </row>
    <row r="9564" spans="2:6" ht="16.5" thickBot="1" x14ac:dyDescent="0.3">
      <c r="B9564" s="14">
        <v>46224</v>
      </c>
      <c r="C9564" s="15" t="s">
        <v>203</v>
      </c>
      <c r="D9564" s="16" t="s">
        <v>694</v>
      </c>
      <c r="E9564" s="17">
        <v>1</v>
      </c>
      <c r="F9564" s="18">
        <v>8.3000000000000007</v>
      </c>
    </row>
    <row r="9565" spans="2:6" ht="16.5" thickBot="1" x14ac:dyDescent="0.3">
      <c r="B9565" s="14">
        <v>46224</v>
      </c>
      <c r="C9565" s="15" t="s">
        <v>116</v>
      </c>
      <c r="D9565" s="16" t="s">
        <v>665</v>
      </c>
      <c r="E9565" s="17">
        <v>3</v>
      </c>
      <c r="F9565" s="18">
        <v>16.5</v>
      </c>
    </row>
    <row r="9566" spans="2:6" ht="16.5" thickBot="1" x14ac:dyDescent="0.3">
      <c r="B9566" s="14">
        <v>46224</v>
      </c>
      <c r="C9566" s="15" t="s">
        <v>121</v>
      </c>
      <c r="D9566" s="16" t="s">
        <v>658</v>
      </c>
      <c r="E9566" s="17">
        <v>2</v>
      </c>
      <c r="F9566" s="18">
        <v>11</v>
      </c>
    </row>
    <row r="9567" spans="2:6" ht="16.5" thickBot="1" x14ac:dyDescent="0.3">
      <c r="B9567" s="14">
        <v>46224</v>
      </c>
      <c r="C9567" s="15" t="s">
        <v>131</v>
      </c>
      <c r="D9567" s="16" t="s">
        <v>387</v>
      </c>
      <c r="E9567" s="17">
        <v>2</v>
      </c>
      <c r="F9567" s="18">
        <v>11</v>
      </c>
    </row>
    <row r="9568" spans="2:6" ht="16.5" thickBot="1" x14ac:dyDescent="0.3">
      <c r="B9568" s="14">
        <v>46224</v>
      </c>
      <c r="C9568" s="15" t="s">
        <v>134</v>
      </c>
      <c r="D9568" s="16" t="s">
        <v>390</v>
      </c>
      <c r="E9568" s="17">
        <v>2</v>
      </c>
      <c r="F9568" s="18">
        <v>11</v>
      </c>
    </row>
    <row r="9569" spans="2:6" ht="16.5" thickBot="1" x14ac:dyDescent="0.3">
      <c r="B9569" s="14">
        <v>46224</v>
      </c>
      <c r="C9569" s="15" t="s">
        <v>140</v>
      </c>
      <c r="D9569" s="16" t="s">
        <v>396</v>
      </c>
      <c r="E9569" s="17">
        <v>3</v>
      </c>
      <c r="F9569" s="18">
        <v>15</v>
      </c>
    </row>
    <row r="9570" spans="2:6" ht="16.5" thickBot="1" x14ac:dyDescent="0.3">
      <c r="B9570" s="14">
        <v>46224</v>
      </c>
      <c r="C9570" s="15" t="s">
        <v>144</v>
      </c>
      <c r="D9570" s="16" t="s">
        <v>400</v>
      </c>
      <c r="E9570" s="17">
        <v>2</v>
      </c>
      <c r="F9570" s="18">
        <v>10</v>
      </c>
    </row>
    <row r="9571" spans="2:6" ht="16.5" thickBot="1" x14ac:dyDescent="0.3">
      <c r="B9571" s="14">
        <v>46224</v>
      </c>
      <c r="C9571" s="15">
        <v>10</v>
      </c>
      <c r="D9571" s="16" t="s">
        <v>700</v>
      </c>
      <c r="E9571" s="17">
        <v>1</v>
      </c>
      <c r="F9571" s="18">
        <v>1</v>
      </c>
    </row>
    <row r="9572" spans="2:6" ht="15.75" x14ac:dyDescent="0.25">
      <c r="B9572" s="22">
        <v>46224</v>
      </c>
      <c r="C9572" s="23">
        <v>10009</v>
      </c>
      <c r="D9572" s="24" t="s">
        <v>660</v>
      </c>
      <c r="E9572" s="25">
        <v>1</v>
      </c>
      <c r="F9572" s="26">
        <v>1.5</v>
      </c>
    </row>
    <row r="9573" spans="2:6" ht="16.5" thickBot="1" x14ac:dyDescent="0.3">
      <c r="B9573" s="14">
        <v>46225</v>
      </c>
      <c r="C9573" s="15" t="s">
        <v>109</v>
      </c>
      <c r="D9573" s="16" t="s">
        <v>724</v>
      </c>
      <c r="E9573" s="17">
        <v>1</v>
      </c>
      <c r="F9573" s="18">
        <v>5.8</v>
      </c>
    </row>
    <row r="9574" spans="2:6" ht="16.5" thickBot="1" x14ac:dyDescent="0.3">
      <c r="B9574" s="14">
        <v>46225</v>
      </c>
      <c r="C9574" s="15" t="s">
        <v>111</v>
      </c>
      <c r="D9574" s="16" t="s">
        <v>367</v>
      </c>
      <c r="E9574" s="17">
        <v>2</v>
      </c>
      <c r="F9574" s="18">
        <v>11.6</v>
      </c>
    </row>
    <row r="9575" spans="2:6" ht="16.5" thickBot="1" x14ac:dyDescent="0.3">
      <c r="B9575" s="14">
        <v>46225</v>
      </c>
      <c r="C9575" s="15" t="s">
        <v>115</v>
      </c>
      <c r="D9575" s="16" t="s">
        <v>640</v>
      </c>
      <c r="E9575" s="17">
        <v>1</v>
      </c>
      <c r="F9575" s="18">
        <v>5.8</v>
      </c>
    </row>
    <row r="9576" spans="2:6" ht="16.5" thickBot="1" x14ac:dyDescent="0.3">
      <c r="B9576" s="14">
        <v>46225</v>
      </c>
      <c r="C9576" s="15" t="s">
        <v>152</v>
      </c>
      <c r="D9576" s="16" t="s">
        <v>408</v>
      </c>
      <c r="E9576" s="17">
        <v>3</v>
      </c>
      <c r="F9576" s="18">
        <v>16.5</v>
      </c>
    </row>
    <row r="9577" spans="2:6" ht="16.5" thickBot="1" x14ac:dyDescent="0.3">
      <c r="B9577" s="14">
        <v>46225</v>
      </c>
      <c r="C9577" s="15" t="s">
        <v>163</v>
      </c>
      <c r="D9577" s="16" t="s">
        <v>696</v>
      </c>
      <c r="E9577" s="17">
        <v>1</v>
      </c>
      <c r="F9577" s="18">
        <v>5.8</v>
      </c>
    </row>
    <row r="9578" spans="2:6" ht="16.5" thickBot="1" x14ac:dyDescent="0.3">
      <c r="B9578" s="14">
        <v>46225</v>
      </c>
      <c r="C9578" s="15" t="s">
        <v>169</v>
      </c>
      <c r="D9578" s="16" t="s">
        <v>425</v>
      </c>
      <c r="E9578" s="17">
        <v>1</v>
      </c>
      <c r="F9578" s="18">
        <v>6.3</v>
      </c>
    </row>
    <row r="9579" spans="2:6" ht="16.5" thickBot="1" x14ac:dyDescent="0.3">
      <c r="B9579" s="14">
        <v>46225</v>
      </c>
      <c r="C9579" s="15" t="s">
        <v>171</v>
      </c>
      <c r="D9579" s="16" t="s">
        <v>670</v>
      </c>
      <c r="E9579" s="17">
        <v>1</v>
      </c>
      <c r="F9579" s="18">
        <v>6</v>
      </c>
    </row>
    <row r="9580" spans="2:6" ht="16.5" thickBot="1" x14ac:dyDescent="0.3">
      <c r="B9580" s="14">
        <v>46225</v>
      </c>
      <c r="C9580" s="15" t="s">
        <v>179</v>
      </c>
      <c r="D9580" s="16" t="s">
        <v>712</v>
      </c>
      <c r="E9580" s="17">
        <v>1</v>
      </c>
      <c r="F9580" s="18">
        <v>5.5</v>
      </c>
    </row>
    <row r="9581" spans="2:6" ht="16.5" thickBot="1" x14ac:dyDescent="0.3">
      <c r="B9581" s="14">
        <v>46225</v>
      </c>
      <c r="C9581" s="15" t="s">
        <v>184</v>
      </c>
      <c r="D9581" s="16" t="s">
        <v>440</v>
      </c>
      <c r="E9581" s="17">
        <v>3</v>
      </c>
      <c r="F9581" s="18">
        <v>16.5</v>
      </c>
    </row>
    <row r="9582" spans="2:6" ht="16.5" thickBot="1" x14ac:dyDescent="0.3">
      <c r="B9582" s="14">
        <v>46225</v>
      </c>
      <c r="C9582" s="15" t="s">
        <v>187</v>
      </c>
      <c r="D9582" s="16" t="s">
        <v>443</v>
      </c>
      <c r="E9582" s="17">
        <v>2</v>
      </c>
      <c r="F9582" s="18">
        <v>11</v>
      </c>
    </row>
    <row r="9583" spans="2:6" ht="16.5" thickBot="1" x14ac:dyDescent="0.3">
      <c r="B9583" s="14">
        <v>46225</v>
      </c>
      <c r="C9583" s="15" t="s">
        <v>192</v>
      </c>
      <c r="D9583" s="16" t="s">
        <v>448</v>
      </c>
      <c r="E9583" s="17">
        <v>1</v>
      </c>
      <c r="F9583" s="18">
        <v>5.5</v>
      </c>
    </row>
    <row r="9584" spans="2:6" ht="16.5" thickBot="1" x14ac:dyDescent="0.3">
      <c r="B9584" s="14">
        <v>46225</v>
      </c>
      <c r="C9584" s="15" t="s">
        <v>195</v>
      </c>
      <c r="D9584" s="16" t="s">
        <v>451</v>
      </c>
      <c r="E9584" s="17">
        <v>10</v>
      </c>
      <c r="F9584" s="18">
        <v>58</v>
      </c>
    </row>
    <row r="9585" spans="2:6" ht="16.5" thickBot="1" x14ac:dyDescent="0.3">
      <c r="B9585" s="14">
        <v>46225</v>
      </c>
      <c r="C9585" s="15" t="s">
        <v>196</v>
      </c>
      <c r="D9585" s="16" t="s">
        <v>692</v>
      </c>
      <c r="E9585" s="17">
        <v>1</v>
      </c>
      <c r="F9585" s="18">
        <v>6.5</v>
      </c>
    </row>
    <row r="9586" spans="2:6" ht="16.5" thickBot="1" x14ac:dyDescent="0.3">
      <c r="B9586" s="14">
        <v>46225</v>
      </c>
      <c r="C9586" s="15" t="s">
        <v>205</v>
      </c>
      <c r="D9586" s="16" t="s">
        <v>461</v>
      </c>
      <c r="E9586" s="17">
        <v>1</v>
      </c>
      <c r="F9586" s="18">
        <v>5.7</v>
      </c>
    </row>
    <row r="9587" spans="2:6" ht="16.5" thickBot="1" x14ac:dyDescent="0.3">
      <c r="B9587" s="14">
        <v>46225</v>
      </c>
      <c r="C9587" s="15" t="s">
        <v>214</v>
      </c>
      <c r="D9587" s="16" t="s">
        <v>654</v>
      </c>
      <c r="E9587" s="17">
        <v>3</v>
      </c>
      <c r="F9587" s="18">
        <v>17.399999999999999</v>
      </c>
    </row>
    <row r="9588" spans="2:6" ht="16.5" thickBot="1" x14ac:dyDescent="0.3">
      <c r="B9588" s="14">
        <v>46225</v>
      </c>
      <c r="C9588" s="15" t="s">
        <v>215</v>
      </c>
      <c r="D9588" s="16" t="s">
        <v>471</v>
      </c>
      <c r="E9588" s="17">
        <v>6</v>
      </c>
      <c r="F9588" s="18">
        <v>40.799999999999997</v>
      </c>
    </row>
    <row r="9589" spans="2:6" ht="16.5" thickBot="1" x14ac:dyDescent="0.3">
      <c r="B9589" s="14">
        <v>46225</v>
      </c>
      <c r="C9589" s="15" t="s">
        <v>216</v>
      </c>
      <c r="D9589" s="16" t="s">
        <v>472</v>
      </c>
      <c r="E9589" s="17">
        <v>1</v>
      </c>
      <c r="F9589" s="18">
        <v>6.3</v>
      </c>
    </row>
    <row r="9590" spans="2:6" ht="16.5" thickBot="1" x14ac:dyDescent="0.3">
      <c r="B9590" s="14">
        <v>46225</v>
      </c>
      <c r="C9590" s="15" t="s">
        <v>227</v>
      </c>
      <c r="D9590" s="16" t="s">
        <v>483</v>
      </c>
      <c r="E9590" s="17">
        <v>4</v>
      </c>
      <c r="F9590" s="18">
        <v>26</v>
      </c>
    </row>
    <row r="9591" spans="2:6" ht="16.5" thickBot="1" x14ac:dyDescent="0.3">
      <c r="B9591" s="14">
        <v>46225</v>
      </c>
      <c r="C9591" s="15" t="s">
        <v>233</v>
      </c>
      <c r="D9591" s="16" t="s">
        <v>709</v>
      </c>
      <c r="E9591" s="17">
        <v>1</v>
      </c>
      <c r="F9591" s="18">
        <v>5.5</v>
      </c>
    </row>
    <row r="9592" spans="2:6" ht="16.5" thickBot="1" x14ac:dyDescent="0.3">
      <c r="B9592" s="14">
        <v>46225</v>
      </c>
      <c r="C9592" s="15" t="s">
        <v>235</v>
      </c>
      <c r="D9592" s="16" t="s">
        <v>702</v>
      </c>
      <c r="E9592" s="17">
        <v>2</v>
      </c>
      <c r="F9592" s="18">
        <v>11.6</v>
      </c>
    </row>
    <row r="9593" spans="2:6" ht="16.5" thickBot="1" x14ac:dyDescent="0.3">
      <c r="B9593" s="14">
        <v>46225</v>
      </c>
      <c r="C9593" s="15" t="s">
        <v>199</v>
      </c>
      <c r="D9593" s="16" t="s">
        <v>674</v>
      </c>
      <c r="E9593" s="17">
        <v>1</v>
      </c>
      <c r="F9593" s="18">
        <v>8.3000000000000007</v>
      </c>
    </row>
    <row r="9594" spans="2:6" ht="16.5" thickBot="1" x14ac:dyDescent="0.3">
      <c r="B9594" s="14">
        <v>46225</v>
      </c>
      <c r="C9594" s="15">
        <v>10025</v>
      </c>
      <c r="D9594" s="16" t="s">
        <v>697</v>
      </c>
      <c r="E9594" s="17">
        <v>1</v>
      </c>
      <c r="F9594" s="18">
        <v>7.9</v>
      </c>
    </row>
    <row r="9595" spans="2:6" ht="16.5" thickBot="1" x14ac:dyDescent="0.3">
      <c r="B9595" s="14">
        <v>46225</v>
      </c>
      <c r="C9595" s="15" t="s">
        <v>121</v>
      </c>
      <c r="D9595" s="16" t="s">
        <v>658</v>
      </c>
      <c r="E9595" s="17">
        <v>1</v>
      </c>
      <c r="F9595" s="18">
        <v>5.5</v>
      </c>
    </row>
    <row r="9596" spans="2:6" ht="16.5" thickBot="1" x14ac:dyDescent="0.3">
      <c r="B9596" s="14">
        <v>46225</v>
      </c>
      <c r="C9596" s="15" t="s">
        <v>122</v>
      </c>
      <c r="D9596" s="16" t="s">
        <v>650</v>
      </c>
      <c r="E9596" s="17">
        <v>2</v>
      </c>
      <c r="F9596" s="18">
        <v>11</v>
      </c>
    </row>
    <row r="9597" spans="2:6" ht="16.5" thickBot="1" x14ac:dyDescent="0.3">
      <c r="B9597" s="14">
        <v>46225</v>
      </c>
      <c r="C9597" s="15" t="s">
        <v>131</v>
      </c>
      <c r="D9597" s="16" t="s">
        <v>387</v>
      </c>
      <c r="E9597" s="17">
        <v>2</v>
      </c>
      <c r="F9597" s="18">
        <v>11</v>
      </c>
    </row>
    <row r="9598" spans="2:6" ht="16.5" thickBot="1" x14ac:dyDescent="0.3">
      <c r="B9598" s="14">
        <v>46225</v>
      </c>
      <c r="C9598" s="15" t="s">
        <v>134</v>
      </c>
      <c r="D9598" s="16" t="s">
        <v>390</v>
      </c>
      <c r="E9598" s="17">
        <v>2</v>
      </c>
      <c r="F9598" s="18">
        <v>11</v>
      </c>
    </row>
    <row r="9599" spans="2:6" ht="16.5" thickBot="1" x14ac:dyDescent="0.3">
      <c r="B9599" s="14">
        <v>46225</v>
      </c>
      <c r="C9599" s="15" t="s">
        <v>140</v>
      </c>
      <c r="D9599" s="16" t="s">
        <v>396</v>
      </c>
      <c r="E9599" s="17">
        <v>2</v>
      </c>
      <c r="F9599" s="18">
        <v>10</v>
      </c>
    </row>
    <row r="9600" spans="2:6" ht="16.5" thickBot="1" x14ac:dyDescent="0.3">
      <c r="B9600" s="14">
        <v>46225</v>
      </c>
      <c r="C9600" s="15">
        <v>10109</v>
      </c>
      <c r="D9600" s="16" t="s">
        <v>8835</v>
      </c>
      <c r="E9600" s="17">
        <v>1</v>
      </c>
      <c r="F9600" s="18">
        <v>0</v>
      </c>
    </row>
    <row r="9601" spans="2:6" ht="16.5" thickBot="1" x14ac:dyDescent="0.3">
      <c r="B9601" s="14">
        <v>46225</v>
      </c>
      <c r="C9601" s="15">
        <v>624</v>
      </c>
      <c r="D9601" s="16" t="s">
        <v>8836</v>
      </c>
      <c r="E9601" s="17">
        <v>1</v>
      </c>
      <c r="F9601" s="18">
        <v>0</v>
      </c>
    </row>
    <row r="9602" spans="2:6" ht="16.5" thickBot="1" x14ac:dyDescent="0.3">
      <c r="B9602" s="14">
        <v>46225</v>
      </c>
      <c r="C9602" s="15">
        <v>10</v>
      </c>
      <c r="D9602" s="16" t="s">
        <v>700</v>
      </c>
      <c r="E9602" s="17">
        <v>3</v>
      </c>
      <c r="F9602" s="18">
        <v>3</v>
      </c>
    </row>
    <row r="9603" spans="2:6" ht="15.75" x14ac:dyDescent="0.25">
      <c r="B9603" s="22">
        <v>46225</v>
      </c>
      <c r="C9603" s="23">
        <v>10009</v>
      </c>
      <c r="D9603" s="24" t="s">
        <v>660</v>
      </c>
      <c r="E9603" s="25">
        <v>1</v>
      </c>
      <c r="F9603" s="26">
        <v>1.5</v>
      </c>
    </row>
    <row r="9604" spans="2:6" ht="16.5" thickBot="1" x14ac:dyDescent="0.3">
      <c r="B9604" s="14">
        <v>46227</v>
      </c>
      <c r="C9604" s="15" t="s">
        <v>107</v>
      </c>
      <c r="D9604" s="16" t="s">
        <v>705</v>
      </c>
      <c r="E9604" s="17">
        <v>1</v>
      </c>
      <c r="F9604" s="18">
        <v>5.2</v>
      </c>
    </row>
    <row r="9605" spans="2:6" ht="16.5" thickBot="1" x14ac:dyDescent="0.3">
      <c r="B9605" s="14">
        <v>46227</v>
      </c>
      <c r="C9605" s="15" t="s">
        <v>109</v>
      </c>
      <c r="D9605" s="16" t="s">
        <v>724</v>
      </c>
      <c r="E9605" s="17">
        <v>1</v>
      </c>
      <c r="F9605" s="18">
        <v>5.8</v>
      </c>
    </row>
    <row r="9606" spans="2:6" ht="16.5" thickBot="1" x14ac:dyDescent="0.3">
      <c r="B9606" s="14">
        <v>46227</v>
      </c>
      <c r="C9606" s="15" t="s">
        <v>114</v>
      </c>
      <c r="D9606" s="16" t="s">
        <v>370</v>
      </c>
      <c r="E9606" s="17">
        <v>1</v>
      </c>
      <c r="F9606" s="18">
        <v>5.5</v>
      </c>
    </row>
    <row r="9607" spans="2:6" ht="16.5" thickBot="1" x14ac:dyDescent="0.3">
      <c r="B9607" s="14">
        <v>46227</v>
      </c>
      <c r="C9607" s="15" t="s">
        <v>127</v>
      </c>
      <c r="D9607" s="16" t="s">
        <v>641</v>
      </c>
      <c r="E9607" s="17">
        <v>1</v>
      </c>
      <c r="F9607" s="18">
        <v>6</v>
      </c>
    </row>
    <row r="9608" spans="2:6" ht="16.5" thickBot="1" x14ac:dyDescent="0.3">
      <c r="B9608" s="14">
        <v>46227</v>
      </c>
      <c r="C9608" s="15" t="s">
        <v>136</v>
      </c>
      <c r="D9608" s="16" t="s">
        <v>726</v>
      </c>
      <c r="E9608" s="17">
        <v>1</v>
      </c>
      <c r="F9608" s="18">
        <v>5.2</v>
      </c>
    </row>
    <row r="9609" spans="2:6" ht="32.25" thickBot="1" x14ac:dyDescent="0.3">
      <c r="B9609" s="14">
        <v>46227</v>
      </c>
      <c r="C9609" s="15" t="s">
        <v>150</v>
      </c>
      <c r="D9609" s="16" t="s">
        <v>406</v>
      </c>
      <c r="E9609" s="17">
        <v>1</v>
      </c>
      <c r="F9609" s="18">
        <v>5.5</v>
      </c>
    </row>
    <row r="9610" spans="2:6" ht="16.5" thickBot="1" x14ac:dyDescent="0.3">
      <c r="B9610" s="14">
        <v>46227</v>
      </c>
      <c r="C9610" s="15" t="s">
        <v>183</v>
      </c>
      <c r="D9610" s="16" t="s">
        <v>439</v>
      </c>
      <c r="E9610" s="17">
        <v>1</v>
      </c>
      <c r="F9610" s="18">
        <v>5.5</v>
      </c>
    </row>
    <row r="9611" spans="2:6" ht="16.5" thickBot="1" x14ac:dyDescent="0.3">
      <c r="B9611" s="14">
        <v>46227</v>
      </c>
      <c r="C9611" s="15" t="s">
        <v>184</v>
      </c>
      <c r="D9611" s="16" t="s">
        <v>440</v>
      </c>
      <c r="E9611" s="17">
        <v>1</v>
      </c>
      <c r="F9611" s="18">
        <v>5.5</v>
      </c>
    </row>
    <row r="9612" spans="2:6" ht="16.5" thickBot="1" x14ac:dyDescent="0.3">
      <c r="B9612" s="14">
        <v>46227</v>
      </c>
      <c r="C9612" s="15" t="s">
        <v>187</v>
      </c>
      <c r="D9612" s="16" t="s">
        <v>443</v>
      </c>
      <c r="E9612" s="17">
        <v>1</v>
      </c>
      <c r="F9612" s="18">
        <v>5.5</v>
      </c>
    </row>
    <row r="9613" spans="2:6" ht="16.5" thickBot="1" x14ac:dyDescent="0.3">
      <c r="B9613" s="14">
        <v>46227</v>
      </c>
      <c r="C9613" s="15" t="s">
        <v>191</v>
      </c>
      <c r="D9613" s="16" t="s">
        <v>447</v>
      </c>
      <c r="E9613" s="17">
        <v>1</v>
      </c>
      <c r="F9613" s="18">
        <v>5.5</v>
      </c>
    </row>
    <row r="9614" spans="2:6" ht="16.5" thickBot="1" x14ac:dyDescent="0.3">
      <c r="B9614" s="14">
        <v>46227</v>
      </c>
      <c r="C9614" s="15" t="s">
        <v>193</v>
      </c>
      <c r="D9614" s="16" t="s">
        <v>449</v>
      </c>
      <c r="E9614" s="17">
        <v>1</v>
      </c>
      <c r="F9614" s="18">
        <v>6.8</v>
      </c>
    </row>
    <row r="9615" spans="2:6" ht="16.5" thickBot="1" x14ac:dyDescent="0.3">
      <c r="B9615" s="14">
        <v>46227</v>
      </c>
      <c r="C9615" s="15" t="s">
        <v>195</v>
      </c>
      <c r="D9615" s="16" t="s">
        <v>451</v>
      </c>
      <c r="E9615" s="17">
        <v>13</v>
      </c>
      <c r="F9615" s="18">
        <v>75.400000000000006</v>
      </c>
    </row>
    <row r="9616" spans="2:6" ht="16.5" thickBot="1" x14ac:dyDescent="0.3">
      <c r="B9616" s="14">
        <v>46227</v>
      </c>
      <c r="C9616" s="15" t="s">
        <v>196</v>
      </c>
      <c r="D9616" s="16" t="s">
        <v>692</v>
      </c>
      <c r="E9616" s="17">
        <v>1</v>
      </c>
      <c r="F9616" s="18">
        <v>6.5</v>
      </c>
    </row>
    <row r="9617" spans="2:6" ht="16.5" thickBot="1" x14ac:dyDescent="0.3">
      <c r="B9617" s="14">
        <v>46227</v>
      </c>
      <c r="C9617" s="15" t="s">
        <v>205</v>
      </c>
      <c r="D9617" s="16" t="s">
        <v>461</v>
      </c>
      <c r="E9617" s="17">
        <v>4</v>
      </c>
      <c r="F9617" s="18">
        <v>22.8</v>
      </c>
    </row>
    <row r="9618" spans="2:6" ht="16.5" thickBot="1" x14ac:dyDescent="0.3">
      <c r="B9618" s="14">
        <v>46227</v>
      </c>
      <c r="C9618" s="15" t="s">
        <v>214</v>
      </c>
      <c r="D9618" s="16" t="s">
        <v>654</v>
      </c>
      <c r="E9618" s="17">
        <v>2</v>
      </c>
      <c r="F9618" s="18">
        <v>11.6</v>
      </c>
    </row>
    <row r="9619" spans="2:6" ht="16.5" thickBot="1" x14ac:dyDescent="0.3">
      <c r="B9619" s="14">
        <v>46227</v>
      </c>
      <c r="C9619" s="15" t="s">
        <v>227</v>
      </c>
      <c r="D9619" s="16" t="s">
        <v>483</v>
      </c>
      <c r="E9619" s="17">
        <v>1</v>
      </c>
      <c r="F9619" s="18">
        <v>6.5</v>
      </c>
    </row>
    <row r="9620" spans="2:6" ht="16.5" thickBot="1" x14ac:dyDescent="0.3">
      <c r="B9620" s="14">
        <v>46227</v>
      </c>
      <c r="C9620" s="15" t="s">
        <v>235</v>
      </c>
      <c r="D9620" s="16" t="s">
        <v>702</v>
      </c>
      <c r="E9620" s="17">
        <v>2</v>
      </c>
      <c r="F9620" s="18">
        <v>11.6</v>
      </c>
    </row>
    <row r="9621" spans="2:6" ht="16.5" thickBot="1" x14ac:dyDescent="0.3">
      <c r="B9621" s="14">
        <v>46227</v>
      </c>
      <c r="C9621" s="15" t="s">
        <v>206</v>
      </c>
      <c r="D9621" s="16" t="s">
        <v>462</v>
      </c>
      <c r="E9621" s="17">
        <v>1</v>
      </c>
      <c r="F9621" s="18">
        <v>3.1</v>
      </c>
    </row>
    <row r="9622" spans="2:6" ht="16.5" thickBot="1" x14ac:dyDescent="0.3">
      <c r="B9622" s="14">
        <v>46227</v>
      </c>
      <c r="C9622" s="15" t="s">
        <v>204</v>
      </c>
      <c r="D9622" s="16" t="s">
        <v>668</v>
      </c>
      <c r="E9622" s="17">
        <v>1</v>
      </c>
      <c r="F9622" s="18">
        <v>8.3000000000000007</v>
      </c>
    </row>
    <row r="9623" spans="2:6" ht="16.5" thickBot="1" x14ac:dyDescent="0.3">
      <c r="B9623" s="14">
        <v>46227</v>
      </c>
      <c r="C9623" s="15">
        <v>10227</v>
      </c>
      <c r="D9623" s="16" t="s">
        <v>345</v>
      </c>
      <c r="E9623" s="17">
        <v>1</v>
      </c>
      <c r="F9623" s="18">
        <v>9</v>
      </c>
    </row>
    <row r="9624" spans="2:6" ht="16.5" thickBot="1" x14ac:dyDescent="0.3">
      <c r="B9624" s="14">
        <v>46227</v>
      </c>
      <c r="C9624" s="15">
        <v>10228</v>
      </c>
      <c r="D9624" s="16" t="s">
        <v>749</v>
      </c>
      <c r="E9624" s="17">
        <v>1</v>
      </c>
      <c r="F9624" s="18">
        <v>9</v>
      </c>
    </row>
    <row r="9625" spans="2:6" ht="16.5" thickBot="1" x14ac:dyDescent="0.3">
      <c r="B9625" s="14">
        <v>46227</v>
      </c>
      <c r="C9625" s="15" t="s">
        <v>120</v>
      </c>
      <c r="D9625" s="16" t="s">
        <v>693</v>
      </c>
      <c r="E9625" s="17">
        <v>1</v>
      </c>
      <c r="F9625" s="18">
        <v>5.5</v>
      </c>
    </row>
    <row r="9626" spans="2:6" ht="16.5" thickBot="1" x14ac:dyDescent="0.3">
      <c r="B9626" s="14">
        <v>46227</v>
      </c>
      <c r="C9626" s="15" t="s">
        <v>144</v>
      </c>
      <c r="D9626" s="16" t="s">
        <v>400</v>
      </c>
      <c r="E9626" s="17">
        <v>2</v>
      </c>
      <c r="F9626" s="18">
        <v>10</v>
      </c>
    </row>
    <row r="9627" spans="2:6" ht="16.5" thickBot="1" x14ac:dyDescent="0.3">
      <c r="B9627" s="14">
        <v>46227</v>
      </c>
      <c r="C9627" s="15" t="s">
        <v>145</v>
      </c>
      <c r="D9627" s="16" t="s">
        <v>401</v>
      </c>
      <c r="E9627" s="17">
        <v>1</v>
      </c>
      <c r="F9627" s="18">
        <v>3.8</v>
      </c>
    </row>
    <row r="9628" spans="2:6" ht="16.5" thickBot="1" x14ac:dyDescent="0.3">
      <c r="B9628" s="14">
        <v>46227</v>
      </c>
      <c r="C9628" s="15">
        <v>10009</v>
      </c>
      <c r="D9628" s="16" t="s">
        <v>660</v>
      </c>
      <c r="E9628" s="17">
        <v>1</v>
      </c>
      <c r="F9628" s="18">
        <v>1.5</v>
      </c>
    </row>
    <row r="9629" spans="2:6" ht="15.75" x14ac:dyDescent="0.25">
      <c r="B9629" s="22">
        <v>46227</v>
      </c>
      <c r="C9629" s="23">
        <v>10194</v>
      </c>
      <c r="D9629" s="24" t="s">
        <v>730</v>
      </c>
      <c r="E9629" s="25">
        <v>1</v>
      </c>
      <c r="F9629" s="26">
        <v>1.7</v>
      </c>
    </row>
    <row r="9630" spans="2:6" ht="16.5" thickBot="1" x14ac:dyDescent="0.3">
      <c r="B9630" s="14">
        <v>46227</v>
      </c>
      <c r="C9630" s="15" t="s">
        <v>115</v>
      </c>
      <c r="D9630" s="16" t="s">
        <v>640</v>
      </c>
      <c r="E9630" s="17">
        <v>1</v>
      </c>
      <c r="F9630" s="18">
        <v>5.8</v>
      </c>
    </row>
    <row r="9631" spans="2:6" ht="32.25" thickBot="1" x14ac:dyDescent="0.3">
      <c r="B9631" s="14">
        <v>46227</v>
      </c>
      <c r="C9631" s="15" t="s">
        <v>150</v>
      </c>
      <c r="D9631" s="16" t="s">
        <v>406</v>
      </c>
      <c r="E9631" s="17">
        <v>1</v>
      </c>
      <c r="F9631" s="18">
        <v>5.5</v>
      </c>
    </row>
    <row r="9632" spans="2:6" ht="16.5" thickBot="1" x14ac:dyDescent="0.3">
      <c r="B9632" s="14">
        <v>46227</v>
      </c>
      <c r="C9632" s="15" t="s">
        <v>166</v>
      </c>
      <c r="D9632" s="16" t="s">
        <v>642</v>
      </c>
      <c r="E9632" s="17">
        <v>1</v>
      </c>
      <c r="F9632" s="18">
        <v>5.8</v>
      </c>
    </row>
    <row r="9633" spans="2:6" ht="16.5" thickBot="1" x14ac:dyDescent="0.3">
      <c r="B9633" s="14">
        <v>46227</v>
      </c>
      <c r="C9633" s="15" t="s">
        <v>187</v>
      </c>
      <c r="D9633" s="16" t="s">
        <v>443</v>
      </c>
      <c r="E9633" s="17">
        <v>1</v>
      </c>
      <c r="F9633" s="18">
        <v>5.5</v>
      </c>
    </row>
    <row r="9634" spans="2:6" ht="16.5" thickBot="1" x14ac:dyDescent="0.3">
      <c r="B9634" s="14">
        <v>46227</v>
      </c>
      <c r="C9634" s="15" t="s">
        <v>190</v>
      </c>
      <c r="D9634" s="16" t="s">
        <v>446</v>
      </c>
      <c r="E9634" s="17">
        <v>1</v>
      </c>
      <c r="F9634" s="18">
        <v>5.5</v>
      </c>
    </row>
    <row r="9635" spans="2:6" ht="16.5" thickBot="1" x14ac:dyDescent="0.3">
      <c r="B9635" s="14">
        <v>46227</v>
      </c>
      <c r="C9635" s="15" t="s">
        <v>191</v>
      </c>
      <c r="D9635" s="16" t="s">
        <v>447</v>
      </c>
      <c r="E9635" s="17">
        <v>1</v>
      </c>
      <c r="F9635" s="18">
        <v>5.5</v>
      </c>
    </row>
    <row r="9636" spans="2:6" ht="16.5" thickBot="1" x14ac:dyDescent="0.3">
      <c r="B9636" s="14">
        <v>46227</v>
      </c>
      <c r="C9636" s="15" t="s">
        <v>195</v>
      </c>
      <c r="D9636" s="16" t="s">
        <v>451</v>
      </c>
      <c r="E9636" s="17">
        <v>11</v>
      </c>
      <c r="F9636" s="18">
        <v>63.8</v>
      </c>
    </row>
    <row r="9637" spans="2:6" ht="16.5" thickBot="1" x14ac:dyDescent="0.3">
      <c r="B9637" s="14">
        <v>46227</v>
      </c>
      <c r="C9637" s="15" t="s">
        <v>196</v>
      </c>
      <c r="D9637" s="16" t="s">
        <v>692</v>
      </c>
      <c r="E9637" s="17">
        <v>1</v>
      </c>
      <c r="F9637" s="18">
        <v>6.5</v>
      </c>
    </row>
    <row r="9638" spans="2:6" ht="16.5" thickBot="1" x14ac:dyDescent="0.3">
      <c r="B9638" s="14">
        <v>46227</v>
      </c>
      <c r="C9638" s="15" t="s">
        <v>205</v>
      </c>
      <c r="D9638" s="16" t="s">
        <v>461</v>
      </c>
      <c r="E9638" s="17">
        <v>3</v>
      </c>
      <c r="F9638" s="18">
        <v>17.100000000000001</v>
      </c>
    </row>
    <row r="9639" spans="2:6" ht="16.5" thickBot="1" x14ac:dyDescent="0.3">
      <c r="B9639" s="14">
        <v>46227</v>
      </c>
      <c r="C9639" s="15" t="s">
        <v>214</v>
      </c>
      <c r="D9639" s="16" t="s">
        <v>654</v>
      </c>
      <c r="E9639" s="17">
        <v>15</v>
      </c>
      <c r="F9639" s="18">
        <v>87</v>
      </c>
    </row>
    <row r="9640" spans="2:6" ht="16.5" thickBot="1" x14ac:dyDescent="0.3">
      <c r="B9640" s="14">
        <v>46227</v>
      </c>
      <c r="C9640" s="15" t="s">
        <v>227</v>
      </c>
      <c r="D9640" s="16" t="s">
        <v>483</v>
      </c>
      <c r="E9640" s="17">
        <v>1</v>
      </c>
      <c r="F9640" s="18">
        <v>6.5</v>
      </c>
    </row>
    <row r="9641" spans="2:6" ht="16.5" thickBot="1" x14ac:dyDescent="0.3">
      <c r="B9641" s="14">
        <v>46227</v>
      </c>
      <c r="C9641" s="15" t="s">
        <v>206</v>
      </c>
      <c r="D9641" s="16" t="s">
        <v>462</v>
      </c>
      <c r="E9641" s="17">
        <v>1</v>
      </c>
      <c r="F9641" s="18">
        <v>3.1</v>
      </c>
    </row>
    <row r="9642" spans="2:6" ht="16.5" thickBot="1" x14ac:dyDescent="0.3">
      <c r="B9642" s="14">
        <v>46227</v>
      </c>
      <c r="C9642" s="15">
        <v>10227</v>
      </c>
      <c r="D9642" s="16" t="s">
        <v>345</v>
      </c>
      <c r="E9642" s="17">
        <v>1</v>
      </c>
      <c r="F9642" s="18">
        <v>9</v>
      </c>
    </row>
    <row r="9643" spans="2:6" ht="16.5" thickBot="1" x14ac:dyDescent="0.3">
      <c r="B9643" s="14">
        <v>46227</v>
      </c>
      <c r="C9643" s="15">
        <v>10239</v>
      </c>
      <c r="D9643" s="16" t="s">
        <v>747</v>
      </c>
      <c r="E9643" s="17">
        <v>1</v>
      </c>
      <c r="F9643" s="18">
        <v>10</v>
      </c>
    </row>
    <row r="9644" spans="2:6" ht="16.5" thickBot="1" x14ac:dyDescent="0.3">
      <c r="B9644" s="14">
        <v>46227</v>
      </c>
      <c r="C9644" s="15" t="s">
        <v>116</v>
      </c>
      <c r="D9644" s="16" t="s">
        <v>665</v>
      </c>
      <c r="E9644" s="17">
        <v>1</v>
      </c>
      <c r="F9644" s="18">
        <v>5.5</v>
      </c>
    </row>
    <row r="9645" spans="2:6" ht="16.5" thickBot="1" x14ac:dyDescent="0.3">
      <c r="B9645" s="14">
        <v>46227</v>
      </c>
      <c r="C9645" s="15" t="s">
        <v>118</v>
      </c>
      <c r="D9645" s="16" t="s">
        <v>649</v>
      </c>
      <c r="E9645" s="17">
        <v>1</v>
      </c>
      <c r="F9645" s="18">
        <v>5.5</v>
      </c>
    </row>
    <row r="9646" spans="2:6" ht="16.5" thickBot="1" x14ac:dyDescent="0.3">
      <c r="B9646" s="14">
        <v>46227</v>
      </c>
      <c r="C9646" s="15" t="s">
        <v>119</v>
      </c>
      <c r="D9646" s="16" t="s">
        <v>657</v>
      </c>
      <c r="E9646" s="17">
        <v>3</v>
      </c>
      <c r="F9646" s="18">
        <v>16.5</v>
      </c>
    </row>
    <row r="9647" spans="2:6" ht="16.5" thickBot="1" x14ac:dyDescent="0.3">
      <c r="B9647" s="14">
        <v>46227</v>
      </c>
      <c r="C9647" s="15" t="s">
        <v>121</v>
      </c>
      <c r="D9647" s="16" t="s">
        <v>658</v>
      </c>
      <c r="E9647" s="17">
        <v>1</v>
      </c>
      <c r="F9647" s="18">
        <v>5.5</v>
      </c>
    </row>
    <row r="9648" spans="2:6" ht="16.5" thickBot="1" x14ac:dyDescent="0.3">
      <c r="B9648" s="14">
        <v>46227</v>
      </c>
      <c r="C9648" s="15" t="s">
        <v>122</v>
      </c>
      <c r="D9648" s="16" t="s">
        <v>650</v>
      </c>
      <c r="E9648" s="17">
        <v>1</v>
      </c>
      <c r="F9648" s="18">
        <v>5.5</v>
      </c>
    </row>
    <row r="9649" spans="2:6" ht="16.5" thickBot="1" x14ac:dyDescent="0.3">
      <c r="B9649" s="14">
        <v>46227</v>
      </c>
      <c r="C9649" s="15" t="s">
        <v>131</v>
      </c>
      <c r="D9649" s="16" t="s">
        <v>387</v>
      </c>
      <c r="E9649" s="17">
        <v>1</v>
      </c>
      <c r="F9649" s="18">
        <v>5.5</v>
      </c>
    </row>
    <row r="9650" spans="2:6" ht="16.5" thickBot="1" x14ac:dyDescent="0.3">
      <c r="B9650" s="14">
        <v>46227</v>
      </c>
      <c r="C9650" s="15" t="s">
        <v>140</v>
      </c>
      <c r="D9650" s="16" t="s">
        <v>396</v>
      </c>
      <c r="E9650" s="17">
        <v>1</v>
      </c>
      <c r="F9650" s="18">
        <v>5</v>
      </c>
    </row>
    <row r="9651" spans="2:6" ht="15.75" x14ac:dyDescent="0.25">
      <c r="B9651" s="22">
        <v>46227</v>
      </c>
      <c r="C9651" s="23" t="s">
        <v>144</v>
      </c>
      <c r="D9651" s="24" t="s">
        <v>400</v>
      </c>
      <c r="E9651" s="25">
        <v>1</v>
      </c>
      <c r="F9651" s="26">
        <v>5</v>
      </c>
    </row>
    <row r="9652" spans="2:6" ht="16.5" thickBot="1" x14ac:dyDescent="0.3">
      <c r="B9652" s="14">
        <v>46229</v>
      </c>
      <c r="C9652" s="15" t="s">
        <v>107</v>
      </c>
      <c r="D9652" s="16" t="s">
        <v>705</v>
      </c>
      <c r="E9652" s="17">
        <v>1</v>
      </c>
      <c r="F9652" s="18">
        <v>5.2</v>
      </c>
    </row>
    <row r="9653" spans="2:6" ht="16.5" thickBot="1" x14ac:dyDescent="0.3">
      <c r="B9653" s="14">
        <v>46229</v>
      </c>
      <c r="C9653" s="15" t="s">
        <v>108</v>
      </c>
      <c r="D9653" s="16" t="s">
        <v>364</v>
      </c>
      <c r="E9653" s="17">
        <v>1</v>
      </c>
      <c r="F9653" s="18">
        <v>5.5</v>
      </c>
    </row>
    <row r="9654" spans="2:6" ht="16.5" thickBot="1" x14ac:dyDescent="0.3">
      <c r="B9654" s="14">
        <v>46229</v>
      </c>
      <c r="C9654" s="15" t="s">
        <v>110</v>
      </c>
      <c r="D9654" s="16" t="s">
        <v>667</v>
      </c>
      <c r="E9654" s="17">
        <v>1</v>
      </c>
      <c r="F9654" s="18">
        <v>5.8</v>
      </c>
    </row>
    <row r="9655" spans="2:6" ht="16.5" thickBot="1" x14ac:dyDescent="0.3">
      <c r="B9655" s="14">
        <v>46229</v>
      </c>
      <c r="C9655" s="15" t="s">
        <v>111</v>
      </c>
      <c r="D9655" s="16" t="s">
        <v>367</v>
      </c>
      <c r="E9655" s="17">
        <v>2</v>
      </c>
      <c r="F9655" s="18">
        <v>11.6</v>
      </c>
    </row>
    <row r="9656" spans="2:6" ht="16.5" thickBot="1" x14ac:dyDescent="0.3">
      <c r="B9656" s="14">
        <v>46229</v>
      </c>
      <c r="C9656" s="15" t="s">
        <v>114</v>
      </c>
      <c r="D9656" s="16" t="s">
        <v>370</v>
      </c>
      <c r="E9656" s="17">
        <v>1</v>
      </c>
      <c r="F9656" s="18">
        <v>5.5</v>
      </c>
    </row>
    <row r="9657" spans="2:6" ht="16.5" thickBot="1" x14ac:dyDescent="0.3">
      <c r="B9657" s="14">
        <v>46229</v>
      </c>
      <c r="C9657" s="15" t="s">
        <v>115</v>
      </c>
      <c r="D9657" s="16" t="s">
        <v>640</v>
      </c>
      <c r="E9657" s="17">
        <v>1</v>
      </c>
      <c r="F9657" s="18">
        <v>5.8</v>
      </c>
    </row>
    <row r="9658" spans="2:6" ht="16.5" thickBot="1" x14ac:dyDescent="0.3">
      <c r="B9658" s="14">
        <v>46229</v>
      </c>
      <c r="C9658" s="15" t="s">
        <v>157</v>
      </c>
      <c r="D9658" s="16" t="s">
        <v>413</v>
      </c>
      <c r="E9658" s="17">
        <v>3</v>
      </c>
      <c r="F9658" s="18">
        <v>19.5</v>
      </c>
    </row>
    <row r="9659" spans="2:6" ht="16.5" thickBot="1" x14ac:dyDescent="0.3">
      <c r="B9659" s="14">
        <v>46229</v>
      </c>
      <c r="C9659" s="15" t="s">
        <v>187</v>
      </c>
      <c r="D9659" s="16" t="s">
        <v>443</v>
      </c>
      <c r="E9659" s="17">
        <v>1</v>
      </c>
      <c r="F9659" s="18">
        <v>5.5</v>
      </c>
    </row>
    <row r="9660" spans="2:6" ht="16.5" thickBot="1" x14ac:dyDescent="0.3">
      <c r="B9660" s="14">
        <v>46229</v>
      </c>
      <c r="C9660" s="15" t="s">
        <v>195</v>
      </c>
      <c r="D9660" s="16" t="s">
        <v>451</v>
      </c>
      <c r="E9660" s="17">
        <v>14</v>
      </c>
      <c r="F9660" s="18">
        <v>81.2</v>
      </c>
    </row>
    <row r="9661" spans="2:6" ht="16.5" thickBot="1" x14ac:dyDescent="0.3">
      <c r="B9661" s="14">
        <v>46229</v>
      </c>
      <c r="C9661" s="15" t="s">
        <v>205</v>
      </c>
      <c r="D9661" s="16" t="s">
        <v>461</v>
      </c>
      <c r="E9661" s="17">
        <v>1</v>
      </c>
      <c r="F9661" s="18">
        <v>5.7</v>
      </c>
    </row>
    <row r="9662" spans="2:6" ht="16.5" thickBot="1" x14ac:dyDescent="0.3">
      <c r="B9662" s="14">
        <v>46229</v>
      </c>
      <c r="C9662" s="15" t="s">
        <v>215</v>
      </c>
      <c r="D9662" s="16" t="s">
        <v>471</v>
      </c>
      <c r="E9662" s="17">
        <v>5</v>
      </c>
      <c r="F9662" s="18">
        <v>34</v>
      </c>
    </row>
    <row r="9663" spans="2:6" ht="16.5" thickBot="1" x14ac:dyDescent="0.3">
      <c r="B9663" s="14">
        <v>46229</v>
      </c>
      <c r="C9663" s="15" t="s">
        <v>218</v>
      </c>
      <c r="D9663" s="16" t="s">
        <v>655</v>
      </c>
      <c r="E9663" s="17">
        <v>1</v>
      </c>
      <c r="F9663" s="18">
        <v>5.5</v>
      </c>
    </row>
    <row r="9664" spans="2:6" ht="16.5" thickBot="1" x14ac:dyDescent="0.3">
      <c r="B9664" s="14">
        <v>46229</v>
      </c>
      <c r="C9664" s="15" t="s">
        <v>219</v>
      </c>
      <c r="D9664" s="16" t="s">
        <v>475</v>
      </c>
      <c r="E9664" s="17">
        <v>4</v>
      </c>
      <c r="F9664" s="18">
        <v>25.2</v>
      </c>
    </row>
    <row r="9665" spans="2:6" ht="16.5" thickBot="1" x14ac:dyDescent="0.3">
      <c r="B9665" s="14">
        <v>46229</v>
      </c>
      <c r="C9665" s="15" t="s">
        <v>220</v>
      </c>
      <c r="D9665" s="16" t="s">
        <v>656</v>
      </c>
      <c r="E9665" s="17">
        <v>2</v>
      </c>
      <c r="F9665" s="18">
        <v>11</v>
      </c>
    </row>
    <row r="9666" spans="2:6" ht="16.5" thickBot="1" x14ac:dyDescent="0.3">
      <c r="B9666" s="14">
        <v>46229</v>
      </c>
      <c r="C9666" s="15" t="s">
        <v>223</v>
      </c>
      <c r="D9666" s="16" t="s">
        <v>479</v>
      </c>
      <c r="E9666" s="17">
        <v>3</v>
      </c>
      <c r="F9666" s="18">
        <v>17.399999999999999</v>
      </c>
    </row>
    <row r="9667" spans="2:6" ht="16.5" thickBot="1" x14ac:dyDescent="0.3">
      <c r="B9667" s="14">
        <v>46229</v>
      </c>
      <c r="C9667" s="15" t="s">
        <v>225</v>
      </c>
      <c r="D9667" s="16" t="s">
        <v>481</v>
      </c>
      <c r="E9667" s="17">
        <v>2</v>
      </c>
      <c r="F9667" s="18">
        <v>12.6</v>
      </c>
    </row>
    <row r="9668" spans="2:6" ht="16.5" thickBot="1" x14ac:dyDescent="0.3">
      <c r="B9668" s="14">
        <v>46229</v>
      </c>
      <c r="C9668" s="15" t="s">
        <v>228</v>
      </c>
      <c r="D9668" s="16" t="s">
        <v>484</v>
      </c>
      <c r="E9668" s="17">
        <v>1</v>
      </c>
      <c r="F9668" s="18">
        <v>6.8</v>
      </c>
    </row>
    <row r="9669" spans="2:6" ht="16.5" thickBot="1" x14ac:dyDescent="0.3">
      <c r="B9669" s="14">
        <v>46229</v>
      </c>
      <c r="C9669" s="15" t="s">
        <v>230</v>
      </c>
      <c r="D9669" s="16" t="s">
        <v>690</v>
      </c>
      <c r="E9669" s="17">
        <v>1</v>
      </c>
      <c r="F9669" s="18">
        <v>6.5</v>
      </c>
    </row>
    <row r="9670" spans="2:6" ht="16.5" thickBot="1" x14ac:dyDescent="0.3">
      <c r="B9670" s="14">
        <v>46229</v>
      </c>
      <c r="C9670" s="15" t="s">
        <v>231</v>
      </c>
      <c r="D9670" s="16" t="s">
        <v>487</v>
      </c>
      <c r="E9670" s="17">
        <v>3</v>
      </c>
      <c r="F9670" s="18">
        <v>20.399999999999999</v>
      </c>
    </row>
    <row r="9671" spans="2:6" ht="16.5" thickBot="1" x14ac:dyDescent="0.3">
      <c r="B9671" s="14">
        <v>46229</v>
      </c>
      <c r="C9671" s="15" t="s">
        <v>232</v>
      </c>
      <c r="D9671" s="16" t="s">
        <v>488</v>
      </c>
      <c r="E9671" s="17">
        <v>1</v>
      </c>
      <c r="F9671" s="18">
        <v>5.8</v>
      </c>
    </row>
    <row r="9672" spans="2:6" ht="16.5" thickBot="1" x14ac:dyDescent="0.3">
      <c r="B9672" s="14">
        <v>46229</v>
      </c>
      <c r="C9672" s="15" t="s">
        <v>233</v>
      </c>
      <c r="D9672" s="16" t="s">
        <v>709</v>
      </c>
      <c r="E9672" s="17">
        <v>1</v>
      </c>
      <c r="F9672" s="18">
        <v>5.5</v>
      </c>
    </row>
    <row r="9673" spans="2:6" ht="16.5" thickBot="1" x14ac:dyDescent="0.3">
      <c r="B9673" s="14">
        <v>46229</v>
      </c>
      <c r="C9673" s="15" t="s">
        <v>234</v>
      </c>
      <c r="D9673" s="16" t="s">
        <v>728</v>
      </c>
      <c r="E9673" s="17">
        <v>1</v>
      </c>
      <c r="F9673" s="18">
        <v>6.8</v>
      </c>
    </row>
    <row r="9674" spans="2:6" ht="16.5" thickBot="1" x14ac:dyDescent="0.3">
      <c r="B9674" s="14">
        <v>46229</v>
      </c>
      <c r="C9674" s="15" t="s">
        <v>235</v>
      </c>
      <c r="D9674" s="16" t="s">
        <v>702</v>
      </c>
      <c r="E9674" s="17">
        <v>1</v>
      </c>
      <c r="F9674" s="18">
        <v>5.8</v>
      </c>
    </row>
    <row r="9675" spans="2:6" ht="16.5" thickBot="1" x14ac:dyDescent="0.3">
      <c r="B9675" s="14">
        <v>46229</v>
      </c>
      <c r="C9675" s="15" t="s">
        <v>211</v>
      </c>
      <c r="D9675" s="16" t="s">
        <v>467</v>
      </c>
      <c r="E9675" s="17">
        <v>1</v>
      </c>
      <c r="F9675" s="18">
        <v>4.5999999999999996</v>
      </c>
    </row>
    <row r="9676" spans="2:6" ht="16.5" thickBot="1" x14ac:dyDescent="0.3">
      <c r="B9676" s="14">
        <v>46229</v>
      </c>
      <c r="C9676" s="15" t="s">
        <v>208</v>
      </c>
      <c r="D9676" s="16" t="s">
        <v>464</v>
      </c>
      <c r="E9676" s="17">
        <v>4</v>
      </c>
      <c r="F9676" s="18">
        <v>11.2</v>
      </c>
    </row>
    <row r="9677" spans="2:6" ht="16.5" thickBot="1" x14ac:dyDescent="0.3">
      <c r="B9677" s="14">
        <v>46229</v>
      </c>
      <c r="C9677" s="15" t="s">
        <v>210</v>
      </c>
      <c r="D9677" s="16" t="s">
        <v>466</v>
      </c>
      <c r="E9677" s="17">
        <v>2</v>
      </c>
      <c r="F9677" s="18">
        <v>5.6</v>
      </c>
    </row>
    <row r="9678" spans="2:6" ht="16.5" thickBot="1" x14ac:dyDescent="0.3">
      <c r="B9678" s="14">
        <v>46229</v>
      </c>
      <c r="C9678" s="15">
        <v>10237</v>
      </c>
      <c r="D9678" s="16" t="s">
        <v>754</v>
      </c>
      <c r="E9678" s="17">
        <v>1</v>
      </c>
      <c r="F9678" s="18">
        <v>10</v>
      </c>
    </row>
    <row r="9679" spans="2:6" ht="16.5" thickBot="1" x14ac:dyDescent="0.3">
      <c r="B9679" s="14">
        <v>46229</v>
      </c>
      <c r="C9679" s="15" t="s">
        <v>116</v>
      </c>
      <c r="D9679" s="16" t="s">
        <v>665</v>
      </c>
      <c r="E9679" s="17">
        <v>1</v>
      </c>
      <c r="F9679" s="18">
        <v>5.5</v>
      </c>
    </row>
    <row r="9680" spans="2:6" ht="16.5" thickBot="1" x14ac:dyDescent="0.3">
      <c r="B9680" s="14">
        <v>46229</v>
      </c>
      <c r="C9680" s="15" t="s">
        <v>118</v>
      </c>
      <c r="D9680" s="16" t="s">
        <v>649</v>
      </c>
      <c r="E9680" s="17">
        <v>1</v>
      </c>
      <c r="F9680" s="18">
        <v>5.5</v>
      </c>
    </row>
    <row r="9681" spans="2:6" ht="16.5" thickBot="1" x14ac:dyDescent="0.3">
      <c r="B9681" s="14">
        <v>46229</v>
      </c>
      <c r="C9681" s="15" t="s">
        <v>119</v>
      </c>
      <c r="D9681" s="16" t="s">
        <v>657</v>
      </c>
      <c r="E9681" s="17">
        <v>2</v>
      </c>
      <c r="F9681" s="18">
        <v>11</v>
      </c>
    </row>
    <row r="9682" spans="2:6" ht="16.5" thickBot="1" x14ac:dyDescent="0.3">
      <c r="B9682" s="14">
        <v>46229</v>
      </c>
      <c r="C9682" s="15" t="s">
        <v>121</v>
      </c>
      <c r="D9682" s="16" t="s">
        <v>658</v>
      </c>
      <c r="E9682" s="17">
        <v>2</v>
      </c>
      <c r="F9682" s="18">
        <v>11</v>
      </c>
    </row>
    <row r="9683" spans="2:6" ht="16.5" thickBot="1" x14ac:dyDescent="0.3">
      <c r="B9683" s="14">
        <v>46229</v>
      </c>
      <c r="C9683" s="15" t="s">
        <v>122</v>
      </c>
      <c r="D9683" s="16" t="s">
        <v>650</v>
      </c>
      <c r="E9683" s="17">
        <v>2</v>
      </c>
      <c r="F9683" s="18">
        <v>11</v>
      </c>
    </row>
    <row r="9684" spans="2:6" ht="16.5" thickBot="1" x14ac:dyDescent="0.3">
      <c r="B9684" s="14">
        <v>46229</v>
      </c>
      <c r="C9684" s="15" t="s">
        <v>131</v>
      </c>
      <c r="D9684" s="16" t="s">
        <v>387</v>
      </c>
      <c r="E9684" s="17">
        <v>3</v>
      </c>
      <c r="F9684" s="18">
        <v>16.5</v>
      </c>
    </row>
    <row r="9685" spans="2:6" ht="16.5" thickBot="1" x14ac:dyDescent="0.3">
      <c r="B9685" s="14">
        <v>46229</v>
      </c>
      <c r="C9685" s="15" t="s">
        <v>140</v>
      </c>
      <c r="D9685" s="16" t="s">
        <v>396</v>
      </c>
      <c r="E9685" s="17">
        <v>1</v>
      </c>
      <c r="F9685" s="18">
        <v>5</v>
      </c>
    </row>
    <row r="9686" spans="2:6" ht="16.5" thickBot="1" x14ac:dyDescent="0.3">
      <c r="B9686" s="14">
        <v>46229</v>
      </c>
      <c r="C9686" s="15">
        <v>10</v>
      </c>
      <c r="D9686" s="16" t="s">
        <v>700</v>
      </c>
      <c r="E9686" s="17">
        <v>2</v>
      </c>
      <c r="F9686" s="18">
        <v>2</v>
      </c>
    </row>
    <row r="9687" spans="2:6" ht="15.75" x14ac:dyDescent="0.25">
      <c r="B9687" s="22">
        <v>46229</v>
      </c>
      <c r="C9687" s="23">
        <v>913</v>
      </c>
      <c r="D9687" s="24" t="s">
        <v>8768</v>
      </c>
      <c r="E9687" s="25">
        <v>4</v>
      </c>
      <c r="F9687" s="26">
        <v>6</v>
      </c>
    </row>
    <row r="9688" spans="2:6" ht="16.5" thickBot="1" x14ac:dyDescent="0.3">
      <c r="B9688" s="14">
        <v>46229</v>
      </c>
      <c r="C9688" s="15" t="s">
        <v>106</v>
      </c>
      <c r="D9688" s="16" t="s">
        <v>710</v>
      </c>
      <c r="E9688" s="17">
        <v>1</v>
      </c>
      <c r="F9688" s="18">
        <v>5.2</v>
      </c>
    </row>
    <row r="9689" spans="2:6" ht="16.5" thickBot="1" x14ac:dyDescent="0.3">
      <c r="B9689" s="14">
        <v>46229</v>
      </c>
      <c r="C9689" s="15" t="s">
        <v>111</v>
      </c>
      <c r="D9689" s="16" t="s">
        <v>367</v>
      </c>
      <c r="E9689" s="17">
        <v>1</v>
      </c>
      <c r="F9689" s="18">
        <v>5.8</v>
      </c>
    </row>
    <row r="9690" spans="2:6" ht="16.5" thickBot="1" x14ac:dyDescent="0.3">
      <c r="B9690" s="14">
        <v>46229</v>
      </c>
      <c r="C9690" s="15" t="s">
        <v>114</v>
      </c>
      <c r="D9690" s="16" t="s">
        <v>370</v>
      </c>
      <c r="E9690" s="17">
        <v>1</v>
      </c>
      <c r="F9690" s="18">
        <v>5.5</v>
      </c>
    </row>
    <row r="9691" spans="2:6" ht="16.5" thickBot="1" x14ac:dyDescent="0.3">
      <c r="B9691" s="14">
        <v>46229</v>
      </c>
      <c r="C9691" s="15" t="s">
        <v>115</v>
      </c>
      <c r="D9691" s="16" t="s">
        <v>640</v>
      </c>
      <c r="E9691" s="17">
        <v>1</v>
      </c>
      <c r="F9691" s="18">
        <v>5.8</v>
      </c>
    </row>
    <row r="9692" spans="2:6" ht="16.5" thickBot="1" x14ac:dyDescent="0.3">
      <c r="B9692" s="14">
        <v>46229</v>
      </c>
      <c r="C9692" s="15" t="s">
        <v>130</v>
      </c>
      <c r="D9692" s="16" t="s">
        <v>386</v>
      </c>
      <c r="E9692" s="17">
        <v>1</v>
      </c>
      <c r="F9692" s="18">
        <v>5.8</v>
      </c>
    </row>
    <row r="9693" spans="2:6" ht="16.5" thickBot="1" x14ac:dyDescent="0.3">
      <c r="B9693" s="14">
        <v>46229</v>
      </c>
      <c r="C9693" s="15" t="s">
        <v>139</v>
      </c>
      <c r="D9693" s="16" t="s">
        <v>395</v>
      </c>
      <c r="E9693" s="17">
        <v>1</v>
      </c>
      <c r="F9693" s="18">
        <v>5.5</v>
      </c>
    </row>
    <row r="9694" spans="2:6" ht="16.5" thickBot="1" x14ac:dyDescent="0.3">
      <c r="B9694" s="14">
        <v>46229</v>
      </c>
      <c r="C9694" s="15" t="s">
        <v>163</v>
      </c>
      <c r="D9694" s="16" t="s">
        <v>696</v>
      </c>
      <c r="E9694" s="17">
        <v>1</v>
      </c>
      <c r="F9694" s="18">
        <v>5.8</v>
      </c>
    </row>
    <row r="9695" spans="2:6" ht="16.5" thickBot="1" x14ac:dyDescent="0.3">
      <c r="B9695" s="14">
        <v>46229</v>
      </c>
      <c r="C9695" s="15" t="s">
        <v>165</v>
      </c>
      <c r="D9695" s="16" t="s">
        <v>421</v>
      </c>
      <c r="E9695" s="17">
        <v>2</v>
      </c>
      <c r="F9695" s="18">
        <v>13</v>
      </c>
    </row>
    <row r="9696" spans="2:6" ht="16.5" thickBot="1" x14ac:dyDescent="0.3">
      <c r="B9696" s="14">
        <v>46229</v>
      </c>
      <c r="C9696" s="15" t="s">
        <v>172</v>
      </c>
      <c r="D9696" s="16" t="s">
        <v>643</v>
      </c>
      <c r="E9696" s="17">
        <v>1</v>
      </c>
      <c r="F9696" s="18">
        <v>5.7</v>
      </c>
    </row>
    <row r="9697" spans="2:6" ht="16.5" thickBot="1" x14ac:dyDescent="0.3">
      <c r="B9697" s="14">
        <v>46229</v>
      </c>
      <c r="C9697" s="15" t="s">
        <v>183</v>
      </c>
      <c r="D9697" s="16" t="s">
        <v>439</v>
      </c>
      <c r="E9697" s="17">
        <v>2</v>
      </c>
      <c r="F9697" s="18">
        <v>11</v>
      </c>
    </row>
    <row r="9698" spans="2:6" ht="16.5" thickBot="1" x14ac:dyDescent="0.3">
      <c r="B9698" s="14">
        <v>46229</v>
      </c>
      <c r="C9698" s="15" t="s">
        <v>184</v>
      </c>
      <c r="D9698" s="16" t="s">
        <v>440</v>
      </c>
      <c r="E9698" s="17">
        <v>1</v>
      </c>
      <c r="F9698" s="18">
        <v>5.5</v>
      </c>
    </row>
    <row r="9699" spans="2:6" ht="16.5" thickBot="1" x14ac:dyDescent="0.3">
      <c r="B9699" s="14">
        <v>46229</v>
      </c>
      <c r="C9699" s="15" t="s">
        <v>186</v>
      </c>
      <c r="D9699" s="16" t="s">
        <v>442</v>
      </c>
      <c r="E9699" s="17">
        <v>1</v>
      </c>
      <c r="F9699" s="18">
        <v>5.5</v>
      </c>
    </row>
    <row r="9700" spans="2:6" ht="16.5" thickBot="1" x14ac:dyDescent="0.3">
      <c r="B9700" s="14">
        <v>46229</v>
      </c>
      <c r="C9700" s="15" t="s">
        <v>188</v>
      </c>
      <c r="D9700" s="16" t="s">
        <v>444</v>
      </c>
      <c r="E9700" s="17">
        <v>1</v>
      </c>
      <c r="F9700" s="18">
        <v>5.5</v>
      </c>
    </row>
    <row r="9701" spans="2:6" ht="16.5" thickBot="1" x14ac:dyDescent="0.3">
      <c r="B9701" s="14">
        <v>46229</v>
      </c>
      <c r="C9701" s="15" t="s">
        <v>191</v>
      </c>
      <c r="D9701" s="16" t="s">
        <v>447</v>
      </c>
      <c r="E9701" s="17">
        <v>1</v>
      </c>
      <c r="F9701" s="18">
        <v>5.5</v>
      </c>
    </row>
    <row r="9702" spans="2:6" ht="16.5" thickBot="1" x14ac:dyDescent="0.3">
      <c r="B9702" s="14">
        <v>46229</v>
      </c>
      <c r="C9702" s="15" t="s">
        <v>192</v>
      </c>
      <c r="D9702" s="16" t="s">
        <v>448</v>
      </c>
      <c r="E9702" s="17">
        <v>1</v>
      </c>
      <c r="F9702" s="18">
        <v>5.5</v>
      </c>
    </row>
    <row r="9703" spans="2:6" ht="16.5" thickBot="1" x14ac:dyDescent="0.3">
      <c r="B9703" s="14">
        <v>46229</v>
      </c>
      <c r="C9703" s="15" t="s">
        <v>193</v>
      </c>
      <c r="D9703" s="16" t="s">
        <v>449</v>
      </c>
      <c r="E9703" s="17">
        <v>1</v>
      </c>
      <c r="F9703" s="18">
        <v>6.8</v>
      </c>
    </row>
    <row r="9704" spans="2:6" ht="16.5" thickBot="1" x14ac:dyDescent="0.3">
      <c r="B9704" s="14">
        <v>46229</v>
      </c>
      <c r="C9704" s="15" t="s">
        <v>195</v>
      </c>
      <c r="D9704" s="16" t="s">
        <v>451</v>
      </c>
      <c r="E9704" s="17">
        <v>7</v>
      </c>
      <c r="F9704" s="18">
        <v>40.6</v>
      </c>
    </row>
    <row r="9705" spans="2:6" ht="16.5" thickBot="1" x14ac:dyDescent="0.3">
      <c r="B9705" s="14">
        <v>46229</v>
      </c>
      <c r="C9705" s="15" t="s">
        <v>214</v>
      </c>
      <c r="D9705" s="16" t="s">
        <v>654</v>
      </c>
      <c r="E9705" s="17">
        <v>1</v>
      </c>
      <c r="F9705" s="18">
        <v>5.8</v>
      </c>
    </row>
    <row r="9706" spans="2:6" ht="16.5" thickBot="1" x14ac:dyDescent="0.3">
      <c r="B9706" s="14">
        <v>46229</v>
      </c>
      <c r="C9706" s="15" t="s">
        <v>215</v>
      </c>
      <c r="D9706" s="16" t="s">
        <v>471</v>
      </c>
      <c r="E9706" s="17">
        <v>2</v>
      </c>
      <c r="F9706" s="18">
        <v>13.6</v>
      </c>
    </row>
    <row r="9707" spans="2:6" ht="16.5" thickBot="1" x14ac:dyDescent="0.3">
      <c r="B9707" s="14">
        <v>46229</v>
      </c>
      <c r="C9707" s="15" t="s">
        <v>216</v>
      </c>
      <c r="D9707" s="16" t="s">
        <v>472</v>
      </c>
      <c r="E9707" s="17">
        <v>1</v>
      </c>
      <c r="F9707" s="18">
        <v>6.3</v>
      </c>
    </row>
    <row r="9708" spans="2:6" ht="16.5" thickBot="1" x14ac:dyDescent="0.3">
      <c r="B9708" s="14">
        <v>46229</v>
      </c>
      <c r="C9708" s="15" t="s">
        <v>219</v>
      </c>
      <c r="D9708" s="16" t="s">
        <v>475</v>
      </c>
      <c r="E9708" s="17">
        <v>3</v>
      </c>
      <c r="F9708" s="18">
        <v>18.899999999999999</v>
      </c>
    </row>
    <row r="9709" spans="2:6" ht="16.5" thickBot="1" x14ac:dyDescent="0.3">
      <c r="B9709" s="14">
        <v>46229</v>
      </c>
      <c r="C9709" s="15" t="s">
        <v>220</v>
      </c>
      <c r="D9709" s="16" t="s">
        <v>656</v>
      </c>
      <c r="E9709" s="17">
        <v>1</v>
      </c>
      <c r="F9709" s="18">
        <v>5.5</v>
      </c>
    </row>
    <row r="9710" spans="2:6" ht="16.5" thickBot="1" x14ac:dyDescent="0.3">
      <c r="B9710" s="14">
        <v>46229</v>
      </c>
      <c r="C9710" s="15" t="s">
        <v>225</v>
      </c>
      <c r="D9710" s="16" t="s">
        <v>481</v>
      </c>
      <c r="E9710" s="17">
        <v>1</v>
      </c>
      <c r="F9710" s="18">
        <v>6.3</v>
      </c>
    </row>
    <row r="9711" spans="2:6" ht="16.5" thickBot="1" x14ac:dyDescent="0.3">
      <c r="B9711" s="14">
        <v>46229</v>
      </c>
      <c r="C9711" s="15" t="s">
        <v>226</v>
      </c>
      <c r="D9711" s="16" t="s">
        <v>482</v>
      </c>
      <c r="E9711" s="17">
        <v>2</v>
      </c>
      <c r="F9711" s="18">
        <v>11.6</v>
      </c>
    </row>
    <row r="9712" spans="2:6" ht="16.5" thickBot="1" x14ac:dyDescent="0.3">
      <c r="B9712" s="14">
        <v>46229</v>
      </c>
      <c r="C9712" s="15" t="s">
        <v>230</v>
      </c>
      <c r="D9712" s="16" t="s">
        <v>690</v>
      </c>
      <c r="E9712" s="17">
        <v>3</v>
      </c>
      <c r="F9712" s="18">
        <v>19.5</v>
      </c>
    </row>
    <row r="9713" spans="2:6" ht="16.5" thickBot="1" x14ac:dyDescent="0.3">
      <c r="B9713" s="14">
        <v>46229</v>
      </c>
      <c r="C9713" s="15" t="s">
        <v>231</v>
      </c>
      <c r="D9713" s="16" t="s">
        <v>487</v>
      </c>
      <c r="E9713" s="17">
        <v>4</v>
      </c>
      <c r="F9713" s="18">
        <v>27.2</v>
      </c>
    </row>
    <row r="9714" spans="2:6" ht="16.5" thickBot="1" x14ac:dyDescent="0.3">
      <c r="B9714" s="14">
        <v>46229</v>
      </c>
      <c r="C9714" s="15" t="s">
        <v>234</v>
      </c>
      <c r="D9714" s="16" t="s">
        <v>728</v>
      </c>
      <c r="E9714" s="17">
        <v>1</v>
      </c>
      <c r="F9714" s="18">
        <v>6.8</v>
      </c>
    </row>
    <row r="9715" spans="2:6" ht="16.5" thickBot="1" x14ac:dyDescent="0.3">
      <c r="B9715" s="14">
        <v>46229</v>
      </c>
      <c r="C9715" s="15" t="s">
        <v>208</v>
      </c>
      <c r="D9715" s="16" t="s">
        <v>464</v>
      </c>
      <c r="E9715" s="17">
        <v>1</v>
      </c>
      <c r="F9715" s="18">
        <v>2.8</v>
      </c>
    </row>
    <row r="9716" spans="2:6" ht="16.5" thickBot="1" x14ac:dyDescent="0.3">
      <c r="B9716" s="14">
        <v>46229</v>
      </c>
      <c r="C9716" s="15" t="s">
        <v>199</v>
      </c>
      <c r="D9716" s="16" t="s">
        <v>674</v>
      </c>
      <c r="E9716" s="17">
        <v>1</v>
      </c>
      <c r="F9716" s="18">
        <v>8.3000000000000007</v>
      </c>
    </row>
    <row r="9717" spans="2:6" ht="16.5" thickBot="1" x14ac:dyDescent="0.3">
      <c r="B9717" s="14">
        <v>46229</v>
      </c>
      <c r="C9717" s="15">
        <v>10227</v>
      </c>
      <c r="D9717" s="16" t="s">
        <v>345</v>
      </c>
      <c r="E9717" s="17">
        <v>1</v>
      </c>
      <c r="F9717" s="18">
        <v>9</v>
      </c>
    </row>
    <row r="9718" spans="2:6" ht="16.5" thickBot="1" x14ac:dyDescent="0.3">
      <c r="B9718" s="14">
        <v>46229</v>
      </c>
      <c r="C9718" s="15" t="s">
        <v>119</v>
      </c>
      <c r="D9718" s="16" t="s">
        <v>657</v>
      </c>
      <c r="E9718" s="17">
        <v>1</v>
      </c>
      <c r="F9718" s="18">
        <v>5.5</v>
      </c>
    </row>
    <row r="9719" spans="2:6" ht="16.5" thickBot="1" x14ac:dyDescent="0.3">
      <c r="B9719" s="14">
        <v>46229</v>
      </c>
      <c r="C9719" s="15" t="s">
        <v>122</v>
      </c>
      <c r="D9719" s="16" t="s">
        <v>650</v>
      </c>
      <c r="E9719" s="17">
        <v>3</v>
      </c>
      <c r="F9719" s="18">
        <v>16.5</v>
      </c>
    </row>
    <row r="9720" spans="2:6" ht="16.5" thickBot="1" x14ac:dyDescent="0.3">
      <c r="B9720" s="14">
        <v>46229</v>
      </c>
      <c r="C9720" s="15" t="s">
        <v>140</v>
      </c>
      <c r="D9720" s="16" t="s">
        <v>396</v>
      </c>
      <c r="E9720" s="17">
        <v>1</v>
      </c>
      <c r="F9720" s="18">
        <v>5</v>
      </c>
    </row>
    <row r="9721" spans="2:6" ht="16.5" thickBot="1" x14ac:dyDescent="0.3">
      <c r="B9721" s="14">
        <v>46229</v>
      </c>
      <c r="C9721" s="15">
        <v>10</v>
      </c>
      <c r="D9721" s="16" t="s">
        <v>700</v>
      </c>
      <c r="E9721" s="17">
        <v>1</v>
      </c>
      <c r="F9721" s="18">
        <v>1</v>
      </c>
    </row>
    <row r="9722" spans="2:6" ht="16.5" thickBot="1" x14ac:dyDescent="0.3">
      <c r="B9722" s="14">
        <v>46229</v>
      </c>
      <c r="C9722" s="15">
        <v>10194</v>
      </c>
      <c r="D9722" s="16" t="s">
        <v>730</v>
      </c>
      <c r="E9722" s="17">
        <v>1</v>
      </c>
      <c r="F9722" s="18">
        <v>1.7</v>
      </c>
    </row>
    <row r="9723" spans="2:6" ht="15.75" x14ac:dyDescent="0.25">
      <c r="B9723" s="22">
        <v>46229</v>
      </c>
      <c r="C9723" s="23">
        <v>913</v>
      </c>
      <c r="D9723" s="24" t="s">
        <v>8768</v>
      </c>
      <c r="E9723" s="25">
        <v>1</v>
      </c>
      <c r="F9723" s="26">
        <v>1.5</v>
      </c>
    </row>
    <row r="9724" spans="2:6" ht="16.5" thickBot="1" x14ac:dyDescent="0.3">
      <c r="B9724" s="14">
        <v>46230</v>
      </c>
      <c r="C9724" s="15" t="s">
        <v>103</v>
      </c>
      <c r="D9724" s="16" t="s">
        <v>653</v>
      </c>
      <c r="E9724" s="17">
        <v>2</v>
      </c>
      <c r="F9724" s="18">
        <v>11.6</v>
      </c>
    </row>
    <row r="9725" spans="2:6" ht="16.5" thickBot="1" x14ac:dyDescent="0.3">
      <c r="B9725" s="14">
        <v>46230</v>
      </c>
      <c r="C9725" s="15" t="s">
        <v>104</v>
      </c>
      <c r="D9725" s="16" t="s">
        <v>360</v>
      </c>
      <c r="E9725" s="17">
        <v>2</v>
      </c>
      <c r="F9725" s="18">
        <v>11.6</v>
      </c>
    </row>
    <row r="9726" spans="2:6" ht="16.5" thickBot="1" x14ac:dyDescent="0.3">
      <c r="B9726" s="14">
        <v>46230</v>
      </c>
      <c r="C9726" s="15" t="s">
        <v>107</v>
      </c>
      <c r="D9726" s="16" t="s">
        <v>705</v>
      </c>
      <c r="E9726" s="17">
        <v>1</v>
      </c>
      <c r="F9726" s="18">
        <v>5.2</v>
      </c>
    </row>
    <row r="9727" spans="2:6" ht="16.5" thickBot="1" x14ac:dyDescent="0.3">
      <c r="B9727" s="14">
        <v>46230</v>
      </c>
      <c r="C9727" s="15" t="s">
        <v>108</v>
      </c>
      <c r="D9727" s="16" t="s">
        <v>364</v>
      </c>
      <c r="E9727" s="17">
        <v>2</v>
      </c>
      <c r="F9727" s="18">
        <v>11</v>
      </c>
    </row>
    <row r="9728" spans="2:6" ht="16.5" thickBot="1" x14ac:dyDescent="0.3">
      <c r="B9728" s="14">
        <v>46230</v>
      </c>
      <c r="C9728" s="15" t="s">
        <v>110</v>
      </c>
      <c r="D9728" s="16" t="s">
        <v>667</v>
      </c>
      <c r="E9728" s="17">
        <v>2</v>
      </c>
      <c r="F9728" s="18">
        <v>11.6</v>
      </c>
    </row>
    <row r="9729" spans="2:6" ht="16.5" thickBot="1" x14ac:dyDescent="0.3">
      <c r="B9729" s="14">
        <v>46230</v>
      </c>
      <c r="C9729" s="15" t="s">
        <v>111</v>
      </c>
      <c r="D9729" s="16" t="s">
        <v>367</v>
      </c>
      <c r="E9729" s="17">
        <v>2</v>
      </c>
      <c r="F9729" s="18">
        <v>11.6</v>
      </c>
    </row>
    <row r="9730" spans="2:6" ht="16.5" thickBot="1" x14ac:dyDescent="0.3">
      <c r="B9730" s="14">
        <v>46230</v>
      </c>
      <c r="C9730" s="15" t="s">
        <v>115</v>
      </c>
      <c r="D9730" s="16" t="s">
        <v>640</v>
      </c>
      <c r="E9730" s="17">
        <v>3</v>
      </c>
      <c r="F9730" s="18">
        <v>17.399999999999999</v>
      </c>
    </row>
    <row r="9731" spans="2:6" ht="16.5" thickBot="1" x14ac:dyDescent="0.3">
      <c r="B9731" s="14">
        <v>46230</v>
      </c>
      <c r="C9731" s="15" t="s">
        <v>125</v>
      </c>
      <c r="D9731" s="16" t="s">
        <v>381</v>
      </c>
      <c r="E9731" s="17">
        <v>1</v>
      </c>
      <c r="F9731" s="18">
        <v>5.5</v>
      </c>
    </row>
    <row r="9732" spans="2:6" ht="16.5" thickBot="1" x14ac:dyDescent="0.3">
      <c r="B9732" s="14">
        <v>46230</v>
      </c>
      <c r="C9732" s="15" t="s">
        <v>129</v>
      </c>
      <c r="D9732" s="16" t="s">
        <v>385</v>
      </c>
      <c r="E9732" s="17">
        <v>4</v>
      </c>
      <c r="F9732" s="18">
        <v>22</v>
      </c>
    </row>
    <row r="9733" spans="2:6" ht="16.5" thickBot="1" x14ac:dyDescent="0.3">
      <c r="B9733" s="14">
        <v>46230</v>
      </c>
      <c r="C9733" s="15" t="s">
        <v>130</v>
      </c>
      <c r="D9733" s="16" t="s">
        <v>386</v>
      </c>
      <c r="E9733" s="17">
        <v>1</v>
      </c>
      <c r="F9733" s="18">
        <v>5.8</v>
      </c>
    </row>
    <row r="9734" spans="2:6" ht="16.5" thickBot="1" x14ac:dyDescent="0.3">
      <c r="B9734" s="14">
        <v>46230</v>
      </c>
      <c r="C9734" s="15" t="s">
        <v>138</v>
      </c>
      <c r="D9734" s="16" t="s">
        <v>394</v>
      </c>
      <c r="E9734" s="17">
        <v>2</v>
      </c>
      <c r="F9734" s="18">
        <v>11</v>
      </c>
    </row>
    <row r="9735" spans="2:6" ht="16.5" thickBot="1" x14ac:dyDescent="0.3">
      <c r="B9735" s="14">
        <v>46230</v>
      </c>
      <c r="C9735" s="15" t="s">
        <v>139</v>
      </c>
      <c r="D9735" s="16" t="s">
        <v>395</v>
      </c>
      <c r="E9735" s="17">
        <v>2</v>
      </c>
      <c r="F9735" s="18">
        <v>11</v>
      </c>
    </row>
    <row r="9736" spans="2:6" ht="16.5" thickBot="1" x14ac:dyDescent="0.3">
      <c r="B9736" s="14">
        <v>46230</v>
      </c>
      <c r="C9736" s="15" t="s">
        <v>157</v>
      </c>
      <c r="D9736" s="16" t="s">
        <v>413</v>
      </c>
      <c r="E9736" s="17">
        <v>2</v>
      </c>
      <c r="F9736" s="18">
        <v>13</v>
      </c>
    </row>
    <row r="9737" spans="2:6" ht="16.5" thickBot="1" x14ac:dyDescent="0.3">
      <c r="B9737" s="14">
        <v>46230</v>
      </c>
      <c r="C9737" s="15" t="s">
        <v>160</v>
      </c>
      <c r="D9737" s="16" t="s">
        <v>416</v>
      </c>
      <c r="E9737" s="17">
        <v>1</v>
      </c>
      <c r="F9737" s="18">
        <v>5.8</v>
      </c>
    </row>
    <row r="9738" spans="2:6" ht="16.5" thickBot="1" x14ac:dyDescent="0.3">
      <c r="B9738" s="14">
        <v>46230</v>
      </c>
      <c r="C9738" s="15" t="s">
        <v>165</v>
      </c>
      <c r="D9738" s="16" t="s">
        <v>421</v>
      </c>
      <c r="E9738" s="17">
        <v>1</v>
      </c>
      <c r="F9738" s="18">
        <v>6.5</v>
      </c>
    </row>
    <row r="9739" spans="2:6" ht="16.5" thickBot="1" x14ac:dyDescent="0.3">
      <c r="B9739" s="14">
        <v>46230</v>
      </c>
      <c r="C9739" s="15" t="s">
        <v>171</v>
      </c>
      <c r="D9739" s="16" t="s">
        <v>670</v>
      </c>
      <c r="E9739" s="17">
        <v>1</v>
      </c>
      <c r="F9739" s="18">
        <v>6</v>
      </c>
    </row>
    <row r="9740" spans="2:6" ht="16.5" thickBot="1" x14ac:dyDescent="0.3">
      <c r="B9740" s="14">
        <v>46230</v>
      </c>
      <c r="C9740" s="15" t="s">
        <v>172</v>
      </c>
      <c r="D9740" s="16" t="s">
        <v>643</v>
      </c>
      <c r="E9740" s="17">
        <v>2</v>
      </c>
      <c r="F9740" s="18">
        <v>11.4</v>
      </c>
    </row>
    <row r="9741" spans="2:6" ht="16.5" thickBot="1" x14ac:dyDescent="0.3">
      <c r="B9741" s="14">
        <v>46230</v>
      </c>
      <c r="C9741" s="15" t="s">
        <v>174</v>
      </c>
      <c r="D9741" s="16" t="s">
        <v>661</v>
      </c>
      <c r="E9741" s="17">
        <v>1</v>
      </c>
      <c r="F9741" s="18">
        <v>5.8</v>
      </c>
    </row>
    <row r="9742" spans="2:6" ht="16.5" thickBot="1" x14ac:dyDescent="0.3">
      <c r="B9742" s="14">
        <v>46230</v>
      </c>
      <c r="C9742" s="15" t="s">
        <v>183</v>
      </c>
      <c r="D9742" s="16" t="s">
        <v>439</v>
      </c>
      <c r="E9742" s="17">
        <v>1</v>
      </c>
      <c r="F9742" s="18">
        <v>5.5</v>
      </c>
    </row>
    <row r="9743" spans="2:6" ht="16.5" thickBot="1" x14ac:dyDescent="0.3">
      <c r="B9743" s="14">
        <v>46230</v>
      </c>
      <c r="C9743" s="15" t="s">
        <v>195</v>
      </c>
      <c r="D9743" s="16" t="s">
        <v>451</v>
      </c>
      <c r="E9743" s="17">
        <v>12</v>
      </c>
      <c r="F9743" s="18">
        <v>69.599999999999994</v>
      </c>
    </row>
    <row r="9744" spans="2:6" ht="16.5" thickBot="1" x14ac:dyDescent="0.3">
      <c r="B9744" s="14">
        <v>46230</v>
      </c>
      <c r="C9744" s="15" t="s">
        <v>201</v>
      </c>
      <c r="D9744" s="16" t="s">
        <v>664</v>
      </c>
      <c r="E9744" s="17">
        <v>1</v>
      </c>
      <c r="F9744" s="18">
        <v>5.8</v>
      </c>
    </row>
    <row r="9745" spans="2:6" ht="16.5" thickBot="1" x14ac:dyDescent="0.3">
      <c r="B9745" s="14">
        <v>46230</v>
      </c>
      <c r="C9745" s="15" t="s">
        <v>205</v>
      </c>
      <c r="D9745" s="16" t="s">
        <v>461</v>
      </c>
      <c r="E9745" s="17">
        <v>1</v>
      </c>
      <c r="F9745" s="18">
        <v>5.7</v>
      </c>
    </row>
    <row r="9746" spans="2:6" ht="16.5" thickBot="1" x14ac:dyDescent="0.3">
      <c r="B9746" s="14">
        <v>46230</v>
      </c>
      <c r="C9746" s="15" t="s">
        <v>213</v>
      </c>
      <c r="D9746" s="16" t="s">
        <v>469</v>
      </c>
      <c r="E9746" s="17">
        <v>1</v>
      </c>
      <c r="F9746" s="18">
        <v>5.8</v>
      </c>
    </row>
    <row r="9747" spans="2:6" ht="16.5" thickBot="1" x14ac:dyDescent="0.3">
      <c r="B9747" s="14">
        <v>46230</v>
      </c>
      <c r="C9747" s="15" t="s">
        <v>214</v>
      </c>
      <c r="D9747" s="16" t="s">
        <v>654</v>
      </c>
      <c r="E9747" s="17">
        <v>13</v>
      </c>
      <c r="F9747" s="18">
        <v>75.400000000000006</v>
      </c>
    </row>
    <row r="9748" spans="2:6" ht="16.5" thickBot="1" x14ac:dyDescent="0.3">
      <c r="B9748" s="14">
        <v>46230</v>
      </c>
      <c r="C9748" s="15" t="s">
        <v>215</v>
      </c>
      <c r="D9748" s="16" t="s">
        <v>471</v>
      </c>
      <c r="E9748" s="17">
        <v>3</v>
      </c>
      <c r="F9748" s="18">
        <v>20.399999999999999</v>
      </c>
    </row>
    <row r="9749" spans="2:6" ht="16.5" thickBot="1" x14ac:dyDescent="0.3">
      <c r="B9749" s="14">
        <v>46230</v>
      </c>
      <c r="C9749" s="15" t="s">
        <v>216</v>
      </c>
      <c r="D9749" s="16" t="s">
        <v>472</v>
      </c>
      <c r="E9749" s="17">
        <v>3</v>
      </c>
      <c r="F9749" s="18">
        <v>18.899999999999999</v>
      </c>
    </row>
    <row r="9750" spans="2:6" ht="16.5" thickBot="1" x14ac:dyDescent="0.3">
      <c r="B9750" s="14">
        <v>46230</v>
      </c>
      <c r="C9750" s="15" t="s">
        <v>218</v>
      </c>
      <c r="D9750" s="16" t="s">
        <v>655</v>
      </c>
      <c r="E9750" s="17">
        <v>2</v>
      </c>
      <c r="F9750" s="18">
        <v>11</v>
      </c>
    </row>
    <row r="9751" spans="2:6" ht="16.5" thickBot="1" x14ac:dyDescent="0.3">
      <c r="B9751" s="14">
        <v>46230</v>
      </c>
      <c r="C9751" s="15" t="s">
        <v>220</v>
      </c>
      <c r="D9751" s="16" t="s">
        <v>656</v>
      </c>
      <c r="E9751" s="17">
        <v>1</v>
      </c>
      <c r="F9751" s="18">
        <v>5.5</v>
      </c>
    </row>
    <row r="9752" spans="2:6" ht="16.5" thickBot="1" x14ac:dyDescent="0.3">
      <c r="B9752" s="14">
        <v>46230</v>
      </c>
      <c r="C9752" s="15" t="s">
        <v>225</v>
      </c>
      <c r="D9752" s="16" t="s">
        <v>481</v>
      </c>
      <c r="E9752" s="17">
        <v>2</v>
      </c>
      <c r="F9752" s="18">
        <v>12.6</v>
      </c>
    </row>
    <row r="9753" spans="2:6" ht="16.5" thickBot="1" x14ac:dyDescent="0.3">
      <c r="B9753" s="14">
        <v>46230</v>
      </c>
      <c r="C9753" s="15" t="s">
        <v>226</v>
      </c>
      <c r="D9753" s="16" t="s">
        <v>482</v>
      </c>
      <c r="E9753" s="17">
        <v>1</v>
      </c>
      <c r="F9753" s="18">
        <v>5.8</v>
      </c>
    </row>
    <row r="9754" spans="2:6" ht="16.5" thickBot="1" x14ac:dyDescent="0.3">
      <c r="B9754" s="14">
        <v>46230</v>
      </c>
      <c r="C9754" s="15" t="s">
        <v>229</v>
      </c>
      <c r="D9754" s="16" t="s">
        <v>759</v>
      </c>
      <c r="E9754" s="17">
        <v>1</v>
      </c>
      <c r="F9754" s="18">
        <v>6.5</v>
      </c>
    </row>
    <row r="9755" spans="2:6" ht="16.5" thickBot="1" x14ac:dyDescent="0.3">
      <c r="B9755" s="14">
        <v>46230</v>
      </c>
      <c r="C9755" s="15" t="s">
        <v>230</v>
      </c>
      <c r="D9755" s="16" t="s">
        <v>690</v>
      </c>
      <c r="E9755" s="17">
        <v>2</v>
      </c>
      <c r="F9755" s="18">
        <v>13</v>
      </c>
    </row>
    <row r="9756" spans="2:6" ht="16.5" thickBot="1" x14ac:dyDescent="0.3">
      <c r="B9756" s="14">
        <v>46230</v>
      </c>
      <c r="C9756" s="15" t="s">
        <v>234</v>
      </c>
      <c r="D9756" s="16" t="s">
        <v>728</v>
      </c>
      <c r="E9756" s="17">
        <v>1</v>
      </c>
      <c r="F9756" s="18">
        <v>6.8</v>
      </c>
    </row>
    <row r="9757" spans="2:6" ht="16.5" thickBot="1" x14ac:dyDescent="0.3">
      <c r="B9757" s="14">
        <v>46230</v>
      </c>
      <c r="C9757" s="15" t="s">
        <v>210</v>
      </c>
      <c r="D9757" s="16" t="s">
        <v>466</v>
      </c>
      <c r="E9757" s="17">
        <v>1</v>
      </c>
      <c r="F9757" s="18">
        <v>2.8</v>
      </c>
    </row>
    <row r="9758" spans="2:6" ht="16.5" thickBot="1" x14ac:dyDescent="0.3">
      <c r="B9758" s="14">
        <v>46230</v>
      </c>
      <c r="C9758" s="15" t="s">
        <v>199</v>
      </c>
      <c r="D9758" s="16" t="s">
        <v>674</v>
      </c>
      <c r="E9758" s="17">
        <v>1</v>
      </c>
      <c r="F9758" s="18">
        <v>8.3000000000000007</v>
      </c>
    </row>
    <row r="9759" spans="2:6" ht="16.5" thickBot="1" x14ac:dyDescent="0.3">
      <c r="B9759" s="14">
        <v>46230</v>
      </c>
      <c r="C9759" s="15" t="s">
        <v>204</v>
      </c>
      <c r="D9759" s="16" t="s">
        <v>668</v>
      </c>
      <c r="E9759" s="17">
        <v>1</v>
      </c>
      <c r="F9759" s="18">
        <v>8.3000000000000007</v>
      </c>
    </row>
    <row r="9760" spans="2:6" ht="32.25" thickBot="1" x14ac:dyDescent="0.3">
      <c r="B9760" s="14">
        <v>46230</v>
      </c>
      <c r="C9760" s="15">
        <v>10214</v>
      </c>
      <c r="D9760" s="16" t="s">
        <v>8914</v>
      </c>
      <c r="E9760" s="17">
        <v>1</v>
      </c>
      <c r="F9760" s="18">
        <v>9.9</v>
      </c>
    </row>
    <row r="9761" spans="2:6" ht="16.5" thickBot="1" x14ac:dyDescent="0.3">
      <c r="B9761" s="14">
        <v>46230</v>
      </c>
      <c r="C9761" s="15" t="s">
        <v>116</v>
      </c>
      <c r="D9761" s="16" t="s">
        <v>665</v>
      </c>
      <c r="E9761" s="17">
        <v>2</v>
      </c>
      <c r="F9761" s="18">
        <v>11</v>
      </c>
    </row>
    <row r="9762" spans="2:6" ht="16.5" thickBot="1" x14ac:dyDescent="0.3">
      <c r="B9762" s="14">
        <v>46230</v>
      </c>
      <c r="C9762" s="15" t="s">
        <v>118</v>
      </c>
      <c r="D9762" s="16" t="s">
        <v>649</v>
      </c>
      <c r="E9762" s="17">
        <v>1</v>
      </c>
      <c r="F9762" s="18">
        <v>5.5</v>
      </c>
    </row>
    <row r="9763" spans="2:6" ht="16.5" thickBot="1" x14ac:dyDescent="0.3">
      <c r="B9763" s="14">
        <v>46230</v>
      </c>
      <c r="C9763" s="15" t="s">
        <v>119</v>
      </c>
      <c r="D9763" s="16" t="s">
        <v>657</v>
      </c>
      <c r="E9763" s="17">
        <v>1</v>
      </c>
      <c r="F9763" s="18">
        <v>5.5</v>
      </c>
    </row>
    <row r="9764" spans="2:6" ht="16.5" thickBot="1" x14ac:dyDescent="0.3">
      <c r="B9764" s="14">
        <v>46230</v>
      </c>
      <c r="C9764" s="15" t="s">
        <v>122</v>
      </c>
      <c r="D9764" s="16" t="s">
        <v>650</v>
      </c>
      <c r="E9764" s="17">
        <v>2</v>
      </c>
      <c r="F9764" s="18">
        <v>11</v>
      </c>
    </row>
    <row r="9765" spans="2:6" ht="16.5" thickBot="1" x14ac:dyDescent="0.3">
      <c r="B9765" s="14">
        <v>46230</v>
      </c>
      <c r="C9765" s="15" t="s">
        <v>131</v>
      </c>
      <c r="D9765" s="16" t="s">
        <v>387</v>
      </c>
      <c r="E9765" s="17">
        <v>3</v>
      </c>
      <c r="F9765" s="18">
        <v>16.5</v>
      </c>
    </row>
    <row r="9766" spans="2:6" ht="16.5" thickBot="1" x14ac:dyDescent="0.3">
      <c r="B9766" s="14">
        <v>46230</v>
      </c>
      <c r="C9766" s="15" t="s">
        <v>140</v>
      </c>
      <c r="D9766" s="16" t="s">
        <v>396</v>
      </c>
      <c r="E9766" s="17">
        <v>1</v>
      </c>
      <c r="F9766" s="18">
        <v>5</v>
      </c>
    </row>
    <row r="9767" spans="2:6" ht="16.5" thickBot="1" x14ac:dyDescent="0.3">
      <c r="B9767" s="14">
        <v>46230</v>
      </c>
      <c r="C9767" s="15" t="s">
        <v>148</v>
      </c>
      <c r="D9767" s="16" t="s">
        <v>404</v>
      </c>
      <c r="E9767" s="17">
        <v>1</v>
      </c>
      <c r="F9767" s="18">
        <v>5</v>
      </c>
    </row>
    <row r="9768" spans="2:6" ht="16.5" thickBot="1" x14ac:dyDescent="0.3">
      <c r="B9768" s="14">
        <v>46230</v>
      </c>
      <c r="C9768" s="15">
        <v>10</v>
      </c>
      <c r="D9768" s="16" t="s">
        <v>700</v>
      </c>
      <c r="E9768" s="17">
        <v>2</v>
      </c>
      <c r="F9768" s="18">
        <v>2</v>
      </c>
    </row>
    <row r="9769" spans="2:6" ht="15.75" x14ac:dyDescent="0.25">
      <c r="B9769" s="22">
        <v>46230</v>
      </c>
      <c r="C9769" s="23">
        <v>10009</v>
      </c>
      <c r="D9769" s="24" t="s">
        <v>660</v>
      </c>
      <c r="E9769" s="25">
        <v>3</v>
      </c>
      <c r="F9769" s="26">
        <v>4.5</v>
      </c>
    </row>
    <row r="9770" spans="2:6" ht="16.5" thickBot="1" x14ac:dyDescent="0.3">
      <c r="B9770" s="304">
        <v>46255</v>
      </c>
      <c r="C9770" s="15" t="s">
        <v>106</v>
      </c>
      <c r="D9770" s="305" t="s">
        <v>710</v>
      </c>
      <c r="E9770" s="17">
        <v>1</v>
      </c>
      <c r="F9770" s="18">
        <v>5.2</v>
      </c>
    </row>
    <row r="9771" spans="2:6" ht="16.5" thickBot="1" x14ac:dyDescent="0.3">
      <c r="B9771" s="304">
        <v>46255</v>
      </c>
      <c r="C9771" s="15" t="s">
        <v>108</v>
      </c>
      <c r="D9771" s="305" t="s">
        <v>364</v>
      </c>
      <c r="E9771" s="17">
        <v>1</v>
      </c>
      <c r="F9771" s="18">
        <v>5.5</v>
      </c>
    </row>
    <row r="9772" spans="2:6" ht="16.5" thickBot="1" x14ac:dyDescent="0.3">
      <c r="B9772" s="304">
        <v>46255</v>
      </c>
      <c r="C9772" s="15" t="s">
        <v>111</v>
      </c>
      <c r="D9772" s="305" t="s">
        <v>367</v>
      </c>
      <c r="E9772" s="17">
        <v>2</v>
      </c>
      <c r="F9772" s="18">
        <v>11.6</v>
      </c>
    </row>
    <row r="9773" spans="2:6" ht="16.5" thickBot="1" x14ac:dyDescent="0.3">
      <c r="B9773" s="304">
        <v>46255</v>
      </c>
      <c r="C9773" s="15" t="s">
        <v>114</v>
      </c>
      <c r="D9773" s="305" t="s">
        <v>370</v>
      </c>
      <c r="E9773" s="17">
        <v>1</v>
      </c>
      <c r="F9773" s="18">
        <v>5.5</v>
      </c>
    </row>
    <row r="9774" spans="2:6" ht="16.5" thickBot="1" x14ac:dyDescent="0.3">
      <c r="B9774" s="304">
        <v>46255</v>
      </c>
      <c r="C9774" s="15" t="s">
        <v>129</v>
      </c>
      <c r="D9774" s="305" t="s">
        <v>385</v>
      </c>
      <c r="E9774" s="17">
        <v>2</v>
      </c>
      <c r="F9774" s="18">
        <v>11</v>
      </c>
    </row>
    <row r="9775" spans="2:6" ht="16.5" thickBot="1" x14ac:dyDescent="0.3">
      <c r="B9775" s="304">
        <v>46255</v>
      </c>
      <c r="C9775" s="15" t="s">
        <v>130</v>
      </c>
      <c r="D9775" s="305" t="s">
        <v>386</v>
      </c>
      <c r="E9775" s="17">
        <v>2</v>
      </c>
      <c r="F9775" s="18">
        <v>11.6</v>
      </c>
    </row>
    <row r="9776" spans="2:6" ht="16.5" thickBot="1" x14ac:dyDescent="0.3">
      <c r="B9776" s="304">
        <v>46255</v>
      </c>
      <c r="C9776" s="15" t="s">
        <v>136</v>
      </c>
      <c r="D9776" s="305" t="s">
        <v>726</v>
      </c>
      <c r="E9776" s="17">
        <v>1</v>
      </c>
      <c r="F9776" s="18">
        <v>5.2</v>
      </c>
    </row>
    <row r="9777" spans="2:6" ht="16.5" thickBot="1" x14ac:dyDescent="0.3">
      <c r="B9777" s="304">
        <v>46255</v>
      </c>
      <c r="C9777" s="15" t="s">
        <v>157</v>
      </c>
      <c r="D9777" s="305" t="s">
        <v>413</v>
      </c>
      <c r="E9777" s="17">
        <v>3</v>
      </c>
      <c r="F9777" s="18">
        <v>19.5</v>
      </c>
    </row>
    <row r="9778" spans="2:6" ht="16.5" thickBot="1" x14ac:dyDescent="0.3">
      <c r="B9778" s="304">
        <v>46255</v>
      </c>
      <c r="C9778" s="15" t="s">
        <v>170</v>
      </c>
      <c r="D9778" s="305" t="s">
        <v>676</v>
      </c>
      <c r="E9778" s="17">
        <v>2</v>
      </c>
      <c r="F9778" s="18">
        <v>11</v>
      </c>
    </row>
    <row r="9779" spans="2:6" ht="16.5" thickBot="1" x14ac:dyDescent="0.3">
      <c r="B9779" s="304">
        <v>46255</v>
      </c>
      <c r="C9779" s="15" t="s">
        <v>171</v>
      </c>
      <c r="D9779" s="305" t="s">
        <v>670</v>
      </c>
      <c r="E9779" s="17">
        <v>1</v>
      </c>
      <c r="F9779" s="18">
        <v>6</v>
      </c>
    </row>
    <row r="9780" spans="2:6" ht="16.5" thickBot="1" x14ac:dyDescent="0.3">
      <c r="B9780" s="304">
        <v>46255</v>
      </c>
      <c r="C9780" s="15" t="s">
        <v>172</v>
      </c>
      <c r="D9780" s="305" t="s">
        <v>643</v>
      </c>
      <c r="E9780" s="17">
        <v>1</v>
      </c>
      <c r="F9780" s="18">
        <v>5.7</v>
      </c>
    </row>
    <row r="9781" spans="2:6" ht="16.5" thickBot="1" x14ac:dyDescent="0.3">
      <c r="B9781" s="304">
        <v>46255</v>
      </c>
      <c r="C9781" s="15" t="s">
        <v>174</v>
      </c>
      <c r="D9781" s="305" t="s">
        <v>661</v>
      </c>
      <c r="E9781" s="17">
        <v>1</v>
      </c>
      <c r="F9781" s="18">
        <v>5.8</v>
      </c>
    </row>
    <row r="9782" spans="2:6" ht="16.5" thickBot="1" x14ac:dyDescent="0.3">
      <c r="B9782" s="304">
        <v>46255</v>
      </c>
      <c r="C9782" s="15" t="s">
        <v>182</v>
      </c>
      <c r="D9782" s="305" t="s">
        <v>711</v>
      </c>
      <c r="E9782" s="17">
        <v>1</v>
      </c>
      <c r="F9782" s="18">
        <v>5.5</v>
      </c>
    </row>
    <row r="9783" spans="2:6" ht="16.5" thickBot="1" x14ac:dyDescent="0.3">
      <c r="B9783" s="304">
        <v>46255</v>
      </c>
      <c r="C9783" s="15" t="s">
        <v>195</v>
      </c>
      <c r="D9783" s="305" t="s">
        <v>451</v>
      </c>
      <c r="E9783" s="17">
        <v>4</v>
      </c>
      <c r="F9783" s="18">
        <v>23.2</v>
      </c>
    </row>
    <row r="9784" spans="2:6" ht="16.5" thickBot="1" x14ac:dyDescent="0.3">
      <c r="B9784" s="304">
        <v>46255</v>
      </c>
      <c r="C9784" s="15" t="s">
        <v>201</v>
      </c>
      <c r="D9784" s="305" t="s">
        <v>664</v>
      </c>
      <c r="E9784" s="17">
        <v>2</v>
      </c>
      <c r="F9784" s="18">
        <v>11.6</v>
      </c>
    </row>
    <row r="9785" spans="2:6" ht="32.25" thickBot="1" x14ac:dyDescent="0.3">
      <c r="B9785" s="304">
        <v>46255</v>
      </c>
      <c r="C9785" s="15" t="s">
        <v>207</v>
      </c>
      <c r="D9785" s="305" t="s">
        <v>463</v>
      </c>
      <c r="E9785" s="17">
        <v>5</v>
      </c>
      <c r="F9785" s="18">
        <v>15</v>
      </c>
    </row>
    <row r="9786" spans="2:6" ht="16.5" thickBot="1" x14ac:dyDescent="0.3">
      <c r="B9786" s="304">
        <v>46255</v>
      </c>
      <c r="C9786" s="15" t="s">
        <v>214</v>
      </c>
      <c r="D9786" s="305" t="s">
        <v>654</v>
      </c>
      <c r="E9786" s="17">
        <v>2</v>
      </c>
      <c r="F9786" s="18">
        <v>11.6</v>
      </c>
    </row>
    <row r="9787" spans="2:6" ht="16.5" thickBot="1" x14ac:dyDescent="0.3">
      <c r="B9787" s="304">
        <v>46255</v>
      </c>
      <c r="C9787" s="15" t="s">
        <v>215</v>
      </c>
      <c r="D9787" s="305" t="s">
        <v>471</v>
      </c>
      <c r="E9787" s="17">
        <v>1</v>
      </c>
      <c r="F9787" s="18">
        <v>6.8</v>
      </c>
    </row>
    <row r="9788" spans="2:6" ht="16.5" thickBot="1" x14ac:dyDescent="0.3">
      <c r="B9788" s="304">
        <v>46255</v>
      </c>
      <c r="C9788" s="15" t="s">
        <v>218</v>
      </c>
      <c r="D9788" s="305" t="s">
        <v>655</v>
      </c>
      <c r="E9788" s="17">
        <v>1</v>
      </c>
      <c r="F9788" s="18">
        <v>5.5</v>
      </c>
    </row>
    <row r="9789" spans="2:6" ht="16.5" thickBot="1" x14ac:dyDescent="0.3">
      <c r="B9789" s="304">
        <v>46255</v>
      </c>
      <c r="C9789" s="15" t="s">
        <v>220</v>
      </c>
      <c r="D9789" s="305" t="s">
        <v>656</v>
      </c>
      <c r="E9789" s="17">
        <v>3</v>
      </c>
      <c r="F9789" s="18">
        <v>16.5</v>
      </c>
    </row>
    <row r="9790" spans="2:6" ht="16.5" thickBot="1" x14ac:dyDescent="0.3">
      <c r="B9790" s="304">
        <v>46255</v>
      </c>
      <c r="C9790" s="15" t="s">
        <v>232</v>
      </c>
      <c r="D9790" s="305" t="s">
        <v>488</v>
      </c>
      <c r="E9790" s="17">
        <v>1</v>
      </c>
      <c r="F9790" s="18">
        <v>5.8</v>
      </c>
    </row>
    <row r="9791" spans="2:6" ht="16.5" thickBot="1" x14ac:dyDescent="0.3">
      <c r="B9791" s="304">
        <v>46255</v>
      </c>
      <c r="C9791" s="15" t="s">
        <v>199</v>
      </c>
      <c r="D9791" s="305" t="s">
        <v>674</v>
      </c>
      <c r="E9791" s="17">
        <v>1</v>
      </c>
      <c r="F9791" s="18">
        <v>8.3000000000000007</v>
      </c>
    </row>
    <row r="9792" spans="2:6" ht="16.5" thickBot="1" x14ac:dyDescent="0.3">
      <c r="B9792" s="304">
        <v>46255</v>
      </c>
      <c r="C9792" s="15" t="s">
        <v>116</v>
      </c>
      <c r="D9792" s="305" t="s">
        <v>665</v>
      </c>
      <c r="E9792" s="17">
        <v>2</v>
      </c>
      <c r="F9792" s="18">
        <v>11</v>
      </c>
    </row>
    <row r="9793" spans="2:6" ht="16.5" thickBot="1" x14ac:dyDescent="0.3">
      <c r="B9793" s="304">
        <v>46255</v>
      </c>
      <c r="C9793" s="15" t="s">
        <v>118</v>
      </c>
      <c r="D9793" s="305" t="s">
        <v>649</v>
      </c>
      <c r="E9793" s="17">
        <v>1</v>
      </c>
      <c r="F9793" s="18">
        <v>5.5</v>
      </c>
    </row>
    <row r="9794" spans="2:6" ht="16.5" thickBot="1" x14ac:dyDescent="0.3">
      <c r="B9794" s="304">
        <v>46255</v>
      </c>
      <c r="C9794" s="15" t="s">
        <v>121</v>
      </c>
      <c r="D9794" s="305" t="s">
        <v>658</v>
      </c>
      <c r="E9794" s="17">
        <v>1</v>
      </c>
      <c r="F9794" s="18">
        <v>5.5</v>
      </c>
    </row>
    <row r="9795" spans="2:6" ht="16.5" thickBot="1" x14ac:dyDescent="0.3">
      <c r="B9795" s="304">
        <v>46255</v>
      </c>
      <c r="C9795" s="15" t="s">
        <v>131</v>
      </c>
      <c r="D9795" s="305" t="s">
        <v>387</v>
      </c>
      <c r="E9795" s="17">
        <v>1</v>
      </c>
      <c r="F9795" s="18">
        <v>5.5</v>
      </c>
    </row>
    <row r="9796" spans="2:6" ht="16.5" thickBot="1" x14ac:dyDescent="0.3">
      <c r="B9796" s="304">
        <v>46255</v>
      </c>
      <c r="C9796" s="15" t="s">
        <v>137</v>
      </c>
      <c r="D9796" s="305" t="s">
        <v>762</v>
      </c>
      <c r="E9796" s="17">
        <v>1</v>
      </c>
      <c r="F9796" s="18">
        <v>3.8</v>
      </c>
    </row>
    <row r="9797" spans="2:6" ht="16.5" thickBot="1" x14ac:dyDescent="0.3">
      <c r="B9797" s="304">
        <v>46255</v>
      </c>
      <c r="C9797" s="15" t="s">
        <v>148</v>
      </c>
      <c r="D9797" s="305" t="s">
        <v>404</v>
      </c>
      <c r="E9797" s="17">
        <v>1</v>
      </c>
      <c r="F9797" s="18">
        <v>5</v>
      </c>
    </row>
    <row r="9798" spans="2:6" ht="16.5" thickBot="1" x14ac:dyDescent="0.3">
      <c r="B9798" s="304">
        <v>46255</v>
      </c>
      <c r="C9798" s="15">
        <v>10009</v>
      </c>
      <c r="D9798" s="305" t="s">
        <v>660</v>
      </c>
      <c r="E9798" s="17">
        <v>1</v>
      </c>
      <c r="F9798" s="18">
        <v>1.5</v>
      </c>
    </row>
    <row r="9799" spans="2:6" ht="15.75" x14ac:dyDescent="0.25">
      <c r="B9799" s="306">
        <v>46255</v>
      </c>
      <c r="C9799" s="23">
        <v>10194</v>
      </c>
      <c r="D9799" s="307" t="s">
        <v>730</v>
      </c>
      <c r="E9799" s="25">
        <v>1</v>
      </c>
      <c r="F9799" s="26">
        <v>1.7</v>
      </c>
    </row>
    <row r="9800" spans="2:6" ht="16.5" thickBot="1" x14ac:dyDescent="0.3">
      <c r="B9800" s="304">
        <v>46255</v>
      </c>
      <c r="C9800" s="15" t="s">
        <v>107</v>
      </c>
      <c r="D9800" s="305" t="s">
        <v>705</v>
      </c>
      <c r="E9800" s="17">
        <v>1</v>
      </c>
      <c r="F9800" s="18">
        <v>5.2</v>
      </c>
    </row>
    <row r="9801" spans="2:6" ht="16.5" thickBot="1" x14ac:dyDescent="0.3">
      <c r="B9801" s="304">
        <v>46255</v>
      </c>
      <c r="C9801" s="15" t="s">
        <v>109</v>
      </c>
      <c r="D9801" s="305" t="s">
        <v>724</v>
      </c>
      <c r="E9801" s="17">
        <v>2</v>
      </c>
      <c r="F9801" s="18">
        <v>11.6</v>
      </c>
    </row>
    <row r="9802" spans="2:6" ht="16.5" thickBot="1" x14ac:dyDescent="0.3">
      <c r="B9802" s="304">
        <v>46255</v>
      </c>
      <c r="C9802" s="15" t="s">
        <v>111</v>
      </c>
      <c r="D9802" s="305" t="s">
        <v>367</v>
      </c>
      <c r="E9802" s="17">
        <v>1</v>
      </c>
      <c r="F9802" s="18">
        <v>5.8</v>
      </c>
    </row>
    <row r="9803" spans="2:6" ht="16.5" thickBot="1" x14ac:dyDescent="0.3">
      <c r="B9803" s="304">
        <v>46255</v>
      </c>
      <c r="C9803" s="15" t="s">
        <v>115</v>
      </c>
      <c r="D9803" s="305" t="s">
        <v>640</v>
      </c>
      <c r="E9803" s="17">
        <v>3</v>
      </c>
      <c r="F9803" s="18">
        <v>17.399999999999999</v>
      </c>
    </row>
    <row r="9804" spans="2:6" ht="16.5" thickBot="1" x14ac:dyDescent="0.3">
      <c r="B9804" s="304">
        <v>46255</v>
      </c>
      <c r="C9804" s="15" t="s">
        <v>132</v>
      </c>
      <c r="D9804" s="305" t="s">
        <v>388</v>
      </c>
      <c r="E9804" s="17">
        <v>1</v>
      </c>
      <c r="F9804" s="18">
        <v>5.8</v>
      </c>
    </row>
    <row r="9805" spans="2:6" ht="16.5" thickBot="1" x14ac:dyDescent="0.3">
      <c r="B9805" s="304">
        <v>46255</v>
      </c>
      <c r="C9805" s="15" t="s">
        <v>136</v>
      </c>
      <c r="D9805" s="305" t="s">
        <v>726</v>
      </c>
      <c r="E9805" s="17">
        <v>1</v>
      </c>
      <c r="F9805" s="18">
        <v>5.2</v>
      </c>
    </row>
    <row r="9806" spans="2:6" ht="16.5" thickBot="1" x14ac:dyDescent="0.3">
      <c r="B9806" s="304">
        <v>46255</v>
      </c>
      <c r="C9806" s="15" t="s">
        <v>138</v>
      </c>
      <c r="D9806" s="305" t="s">
        <v>394</v>
      </c>
      <c r="E9806" s="17">
        <v>1</v>
      </c>
      <c r="F9806" s="18">
        <v>5.5</v>
      </c>
    </row>
    <row r="9807" spans="2:6" ht="16.5" thickBot="1" x14ac:dyDescent="0.3">
      <c r="B9807" s="304">
        <v>46255</v>
      </c>
      <c r="C9807" s="15" t="s">
        <v>157</v>
      </c>
      <c r="D9807" s="305" t="s">
        <v>413</v>
      </c>
      <c r="E9807" s="17">
        <v>6</v>
      </c>
      <c r="F9807" s="18">
        <v>39</v>
      </c>
    </row>
    <row r="9808" spans="2:6" ht="16.5" thickBot="1" x14ac:dyDescent="0.3">
      <c r="B9808" s="304">
        <v>46255</v>
      </c>
      <c r="C9808" s="15" t="s">
        <v>160</v>
      </c>
      <c r="D9808" s="305" t="s">
        <v>416</v>
      </c>
      <c r="E9808" s="17">
        <v>1</v>
      </c>
      <c r="F9808" s="18">
        <v>5.8</v>
      </c>
    </row>
    <row r="9809" spans="2:6" ht="16.5" thickBot="1" x14ac:dyDescent="0.3">
      <c r="B9809" s="304">
        <v>46255</v>
      </c>
      <c r="C9809" s="15" t="s">
        <v>169</v>
      </c>
      <c r="D9809" s="305" t="s">
        <v>425</v>
      </c>
      <c r="E9809" s="17">
        <v>1</v>
      </c>
      <c r="F9809" s="18">
        <v>6.3</v>
      </c>
    </row>
    <row r="9810" spans="2:6" ht="16.5" thickBot="1" x14ac:dyDescent="0.3">
      <c r="B9810" s="304">
        <v>46255</v>
      </c>
      <c r="C9810" s="15" t="s">
        <v>170</v>
      </c>
      <c r="D9810" s="305" t="s">
        <v>676</v>
      </c>
      <c r="E9810" s="17">
        <v>1</v>
      </c>
      <c r="F9810" s="18">
        <v>5.5</v>
      </c>
    </row>
    <row r="9811" spans="2:6" ht="16.5" thickBot="1" x14ac:dyDescent="0.3">
      <c r="B9811" s="304">
        <v>46255</v>
      </c>
      <c r="C9811" s="15" t="s">
        <v>171</v>
      </c>
      <c r="D9811" s="305" t="s">
        <v>670</v>
      </c>
      <c r="E9811" s="17">
        <v>1</v>
      </c>
      <c r="F9811" s="18">
        <v>6</v>
      </c>
    </row>
    <row r="9812" spans="2:6" ht="16.5" thickBot="1" x14ac:dyDescent="0.3">
      <c r="B9812" s="304">
        <v>46255</v>
      </c>
      <c r="C9812" s="15" t="s">
        <v>179</v>
      </c>
      <c r="D9812" s="305" t="s">
        <v>712</v>
      </c>
      <c r="E9812" s="17">
        <v>1</v>
      </c>
      <c r="F9812" s="18">
        <v>5.5</v>
      </c>
    </row>
    <row r="9813" spans="2:6" ht="16.5" thickBot="1" x14ac:dyDescent="0.3">
      <c r="B9813" s="304">
        <v>46255</v>
      </c>
      <c r="C9813" s="15" t="s">
        <v>183</v>
      </c>
      <c r="D9813" s="305" t="s">
        <v>439</v>
      </c>
      <c r="E9813" s="17">
        <v>2</v>
      </c>
      <c r="F9813" s="18">
        <v>11</v>
      </c>
    </row>
    <row r="9814" spans="2:6" ht="16.5" thickBot="1" x14ac:dyDescent="0.3">
      <c r="B9814" s="304">
        <v>46255</v>
      </c>
      <c r="C9814" s="15" t="s">
        <v>184</v>
      </c>
      <c r="D9814" s="305" t="s">
        <v>440</v>
      </c>
      <c r="E9814" s="17">
        <v>1</v>
      </c>
      <c r="F9814" s="18">
        <v>5.5</v>
      </c>
    </row>
    <row r="9815" spans="2:6" ht="16.5" thickBot="1" x14ac:dyDescent="0.3">
      <c r="B9815" s="304">
        <v>46255</v>
      </c>
      <c r="C9815" s="15" t="s">
        <v>187</v>
      </c>
      <c r="D9815" s="305" t="s">
        <v>443</v>
      </c>
      <c r="E9815" s="17">
        <v>1</v>
      </c>
      <c r="F9815" s="18">
        <v>5.5</v>
      </c>
    </row>
    <row r="9816" spans="2:6" ht="16.5" thickBot="1" x14ac:dyDescent="0.3">
      <c r="B9816" s="304">
        <v>46255</v>
      </c>
      <c r="C9816" s="15" t="s">
        <v>191</v>
      </c>
      <c r="D9816" s="305" t="s">
        <v>447</v>
      </c>
      <c r="E9816" s="17">
        <v>1</v>
      </c>
      <c r="F9816" s="18">
        <v>5.5</v>
      </c>
    </row>
    <row r="9817" spans="2:6" ht="16.5" thickBot="1" x14ac:dyDescent="0.3">
      <c r="B9817" s="304">
        <v>46255</v>
      </c>
      <c r="C9817" s="15" t="s">
        <v>192</v>
      </c>
      <c r="D9817" s="305" t="s">
        <v>448</v>
      </c>
      <c r="E9817" s="17">
        <v>1</v>
      </c>
      <c r="F9817" s="18">
        <v>5.5</v>
      </c>
    </row>
    <row r="9818" spans="2:6" ht="16.5" thickBot="1" x14ac:dyDescent="0.3">
      <c r="B9818" s="304">
        <v>46255</v>
      </c>
      <c r="C9818" s="15" t="s">
        <v>193</v>
      </c>
      <c r="D9818" s="305" t="s">
        <v>449</v>
      </c>
      <c r="E9818" s="17">
        <v>1</v>
      </c>
      <c r="F9818" s="18">
        <v>6.8</v>
      </c>
    </row>
    <row r="9819" spans="2:6" ht="16.5" thickBot="1" x14ac:dyDescent="0.3">
      <c r="B9819" s="304">
        <v>46255</v>
      </c>
      <c r="C9819" s="15" t="s">
        <v>195</v>
      </c>
      <c r="D9819" s="305" t="s">
        <v>451</v>
      </c>
      <c r="E9819" s="17">
        <v>6</v>
      </c>
      <c r="F9819" s="18">
        <v>34.799999999999997</v>
      </c>
    </row>
    <row r="9820" spans="2:6" ht="32.25" thickBot="1" x14ac:dyDescent="0.3">
      <c r="B9820" s="304">
        <v>46255</v>
      </c>
      <c r="C9820" s="15" t="s">
        <v>207</v>
      </c>
      <c r="D9820" s="305" t="s">
        <v>463</v>
      </c>
      <c r="E9820" s="17">
        <v>1</v>
      </c>
      <c r="F9820" s="18">
        <v>3</v>
      </c>
    </row>
    <row r="9821" spans="2:6" ht="16.5" thickBot="1" x14ac:dyDescent="0.3">
      <c r="B9821" s="304">
        <v>46255</v>
      </c>
      <c r="C9821" s="15" t="s">
        <v>214</v>
      </c>
      <c r="D9821" s="305" t="s">
        <v>654</v>
      </c>
      <c r="E9821" s="17">
        <v>1</v>
      </c>
      <c r="F9821" s="18">
        <v>5.8</v>
      </c>
    </row>
    <row r="9822" spans="2:6" ht="16.5" thickBot="1" x14ac:dyDescent="0.3">
      <c r="B9822" s="304">
        <v>46255</v>
      </c>
      <c r="C9822" s="15" t="s">
        <v>215</v>
      </c>
      <c r="D9822" s="305" t="s">
        <v>471</v>
      </c>
      <c r="E9822" s="17">
        <v>4</v>
      </c>
      <c r="F9822" s="18">
        <v>27.2</v>
      </c>
    </row>
    <row r="9823" spans="2:6" ht="16.5" thickBot="1" x14ac:dyDescent="0.3">
      <c r="B9823" s="304">
        <v>46255</v>
      </c>
      <c r="C9823" s="15" t="s">
        <v>219</v>
      </c>
      <c r="D9823" s="305" t="s">
        <v>475</v>
      </c>
      <c r="E9823" s="17">
        <v>3</v>
      </c>
      <c r="F9823" s="18">
        <v>18.899999999999999</v>
      </c>
    </row>
    <row r="9824" spans="2:6" ht="16.5" thickBot="1" x14ac:dyDescent="0.3">
      <c r="B9824" s="304">
        <v>46255</v>
      </c>
      <c r="C9824" s="15" t="s">
        <v>225</v>
      </c>
      <c r="D9824" s="305" t="s">
        <v>481</v>
      </c>
      <c r="E9824" s="17">
        <v>1</v>
      </c>
      <c r="F9824" s="18">
        <v>6.3</v>
      </c>
    </row>
    <row r="9825" spans="2:6" ht="16.5" thickBot="1" x14ac:dyDescent="0.3">
      <c r="B9825" s="304">
        <v>46255</v>
      </c>
      <c r="C9825" s="15" t="s">
        <v>231</v>
      </c>
      <c r="D9825" s="305" t="s">
        <v>487</v>
      </c>
      <c r="E9825" s="17">
        <v>2</v>
      </c>
      <c r="F9825" s="18">
        <v>13.6</v>
      </c>
    </row>
    <row r="9826" spans="2:6" ht="16.5" thickBot="1" x14ac:dyDescent="0.3">
      <c r="B9826" s="304">
        <v>46255</v>
      </c>
      <c r="C9826" s="15" t="s">
        <v>232</v>
      </c>
      <c r="D9826" s="305" t="s">
        <v>488</v>
      </c>
      <c r="E9826" s="17">
        <v>1</v>
      </c>
      <c r="F9826" s="18">
        <v>5.8</v>
      </c>
    </row>
    <row r="9827" spans="2:6" ht="16.5" thickBot="1" x14ac:dyDescent="0.3">
      <c r="B9827" s="304">
        <v>46255</v>
      </c>
      <c r="C9827" s="15" t="s">
        <v>235</v>
      </c>
      <c r="D9827" s="305" t="s">
        <v>702</v>
      </c>
      <c r="E9827" s="17">
        <v>1</v>
      </c>
      <c r="F9827" s="18">
        <v>5.8</v>
      </c>
    </row>
    <row r="9828" spans="2:6" ht="16.5" thickBot="1" x14ac:dyDescent="0.3">
      <c r="B9828" s="304">
        <v>46255</v>
      </c>
      <c r="C9828" s="15" t="s">
        <v>236</v>
      </c>
      <c r="D9828" s="305" t="s">
        <v>644</v>
      </c>
      <c r="E9828" s="17">
        <v>1</v>
      </c>
      <c r="F9828" s="18">
        <v>6.5</v>
      </c>
    </row>
    <row r="9829" spans="2:6" ht="16.5" thickBot="1" x14ac:dyDescent="0.3">
      <c r="B9829" s="304">
        <v>46255</v>
      </c>
      <c r="C9829" s="15" t="s">
        <v>204</v>
      </c>
      <c r="D9829" s="305" t="s">
        <v>668</v>
      </c>
      <c r="E9829" s="17">
        <v>2</v>
      </c>
      <c r="F9829" s="18">
        <v>16.600000000000001</v>
      </c>
    </row>
    <row r="9830" spans="2:6" ht="16.5" thickBot="1" x14ac:dyDescent="0.3">
      <c r="B9830" s="304">
        <v>46255</v>
      </c>
      <c r="C9830" s="15">
        <v>10231</v>
      </c>
      <c r="D9830" s="305" t="s">
        <v>769</v>
      </c>
      <c r="E9830" s="17">
        <v>1</v>
      </c>
      <c r="F9830" s="18">
        <v>9</v>
      </c>
    </row>
    <row r="9831" spans="2:6" ht="16.5" thickBot="1" x14ac:dyDescent="0.3">
      <c r="B9831" s="304">
        <v>46255</v>
      </c>
      <c r="C9831" s="15" t="s">
        <v>118</v>
      </c>
      <c r="D9831" s="305" t="s">
        <v>649</v>
      </c>
      <c r="E9831" s="17">
        <v>1</v>
      </c>
      <c r="F9831" s="18">
        <v>5.5</v>
      </c>
    </row>
    <row r="9832" spans="2:6" ht="16.5" thickBot="1" x14ac:dyDescent="0.3">
      <c r="B9832" s="304">
        <v>46255</v>
      </c>
      <c r="C9832" s="15" t="s">
        <v>119</v>
      </c>
      <c r="D9832" s="305" t="s">
        <v>657</v>
      </c>
      <c r="E9832" s="17">
        <v>2</v>
      </c>
      <c r="F9832" s="18">
        <v>11</v>
      </c>
    </row>
    <row r="9833" spans="2:6" ht="16.5" thickBot="1" x14ac:dyDescent="0.3">
      <c r="B9833" s="304">
        <v>46255</v>
      </c>
      <c r="C9833" s="15" t="s">
        <v>123</v>
      </c>
      <c r="D9833" s="305" t="s">
        <v>651</v>
      </c>
      <c r="E9833" s="17">
        <v>10</v>
      </c>
      <c r="F9833" s="18">
        <v>55</v>
      </c>
    </row>
    <row r="9834" spans="2:6" ht="16.5" thickBot="1" x14ac:dyDescent="0.3">
      <c r="B9834" s="304">
        <v>46255</v>
      </c>
      <c r="C9834" s="15" t="s">
        <v>131</v>
      </c>
      <c r="D9834" s="305" t="s">
        <v>387</v>
      </c>
      <c r="E9834" s="17">
        <v>10</v>
      </c>
      <c r="F9834" s="18">
        <v>55</v>
      </c>
    </row>
    <row r="9835" spans="2:6" ht="15.75" x14ac:dyDescent="0.25">
      <c r="B9835" s="306">
        <v>46255</v>
      </c>
      <c r="C9835" s="23">
        <v>10</v>
      </c>
      <c r="D9835" s="307" t="s">
        <v>700</v>
      </c>
      <c r="E9835" s="25">
        <v>1</v>
      </c>
      <c r="F9835" s="26">
        <v>1</v>
      </c>
    </row>
    <row r="9836" spans="2:6" ht="16.5" thickBot="1" x14ac:dyDescent="0.3">
      <c r="B9836" s="304">
        <v>46255</v>
      </c>
      <c r="C9836" s="15" t="s">
        <v>108</v>
      </c>
      <c r="D9836" s="305" t="s">
        <v>364</v>
      </c>
      <c r="E9836" s="17">
        <v>1</v>
      </c>
      <c r="F9836" s="18">
        <v>5.5</v>
      </c>
    </row>
    <row r="9837" spans="2:6" ht="16.5" thickBot="1" x14ac:dyDescent="0.3">
      <c r="B9837" s="304">
        <v>46255</v>
      </c>
      <c r="C9837" s="15" t="s">
        <v>110</v>
      </c>
      <c r="D9837" s="305" t="s">
        <v>667</v>
      </c>
      <c r="E9837" s="17">
        <v>3</v>
      </c>
      <c r="F9837" s="18">
        <v>17.399999999999999</v>
      </c>
    </row>
    <row r="9838" spans="2:6" ht="16.5" thickBot="1" x14ac:dyDescent="0.3">
      <c r="B9838" s="304">
        <v>46255</v>
      </c>
      <c r="C9838" s="15" t="s">
        <v>111</v>
      </c>
      <c r="D9838" s="305" t="s">
        <v>367</v>
      </c>
      <c r="E9838" s="17">
        <v>2</v>
      </c>
      <c r="F9838" s="18">
        <v>11.6</v>
      </c>
    </row>
    <row r="9839" spans="2:6" ht="16.5" thickBot="1" x14ac:dyDescent="0.3">
      <c r="B9839" s="304">
        <v>46255</v>
      </c>
      <c r="C9839" s="15" t="s">
        <v>130</v>
      </c>
      <c r="D9839" s="305" t="s">
        <v>386</v>
      </c>
      <c r="E9839" s="17">
        <v>2</v>
      </c>
      <c r="F9839" s="18">
        <v>11.6</v>
      </c>
    </row>
    <row r="9840" spans="2:6" ht="16.5" thickBot="1" x14ac:dyDescent="0.3">
      <c r="B9840" s="304">
        <v>46255</v>
      </c>
      <c r="C9840" s="15" t="s">
        <v>136</v>
      </c>
      <c r="D9840" s="305" t="s">
        <v>726</v>
      </c>
      <c r="E9840" s="17">
        <v>1</v>
      </c>
      <c r="F9840" s="18">
        <v>5.2</v>
      </c>
    </row>
    <row r="9841" spans="2:6" ht="16.5" thickBot="1" x14ac:dyDescent="0.3">
      <c r="B9841" s="304">
        <v>46255</v>
      </c>
      <c r="C9841" s="15" t="s">
        <v>138</v>
      </c>
      <c r="D9841" s="305" t="s">
        <v>394</v>
      </c>
      <c r="E9841" s="17">
        <v>1</v>
      </c>
      <c r="F9841" s="18">
        <v>5.5</v>
      </c>
    </row>
    <row r="9842" spans="2:6" ht="16.5" thickBot="1" x14ac:dyDescent="0.3">
      <c r="B9842" s="304">
        <v>46255</v>
      </c>
      <c r="C9842" s="15" t="s">
        <v>139</v>
      </c>
      <c r="D9842" s="305" t="s">
        <v>395</v>
      </c>
      <c r="E9842" s="17">
        <v>1</v>
      </c>
      <c r="F9842" s="18">
        <v>5.5</v>
      </c>
    </row>
    <row r="9843" spans="2:6" ht="16.5" thickBot="1" x14ac:dyDescent="0.3">
      <c r="B9843" s="304">
        <v>46255</v>
      </c>
      <c r="C9843" s="15" t="s">
        <v>157</v>
      </c>
      <c r="D9843" s="305" t="s">
        <v>413</v>
      </c>
      <c r="E9843" s="17">
        <v>1</v>
      </c>
      <c r="F9843" s="18">
        <v>6.5</v>
      </c>
    </row>
    <row r="9844" spans="2:6" ht="16.5" thickBot="1" x14ac:dyDescent="0.3">
      <c r="B9844" s="304">
        <v>46255</v>
      </c>
      <c r="C9844" s="15" t="s">
        <v>160</v>
      </c>
      <c r="D9844" s="305" t="s">
        <v>416</v>
      </c>
      <c r="E9844" s="17">
        <v>2</v>
      </c>
      <c r="F9844" s="18">
        <v>11.6</v>
      </c>
    </row>
    <row r="9845" spans="2:6" ht="16.5" thickBot="1" x14ac:dyDescent="0.3">
      <c r="B9845" s="304">
        <v>46255</v>
      </c>
      <c r="C9845" s="15" t="s">
        <v>170</v>
      </c>
      <c r="D9845" s="305" t="s">
        <v>676</v>
      </c>
      <c r="E9845" s="17">
        <v>1</v>
      </c>
      <c r="F9845" s="18">
        <v>5.5</v>
      </c>
    </row>
    <row r="9846" spans="2:6" ht="16.5" thickBot="1" x14ac:dyDescent="0.3">
      <c r="B9846" s="304">
        <v>46255</v>
      </c>
      <c r="C9846" s="15" t="s">
        <v>172</v>
      </c>
      <c r="D9846" s="305" t="s">
        <v>643</v>
      </c>
      <c r="E9846" s="17">
        <v>1</v>
      </c>
      <c r="F9846" s="18">
        <v>5.7</v>
      </c>
    </row>
    <row r="9847" spans="2:6" ht="16.5" thickBot="1" x14ac:dyDescent="0.3">
      <c r="B9847" s="304">
        <v>46255</v>
      </c>
      <c r="C9847" s="15" t="s">
        <v>175</v>
      </c>
      <c r="D9847" s="305" t="s">
        <v>431</v>
      </c>
      <c r="E9847" s="17">
        <v>2</v>
      </c>
      <c r="F9847" s="18">
        <v>11.6</v>
      </c>
    </row>
    <row r="9848" spans="2:6" ht="16.5" thickBot="1" x14ac:dyDescent="0.3">
      <c r="B9848" s="304">
        <v>46255</v>
      </c>
      <c r="C9848" s="15" t="s">
        <v>179</v>
      </c>
      <c r="D9848" s="305" t="s">
        <v>712</v>
      </c>
      <c r="E9848" s="17">
        <v>1</v>
      </c>
      <c r="F9848" s="18">
        <v>5.5</v>
      </c>
    </row>
    <row r="9849" spans="2:6" ht="32.25" thickBot="1" x14ac:dyDescent="0.3">
      <c r="B9849" s="304">
        <v>46255</v>
      </c>
      <c r="C9849" s="15" t="s">
        <v>180</v>
      </c>
      <c r="D9849" s="305" t="s">
        <v>436</v>
      </c>
      <c r="E9849" s="17">
        <v>1</v>
      </c>
      <c r="F9849" s="18">
        <v>5.5</v>
      </c>
    </row>
    <row r="9850" spans="2:6" ht="16.5" thickBot="1" x14ac:dyDescent="0.3">
      <c r="B9850" s="304">
        <v>46255</v>
      </c>
      <c r="C9850" s="15" t="s">
        <v>187</v>
      </c>
      <c r="D9850" s="305" t="s">
        <v>443</v>
      </c>
      <c r="E9850" s="17">
        <v>1</v>
      </c>
      <c r="F9850" s="18">
        <v>5.5</v>
      </c>
    </row>
    <row r="9851" spans="2:6" ht="16.5" thickBot="1" x14ac:dyDescent="0.3">
      <c r="B9851" s="304">
        <v>46255</v>
      </c>
      <c r="C9851" s="15" t="s">
        <v>194</v>
      </c>
      <c r="D9851" s="305" t="s">
        <v>450</v>
      </c>
      <c r="E9851" s="17">
        <v>1</v>
      </c>
      <c r="F9851" s="18">
        <v>6.8</v>
      </c>
    </row>
    <row r="9852" spans="2:6" ht="16.5" thickBot="1" x14ac:dyDescent="0.3">
      <c r="B9852" s="304">
        <v>46255</v>
      </c>
      <c r="C9852" s="15" t="s">
        <v>195</v>
      </c>
      <c r="D9852" s="305" t="s">
        <v>451</v>
      </c>
      <c r="E9852" s="17">
        <v>13</v>
      </c>
      <c r="F9852" s="18">
        <v>75.400000000000006</v>
      </c>
    </row>
    <row r="9853" spans="2:6" ht="16.5" thickBot="1" x14ac:dyDescent="0.3">
      <c r="B9853" s="304">
        <v>46255</v>
      </c>
      <c r="C9853" s="15" t="s">
        <v>213</v>
      </c>
      <c r="D9853" s="305" t="s">
        <v>469</v>
      </c>
      <c r="E9853" s="17">
        <v>1</v>
      </c>
      <c r="F9853" s="18">
        <v>5.8</v>
      </c>
    </row>
    <row r="9854" spans="2:6" ht="16.5" thickBot="1" x14ac:dyDescent="0.3">
      <c r="B9854" s="304">
        <v>46255</v>
      </c>
      <c r="C9854" s="15" t="s">
        <v>215</v>
      </c>
      <c r="D9854" s="305" t="s">
        <v>471</v>
      </c>
      <c r="E9854" s="17">
        <v>2</v>
      </c>
      <c r="F9854" s="18">
        <v>13.6</v>
      </c>
    </row>
    <row r="9855" spans="2:6" ht="16.5" thickBot="1" x14ac:dyDescent="0.3">
      <c r="B9855" s="304">
        <v>46255</v>
      </c>
      <c r="C9855" s="15" t="s">
        <v>218</v>
      </c>
      <c r="D9855" s="305" t="s">
        <v>655</v>
      </c>
      <c r="E9855" s="17">
        <v>1</v>
      </c>
      <c r="F9855" s="18">
        <v>5.5</v>
      </c>
    </row>
    <row r="9856" spans="2:6" ht="16.5" thickBot="1" x14ac:dyDescent="0.3">
      <c r="B9856" s="304">
        <v>46255</v>
      </c>
      <c r="C9856" s="15" t="s">
        <v>219</v>
      </c>
      <c r="D9856" s="305" t="s">
        <v>475</v>
      </c>
      <c r="E9856" s="17">
        <v>2</v>
      </c>
      <c r="F9856" s="18">
        <v>12.6</v>
      </c>
    </row>
    <row r="9857" spans="2:6" ht="16.5" thickBot="1" x14ac:dyDescent="0.3">
      <c r="B9857" s="304">
        <v>46255</v>
      </c>
      <c r="C9857" s="15" t="s">
        <v>230</v>
      </c>
      <c r="D9857" s="305" t="s">
        <v>690</v>
      </c>
      <c r="E9857" s="17">
        <v>1</v>
      </c>
      <c r="F9857" s="18">
        <v>6.5</v>
      </c>
    </row>
    <row r="9858" spans="2:6" ht="16.5" thickBot="1" x14ac:dyDescent="0.3">
      <c r="B9858" s="304">
        <v>46255</v>
      </c>
      <c r="C9858" s="15" t="s">
        <v>231</v>
      </c>
      <c r="D9858" s="305" t="s">
        <v>487</v>
      </c>
      <c r="E9858" s="17">
        <v>3</v>
      </c>
      <c r="F9858" s="18">
        <v>20.399999999999999</v>
      </c>
    </row>
    <row r="9859" spans="2:6" ht="16.5" thickBot="1" x14ac:dyDescent="0.3">
      <c r="B9859" s="304">
        <v>46255</v>
      </c>
      <c r="C9859" s="15" t="s">
        <v>232</v>
      </c>
      <c r="D9859" s="305" t="s">
        <v>488</v>
      </c>
      <c r="E9859" s="17">
        <v>2</v>
      </c>
      <c r="F9859" s="18">
        <v>11.6</v>
      </c>
    </row>
    <row r="9860" spans="2:6" ht="16.5" thickBot="1" x14ac:dyDescent="0.3">
      <c r="B9860" s="304">
        <v>46255</v>
      </c>
      <c r="C9860" s="15" t="s">
        <v>235</v>
      </c>
      <c r="D9860" s="305" t="s">
        <v>702</v>
      </c>
      <c r="E9860" s="17">
        <v>1</v>
      </c>
      <c r="F9860" s="18">
        <v>5.8</v>
      </c>
    </row>
    <row r="9861" spans="2:6" ht="16.5" thickBot="1" x14ac:dyDescent="0.3">
      <c r="B9861" s="304">
        <v>46255</v>
      </c>
      <c r="C9861" s="15" t="s">
        <v>211</v>
      </c>
      <c r="D9861" s="305" t="s">
        <v>467</v>
      </c>
      <c r="E9861" s="17">
        <v>1</v>
      </c>
      <c r="F9861" s="18">
        <v>4.5999999999999996</v>
      </c>
    </row>
    <row r="9862" spans="2:6" ht="16.5" thickBot="1" x14ac:dyDescent="0.3">
      <c r="B9862" s="304">
        <v>46255</v>
      </c>
      <c r="C9862" s="15" t="s">
        <v>200</v>
      </c>
      <c r="D9862" s="305" t="s">
        <v>646</v>
      </c>
      <c r="E9862" s="17">
        <v>1</v>
      </c>
      <c r="F9862" s="18">
        <v>8</v>
      </c>
    </row>
    <row r="9863" spans="2:6" ht="16.5" thickBot="1" x14ac:dyDescent="0.3">
      <c r="B9863" s="304">
        <v>46255</v>
      </c>
      <c r="C9863" s="15" t="s">
        <v>131</v>
      </c>
      <c r="D9863" s="305" t="s">
        <v>387</v>
      </c>
      <c r="E9863" s="17">
        <v>2</v>
      </c>
      <c r="F9863" s="18">
        <v>11</v>
      </c>
    </row>
    <row r="9864" spans="2:6" ht="16.5" thickBot="1" x14ac:dyDescent="0.3">
      <c r="B9864" s="304">
        <v>46255</v>
      </c>
      <c r="C9864" s="15" t="s">
        <v>134</v>
      </c>
      <c r="D9864" s="305" t="s">
        <v>390</v>
      </c>
      <c r="E9864" s="17">
        <v>2</v>
      </c>
      <c r="F9864" s="18">
        <v>11</v>
      </c>
    </row>
    <row r="9865" spans="2:6" ht="15.75" x14ac:dyDescent="0.25">
      <c r="B9865" s="306">
        <v>46255</v>
      </c>
      <c r="C9865" s="23">
        <v>10194</v>
      </c>
      <c r="D9865" s="307" t="s">
        <v>730</v>
      </c>
      <c r="E9865" s="25">
        <v>1</v>
      </c>
      <c r="F9865" s="26">
        <v>1.7</v>
      </c>
    </row>
    <row r="9866" spans="2:6" ht="16.5" thickBot="1" x14ac:dyDescent="0.3">
      <c r="B9866" s="304">
        <v>46255</v>
      </c>
      <c r="C9866" s="15" t="s">
        <v>107</v>
      </c>
      <c r="D9866" s="305" t="s">
        <v>705</v>
      </c>
      <c r="E9866" s="17">
        <v>1</v>
      </c>
      <c r="F9866" s="18">
        <v>5.2</v>
      </c>
    </row>
    <row r="9867" spans="2:6" ht="16.5" thickBot="1" x14ac:dyDescent="0.3">
      <c r="B9867" s="304">
        <v>46255</v>
      </c>
      <c r="C9867" s="15" t="s">
        <v>109</v>
      </c>
      <c r="D9867" s="305" t="s">
        <v>724</v>
      </c>
      <c r="E9867" s="17">
        <v>2</v>
      </c>
      <c r="F9867" s="18">
        <v>11.6</v>
      </c>
    </row>
    <row r="9868" spans="2:6" ht="16.5" thickBot="1" x14ac:dyDescent="0.3">
      <c r="B9868" s="304">
        <v>46255</v>
      </c>
      <c r="C9868" s="15" t="s">
        <v>111</v>
      </c>
      <c r="D9868" s="305" t="s">
        <v>367</v>
      </c>
      <c r="E9868" s="17">
        <v>1</v>
      </c>
      <c r="F9868" s="18">
        <v>5.8</v>
      </c>
    </row>
    <row r="9869" spans="2:6" ht="16.5" thickBot="1" x14ac:dyDescent="0.3">
      <c r="B9869" s="304">
        <v>46255</v>
      </c>
      <c r="C9869" s="15" t="s">
        <v>115</v>
      </c>
      <c r="D9869" s="305" t="s">
        <v>640</v>
      </c>
      <c r="E9869" s="17">
        <v>3</v>
      </c>
      <c r="F9869" s="18">
        <v>17.399999999999999</v>
      </c>
    </row>
    <row r="9870" spans="2:6" ht="16.5" thickBot="1" x14ac:dyDescent="0.3">
      <c r="B9870" s="304">
        <v>46255</v>
      </c>
      <c r="C9870" s="15" t="s">
        <v>132</v>
      </c>
      <c r="D9870" s="305" t="s">
        <v>388</v>
      </c>
      <c r="E9870" s="17">
        <v>1</v>
      </c>
      <c r="F9870" s="18">
        <v>5.8</v>
      </c>
    </row>
    <row r="9871" spans="2:6" ht="16.5" thickBot="1" x14ac:dyDescent="0.3">
      <c r="B9871" s="304">
        <v>46255</v>
      </c>
      <c r="C9871" s="15" t="s">
        <v>136</v>
      </c>
      <c r="D9871" s="305" t="s">
        <v>726</v>
      </c>
      <c r="E9871" s="17">
        <v>1</v>
      </c>
      <c r="F9871" s="18">
        <v>5.2</v>
      </c>
    </row>
    <row r="9872" spans="2:6" ht="16.5" thickBot="1" x14ac:dyDescent="0.3">
      <c r="B9872" s="304">
        <v>46255</v>
      </c>
      <c r="C9872" s="15" t="s">
        <v>138</v>
      </c>
      <c r="D9872" s="305" t="s">
        <v>394</v>
      </c>
      <c r="E9872" s="17">
        <v>1</v>
      </c>
      <c r="F9872" s="18">
        <v>5.5</v>
      </c>
    </row>
    <row r="9873" spans="2:6" ht="16.5" thickBot="1" x14ac:dyDescent="0.3">
      <c r="B9873" s="304">
        <v>46255</v>
      </c>
      <c r="C9873" s="15" t="s">
        <v>157</v>
      </c>
      <c r="D9873" s="305" t="s">
        <v>413</v>
      </c>
      <c r="E9873" s="17">
        <v>6</v>
      </c>
      <c r="F9873" s="18">
        <v>39</v>
      </c>
    </row>
    <row r="9874" spans="2:6" ht="16.5" thickBot="1" x14ac:dyDescent="0.3">
      <c r="B9874" s="304">
        <v>46255</v>
      </c>
      <c r="C9874" s="15" t="s">
        <v>160</v>
      </c>
      <c r="D9874" s="305" t="s">
        <v>416</v>
      </c>
      <c r="E9874" s="17">
        <v>1</v>
      </c>
      <c r="F9874" s="18">
        <v>5.8</v>
      </c>
    </row>
    <row r="9875" spans="2:6" ht="16.5" thickBot="1" x14ac:dyDescent="0.3">
      <c r="B9875" s="304">
        <v>46255</v>
      </c>
      <c r="C9875" s="15" t="s">
        <v>169</v>
      </c>
      <c r="D9875" s="305" t="s">
        <v>425</v>
      </c>
      <c r="E9875" s="17">
        <v>1</v>
      </c>
      <c r="F9875" s="18">
        <v>6.3</v>
      </c>
    </row>
    <row r="9876" spans="2:6" ht="16.5" thickBot="1" x14ac:dyDescent="0.3">
      <c r="B9876" s="304">
        <v>46255</v>
      </c>
      <c r="C9876" s="15" t="s">
        <v>170</v>
      </c>
      <c r="D9876" s="305" t="s">
        <v>676</v>
      </c>
      <c r="E9876" s="17">
        <v>1</v>
      </c>
      <c r="F9876" s="18">
        <v>5.5</v>
      </c>
    </row>
    <row r="9877" spans="2:6" ht="16.5" thickBot="1" x14ac:dyDescent="0.3">
      <c r="B9877" s="304">
        <v>46255</v>
      </c>
      <c r="C9877" s="15" t="s">
        <v>171</v>
      </c>
      <c r="D9877" s="305" t="s">
        <v>670</v>
      </c>
      <c r="E9877" s="17">
        <v>1</v>
      </c>
      <c r="F9877" s="18">
        <v>6</v>
      </c>
    </row>
    <row r="9878" spans="2:6" ht="16.5" thickBot="1" x14ac:dyDescent="0.3">
      <c r="B9878" s="304">
        <v>46255</v>
      </c>
      <c r="C9878" s="15" t="s">
        <v>179</v>
      </c>
      <c r="D9878" s="305" t="s">
        <v>712</v>
      </c>
      <c r="E9878" s="17">
        <v>1</v>
      </c>
      <c r="F9878" s="18">
        <v>5.5</v>
      </c>
    </row>
    <row r="9879" spans="2:6" ht="16.5" thickBot="1" x14ac:dyDescent="0.3">
      <c r="B9879" s="304">
        <v>46255</v>
      </c>
      <c r="C9879" s="15" t="s">
        <v>183</v>
      </c>
      <c r="D9879" s="305" t="s">
        <v>439</v>
      </c>
      <c r="E9879" s="17">
        <v>2</v>
      </c>
      <c r="F9879" s="18">
        <v>11</v>
      </c>
    </row>
    <row r="9880" spans="2:6" ht="16.5" thickBot="1" x14ac:dyDescent="0.3">
      <c r="B9880" s="304">
        <v>46255</v>
      </c>
      <c r="C9880" s="15" t="s">
        <v>184</v>
      </c>
      <c r="D9880" s="305" t="s">
        <v>440</v>
      </c>
      <c r="E9880" s="17">
        <v>1</v>
      </c>
      <c r="F9880" s="18">
        <v>5.5</v>
      </c>
    </row>
    <row r="9881" spans="2:6" ht="16.5" thickBot="1" x14ac:dyDescent="0.3">
      <c r="B9881" s="304">
        <v>46255</v>
      </c>
      <c r="C9881" s="15" t="s">
        <v>187</v>
      </c>
      <c r="D9881" s="305" t="s">
        <v>443</v>
      </c>
      <c r="E9881" s="17">
        <v>1</v>
      </c>
      <c r="F9881" s="18">
        <v>5.5</v>
      </c>
    </row>
    <row r="9882" spans="2:6" ht="16.5" thickBot="1" x14ac:dyDescent="0.3">
      <c r="B9882" s="304">
        <v>46255</v>
      </c>
      <c r="C9882" s="15" t="s">
        <v>191</v>
      </c>
      <c r="D9882" s="305" t="s">
        <v>447</v>
      </c>
      <c r="E9882" s="17">
        <v>1</v>
      </c>
      <c r="F9882" s="18">
        <v>5.5</v>
      </c>
    </row>
    <row r="9883" spans="2:6" ht="16.5" thickBot="1" x14ac:dyDescent="0.3">
      <c r="B9883" s="304">
        <v>46255</v>
      </c>
      <c r="C9883" s="15" t="s">
        <v>192</v>
      </c>
      <c r="D9883" s="305" t="s">
        <v>448</v>
      </c>
      <c r="E9883" s="17">
        <v>1</v>
      </c>
      <c r="F9883" s="18">
        <v>5.5</v>
      </c>
    </row>
    <row r="9884" spans="2:6" ht="16.5" thickBot="1" x14ac:dyDescent="0.3">
      <c r="B9884" s="304">
        <v>46255</v>
      </c>
      <c r="C9884" s="15" t="s">
        <v>193</v>
      </c>
      <c r="D9884" s="305" t="s">
        <v>449</v>
      </c>
      <c r="E9884" s="17">
        <v>1</v>
      </c>
      <c r="F9884" s="18">
        <v>6.8</v>
      </c>
    </row>
    <row r="9885" spans="2:6" ht="16.5" thickBot="1" x14ac:dyDescent="0.3">
      <c r="B9885" s="304">
        <v>46255</v>
      </c>
      <c r="C9885" s="15" t="s">
        <v>195</v>
      </c>
      <c r="D9885" s="305" t="s">
        <v>451</v>
      </c>
      <c r="E9885" s="17">
        <v>6</v>
      </c>
      <c r="F9885" s="18">
        <v>34.799999999999997</v>
      </c>
    </row>
    <row r="9886" spans="2:6" ht="32.25" thickBot="1" x14ac:dyDescent="0.3">
      <c r="B9886" s="304">
        <v>46255</v>
      </c>
      <c r="C9886" s="15" t="s">
        <v>207</v>
      </c>
      <c r="D9886" s="305" t="s">
        <v>463</v>
      </c>
      <c r="E9886" s="17">
        <v>1</v>
      </c>
      <c r="F9886" s="18">
        <v>3</v>
      </c>
    </row>
    <row r="9887" spans="2:6" ht="16.5" thickBot="1" x14ac:dyDescent="0.3">
      <c r="B9887" s="304">
        <v>46255</v>
      </c>
      <c r="C9887" s="15" t="s">
        <v>214</v>
      </c>
      <c r="D9887" s="305" t="s">
        <v>654</v>
      </c>
      <c r="E9887" s="17">
        <v>1</v>
      </c>
      <c r="F9887" s="18">
        <v>5.8</v>
      </c>
    </row>
    <row r="9888" spans="2:6" ht="16.5" thickBot="1" x14ac:dyDescent="0.3">
      <c r="B9888" s="304">
        <v>46255</v>
      </c>
      <c r="C9888" s="15" t="s">
        <v>215</v>
      </c>
      <c r="D9888" s="305" t="s">
        <v>471</v>
      </c>
      <c r="E9888" s="17">
        <v>4</v>
      </c>
      <c r="F9888" s="18">
        <v>27.2</v>
      </c>
    </row>
    <row r="9889" spans="2:6" ht="16.5" thickBot="1" x14ac:dyDescent="0.3">
      <c r="B9889" s="304">
        <v>46255</v>
      </c>
      <c r="C9889" s="15" t="s">
        <v>219</v>
      </c>
      <c r="D9889" s="305" t="s">
        <v>475</v>
      </c>
      <c r="E9889" s="17">
        <v>3</v>
      </c>
      <c r="F9889" s="18">
        <v>18.899999999999999</v>
      </c>
    </row>
    <row r="9890" spans="2:6" ht="16.5" thickBot="1" x14ac:dyDescent="0.3">
      <c r="B9890" s="304">
        <v>46255</v>
      </c>
      <c r="C9890" s="15" t="s">
        <v>225</v>
      </c>
      <c r="D9890" s="305" t="s">
        <v>481</v>
      </c>
      <c r="E9890" s="17">
        <v>1</v>
      </c>
      <c r="F9890" s="18">
        <v>6.3</v>
      </c>
    </row>
    <row r="9891" spans="2:6" ht="16.5" thickBot="1" x14ac:dyDescent="0.3">
      <c r="B9891" s="304">
        <v>46255</v>
      </c>
      <c r="C9891" s="15" t="s">
        <v>231</v>
      </c>
      <c r="D9891" s="305" t="s">
        <v>487</v>
      </c>
      <c r="E9891" s="17">
        <v>2</v>
      </c>
      <c r="F9891" s="18">
        <v>13.6</v>
      </c>
    </row>
    <row r="9892" spans="2:6" ht="16.5" thickBot="1" x14ac:dyDescent="0.3">
      <c r="B9892" s="304">
        <v>46255</v>
      </c>
      <c r="C9892" s="15" t="s">
        <v>232</v>
      </c>
      <c r="D9892" s="305" t="s">
        <v>488</v>
      </c>
      <c r="E9892" s="17">
        <v>1</v>
      </c>
      <c r="F9892" s="18">
        <v>5.8</v>
      </c>
    </row>
    <row r="9893" spans="2:6" ht="16.5" thickBot="1" x14ac:dyDescent="0.3">
      <c r="B9893" s="304">
        <v>46255</v>
      </c>
      <c r="C9893" s="15" t="s">
        <v>235</v>
      </c>
      <c r="D9893" s="305" t="s">
        <v>702</v>
      </c>
      <c r="E9893" s="17">
        <v>1</v>
      </c>
      <c r="F9893" s="18">
        <v>5.8</v>
      </c>
    </row>
    <row r="9894" spans="2:6" ht="16.5" thickBot="1" x14ac:dyDescent="0.3">
      <c r="B9894" s="304">
        <v>46255</v>
      </c>
      <c r="C9894" s="15" t="s">
        <v>236</v>
      </c>
      <c r="D9894" s="305" t="s">
        <v>644</v>
      </c>
      <c r="E9894" s="17">
        <v>1</v>
      </c>
      <c r="F9894" s="18">
        <v>6.5</v>
      </c>
    </row>
    <row r="9895" spans="2:6" ht="16.5" thickBot="1" x14ac:dyDescent="0.3">
      <c r="B9895" s="304">
        <v>46255</v>
      </c>
      <c r="C9895" s="15" t="s">
        <v>204</v>
      </c>
      <c r="D9895" s="305" t="s">
        <v>668</v>
      </c>
      <c r="E9895" s="17">
        <v>2</v>
      </c>
      <c r="F9895" s="18">
        <v>16.600000000000001</v>
      </c>
    </row>
    <row r="9896" spans="2:6" ht="16.5" thickBot="1" x14ac:dyDescent="0.3">
      <c r="B9896" s="304">
        <v>46255</v>
      </c>
      <c r="C9896" s="15">
        <v>10231</v>
      </c>
      <c r="D9896" s="305" t="s">
        <v>769</v>
      </c>
      <c r="E9896" s="17">
        <v>1</v>
      </c>
      <c r="F9896" s="18">
        <v>9</v>
      </c>
    </row>
    <row r="9897" spans="2:6" ht="16.5" thickBot="1" x14ac:dyDescent="0.3">
      <c r="B9897" s="304">
        <v>46255</v>
      </c>
      <c r="C9897" s="15" t="s">
        <v>118</v>
      </c>
      <c r="D9897" s="305" t="s">
        <v>649</v>
      </c>
      <c r="E9897" s="17">
        <v>1</v>
      </c>
      <c r="F9897" s="18">
        <v>5.5</v>
      </c>
    </row>
    <row r="9898" spans="2:6" ht="16.5" thickBot="1" x14ac:dyDescent="0.3">
      <c r="B9898" s="304">
        <v>46255</v>
      </c>
      <c r="C9898" s="15" t="s">
        <v>119</v>
      </c>
      <c r="D9898" s="305" t="s">
        <v>657</v>
      </c>
      <c r="E9898" s="17">
        <v>2</v>
      </c>
      <c r="F9898" s="18">
        <v>11</v>
      </c>
    </row>
    <row r="9899" spans="2:6" ht="16.5" thickBot="1" x14ac:dyDescent="0.3">
      <c r="B9899" s="304">
        <v>46255</v>
      </c>
      <c r="C9899" s="15" t="s">
        <v>123</v>
      </c>
      <c r="D9899" s="305" t="s">
        <v>651</v>
      </c>
      <c r="E9899" s="17">
        <v>10</v>
      </c>
      <c r="F9899" s="18">
        <v>55</v>
      </c>
    </row>
    <row r="9900" spans="2:6" ht="16.5" thickBot="1" x14ac:dyDescent="0.3">
      <c r="B9900" s="304">
        <v>46255</v>
      </c>
      <c r="C9900" s="15" t="s">
        <v>131</v>
      </c>
      <c r="D9900" s="305" t="s">
        <v>387</v>
      </c>
      <c r="E9900" s="17">
        <v>10</v>
      </c>
      <c r="F9900" s="18">
        <v>55</v>
      </c>
    </row>
    <row r="9901" spans="2:6" ht="15.75" x14ac:dyDescent="0.25">
      <c r="B9901" s="306">
        <v>46255</v>
      </c>
      <c r="C9901" s="23">
        <v>10</v>
      </c>
      <c r="D9901" s="307" t="s">
        <v>700</v>
      </c>
      <c r="E9901" s="25">
        <v>1</v>
      </c>
      <c r="F9901" s="26">
        <v>1</v>
      </c>
    </row>
    <row r="9902" spans="2:6" ht="16.5" thickBot="1" x14ac:dyDescent="0.3">
      <c r="B9902" s="304">
        <v>46255</v>
      </c>
      <c r="C9902" s="15" t="s">
        <v>106</v>
      </c>
      <c r="D9902" s="305" t="s">
        <v>710</v>
      </c>
      <c r="E9902" s="17">
        <v>1</v>
      </c>
      <c r="F9902" s="18">
        <v>5.2</v>
      </c>
    </row>
    <row r="9903" spans="2:6" ht="16.5" thickBot="1" x14ac:dyDescent="0.3">
      <c r="B9903" s="304">
        <v>46255</v>
      </c>
      <c r="C9903" s="15" t="s">
        <v>108</v>
      </c>
      <c r="D9903" s="305" t="s">
        <v>364</v>
      </c>
      <c r="E9903" s="17">
        <v>1</v>
      </c>
      <c r="F9903" s="18">
        <v>5.5</v>
      </c>
    </row>
    <row r="9904" spans="2:6" ht="16.5" thickBot="1" x14ac:dyDescent="0.3">
      <c r="B9904" s="304">
        <v>46255</v>
      </c>
      <c r="C9904" s="15" t="s">
        <v>111</v>
      </c>
      <c r="D9904" s="305" t="s">
        <v>367</v>
      </c>
      <c r="E9904" s="17">
        <v>2</v>
      </c>
      <c r="F9904" s="18">
        <v>11.6</v>
      </c>
    </row>
    <row r="9905" spans="2:6" ht="16.5" thickBot="1" x14ac:dyDescent="0.3">
      <c r="B9905" s="304">
        <v>46255</v>
      </c>
      <c r="C9905" s="15" t="s">
        <v>114</v>
      </c>
      <c r="D9905" s="305" t="s">
        <v>370</v>
      </c>
      <c r="E9905" s="17">
        <v>1</v>
      </c>
      <c r="F9905" s="18">
        <v>5.5</v>
      </c>
    </row>
    <row r="9906" spans="2:6" ht="16.5" thickBot="1" x14ac:dyDescent="0.3">
      <c r="B9906" s="304">
        <v>46255</v>
      </c>
      <c r="C9906" s="15" t="s">
        <v>129</v>
      </c>
      <c r="D9906" s="305" t="s">
        <v>385</v>
      </c>
      <c r="E9906" s="17">
        <v>2</v>
      </c>
      <c r="F9906" s="18">
        <v>11</v>
      </c>
    </row>
    <row r="9907" spans="2:6" ht="16.5" thickBot="1" x14ac:dyDescent="0.3">
      <c r="B9907" s="304">
        <v>46255</v>
      </c>
      <c r="C9907" s="15" t="s">
        <v>130</v>
      </c>
      <c r="D9907" s="305" t="s">
        <v>386</v>
      </c>
      <c r="E9907" s="17">
        <v>2</v>
      </c>
      <c r="F9907" s="18">
        <v>11.6</v>
      </c>
    </row>
    <row r="9908" spans="2:6" ht="16.5" thickBot="1" x14ac:dyDescent="0.3">
      <c r="B9908" s="304">
        <v>46255</v>
      </c>
      <c r="C9908" s="15" t="s">
        <v>136</v>
      </c>
      <c r="D9908" s="305" t="s">
        <v>726</v>
      </c>
      <c r="E9908" s="17">
        <v>1</v>
      </c>
      <c r="F9908" s="18">
        <v>5.2</v>
      </c>
    </row>
    <row r="9909" spans="2:6" ht="16.5" thickBot="1" x14ac:dyDescent="0.3">
      <c r="B9909" s="304">
        <v>46255</v>
      </c>
      <c r="C9909" s="15" t="s">
        <v>157</v>
      </c>
      <c r="D9909" s="305" t="s">
        <v>413</v>
      </c>
      <c r="E9909" s="17">
        <v>3</v>
      </c>
      <c r="F9909" s="18">
        <v>19.5</v>
      </c>
    </row>
    <row r="9910" spans="2:6" ht="16.5" thickBot="1" x14ac:dyDescent="0.3">
      <c r="B9910" s="304">
        <v>46255</v>
      </c>
      <c r="C9910" s="15" t="s">
        <v>170</v>
      </c>
      <c r="D9910" s="305" t="s">
        <v>676</v>
      </c>
      <c r="E9910" s="17">
        <v>2</v>
      </c>
      <c r="F9910" s="18">
        <v>11</v>
      </c>
    </row>
    <row r="9911" spans="2:6" ht="16.5" thickBot="1" x14ac:dyDescent="0.3">
      <c r="B9911" s="304">
        <v>46255</v>
      </c>
      <c r="C9911" s="15" t="s">
        <v>171</v>
      </c>
      <c r="D9911" s="305" t="s">
        <v>670</v>
      </c>
      <c r="E9911" s="17">
        <v>1</v>
      </c>
      <c r="F9911" s="18">
        <v>6</v>
      </c>
    </row>
    <row r="9912" spans="2:6" ht="16.5" thickBot="1" x14ac:dyDescent="0.3">
      <c r="B9912" s="304">
        <v>46255</v>
      </c>
      <c r="C9912" s="15" t="s">
        <v>172</v>
      </c>
      <c r="D9912" s="305" t="s">
        <v>643</v>
      </c>
      <c r="E9912" s="17">
        <v>1</v>
      </c>
      <c r="F9912" s="18">
        <v>5.7</v>
      </c>
    </row>
    <row r="9913" spans="2:6" ht="16.5" thickBot="1" x14ac:dyDescent="0.3">
      <c r="B9913" s="304">
        <v>46255</v>
      </c>
      <c r="C9913" s="15" t="s">
        <v>174</v>
      </c>
      <c r="D9913" s="305" t="s">
        <v>661</v>
      </c>
      <c r="E9913" s="17">
        <v>1</v>
      </c>
      <c r="F9913" s="18">
        <v>5.8</v>
      </c>
    </row>
    <row r="9914" spans="2:6" ht="16.5" thickBot="1" x14ac:dyDescent="0.3">
      <c r="B9914" s="304">
        <v>46255</v>
      </c>
      <c r="C9914" s="15" t="s">
        <v>182</v>
      </c>
      <c r="D9914" s="305" t="s">
        <v>711</v>
      </c>
      <c r="E9914" s="17">
        <v>1</v>
      </c>
      <c r="F9914" s="18">
        <v>5.5</v>
      </c>
    </row>
    <row r="9915" spans="2:6" ht="16.5" thickBot="1" x14ac:dyDescent="0.3">
      <c r="B9915" s="304">
        <v>46255</v>
      </c>
      <c r="C9915" s="15" t="s">
        <v>195</v>
      </c>
      <c r="D9915" s="305" t="s">
        <v>451</v>
      </c>
      <c r="E9915" s="17">
        <v>4</v>
      </c>
      <c r="F9915" s="18">
        <v>23.2</v>
      </c>
    </row>
    <row r="9916" spans="2:6" ht="16.5" thickBot="1" x14ac:dyDescent="0.3">
      <c r="B9916" s="304">
        <v>46255</v>
      </c>
      <c r="C9916" s="15" t="s">
        <v>201</v>
      </c>
      <c r="D9916" s="305" t="s">
        <v>664</v>
      </c>
      <c r="E9916" s="17">
        <v>2</v>
      </c>
      <c r="F9916" s="18">
        <v>11.6</v>
      </c>
    </row>
    <row r="9917" spans="2:6" ht="32.25" thickBot="1" x14ac:dyDescent="0.3">
      <c r="B9917" s="304">
        <v>46255</v>
      </c>
      <c r="C9917" s="15" t="s">
        <v>207</v>
      </c>
      <c r="D9917" s="305" t="s">
        <v>463</v>
      </c>
      <c r="E9917" s="17">
        <v>5</v>
      </c>
      <c r="F9917" s="18">
        <v>15</v>
      </c>
    </row>
    <row r="9918" spans="2:6" ht="16.5" thickBot="1" x14ac:dyDescent="0.3">
      <c r="B9918" s="304">
        <v>46255</v>
      </c>
      <c r="C9918" s="15" t="s">
        <v>214</v>
      </c>
      <c r="D9918" s="305" t="s">
        <v>654</v>
      </c>
      <c r="E9918" s="17">
        <v>2</v>
      </c>
      <c r="F9918" s="18">
        <v>11.6</v>
      </c>
    </row>
    <row r="9919" spans="2:6" ht="16.5" thickBot="1" x14ac:dyDescent="0.3">
      <c r="B9919" s="304">
        <v>46255</v>
      </c>
      <c r="C9919" s="15" t="s">
        <v>215</v>
      </c>
      <c r="D9919" s="305" t="s">
        <v>471</v>
      </c>
      <c r="E9919" s="17">
        <v>1</v>
      </c>
      <c r="F9919" s="18">
        <v>6.8</v>
      </c>
    </row>
    <row r="9920" spans="2:6" ht="16.5" thickBot="1" x14ac:dyDescent="0.3">
      <c r="B9920" s="304">
        <v>46255</v>
      </c>
      <c r="C9920" s="15" t="s">
        <v>218</v>
      </c>
      <c r="D9920" s="305" t="s">
        <v>655</v>
      </c>
      <c r="E9920" s="17">
        <v>1</v>
      </c>
      <c r="F9920" s="18">
        <v>5.5</v>
      </c>
    </row>
    <row r="9921" spans="2:6" ht="16.5" thickBot="1" x14ac:dyDescent="0.3">
      <c r="B9921" s="304">
        <v>46255</v>
      </c>
      <c r="C9921" s="15" t="s">
        <v>220</v>
      </c>
      <c r="D9921" s="305" t="s">
        <v>656</v>
      </c>
      <c r="E9921" s="17">
        <v>3</v>
      </c>
      <c r="F9921" s="18">
        <v>16.5</v>
      </c>
    </row>
    <row r="9922" spans="2:6" ht="16.5" thickBot="1" x14ac:dyDescent="0.3">
      <c r="B9922" s="304">
        <v>46255</v>
      </c>
      <c r="C9922" s="15" t="s">
        <v>232</v>
      </c>
      <c r="D9922" s="305" t="s">
        <v>488</v>
      </c>
      <c r="E9922" s="17">
        <v>1</v>
      </c>
      <c r="F9922" s="18">
        <v>5.8</v>
      </c>
    </row>
    <row r="9923" spans="2:6" ht="16.5" thickBot="1" x14ac:dyDescent="0.3">
      <c r="B9923" s="304">
        <v>46255</v>
      </c>
      <c r="C9923" s="15" t="s">
        <v>199</v>
      </c>
      <c r="D9923" s="305" t="s">
        <v>674</v>
      </c>
      <c r="E9923" s="17">
        <v>1</v>
      </c>
      <c r="F9923" s="18">
        <v>8.3000000000000007</v>
      </c>
    </row>
    <row r="9924" spans="2:6" ht="16.5" thickBot="1" x14ac:dyDescent="0.3">
      <c r="B9924" s="304">
        <v>46255</v>
      </c>
      <c r="C9924" s="15" t="s">
        <v>116</v>
      </c>
      <c r="D9924" s="305" t="s">
        <v>665</v>
      </c>
      <c r="E9924" s="17">
        <v>2</v>
      </c>
      <c r="F9924" s="18">
        <v>11</v>
      </c>
    </row>
    <row r="9925" spans="2:6" ht="16.5" thickBot="1" x14ac:dyDescent="0.3">
      <c r="B9925" s="304">
        <v>46255</v>
      </c>
      <c r="C9925" s="15" t="s">
        <v>118</v>
      </c>
      <c r="D9925" s="305" t="s">
        <v>649</v>
      </c>
      <c r="E9925" s="17">
        <v>1</v>
      </c>
      <c r="F9925" s="18">
        <v>5.5</v>
      </c>
    </row>
    <row r="9926" spans="2:6" ht="16.5" thickBot="1" x14ac:dyDescent="0.3">
      <c r="B9926" s="304">
        <v>46255</v>
      </c>
      <c r="C9926" s="15" t="s">
        <v>121</v>
      </c>
      <c r="D9926" s="305" t="s">
        <v>658</v>
      </c>
      <c r="E9926" s="17">
        <v>1</v>
      </c>
      <c r="F9926" s="18">
        <v>5.5</v>
      </c>
    </row>
    <row r="9927" spans="2:6" ht="16.5" thickBot="1" x14ac:dyDescent="0.3">
      <c r="B9927" s="304">
        <v>46255</v>
      </c>
      <c r="C9927" s="15" t="s">
        <v>131</v>
      </c>
      <c r="D9927" s="305" t="s">
        <v>387</v>
      </c>
      <c r="E9927" s="17">
        <v>1</v>
      </c>
      <c r="F9927" s="18">
        <v>5.5</v>
      </c>
    </row>
    <row r="9928" spans="2:6" ht="16.5" thickBot="1" x14ac:dyDescent="0.3">
      <c r="B9928" s="304">
        <v>46255</v>
      </c>
      <c r="C9928" s="15" t="s">
        <v>137</v>
      </c>
      <c r="D9928" s="305" t="s">
        <v>762</v>
      </c>
      <c r="E9928" s="17">
        <v>1</v>
      </c>
      <c r="F9928" s="18">
        <v>3.8</v>
      </c>
    </row>
    <row r="9929" spans="2:6" ht="16.5" thickBot="1" x14ac:dyDescent="0.3">
      <c r="B9929" s="304">
        <v>46255</v>
      </c>
      <c r="C9929" s="15" t="s">
        <v>148</v>
      </c>
      <c r="D9929" s="305" t="s">
        <v>404</v>
      </c>
      <c r="E9929" s="17">
        <v>1</v>
      </c>
      <c r="F9929" s="18">
        <v>5</v>
      </c>
    </row>
    <row r="9930" spans="2:6" ht="16.5" thickBot="1" x14ac:dyDescent="0.3">
      <c r="B9930" s="304">
        <v>46255</v>
      </c>
      <c r="C9930" s="15">
        <v>10009</v>
      </c>
      <c r="D9930" s="305" t="s">
        <v>660</v>
      </c>
      <c r="E9930" s="17">
        <v>1</v>
      </c>
      <c r="F9930" s="18">
        <v>1.5</v>
      </c>
    </row>
    <row r="9931" spans="2:6" ht="15.75" x14ac:dyDescent="0.25">
      <c r="B9931" s="306">
        <v>46255</v>
      </c>
      <c r="C9931" s="23">
        <v>10194</v>
      </c>
      <c r="D9931" s="307" t="s">
        <v>730</v>
      </c>
      <c r="E9931" s="25">
        <v>1</v>
      </c>
      <c r="F9931" s="26">
        <v>1.7</v>
      </c>
    </row>
    <row r="9932" spans="2:6" ht="16.5" thickBot="1" x14ac:dyDescent="0.3">
      <c r="B9932" s="304">
        <v>46256</v>
      </c>
      <c r="C9932" s="15" t="s">
        <v>103</v>
      </c>
      <c r="D9932" s="305" t="s">
        <v>653</v>
      </c>
      <c r="E9932" s="17">
        <v>2</v>
      </c>
      <c r="F9932" s="18">
        <v>11.6</v>
      </c>
    </row>
    <row r="9933" spans="2:6" ht="16.5" thickBot="1" x14ac:dyDescent="0.3">
      <c r="B9933" s="304">
        <v>46256</v>
      </c>
      <c r="C9933" s="15" t="s">
        <v>104</v>
      </c>
      <c r="D9933" s="305" t="s">
        <v>360</v>
      </c>
      <c r="E9933" s="17">
        <v>1</v>
      </c>
      <c r="F9933" s="18">
        <v>5.8</v>
      </c>
    </row>
    <row r="9934" spans="2:6" ht="16.5" thickBot="1" x14ac:dyDescent="0.3">
      <c r="B9934" s="304">
        <v>46256</v>
      </c>
      <c r="C9934" s="15" t="s">
        <v>108</v>
      </c>
      <c r="D9934" s="305" t="s">
        <v>364</v>
      </c>
      <c r="E9934" s="17">
        <v>2</v>
      </c>
      <c r="F9934" s="18">
        <v>11</v>
      </c>
    </row>
    <row r="9935" spans="2:6" ht="16.5" thickBot="1" x14ac:dyDescent="0.3">
      <c r="B9935" s="304">
        <v>46256</v>
      </c>
      <c r="C9935" s="15" t="s">
        <v>110</v>
      </c>
      <c r="D9935" s="305" t="s">
        <v>667</v>
      </c>
      <c r="E9935" s="17">
        <v>1</v>
      </c>
      <c r="F9935" s="18">
        <v>5.8</v>
      </c>
    </row>
    <row r="9936" spans="2:6" ht="16.5" thickBot="1" x14ac:dyDescent="0.3">
      <c r="B9936" s="304">
        <v>46256</v>
      </c>
      <c r="C9936" s="15" t="s">
        <v>111</v>
      </c>
      <c r="D9936" s="305" t="s">
        <v>367</v>
      </c>
      <c r="E9936" s="17">
        <v>2</v>
      </c>
      <c r="F9936" s="18">
        <v>11.6</v>
      </c>
    </row>
    <row r="9937" spans="2:6" ht="16.5" thickBot="1" x14ac:dyDescent="0.3">
      <c r="B9937" s="304">
        <v>46256</v>
      </c>
      <c r="C9937" s="15" t="s">
        <v>115</v>
      </c>
      <c r="D9937" s="305" t="s">
        <v>640</v>
      </c>
      <c r="E9937" s="17">
        <v>1</v>
      </c>
      <c r="F9937" s="18">
        <v>5.8</v>
      </c>
    </row>
    <row r="9938" spans="2:6" ht="16.5" thickBot="1" x14ac:dyDescent="0.3">
      <c r="B9938" s="304">
        <v>46256</v>
      </c>
      <c r="C9938" s="15" t="s">
        <v>129</v>
      </c>
      <c r="D9938" s="305" t="s">
        <v>385</v>
      </c>
      <c r="E9938" s="17">
        <v>3</v>
      </c>
      <c r="F9938" s="18">
        <v>16.5</v>
      </c>
    </row>
    <row r="9939" spans="2:6" ht="16.5" thickBot="1" x14ac:dyDescent="0.3">
      <c r="B9939" s="304">
        <v>46256</v>
      </c>
      <c r="C9939" s="15" t="s">
        <v>130</v>
      </c>
      <c r="D9939" s="305" t="s">
        <v>386</v>
      </c>
      <c r="E9939" s="17">
        <v>3</v>
      </c>
      <c r="F9939" s="18">
        <v>17.399999999999999</v>
      </c>
    </row>
    <row r="9940" spans="2:6" ht="16.5" thickBot="1" x14ac:dyDescent="0.3">
      <c r="B9940" s="304">
        <v>46256</v>
      </c>
      <c r="C9940" s="15" t="s">
        <v>132</v>
      </c>
      <c r="D9940" s="305" t="s">
        <v>388</v>
      </c>
      <c r="E9940" s="17">
        <v>2</v>
      </c>
      <c r="F9940" s="18">
        <v>11.6</v>
      </c>
    </row>
    <row r="9941" spans="2:6" ht="16.5" thickBot="1" x14ac:dyDescent="0.3">
      <c r="B9941" s="304">
        <v>46256</v>
      </c>
      <c r="C9941" s="15" t="s">
        <v>139</v>
      </c>
      <c r="D9941" s="305" t="s">
        <v>395</v>
      </c>
      <c r="E9941" s="17">
        <v>2</v>
      </c>
      <c r="F9941" s="18">
        <v>11</v>
      </c>
    </row>
    <row r="9942" spans="2:6" ht="32.25" thickBot="1" x14ac:dyDescent="0.3">
      <c r="B9942" s="304">
        <v>46256</v>
      </c>
      <c r="C9942" s="15" t="s">
        <v>150</v>
      </c>
      <c r="D9942" s="305" t="s">
        <v>406</v>
      </c>
      <c r="E9942" s="17">
        <v>1</v>
      </c>
      <c r="F9942" s="18">
        <v>5.5</v>
      </c>
    </row>
    <row r="9943" spans="2:6" ht="16.5" thickBot="1" x14ac:dyDescent="0.3">
      <c r="B9943" s="304">
        <v>46256</v>
      </c>
      <c r="C9943" s="15" t="s">
        <v>157</v>
      </c>
      <c r="D9943" s="305" t="s">
        <v>413</v>
      </c>
      <c r="E9943" s="17">
        <v>4</v>
      </c>
      <c r="F9943" s="18">
        <v>26</v>
      </c>
    </row>
    <row r="9944" spans="2:6" ht="16.5" thickBot="1" x14ac:dyDescent="0.3">
      <c r="B9944" s="304">
        <v>46256</v>
      </c>
      <c r="C9944" s="15" t="s">
        <v>160</v>
      </c>
      <c r="D9944" s="305" t="s">
        <v>416</v>
      </c>
      <c r="E9944" s="17">
        <v>2</v>
      </c>
      <c r="F9944" s="18">
        <v>11.6</v>
      </c>
    </row>
    <row r="9945" spans="2:6" ht="16.5" thickBot="1" x14ac:dyDescent="0.3">
      <c r="B9945" s="304">
        <v>46256</v>
      </c>
      <c r="C9945" s="15" t="s">
        <v>165</v>
      </c>
      <c r="D9945" s="305" t="s">
        <v>421</v>
      </c>
      <c r="E9945" s="17">
        <v>1</v>
      </c>
      <c r="F9945" s="18">
        <v>6.5</v>
      </c>
    </row>
    <row r="9946" spans="2:6" ht="16.5" thickBot="1" x14ac:dyDescent="0.3">
      <c r="B9946" s="304">
        <v>46256</v>
      </c>
      <c r="C9946" s="15" t="s">
        <v>183</v>
      </c>
      <c r="D9946" s="305" t="s">
        <v>439</v>
      </c>
      <c r="E9946" s="17">
        <v>3</v>
      </c>
      <c r="F9946" s="18">
        <v>16.5</v>
      </c>
    </row>
    <row r="9947" spans="2:6" ht="16.5" thickBot="1" x14ac:dyDescent="0.3">
      <c r="B9947" s="304">
        <v>46256</v>
      </c>
      <c r="C9947" s="15" t="s">
        <v>187</v>
      </c>
      <c r="D9947" s="305" t="s">
        <v>443</v>
      </c>
      <c r="E9947" s="17">
        <v>1</v>
      </c>
      <c r="F9947" s="18">
        <v>5.5</v>
      </c>
    </row>
    <row r="9948" spans="2:6" ht="16.5" thickBot="1" x14ac:dyDescent="0.3">
      <c r="B9948" s="304">
        <v>46256</v>
      </c>
      <c r="C9948" s="15" t="s">
        <v>191</v>
      </c>
      <c r="D9948" s="305" t="s">
        <v>447</v>
      </c>
      <c r="E9948" s="17">
        <v>1</v>
      </c>
      <c r="F9948" s="18">
        <v>5.5</v>
      </c>
    </row>
    <row r="9949" spans="2:6" ht="16.5" thickBot="1" x14ac:dyDescent="0.3">
      <c r="B9949" s="304">
        <v>46256</v>
      </c>
      <c r="C9949" s="15" t="s">
        <v>195</v>
      </c>
      <c r="D9949" s="305" t="s">
        <v>451</v>
      </c>
      <c r="E9949" s="17">
        <v>12</v>
      </c>
      <c r="F9949" s="18">
        <v>69.599999999999994</v>
      </c>
    </row>
    <row r="9950" spans="2:6" ht="16.5" thickBot="1" x14ac:dyDescent="0.3">
      <c r="B9950" s="304">
        <v>46256</v>
      </c>
      <c r="C9950" s="15" t="s">
        <v>196</v>
      </c>
      <c r="D9950" s="305" t="s">
        <v>692</v>
      </c>
      <c r="E9950" s="17">
        <v>1</v>
      </c>
      <c r="F9950" s="18">
        <v>6.5</v>
      </c>
    </row>
    <row r="9951" spans="2:6" ht="16.5" thickBot="1" x14ac:dyDescent="0.3">
      <c r="B9951" s="304">
        <v>46256</v>
      </c>
      <c r="C9951" s="15" t="s">
        <v>205</v>
      </c>
      <c r="D9951" s="305" t="s">
        <v>461</v>
      </c>
      <c r="E9951" s="17">
        <v>1</v>
      </c>
      <c r="F9951" s="18">
        <v>5.7</v>
      </c>
    </row>
    <row r="9952" spans="2:6" ht="32.25" thickBot="1" x14ac:dyDescent="0.3">
      <c r="B9952" s="304">
        <v>46256</v>
      </c>
      <c r="C9952" s="15" t="s">
        <v>207</v>
      </c>
      <c r="D9952" s="305" t="s">
        <v>463</v>
      </c>
      <c r="E9952" s="17">
        <v>3</v>
      </c>
      <c r="F9952" s="18">
        <v>9</v>
      </c>
    </row>
    <row r="9953" spans="2:6" ht="16.5" thickBot="1" x14ac:dyDescent="0.3">
      <c r="B9953" s="304">
        <v>46256</v>
      </c>
      <c r="C9953" s="15" t="s">
        <v>215</v>
      </c>
      <c r="D9953" s="305" t="s">
        <v>471</v>
      </c>
      <c r="E9953" s="17">
        <v>2</v>
      </c>
      <c r="F9953" s="18">
        <v>13.6</v>
      </c>
    </row>
    <row r="9954" spans="2:6" ht="16.5" thickBot="1" x14ac:dyDescent="0.3">
      <c r="B9954" s="304">
        <v>46256</v>
      </c>
      <c r="C9954" s="15" t="s">
        <v>218</v>
      </c>
      <c r="D9954" s="305" t="s">
        <v>655</v>
      </c>
      <c r="E9954" s="17">
        <v>1</v>
      </c>
      <c r="F9954" s="18">
        <v>5.5</v>
      </c>
    </row>
    <row r="9955" spans="2:6" ht="16.5" thickBot="1" x14ac:dyDescent="0.3">
      <c r="B9955" s="304">
        <v>46256</v>
      </c>
      <c r="C9955" s="15" t="s">
        <v>219</v>
      </c>
      <c r="D9955" s="305" t="s">
        <v>475</v>
      </c>
      <c r="E9955" s="17">
        <v>4</v>
      </c>
      <c r="F9955" s="18">
        <v>25.2</v>
      </c>
    </row>
    <row r="9956" spans="2:6" ht="16.5" thickBot="1" x14ac:dyDescent="0.3">
      <c r="B9956" s="304">
        <v>46256</v>
      </c>
      <c r="C9956" s="15" t="s">
        <v>220</v>
      </c>
      <c r="D9956" s="305" t="s">
        <v>656</v>
      </c>
      <c r="E9956" s="17">
        <v>3</v>
      </c>
      <c r="F9956" s="18">
        <v>16.5</v>
      </c>
    </row>
    <row r="9957" spans="2:6" ht="16.5" thickBot="1" x14ac:dyDescent="0.3">
      <c r="B9957" s="304">
        <v>46256</v>
      </c>
      <c r="C9957" s="15" t="s">
        <v>225</v>
      </c>
      <c r="D9957" s="305" t="s">
        <v>481</v>
      </c>
      <c r="E9957" s="17">
        <v>1</v>
      </c>
      <c r="F9957" s="18">
        <v>6.3</v>
      </c>
    </row>
    <row r="9958" spans="2:6" ht="16.5" thickBot="1" x14ac:dyDescent="0.3">
      <c r="B9958" s="304">
        <v>46256</v>
      </c>
      <c r="C9958" s="15" t="s">
        <v>228</v>
      </c>
      <c r="D9958" s="305" t="s">
        <v>484</v>
      </c>
      <c r="E9958" s="17">
        <v>2</v>
      </c>
      <c r="F9958" s="18">
        <v>13.6</v>
      </c>
    </row>
    <row r="9959" spans="2:6" ht="16.5" thickBot="1" x14ac:dyDescent="0.3">
      <c r="B9959" s="304">
        <v>46256</v>
      </c>
      <c r="C9959" s="15" t="s">
        <v>231</v>
      </c>
      <c r="D9959" s="305" t="s">
        <v>487</v>
      </c>
      <c r="E9959" s="17">
        <v>1</v>
      </c>
      <c r="F9959" s="18">
        <v>6.8</v>
      </c>
    </row>
    <row r="9960" spans="2:6" ht="16.5" thickBot="1" x14ac:dyDescent="0.3">
      <c r="B9960" s="304">
        <v>46256</v>
      </c>
      <c r="C9960" s="15" t="s">
        <v>232</v>
      </c>
      <c r="D9960" s="305" t="s">
        <v>488</v>
      </c>
      <c r="E9960" s="17">
        <v>4</v>
      </c>
      <c r="F9960" s="18">
        <v>23.2</v>
      </c>
    </row>
    <row r="9961" spans="2:6" ht="16.5" thickBot="1" x14ac:dyDescent="0.3">
      <c r="B9961" s="304">
        <v>46256</v>
      </c>
      <c r="C9961" s="15" t="s">
        <v>234</v>
      </c>
      <c r="D9961" s="305" t="s">
        <v>728</v>
      </c>
      <c r="E9961" s="17">
        <v>1</v>
      </c>
      <c r="F9961" s="18">
        <v>6.8</v>
      </c>
    </row>
    <row r="9962" spans="2:6" ht="16.5" thickBot="1" x14ac:dyDescent="0.3">
      <c r="B9962" s="304">
        <v>46256</v>
      </c>
      <c r="C9962" s="15" t="s">
        <v>204</v>
      </c>
      <c r="D9962" s="305" t="s">
        <v>668</v>
      </c>
      <c r="E9962" s="17">
        <v>1</v>
      </c>
      <c r="F9962" s="18">
        <v>8.3000000000000007</v>
      </c>
    </row>
    <row r="9963" spans="2:6" ht="16.5" thickBot="1" x14ac:dyDescent="0.3">
      <c r="B9963" s="304">
        <v>46256</v>
      </c>
      <c r="C9963" s="15">
        <v>10015</v>
      </c>
      <c r="D9963" s="305" t="s">
        <v>671</v>
      </c>
      <c r="E9963" s="17">
        <v>1</v>
      </c>
      <c r="F9963" s="18">
        <v>7.9</v>
      </c>
    </row>
    <row r="9964" spans="2:6" ht="16.5" thickBot="1" x14ac:dyDescent="0.3">
      <c r="B9964" s="304">
        <v>46256</v>
      </c>
      <c r="C9964" s="15">
        <v>10232</v>
      </c>
      <c r="D9964" s="305" t="s">
        <v>767</v>
      </c>
      <c r="E9964" s="17">
        <v>1</v>
      </c>
      <c r="F9964" s="18">
        <v>9</v>
      </c>
    </row>
    <row r="9965" spans="2:6" ht="16.5" thickBot="1" x14ac:dyDescent="0.3">
      <c r="B9965" s="304">
        <v>46256</v>
      </c>
      <c r="C9965" s="15" t="s">
        <v>116</v>
      </c>
      <c r="D9965" s="305" t="s">
        <v>665</v>
      </c>
      <c r="E9965" s="17">
        <v>1</v>
      </c>
      <c r="F9965" s="18">
        <v>5.5</v>
      </c>
    </row>
    <row r="9966" spans="2:6" ht="16.5" thickBot="1" x14ac:dyDescent="0.3">
      <c r="B9966" s="304">
        <v>46256</v>
      </c>
      <c r="C9966" s="15" t="s">
        <v>118</v>
      </c>
      <c r="D9966" s="305" t="s">
        <v>649</v>
      </c>
      <c r="E9966" s="17">
        <v>3</v>
      </c>
      <c r="F9966" s="18">
        <v>16.5</v>
      </c>
    </row>
    <row r="9967" spans="2:6" ht="16.5" thickBot="1" x14ac:dyDescent="0.3">
      <c r="B9967" s="304">
        <v>46256</v>
      </c>
      <c r="C9967" s="15" t="s">
        <v>121</v>
      </c>
      <c r="D9967" s="305" t="s">
        <v>658</v>
      </c>
      <c r="E9967" s="17">
        <v>2</v>
      </c>
      <c r="F9967" s="18">
        <v>11</v>
      </c>
    </row>
    <row r="9968" spans="2:6" ht="16.5" thickBot="1" x14ac:dyDescent="0.3">
      <c r="B9968" s="304">
        <v>46256</v>
      </c>
      <c r="C9968" s="15" t="s">
        <v>122</v>
      </c>
      <c r="D9968" s="305" t="s">
        <v>650</v>
      </c>
      <c r="E9968" s="17">
        <v>1</v>
      </c>
      <c r="F9968" s="18">
        <v>5.5</v>
      </c>
    </row>
    <row r="9969" spans="2:6" ht="16.5" thickBot="1" x14ac:dyDescent="0.3">
      <c r="B9969" s="304">
        <v>46256</v>
      </c>
      <c r="C9969" s="15" t="s">
        <v>131</v>
      </c>
      <c r="D9969" s="305" t="s">
        <v>387</v>
      </c>
      <c r="E9969" s="17">
        <v>3</v>
      </c>
      <c r="F9969" s="18">
        <v>16.5</v>
      </c>
    </row>
    <row r="9970" spans="2:6" ht="16.5" thickBot="1" x14ac:dyDescent="0.3">
      <c r="B9970" s="304">
        <v>46256</v>
      </c>
      <c r="C9970" s="15" t="s">
        <v>140</v>
      </c>
      <c r="D9970" s="305" t="s">
        <v>396</v>
      </c>
      <c r="E9970" s="17">
        <v>1</v>
      </c>
      <c r="F9970" s="18">
        <v>5</v>
      </c>
    </row>
    <row r="9971" spans="2:6" ht="16.5" thickBot="1" x14ac:dyDescent="0.3">
      <c r="B9971" s="304">
        <v>46256</v>
      </c>
      <c r="C9971" s="15">
        <v>10</v>
      </c>
      <c r="D9971" s="305" t="s">
        <v>700</v>
      </c>
      <c r="E9971" s="17">
        <v>4</v>
      </c>
      <c r="F9971" s="18">
        <v>4</v>
      </c>
    </row>
    <row r="9972" spans="2:6" ht="16.5" thickBot="1" x14ac:dyDescent="0.3">
      <c r="B9972" s="304">
        <v>46256</v>
      </c>
      <c r="C9972" s="15">
        <v>10009</v>
      </c>
      <c r="D9972" s="305" t="s">
        <v>660</v>
      </c>
      <c r="E9972" s="17">
        <v>1</v>
      </c>
      <c r="F9972" s="18">
        <v>1.5</v>
      </c>
    </row>
    <row r="9973" spans="2:6" ht="15.75" x14ac:dyDescent="0.25">
      <c r="B9973" s="306">
        <v>46256</v>
      </c>
      <c r="C9973" s="23">
        <v>913</v>
      </c>
      <c r="D9973" s="307" t="s">
        <v>8768</v>
      </c>
      <c r="E9973" s="25">
        <v>1</v>
      </c>
      <c r="F9973" s="26">
        <v>1.5</v>
      </c>
    </row>
    <row r="9974" spans="2:6" ht="16.5" thickBot="1" x14ac:dyDescent="0.3">
      <c r="B9974" s="304">
        <v>46257</v>
      </c>
      <c r="C9974" s="15" t="s">
        <v>104</v>
      </c>
      <c r="D9974" s="305" t="s">
        <v>360</v>
      </c>
      <c r="E9974" s="17">
        <v>2</v>
      </c>
      <c r="F9974" s="18">
        <v>11.6</v>
      </c>
    </row>
    <row r="9975" spans="2:6" ht="16.5" thickBot="1" x14ac:dyDescent="0.3">
      <c r="B9975" s="304">
        <v>46257</v>
      </c>
      <c r="C9975" s="15" t="s">
        <v>106</v>
      </c>
      <c r="D9975" s="305" t="s">
        <v>710</v>
      </c>
      <c r="E9975" s="17">
        <v>2</v>
      </c>
      <c r="F9975" s="18">
        <v>10.4</v>
      </c>
    </row>
    <row r="9976" spans="2:6" ht="16.5" thickBot="1" x14ac:dyDescent="0.3">
      <c r="B9976" s="304">
        <v>46257</v>
      </c>
      <c r="C9976" s="15" t="s">
        <v>107</v>
      </c>
      <c r="D9976" s="305" t="s">
        <v>705</v>
      </c>
      <c r="E9976" s="17">
        <v>1</v>
      </c>
      <c r="F9976" s="18">
        <v>5.2</v>
      </c>
    </row>
    <row r="9977" spans="2:6" ht="16.5" thickBot="1" x14ac:dyDescent="0.3">
      <c r="B9977" s="304">
        <v>46257</v>
      </c>
      <c r="C9977" s="15" t="s">
        <v>109</v>
      </c>
      <c r="D9977" s="305" t="s">
        <v>724</v>
      </c>
      <c r="E9977" s="17">
        <v>1</v>
      </c>
      <c r="F9977" s="18">
        <v>5.8</v>
      </c>
    </row>
    <row r="9978" spans="2:6" ht="16.5" thickBot="1" x14ac:dyDescent="0.3">
      <c r="B9978" s="304">
        <v>46257</v>
      </c>
      <c r="C9978" s="15" t="s">
        <v>110</v>
      </c>
      <c r="D9978" s="305" t="s">
        <v>667</v>
      </c>
      <c r="E9978" s="17">
        <v>2</v>
      </c>
      <c r="F9978" s="18">
        <v>11.6</v>
      </c>
    </row>
    <row r="9979" spans="2:6" ht="16.5" thickBot="1" x14ac:dyDescent="0.3">
      <c r="B9979" s="304">
        <v>46257</v>
      </c>
      <c r="C9979" s="15" t="s">
        <v>127</v>
      </c>
      <c r="D9979" s="305" t="s">
        <v>641</v>
      </c>
      <c r="E9979" s="17">
        <v>1</v>
      </c>
      <c r="F9979" s="18">
        <v>6</v>
      </c>
    </row>
    <row r="9980" spans="2:6" ht="16.5" thickBot="1" x14ac:dyDescent="0.3">
      <c r="B9980" s="304">
        <v>46257</v>
      </c>
      <c r="C9980" s="15" t="s">
        <v>129</v>
      </c>
      <c r="D9980" s="305" t="s">
        <v>385</v>
      </c>
      <c r="E9980" s="17">
        <v>2</v>
      </c>
      <c r="F9980" s="18">
        <v>11</v>
      </c>
    </row>
    <row r="9981" spans="2:6" ht="16.5" thickBot="1" x14ac:dyDescent="0.3">
      <c r="B9981" s="304">
        <v>46257</v>
      </c>
      <c r="C9981" s="15" t="s">
        <v>130</v>
      </c>
      <c r="D9981" s="305" t="s">
        <v>386</v>
      </c>
      <c r="E9981" s="17">
        <v>1</v>
      </c>
      <c r="F9981" s="18">
        <v>5.8</v>
      </c>
    </row>
    <row r="9982" spans="2:6" ht="16.5" thickBot="1" x14ac:dyDescent="0.3">
      <c r="B9982" s="304">
        <v>46257</v>
      </c>
      <c r="C9982" s="15" t="s">
        <v>132</v>
      </c>
      <c r="D9982" s="305" t="s">
        <v>388</v>
      </c>
      <c r="E9982" s="17">
        <v>3</v>
      </c>
      <c r="F9982" s="18">
        <v>17.399999999999999</v>
      </c>
    </row>
    <row r="9983" spans="2:6" ht="16.5" thickBot="1" x14ac:dyDescent="0.3">
      <c r="B9983" s="304">
        <v>46257</v>
      </c>
      <c r="C9983" s="15" t="s">
        <v>136</v>
      </c>
      <c r="D9983" s="305" t="s">
        <v>726</v>
      </c>
      <c r="E9983" s="17">
        <v>1</v>
      </c>
      <c r="F9983" s="18">
        <v>5.2</v>
      </c>
    </row>
    <row r="9984" spans="2:6" ht="16.5" thickBot="1" x14ac:dyDescent="0.3">
      <c r="B9984" s="304">
        <v>46257</v>
      </c>
      <c r="C9984" s="15" t="s">
        <v>138</v>
      </c>
      <c r="D9984" s="305" t="s">
        <v>394</v>
      </c>
      <c r="E9984" s="17">
        <v>1</v>
      </c>
      <c r="F9984" s="18">
        <v>5.5</v>
      </c>
    </row>
    <row r="9985" spans="2:6" ht="16.5" thickBot="1" x14ac:dyDescent="0.3">
      <c r="B9985" s="304">
        <v>46257</v>
      </c>
      <c r="C9985" s="15" t="s">
        <v>157</v>
      </c>
      <c r="D9985" s="305" t="s">
        <v>413</v>
      </c>
      <c r="E9985" s="17">
        <v>4</v>
      </c>
      <c r="F9985" s="18">
        <v>26</v>
      </c>
    </row>
    <row r="9986" spans="2:6" ht="16.5" thickBot="1" x14ac:dyDescent="0.3">
      <c r="B9986" s="304">
        <v>46257</v>
      </c>
      <c r="C9986" s="15" t="s">
        <v>169</v>
      </c>
      <c r="D9986" s="305" t="s">
        <v>425</v>
      </c>
      <c r="E9986" s="17">
        <v>1</v>
      </c>
      <c r="F9986" s="18">
        <v>6.3</v>
      </c>
    </row>
    <row r="9987" spans="2:6" ht="16.5" thickBot="1" x14ac:dyDescent="0.3">
      <c r="B9987" s="304">
        <v>46257</v>
      </c>
      <c r="C9987" s="15" t="s">
        <v>172</v>
      </c>
      <c r="D9987" s="305" t="s">
        <v>643</v>
      </c>
      <c r="E9987" s="17">
        <v>1</v>
      </c>
      <c r="F9987" s="18">
        <v>5.7</v>
      </c>
    </row>
    <row r="9988" spans="2:6" ht="16.5" thickBot="1" x14ac:dyDescent="0.3">
      <c r="B9988" s="304">
        <v>46257</v>
      </c>
      <c r="C9988" s="15" t="s">
        <v>184</v>
      </c>
      <c r="D9988" s="305" t="s">
        <v>440</v>
      </c>
      <c r="E9988" s="17">
        <v>3</v>
      </c>
      <c r="F9988" s="18">
        <v>16.5</v>
      </c>
    </row>
    <row r="9989" spans="2:6" ht="16.5" thickBot="1" x14ac:dyDescent="0.3">
      <c r="B9989" s="304">
        <v>46257</v>
      </c>
      <c r="C9989" s="15" t="s">
        <v>187</v>
      </c>
      <c r="D9989" s="305" t="s">
        <v>443</v>
      </c>
      <c r="E9989" s="17">
        <v>2</v>
      </c>
      <c r="F9989" s="18">
        <v>11</v>
      </c>
    </row>
    <row r="9990" spans="2:6" ht="16.5" thickBot="1" x14ac:dyDescent="0.3">
      <c r="B9990" s="304">
        <v>46257</v>
      </c>
      <c r="C9990" s="15" t="s">
        <v>191</v>
      </c>
      <c r="D9990" s="305" t="s">
        <v>447</v>
      </c>
      <c r="E9990" s="17">
        <v>2</v>
      </c>
      <c r="F9990" s="18">
        <v>11</v>
      </c>
    </row>
    <row r="9991" spans="2:6" ht="16.5" thickBot="1" x14ac:dyDescent="0.3">
      <c r="B9991" s="304">
        <v>46257</v>
      </c>
      <c r="C9991" s="15" t="s">
        <v>192</v>
      </c>
      <c r="D9991" s="305" t="s">
        <v>448</v>
      </c>
      <c r="E9991" s="17">
        <v>1</v>
      </c>
      <c r="F9991" s="18">
        <v>5.5</v>
      </c>
    </row>
    <row r="9992" spans="2:6" ht="16.5" thickBot="1" x14ac:dyDescent="0.3">
      <c r="B9992" s="304">
        <v>46257</v>
      </c>
      <c r="C9992" s="15" t="s">
        <v>193</v>
      </c>
      <c r="D9992" s="305" t="s">
        <v>449</v>
      </c>
      <c r="E9992" s="17">
        <v>1</v>
      </c>
      <c r="F9992" s="18">
        <v>6.8</v>
      </c>
    </row>
    <row r="9993" spans="2:6" ht="16.5" thickBot="1" x14ac:dyDescent="0.3">
      <c r="B9993" s="304">
        <v>46257</v>
      </c>
      <c r="C9993" s="15" t="s">
        <v>195</v>
      </c>
      <c r="D9993" s="305" t="s">
        <v>451</v>
      </c>
      <c r="E9993" s="17">
        <v>9</v>
      </c>
      <c r="F9993" s="18">
        <v>52.2</v>
      </c>
    </row>
    <row r="9994" spans="2:6" ht="16.5" thickBot="1" x14ac:dyDescent="0.3">
      <c r="B9994" s="304">
        <v>46257</v>
      </c>
      <c r="C9994" s="15" t="s">
        <v>196</v>
      </c>
      <c r="D9994" s="305" t="s">
        <v>692</v>
      </c>
      <c r="E9994" s="17">
        <v>1</v>
      </c>
      <c r="F9994" s="18">
        <v>6.5</v>
      </c>
    </row>
    <row r="9995" spans="2:6" ht="16.5" thickBot="1" x14ac:dyDescent="0.3">
      <c r="B9995" s="304">
        <v>46257</v>
      </c>
      <c r="C9995" s="15" t="s">
        <v>201</v>
      </c>
      <c r="D9995" s="305" t="s">
        <v>664</v>
      </c>
      <c r="E9995" s="17">
        <v>2</v>
      </c>
      <c r="F9995" s="18">
        <v>11.6</v>
      </c>
    </row>
    <row r="9996" spans="2:6" ht="32.25" thickBot="1" x14ac:dyDescent="0.3">
      <c r="B9996" s="304">
        <v>46257</v>
      </c>
      <c r="C9996" s="15" t="s">
        <v>207</v>
      </c>
      <c r="D9996" s="305" t="s">
        <v>463</v>
      </c>
      <c r="E9996" s="17">
        <v>2</v>
      </c>
      <c r="F9996" s="18">
        <v>6</v>
      </c>
    </row>
    <row r="9997" spans="2:6" ht="16.5" thickBot="1" x14ac:dyDescent="0.3">
      <c r="B9997" s="304">
        <v>46257</v>
      </c>
      <c r="C9997" s="15" t="s">
        <v>213</v>
      </c>
      <c r="D9997" s="305" t="s">
        <v>469</v>
      </c>
      <c r="E9997" s="17">
        <v>2</v>
      </c>
      <c r="F9997" s="18">
        <v>11.6</v>
      </c>
    </row>
    <row r="9998" spans="2:6" ht="16.5" thickBot="1" x14ac:dyDescent="0.3">
      <c r="B9998" s="304">
        <v>46257</v>
      </c>
      <c r="C9998" s="15" t="s">
        <v>215</v>
      </c>
      <c r="D9998" s="305" t="s">
        <v>471</v>
      </c>
      <c r="E9998" s="17">
        <v>3</v>
      </c>
      <c r="F9998" s="18">
        <v>20.399999999999999</v>
      </c>
    </row>
    <row r="9999" spans="2:6" ht="16.5" thickBot="1" x14ac:dyDescent="0.3">
      <c r="B9999" s="304">
        <v>46257</v>
      </c>
      <c r="C9999" s="15" t="s">
        <v>218</v>
      </c>
      <c r="D9999" s="305" t="s">
        <v>655</v>
      </c>
      <c r="E9999" s="17">
        <v>2</v>
      </c>
      <c r="F9999" s="18">
        <v>11</v>
      </c>
    </row>
    <row r="10000" spans="2:6" ht="16.5" thickBot="1" x14ac:dyDescent="0.3">
      <c r="B10000" s="304">
        <v>46257</v>
      </c>
      <c r="C10000" s="15" t="s">
        <v>219</v>
      </c>
      <c r="D10000" s="305" t="s">
        <v>475</v>
      </c>
      <c r="E10000" s="17">
        <v>7</v>
      </c>
      <c r="F10000" s="18">
        <v>44.1</v>
      </c>
    </row>
    <row r="10001" spans="2:6" ht="16.5" thickBot="1" x14ac:dyDescent="0.3">
      <c r="B10001" s="304">
        <v>46257</v>
      </c>
      <c r="C10001" s="15" t="s">
        <v>220</v>
      </c>
      <c r="D10001" s="305" t="s">
        <v>656</v>
      </c>
      <c r="E10001" s="17">
        <v>2</v>
      </c>
      <c r="F10001" s="18">
        <v>11</v>
      </c>
    </row>
    <row r="10002" spans="2:6" ht="16.5" thickBot="1" x14ac:dyDescent="0.3">
      <c r="B10002" s="304">
        <v>46257</v>
      </c>
      <c r="C10002" s="15" t="s">
        <v>225</v>
      </c>
      <c r="D10002" s="305" t="s">
        <v>481</v>
      </c>
      <c r="E10002" s="17">
        <v>1</v>
      </c>
      <c r="F10002" s="18">
        <v>6.3</v>
      </c>
    </row>
    <row r="10003" spans="2:6" ht="16.5" thickBot="1" x14ac:dyDescent="0.3">
      <c r="B10003" s="304">
        <v>46257</v>
      </c>
      <c r="C10003" s="15" t="s">
        <v>226</v>
      </c>
      <c r="D10003" s="305" t="s">
        <v>482</v>
      </c>
      <c r="E10003" s="17">
        <v>1</v>
      </c>
      <c r="F10003" s="18">
        <v>5.8</v>
      </c>
    </row>
    <row r="10004" spans="2:6" ht="16.5" thickBot="1" x14ac:dyDescent="0.3">
      <c r="B10004" s="304">
        <v>46257</v>
      </c>
      <c r="C10004" s="15" t="s">
        <v>231</v>
      </c>
      <c r="D10004" s="305" t="s">
        <v>487</v>
      </c>
      <c r="E10004" s="17">
        <v>1</v>
      </c>
      <c r="F10004" s="18">
        <v>6.8</v>
      </c>
    </row>
    <row r="10005" spans="2:6" ht="16.5" thickBot="1" x14ac:dyDescent="0.3">
      <c r="B10005" s="304">
        <v>46257</v>
      </c>
      <c r="C10005" s="15" t="s">
        <v>232</v>
      </c>
      <c r="D10005" s="305" t="s">
        <v>488</v>
      </c>
      <c r="E10005" s="17">
        <v>2</v>
      </c>
      <c r="F10005" s="18">
        <v>11.6</v>
      </c>
    </row>
    <row r="10006" spans="2:6" ht="16.5" thickBot="1" x14ac:dyDescent="0.3">
      <c r="B10006" s="304">
        <v>46257</v>
      </c>
      <c r="C10006" s="15" t="s">
        <v>198</v>
      </c>
      <c r="D10006" s="305" t="s">
        <v>686</v>
      </c>
      <c r="E10006" s="17">
        <v>1</v>
      </c>
      <c r="F10006" s="18">
        <v>8</v>
      </c>
    </row>
    <row r="10007" spans="2:6" ht="16.5" thickBot="1" x14ac:dyDescent="0.3">
      <c r="B10007" s="304">
        <v>46257</v>
      </c>
      <c r="C10007" s="15" t="s">
        <v>199</v>
      </c>
      <c r="D10007" s="305" t="s">
        <v>674</v>
      </c>
      <c r="E10007" s="17">
        <v>1</v>
      </c>
      <c r="F10007" s="18">
        <v>8.3000000000000007</v>
      </c>
    </row>
    <row r="10008" spans="2:6" ht="16.5" thickBot="1" x14ac:dyDescent="0.3">
      <c r="B10008" s="304">
        <v>46257</v>
      </c>
      <c r="C10008" s="15" t="s">
        <v>200</v>
      </c>
      <c r="D10008" s="305" t="s">
        <v>646</v>
      </c>
      <c r="E10008" s="17">
        <v>2</v>
      </c>
      <c r="F10008" s="18">
        <v>16</v>
      </c>
    </row>
    <row r="10009" spans="2:6" ht="16.5" thickBot="1" x14ac:dyDescent="0.3">
      <c r="B10009" s="304">
        <v>46257</v>
      </c>
      <c r="C10009" s="15" t="s">
        <v>204</v>
      </c>
      <c r="D10009" s="305" t="s">
        <v>668</v>
      </c>
      <c r="E10009" s="17">
        <v>1</v>
      </c>
      <c r="F10009" s="18">
        <v>8.3000000000000007</v>
      </c>
    </row>
    <row r="10010" spans="2:6" ht="16.5" thickBot="1" x14ac:dyDescent="0.3">
      <c r="B10010" s="304">
        <v>46257</v>
      </c>
      <c r="C10010" s="15">
        <v>10046</v>
      </c>
      <c r="D10010" s="305" t="s">
        <v>683</v>
      </c>
      <c r="E10010" s="17">
        <v>1</v>
      </c>
      <c r="F10010" s="18">
        <v>9.4</v>
      </c>
    </row>
    <row r="10011" spans="2:6" ht="16.5" thickBot="1" x14ac:dyDescent="0.3">
      <c r="B10011" s="304">
        <v>46257</v>
      </c>
      <c r="C10011" s="15">
        <v>916</v>
      </c>
      <c r="D10011" s="305" t="s">
        <v>8832</v>
      </c>
      <c r="E10011" s="17">
        <v>1</v>
      </c>
      <c r="F10011" s="18">
        <v>6.9</v>
      </c>
    </row>
    <row r="10012" spans="2:6" ht="16.5" thickBot="1" x14ac:dyDescent="0.3">
      <c r="B10012" s="304">
        <v>46257</v>
      </c>
      <c r="C10012" s="15" t="s">
        <v>118</v>
      </c>
      <c r="D10012" s="305" t="s">
        <v>649</v>
      </c>
      <c r="E10012" s="17">
        <v>1</v>
      </c>
      <c r="F10012" s="18">
        <v>5.5</v>
      </c>
    </row>
    <row r="10013" spans="2:6" ht="16.5" thickBot="1" x14ac:dyDescent="0.3">
      <c r="B10013" s="304">
        <v>46257</v>
      </c>
      <c r="C10013" s="15" t="s">
        <v>121</v>
      </c>
      <c r="D10013" s="305" t="s">
        <v>658</v>
      </c>
      <c r="E10013" s="17">
        <v>1</v>
      </c>
      <c r="F10013" s="18">
        <v>5.5</v>
      </c>
    </row>
    <row r="10014" spans="2:6" ht="16.5" thickBot="1" x14ac:dyDescent="0.3">
      <c r="B10014" s="304">
        <v>46257</v>
      </c>
      <c r="C10014" s="15" t="s">
        <v>122</v>
      </c>
      <c r="D10014" s="305" t="s">
        <v>650</v>
      </c>
      <c r="E10014" s="17">
        <v>1</v>
      </c>
      <c r="F10014" s="18">
        <v>5.5</v>
      </c>
    </row>
    <row r="10015" spans="2:6" ht="16.5" thickBot="1" x14ac:dyDescent="0.3">
      <c r="B10015" s="304">
        <v>46257</v>
      </c>
      <c r="C10015" s="15" t="s">
        <v>123</v>
      </c>
      <c r="D10015" s="305" t="s">
        <v>651</v>
      </c>
      <c r="E10015" s="17">
        <v>1</v>
      </c>
      <c r="F10015" s="18">
        <v>5.5</v>
      </c>
    </row>
    <row r="10016" spans="2:6" ht="16.5" thickBot="1" x14ac:dyDescent="0.3">
      <c r="B10016" s="304">
        <v>46257</v>
      </c>
      <c r="C10016" s="15" t="s">
        <v>131</v>
      </c>
      <c r="D10016" s="305" t="s">
        <v>387</v>
      </c>
      <c r="E10016" s="17">
        <v>1</v>
      </c>
      <c r="F10016" s="18">
        <v>5.5</v>
      </c>
    </row>
    <row r="10017" spans="2:6" ht="16.5" thickBot="1" x14ac:dyDescent="0.3">
      <c r="B10017" s="304">
        <v>46257</v>
      </c>
      <c r="C10017" s="15" t="s">
        <v>134</v>
      </c>
      <c r="D10017" s="305" t="s">
        <v>390</v>
      </c>
      <c r="E10017" s="17">
        <v>1</v>
      </c>
      <c r="F10017" s="18">
        <v>5.5</v>
      </c>
    </row>
    <row r="10018" spans="2:6" ht="16.5" thickBot="1" x14ac:dyDescent="0.3">
      <c r="B10018" s="304">
        <v>46257</v>
      </c>
      <c r="C10018" s="15">
        <v>10</v>
      </c>
      <c r="D10018" s="305" t="s">
        <v>700</v>
      </c>
      <c r="E10018" s="17">
        <v>1</v>
      </c>
      <c r="F10018" s="18">
        <v>1</v>
      </c>
    </row>
    <row r="10019" spans="2:6" ht="16.5" thickBot="1" x14ac:dyDescent="0.3">
      <c r="B10019" s="304">
        <v>46257</v>
      </c>
      <c r="C10019" s="15">
        <v>10009</v>
      </c>
      <c r="D10019" s="305" t="s">
        <v>660</v>
      </c>
      <c r="E10019" s="17">
        <v>3</v>
      </c>
      <c r="F10019" s="18">
        <v>4.5</v>
      </c>
    </row>
    <row r="10020" spans="2:6" ht="15.75" x14ac:dyDescent="0.25">
      <c r="B10020" s="306">
        <v>46257</v>
      </c>
      <c r="C10020" s="23">
        <v>913</v>
      </c>
      <c r="D10020" s="307" t="s">
        <v>8768</v>
      </c>
      <c r="E10020" s="25">
        <v>1</v>
      </c>
      <c r="F10020" s="26">
        <v>1.5</v>
      </c>
    </row>
    <row r="10021" spans="2:6" ht="16.5" thickBot="1" x14ac:dyDescent="0.3">
      <c r="B10021" s="304">
        <v>46259</v>
      </c>
      <c r="C10021" s="15" t="s">
        <v>103</v>
      </c>
      <c r="D10021" s="305" t="s">
        <v>653</v>
      </c>
      <c r="E10021" s="17">
        <v>1</v>
      </c>
      <c r="F10021" s="18">
        <v>5.8</v>
      </c>
    </row>
    <row r="10022" spans="2:6" ht="16.5" thickBot="1" x14ac:dyDescent="0.3">
      <c r="B10022" s="304">
        <v>46259</v>
      </c>
      <c r="C10022" s="15" t="s">
        <v>104</v>
      </c>
      <c r="D10022" s="305" t="s">
        <v>360</v>
      </c>
      <c r="E10022" s="17">
        <v>1</v>
      </c>
      <c r="F10022" s="18">
        <v>5.8</v>
      </c>
    </row>
    <row r="10023" spans="2:6" ht="16.5" thickBot="1" x14ac:dyDescent="0.3">
      <c r="B10023" s="304">
        <v>46259</v>
      </c>
      <c r="C10023" s="15" t="s">
        <v>108</v>
      </c>
      <c r="D10023" s="305" t="s">
        <v>364</v>
      </c>
      <c r="E10023" s="17">
        <v>1</v>
      </c>
      <c r="F10023" s="18">
        <v>5.5</v>
      </c>
    </row>
    <row r="10024" spans="2:6" ht="16.5" thickBot="1" x14ac:dyDescent="0.3">
      <c r="B10024" s="304">
        <v>46259</v>
      </c>
      <c r="C10024" s="15" t="s">
        <v>110</v>
      </c>
      <c r="D10024" s="305" t="s">
        <v>667</v>
      </c>
      <c r="E10024" s="17">
        <v>1</v>
      </c>
      <c r="F10024" s="18">
        <v>5.8</v>
      </c>
    </row>
    <row r="10025" spans="2:6" ht="16.5" thickBot="1" x14ac:dyDescent="0.3">
      <c r="B10025" s="304">
        <v>46259</v>
      </c>
      <c r="C10025" s="15" t="s">
        <v>111</v>
      </c>
      <c r="D10025" s="305" t="s">
        <v>367</v>
      </c>
      <c r="E10025" s="17">
        <v>2</v>
      </c>
      <c r="F10025" s="18">
        <v>11.6</v>
      </c>
    </row>
    <row r="10026" spans="2:6" ht="16.5" thickBot="1" x14ac:dyDescent="0.3">
      <c r="B10026" s="304">
        <v>46259</v>
      </c>
      <c r="C10026" s="15" t="s">
        <v>129</v>
      </c>
      <c r="D10026" s="305" t="s">
        <v>385</v>
      </c>
      <c r="E10026" s="17">
        <v>3</v>
      </c>
      <c r="F10026" s="18">
        <v>16.5</v>
      </c>
    </row>
    <row r="10027" spans="2:6" ht="16.5" thickBot="1" x14ac:dyDescent="0.3">
      <c r="B10027" s="304">
        <v>46259</v>
      </c>
      <c r="C10027" s="15" t="s">
        <v>130</v>
      </c>
      <c r="D10027" s="305" t="s">
        <v>386</v>
      </c>
      <c r="E10027" s="17">
        <v>5</v>
      </c>
      <c r="F10027" s="18">
        <v>29</v>
      </c>
    </row>
    <row r="10028" spans="2:6" ht="16.5" thickBot="1" x14ac:dyDescent="0.3">
      <c r="B10028" s="304">
        <v>46259</v>
      </c>
      <c r="C10028" s="15" t="s">
        <v>132</v>
      </c>
      <c r="D10028" s="305" t="s">
        <v>388</v>
      </c>
      <c r="E10028" s="17">
        <v>3</v>
      </c>
      <c r="F10028" s="18">
        <v>17.399999999999999</v>
      </c>
    </row>
    <row r="10029" spans="2:6" ht="16.5" thickBot="1" x14ac:dyDescent="0.3">
      <c r="B10029" s="304">
        <v>46259</v>
      </c>
      <c r="C10029" s="15" t="s">
        <v>138</v>
      </c>
      <c r="D10029" s="305" t="s">
        <v>394</v>
      </c>
      <c r="E10029" s="17">
        <v>1</v>
      </c>
      <c r="F10029" s="18">
        <v>5.5</v>
      </c>
    </row>
    <row r="10030" spans="2:6" ht="16.5" thickBot="1" x14ac:dyDescent="0.3">
      <c r="B10030" s="304">
        <v>46259</v>
      </c>
      <c r="C10030" s="15" t="s">
        <v>139</v>
      </c>
      <c r="D10030" s="305" t="s">
        <v>395</v>
      </c>
      <c r="E10030" s="17">
        <v>5</v>
      </c>
      <c r="F10030" s="18">
        <v>27.5</v>
      </c>
    </row>
    <row r="10031" spans="2:6" ht="16.5" thickBot="1" x14ac:dyDescent="0.3">
      <c r="B10031" s="304">
        <v>46259</v>
      </c>
      <c r="C10031" s="15" t="s">
        <v>157</v>
      </c>
      <c r="D10031" s="305" t="s">
        <v>413</v>
      </c>
      <c r="E10031" s="17">
        <v>1</v>
      </c>
      <c r="F10031" s="18">
        <v>6.5</v>
      </c>
    </row>
    <row r="10032" spans="2:6" ht="16.5" thickBot="1" x14ac:dyDescent="0.3">
      <c r="B10032" s="304">
        <v>46259</v>
      </c>
      <c r="C10032" s="15" t="s">
        <v>172</v>
      </c>
      <c r="D10032" s="305" t="s">
        <v>643</v>
      </c>
      <c r="E10032" s="17">
        <v>3</v>
      </c>
      <c r="F10032" s="18">
        <v>17.100000000000001</v>
      </c>
    </row>
    <row r="10033" spans="2:6" ht="16.5" thickBot="1" x14ac:dyDescent="0.3">
      <c r="B10033" s="304">
        <v>46259</v>
      </c>
      <c r="C10033" s="15" t="s">
        <v>184</v>
      </c>
      <c r="D10033" s="305" t="s">
        <v>440</v>
      </c>
      <c r="E10033" s="17">
        <v>1</v>
      </c>
      <c r="F10033" s="18">
        <v>5.5</v>
      </c>
    </row>
    <row r="10034" spans="2:6" ht="16.5" thickBot="1" x14ac:dyDescent="0.3">
      <c r="B10034" s="304">
        <v>46259</v>
      </c>
      <c r="C10034" s="15" t="s">
        <v>187</v>
      </c>
      <c r="D10034" s="305" t="s">
        <v>443</v>
      </c>
      <c r="E10034" s="17">
        <v>1</v>
      </c>
      <c r="F10034" s="18">
        <v>5.5</v>
      </c>
    </row>
    <row r="10035" spans="2:6" ht="16.5" thickBot="1" x14ac:dyDescent="0.3">
      <c r="B10035" s="304">
        <v>46259</v>
      </c>
      <c r="C10035" s="15" t="s">
        <v>191</v>
      </c>
      <c r="D10035" s="305" t="s">
        <v>447</v>
      </c>
      <c r="E10035" s="17">
        <v>1</v>
      </c>
      <c r="F10035" s="18">
        <v>5.5</v>
      </c>
    </row>
    <row r="10036" spans="2:6" ht="16.5" thickBot="1" x14ac:dyDescent="0.3">
      <c r="B10036" s="304">
        <v>46259</v>
      </c>
      <c r="C10036" s="15" t="s">
        <v>193</v>
      </c>
      <c r="D10036" s="305" t="s">
        <v>449</v>
      </c>
      <c r="E10036" s="17">
        <v>1</v>
      </c>
      <c r="F10036" s="18">
        <v>6.8</v>
      </c>
    </row>
    <row r="10037" spans="2:6" ht="16.5" thickBot="1" x14ac:dyDescent="0.3">
      <c r="B10037" s="304">
        <v>46259</v>
      </c>
      <c r="C10037" s="15" t="s">
        <v>195</v>
      </c>
      <c r="D10037" s="305" t="s">
        <v>451</v>
      </c>
      <c r="E10037" s="17">
        <v>11</v>
      </c>
      <c r="F10037" s="18">
        <v>63.8</v>
      </c>
    </row>
    <row r="10038" spans="2:6" ht="16.5" thickBot="1" x14ac:dyDescent="0.3">
      <c r="B10038" s="304">
        <v>46259</v>
      </c>
      <c r="C10038" s="15" t="s">
        <v>201</v>
      </c>
      <c r="D10038" s="305" t="s">
        <v>664</v>
      </c>
      <c r="E10038" s="17">
        <v>1</v>
      </c>
      <c r="F10038" s="18">
        <v>5.8</v>
      </c>
    </row>
    <row r="10039" spans="2:6" ht="32.25" thickBot="1" x14ac:dyDescent="0.3">
      <c r="B10039" s="304">
        <v>46259</v>
      </c>
      <c r="C10039" s="15" t="s">
        <v>207</v>
      </c>
      <c r="D10039" s="305" t="s">
        <v>463</v>
      </c>
      <c r="E10039" s="17">
        <v>4</v>
      </c>
      <c r="F10039" s="18">
        <v>12</v>
      </c>
    </row>
    <row r="10040" spans="2:6" ht="16.5" thickBot="1" x14ac:dyDescent="0.3">
      <c r="B10040" s="304">
        <v>46259</v>
      </c>
      <c r="C10040" s="15" t="s">
        <v>215</v>
      </c>
      <c r="D10040" s="305" t="s">
        <v>471</v>
      </c>
      <c r="E10040" s="17">
        <v>5</v>
      </c>
      <c r="F10040" s="18">
        <v>34</v>
      </c>
    </row>
    <row r="10041" spans="2:6" ht="16.5" thickBot="1" x14ac:dyDescent="0.3">
      <c r="B10041" s="304">
        <v>46259</v>
      </c>
      <c r="C10041" s="15" t="s">
        <v>218</v>
      </c>
      <c r="D10041" s="305" t="s">
        <v>655</v>
      </c>
      <c r="E10041" s="17">
        <v>1</v>
      </c>
      <c r="F10041" s="18">
        <v>5.5</v>
      </c>
    </row>
    <row r="10042" spans="2:6" ht="16.5" thickBot="1" x14ac:dyDescent="0.3">
      <c r="B10042" s="304">
        <v>46259</v>
      </c>
      <c r="C10042" s="15" t="s">
        <v>219</v>
      </c>
      <c r="D10042" s="305" t="s">
        <v>475</v>
      </c>
      <c r="E10042" s="17">
        <v>4</v>
      </c>
      <c r="F10042" s="18">
        <v>25.2</v>
      </c>
    </row>
    <row r="10043" spans="2:6" ht="16.5" thickBot="1" x14ac:dyDescent="0.3">
      <c r="B10043" s="304">
        <v>46259</v>
      </c>
      <c r="C10043" s="15" t="s">
        <v>220</v>
      </c>
      <c r="D10043" s="305" t="s">
        <v>656</v>
      </c>
      <c r="E10043" s="17">
        <v>2</v>
      </c>
      <c r="F10043" s="18">
        <v>11</v>
      </c>
    </row>
    <row r="10044" spans="2:6" ht="16.5" thickBot="1" x14ac:dyDescent="0.3">
      <c r="B10044" s="304">
        <v>46259</v>
      </c>
      <c r="C10044" s="15" t="s">
        <v>225</v>
      </c>
      <c r="D10044" s="305" t="s">
        <v>481</v>
      </c>
      <c r="E10044" s="17">
        <v>1</v>
      </c>
      <c r="F10044" s="18">
        <v>6.3</v>
      </c>
    </row>
    <row r="10045" spans="2:6" ht="16.5" thickBot="1" x14ac:dyDescent="0.3">
      <c r="B10045" s="304">
        <v>46259</v>
      </c>
      <c r="C10045" s="15" t="s">
        <v>226</v>
      </c>
      <c r="D10045" s="305" t="s">
        <v>482</v>
      </c>
      <c r="E10045" s="17">
        <v>3</v>
      </c>
      <c r="F10045" s="18">
        <v>17.399999999999999</v>
      </c>
    </row>
    <row r="10046" spans="2:6" ht="16.5" thickBot="1" x14ac:dyDescent="0.3">
      <c r="B10046" s="304">
        <v>46259</v>
      </c>
      <c r="C10046" s="15" t="s">
        <v>231</v>
      </c>
      <c r="D10046" s="305" t="s">
        <v>487</v>
      </c>
      <c r="E10046" s="17">
        <v>4</v>
      </c>
      <c r="F10046" s="18">
        <v>27.2</v>
      </c>
    </row>
    <row r="10047" spans="2:6" ht="16.5" thickBot="1" x14ac:dyDescent="0.3">
      <c r="B10047" s="304">
        <v>46259</v>
      </c>
      <c r="C10047" s="15" t="s">
        <v>232</v>
      </c>
      <c r="D10047" s="305" t="s">
        <v>488</v>
      </c>
      <c r="E10047" s="17">
        <v>2</v>
      </c>
      <c r="F10047" s="18">
        <v>11.6</v>
      </c>
    </row>
    <row r="10048" spans="2:6" ht="16.5" thickBot="1" x14ac:dyDescent="0.3">
      <c r="B10048" s="304">
        <v>46259</v>
      </c>
      <c r="C10048" s="15" t="s">
        <v>203</v>
      </c>
      <c r="D10048" s="305" t="s">
        <v>694</v>
      </c>
      <c r="E10048" s="17">
        <v>1</v>
      </c>
      <c r="F10048" s="18">
        <v>8.3000000000000007</v>
      </c>
    </row>
    <row r="10049" spans="2:6" ht="16.5" thickBot="1" x14ac:dyDescent="0.3">
      <c r="B10049" s="304">
        <v>46259</v>
      </c>
      <c r="C10049" s="15" t="s">
        <v>118</v>
      </c>
      <c r="D10049" s="305" t="s">
        <v>649</v>
      </c>
      <c r="E10049" s="17">
        <v>1</v>
      </c>
      <c r="F10049" s="18">
        <v>5.5</v>
      </c>
    </row>
    <row r="10050" spans="2:6" ht="16.5" thickBot="1" x14ac:dyDescent="0.3">
      <c r="B10050" s="304">
        <v>46259</v>
      </c>
      <c r="C10050" s="15" t="s">
        <v>119</v>
      </c>
      <c r="D10050" s="305" t="s">
        <v>657</v>
      </c>
      <c r="E10050" s="17">
        <v>1</v>
      </c>
      <c r="F10050" s="18">
        <v>5.5</v>
      </c>
    </row>
    <row r="10051" spans="2:6" ht="16.5" thickBot="1" x14ac:dyDescent="0.3">
      <c r="B10051" s="304">
        <v>46259</v>
      </c>
      <c r="C10051" s="15" t="s">
        <v>121</v>
      </c>
      <c r="D10051" s="305" t="s">
        <v>658</v>
      </c>
      <c r="E10051" s="17">
        <v>1</v>
      </c>
      <c r="F10051" s="18">
        <v>5.5</v>
      </c>
    </row>
    <row r="10052" spans="2:6" ht="16.5" thickBot="1" x14ac:dyDescent="0.3">
      <c r="B10052" s="304">
        <v>46259</v>
      </c>
      <c r="C10052" s="15" t="s">
        <v>122</v>
      </c>
      <c r="D10052" s="305" t="s">
        <v>650</v>
      </c>
      <c r="E10052" s="17">
        <v>5</v>
      </c>
      <c r="F10052" s="18">
        <v>27.5</v>
      </c>
    </row>
    <row r="10053" spans="2:6" ht="16.5" thickBot="1" x14ac:dyDescent="0.3">
      <c r="B10053" s="304">
        <v>46259</v>
      </c>
      <c r="C10053" s="15" t="s">
        <v>123</v>
      </c>
      <c r="D10053" s="305" t="s">
        <v>651</v>
      </c>
      <c r="E10053" s="17">
        <v>10</v>
      </c>
      <c r="F10053" s="18">
        <v>55</v>
      </c>
    </row>
    <row r="10054" spans="2:6" ht="16.5" thickBot="1" x14ac:dyDescent="0.3">
      <c r="B10054" s="304">
        <v>46259</v>
      </c>
      <c r="C10054" s="15" t="s">
        <v>140</v>
      </c>
      <c r="D10054" s="305" t="s">
        <v>396</v>
      </c>
      <c r="E10054" s="17">
        <v>1</v>
      </c>
      <c r="F10054" s="18">
        <v>5</v>
      </c>
    </row>
    <row r="10055" spans="2:6" ht="16.5" thickBot="1" x14ac:dyDescent="0.3">
      <c r="B10055" s="304">
        <v>46259</v>
      </c>
      <c r="C10055" s="15" t="s">
        <v>148</v>
      </c>
      <c r="D10055" s="305" t="s">
        <v>404</v>
      </c>
      <c r="E10055" s="17">
        <v>2</v>
      </c>
      <c r="F10055" s="18">
        <v>10</v>
      </c>
    </row>
    <row r="10056" spans="2:6" ht="16.5" thickBot="1" x14ac:dyDescent="0.3">
      <c r="B10056" s="304">
        <v>46259</v>
      </c>
      <c r="C10056" s="15">
        <v>10009</v>
      </c>
      <c r="D10056" s="305" t="s">
        <v>660</v>
      </c>
      <c r="E10056" s="17">
        <v>1</v>
      </c>
      <c r="F10056" s="18">
        <v>1.5</v>
      </c>
    </row>
    <row r="10057" spans="2:6" ht="16.5" thickBot="1" x14ac:dyDescent="0.3">
      <c r="B10057" s="304">
        <v>46259</v>
      </c>
      <c r="C10057" s="15">
        <v>10194</v>
      </c>
      <c r="D10057" s="305" t="s">
        <v>730</v>
      </c>
      <c r="E10057" s="17">
        <v>1</v>
      </c>
      <c r="F10057" s="18">
        <v>1.7</v>
      </c>
    </row>
    <row r="10058" spans="2:6" ht="15.75" x14ac:dyDescent="0.25">
      <c r="B10058" s="306">
        <v>46259</v>
      </c>
      <c r="C10058" s="23">
        <v>913</v>
      </c>
      <c r="D10058" s="307" t="s">
        <v>8768</v>
      </c>
      <c r="E10058" s="25">
        <v>2</v>
      </c>
      <c r="F10058" s="26">
        <v>3</v>
      </c>
    </row>
    <row r="10059" spans="2:6" ht="16.5" thickBot="1" x14ac:dyDescent="0.3">
      <c r="B10059" s="304">
        <v>46259</v>
      </c>
      <c r="C10059" s="15" t="s">
        <v>106</v>
      </c>
      <c r="D10059" s="305" t="s">
        <v>710</v>
      </c>
      <c r="E10059" s="17">
        <v>2</v>
      </c>
      <c r="F10059" s="18">
        <v>10.4</v>
      </c>
    </row>
    <row r="10060" spans="2:6" ht="16.5" thickBot="1" x14ac:dyDescent="0.3">
      <c r="B10060" s="304">
        <v>46259</v>
      </c>
      <c r="C10060" s="15" t="s">
        <v>107</v>
      </c>
      <c r="D10060" s="305" t="s">
        <v>705</v>
      </c>
      <c r="E10060" s="17">
        <v>1</v>
      </c>
      <c r="F10060" s="18">
        <v>5.2</v>
      </c>
    </row>
    <row r="10061" spans="2:6" ht="16.5" thickBot="1" x14ac:dyDescent="0.3">
      <c r="B10061" s="304">
        <v>46259</v>
      </c>
      <c r="C10061" s="15" t="s">
        <v>109</v>
      </c>
      <c r="D10061" s="305" t="s">
        <v>724</v>
      </c>
      <c r="E10061" s="17">
        <v>1</v>
      </c>
      <c r="F10061" s="18">
        <v>5.8</v>
      </c>
    </row>
    <row r="10062" spans="2:6" ht="16.5" thickBot="1" x14ac:dyDescent="0.3">
      <c r="B10062" s="304">
        <v>46259</v>
      </c>
      <c r="C10062" s="15" t="s">
        <v>111</v>
      </c>
      <c r="D10062" s="305" t="s">
        <v>367</v>
      </c>
      <c r="E10062" s="17">
        <v>3</v>
      </c>
      <c r="F10062" s="18">
        <v>17.399999999999999</v>
      </c>
    </row>
    <row r="10063" spans="2:6" ht="16.5" thickBot="1" x14ac:dyDescent="0.3">
      <c r="B10063" s="304">
        <v>46259</v>
      </c>
      <c r="C10063" s="15" t="s">
        <v>129</v>
      </c>
      <c r="D10063" s="305" t="s">
        <v>385</v>
      </c>
      <c r="E10063" s="17">
        <v>2</v>
      </c>
      <c r="F10063" s="18">
        <v>11</v>
      </c>
    </row>
    <row r="10064" spans="2:6" ht="16.5" thickBot="1" x14ac:dyDescent="0.3">
      <c r="B10064" s="304">
        <v>46259</v>
      </c>
      <c r="C10064" s="15" t="s">
        <v>130</v>
      </c>
      <c r="D10064" s="305" t="s">
        <v>386</v>
      </c>
      <c r="E10064" s="17">
        <v>2</v>
      </c>
      <c r="F10064" s="18">
        <v>11.6</v>
      </c>
    </row>
    <row r="10065" spans="2:6" ht="16.5" thickBot="1" x14ac:dyDescent="0.3">
      <c r="B10065" s="304">
        <v>46259</v>
      </c>
      <c r="C10065" s="15" t="s">
        <v>138</v>
      </c>
      <c r="D10065" s="305" t="s">
        <v>394</v>
      </c>
      <c r="E10065" s="17">
        <v>2</v>
      </c>
      <c r="F10065" s="18">
        <v>11</v>
      </c>
    </row>
    <row r="10066" spans="2:6" ht="16.5" thickBot="1" x14ac:dyDescent="0.3">
      <c r="B10066" s="304">
        <v>46259</v>
      </c>
      <c r="C10066" s="15" t="s">
        <v>139</v>
      </c>
      <c r="D10066" s="305" t="s">
        <v>395</v>
      </c>
      <c r="E10066" s="17">
        <v>1</v>
      </c>
      <c r="F10066" s="18">
        <v>5.5</v>
      </c>
    </row>
    <row r="10067" spans="2:6" ht="32.25" thickBot="1" x14ac:dyDescent="0.3">
      <c r="B10067" s="304">
        <v>46259</v>
      </c>
      <c r="C10067" s="15" t="s">
        <v>150</v>
      </c>
      <c r="D10067" s="305" t="s">
        <v>406</v>
      </c>
      <c r="E10067" s="17">
        <v>1</v>
      </c>
      <c r="F10067" s="18">
        <v>5.5</v>
      </c>
    </row>
    <row r="10068" spans="2:6" ht="16.5" thickBot="1" x14ac:dyDescent="0.3">
      <c r="B10068" s="304">
        <v>46259</v>
      </c>
      <c r="C10068" s="15" t="s">
        <v>157</v>
      </c>
      <c r="D10068" s="305" t="s">
        <v>413</v>
      </c>
      <c r="E10068" s="17">
        <v>4</v>
      </c>
      <c r="F10068" s="18">
        <v>26</v>
      </c>
    </row>
    <row r="10069" spans="2:6" ht="16.5" thickBot="1" x14ac:dyDescent="0.3">
      <c r="B10069" s="304">
        <v>46259</v>
      </c>
      <c r="C10069" s="15" t="s">
        <v>165</v>
      </c>
      <c r="D10069" s="305" t="s">
        <v>421</v>
      </c>
      <c r="E10069" s="17">
        <v>3</v>
      </c>
      <c r="F10069" s="18">
        <v>19.5</v>
      </c>
    </row>
    <row r="10070" spans="2:6" ht="16.5" thickBot="1" x14ac:dyDescent="0.3">
      <c r="B10070" s="304">
        <v>46259</v>
      </c>
      <c r="C10070" s="15" t="s">
        <v>169</v>
      </c>
      <c r="D10070" s="305" t="s">
        <v>425</v>
      </c>
      <c r="E10070" s="17">
        <v>1</v>
      </c>
      <c r="F10070" s="18">
        <v>6.3</v>
      </c>
    </row>
    <row r="10071" spans="2:6" ht="16.5" thickBot="1" x14ac:dyDescent="0.3">
      <c r="B10071" s="304">
        <v>46259</v>
      </c>
      <c r="C10071" s="15" t="s">
        <v>172</v>
      </c>
      <c r="D10071" s="305" t="s">
        <v>643</v>
      </c>
      <c r="E10071" s="17">
        <v>2</v>
      </c>
      <c r="F10071" s="18">
        <v>11.4</v>
      </c>
    </row>
    <row r="10072" spans="2:6" ht="16.5" thickBot="1" x14ac:dyDescent="0.3">
      <c r="B10072" s="304">
        <v>46259</v>
      </c>
      <c r="C10072" s="15" t="s">
        <v>182</v>
      </c>
      <c r="D10072" s="305" t="s">
        <v>711</v>
      </c>
      <c r="E10072" s="17">
        <v>1</v>
      </c>
      <c r="F10072" s="18">
        <v>5.5</v>
      </c>
    </row>
    <row r="10073" spans="2:6" ht="16.5" thickBot="1" x14ac:dyDescent="0.3">
      <c r="B10073" s="304">
        <v>46259</v>
      </c>
      <c r="C10073" s="15" t="s">
        <v>184</v>
      </c>
      <c r="D10073" s="305" t="s">
        <v>440</v>
      </c>
      <c r="E10073" s="17">
        <v>1</v>
      </c>
      <c r="F10073" s="18">
        <v>5.5</v>
      </c>
    </row>
    <row r="10074" spans="2:6" ht="16.5" thickBot="1" x14ac:dyDescent="0.3">
      <c r="B10074" s="304">
        <v>46259</v>
      </c>
      <c r="C10074" s="15" t="s">
        <v>187</v>
      </c>
      <c r="D10074" s="305" t="s">
        <v>443</v>
      </c>
      <c r="E10074" s="17">
        <v>1</v>
      </c>
      <c r="F10074" s="18">
        <v>5.5</v>
      </c>
    </row>
    <row r="10075" spans="2:6" ht="16.5" thickBot="1" x14ac:dyDescent="0.3">
      <c r="B10075" s="304">
        <v>46259</v>
      </c>
      <c r="C10075" s="15" t="s">
        <v>191</v>
      </c>
      <c r="D10075" s="305" t="s">
        <v>447</v>
      </c>
      <c r="E10075" s="17">
        <v>1</v>
      </c>
      <c r="F10075" s="18">
        <v>5.5</v>
      </c>
    </row>
    <row r="10076" spans="2:6" ht="16.5" thickBot="1" x14ac:dyDescent="0.3">
      <c r="B10076" s="304">
        <v>46259</v>
      </c>
      <c r="C10076" s="15" t="s">
        <v>193</v>
      </c>
      <c r="D10076" s="305" t="s">
        <v>449</v>
      </c>
      <c r="E10076" s="17">
        <v>1</v>
      </c>
      <c r="F10076" s="18">
        <v>6.8</v>
      </c>
    </row>
    <row r="10077" spans="2:6" ht="16.5" thickBot="1" x14ac:dyDescent="0.3">
      <c r="B10077" s="304">
        <v>46259</v>
      </c>
      <c r="C10077" s="15" t="s">
        <v>195</v>
      </c>
      <c r="D10077" s="305" t="s">
        <v>451</v>
      </c>
      <c r="E10077" s="17">
        <v>10</v>
      </c>
      <c r="F10077" s="18">
        <v>58</v>
      </c>
    </row>
    <row r="10078" spans="2:6" ht="16.5" thickBot="1" x14ac:dyDescent="0.3">
      <c r="B10078" s="304">
        <v>46259</v>
      </c>
      <c r="C10078" s="15" t="s">
        <v>196</v>
      </c>
      <c r="D10078" s="305" t="s">
        <v>692</v>
      </c>
      <c r="E10078" s="17">
        <v>2</v>
      </c>
      <c r="F10078" s="18">
        <v>13</v>
      </c>
    </row>
    <row r="10079" spans="2:6" ht="16.5" thickBot="1" x14ac:dyDescent="0.3">
      <c r="B10079" s="304">
        <v>46259</v>
      </c>
      <c r="C10079" s="15" t="s">
        <v>201</v>
      </c>
      <c r="D10079" s="305" t="s">
        <v>664</v>
      </c>
      <c r="E10079" s="17">
        <v>2</v>
      </c>
      <c r="F10079" s="18">
        <v>11.6</v>
      </c>
    </row>
    <row r="10080" spans="2:6" ht="32.25" thickBot="1" x14ac:dyDescent="0.3">
      <c r="B10080" s="304">
        <v>46259</v>
      </c>
      <c r="C10080" s="15" t="s">
        <v>207</v>
      </c>
      <c r="D10080" s="305" t="s">
        <v>463</v>
      </c>
      <c r="E10080" s="17">
        <v>2</v>
      </c>
      <c r="F10080" s="18">
        <v>6</v>
      </c>
    </row>
    <row r="10081" spans="2:6" ht="16.5" thickBot="1" x14ac:dyDescent="0.3">
      <c r="B10081" s="304">
        <v>46259</v>
      </c>
      <c r="C10081" s="15" t="s">
        <v>213</v>
      </c>
      <c r="D10081" s="305" t="s">
        <v>469</v>
      </c>
      <c r="E10081" s="17">
        <v>2</v>
      </c>
      <c r="F10081" s="18">
        <v>11.6</v>
      </c>
    </row>
    <row r="10082" spans="2:6" ht="16.5" thickBot="1" x14ac:dyDescent="0.3">
      <c r="B10082" s="304">
        <v>46259</v>
      </c>
      <c r="C10082" s="15" t="s">
        <v>215</v>
      </c>
      <c r="D10082" s="305" t="s">
        <v>471</v>
      </c>
      <c r="E10082" s="17">
        <v>1</v>
      </c>
      <c r="F10082" s="18">
        <v>6.8</v>
      </c>
    </row>
    <row r="10083" spans="2:6" ht="16.5" thickBot="1" x14ac:dyDescent="0.3">
      <c r="B10083" s="304">
        <v>46259</v>
      </c>
      <c r="C10083" s="15" t="s">
        <v>216</v>
      </c>
      <c r="D10083" s="305" t="s">
        <v>472</v>
      </c>
      <c r="E10083" s="17">
        <v>1</v>
      </c>
      <c r="F10083" s="18">
        <v>6.3</v>
      </c>
    </row>
    <row r="10084" spans="2:6" ht="16.5" thickBot="1" x14ac:dyDescent="0.3">
      <c r="B10084" s="304">
        <v>46259</v>
      </c>
      <c r="C10084" s="15" t="s">
        <v>218</v>
      </c>
      <c r="D10084" s="305" t="s">
        <v>655</v>
      </c>
      <c r="E10084" s="17">
        <v>1</v>
      </c>
      <c r="F10084" s="18">
        <v>5.5</v>
      </c>
    </row>
    <row r="10085" spans="2:6" ht="16.5" thickBot="1" x14ac:dyDescent="0.3">
      <c r="B10085" s="304">
        <v>46259</v>
      </c>
      <c r="C10085" s="15" t="s">
        <v>219</v>
      </c>
      <c r="D10085" s="305" t="s">
        <v>475</v>
      </c>
      <c r="E10085" s="17">
        <v>6</v>
      </c>
      <c r="F10085" s="18">
        <v>37.799999999999997</v>
      </c>
    </row>
    <row r="10086" spans="2:6" ht="16.5" thickBot="1" x14ac:dyDescent="0.3">
      <c r="B10086" s="304">
        <v>46259</v>
      </c>
      <c r="C10086" s="15" t="s">
        <v>220</v>
      </c>
      <c r="D10086" s="305" t="s">
        <v>656</v>
      </c>
      <c r="E10086" s="17">
        <v>3</v>
      </c>
      <c r="F10086" s="18">
        <v>16.5</v>
      </c>
    </row>
    <row r="10087" spans="2:6" ht="16.5" thickBot="1" x14ac:dyDescent="0.3">
      <c r="B10087" s="304">
        <v>46259</v>
      </c>
      <c r="C10087" s="15" t="s">
        <v>223</v>
      </c>
      <c r="D10087" s="305" t="s">
        <v>479</v>
      </c>
      <c r="E10087" s="17">
        <v>2</v>
      </c>
      <c r="F10087" s="18">
        <v>11.6</v>
      </c>
    </row>
    <row r="10088" spans="2:6" ht="16.5" thickBot="1" x14ac:dyDescent="0.3">
      <c r="B10088" s="304">
        <v>46259</v>
      </c>
      <c r="C10088" s="15" t="s">
        <v>225</v>
      </c>
      <c r="D10088" s="305" t="s">
        <v>481</v>
      </c>
      <c r="E10088" s="17">
        <v>2</v>
      </c>
      <c r="F10088" s="18">
        <v>12.6</v>
      </c>
    </row>
    <row r="10089" spans="2:6" ht="16.5" thickBot="1" x14ac:dyDescent="0.3">
      <c r="B10089" s="304">
        <v>46259</v>
      </c>
      <c r="C10089" s="15" t="s">
        <v>231</v>
      </c>
      <c r="D10089" s="305" t="s">
        <v>487</v>
      </c>
      <c r="E10089" s="17">
        <v>4</v>
      </c>
      <c r="F10089" s="18">
        <v>27.2</v>
      </c>
    </row>
    <row r="10090" spans="2:6" ht="16.5" thickBot="1" x14ac:dyDescent="0.3">
      <c r="B10090" s="304">
        <v>46259</v>
      </c>
      <c r="C10090" s="15" t="s">
        <v>232</v>
      </c>
      <c r="D10090" s="305" t="s">
        <v>488</v>
      </c>
      <c r="E10090" s="17">
        <v>2</v>
      </c>
      <c r="F10090" s="18">
        <v>11.6</v>
      </c>
    </row>
    <row r="10091" spans="2:6" ht="16.5" thickBot="1" x14ac:dyDescent="0.3">
      <c r="B10091" s="304">
        <v>46259</v>
      </c>
      <c r="C10091" s="15" t="s">
        <v>234</v>
      </c>
      <c r="D10091" s="305" t="s">
        <v>728</v>
      </c>
      <c r="E10091" s="17">
        <v>1</v>
      </c>
      <c r="F10091" s="18">
        <v>6.8</v>
      </c>
    </row>
    <row r="10092" spans="2:6" ht="16.5" thickBot="1" x14ac:dyDescent="0.3">
      <c r="B10092" s="304">
        <v>46259</v>
      </c>
      <c r="C10092" s="15" t="s">
        <v>113</v>
      </c>
      <c r="D10092" s="305" t="s">
        <v>645</v>
      </c>
      <c r="E10092" s="17">
        <v>1</v>
      </c>
      <c r="F10092" s="18">
        <v>8</v>
      </c>
    </row>
    <row r="10093" spans="2:6" ht="16.5" thickBot="1" x14ac:dyDescent="0.3">
      <c r="B10093" s="304">
        <v>46259</v>
      </c>
      <c r="C10093" s="15" t="s">
        <v>199</v>
      </c>
      <c r="D10093" s="305" t="s">
        <v>674</v>
      </c>
      <c r="E10093" s="17">
        <v>1</v>
      </c>
      <c r="F10093" s="18">
        <v>8.3000000000000007</v>
      </c>
    </row>
    <row r="10094" spans="2:6" ht="16.5" thickBot="1" x14ac:dyDescent="0.3">
      <c r="B10094" s="304">
        <v>46259</v>
      </c>
      <c r="C10094" s="15">
        <v>10026</v>
      </c>
      <c r="D10094" s="305" t="s">
        <v>698</v>
      </c>
      <c r="E10094" s="17">
        <v>1</v>
      </c>
      <c r="F10094" s="18">
        <v>7.9</v>
      </c>
    </row>
    <row r="10095" spans="2:6" ht="16.5" thickBot="1" x14ac:dyDescent="0.3">
      <c r="B10095" s="304">
        <v>46259</v>
      </c>
      <c r="C10095" s="15">
        <v>10232</v>
      </c>
      <c r="D10095" s="305" t="s">
        <v>767</v>
      </c>
      <c r="E10095" s="17">
        <v>1</v>
      </c>
      <c r="F10095" s="18">
        <v>9</v>
      </c>
    </row>
    <row r="10096" spans="2:6" ht="16.5" thickBot="1" x14ac:dyDescent="0.3">
      <c r="B10096" s="304">
        <v>46259</v>
      </c>
      <c r="C10096" s="15">
        <v>10233</v>
      </c>
      <c r="D10096" s="305" t="s">
        <v>752</v>
      </c>
      <c r="E10096" s="17">
        <v>1</v>
      </c>
      <c r="F10096" s="18">
        <v>9</v>
      </c>
    </row>
    <row r="10097" spans="2:6" ht="16.5" thickBot="1" x14ac:dyDescent="0.3">
      <c r="B10097" s="304">
        <v>46259</v>
      </c>
      <c r="C10097" s="15" t="s">
        <v>118</v>
      </c>
      <c r="D10097" s="305" t="s">
        <v>649</v>
      </c>
      <c r="E10097" s="17">
        <v>1</v>
      </c>
      <c r="F10097" s="18">
        <v>5.5</v>
      </c>
    </row>
    <row r="10098" spans="2:6" ht="16.5" thickBot="1" x14ac:dyDescent="0.3">
      <c r="B10098" s="304">
        <v>46259</v>
      </c>
      <c r="C10098" s="15" t="s">
        <v>119</v>
      </c>
      <c r="D10098" s="305" t="s">
        <v>657</v>
      </c>
      <c r="E10098" s="17">
        <v>1</v>
      </c>
      <c r="F10098" s="18">
        <v>5.5</v>
      </c>
    </row>
    <row r="10099" spans="2:6" ht="16.5" thickBot="1" x14ac:dyDescent="0.3">
      <c r="B10099" s="304">
        <v>46259</v>
      </c>
      <c r="C10099" s="15" t="s">
        <v>122</v>
      </c>
      <c r="D10099" s="305" t="s">
        <v>650</v>
      </c>
      <c r="E10099" s="17">
        <v>1</v>
      </c>
      <c r="F10099" s="18">
        <v>5.5</v>
      </c>
    </row>
    <row r="10100" spans="2:6" ht="16.5" thickBot="1" x14ac:dyDescent="0.3">
      <c r="B10100" s="304">
        <v>46259</v>
      </c>
      <c r="C10100" s="15" t="s">
        <v>123</v>
      </c>
      <c r="D10100" s="305" t="s">
        <v>651</v>
      </c>
      <c r="E10100" s="17">
        <v>1</v>
      </c>
      <c r="F10100" s="18">
        <v>5.5</v>
      </c>
    </row>
    <row r="10101" spans="2:6" ht="16.5" thickBot="1" x14ac:dyDescent="0.3">
      <c r="B10101" s="304">
        <v>46259</v>
      </c>
      <c r="C10101" s="15" t="s">
        <v>140</v>
      </c>
      <c r="D10101" s="305" t="s">
        <v>396</v>
      </c>
      <c r="E10101" s="17">
        <v>1</v>
      </c>
      <c r="F10101" s="18">
        <v>5</v>
      </c>
    </row>
    <row r="10102" spans="2:6" ht="16.5" thickBot="1" x14ac:dyDescent="0.3">
      <c r="B10102" s="304">
        <v>46259</v>
      </c>
      <c r="C10102" s="15">
        <v>10</v>
      </c>
      <c r="D10102" s="305" t="s">
        <v>700</v>
      </c>
      <c r="E10102" s="17">
        <v>2</v>
      </c>
      <c r="F10102" s="18">
        <v>2</v>
      </c>
    </row>
    <row r="10103" spans="2:6" ht="15.75" x14ac:dyDescent="0.25">
      <c r="B10103" s="306">
        <v>46259</v>
      </c>
      <c r="C10103" s="23">
        <v>10009</v>
      </c>
      <c r="D10103" s="307" t="s">
        <v>660</v>
      </c>
      <c r="E10103" s="25">
        <v>2</v>
      </c>
      <c r="F10103" s="26">
        <v>3</v>
      </c>
    </row>
    <row r="10104" spans="2:6" ht="16.5" thickBot="1" x14ac:dyDescent="0.3">
      <c r="B10104" s="304">
        <v>46261</v>
      </c>
      <c r="C10104" s="15" t="s">
        <v>103</v>
      </c>
      <c r="D10104" s="305" t="s">
        <v>653</v>
      </c>
      <c r="E10104" s="17">
        <v>1</v>
      </c>
      <c r="F10104" s="18">
        <v>5.8</v>
      </c>
    </row>
    <row r="10105" spans="2:6" ht="16.5" thickBot="1" x14ac:dyDescent="0.3">
      <c r="B10105" s="304">
        <v>46261</v>
      </c>
      <c r="C10105" s="15" t="s">
        <v>111</v>
      </c>
      <c r="D10105" s="305" t="s">
        <v>367</v>
      </c>
      <c r="E10105" s="17">
        <v>1</v>
      </c>
      <c r="F10105" s="18">
        <v>5.8</v>
      </c>
    </row>
    <row r="10106" spans="2:6" ht="16.5" thickBot="1" x14ac:dyDescent="0.3">
      <c r="B10106" s="304">
        <v>46261</v>
      </c>
      <c r="C10106" s="15" t="s">
        <v>138</v>
      </c>
      <c r="D10106" s="305" t="s">
        <v>394</v>
      </c>
      <c r="E10106" s="17">
        <v>2</v>
      </c>
      <c r="F10106" s="18">
        <v>11</v>
      </c>
    </row>
    <row r="10107" spans="2:6" ht="32.25" thickBot="1" x14ac:dyDescent="0.3">
      <c r="B10107" s="304">
        <v>46261</v>
      </c>
      <c r="C10107" s="15" t="s">
        <v>150</v>
      </c>
      <c r="D10107" s="305" t="s">
        <v>406</v>
      </c>
      <c r="E10107" s="17">
        <v>1</v>
      </c>
      <c r="F10107" s="18">
        <v>5.5</v>
      </c>
    </row>
    <row r="10108" spans="2:6" ht="16.5" thickBot="1" x14ac:dyDescent="0.3">
      <c r="B10108" s="304">
        <v>46261</v>
      </c>
      <c r="C10108" s="15" t="s">
        <v>157</v>
      </c>
      <c r="D10108" s="305" t="s">
        <v>413</v>
      </c>
      <c r="E10108" s="17">
        <v>1</v>
      </c>
      <c r="F10108" s="18">
        <v>6.5</v>
      </c>
    </row>
    <row r="10109" spans="2:6" ht="16.5" thickBot="1" x14ac:dyDescent="0.3">
      <c r="B10109" s="304">
        <v>46261</v>
      </c>
      <c r="C10109" s="15" t="s">
        <v>162</v>
      </c>
      <c r="D10109" s="305" t="s">
        <v>719</v>
      </c>
      <c r="E10109" s="17">
        <v>1</v>
      </c>
      <c r="F10109" s="18">
        <v>6.5</v>
      </c>
    </row>
    <row r="10110" spans="2:6" ht="16.5" thickBot="1" x14ac:dyDescent="0.3">
      <c r="B10110" s="304">
        <v>46261</v>
      </c>
      <c r="C10110" s="15" t="s">
        <v>163</v>
      </c>
      <c r="D10110" s="305" t="s">
        <v>696</v>
      </c>
      <c r="E10110" s="17">
        <v>2</v>
      </c>
      <c r="F10110" s="18">
        <v>11.6</v>
      </c>
    </row>
    <row r="10111" spans="2:6" ht="16.5" thickBot="1" x14ac:dyDescent="0.3">
      <c r="B10111" s="304">
        <v>46261</v>
      </c>
      <c r="C10111" s="15" t="s">
        <v>172</v>
      </c>
      <c r="D10111" s="305" t="s">
        <v>643</v>
      </c>
      <c r="E10111" s="17">
        <v>1</v>
      </c>
      <c r="F10111" s="18">
        <v>5.7</v>
      </c>
    </row>
    <row r="10112" spans="2:6" ht="16.5" thickBot="1" x14ac:dyDescent="0.3">
      <c r="B10112" s="304">
        <v>46261</v>
      </c>
      <c r="C10112" s="15" t="s">
        <v>174</v>
      </c>
      <c r="D10112" s="305" t="s">
        <v>661</v>
      </c>
      <c r="E10112" s="17">
        <v>1</v>
      </c>
      <c r="F10112" s="18">
        <v>5.8</v>
      </c>
    </row>
    <row r="10113" spans="2:6" ht="16.5" thickBot="1" x14ac:dyDescent="0.3">
      <c r="B10113" s="304">
        <v>46261</v>
      </c>
      <c r="C10113" s="15" t="s">
        <v>184</v>
      </c>
      <c r="D10113" s="305" t="s">
        <v>440</v>
      </c>
      <c r="E10113" s="17">
        <v>1</v>
      </c>
      <c r="F10113" s="18">
        <v>5.5</v>
      </c>
    </row>
    <row r="10114" spans="2:6" ht="16.5" thickBot="1" x14ac:dyDescent="0.3">
      <c r="B10114" s="304">
        <v>46261</v>
      </c>
      <c r="C10114" s="15" t="s">
        <v>194</v>
      </c>
      <c r="D10114" s="305" t="s">
        <v>450</v>
      </c>
      <c r="E10114" s="17">
        <v>1</v>
      </c>
      <c r="F10114" s="18">
        <v>6.8</v>
      </c>
    </row>
    <row r="10115" spans="2:6" ht="16.5" thickBot="1" x14ac:dyDescent="0.3">
      <c r="B10115" s="304">
        <v>46261</v>
      </c>
      <c r="C10115" s="15" t="s">
        <v>195</v>
      </c>
      <c r="D10115" s="305" t="s">
        <v>451</v>
      </c>
      <c r="E10115" s="17">
        <v>5</v>
      </c>
      <c r="F10115" s="18">
        <v>29</v>
      </c>
    </row>
    <row r="10116" spans="2:6" ht="16.5" thickBot="1" x14ac:dyDescent="0.3">
      <c r="B10116" s="304">
        <v>46261</v>
      </c>
      <c r="C10116" s="15" t="s">
        <v>201</v>
      </c>
      <c r="D10116" s="305" t="s">
        <v>664</v>
      </c>
      <c r="E10116" s="17">
        <v>2</v>
      </c>
      <c r="F10116" s="18">
        <v>11.6</v>
      </c>
    </row>
    <row r="10117" spans="2:6" ht="32.25" thickBot="1" x14ac:dyDescent="0.3">
      <c r="B10117" s="304">
        <v>46261</v>
      </c>
      <c r="C10117" s="15" t="s">
        <v>207</v>
      </c>
      <c r="D10117" s="305" t="s">
        <v>463</v>
      </c>
      <c r="E10117" s="17">
        <v>1</v>
      </c>
      <c r="F10117" s="18">
        <v>3</v>
      </c>
    </row>
    <row r="10118" spans="2:6" ht="16.5" thickBot="1" x14ac:dyDescent="0.3">
      <c r="B10118" s="304">
        <v>46261</v>
      </c>
      <c r="C10118" s="15" t="s">
        <v>213</v>
      </c>
      <c r="D10118" s="305" t="s">
        <v>469</v>
      </c>
      <c r="E10118" s="17">
        <v>1</v>
      </c>
      <c r="F10118" s="18">
        <v>5.8</v>
      </c>
    </row>
    <row r="10119" spans="2:6" ht="16.5" thickBot="1" x14ac:dyDescent="0.3">
      <c r="B10119" s="304">
        <v>46261</v>
      </c>
      <c r="C10119" s="15" t="s">
        <v>215</v>
      </c>
      <c r="D10119" s="305" t="s">
        <v>471</v>
      </c>
      <c r="E10119" s="17">
        <v>3</v>
      </c>
      <c r="F10119" s="18">
        <v>20.399999999999999</v>
      </c>
    </row>
    <row r="10120" spans="2:6" ht="16.5" thickBot="1" x14ac:dyDescent="0.3">
      <c r="B10120" s="304">
        <v>46261</v>
      </c>
      <c r="C10120" s="15" t="s">
        <v>219</v>
      </c>
      <c r="D10120" s="305" t="s">
        <v>475</v>
      </c>
      <c r="E10120" s="17">
        <v>3</v>
      </c>
      <c r="F10120" s="18">
        <v>18.899999999999999</v>
      </c>
    </row>
    <row r="10121" spans="2:6" ht="16.5" thickBot="1" x14ac:dyDescent="0.3">
      <c r="B10121" s="304">
        <v>46261</v>
      </c>
      <c r="C10121" s="15" t="s">
        <v>220</v>
      </c>
      <c r="D10121" s="305" t="s">
        <v>656</v>
      </c>
      <c r="E10121" s="17">
        <v>2</v>
      </c>
      <c r="F10121" s="18">
        <v>11</v>
      </c>
    </row>
    <row r="10122" spans="2:6" ht="16.5" thickBot="1" x14ac:dyDescent="0.3">
      <c r="B10122" s="304">
        <v>46261</v>
      </c>
      <c r="C10122" s="15" t="s">
        <v>225</v>
      </c>
      <c r="D10122" s="305" t="s">
        <v>481</v>
      </c>
      <c r="E10122" s="17">
        <v>1</v>
      </c>
      <c r="F10122" s="18">
        <v>6.3</v>
      </c>
    </row>
    <row r="10123" spans="2:6" ht="16.5" thickBot="1" x14ac:dyDescent="0.3">
      <c r="B10123" s="304">
        <v>46261</v>
      </c>
      <c r="C10123" s="15" t="s">
        <v>226</v>
      </c>
      <c r="D10123" s="305" t="s">
        <v>482</v>
      </c>
      <c r="E10123" s="17">
        <v>1</v>
      </c>
      <c r="F10123" s="18">
        <v>5.8</v>
      </c>
    </row>
    <row r="10124" spans="2:6" ht="16.5" thickBot="1" x14ac:dyDescent="0.3">
      <c r="B10124" s="304">
        <v>46261</v>
      </c>
      <c r="C10124" s="15" t="s">
        <v>231</v>
      </c>
      <c r="D10124" s="305" t="s">
        <v>487</v>
      </c>
      <c r="E10124" s="17">
        <v>7</v>
      </c>
      <c r="F10124" s="18">
        <v>47.6</v>
      </c>
    </row>
    <row r="10125" spans="2:6" ht="16.5" thickBot="1" x14ac:dyDescent="0.3">
      <c r="B10125" s="304">
        <v>46261</v>
      </c>
      <c r="C10125" s="15" t="s">
        <v>232</v>
      </c>
      <c r="D10125" s="305" t="s">
        <v>488</v>
      </c>
      <c r="E10125" s="17">
        <v>2</v>
      </c>
      <c r="F10125" s="18">
        <v>11.6</v>
      </c>
    </row>
    <row r="10126" spans="2:6" ht="16.5" thickBot="1" x14ac:dyDescent="0.3">
      <c r="B10126" s="304">
        <v>46261</v>
      </c>
      <c r="C10126" s="15" t="s">
        <v>233</v>
      </c>
      <c r="D10126" s="305" t="s">
        <v>709</v>
      </c>
      <c r="E10126" s="17">
        <v>1</v>
      </c>
      <c r="F10126" s="18">
        <v>5.5</v>
      </c>
    </row>
    <row r="10127" spans="2:6" ht="16.5" thickBot="1" x14ac:dyDescent="0.3">
      <c r="B10127" s="304">
        <v>46261</v>
      </c>
      <c r="C10127" s="15" t="s">
        <v>200</v>
      </c>
      <c r="D10127" s="305" t="s">
        <v>646</v>
      </c>
      <c r="E10127" s="17">
        <v>1</v>
      </c>
      <c r="F10127" s="18">
        <v>8</v>
      </c>
    </row>
    <row r="10128" spans="2:6" ht="16.5" thickBot="1" x14ac:dyDescent="0.3">
      <c r="B10128" s="304">
        <v>46261</v>
      </c>
      <c r="C10128" s="15">
        <v>10024</v>
      </c>
      <c r="D10128" s="305" t="s">
        <v>672</v>
      </c>
      <c r="E10128" s="17">
        <v>1</v>
      </c>
      <c r="F10128" s="18">
        <v>7.9</v>
      </c>
    </row>
    <row r="10129" spans="2:6" ht="16.5" thickBot="1" x14ac:dyDescent="0.3">
      <c r="B10129" s="304">
        <v>46261</v>
      </c>
      <c r="C10129" s="15" t="s">
        <v>122</v>
      </c>
      <c r="D10129" s="305" t="s">
        <v>650</v>
      </c>
      <c r="E10129" s="17">
        <v>1</v>
      </c>
      <c r="F10129" s="18">
        <v>5.5</v>
      </c>
    </row>
    <row r="10130" spans="2:6" ht="16.5" thickBot="1" x14ac:dyDescent="0.3">
      <c r="B10130" s="304">
        <v>46261</v>
      </c>
      <c r="C10130" s="15" t="s">
        <v>134</v>
      </c>
      <c r="D10130" s="305" t="s">
        <v>390</v>
      </c>
      <c r="E10130" s="17">
        <v>1</v>
      </c>
      <c r="F10130" s="18">
        <v>5.5</v>
      </c>
    </row>
    <row r="10131" spans="2:6" ht="16.5" thickBot="1" x14ac:dyDescent="0.3">
      <c r="B10131" s="304">
        <v>46261</v>
      </c>
      <c r="C10131" s="15">
        <v>10</v>
      </c>
      <c r="D10131" s="305" t="s">
        <v>700</v>
      </c>
      <c r="E10131" s="17">
        <v>2</v>
      </c>
      <c r="F10131" s="18">
        <v>2</v>
      </c>
    </row>
    <row r="10132" spans="2:6" ht="15.75" x14ac:dyDescent="0.25">
      <c r="B10132" s="306">
        <v>46261</v>
      </c>
      <c r="C10132" s="23">
        <v>913</v>
      </c>
      <c r="D10132" s="307" t="s">
        <v>8768</v>
      </c>
      <c r="E10132" s="25">
        <v>1</v>
      </c>
      <c r="F10132" s="26">
        <v>1.5</v>
      </c>
    </row>
    <row r="10133" spans="2:6" ht="16.5" thickBot="1" x14ac:dyDescent="0.3">
      <c r="B10133" s="304">
        <v>46261</v>
      </c>
      <c r="C10133" s="15" t="s">
        <v>103</v>
      </c>
      <c r="D10133" s="305" t="s">
        <v>653</v>
      </c>
      <c r="E10133" s="17">
        <v>1</v>
      </c>
      <c r="F10133" s="18">
        <v>5.8</v>
      </c>
    </row>
    <row r="10134" spans="2:6" ht="16.5" thickBot="1" x14ac:dyDescent="0.3">
      <c r="B10134" s="304">
        <v>46261</v>
      </c>
      <c r="C10134" s="15" t="s">
        <v>108</v>
      </c>
      <c r="D10134" s="305" t="s">
        <v>364</v>
      </c>
      <c r="E10134" s="17">
        <v>1</v>
      </c>
      <c r="F10134" s="18">
        <v>5.5</v>
      </c>
    </row>
    <row r="10135" spans="2:6" ht="16.5" thickBot="1" x14ac:dyDescent="0.3">
      <c r="B10135" s="304">
        <v>46261</v>
      </c>
      <c r="C10135" s="15" t="s">
        <v>111</v>
      </c>
      <c r="D10135" s="305" t="s">
        <v>367</v>
      </c>
      <c r="E10135" s="17">
        <v>1</v>
      </c>
      <c r="F10135" s="18">
        <v>5.8</v>
      </c>
    </row>
    <row r="10136" spans="2:6" ht="16.5" thickBot="1" x14ac:dyDescent="0.3">
      <c r="B10136" s="304">
        <v>46261</v>
      </c>
      <c r="C10136" s="15" t="s">
        <v>127</v>
      </c>
      <c r="D10136" s="305" t="s">
        <v>641</v>
      </c>
      <c r="E10136" s="17">
        <v>1</v>
      </c>
      <c r="F10136" s="18">
        <v>6</v>
      </c>
    </row>
    <row r="10137" spans="2:6" ht="16.5" thickBot="1" x14ac:dyDescent="0.3">
      <c r="B10137" s="304">
        <v>46261</v>
      </c>
      <c r="C10137" s="15" t="s">
        <v>139</v>
      </c>
      <c r="D10137" s="305" t="s">
        <v>395</v>
      </c>
      <c r="E10137" s="17">
        <v>2</v>
      </c>
      <c r="F10137" s="18">
        <v>11</v>
      </c>
    </row>
    <row r="10138" spans="2:6" ht="16.5" thickBot="1" x14ac:dyDescent="0.3">
      <c r="B10138" s="304">
        <v>46261</v>
      </c>
      <c r="C10138" s="15" t="s">
        <v>157</v>
      </c>
      <c r="D10138" s="305" t="s">
        <v>413</v>
      </c>
      <c r="E10138" s="17">
        <v>1</v>
      </c>
      <c r="F10138" s="18">
        <v>6.5</v>
      </c>
    </row>
    <row r="10139" spans="2:6" ht="16.5" thickBot="1" x14ac:dyDescent="0.3">
      <c r="B10139" s="304">
        <v>46261</v>
      </c>
      <c r="C10139" s="15" t="s">
        <v>160</v>
      </c>
      <c r="D10139" s="305" t="s">
        <v>416</v>
      </c>
      <c r="E10139" s="17">
        <v>1</v>
      </c>
      <c r="F10139" s="18">
        <v>5.8</v>
      </c>
    </row>
    <row r="10140" spans="2:6" ht="16.5" thickBot="1" x14ac:dyDescent="0.3">
      <c r="B10140" s="304">
        <v>46261</v>
      </c>
      <c r="C10140" s="15" t="s">
        <v>163</v>
      </c>
      <c r="D10140" s="305" t="s">
        <v>696</v>
      </c>
      <c r="E10140" s="17">
        <v>1</v>
      </c>
      <c r="F10140" s="18">
        <v>5.8</v>
      </c>
    </row>
    <row r="10141" spans="2:6" ht="16.5" thickBot="1" x14ac:dyDescent="0.3">
      <c r="B10141" s="304">
        <v>46261</v>
      </c>
      <c r="C10141" s="15" t="s">
        <v>172</v>
      </c>
      <c r="D10141" s="305" t="s">
        <v>643</v>
      </c>
      <c r="E10141" s="17">
        <v>2</v>
      </c>
      <c r="F10141" s="18">
        <v>11.4</v>
      </c>
    </row>
    <row r="10142" spans="2:6" ht="16.5" thickBot="1" x14ac:dyDescent="0.3">
      <c r="B10142" s="304">
        <v>46261</v>
      </c>
      <c r="C10142" s="15" t="s">
        <v>174</v>
      </c>
      <c r="D10142" s="305" t="s">
        <v>661</v>
      </c>
      <c r="E10142" s="17">
        <v>1</v>
      </c>
      <c r="F10142" s="18">
        <v>5.8</v>
      </c>
    </row>
    <row r="10143" spans="2:6" ht="16.5" thickBot="1" x14ac:dyDescent="0.3">
      <c r="B10143" s="304">
        <v>46261</v>
      </c>
      <c r="C10143" s="15" t="s">
        <v>179</v>
      </c>
      <c r="D10143" s="305" t="s">
        <v>712</v>
      </c>
      <c r="E10143" s="17">
        <v>1</v>
      </c>
      <c r="F10143" s="18">
        <v>5.5</v>
      </c>
    </row>
    <row r="10144" spans="2:6" ht="16.5" thickBot="1" x14ac:dyDescent="0.3">
      <c r="B10144" s="304">
        <v>46261</v>
      </c>
      <c r="C10144" s="15" t="s">
        <v>191</v>
      </c>
      <c r="D10144" s="305" t="s">
        <v>447</v>
      </c>
      <c r="E10144" s="17">
        <v>1</v>
      </c>
      <c r="F10144" s="18">
        <v>5.5</v>
      </c>
    </row>
    <row r="10145" spans="2:6" ht="16.5" thickBot="1" x14ac:dyDescent="0.3">
      <c r="B10145" s="304">
        <v>46261</v>
      </c>
      <c r="C10145" s="15" t="s">
        <v>195</v>
      </c>
      <c r="D10145" s="305" t="s">
        <v>451</v>
      </c>
      <c r="E10145" s="17">
        <v>4</v>
      </c>
      <c r="F10145" s="18">
        <v>23.2</v>
      </c>
    </row>
    <row r="10146" spans="2:6" ht="16.5" thickBot="1" x14ac:dyDescent="0.3">
      <c r="B10146" s="304">
        <v>46261</v>
      </c>
      <c r="C10146" s="15" t="s">
        <v>196</v>
      </c>
      <c r="D10146" s="305" t="s">
        <v>692</v>
      </c>
      <c r="E10146" s="17">
        <v>1</v>
      </c>
      <c r="F10146" s="18">
        <v>6.5</v>
      </c>
    </row>
    <row r="10147" spans="2:6" ht="16.5" thickBot="1" x14ac:dyDescent="0.3">
      <c r="B10147" s="304">
        <v>46261</v>
      </c>
      <c r="C10147" s="15" t="s">
        <v>201</v>
      </c>
      <c r="D10147" s="305" t="s">
        <v>664</v>
      </c>
      <c r="E10147" s="17">
        <v>3</v>
      </c>
      <c r="F10147" s="18">
        <v>17.399999999999999</v>
      </c>
    </row>
    <row r="10148" spans="2:6" ht="16.5" thickBot="1" x14ac:dyDescent="0.3">
      <c r="B10148" s="304">
        <v>46261</v>
      </c>
      <c r="C10148" s="15" t="s">
        <v>205</v>
      </c>
      <c r="D10148" s="305" t="s">
        <v>461</v>
      </c>
      <c r="E10148" s="17">
        <v>2</v>
      </c>
      <c r="F10148" s="18">
        <v>11.4</v>
      </c>
    </row>
    <row r="10149" spans="2:6" ht="16.5" thickBot="1" x14ac:dyDescent="0.3">
      <c r="B10149" s="304">
        <v>46261</v>
      </c>
      <c r="C10149" s="15" t="s">
        <v>213</v>
      </c>
      <c r="D10149" s="305" t="s">
        <v>469</v>
      </c>
      <c r="E10149" s="17">
        <v>1</v>
      </c>
      <c r="F10149" s="18">
        <v>5.8</v>
      </c>
    </row>
    <row r="10150" spans="2:6" ht="16.5" thickBot="1" x14ac:dyDescent="0.3">
      <c r="B10150" s="304">
        <v>46261</v>
      </c>
      <c r="C10150" s="15" t="s">
        <v>215</v>
      </c>
      <c r="D10150" s="305" t="s">
        <v>471</v>
      </c>
      <c r="E10150" s="17">
        <v>2</v>
      </c>
      <c r="F10150" s="18">
        <v>13.6</v>
      </c>
    </row>
    <row r="10151" spans="2:6" ht="16.5" thickBot="1" x14ac:dyDescent="0.3">
      <c r="B10151" s="304">
        <v>46261</v>
      </c>
      <c r="C10151" s="15" t="s">
        <v>216</v>
      </c>
      <c r="D10151" s="305" t="s">
        <v>472</v>
      </c>
      <c r="E10151" s="17">
        <v>2</v>
      </c>
      <c r="F10151" s="18">
        <v>12.6</v>
      </c>
    </row>
    <row r="10152" spans="2:6" ht="16.5" thickBot="1" x14ac:dyDescent="0.3">
      <c r="B10152" s="304">
        <v>46261</v>
      </c>
      <c r="C10152" s="15" t="s">
        <v>218</v>
      </c>
      <c r="D10152" s="305" t="s">
        <v>655</v>
      </c>
      <c r="E10152" s="17">
        <v>1</v>
      </c>
      <c r="F10152" s="18">
        <v>5.5</v>
      </c>
    </row>
    <row r="10153" spans="2:6" ht="16.5" thickBot="1" x14ac:dyDescent="0.3">
      <c r="B10153" s="304">
        <v>46261</v>
      </c>
      <c r="C10153" s="15" t="s">
        <v>219</v>
      </c>
      <c r="D10153" s="305" t="s">
        <v>475</v>
      </c>
      <c r="E10153" s="17">
        <v>5</v>
      </c>
      <c r="F10153" s="18">
        <v>31.5</v>
      </c>
    </row>
    <row r="10154" spans="2:6" ht="16.5" thickBot="1" x14ac:dyDescent="0.3">
      <c r="B10154" s="304">
        <v>46261</v>
      </c>
      <c r="C10154" s="15" t="s">
        <v>225</v>
      </c>
      <c r="D10154" s="305" t="s">
        <v>481</v>
      </c>
      <c r="E10154" s="17">
        <v>2</v>
      </c>
      <c r="F10154" s="18">
        <v>12.6</v>
      </c>
    </row>
    <row r="10155" spans="2:6" ht="16.5" thickBot="1" x14ac:dyDescent="0.3">
      <c r="B10155" s="304">
        <v>46261</v>
      </c>
      <c r="C10155" s="15" t="s">
        <v>226</v>
      </c>
      <c r="D10155" s="305" t="s">
        <v>482</v>
      </c>
      <c r="E10155" s="17">
        <v>3</v>
      </c>
      <c r="F10155" s="18">
        <v>17.399999999999999</v>
      </c>
    </row>
    <row r="10156" spans="2:6" ht="16.5" thickBot="1" x14ac:dyDescent="0.3">
      <c r="B10156" s="304">
        <v>46261</v>
      </c>
      <c r="C10156" s="15" t="s">
        <v>231</v>
      </c>
      <c r="D10156" s="305" t="s">
        <v>487</v>
      </c>
      <c r="E10156" s="17">
        <v>4</v>
      </c>
      <c r="F10156" s="18">
        <v>27.2</v>
      </c>
    </row>
    <row r="10157" spans="2:6" ht="16.5" thickBot="1" x14ac:dyDescent="0.3">
      <c r="B10157" s="304">
        <v>46261</v>
      </c>
      <c r="C10157" s="15" t="s">
        <v>232</v>
      </c>
      <c r="D10157" s="305" t="s">
        <v>488</v>
      </c>
      <c r="E10157" s="17">
        <v>2</v>
      </c>
      <c r="F10157" s="18">
        <v>11.6</v>
      </c>
    </row>
    <row r="10158" spans="2:6" ht="16.5" thickBot="1" x14ac:dyDescent="0.3">
      <c r="B10158" s="304">
        <v>46261</v>
      </c>
      <c r="C10158" s="15" t="s">
        <v>233</v>
      </c>
      <c r="D10158" s="305" t="s">
        <v>709</v>
      </c>
      <c r="E10158" s="17">
        <v>1</v>
      </c>
      <c r="F10158" s="18">
        <v>5.5</v>
      </c>
    </row>
    <row r="10159" spans="2:6" ht="16.5" thickBot="1" x14ac:dyDescent="0.3">
      <c r="B10159" s="304">
        <v>46261</v>
      </c>
      <c r="C10159" s="15" t="s">
        <v>208</v>
      </c>
      <c r="D10159" s="305" t="s">
        <v>464</v>
      </c>
      <c r="E10159" s="17">
        <v>1</v>
      </c>
      <c r="F10159" s="18">
        <v>2.8</v>
      </c>
    </row>
    <row r="10160" spans="2:6" ht="16.5" thickBot="1" x14ac:dyDescent="0.3">
      <c r="B10160" s="304">
        <v>46261</v>
      </c>
      <c r="C10160" s="15" t="s">
        <v>199</v>
      </c>
      <c r="D10160" s="305" t="s">
        <v>674</v>
      </c>
      <c r="E10160" s="17">
        <v>1</v>
      </c>
      <c r="F10160" s="18">
        <v>8.3000000000000007</v>
      </c>
    </row>
    <row r="10161" spans="2:6" ht="16.5" thickBot="1" x14ac:dyDescent="0.3">
      <c r="B10161" s="304">
        <v>46261</v>
      </c>
      <c r="C10161" s="15" t="s">
        <v>200</v>
      </c>
      <c r="D10161" s="305" t="s">
        <v>646</v>
      </c>
      <c r="E10161" s="17">
        <v>1</v>
      </c>
      <c r="F10161" s="18">
        <v>8</v>
      </c>
    </row>
    <row r="10162" spans="2:6" ht="16.5" thickBot="1" x14ac:dyDescent="0.3">
      <c r="B10162" s="304">
        <v>46261</v>
      </c>
      <c r="C10162" s="15">
        <v>10232</v>
      </c>
      <c r="D10162" s="305" t="s">
        <v>767</v>
      </c>
      <c r="E10162" s="17">
        <v>1</v>
      </c>
      <c r="F10162" s="18">
        <v>9</v>
      </c>
    </row>
    <row r="10163" spans="2:6" ht="16.5" thickBot="1" x14ac:dyDescent="0.3">
      <c r="B10163" s="304">
        <v>46261</v>
      </c>
      <c r="C10163" s="15" t="s">
        <v>118</v>
      </c>
      <c r="D10163" s="305" t="s">
        <v>649</v>
      </c>
      <c r="E10163" s="17">
        <v>4</v>
      </c>
      <c r="F10163" s="18">
        <v>22</v>
      </c>
    </row>
    <row r="10164" spans="2:6" ht="16.5" thickBot="1" x14ac:dyDescent="0.3">
      <c r="B10164" s="304">
        <v>46261</v>
      </c>
      <c r="C10164" s="15" t="s">
        <v>120</v>
      </c>
      <c r="D10164" s="305" t="s">
        <v>693</v>
      </c>
      <c r="E10164" s="17">
        <v>2</v>
      </c>
      <c r="F10164" s="18">
        <v>11</v>
      </c>
    </row>
    <row r="10165" spans="2:6" ht="16.5" thickBot="1" x14ac:dyDescent="0.3">
      <c r="B10165" s="304">
        <v>46261</v>
      </c>
      <c r="C10165" s="15" t="s">
        <v>121</v>
      </c>
      <c r="D10165" s="305" t="s">
        <v>658</v>
      </c>
      <c r="E10165" s="17">
        <v>2</v>
      </c>
      <c r="F10165" s="18">
        <v>11</v>
      </c>
    </row>
    <row r="10166" spans="2:6" ht="16.5" thickBot="1" x14ac:dyDescent="0.3">
      <c r="B10166" s="304">
        <v>46261</v>
      </c>
      <c r="C10166" s="15" t="s">
        <v>122</v>
      </c>
      <c r="D10166" s="305" t="s">
        <v>650</v>
      </c>
      <c r="E10166" s="17">
        <v>2</v>
      </c>
      <c r="F10166" s="18">
        <v>11</v>
      </c>
    </row>
    <row r="10167" spans="2:6" ht="16.5" thickBot="1" x14ac:dyDescent="0.3">
      <c r="B10167" s="304">
        <v>46261</v>
      </c>
      <c r="C10167" s="15">
        <v>10009</v>
      </c>
      <c r="D10167" s="305" t="s">
        <v>660</v>
      </c>
      <c r="E10167" s="17">
        <v>1</v>
      </c>
      <c r="F10167" s="18">
        <v>1.5</v>
      </c>
    </row>
    <row r="10168" spans="2:6" ht="15.75" x14ac:dyDescent="0.25">
      <c r="B10168" s="306">
        <v>46261</v>
      </c>
      <c r="C10168" s="23">
        <v>922</v>
      </c>
      <c r="D10168" s="307" t="s">
        <v>8795</v>
      </c>
      <c r="E10168" s="25">
        <v>2</v>
      </c>
      <c r="F10168" s="26">
        <v>4</v>
      </c>
    </row>
    <row r="10169" spans="2:6" ht="16.5" thickBot="1" x14ac:dyDescent="0.3">
      <c r="B10169" s="304">
        <v>46263</v>
      </c>
      <c r="C10169" s="15" t="s">
        <v>110</v>
      </c>
      <c r="D10169" s="305" t="s">
        <v>667</v>
      </c>
      <c r="E10169" s="17">
        <v>3</v>
      </c>
      <c r="F10169" s="18">
        <v>17.399999999999999</v>
      </c>
    </row>
    <row r="10170" spans="2:6" ht="16.5" thickBot="1" x14ac:dyDescent="0.3">
      <c r="B10170" s="304">
        <v>46263</v>
      </c>
      <c r="C10170" s="15" t="s">
        <v>111</v>
      </c>
      <c r="D10170" s="305" t="s">
        <v>367</v>
      </c>
      <c r="E10170" s="17">
        <v>3</v>
      </c>
      <c r="F10170" s="18">
        <v>17.399999999999999</v>
      </c>
    </row>
    <row r="10171" spans="2:6" ht="16.5" thickBot="1" x14ac:dyDescent="0.3">
      <c r="B10171" s="304">
        <v>46263</v>
      </c>
      <c r="C10171" s="15" t="s">
        <v>114</v>
      </c>
      <c r="D10171" s="305" t="s">
        <v>370</v>
      </c>
      <c r="E10171" s="17">
        <v>1</v>
      </c>
      <c r="F10171" s="18">
        <v>5.5</v>
      </c>
    </row>
    <row r="10172" spans="2:6" ht="16.5" thickBot="1" x14ac:dyDescent="0.3">
      <c r="B10172" s="304">
        <v>46263</v>
      </c>
      <c r="C10172" s="15" t="s">
        <v>115</v>
      </c>
      <c r="D10172" s="305" t="s">
        <v>640</v>
      </c>
      <c r="E10172" s="17">
        <v>1</v>
      </c>
      <c r="F10172" s="18">
        <v>5.8</v>
      </c>
    </row>
    <row r="10173" spans="2:6" ht="16.5" thickBot="1" x14ac:dyDescent="0.3">
      <c r="B10173" s="304">
        <v>46263</v>
      </c>
      <c r="C10173" s="15" t="s">
        <v>125</v>
      </c>
      <c r="D10173" s="305" t="s">
        <v>381</v>
      </c>
      <c r="E10173" s="17">
        <v>1</v>
      </c>
      <c r="F10173" s="18">
        <v>5.5</v>
      </c>
    </row>
    <row r="10174" spans="2:6" ht="16.5" thickBot="1" x14ac:dyDescent="0.3">
      <c r="B10174" s="304">
        <v>46263</v>
      </c>
      <c r="C10174" s="15" t="s">
        <v>130</v>
      </c>
      <c r="D10174" s="305" t="s">
        <v>386</v>
      </c>
      <c r="E10174" s="17">
        <v>1</v>
      </c>
      <c r="F10174" s="18">
        <v>5.8</v>
      </c>
    </row>
    <row r="10175" spans="2:6" ht="16.5" thickBot="1" x14ac:dyDescent="0.3">
      <c r="B10175" s="304">
        <v>46263</v>
      </c>
      <c r="C10175" s="15" t="s">
        <v>132</v>
      </c>
      <c r="D10175" s="305" t="s">
        <v>388</v>
      </c>
      <c r="E10175" s="17">
        <v>4</v>
      </c>
      <c r="F10175" s="18">
        <v>23.2</v>
      </c>
    </row>
    <row r="10176" spans="2:6" ht="16.5" thickBot="1" x14ac:dyDescent="0.3">
      <c r="B10176" s="304">
        <v>46263</v>
      </c>
      <c r="C10176" s="15" t="s">
        <v>138</v>
      </c>
      <c r="D10176" s="305" t="s">
        <v>394</v>
      </c>
      <c r="E10176" s="17">
        <v>3</v>
      </c>
      <c r="F10176" s="18">
        <v>16.5</v>
      </c>
    </row>
    <row r="10177" spans="2:6" ht="16.5" thickBot="1" x14ac:dyDescent="0.3">
      <c r="B10177" s="304">
        <v>46263</v>
      </c>
      <c r="C10177" s="15" t="s">
        <v>157</v>
      </c>
      <c r="D10177" s="305" t="s">
        <v>413</v>
      </c>
      <c r="E10177" s="17">
        <v>4</v>
      </c>
      <c r="F10177" s="18">
        <v>26</v>
      </c>
    </row>
    <row r="10178" spans="2:6" ht="16.5" thickBot="1" x14ac:dyDescent="0.3">
      <c r="B10178" s="304">
        <v>46263</v>
      </c>
      <c r="C10178" s="15" t="s">
        <v>163</v>
      </c>
      <c r="D10178" s="305" t="s">
        <v>696</v>
      </c>
      <c r="E10178" s="17">
        <v>2</v>
      </c>
      <c r="F10178" s="18">
        <v>11.6</v>
      </c>
    </row>
    <row r="10179" spans="2:6" ht="16.5" thickBot="1" x14ac:dyDescent="0.3">
      <c r="B10179" s="304">
        <v>46263</v>
      </c>
      <c r="C10179" s="15" t="s">
        <v>171</v>
      </c>
      <c r="D10179" s="305" t="s">
        <v>670</v>
      </c>
      <c r="E10179" s="17">
        <v>1</v>
      </c>
      <c r="F10179" s="18">
        <v>6</v>
      </c>
    </row>
    <row r="10180" spans="2:6" ht="16.5" thickBot="1" x14ac:dyDescent="0.3">
      <c r="B10180" s="304">
        <v>46263</v>
      </c>
      <c r="C10180" s="15" t="s">
        <v>174</v>
      </c>
      <c r="D10180" s="305" t="s">
        <v>661</v>
      </c>
      <c r="E10180" s="17">
        <v>2</v>
      </c>
      <c r="F10180" s="18">
        <v>11.6</v>
      </c>
    </row>
    <row r="10181" spans="2:6" ht="16.5" thickBot="1" x14ac:dyDescent="0.3">
      <c r="B10181" s="304">
        <v>46263</v>
      </c>
      <c r="C10181" s="15" t="s">
        <v>184</v>
      </c>
      <c r="D10181" s="305" t="s">
        <v>440</v>
      </c>
      <c r="E10181" s="17">
        <v>1</v>
      </c>
      <c r="F10181" s="18">
        <v>5.5</v>
      </c>
    </row>
    <row r="10182" spans="2:6" ht="16.5" thickBot="1" x14ac:dyDescent="0.3">
      <c r="B10182" s="304">
        <v>46263</v>
      </c>
      <c r="C10182" s="15" t="s">
        <v>187</v>
      </c>
      <c r="D10182" s="305" t="s">
        <v>443</v>
      </c>
      <c r="E10182" s="17">
        <v>1</v>
      </c>
      <c r="F10182" s="18">
        <v>5.5</v>
      </c>
    </row>
    <row r="10183" spans="2:6" ht="16.5" thickBot="1" x14ac:dyDescent="0.3">
      <c r="B10183" s="304">
        <v>46263</v>
      </c>
      <c r="C10183" s="15" t="s">
        <v>195</v>
      </c>
      <c r="D10183" s="305" t="s">
        <v>451</v>
      </c>
      <c r="E10183" s="17">
        <v>8</v>
      </c>
      <c r="F10183" s="18">
        <v>46.4</v>
      </c>
    </row>
    <row r="10184" spans="2:6" ht="16.5" thickBot="1" x14ac:dyDescent="0.3">
      <c r="B10184" s="304">
        <v>46263</v>
      </c>
      <c r="C10184" s="15" t="s">
        <v>201</v>
      </c>
      <c r="D10184" s="305" t="s">
        <v>664</v>
      </c>
      <c r="E10184" s="17">
        <v>2</v>
      </c>
      <c r="F10184" s="18">
        <v>11.6</v>
      </c>
    </row>
    <row r="10185" spans="2:6" ht="16.5" thickBot="1" x14ac:dyDescent="0.3">
      <c r="B10185" s="304">
        <v>46263</v>
      </c>
      <c r="C10185" s="15" t="s">
        <v>215</v>
      </c>
      <c r="D10185" s="305" t="s">
        <v>471</v>
      </c>
      <c r="E10185" s="17">
        <v>2</v>
      </c>
      <c r="F10185" s="18">
        <v>13.6</v>
      </c>
    </row>
    <row r="10186" spans="2:6" ht="16.5" thickBot="1" x14ac:dyDescent="0.3">
      <c r="B10186" s="304">
        <v>46263</v>
      </c>
      <c r="C10186" s="15" t="s">
        <v>216</v>
      </c>
      <c r="D10186" s="305" t="s">
        <v>472</v>
      </c>
      <c r="E10186" s="17">
        <v>1</v>
      </c>
      <c r="F10186" s="18">
        <v>6.3</v>
      </c>
    </row>
    <row r="10187" spans="2:6" ht="16.5" thickBot="1" x14ac:dyDescent="0.3">
      <c r="B10187" s="304">
        <v>46263</v>
      </c>
      <c r="C10187" s="15" t="s">
        <v>219</v>
      </c>
      <c r="D10187" s="305" t="s">
        <v>475</v>
      </c>
      <c r="E10187" s="17">
        <v>1</v>
      </c>
      <c r="F10187" s="18">
        <v>6.3</v>
      </c>
    </row>
    <row r="10188" spans="2:6" ht="16.5" thickBot="1" x14ac:dyDescent="0.3">
      <c r="B10188" s="304">
        <v>46263</v>
      </c>
      <c r="C10188" s="15" t="s">
        <v>220</v>
      </c>
      <c r="D10188" s="305" t="s">
        <v>656</v>
      </c>
      <c r="E10188" s="17">
        <v>2</v>
      </c>
      <c r="F10188" s="18">
        <v>11</v>
      </c>
    </row>
    <row r="10189" spans="2:6" ht="16.5" thickBot="1" x14ac:dyDescent="0.3">
      <c r="B10189" s="304">
        <v>46263</v>
      </c>
      <c r="C10189" s="15" t="s">
        <v>225</v>
      </c>
      <c r="D10189" s="305" t="s">
        <v>481</v>
      </c>
      <c r="E10189" s="17">
        <v>4</v>
      </c>
      <c r="F10189" s="18">
        <v>25.2</v>
      </c>
    </row>
    <row r="10190" spans="2:6" ht="16.5" thickBot="1" x14ac:dyDescent="0.3">
      <c r="B10190" s="304">
        <v>46263</v>
      </c>
      <c r="C10190" s="15" t="s">
        <v>229</v>
      </c>
      <c r="D10190" s="305" t="s">
        <v>759</v>
      </c>
      <c r="E10190" s="17">
        <v>1</v>
      </c>
      <c r="F10190" s="18">
        <v>6.5</v>
      </c>
    </row>
    <row r="10191" spans="2:6" ht="16.5" thickBot="1" x14ac:dyDescent="0.3">
      <c r="B10191" s="304">
        <v>46263</v>
      </c>
      <c r="C10191" s="15" t="s">
        <v>230</v>
      </c>
      <c r="D10191" s="305" t="s">
        <v>690</v>
      </c>
      <c r="E10191" s="17">
        <v>1</v>
      </c>
      <c r="F10191" s="18">
        <v>6.5</v>
      </c>
    </row>
    <row r="10192" spans="2:6" ht="16.5" thickBot="1" x14ac:dyDescent="0.3">
      <c r="B10192" s="304">
        <v>46263</v>
      </c>
      <c r="C10192" s="15" t="s">
        <v>231</v>
      </c>
      <c r="D10192" s="305" t="s">
        <v>487</v>
      </c>
      <c r="E10192" s="17">
        <v>5</v>
      </c>
      <c r="F10192" s="18">
        <v>34</v>
      </c>
    </row>
    <row r="10193" spans="2:6" ht="16.5" thickBot="1" x14ac:dyDescent="0.3">
      <c r="B10193" s="304">
        <v>46263</v>
      </c>
      <c r="C10193" s="15" t="s">
        <v>232</v>
      </c>
      <c r="D10193" s="305" t="s">
        <v>488</v>
      </c>
      <c r="E10193" s="17">
        <v>2</v>
      </c>
      <c r="F10193" s="18">
        <v>11.6</v>
      </c>
    </row>
    <row r="10194" spans="2:6" ht="16.5" thickBot="1" x14ac:dyDescent="0.3">
      <c r="B10194" s="304">
        <v>46263</v>
      </c>
      <c r="C10194" s="15" t="s">
        <v>234</v>
      </c>
      <c r="D10194" s="305" t="s">
        <v>728</v>
      </c>
      <c r="E10194" s="17">
        <v>1</v>
      </c>
      <c r="F10194" s="18">
        <v>6.8</v>
      </c>
    </row>
    <row r="10195" spans="2:6" ht="16.5" thickBot="1" x14ac:dyDescent="0.3">
      <c r="B10195" s="304">
        <v>46263</v>
      </c>
      <c r="C10195" s="15" t="s">
        <v>208</v>
      </c>
      <c r="D10195" s="305" t="s">
        <v>464</v>
      </c>
      <c r="E10195" s="17">
        <v>5</v>
      </c>
      <c r="F10195" s="18">
        <v>14</v>
      </c>
    </row>
    <row r="10196" spans="2:6" ht="16.5" thickBot="1" x14ac:dyDescent="0.3">
      <c r="B10196" s="304">
        <v>46263</v>
      </c>
      <c r="C10196" s="15" t="s">
        <v>199</v>
      </c>
      <c r="D10196" s="305" t="s">
        <v>674</v>
      </c>
      <c r="E10196" s="17">
        <v>2</v>
      </c>
      <c r="F10196" s="18">
        <v>16.600000000000001</v>
      </c>
    </row>
    <row r="10197" spans="2:6" ht="16.5" thickBot="1" x14ac:dyDescent="0.3">
      <c r="B10197" s="304">
        <v>46263</v>
      </c>
      <c r="C10197" s="15" t="s">
        <v>203</v>
      </c>
      <c r="D10197" s="305" t="s">
        <v>694</v>
      </c>
      <c r="E10197" s="17">
        <v>1</v>
      </c>
      <c r="F10197" s="18">
        <v>8.3000000000000007</v>
      </c>
    </row>
    <row r="10198" spans="2:6" ht="16.5" thickBot="1" x14ac:dyDescent="0.3">
      <c r="B10198" s="304">
        <v>46263</v>
      </c>
      <c r="C10198" s="15">
        <v>10021</v>
      </c>
      <c r="D10198" s="305" t="s">
        <v>663</v>
      </c>
      <c r="E10198" s="17">
        <v>1</v>
      </c>
      <c r="F10198" s="18">
        <v>8.9</v>
      </c>
    </row>
    <row r="10199" spans="2:6" ht="16.5" thickBot="1" x14ac:dyDescent="0.3">
      <c r="B10199" s="304">
        <v>46263</v>
      </c>
      <c r="C10199" s="15">
        <v>10231</v>
      </c>
      <c r="D10199" s="305" t="s">
        <v>769</v>
      </c>
      <c r="E10199" s="17">
        <v>1</v>
      </c>
      <c r="F10199" s="18">
        <v>9</v>
      </c>
    </row>
    <row r="10200" spans="2:6" ht="16.5" thickBot="1" x14ac:dyDescent="0.3">
      <c r="B10200" s="304">
        <v>46263</v>
      </c>
      <c r="C10200" s="15" t="s">
        <v>121</v>
      </c>
      <c r="D10200" s="305" t="s">
        <v>658</v>
      </c>
      <c r="E10200" s="17">
        <v>1</v>
      </c>
      <c r="F10200" s="18">
        <v>5.5</v>
      </c>
    </row>
    <row r="10201" spans="2:6" ht="16.5" thickBot="1" x14ac:dyDescent="0.3">
      <c r="B10201" s="304">
        <v>46263</v>
      </c>
      <c r="C10201" s="15" t="s">
        <v>122</v>
      </c>
      <c r="D10201" s="305" t="s">
        <v>650</v>
      </c>
      <c r="E10201" s="17">
        <v>4</v>
      </c>
      <c r="F10201" s="18">
        <v>22</v>
      </c>
    </row>
    <row r="10202" spans="2:6" ht="16.5" thickBot="1" x14ac:dyDescent="0.3">
      <c r="B10202" s="304">
        <v>46263</v>
      </c>
      <c r="C10202" s="15" t="s">
        <v>140</v>
      </c>
      <c r="D10202" s="305" t="s">
        <v>396</v>
      </c>
      <c r="E10202" s="17">
        <v>2</v>
      </c>
      <c r="F10202" s="18">
        <v>10</v>
      </c>
    </row>
    <row r="10203" spans="2:6" ht="16.5" thickBot="1" x14ac:dyDescent="0.3">
      <c r="B10203" s="304">
        <v>46263</v>
      </c>
      <c r="C10203" s="15">
        <v>10</v>
      </c>
      <c r="D10203" s="305" t="s">
        <v>700</v>
      </c>
      <c r="E10203" s="17">
        <v>3</v>
      </c>
      <c r="F10203" s="18">
        <v>3</v>
      </c>
    </row>
    <row r="10204" spans="2:6" ht="16.5" thickBot="1" x14ac:dyDescent="0.3">
      <c r="B10204" s="304">
        <v>46263</v>
      </c>
      <c r="C10204" s="15">
        <v>10009</v>
      </c>
      <c r="D10204" s="305" t="s">
        <v>660</v>
      </c>
      <c r="E10204" s="17">
        <v>2</v>
      </c>
      <c r="F10204" s="18">
        <v>3</v>
      </c>
    </row>
    <row r="10205" spans="2:6" ht="16.5" thickBot="1" x14ac:dyDescent="0.3">
      <c r="B10205" s="304">
        <v>46263</v>
      </c>
      <c r="C10205" s="15">
        <v>10194</v>
      </c>
      <c r="D10205" s="305" t="s">
        <v>730</v>
      </c>
      <c r="E10205" s="17">
        <v>1</v>
      </c>
      <c r="F10205" s="18">
        <v>1.7</v>
      </c>
    </row>
    <row r="10206" spans="2:6" ht="16.5" thickBot="1" x14ac:dyDescent="0.3">
      <c r="B10206" s="304">
        <v>46263</v>
      </c>
      <c r="C10206" s="15">
        <v>913</v>
      </c>
      <c r="D10206" s="305" t="s">
        <v>8768</v>
      </c>
      <c r="E10206" s="17">
        <v>1</v>
      </c>
      <c r="F10206" s="18">
        <v>1.5</v>
      </c>
    </row>
    <row r="10207" spans="2:6" ht="15.75" x14ac:dyDescent="0.25">
      <c r="B10207" s="306">
        <v>46263</v>
      </c>
      <c r="C10207" s="23">
        <v>922</v>
      </c>
      <c r="D10207" s="307" t="s">
        <v>8795</v>
      </c>
      <c r="E10207" s="25">
        <v>1</v>
      </c>
      <c r="F10207" s="26">
        <v>2</v>
      </c>
    </row>
    <row r="10208" spans="2:6" ht="16.5" thickBot="1" x14ac:dyDescent="0.3">
      <c r="B10208" s="304">
        <v>46263</v>
      </c>
      <c r="C10208" s="15" t="s">
        <v>107</v>
      </c>
      <c r="D10208" s="305" t="s">
        <v>705</v>
      </c>
      <c r="E10208" s="17">
        <v>1</v>
      </c>
      <c r="F10208" s="18">
        <v>5.2</v>
      </c>
    </row>
    <row r="10209" spans="2:6" ht="16.5" thickBot="1" x14ac:dyDescent="0.3">
      <c r="B10209" s="304">
        <v>46263</v>
      </c>
      <c r="C10209" s="15" t="s">
        <v>110</v>
      </c>
      <c r="D10209" s="305" t="s">
        <v>667</v>
      </c>
      <c r="E10209" s="17">
        <v>1</v>
      </c>
      <c r="F10209" s="18">
        <v>5.8</v>
      </c>
    </row>
    <row r="10210" spans="2:6" ht="16.5" thickBot="1" x14ac:dyDescent="0.3">
      <c r="B10210" s="304">
        <v>46263</v>
      </c>
      <c r="C10210" s="15" t="s">
        <v>111</v>
      </c>
      <c r="D10210" s="305" t="s">
        <v>367</v>
      </c>
      <c r="E10210" s="17">
        <v>2</v>
      </c>
      <c r="F10210" s="18">
        <v>11.6</v>
      </c>
    </row>
    <row r="10211" spans="2:6" ht="16.5" thickBot="1" x14ac:dyDescent="0.3">
      <c r="B10211" s="304">
        <v>46263</v>
      </c>
      <c r="C10211" s="15" t="s">
        <v>114</v>
      </c>
      <c r="D10211" s="305" t="s">
        <v>370</v>
      </c>
      <c r="E10211" s="17">
        <v>1</v>
      </c>
      <c r="F10211" s="18">
        <v>5.5</v>
      </c>
    </row>
    <row r="10212" spans="2:6" ht="16.5" thickBot="1" x14ac:dyDescent="0.3">
      <c r="B10212" s="304">
        <v>46263</v>
      </c>
      <c r="C10212" s="15" t="s">
        <v>115</v>
      </c>
      <c r="D10212" s="305" t="s">
        <v>640</v>
      </c>
      <c r="E10212" s="17">
        <v>1</v>
      </c>
      <c r="F10212" s="18">
        <v>5.8</v>
      </c>
    </row>
    <row r="10213" spans="2:6" ht="16.5" thickBot="1" x14ac:dyDescent="0.3">
      <c r="B10213" s="304">
        <v>46263</v>
      </c>
      <c r="C10213" s="15" t="s">
        <v>125</v>
      </c>
      <c r="D10213" s="305" t="s">
        <v>381</v>
      </c>
      <c r="E10213" s="17">
        <v>2</v>
      </c>
      <c r="F10213" s="18">
        <v>11</v>
      </c>
    </row>
    <row r="10214" spans="2:6" ht="16.5" thickBot="1" x14ac:dyDescent="0.3">
      <c r="B10214" s="304">
        <v>46263</v>
      </c>
      <c r="C10214" s="15" t="s">
        <v>132</v>
      </c>
      <c r="D10214" s="305" t="s">
        <v>388</v>
      </c>
      <c r="E10214" s="17">
        <v>1</v>
      </c>
      <c r="F10214" s="18">
        <v>5.8</v>
      </c>
    </row>
    <row r="10215" spans="2:6" ht="16.5" thickBot="1" x14ac:dyDescent="0.3">
      <c r="B10215" s="304">
        <v>46263</v>
      </c>
      <c r="C10215" s="15" t="s">
        <v>138</v>
      </c>
      <c r="D10215" s="305" t="s">
        <v>394</v>
      </c>
      <c r="E10215" s="17">
        <v>2</v>
      </c>
      <c r="F10215" s="18">
        <v>11</v>
      </c>
    </row>
    <row r="10216" spans="2:6" ht="16.5" thickBot="1" x14ac:dyDescent="0.3">
      <c r="B10216" s="304">
        <v>46263</v>
      </c>
      <c r="C10216" s="15" t="s">
        <v>139</v>
      </c>
      <c r="D10216" s="305" t="s">
        <v>395</v>
      </c>
      <c r="E10216" s="17">
        <v>1</v>
      </c>
      <c r="F10216" s="18">
        <v>5.5</v>
      </c>
    </row>
    <row r="10217" spans="2:6" ht="16.5" thickBot="1" x14ac:dyDescent="0.3">
      <c r="B10217" s="304">
        <v>46263</v>
      </c>
      <c r="C10217" s="15" t="s">
        <v>157</v>
      </c>
      <c r="D10217" s="305" t="s">
        <v>413</v>
      </c>
      <c r="E10217" s="17">
        <v>3</v>
      </c>
      <c r="F10217" s="18">
        <v>19.5</v>
      </c>
    </row>
    <row r="10218" spans="2:6" ht="16.5" thickBot="1" x14ac:dyDescent="0.3">
      <c r="B10218" s="304">
        <v>46263</v>
      </c>
      <c r="C10218" s="15" t="s">
        <v>169</v>
      </c>
      <c r="D10218" s="305" t="s">
        <v>425</v>
      </c>
      <c r="E10218" s="17">
        <v>1</v>
      </c>
      <c r="F10218" s="18">
        <v>6.3</v>
      </c>
    </row>
    <row r="10219" spans="2:6" ht="16.5" thickBot="1" x14ac:dyDescent="0.3">
      <c r="B10219" s="304">
        <v>46263</v>
      </c>
      <c r="C10219" s="15" t="s">
        <v>172</v>
      </c>
      <c r="D10219" s="305" t="s">
        <v>643</v>
      </c>
      <c r="E10219" s="17">
        <v>1</v>
      </c>
      <c r="F10219" s="18">
        <v>5.7</v>
      </c>
    </row>
    <row r="10220" spans="2:6" ht="16.5" thickBot="1" x14ac:dyDescent="0.3">
      <c r="B10220" s="304">
        <v>46263</v>
      </c>
      <c r="C10220" s="15" t="s">
        <v>184</v>
      </c>
      <c r="D10220" s="305" t="s">
        <v>440</v>
      </c>
      <c r="E10220" s="17">
        <v>2</v>
      </c>
      <c r="F10220" s="18">
        <v>11</v>
      </c>
    </row>
    <row r="10221" spans="2:6" ht="16.5" thickBot="1" x14ac:dyDescent="0.3">
      <c r="B10221" s="304">
        <v>46263</v>
      </c>
      <c r="C10221" s="15" t="s">
        <v>194</v>
      </c>
      <c r="D10221" s="305" t="s">
        <v>450</v>
      </c>
      <c r="E10221" s="17">
        <v>1</v>
      </c>
      <c r="F10221" s="18">
        <v>6.8</v>
      </c>
    </row>
    <row r="10222" spans="2:6" ht="16.5" thickBot="1" x14ac:dyDescent="0.3">
      <c r="B10222" s="304">
        <v>46263</v>
      </c>
      <c r="C10222" s="15" t="s">
        <v>195</v>
      </c>
      <c r="D10222" s="305" t="s">
        <v>451</v>
      </c>
      <c r="E10222" s="17">
        <v>8</v>
      </c>
      <c r="F10222" s="18">
        <v>46.4</v>
      </c>
    </row>
    <row r="10223" spans="2:6" ht="16.5" thickBot="1" x14ac:dyDescent="0.3">
      <c r="B10223" s="304">
        <v>46263</v>
      </c>
      <c r="C10223" s="15" t="s">
        <v>201</v>
      </c>
      <c r="D10223" s="305" t="s">
        <v>664</v>
      </c>
      <c r="E10223" s="17">
        <v>1</v>
      </c>
      <c r="F10223" s="18">
        <v>5.8</v>
      </c>
    </row>
    <row r="10224" spans="2:6" ht="16.5" thickBot="1" x14ac:dyDescent="0.3">
      <c r="B10224" s="304">
        <v>46263</v>
      </c>
      <c r="C10224" s="15" t="s">
        <v>213</v>
      </c>
      <c r="D10224" s="305" t="s">
        <v>469</v>
      </c>
      <c r="E10224" s="17">
        <v>1</v>
      </c>
      <c r="F10224" s="18">
        <v>5.8</v>
      </c>
    </row>
    <row r="10225" spans="2:6" ht="16.5" thickBot="1" x14ac:dyDescent="0.3">
      <c r="B10225" s="304">
        <v>46263</v>
      </c>
      <c r="C10225" s="15" t="s">
        <v>215</v>
      </c>
      <c r="D10225" s="305" t="s">
        <v>471</v>
      </c>
      <c r="E10225" s="17">
        <v>3</v>
      </c>
      <c r="F10225" s="18">
        <v>20.399999999999999</v>
      </c>
    </row>
    <row r="10226" spans="2:6" ht="16.5" thickBot="1" x14ac:dyDescent="0.3">
      <c r="B10226" s="304">
        <v>46263</v>
      </c>
      <c r="C10226" s="15" t="s">
        <v>218</v>
      </c>
      <c r="D10226" s="305" t="s">
        <v>655</v>
      </c>
      <c r="E10226" s="17">
        <v>3</v>
      </c>
      <c r="F10226" s="18">
        <v>16.5</v>
      </c>
    </row>
    <row r="10227" spans="2:6" ht="16.5" thickBot="1" x14ac:dyDescent="0.3">
      <c r="B10227" s="304">
        <v>46263</v>
      </c>
      <c r="C10227" s="15" t="s">
        <v>219</v>
      </c>
      <c r="D10227" s="305" t="s">
        <v>475</v>
      </c>
      <c r="E10227" s="17">
        <v>4</v>
      </c>
      <c r="F10227" s="18">
        <v>25.2</v>
      </c>
    </row>
    <row r="10228" spans="2:6" ht="16.5" thickBot="1" x14ac:dyDescent="0.3">
      <c r="B10228" s="304">
        <v>46263</v>
      </c>
      <c r="C10228" s="15" t="s">
        <v>220</v>
      </c>
      <c r="D10228" s="305" t="s">
        <v>656</v>
      </c>
      <c r="E10228" s="17">
        <v>1</v>
      </c>
      <c r="F10228" s="18">
        <v>5.5</v>
      </c>
    </row>
    <row r="10229" spans="2:6" ht="16.5" thickBot="1" x14ac:dyDescent="0.3">
      <c r="B10229" s="304">
        <v>46263</v>
      </c>
      <c r="C10229" s="15" t="s">
        <v>225</v>
      </c>
      <c r="D10229" s="305" t="s">
        <v>481</v>
      </c>
      <c r="E10229" s="17">
        <v>1</v>
      </c>
      <c r="F10229" s="18">
        <v>6.3</v>
      </c>
    </row>
    <row r="10230" spans="2:6" ht="16.5" thickBot="1" x14ac:dyDescent="0.3">
      <c r="B10230" s="304">
        <v>46263</v>
      </c>
      <c r="C10230" s="15" t="s">
        <v>231</v>
      </c>
      <c r="D10230" s="305" t="s">
        <v>487</v>
      </c>
      <c r="E10230" s="17">
        <v>7</v>
      </c>
      <c r="F10230" s="18">
        <v>47.6</v>
      </c>
    </row>
    <row r="10231" spans="2:6" ht="16.5" thickBot="1" x14ac:dyDescent="0.3">
      <c r="B10231" s="304">
        <v>46263</v>
      </c>
      <c r="C10231" s="15" t="s">
        <v>206</v>
      </c>
      <c r="D10231" s="305" t="s">
        <v>462</v>
      </c>
      <c r="E10231" s="17">
        <v>1</v>
      </c>
      <c r="F10231" s="18">
        <v>3.1</v>
      </c>
    </row>
    <row r="10232" spans="2:6" ht="16.5" thickBot="1" x14ac:dyDescent="0.3">
      <c r="B10232" s="304">
        <v>46263</v>
      </c>
      <c r="C10232" s="15">
        <v>10232</v>
      </c>
      <c r="D10232" s="305" t="s">
        <v>767</v>
      </c>
      <c r="E10232" s="17">
        <v>1</v>
      </c>
      <c r="F10232" s="18">
        <v>9</v>
      </c>
    </row>
    <row r="10233" spans="2:6" ht="16.5" thickBot="1" x14ac:dyDescent="0.3">
      <c r="B10233" s="304">
        <v>46263</v>
      </c>
      <c r="C10233" s="15">
        <v>10233</v>
      </c>
      <c r="D10233" s="305" t="s">
        <v>752</v>
      </c>
      <c r="E10233" s="17">
        <v>1</v>
      </c>
      <c r="F10233" s="18">
        <v>9</v>
      </c>
    </row>
    <row r="10234" spans="2:6" ht="16.5" thickBot="1" x14ac:dyDescent="0.3">
      <c r="B10234" s="304">
        <v>46263</v>
      </c>
      <c r="C10234" s="15" t="s">
        <v>118</v>
      </c>
      <c r="D10234" s="305" t="s">
        <v>649</v>
      </c>
      <c r="E10234" s="17">
        <v>1</v>
      </c>
      <c r="F10234" s="18">
        <v>5.5</v>
      </c>
    </row>
    <row r="10235" spans="2:6" ht="16.5" thickBot="1" x14ac:dyDescent="0.3">
      <c r="B10235" s="304">
        <v>46263</v>
      </c>
      <c r="C10235" s="15" t="s">
        <v>119</v>
      </c>
      <c r="D10235" s="305" t="s">
        <v>657</v>
      </c>
      <c r="E10235" s="17">
        <v>3</v>
      </c>
      <c r="F10235" s="18">
        <v>16.5</v>
      </c>
    </row>
    <row r="10236" spans="2:6" ht="16.5" thickBot="1" x14ac:dyDescent="0.3">
      <c r="B10236" s="304">
        <v>46263</v>
      </c>
      <c r="C10236" s="15" t="s">
        <v>122</v>
      </c>
      <c r="D10236" s="305" t="s">
        <v>650</v>
      </c>
      <c r="E10236" s="17">
        <v>4</v>
      </c>
      <c r="F10236" s="18">
        <v>22</v>
      </c>
    </row>
    <row r="10237" spans="2:6" ht="16.5" thickBot="1" x14ac:dyDescent="0.3">
      <c r="B10237" s="304">
        <v>46263</v>
      </c>
      <c r="C10237" s="15" t="s">
        <v>123</v>
      </c>
      <c r="D10237" s="305" t="s">
        <v>651</v>
      </c>
      <c r="E10237" s="17">
        <v>10</v>
      </c>
      <c r="F10237" s="18">
        <v>55</v>
      </c>
    </row>
    <row r="10238" spans="2:6" ht="16.5" thickBot="1" x14ac:dyDescent="0.3">
      <c r="B10238" s="304">
        <v>46263</v>
      </c>
      <c r="C10238" s="15" t="s">
        <v>140</v>
      </c>
      <c r="D10238" s="305" t="s">
        <v>396</v>
      </c>
      <c r="E10238" s="17">
        <v>1</v>
      </c>
      <c r="F10238" s="18">
        <v>5</v>
      </c>
    </row>
    <row r="10239" spans="2:6" ht="16.5" thickBot="1" x14ac:dyDescent="0.3">
      <c r="B10239" s="304">
        <v>46263</v>
      </c>
      <c r="C10239" s="15">
        <v>10</v>
      </c>
      <c r="D10239" s="305" t="s">
        <v>700</v>
      </c>
      <c r="E10239" s="17">
        <v>2</v>
      </c>
      <c r="F10239" s="18">
        <v>2</v>
      </c>
    </row>
    <row r="10240" spans="2:6" ht="16.5" thickBot="1" x14ac:dyDescent="0.3">
      <c r="B10240" s="304">
        <v>46263</v>
      </c>
      <c r="C10240" s="15">
        <v>10009</v>
      </c>
      <c r="D10240" s="305" t="s">
        <v>660</v>
      </c>
      <c r="E10240" s="17">
        <v>1</v>
      </c>
      <c r="F10240" s="18">
        <v>1.5</v>
      </c>
    </row>
    <row r="10241" spans="2:6" ht="16.5" thickBot="1" x14ac:dyDescent="0.3">
      <c r="B10241" s="304">
        <v>46263</v>
      </c>
      <c r="C10241" s="15">
        <v>10194</v>
      </c>
      <c r="D10241" s="305" t="s">
        <v>730</v>
      </c>
      <c r="E10241" s="17">
        <v>1</v>
      </c>
      <c r="F10241" s="18">
        <v>1.7</v>
      </c>
    </row>
    <row r="10242" spans="2:6" ht="15.75" x14ac:dyDescent="0.25">
      <c r="B10242" s="306">
        <v>46263</v>
      </c>
      <c r="C10242" s="23">
        <v>913</v>
      </c>
      <c r="D10242" s="307" t="s">
        <v>8768</v>
      </c>
      <c r="E10242" s="25">
        <v>1</v>
      </c>
      <c r="F10242" s="26">
        <v>1.5</v>
      </c>
    </row>
    <row r="10243" spans="2:6" ht="16.5" thickBot="1" x14ac:dyDescent="0.3">
      <c r="B10243" s="304">
        <v>46264</v>
      </c>
      <c r="C10243" s="15" t="s">
        <v>103</v>
      </c>
      <c r="D10243" s="305" t="s">
        <v>653</v>
      </c>
      <c r="E10243" s="17">
        <v>1</v>
      </c>
      <c r="F10243" s="18">
        <v>5.8</v>
      </c>
    </row>
    <row r="10244" spans="2:6" ht="16.5" thickBot="1" x14ac:dyDescent="0.3">
      <c r="B10244" s="304">
        <v>46264</v>
      </c>
      <c r="C10244" s="15" t="s">
        <v>104</v>
      </c>
      <c r="D10244" s="305" t="s">
        <v>360</v>
      </c>
      <c r="E10244" s="17">
        <v>1</v>
      </c>
      <c r="F10244" s="18">
        <v>5.8</v>
      </c>
    </row>
    <row r="10245" spans="2:6" ht="16.5" thickBot="1" x14ac:dyDescent="0.3">
      <c r="B10245" s="304">
        <v>46264</v>
      </c>
      <c r="C10245" s="15" t="s">
        <v>107</v>
      </c>
      <c r="D10245" s="305" t="s">
        <v>705</v>
      </c>
      <c r="E10245" s="17">
        <v>1</v>
      </c>
      <c r="F10245" s="18">
        <v>5.2</v>
      </c>
    </row>
    <row r="10246" spans="2:6" ht="16.5" thickBot="1" x14ac:dyDescent="0.3">
      <c r="B10246" s="304">
        <v>46264</v>
      </c>
      <c r="C10246" s="15" t="s">
        <v>109</v>
      </c>
      <c r="D10246" s="305" t="s">
        <v>724</v>
      </c>
      <c r="E10246" s="17">
        <v>2</v>
      </c>
      <c r="F10246" s="18">
        <v>11.6</v>
      </c>
    </row>
    <row r="10247" spans="2:6" ht="16.5" thickBot="1" x14ac:dyDescent="0.3">
      <c r="B10247" s="304">
        <v>46264</v>
      </c>
      <c r="C10247" s="15" t="s">
        <v>114</v>
      </c>
      <c r="D10247" s="305" t="s">
        <v>370</v>
      </c>
      <c r="E10247" s="17">
        <v>1</v>
      </c>
      <c r="F10247" s="18">
        <v>5.5</v>
      </c>
    </row>
    <row r="10248" spans="2:6" ht="16.5" thickBot="1" x14ac:dyDescent="0.3">
      <c r="B10248" s="304">
        <v>46264</v>
      </c>
      <c r="C10248" s="15" t="s">
        <v>125</v>
      </c>
      <c r="D10248" s="305" t="s">
        <v>381</v>
      </c>
      <c r="E10248" s="17">
        <v>1</v>
      </c>
      <c r="F10248" s="18">
        <v>5.5</v>
      </c>
    </row>
    <row r="10249" spans="2:6" ht="16.5" thickBot="1" x14ac:dyDescent="0.3">
      <c r="B10249" s="304">
        <v>46264</v>
      </c>
      <c r="C10249" s="15" t="s">
        <v>127</v>
      </c>
      <c r="D10249" s="305" t="s">
        <v>641</v>
      </c>
      <c r="E10249" s="17">
        <v>1</v>
      </c>
      <c r="F10249" s="18">
        <v>6</v>
      </c>
    </row>
    <row r="10250" spans="2:6" ht="16.5" thickBot="1" x14ac:dyDescent="0.3">
      <c r="B10250" s="304">
        <v>46264</v>
      </c>
      <c r="C10250" s="15" t="s">
        <v>130</v>
      </c>
      <c r="D10250" s="305" t="s">
        <v>386</v>
      </c>
      <c r="E10250" s="17">
        <v>1</v>
      </c>
      <c r="F10250" s="18">
        <v>5.8</v>
      </c>
    </row>
    <row r="10251" spans="2:6" ht="16.5" thickBot="1" x14ac:dyDescent="0.3">
      <c r="B10251" s="304">
        <v>46264</v>
      </c>
      <c r="C10251" s="15" t="s">
        <v>138</v>
      </c>
      <c r="D10251" s="305" t="s">
        <v>394</v>
      </c>
      <c r="E10251" s="17">
        <v>1</v>
      </c>
      <c r="F10251" s="18">
        <v>5.5</v>
      </c>
    </row>
    <row r="10252" spans="2:6" ht="16.5" thickBot="1" x14ac:dyDescent="0.3">
      <c r="B10252" s="304">
        <v>46264</v>
      </c>
      <c r="C10252" s="15" t="s">
        <v>157</v>
      </c>
      <c r="D10252" s="305" t="s">
        <v>413</v>
      </c>
      <c r="E10252" s="17">
        <v>3</v>
      </c>
      <c r="F10252" s="18">
        <v>19.5</v>
      </c>
    </row>
    <row r="10253" spans="2:6" ht="16.5" thickBot="1" x14ac:dyDescent="0.3">
      <c r="B10253" s="304">
        <v>46264</v>
      </c>
      <c r="C10253" s="15" t="s">
        <v>160</v>
      </c>
      <c r="D10253" s="305" t="s">
        <v>416</v>
      </c>
      <c r="E10253" s="17">
        <v>3</v>
      </c>
      <c r="F10253" s="18">
        <v>17.399999999999999</v>
      </c>
    </row>
    <row r="10254" spans="2:6" ht="16.5" thickBot="1" x14ac:dyDescent="0.3">
      <c r="B10254" s="304">
        <v>46264</v>
      </c>
      <c r="C10254" s="15" t="s">
        <v>163</v>
      </c>
      <c r="D10254" s="305" t="s">
        <v>696</v>
      </c>
      <c r="E10254" s="17">
        <v>2</v>
      </c>
      <c r="F10254" s="18">
        <v>11.6</v>
      </c>
    </row>
    <row r="10255" spans="2:6" ht="16.5" thickBot="1" x14ac:dyDescent="0.3">
      <c r="B10255" s="304">
        <v>46264</v>
      </c>
      <c r="C10255" s="15" t="s">
        <v>169</v>
      </c>
      <c r="D10255" s="305" t="s">
        <v>425</v>
      </c>
      <c r="E10255" s="17">
        <v>1</v>
      </c>
      <c r="F10255" s="18">
        <v>6.3</v>
      </c>
    </row>
    <row r="10256" spans="2:6" ht="16.5" thickBot="1" x14ac:dyDescent="0.3">
      <c r="B10256" s="304">
        <v>46264</v>
      </c>
      <c r="C10256" s="15" t="s">
        <v>171</v>
      </c>
      <c r="D10256" s="305" t="s">
        <v>670</v>
      </c>
      <c r="E10256" s="17">
        <v>1</v>
      </c>
      <c r="F10256" s="18">
        <v>6</v>
      </c>
    </row>
    <row r="10257" spans="2:6" ht="16.5" thickBot="1" x14ac:dyDescent="0.3">
      <c r="B10257" s="304">
        <v>46264</v>
      </c>
      <c r="C10257" s="15" t="s">
        <v>179</v>
      </c>
      <c r="D10257" s="305" t="s">
        <v>712</v>
      </c>
      <c r="E10257" s="17">
        <v>1</v>
      </c>
      <c r="F10257" s="18">
        <v>5.5</v>
      </c>
    </row>
    <row r="10258" spans="2:6" ht="16.5" thickBot="1" x14ac:dyDescent="0.3">
      <c r="B10258" s="304">
        <v>46264</v>
      </c>
      <c r="C10258" s="15" t="s">
        <v>184</v>
      </c>
      <c r="D10258" s="305" t="s">
        <v>440</v>
      </c>
      <c r="E10258" s="17">
        <v>3</v>
      </c>
      <c r="F10258" s="18">
        <v>16.5</v>
      </c>
    </row>
    <row r="10259" spans="2:6" ht="16.5" thickBot="1" x14ac:dyDescent="0.3">
      <c r="B10259" s="304">
        <v>46264</v>
      </c>
      <c r="C10259" s="15" t="s">
        <v>187</v>
      </c>
      <c r="D10259" s="305" t="s">
        <v>443</v>
      </c>
      <c r="E10259" s="17">
        <v>1</v>
      </c>
      <c r="F10259" s="18">
        <v>5.5</v>
      </c>
    </row>
    <row r="10260" spans="2:6" ht="16.5" thickBot="1" x14ac:dyDescent="0.3">
      <c r="B10260" s="304">
        <v>46264</v>
      </c>
      <c r="C10260" s="15" t="s">
        <v>191</v>
      </c>
      <c r="D10260" s="305" t="s">
        <v>447</v>
      </c>
      <c r="E10260" s="17">
        <v>1</v>
      </c>
      <c r="F10260" s="18">
        <v>5.5</v>
      </c>
    </row>
    <row r="10261" spans="2:6" ht="16.5" thickBot="1" x14ac:dyDescent="0.3">
      <c r="B10261" s="304">
        <v>46264</v>
      </c>
      <c r="C10261" s="15" t="s">
        <v>193</v>
      </c>
      <c r="D10261" s="305" t="s">
        <v>449</v>
      </c>
      <c r="E10261" s="17">
        <v>1</v>
      </c>
      <c r="F10261" s="18">
        <v>6.8</v>
      </c>
    </row>
    <row r="10262" spans="2:6" ht="16.5" thickBot="1" x14ac:dyDescent="0.3">
      <c r="B10262" s="304">
        <v>46264</v>
      </c>
      <c r="C10262" s="15" t="s">
        <v>195</v>
      </c>
      <c r="D10262" s="305" t="s">
        <v>451</v>
      </c>
      <c r="E10262" s="17">
        <v>17</v>
      </c>
      <c r="F10262" s="18">
        <v>98.6</v>
      </c>
    </row>
    <row r="10263" spans="2:6" ht="16.5" thickBot="1" x14ac:dyDescent="0.3">
      <c r="B10263" s="304">
        <v>46264</v>
      </c>
      <c r="C10263" s="15" t="s">
        <v>205</v>
      </c>
      <c r="D10263" s="305" t="s">
        <v>461</v>
      </c>
      <c r="E10263" s="17">
        <v>2</v>
      </c>
      <c r="F10263" s="18">
        <v>11.4</v>
      </c>
    </row>
    <row r="10264" spans="2:6" ht="32.25" thickBot="1" x14ac:dyDescent="0.3">
      <c r="B10264" s="304">
        <v>46264</v>
      </c>
      <c r="C10264" s="15" t="s">
        <v>207</v>
      </c>
      <c r="D10264" s="305" t="s">
        <v>463</v>
      </c>
      <c r="E10264" s="17">
        <v>1</v>
      </c>
      <c r="F10264" s="18">
        <v>3</v>
      </c>
    </row>
    <row r="10265" spans="2:6" ht="16.5" thickBot="1" x14ac:dyDescent="0.3">
      <c r="B10265" s="304">
        <v>46264</v>
      </c>
      <c r="C10265" s="15" t="s">
        <v>215</v>
      </c>
      <c r="D10265" s="305" t="s">
        <v>471</v>
      </c>
      <c r="E10265" s="17">
        <v>4</v>
      </c>
      <c r="F10265" s="18">
        <v>27.2</v>
      </c>
    </row>
    <row r="10266" spans="2:6" ht="16.5" thickBot="1" x14ac:dyDescent="0.3">
      <c r="B10266" s="304">
        <v>46264</v>
      </c>
      <c r="C10266" s="15" t="s">
        <v>216</v>
      </c>
      <c r="D10266" s="305" t="s">
        <v>472</v>
      </c>
      <c r="E10266" s="17">
        <v>1</v>
      </c>
      <c r="F10266" s="18">
        <v>6.3</v>
      </c>
    </row>
    <row r="10267" spans="2:6" ht="16.5" thickBot="1" x14ac:dyDescent="0.3">
      <c r="B10267" s="304">
        <v>46264</v>
      </c>
      <c r="C10267" s="15" t="s">
        <v>218</v>
      </c>
      <c r="D10267" s="305" t="s">
        <v>655</v>
      </c>
      <c r="E10267" s="17">
        <v>1</v>
      </c>
      <c r="F10267" s="18">
        <v>5.5</v>
      </c>
    </row>
    <row r="10268" spans="2:6" ht="16.5" thickBot="1" x14ac:dyDescent="0.3">
      <c r="B10268" s="304">
        <v>46264</v>
      </c>
      <c r="C10268" s="15" t="s">
        <v>219</v>
      </c>
      <c r="D10268" s="305" t="s">
        <v>475</v>
      </c>
      <c r="E10268" s="17">
        <v>5</v>
      </c>
      <c r="F10268" s="18">
        <v>31.5</v>
      </c>
    </row>
    <row r="10269" spans="2:6" ht="16.5" thickBot="1" x14ac:dyDescent="0.3">
      <c r="B10269" s="304">
        <v>46264</v>
      </c>
      <c r="C10269" s="15" t="s">
        <v>220</v>
      </c>
      <c r="D10269" s="305" t="s">
        <v>656</v>
      </c>
      <c r="E10269" s="17">
        <v>4</v>
      </c>
      <c r="F10269" s="18">
        <v>22</v>
      </c>
    </row>
    <row r="10270" spans="2:6" ht="16.5" thickBot="1" x14ac:dyDescent="0.3">
      <c r="B10270" s="304">
        <v>46264</v>
      </c>
      <c r="C10270" s="15" t="s">
        <v>221</v>
      </c>
      <c r="D10270" s="305" t="s">
        <v>477</v>
      </c>
      <c r="E10270" s="17">
        <v>1</v>
      </c>
      <c r="F10270" s="18">
        <v>6</v>
      </c>
    </row>
    <row r="10271" spans="2:6" ht="16.5" thickBot="1" x14ac:dyDescent="0.3">
      <c r="B10271" s="304">
        <v>46264</v>
      </c>
      <c r="C10271" s="15" t="s">
        <v>226</v>
      </c>
      <c r="D10271" s="305" t="s">
        <v>482</v>
      </c>
      <c r="E10271" s="17">
        <v>1</v>
      </c>
      <c r="F10271" s="18">
        <v>5.8</v>
      </c>
    </row>
    <row r="10272" spans="2:6" ht="16.5" thickBot="1" x14ac:dyDescent="0.3">
      <c r="B10272" s="304">
        <v>46264</v>
      </c>
      <c r="C10272" s="15" t="s">
        <v>229</v>
      </c>
      <c r="D10272" s="305" t="s">
        <v>759</v>
      </c>
      <c r="E10272" s="17">
        <v>1</v>
      </c>
      <c r="F10272" s="18">
        <v>6.5</v>
      </c>
    </row>
    <row r="10273" spans="2:6" ht="16.5" thickBot="1" x14ac:dyDescent="0.3">
      <c r="B10273" s="304">
        <v>46264</v>
      </c>
      <c r="C10273" s="15" t="s">
        <v>231</v>
      </c>
      <c r="D10273" s="305" t="s">
        <v>487</v>
      </c>
      <c r="E10273" s="17">
        <v>5</v>
      </c>
      <c r="F10273" s="18">
        <v>34</v>
      </c>
    </row>
    <row r="10274" spans="2:6" ht="16.5" thickBot="1" x14ac:dyDescent="0.3">
      <c r="B10274" s="304">
        <v>46264</v>
      </c>
      <c r="C10274" s="15" t="s">
        <v>232</v>
      </c>
      <c r="D10274" s="305" t="s">
        <v>488</v>
      </c>
      <c r="E10274" s="17">
        <v>3</v>
      </c>
      <c r="F10274" s="18">
        <v>17.399999999999999</v>
      </c>
    </row>
    <row r="10275" spans="2:6" ht="16.5" thickBot="1" x14ac:dyDescent="0.3">
      <c r="B10275" s="304">
        <v>46264</v>
      </c>
      <c r="C10275" s="15" t="s">
        <v>208</v>
      </c>
      <c r="D10275" s="305" t="s">
        <v>464</v>
      </c>
      <c r="E10275" s="17">
        <v>1</v>
      </c>
      <c r="F10275" s="18">
        <v>2.8</v>
      </c>
    </row>
    <row r="10276" spans="2:6" ht="16.5" thickBot="1" x14ac:dyDescent="0.3">
      <c r="B10276" s="304">
        <v>46264</v>
      </c>
      <c r="C10276" s="15" t="s">
        <v>198</v>
      </c>
      <c r="D10276" s="305" t="s">
        <v>686</v>
      </c>
      <c r="E10276" s="17">
        <v>1</v>
      </c>
      <c r="F10276" s="18">
        <v>8</v>
      </c>
    </row>
    <row r="10277" spans="2:6" ht="16.5" thickBot="1" x14ac:dyDescent="0.3">
      <c r="B10277" s="304">
        <v>46264</v>
      </c>
      <c r="C10277" s="15" t="s">
        <v>199</v>
      </c>
      <c r="D10277" s="305" t="s">
        <v>674</v>
      </c>
      <c r="E10277" s="17">
        <v>1</v>
      </c>
      <c r="F10277" s="18">
        <v>8.3000000000000007</v>
      </c>
    </row>
    <row r="10278" spans="2:6" ht="16.5" thickBot="1" x14ac:dyDescent="0.3">
      <c r="B10278" s="304">
        <v>46264</v>
      </c>
      <c r="C10278" s="15">
        <v>10023</v>
      </c>
      <c r="D10278" s="305" t="s">
        <v>675</v>
      </c>
      <c r="E10278" s="17">
        <v>1</v>
      </c>
      <c r="F10278" s="18">
        <v>8.9</v>
      </c>
    </row>
    <row r="10279" spans="2:6" ht="16.5" thickBot="1" x14ac:dyDescent="0.3">
      <c r="B10279" s="304">
        <v>46264</v>
      </c>
      <c r="C10279" s="15">
        <v>10197</v>
      </c>
      <c r="D10279" s="305" t="s">
        <v>764</v>
      </c>
      <c r="E10279" s="17">
        <v>1</v>
      </c>
      <c r="F10279" s="18">
        <v>8.9</v>
      </c>
    </row>
    <row r="10280" spans="2:6" ht="16.5" thickBot="1" x14ac:dyDescent="0.3">
      <c r="B10280" s="304">
        <v>46264</v>
      </c>
      <c r="C10280" s="15">
        <v>10232</v>
      </c>
      <c r="D10280" s="305" t="s">
        <v>767</v>
      </c>
      <c r="E10280" s="17">
        <v>2</v>
      </c>
      <c r="F10280" s="18">
        <v>18</v>
      </c>
    </row>
    <row r="10281" spans="2:6" ht="16.5" thickBot="1" x14ac:dyDescent="0.3">
      <c r="B10281" s="304">
        <v>46264</v>
      </c>
      <c r="C10281" s="15" t="s">
        <v>120</v>
      </c>
      <c r="D10281" s="305" t="s">
        <v>693</v>
      </c>
      <c r="E10281" s="17">
        <v>1</v>
      </c>
      <c r="F10281" s="18">
        <v>5.5</v>
      </c>
    </row>
    <row r="10282" spans="2:6" ht="16.5" thickBot="1" x14ac:dyDescent="0.3">
      <c r="B10282" s="304">
        <v>46264</v>
      </c>
      <c r="C10282" s="15" t="s">
        <v>122</v>
      </c>
      <c r="D10282" s="305" t="s">
        <v>650</v>
      </c>
      <c r="E10282" s="17">
        <v>5</v>
      </c>
      <c r="F10282" s="18">
        <v>27.5</v>
      </c>
    </row>
    <row r="10283" spans="2:6" ht="16.5" thickBot="1" x14ac:dyDescent="0.3">
      <c r="B10283" s="304">
        <v>46264</v>
      </c>
      <c r="C10283" s="15" t="s">
        <v>123</v>
      </c>
      <c r="D10283" s="305" t="s">
        <v>651</v>
      </c>
      <c r="E10283" s="17">
        <v>10</v>
      </c>
      <c r="F10283" s="18">
        <v>55</v>
      </c>
    </row>
    <row r="10284" spans="2:6" ht="16.5" thickBot="1" x14ac:dyDescent="0.3">
      <c r="B10284" s="304">
        <v>46264</v>
      </c>
      <c r="C10284" s="15" t="s">
        <v>134</v>
      </c>
      <c r="D10284" s="305" t="s">
        <v>390</v>
      </c>
      <c r="E10284" s="17">
        <v>1</v>
      </c>
      <c r="F10284" s="18">
        <v>5.5</v>
      </c>
    </row>
    <row r="10285" spans="2:6" ht="16.5" thickBot="1" x14ac:dyDescent="0.3">
      <c r="B10285" s="304">
        <v>46264</v>
      </c>
      <c r="C10285" s="15" t="s">
        <v>140</v>
      </c>
      <c r="D10285" s="305" t="s">
        <v>396</v>
      </c>
      <c r="E10285" s="17">
        <v>2</v>
      </c>
      <c r="F10285" s="18">
        <v>10</v>
      </c>
    </row>
    <row r="10286" spans="2:6" ht="15.75" x14ac:dyDescent="0.25">
      <c r="B10286" s="306">
        <v>46264</v>
      </c>
      <c r="C10286" s="23">
        <v>10009</v>
      </c>
      <c r="D10286" s="307" t="s">
        <v>660</v>
      </c>
      <c r="E10286" s="25">
        <v>1</v>
      </c>
      <c r="F10286" s="26">
        <v>1.5</v>
      </c>
    </row>
    <row r="10287" spans="2:6" ht="16.5" thickBot="1" x14ac:dyDescent="0.3">
      <c r="B10287" s="304">
        <v>46265</v>
      </c>
      <c r="C10287" s="15" t="s">
        <v>107</v>
      </c>
      <c r="D10287" s="305" t="s">
        <v>705</v>
      </c>
      <c r="E10287" s="17">
        <v>3</v>
      </c>
      <c r="F10287" s="18">
        <v>15.6</v>
      </c>
    </row>
    <row r="10288" spans="2:6" ht="16.5" thickBot="1" x14ac:dyDescent="0.3">
      <c r="B10288" s="304">
        <v>46265</v>
      </c>
      <c r="C10288" s="15" t="s">
        <v>130</v>
      </c>
      <c r="D10288" s="305" t="s">
        <v>386</v>
      </c>
      <c r="E10288" s="17">
        <v>2</v>
      </c>
      <c r="F10288" s="18">
        <v>11.6</v>
      </c>
    </row>
    <row r="10289" spans="2:6" ht="16.5" thickBot="1" x14ac:dyDescent="0.3">
      <c r="B10289" s="304">
        <v>46265</v>
      </c>
      <c r="C10289" s="15" t="s">
        <v>132</v>
      </c>
      <c r="D10289" s="305" t="s">
        <v>388</v>
      </c>
      <c r="E10289" s="17">
        <v>2</v>
      </c>
      <c r="F10289" s="18">
        <v>11.6</v>
      </c>
    </row>
    <row r="10290" spans="2:6" ht="16.5" thickBot="1" x14ac:dyDescent="0.3">
      <c r="B10290" s="304">
        <v>46265</v>
      </c>
      <c r="C10290" s="15" t="s">
        <v>138</v>
      </c>
      <c r="D10290" s="305" t="s">
        <v>394</v>
      </c>
      <c r="E10290" s="17">
        <v>2</v>
      </c>
      <c r="F10290" s="18">
        <v>11</v>
      </c>
    </row>
    <row r="10291" spans="2:6" ht="16.5" thickBot="1" x14ac:dyDescent="0.3">
      <c r="B10291" s="304">
        <v>46265</v>
      </c>
      <c r="C10291" s="15" t="s">
        <v>157</v>
      </c>
      <c r="D10291" s="305" t="s">
        <v>413</v>
      </c>
      <c r="E10291" s="17">
        <v>3</v>
      </c>
      <c r="F10291" s="18">
        <v>19.5</v>
      </c>
    </row>
    <row r="10292" spans="2:6" ht="16.5" thickBot="1" x14ac:dyDescent="0.3">
      <c r="B10292" s="304">
        <v>46265</v>
      </c>
      <c r="C10292" s="15" t="s">
        <v>160</v>
      </c>
      <c r="D10292" s="305" t="s">
        <v>416</v>
      </c>
      <c r="E10292" s="17">
        <v>3</v>
      </c>
      <c r="F10292" s="18">
        <v>17.399999999999999</v>
      </c>
    </row>
    <row r="10293" spans="2:6" ht="16.5" thickBot="1" x14ac:dyDescent="0.3">
      <c r="B10293" s="304">
        <v>46265</v>
      </c>
      <c r="C10293" s="15" t="s">
        <v>165</v>
      </c>
      <c r="D10293" s="305" t="s">
        <v>421</v>
      </c>
      <c r="E10293" s="17">
        <v>1</v>
      </c>
      <c r="F10293" s="18">
        <v>6.5</v>
      </c>
    </row>
    <row r="10294" spans="2:6" ht="16.5" thickBot="1" x14ac:dyDescent="0.3">
      <c r="B10294" s="304">
        <v>46265</v>
      </c>
      <c r="C10294" s="15" t="s">
        <v>171</v>
      </c>
      <c r="D10294" s="305" t="s">
        <v>670</v>
      </c>
      <c r="E10294" s="17">
        <v>4</v>
      </c>
      <c r="F10294" s="18">
        <v>24</v>
      </c>
    </row>
    <row r="10295" spans="2:6" ht="16.5" thickBot="1" x14ac:dyDescent="0.3">
      <c r="B10295" s="304">
        <v>46265</v>
      </c>
      <c r="C10295" s="15" t="s">
        <v>172</v>
      </c>
      <c r="D10295" s="305" t="s">
        <v>643</v>
      </c>
      <c r="E10295" s="17">
        <v>1</v>
      </c>
      <c r="F10295" s="18">
        <v>5.7</v>
      </c>
    </row>
    <row r="10296" spans="2:6" ht="16.5" thickBot="1" x14ac:dyDescent="0.3">
      <c r="B10296" s="304">
        <v>46265</v>
      </c>
      <c r="C10296" s="15" t="s">
        <v>181</v>
      </c>
      <c r="D10296" s="305" t="s">
        <v>704</v>
      </c>
      <c r="E10296" s="17">
        <v>1</v>
      </c>
      <c r="F10296" s="18">
        <v>5.5</v>
      </c>
    </row>
    <row r="10297" spans="2:6" ht="16.5" thickBot="1" x14ac:dyDescent="0.3">
      <c r="B10297" s="304">
        <v>46265</v>
      </c>
      <c r="C10297" s="15" t="s">
        <v>183</v>
      </c>
      <c r="D10297" s="305" t="s">
        <v>439</v>
      </c>
      <c r="E10297" s="17">
        <v>2</v>
      </c>
      <c r="F10297" s="18">
        <v>11</v>
      </c>
    </row>
    <row r="10298" spans="2:6" ht="16.5" thickBot="1" x14ac:dyDescent="0.3">
      <c r="B10298" s="304">
        <v>46265</v>
      </c>
      <c r="C10298" s="15" t="s">
        <v>184</v>
      </c>
      <c r="D10298" s="305" t="s">
        <v>440</v>
      </c>
      <c r="E10298" s="17">
        <v>1</v>
      </c>
      <c r="F10298" s="18">
        <v>5.5</v>
      </c>
    </row>
    <row r="10299" spans="2:6" ht="16.5" thickBot="1" x14ac:dyDescent="0.3">
      <c r="B10299" s="304">
        <v>46265</v>
      </c>
      <c r="C10299" s="15" t="s">
        <v>192</v>
      </c>
      <c r="D10299" s="305" t="s">
        <v>448</v>
      </c>
      <c r="E10299" s="17">
        <v>1</v>
      </c>
      <c r="F10299" s="18">
        <v>5.5</v>
      </c>
    </row>
    <row r="10300" spans="2:6" ht="16.5" thickBot="1" x14ac:dyDescent="0.3">
      <c r="B10300" s="304">
        <v>46265</v>
      </c>
      <c r="C10300" s="15" t="s">
        <v>195</v>
      </c>
      <c r="D10300" s="305" t="s">
        <v>451</v>
      </c>
      <c r="E10300" s="17">
        <v>8</v>
      </c>
      <c r="F10300" s="18">
        <v>46.4</v>
      </c>
    </row>
    <row r="10301" spans="2:6" ht="16.5" thickBot="1" x14ac:dyDescent="0.3">
      <c r="B10301" s="304">
        <v>46265</v>
      </c>
      <c r="C10301" s="15" t="s">
        <v>201</v>
      </c>
      <c r="D10301" s="305" t="s">
        <v>664</v>
      </c>
      <c r="E10301" s="17">
        <v>2</v>
      </c>
      <c r="F10301" s="18">
        <v>11.6</v>
      </c>
    </row>
    <row r="10302" spans="2:6" ht="32.25" thickBot="1" x14ac:dyDescent="0.3">
      <c r="B10302" s="304">
        <v>46265</v>
      </c>
      <c r="C10302" s="15" t="s">
        <v>207</v>
      </c>
      <c r="D10302" s="305" t="s">
        <v>463</v>
      </c>
      <c r="E10302" s="17">
        <v>1</v>
      </c>
      <c r="F10302" s="18">
        <v>3</v>
      </c>
    </row>
    <row r="10303" spans="2:6" ht="16.5" thickBot="1" x14ac:dyDescent="0.3">
      <c r="B10303" s="304">
        <v>46265</v>
      </c>
      <c r="C10303" s="15" t="s">
        <v>215</v>
      </c>
      <c r="D10303" s="305" t="s">
        <v>471</v>
      </c>
      <c r="E10303" s="17">
        <v>5</v>
      </c>
      <c r="F10303" s="18">
        <v>34</v>
      </c>
    </row>
    <row r="10304" spans="2:6" ht="16.5" thickBot="1" x14ac:dyDescent="0.3">
      <c r="B10304" s="304">
        <v>46265</v>
      </c>
      <c r="C10304" s="15" t="s">
        <v>216</v>
      </c>
      <c r="D10304" s="305" t="s">
        <v>472</v>
      </c>
      <c r="E10304" s="17">
        <v>3</v>
      </c>
      <c r="F10304" s="18">
        <v>18.899999999999999</v>
      </c>
    </row>
    <row r="10305" spans="2:6" ht="16.5" thickBot="1" x14ac:dyDescent="0.3">
      <c r="B10305" s="304">
        <v>46265</v>
      </c>
      <c r="C10305" s="15" t="s">
        <v>218</v>
      </c>
      <c r="D10305" s="305" t="s">
        <v>655</v>
      </c>
      <c r="E10305" s="17">
        <v>1</v>
      </c>
      <c r="F10305" s="18">
        <v>5.5</v>
      </c>
    </row>
    <row r="10306" spans="2:6" ht="16.5" thickBot="1" x14ac:dyDescent="0.3">
      <c r="B10306" s="304">
        <v>46265</v>
      </c>
      <c r="C10306" s="15" t="s">
        <v>219</v>
      </c>
      <c r="D10306" s="305" t="s">
        <v>475</v>
      </c>
      <c r="E10306" s="17">
        <v>7</v>
      </c>
      <c r="F10306" s="18">
        <v>44.1</v>
      </c>
    </row>
    <row r="10307" spans="2:6" ht="16.5" thickBot="1" x14ac:dyDescent="0.3">
      <c r="B10307" s="304">
        <v>46265</v>
      </c>
      <c r="C10307" s="15" t="s">
        <v>220</v>
      </c>
      <c r="D10307" s="305" t="s">
        <v>656</v>
      </c>
      <c r="E10307" s="17">
        <v>2</v>
      </c>
      <c r="F10307" s="18">
        <v>11</v>
      </c>
    </row>
    <row r="10308" spans="2:6" ht="16.5" thickBot="1" x14ac:dyDescent="0.3">
      <c r="B10308" s="304">
        <v>46265</v>
      </c>
      <c r="C10308" s="15" t="s">
        <v>221</v>
      </c>
      <c r="D10308" s="305" t="s">
        <v>477</v>
      </c>
      <c r="E10308" s="17">
        <v>2</v>
      </c>
      <c r="F10308" s="18">
        <v>12</v>
      </c>
    </row>
    <row r="10309" spans="2:6" ht="16.5" thickBot="1" x14ac:dyDescent="0.3">
      <c r="B10309" s="304">
        <v>46265</v>
      </c>
      <c r="C10309" s="15" t="s">
        <v>225</v>
      </c>
      <c r="D10309" s="305" t="s">
        <v>481</v>
      </c>
      <c r="E10309" s="17">
        <v>1</v>
      </c>
      <c r="F10309" s="18">
        <v>6.3</v>
      </c>
    </row>
    <row r="10310" spans="2:6" ht="16.5" thickBot="1" x14ac:dyDescent="0.3">
      <c r="B10310" s="304">
        <v>46265</v>
      </c>
      <c r="C10310" s="15" t="s">
        <v>229</v>
      </c>
      <c r="D10310" s="305" t="s">
        <v>759</v>
      </c>
      <c r="E10310" s="17">
        <v>1</v>
      </c>
      <c r="F10310" s="18">
        <v>6.5</v>
      </c>
    </row>
    <row r="10311" spans="2:6" ht="16.5" thickBot="1" x14ac:dyDescent="0.3">
      <c r="B10311" s="304">
        <v>46265</v>
      </c>
      <c r="C10311" s="15" t="s">
        <v>231</v>
      </c>
      <c r="D10311" s="305" t="s">
        <v>487</v>
      </c>
      <c r="E10311" s="17">
        <v>5</v>
      </c>
      <c r="F10311" s="18">
        <v>34</v>
      </c>
    </row>
    <row r="10312" spans="2:6" ht="16.5" thickBot="1" x14ac:dyDescent="0.3">
      <c r="B10312" s="304">
        <v>46265</v>
      </c>
      <c r="C10312" s="15" t="s">
        <v>232</v>
      </c>
      <c r="D10312" s="305" t="s">
        <v>488</v>
      </c>
      <c r="E10312" s="17">
        <v>2</v>
      </c>
      <c r="F10312" s="18">
        <v>11.6</v>
      </c>
    </row>
    <row r="10313" spans="2:6" ht="16.5" thickBot="1" x14ac:dyDescent="0.3">
      <c r="B10313" s="304">
        <v>46265</v>
      </c>
      <c r="C10313" s="15" t="s">
        <v>206</v>
      </c>
      <c r="D10313" s="305" t="s">
        <v>462</v>
      </c>
      <c r="E10313" s="17">
        <v>1</v>
      </c>
      <c r="F10313" s="18">
        <v>3.1</v>
      </c>
    </row>
    <row r="10314" spans="2:6" ht="16.5" thickBot="1" x14ac:dyDescent="0.3">
      <c r="B10314" s="304">
        <v>46265</v>
      </c>
      <c r="C10314" s="15" t="s">
        <v>113</v>
      </c>
      <c r="D10314" s="305" t="s">
        <v>645</v>
      </c>
      <c r="E10314" s="17">
        <v>1</v>
      </c>
      <c r="F10314" s="18">
        <v>8</v>
      </c>
    </row>
    <row r="10315" spans="2:6" ht="16.5" thickBot="1" x14ac:dyDescent="0.3">
      <c r="B10315" s="304">
        <v>46265</v>
      </c>
      <c r="C10315" s="15">
        <v>10240</v>
      </c>
      <c r="D10315" s="305" t="s">
        <v>766</v>
      </c>
      <c r="E10315" s="17">
        <v>1</v>
      </c>
      <c r="F10315" s="18">
        <v>10</v>
      </c>
    </row>
    <row r="10316" spans="2:6" ht="16.5" thickBot="1" x14ac:dyDescent="0.3">
      <c r="B10316" s="304">
        <v>46265</v>
      </c>
      <c r="C10316" s="15" t="s">
        <v>121</v>
      </c>
      <c r="D10316" s="305" t="s">
        <v>658</v>
      </c>
      <c r="E10316" s="17">
        <v>1</v>
      </c>
      <c r="F10316" s="18">
        <v>5.5</v>
      </c>
    </row>
    <row r="10317" spans="2:6" ht="16.5" thickBot="1" x14ac:dyDescent="0.3">
      <c r="B10317" s="304">
        <v>46265</v>
      </c>
      <c r="C10317" s="15" t="s">
        <v>122</v>
      </c>
      <c r="D10317" s="305" t="s">
        <v>650</v>
      </c>
      <c r="E10317" s="17">
        <v>1</v>
      </c>
      <c r="F10317" s="18">
        <v>5.5</v>
      </c>
    </row>
    <row r="10318" spans="2:6" ht="16.5" thickBot="1" x14ac:dyDescent="0.3">
      <c r="B10318" s="304">
        <v>46265</v>
      </c>
      <c r="C10318" s="15" t="s">
        <v>141</v>
      </c>
      <c r="D10318" s="305" t="s">
        <v>397</v>
      </c>
      <c r="E10318" s="17">
        <v>5</v>
      </c>
      <c r="F10318" s="18">
        <v>25</v>
      </c>
    </row>
    <row r="10319" spans="2:6" ht="16.5" thickBot="1" x14ac:dyDescent="0.3">
      <c r="B10319" s="304">
        <v>46265</v>
      </c>
      <c r="C10319" s="15">
        <v>10</v>
      </c>
      <c r="D10319" s="305" t="s">
        <v>700</v>
      </c>
      <c r="E10319" s="17">
        <v>2</v>
      </c>
      <c r="F10319" s="18">
        <v>1.89</v>
      </c>
    </row>
    <row r="10320" spans="2:6" ht="16.5" thickBot="1" x14ac:dyDescent="0.3">
      <c r="B10320" s="304">
        <v>46265</v>
      </c>
      <c r="C10320" s="15">
        <v>10009</v>
      </c>
      <c r="D10320" s="305" t="s">
        <v>660</v>
      </c>
      <c r="E10320" s="17">
        <v>1</v>
      </c>
      <c r="F10320" s="18">
        <v>1.5</v>
      </c>
    </row>
    <row r="10321" spans="2:6" ht="16.5" thickBot="1" x14ac:dyDescent="0.3">
      <c r="B10321" s="304">
        <v>46265</v>
      </c>
      <c r="C10321" s="15">
        <v>10194</v>
      </c>
      <c r="D10321" s="305" t="s">
        <v>730</v>
      </c>
      <c r="E10321" s="17">
        <v>2</v>
      </c>
      <c r="F10321" s="18">
        <v>3.4</v>
      </c>
    </row>
    <row r="10322" spans="2:6" ht="16.5" thickBot="1" x14ac:dyDescent="0.3">
      <c r="B10322" s="304">
        <v>46265</v>
      </c>
      <c r="C10322" s="15">
        <v>913</v>
      </c>
      <c r="D10322" s="305" t="s">
        <v>8768</v>
      </c>
      <c r="E10322" s="17">
        <v>1</v>
      </c>
      <c r="F10322" s="18">
        <v>1.5</v>
      </c>
    </row>
    <row r="10323" spans="2:6" ht="15.75" x14ac:dyDescent="0.25">
      <c r="B10323" s="306">
        <v>46265</v>
      </c>
      <c r="C10323" s="23">
        <v>923</v>
      </c>
      <c r="D10323" s="307" t="s">
        <v>9931</v>
      </c>
      <c r="E10323" s="25">
        <v>1</v>
      </c>
      <c r="F10323" s="26">
        <v>1.5</v>
      </c>
    </row>
    <row r="10324" spans="2:6" ht="16.5" thickBot="1" x14ac:dyDescent="0.3">
      <c r="B10324" s="304">
        <v>46266</v>
      </c>
      <c r="C10324" s="15" t="s">
        <v>104</v>
      </c>
      <c r="D10324" s="305" t="s">
        <v>360</v>
      </c>
      <c r="E10324" s="17">
        <v>2</v>
      </c>
      <c r="F10324" s="18">
        <v>11.6</v>
      </c>
    </row>
    <row r="10325" spans="2:6" ht="16.5" thickBot="1" x14ac:dyDescent="0.3">
      <c r="B10325" s="304">
        <v>46266</v>
      </c>
      <c r="C10325" s="15" t="s">
        <v>115</v>
      </c>
      <c r="D10325" s="305" t="s">
        <v>640</v>
      </c>
      <c r="E10325" s="17">
        <v>1</v>
      </c>
      <c r="F10325" s="18">
        <v>5.8</v>
      </c>
    </row>
    <row r="10326" spans="2:6" ht="16.5" thickBot="1" x14ac:dyDescent="0.3">
      <c r="B10326" s="304">
        <v>46266</v>
      </c>
      <c r="C10326" s="15" t="s">
        <v>125</v>
      </c>
      <c r="D10326" s="305" t="s">
        <v>381</v>
      </c>
      <c r="E10326" s="17">
        <v>2</v>
      </c>
      <c r="F10326" s="18">
        <v>11</v>
      </c>
    </row>
    <row r="10327" spans="2:6" ht="16.5" thickBot="1" x14ac:dyDescent="0.3">
      <c r="B10327" s="304">
        <v>46266</v>
      </c>
      <c r="C10327" s="15" t="s">
        <v>130</v>
      </c>
      <c r="D10327" s="305" t="s">
        <v>386</v>
      </c>
      <c r="E10327" s="17">
        <v>2</v>
      </c>
      <c r="F10327" s="18">
        <v>11.6</v>
      </c>
    </row>
    <row r="10328" spans="2:6" ht="16.5" thickBot="1" x14ac:dyDescent="0.3">
      <c r="B10328" s="304">
        <v>46266</v>
      </c>
      <c r="C10328" s="15" t="s">
        <v>138</v>
      </c>
      <c r="D10328" s="305" t="s">
        <v>394</v>
      </c>
      <c r="E10328" s="17">
        <v>2</v>
      </c>
      <c r="F10328" s="18">
        <v>11</v>
      </c>
    </row>
    <row r="10329" spans="2:6" ht="32.25" thickBot="1" x14ac:dyDescent="0.3">
      <c r="B10329" s="304">
        <v>46266</v>
      </c>
      <c r="C10329" s="15" t="s">
        <v>150</v>
      </c>
      <c r="D10329" s="305" t="s">
        <v>406</v>
      </c>
      <c r="E10329" s="17">
        <v>1</v>
      </c>
      <c r="F10329" s="18">
        <v>5.5</v>
      </c>
    </row>
    <row r="10330" spans="2:6" ht="16.5" thickBot="1" x14ac:dyDescent="0.3">
      <c r="B10330" s="304">
        <v>46266</v>
      </c>
      <c r="C10330" s="15" t="s">
        <v>151</v>
      </c>
      <c r="D10330" s="305" t="s">
        <v>407</v>
      </c>
      <c r="E10330" s="17">
        <v>1</v>
      </c>
      <c r="F10330" s="18">
        <v>5.5</v>
      </c>
    </row>
    <row r="10331" spans="2:6" ht="16.5" thickBot="1" x14ac:dyDescent="0.3">
      <c r="B10331" s="304">
        <v>46266</v>
      </c>
      <c r="C10331" s="15" t="s">
        <v>157</v>
      </c>
      <c r="D10331" s="305" t="s">
        <v>413</v>
      </c>
      <c r="E10331" s="17">
        <v>1</v>
      </c>
      <c r="F10331" s="18">
        <v>6.5</v>
      </c>
    </row>
    <row r="10332" spans="2:6" ht="16.5" thickBot="1" x14ac:dyDescent="0.3">
      <c r="B10332" s="304">
        <v>46266</v>
      </c>
      <c r="C10332" s="15" t="s">
        <v>160</v>
      </c>
      <c r="D10332" s="305" t="s">
        <v>416</v>
      </c>
      <c r="E10332" s="17">
        <v>2</v>
      </c>
      <c r="F10332" s="18">
        <v>11.6</v>
      </c>
    </row>
    <row r="10333" spans="2:6" ht="16.5" thickBot="1" x14ac:dyDescent="0.3">
      <c r="B10333" s="304">
        <v>46266</v>
      </c>
      <c r="C10333" s="15" t="s">
        <v>165</v>
      </c>
      <c r="D10333" s="305" t="s">
        <v>421</v>
      </c>
      <c r="E10333" s="17">
        <v>1</v>
      </c>
      <c r="F10333" s="18">
        <v>6.5</v>
      </c>
    </row>
    <row r="10334" spans="2:6" ht="16.5" thickBot="1" x14ac:dyDescent="0.3">
      <c r="B10334" s="304">
        <v>46266</v>
      </c>
      <c r="C10334" s="15" t="s">
        <v>166</v>
      </c>
      <c r="D10334" s="305" t="s">
        <v>642</v>
      </c>
      <c r="E10334" s="17">
        <v>2</v>
      </c>
      <c r="F10334" s="18">
        <v>11.6</v>
      </c>
    </row>
    <row r="10335" spans="2:6" ht="16.5" thickBot="1" x14ac:dyDescent="0.3">
      <c r="B10335" s="304">
        <v>46266</v>
      </c>
      <c r="C10335" s="15" t="s">
        <v>169</v>
      </c>
      <c r="D10335" s="305" t="s">
        <v>425</v>
      </c>
      <c r="E10335" s="17">
        <v>1</v>
      </c>
      <c r="F10335" s="18">
        <v>6.3</v>
      </c>
    </row>
    <row r="10336" spans="2:6" ht="16.5" thickBot="1" x14ac:dyDescent="0.3">
      <c r="B10336" s="304">
        <v>46266</v>
      </c>
      <c r="C10336" s="15" t="s">
        <v>170</v>
      </c>
      <c r="D10336" s="305" t="s">
        <v>676</v>
      </c>
      <c r="E10336" s="17">
        <v>3</v>
      </c>
      <c r="F10336" s="18">
        <v>16.5</v>
      </c>
    </row>
    <row r="10337" spans="2:6" ht="16.5" thickBot="1" x14ac:dyDescent="0.3">
      <c r="B10337" s="304">
        <v>46266</v>
      </c>
      <c r="C10337" s="15" t="s">
        <v>183</v>
      </c>
      <c r="D10337" s="305" t="s">
        <v>439</v>
      </c>
      <c r="E10337" s="17">
        <v>1</v>
      </c>
      <c r="F10337" s="18">
        <v>5.5</v>
      </c>
    </row>
    <row r="10338" spans="2:6" ht="16.5" thickBot="1" x14ac:dyDescent="0.3">
      <c r="B10338" s="304">
        <v>46266</v>
      </c>
      <c r="C10338" s="15" t="s">
        <v>184</v>
      </c>
      <c r="D10338" s="305" t="s">
        <v>440</v>
      </c>
      <c r="E10338" s="17">
        <v>2</v>
      </c>
      <c r="F10338" s="18">
        <v>11</v>
      </c>
    </row>
    <row r="10339" spans="2:6" ht="16.5" thickBot="1" x14ac:dyDescent="0.3">
      <c r="B10339" s="304">
        <v>46266</v>
      </c>
      <c r="C10339" s="15" t="s">
        <v>191</v>
      </c>
      <c r="D10339" s="305" t="s">
        <v>447</v>
      </c>
      <c r="E10339" s="17">
        <v>1</v>
      </c>
      <c r="F10339" s="18">
        <v>5.5</v>
      </c>
    </row>
    <row r="10340" spans="2:6" ht="16.5" thickBot="1" x14ac:dyDescent="0.3">
      <c r="B10340" s="304">
        <v>46266</v>
      </c>
      <c r="C10340" s="15" t="s">
        <v>193</v>
      </c>
      <c r="D10340" s="305" t="s">
        <v>449</v>
      </c>
      <c r="E10340" s="17">
        <v>1</v>
      </c>
      <c r="F10340" s="18">
        <v>6.8</v>
      </c>
    </row>
    <row r="10341" spans="2:6" ht="16.5" thickBot="1" x14ac:dyDescent="0.3">
      <c r="B10341" s="304">
        <v>46266</v>
      </c>
      <c r="C10341" s="15" t="s">
        <v>195</v>
      </c>
      <c r="D10341" s="305" t="s">
        <v>451</v>
      </c>
      <c r="E10341" s="17">
        <v>10</v>
      </c>
      <c r="F10341" s="18">
        <v>58</v>
      </c>
    </row>
    <row r="10342" spans="2:6" ht="16.5" thickBot="1" x14ac:dyDescent="0.3">
      <c r="B10342" s="304">
        <v>46266</v>
      </c>
      <c r="C10342" s="15" t="s">
        <v>213</v>
      </c>
      <c r="D10342" s="305" t="s">
        <v>469</v>
      </c>
      <c r="E10342" s="17">
        <v>3</v>
      </c>
      <c r="F10342" s="18">
        <v>17.399999999999999</v>
      </c>
    </row>
    <row r="10343" spans="2:6" ht="16.5" thickBot="1" x14ac:dyDescent="0.3">
      <c r="B10343" s="304">
        <v>46266</v>
      </c>
      <c r="C10343" s="15" t="s">
        <v>215</v>
      </c>
      <c r="D10343" s="305" t="s">
        <v>471</v>
      </c>
      <c r="E10343" s="17">
        <v>5</v>
      </c>
      <c r="F10343" s="18">
        <v>34</v>
      </c>
    </row>
    <row r="10344" spans="2:6" ht="16.5" thickBot="1" x14ac:dyDescent="0.3">
      <c r="B10344" s="304">
        <v>46266</v>
      </c>
      <c r="C10344" s="15" t="s">
        <v>216</v>
      </c>
      <c r="D10344" s="305" t="s">
        <v>472</v>
      </c>
      <c r="E10344" s="17">
        <v>1</v>
      </c>
      <c r="F10344" s="18">
        <v>6.3</v>
      </c>
    </row>
    <row r="10345" spans="2:6" ht="16.5" thickBot="1" x14ac:dyDescent="0.3">
      <c r="B10345" s="304">
        <v>46266</v>
      </c>
      <c r="C10345" s="15" t="s">
        <v>218</v>
      </c>
      <c r="D10345" s="305" t="s">
        <v>655</v>
      </c>
      <c r="E10345" s="17">
        <v>2</v>
      </c>
      <c r="F10345" s="18">
        <v>11</v>
      </c>
    </row>
    <row r="10346" spans="2:6" ht="16.5" thickBot="1" x14ac:dyDescent="0.3">
      <c r="B10346" s="304">
        <v>46266</v>
      </c>
      <c r="C10346" s="15" t="s">
        <v>219</v>
      </c>
      <c r="D10346" s="305" t="s">
        <v>475</v>
      </c>
      <c r="E10346" s="17">
        <v>5</v>
      </c>
      <c r="F10346" s="18">
        <v>31.5</v>
      </c>
    </row>
    <row r="10347" spans="2:6" ht="16.5" thickBot="1" x14ac:dyDescent="0.3">
      <c r="B10347" s="304">
        <v>46266</v>
      </c>
      <c r="C10347" s="15" t="s">
        <v>220</v>
      </c>
      <c r="D10347" s="305" t="s">
        <v>656</v>
      </c>
      <c r="E10347" s="17">
        <v>2</v>
      </c>
      <c r="F10347" s="18">
        <v>11</v>
      </c>
    </row>
    <row r="10348" spans="2:6" ht="16.5" thickBot="1" x14ac:dyDescent="0.3">
      <c r="B10348" s="304">
        <v>46266</v>
      </c>
      <c r="C10348" s="15" t="s">
        <v>225</v>
      </c>
      <c r="D10348" s="305" t="s">
        <v>481</v>
      </c>
      <c r="E10348" s="17">
        <v>1</v>
      </c>
      <c r="F10348" s="18">
        <v>6.3</v>
      </c>
    </row>
    <row r="10349" spans="2:6" ht="16.5" thickBot="1" x14ac:dyDescent="0.3">
      <c r="B10349" s="304">
        <v>46266</v>
      </c>
      <c r="C10349" s="15" t="s">
        <v>226</v>
      </c>
      <c r="D10349" s="305" t="s">
        <v>482</v>
      </c>
      <c r="E10349" s="17">
        <v>1</v>
      </c>
      <c r="F10349" s="18">
        <v>5.8</v>
      </c>
    </row>
    <row r="10350" spans="2:6" ht="16.5" thickBot="1" x14ac:dyDescent="0.3">
      <c r="B10350" s="304">
        <v>46266</v>
      </c>
      <c r="C10350" s="15" t="s">
        <v>231</v>
      </c>
      <c r="D10350" s="305" t="s">
        <v>487</v>
      </c>
      <c r="E10350" s="17">
        <v>2</v>
      </c>
      <c r="F10350" s="18">
        <v>13.6</v>
      </c>
    </row>
    <row r="10351" spans="2:6" ht="16.5" thickBot="1" x14ac:dyDescent="0.3">
      <c r="B10351" s="304">
        <v>46266</v>
      </c>
      <c r="C10351" s="15" t="s">
        <v>232</v>
      </c>
      <c r="D10351" s="305" t="s">
        <v>488</v>
      </c>
      <c r="E10351" s="17">
        <v>1</v>
      </c>
      <c r="F10351" s="18">
        <v>5.8</v>
      </c>
    </row>
    <row r="10352" spans="2:6" ht="16.5" thickBot="1" x14ac:dyDescent="0.3">
      <c r="B10352" s="304">
        <v>46266</v>
      </c>
      <c r="C10352" s="15" t="s">
        <v>236</v>
      </c>
      <c r="D10352" s="305" t="s">
        <v>644</v>
      </c>
      <c r="E10352" s="17">
        <v>1</v>
      </c>
      <c r="F10352" s="18">
        <v>6.5</v>
      </c>
    </row>
    <row r="10353" spans="2:6" ht="16.5" thickBot="1" x14ac:dyDescent="0.3">
      <c r="B10353" s="304">
        <v>46266</v>
      </c>
      <c r="C10353" s="15" t="s">
        <v>199</v>
      </c>
      <c r="D10353" s="305" t="s">
        <v>674</v>
      </c>
      <c r="E10353" s="17">
        <v>2</v>
      </c>
      <c r="F10353" s="18">
        <v>16.600000000000001</v>
      </c>
    </row>
    <row r="10354" spans="2:6" ht="16.5" thickBot="1" x14ac:dyDescent="0.3">
      <c r="B10354" s="304">
        <v>46266</v>
      </c>
      <c r="C10354" s="15">
        <v>10041</v>
      </c>
      <c r="D10354" s="305" t="s">
        <v>761</v>
      </c>
      <c r="E10354" s="17">
        <v>1</v>
      </c>
      <c r="F10354" s="18">
        <v>8.9</v>
      </c>
    </row>
    <row r="10355" spans="2:6" ht="16.5" thickBot="1" x14ac:dyDescent="0.3">
      <c r="B10355" s="304">
        <v>46266</v>
      </c>
      <c r="C10355" s="15">
        <v>10233</v>
      </c>
      <c r="D10355" s="305" t="s">
        <v>752</v>
      </c>
      <c r="E10355" s="17">
        <v>1</v>
      </c>
      <c r="F10355" s="18">
        <v>9</v>
      </c>
    </row>
    <row r="10356" spans="2:6" ht="16.5" thickBot="1" x14ac:dyDescent="0.3">
      <c r="B10356" s="304">
        <v>46266</v>
      </c>
      <c r="C10356" s="15" t="s">
        <v>118</v>
      </c>
      <c r="D10356" s="305" t="s">
        <v>649</v>
      </c>
      <c r="E10356" s="17">
        <v>1</v>
      </c>
      <c r="F10356" s="18">
        <v>5.5</v>
      </c>
    </row>
    <row r="10357" spans="2:6" ht="16.5" thickBot="1" x14ac:dyDescent="0.3">
      <c r="B10357" s="304">
        <v>46266</v>
      </c>
      <c r="C10357" s="15" t="s">
        <v>121</v>
      </c>
      <c r="D10357" s="305" t="s">
        <v>658</v>
      </c>
      <c r="E10357" s="17">
        <v>1</v>
      </c>
      <c r="F10357" s="18">
        <v>5.5</v>
      </c>
    </row>
    <row r="10358" spans="2:6" ht="16.5" thickBot="1" x14ac:dyDescent="0.3">
      <c r="B10358" s="304">
        <v>46266</v>
      </c>
      <c r="C10358" s="15" t="s">
        <v>122</v>
      </c>
      <c r="D10358" s="305" t="s">
        <v>650</v>
      </c>
      <c r="E10358" s="17">
        <v>3</v>
      </c>
      <c r="F10358" s="18">
        <v>16.5</v>
      </c>
    </row>
    <row r="10359" spans="2:6" ht="16.5" thickBot="1" x14ac:dyDescent="0.3">
      <c r="B10359" s="304">
        <v>46266</v>
      </c>
      <c r="C10359" s="15" t="s">
        <v>134</v>
      </c>
      <c r="D10359" s="305" t="s">
        <v>390</v>
      </c>
      <c r="E10359" s="17">
        <v>1</v>
      </c>
      <c r="F10359" s="18">
        <v>5.5</v>
      </c>
    </row>
    <row r="10360" spans="2:6" ht="16.5" thickBot="1" x14ac:dyDescent="0.3">
      <c r="B10360" s="304">
        <v>46266</v>
      </c>
      <c r="C10360" s="15">
        <v>10194</v>
      </c>
      <c r="D10360" s="305" t="s">
        <v>730</v>
      </c>
      <c r="E10360" s="17">
        <v>2</v>
      </c>
      <c r="F10360" s="18">
        <v>3.4</v>
      </c>
    </row>
    <row r="10361" spans="2:6" ht="15.75" x14ac:dyDescent="0.25">
      <c r="B10361" s="306">
        <v>46266</v>
      </c>
      <c r="C10361" s="23">
        <v>922</v>
      </c>
      <c r="D10361" s="307" t="s">
        <v>8795</v>
      </c>
      <c r="E10361" s="25">
        <v>1</v>
      </c>
      <c r="F10361" s="26">
        <v>2</v>
      </c>
    </row>
    <row r="10362" spans="2:6" ht="16.5" thickBot="1" x14ac:dyDescent="0.3">
      <c r="B10362" s="304"/>
      <c r="C10362" s="15"/>
      <c r="D10362" s="305"/>
      <c r="E10362" s="17"/>
      <c r="F10362" s="18"/>
    </row>
    <row r="10363" spans="2:6" ht="16.5" thickBot="1" x14ac:dyDescent="0.3">
      <c r="B10363" s="304"/>
      <c r="C10363" s="15"/>
      <c r="D10363" s="305"/>
      <c r="E10363" s="17"/>
      <c r="F10363" s="18"/>
    </row>
    <row r="10364" spans="2:6" ht="16.5" thickBot="1" x14ac:dyDescent="0.3">
      <c r="B10364" s="304"/>
      <c r="C10364" s="15"/>
      <c r="D10364" s="305"/>
      <c r="E10364" s="17"/>
      <c r="F10364" s="18"/>
    </row>
    <row r="10365" spans="2:6" ht="16.5" thickBot="1" x14ac:dyDescent="0.3">
      <c r="B10365" s="304"/>
      <c r="C10365" s="15"/>
      <c r="D10365" s="305"/>
      <c r="E10365" s="17"/>
      <c r="F10365" s="18"/>
    </row>
    <row r="10366" spans="2:6" ht="16.5" thickBot="1" x14ac:dyDescent="0.3">
      <c r="B10366" s="304"/>
      <c r="C10366" s="15"/>
      <c r="D10366" s="305"/>
      <c r="E10366" s="17"/>
      <c r="F10366" s="18"/>
    </row>
    <row r="10367" spans="2:6" ht="16.5" thickBot="1" x14ac:dyDescent="0.3">
      <c r="B10367" s="304"/>
      <c r="C10367" s="15"/>
      <c r="D10367" s="305"/>
      <c r="E10367" s="17"/>
      <c r="F10367" s="18"/>
    </row>
    <row r="10368" spans="2:6" ht="16.5" thickBot="1" x14ac:dyDescent="0.3">
      <c r="B10368" s="304"/>
      <c r="C10368" s="15"/>
      <c r="D10368" s="305"/>
      <c r="E10368" s="17"/>
      <c r="F10368" s="18"/>
    </row>
    <row r="10369" spans="2:6" ht="16.5" thickBot="1" x14ac:dyDescent="0.3">
      <c r="B10369" s="304"/>
      <c r="C10369" s="15"/>
      <c r="D10369" s="305"/>
      <c r="E10369" s="17"/>
      <c r="F10369" s="18"/>
    </row>
    <row r="10370" spans="2:6" ht="16.5" thickBot="1" x14ac:dyDescent="0.3">
      <c r="B10370" s="304"/>
      <c r="C10370" s="15"/>
      <c r="D10370" s="305"/>
      <c r="E10370" s="17"/>
      <c r="F10370" s="18"/>
    </row>
    <row r="10371" spans="2:6" ht="16.5" thickBot="1" x14ac:dyDescent="0.3">
      <c r="B10371" s="304"/>
      <c r="C10371" s="15"/>
      <c r="D10371" s="305"/>
      <c r="E10371" s="17"/>
      <c r="F10371" s="18"/>
    </row>
    <row r="10372" spans="2:6" ht="16.5" thickBot="1" x14ac:dyDescent="0.3">
      <c r="B10372" s="304"/>
      <c r="C10372" s="15"/>
      <c r="D10372" s="305"/>
      <c r="E10372" s="17"/>
      <c r="F10372" s="18"/>
    </row>
    <row r="10373" spans="2:6" ht="16.5" thickBot="1" x14ac:dyDescent="0.3">
      <c r="B10373" s="304"/>
      <c r="C10373" s="15"/>
      <c r="D10373" s="305"/>
      <c r="E10373" s="17"/>
      <c r="F10373" s="18"/>
    </row>
    <row r="10374" spans="2:6" ht="16.5" thickBot="1" x14ac:dyDescent="0.3">
      <c r="B10374" s="304"/>
      <c r="C10374" s="15"/>
      <c r="D10374" s="305"/>
      <c r="E10374" s="17"/>
      <c r="F10374" s="18"/>
    </row>
    <row r="10375" spans="2:6" ht="16.5" thickBot="1" x14ac:dyDescent="0.3">
      <c r="B10375" s="304"/>
      <c r="C10375" s="15"/>
      <c r="D10375" s="305"/>
      <c r="E10375" s="17"/>
      <c r="F10375" s="18"/>
    </row>
    <row r="10376" spans="2:6" ht="16.5" thickBot="1" x14ac:dyDescent="0.3">
      <c r="B10376" s="304"/>
      <c r="C10376" s="15"/>
      <c r="D10376" s="305"/>
      <c r="E10376" s="17"/>
      <c r="F10376" s="18"/>
    </row>
    <row r="10377" spans="2:6" ht="16.5" thickBot="1" x14ac:dyDescent="0.3">
      <c r="B10377" s="304"/>
      <c r="C10377" s="15"/>
      <c r="D10377" s="305"/>
      <c r="E10377" s="17"/>
      <c r="F10377" s="18"/>
    </row>
    <row r="10378" spans="2:6" ht="16.5" thickBot="1" x14ac:dyDescent="0.3">
      <c r="B10378" s="304"/>
      <c r="C10378" s="15"/>
      <c r="D10378" s="305"/>
      <c r="E10378" s="17"/>
      <c r="F10378" s="18"/>
    </row>
    <row r="10379" spans="2:6" ht="16.5" thickBot="1" x14ac:dyDescent="0.3">
      <c r="B10379" s="304"/>
      <c r="C10379" s="15"/>
      <c r="D10379" s="305"/>
      <c r="E10379" s="17"/>
      <c r="F10379" s="18"/>
    </row>
    <row r="10380" spans="2:6" ht="16.5" thickBot="1" x14ac:dyDescent="0.3">
      <c r="B10380" s="304"/>
      <c r="C10380" s="15"/>
      <c r="D10380" s="305"/>
      <c r="E10380" s="17"/>
      <c r="F10380" s="18"/>
    </row>
    <row r="10381" spans="2:6" ht="16.5" thickBot="1" x14ac:dyDescent="0.3">
      <c r="B10381" s="304"/>
      <c r="C10381" s="15"/>
      <c r="D10381" s="305"/>
      <c r="E10381" s="17"/>
      <c r="F10381" s="18"/>
    </row>
    <row r="10382" spans="2:6" ht="16.5" thickBot="1" x14ac:dyDescent="0.3">
      <c r="B10382" s="304"/>
      <c r="C10382" s="15"/>
      <c r="D10382" s="305"/>
      <c r="E10382" s="17"/>
      <c r="F10382" s="18"/>
    </row>
    <row r="10383" spans="2:6" ht="16.5" thickBot="1" x14ac:dyDescent="0.3">
      <c r="B10383" s="304"/>
      <c r="C10383" s="15"/>
      <c r="D10383" s="305"/>
      <c r="E10383" s="17"/>
      <c r="F10383" s="18"/>
    </row>
    <row r="10384" spans="2:6" ht="16.5" thickBot="1" x14ac:dyDescent="0.3">
      <c r="B10384" s="304"/>
      <c r="C10384" s="15"/>
      <c r="D10384" s="305"/>
      <c r="E10384" s="17"/>
      <c r="F10384" s="18"/>
    </row>
    <row r="10385" spans="2:6" ht="16.5" thickBot="1" x14ac:dyDescent="0.3">
      <c r="B10385" s="304"/>
      <c r="C10385" s="15"/>
      <c r="D10385" s="305"/>
      <c r="E10385" s="17"/>
      <c r="F10385" s="18"/>
    </row>
    <row r="10386" spans="2:6" ht="16.5" thickBot="1" x14ac:dyDescent="0.3">
      <c r="B10386" s="304"/>
      <c r="C10386" s="15"/>
      <c r="D10386" s="305"/>
      <c r="E10386" s="17"/>
      <c r="F10386" s="18"/>
    </row>
    <row r="10387" spans="2:6" ht="16.5" thickBot="1" x14ac:dyDescent="0.3">
      <c r="B10387" s="304"/>
      <c r="C10387" s="15"/>
      <c r="D10387" s="305"/>
      <c r="E10387" s="17"/>
      <c r="F10387" s="18"/>
    </row>
    <row r="10388" spans="2:6" ht="15.75" x14ac:dyDescent="0.25">
      <c r="B10388" s="306"/>
      <c r="C10388" s="23"/>
      <c r="D10388" s="307"/>
      <c r="E10388" s="25"/>
      <c r="F10388" s="26"/>
    </row>
    <row r="10389" spans="2:6" ht="16.5" thickBot="1" x14ac:dyDescent="0.3">
      <c r="B10389" s="304"/>
      <c r="C10389" s="15"/>
      <c r="D10389" s="305"/>
      <c r="E10389" s="17"/>
      <c r="F10389" s="18"/>
    </row>
    <row r="10390" spans="2:6" ht="16.5" thickBot="1" x14ac:dyDescent="0.3">
      <c r="B10390" s="304"/>
      <c r="C10390" s="15"/>
      <c r="D10390" s="305"/>
      <c r="E10390" s="17"/>
      <c r="F10390" s="18"/>
    </row>
    <row r="10391" spans="2:6" ht="16.5" thickBot="1" x14ac:dyDescent="0.3">
      <c r="B10391" s="304"/>
      <c r="C10391" s="15"/>
      <c r="D10391" s="305"/>
      <c r="E10391" s="17"/>
      <c r="F10391" s="18"/>
    </row>
    <row r="10392" spans="2:6" ht="16.5" thickBot="1" x14ac:dyDescent="0.3">
      <c r="B10392" s="304"/>
      <c r="C10392" s="15"/>
      <c r="D10392" s="305"/>
      <c r="E10392" s="17"/>
      <c r="F10392" s="18"/>
    </row>
    <row r="10393" spans="2:6" ht="16.5" thickBot="1" x14ac:dyDescent="0.3">
      <c r="B10393" s="304"/>
      <c r="C10393" s="15"/>
      <c r="D10393" s="305"/>
      <c r="E10393" s="17"/>
      <c r="F10393" s="18"/>
    </row>
    <row r="10394" spans="2:6" ht="16.5" thickBot="1" x14ac:dyDescent="0.3">
      <c r="B10394" s="304"/>
      <c r="C10394" s="15"/>
      <c r="D10394" s="305"/>
      <c r="E10394" s="17"/>
      <c r="F10394" s="18"/>
    </row>
    <row r="10395" spans="2:6" ht="16.5" thickBot="1" x14ac:dyDescent="0.3">
      <c r="B10395" s="304"/>
      <c r="C10395" s="15"/>
      <c r="D10395" s="305"/>
      <c r="E10395" s="17"/>
      <c r="F10395" s="18"/>
    </row>
    <row r="10396" spans="2:6" ht="16.5" thickBot="1" x14ac:dyDescent="0.3">
      <c r="B10396" s="304"/>
      <c r="C10396" s="15"/>
      <c r="D10396" s="305"/>
      <c r="E10396" s="17"/>
      <c r="F10396" s="18"/>
    </row>
    <row r="10397" spans="2:6" ht="16.5" thickBot="1" x14ac:dyDescent="0.3">
      <c r="B10397" s="304"/>
      <c r="C10397" s="15"/>
      <c r="D10397" s="305"/>
      <c r="E10397" s="17"/>
      <c r="F10397" s="18"/>
    </row>
    <row r="10398" spans="2:6" ht="16.5" thickBot="1" x14ac:dyDescent="0.3">
      <c r="B10398" s="304"/>
      <c r="C10398" s="15"/>
      <c r="D10398" s="305"/>
      <c r="E10398" s="17"/>
      <c r="F10398" s="18"/>
    </row>
    <row r="10399" spans="2:6" ht="16.5" thickBot="1" x14ac:dyDescent="0.3">
      <c r="B10399" s="304"/>
      <c r="C10399" s="15"/>
      <c r="D10399" s="305"/>
      <c r="E10399" s="17"/>
      <c r="F10399" s="18"/>
    </row>
    <row r="10400" spans="2:6" ht="16.5" thickBot="1" x14ac:dyDescent="0.3">
      <c r="B10400" s="304"/>
      <c r="C10400" s="15"/>
      <c r="D10400" s="305"/>
      <c r="E10400" s="17"/>
      <c r="F10400" s="18"/>
    </row>
    <row r="10401" spans="2:6" ht="16.5" thickBot="1" x14ac:dyDescent="0.3">
      <c r="B10401" s="304"/>
      <c r="C10401" s="15"/>
      <c r="D10401" s="305"/>
      <c r="E10401" s="17"/>
      <c r="F10401" s="18"/>
    </row>
    <row r="10402" spans="2:6" ht="16.5" thickBot="1" x14ac:dyDescent="0.3">
      <c r="B10402" s="304"/>
      <c r="C10402" s="15"/>
      <c r="D10402" s="305"/>
      <c r="E10402" s="17"/>
      <c r="F10402" s="18"/>
    </row>
    <row r="10403" spans="2:6" ht="16.5" thickBot="1" x14ac:dyDescent="0.3">
      <c r="B10403" s="304"/>
      <c r="C10403" s="15"/>
      <c r="D10403" s="305"/>
      <c r="E10403" s="17"/>
      <c r="F10403" s="18"/>
    </row>
    <row r="10404" spans="2:6" ht="16.5" thickBot="1" x14ac:dyDescent="0.3">
      <c r="B10404" s="304"/>
      <c r="C10404" s="15"/>
      <c r="D10404" s="305"/>
      <c r="E10404" s="17"/>
      <c r="F10404" s="18"/>
    </row>
    <row r="10405" spans="2:6" ht="16.5" thickBot="1" x14ac:dyDescent="0.3">
      <c r="B10405" s="304"/>
      <c r="C10405" s="15"/>
      <c r="D10405" s="305"/>
      <c r="E10405" s="17"/>
      <c r="F10405" s="18"/>
    </row>
    <row r="10406" spans="2:6" ht="16.5" thickBot="1" x14ac:dyDescent="0.3">
      <c r="B10406" s="304"/>
      <c r="C10406" s="15"/>
      <c r="D10406" s="305"/>
      <c r="E10406" s="17"/>
      <c r="F10406" s="18"/>
    </row>
    <row r="10407" spans="2:6" ht="16.5" thickBot="1" x14ac:dyDescent="0.3">
      <c r="B10407" s="304"/>
      <c r="C10407" s="15"/>
      <c r="D10407" s="305"/>
      <c r="E10407" s="17"/>
      <c r="F10407" s="18"/>
    </row>
    <row r="10408" spans="2:6" ht="16.5" thickBot="1" x14ac:dyDescent="0.3">
      <c r="B10408" s="304"/>
      <c r="C10408" s="15"/>
      <c r="D10408" s="305"/>
      <c r="E10408" s="17"/>
      <c r="F10408" s="18"/>
    </row>
    <row r="10409" spans="2:6" ht="16.5" thickBot="1" x14ac:dyDescent="0.3">
      <c r="B10409" s="304"/>
      <c r="C10409" s="15"/>
      <c r="D10409" s="305"/>
      <c r="E10409" s="17"/>
      <c r="F10409" s="18"/>
    </row>
    <row r="10410" spans="2:6" ht="16.5" thickBot="1" x14ac:dyDescent="0.3">
      <c r="B10410" s="304"/>
      <c r="C10410" s="15"/>
      <c r="D10410" s="305"/>
      <c r="E10410" s="17"/>
      <c r="F10410" s="18"/>
    </row>
    <row r="10411" spans="2:6" ht="16.5" thickBot="1" x14ac:dyDescent="0.3">
      <c r="B10411" s="304"/>
      <c r="C10411" s="15"/>
      <c r="D10411" s="305"/>
      <c r="E10411" s="17"/>
      <c r="F10411" s="18"/>
    </row>
    <row r="10412" spans="2:6" ht="16.5" thickBot="1" x14ac:dyDescent="0.3">
      <c r="B10412" s="304"/>
      <c r="C10412" s="15"/>
      <c r="D10412" s="305"/>
      <c r="E10412" s="17"/>
      <c r="F10412" s="18"/>
    </row>
    <row r="10413" spans="2:6" ht="16.5" thickBot="1" x14ac:dyDescent="0.3">
      <c r="B10413" s="304"/>
      <c r="C10413" s="15"/>
      <c r="D10413" s="305"/>
      <c r="E10413" s="17"/>
      <c r="F10413" s="18"/>
    </row>
    <row r="10414" spans="2:6" ht="16.5" thickBot="1" x14ac:dyDescent="0.3">
      <c r="B10414" s="304"/>
      <c r="C10414" s="15"/>
      <c r="D10414" s="305"/>
      <c r="E10414" s="17"/>
      <c r="F10414" s="18"/>
    </row>
    <row r="10415" spans="2:6" ht="16.5" thickBot="1" x14ac:dyDescent="0.3">
      <c r="B10415" s="304"/>
      <c r="C10415" s="15"/>
      <c r="D10415" s="305"/>
      <c r="E10415" s="17"/>
      <c r="F10415" s="18"/>
    </row>
    <row r="10416" spans="2:6" ht="16.5" thickBot="1" x14ac:dyDescent="0.3">
      <c r="B10416" s="304"/>
      <c r="C10416" s="15"/>
      <c r="D10416" s="305"/>
      <c r="E10416" s="17"/>
      <c r="F10416" s="18"/>
    </row>
    <row r="10417" spans="2:6" ht="16.5" thickBot="1" x14ac:dyDescent="0.3">
      <c r="B10417" s="304"/>
      <c r="C10417" s="15"/>
      <c r="D10417" s="305"/>
      <c r="E10417" s="17"/>
      <c r="F10417" s="18"/>
    </row>
    <row r="10418" spans="2:6" ht="15.75" x14ac:dyDescent="0.25">
      <c r="B10418" s="306"/>
      <c r="C10418" s="23"/>
      <c r="D10418" s="307"/>
      <c r="E10418" s="25"/>
      <c r="F10418" s="26"/>
    </row>
    <row r="10419" spans="2:6" ht="16.5" thickBot="1" x14ac:dyDescent="0.3">
      <c r="B10419" s="304"/>
      <c r="C10419" s="15"/>
      <c r="D10419" s="305"/>
      <c r="E10419" s="17"/>
      <c r="F10419" s="18"/>
    </row>
    <row r="10420" spans="2:6" ht="16.5" thickBot="1" x14ac:dyDescent="0.3">
      <c r="B10420" s="304"/>
      <c r="C10420" s="15"/>
      <c r="D10420" s="305"/>
      <c r="E10420" s="17"/>
      <c r="F10420" s="18"/>
    </row>
    <row r="10421" spans="2:6" ht="16.5" thickBot="1" x14ac:dyDescent="0.3">
      <c r="B10421" s="304"/>
      <c r="C10421" s="15"/>
      <c r="D10421" s="305"/>
      <c r="E10421" s="17"/>
      <c r="F10421" s="18"/>
    </row>
    <row r="10422" spans="2:6" ht="16.5" thickBot="1" x14ac:dyDescent="0.3">
      <c r="B10422" s="304"/>
      <c r="C10422" s="15"/>
      <c r="D10422" s="305"/>
      <c r="E10422" s="17"/>
      <c r="F10422" s="18"/>
    </row>
    <row r="10423" spans="2:6" ht="16.5" thickBot="1" x14ac:dyDescent="0.3">
      <c r="B10423" s="304"/>
      <c r="C10423" s="15"/>
      <c r="D10423" s="305"/>
      <c r="E10423" s="17"/>
      <c r="F10423" s="18"/>
    </row>
    <row r="10424" spans="2:6" ht="16.5" thickBot="1" x14ac:dyDescent="0.3">
      <c r="B10424" s="304"/>
      <c r="C10424" s="15"/>
      <c r="D10424" s="305"/>
      <c r="E10424" s="17"/>
      <c r="F10424" s="18"/>
    </row>
    <row r="10425" spans="2:6" ht="16.5" thickBot="1" x14ac:dyDescent="0.3">
      <c r="B10425" s="304"/>
      <c r="C10425" s="15"/>
      <c r="D10425" s="305"/>
      <c r="E10425" s="17"/>
      <c r="F10425" s="18"/>
    </row>
    <row r="10426" spans="2:6" ht="16.5" thickBot="1" x14ac:dyDescent="0.3">
      <c r="B10426" s="304"/>
      <c r="C10426" s="15"/>
      <c r="D10426" s="305"/>
      <c r="E10426" s="17"/>
      <c r="F10426" s="18"/>
    </row>
    <row r="10427" spans="2:6" ht="16.5" thickBot="1" x14ac:dyDescent="0.3">
      <c r="B10427" s="304"/>
      <c r="C10427" s="15"/>
      <c r="D10427" s="305"/>
      <c r="E10427" s="17"/>
      <c r="F10427" s="18"/>
    </row>
    <row r="10428" spans="2:6" ht="16.5" thickBot="1" x14ac:dyDescent="0.3">
      <c r="B10428" s="304"/>
      <c r="C10428" s="15"/>
      <c r="D10428" s="305"/>
      <c r="E10428" s="17"/>
      <c r="F10428" s="18"/>
    </row>
    <row r="10429" spans="2:6" ht="16.5" thickBot="1" x14ac:dyDescent="0.3">
      <c r="B10429" s="304"/>
      <c r="C10429" s="15"/>
      <c r="D10429" s="305"/>
      <c r="E10429" s="17"/>
      <c r="F10429" s="18"/>
    </row>
    <row r="10430" spans="2:6" ht="16.5" thickBot="1" x14ac:dyDescent="0.3">
      <c r="B10430" s="304"/>
      <c r="C10430" s="15"/>
      <c r="D10430" s="305"/>
      <c r="E10430" s="17"/>
      <c r="F10430" s="18"/>
    </row>
    <row r="10431" spans="2:6" ht="16.5" thickBot="1" x14ac:dyDescent="0.3">
      <c r="B10431" s="304"/>
      <c r="C10431" s="15"/>
      <c r="D10431" s="305"/>
      <c r="E10431" s="17"/>
      <c r="F10431" s="18"/>
    </row>
    <row r="10432" spans="2:6" ht="16.5" thickBot="1" x14ac:dyDescent="0.3">
      <c r="B10432" s="304"/>
      <c r="C10432" s="15"/>
      <c r="D10432" s="305"/>
      <c r="E10432" s="17"/>
      <c r="F10432" s="18"/>
    </row>
    <row r="10433" spans="2:6" ht="16.5" thickBot="1" x14ac:dyDescent="0.3">
      <c r="B10433" s="304"/>
      <c r="C10433" s="15"/>
      <c r="D10433" s="305"/>
      <c r="E10433" s="17"/>
      <c r="F10433" s="18"/>
    </row>
    <row r="10434" spans="2:6" ht="16.5" thickBot="1" x14ac:dyDescent="0.3">
      <c r="B10434" s="304"/>
      <c r="C10434" s="15"/>
      <c r="D10434" s="305"/>
      <c r="E10434" s="17"/>
      <c r="F10434" s="18"/>
    </row>
    <row r="10435" spans="2:6" ht="16.5" thickBot="1" x14ac:dyDescent="0.3">
      <c r="B10435" s="304"/>
      <c r="C10435" s="15"/>
      <c r="D10435" s="305"/>
      <c r="E10435" s="17"/>
      <c r="F10435" s="18"/>
    </row>
    <row r="10436" spans="2:6" ht="16.5" thickBot="1" x14ac:dyDescent="0.3">
      <c r="B10436" s="304"/>
      <c r="C10436" s="15"/>
      <c r="D10436" s="305"/>
      <c r="E10436" s="17"/>
      <c r="F10436" s="18"/>
    </row>
    <row r="10437" spans="2:6" ht="16.5" thickBot="1" x14ac:dyDescent="0.3">
      <c r="B10437" s="304"/>
      <c r="C10437" s="15"/>
      <c r="D10437" s="305"/>
      <c r="E10437" s="17"/>
      <c r="F10437" s="18"/>
    </row>
    <row r="10438" spans="2:6" ht="16.5" thickBot="1" x14ac:dyDescent="0.3">
      <c r="B10438" s="304"/>
      <c r="C10438" s="15"/>
      <c r="D10438" s="305"/>
      <c r="E10438" s="17"/>
      <c r="F10438" s="18"/>
    </row>
    <row r="10439" spans="2:6" ht="16.5" thickBot="1" x14ac:dyDescent="0.3">
      <c r="B10439" s="304"/>
      <c r="C10439" s="15"/>
      <c r="D10439" s="305"/>
      <c r="E10439" s="17"/>
      <c r="F10439" s="18"/>
    </row>
    <row r="10440" spans="2:6" ht="16.5" thickBot="1" x14ac:dyDescent="0.3">
      <c r="B10440" s="304"/>
      <c r="C10440" s="15"/>
      <c r="D10440" s="305"/>
      <c r="E10440" s="17"/>
      <c r="F10440" s="18"/>
    </row>
    <row r="10441" spans="2:6" ht="16.5" thickBot="1" x14ac:dyDescent="0.3">
      <c r="B10441" s="304"/>
      <c r="C10441" s="15"/>
      <c r="D10441" s="305"/>
      <c r="E10441" s="17"/>
      <c r="F10441" s="18"/>
    </row>
    <row r="10442" spans="2:6" ht="16.5" thickBot="1" x14ac:dyDescent="0.3">
      <c r="B10442" s="304"/>
      <c r="C10442" s="15"/>
      <c r="D10442" s="305"/>
      <c r="E10442" s="17"/>
      <c r="F10442" s="18"/>
    </row>
    <row r="10443" spans="2:6" ht="16.5" thickBot="1" x14ac:dyDescent="0.3">
      <c r="B10443" s="304"/>
      <c r="C10443" s="15"/>
      <c r="D10443" s="305"/>
      <c r="E10443" s="17"/>
      <c r="F10443" s="18"/>
    </row>
    <row r="10444" spans="2:6" ht="16.5" thickBot="1" x14ac:dyDescent="0.3">
      <c r="B10444" s="304"/>
      <c r="C10444" s="15"/>
      <c r="D10444" s="305"/>
      <c r="E10444" s="17"/>
      <c r="F10444" s="18"/>
    </row>
    <row r="10445" spans="2:6" ht="15.75" x14ac:dyDescent="0.25">
      <c r="B10445" s="306"/>
      <c r="C10445" s="23"/>
      <c r="D10445" s="307"/>
      <c r="E10445" s="25"/>
      <c r="F10445" s="26"/>
    </row>
    <row r="10446" spans="2:6" ht="16.5" thickBot="1" x14ac:dyDescent="0.3">
      <c r="B10446" s="304"/>
      <c r="C10446" s="15"/>
      <c r="D10446" s="305"/>
      <c r="E10446" s="17"/>
      <c r="F10446" s="18"/>
    </row>
    <row r="10447" spans="2:6" ht="16.5" thickBot="1" x14ac:dyDescent="0.3">
      <c r="B10447" s="304"/>
      <c r="C10447" s="15"/>
      <c r="D10447" s="305"/>
      <c r="E10447" s="17"/>
      <c r="F10447" s="18"/>
    </row>
    <row r="10448" spans="2:6" ht="16.5" thickBot="1" x14ac:dyDescent="0.3">
      <c r="B10448" s="304"/>
      <c r="C10448" s="15"/>
      <c r="D10448" s="305"/>
      <c r="E10448" s="17"/>
      <c r="F10448" s="18"/>
    </row>
    <row r="10449" spans="2:6" ht="16.5" thickBot="1" x14ac:dyDescent="0.3">
      <c r="B10449" s="304"/>
      <c r="C10449" s="15"/>
      <c r="D10449" s="305"/>
      <c r="E10449" s="17"/>
      <c r="F10449" s="18"/>
    </row>
    <row r="10450" spans="2:6" ht="16.5" thickBot="1" x14ac:dyDescent="0.3">
      <c r="B10450" s="304"/>
      <c r="C10450" s="15"/>
      <c r="D10450" s="305"/>
      <c r="E10450" s="17"/>
      <c r="F10450" s="18"/>
    </row>
    <row r="10451" spans="2:6" ht="16.5" thickBot="1" x14ac:dyDescent="0.3">
      <c r="B10451" s="304"/>
      <c r="C10451" s="15"/>
      <c r="D10451" s="305"/>
      <c r="E10451" s="17"/>
      <c r="F10451" s="18"/>
    </row>
    <row r="10452" spans="2:6" ht="16.5" thickBot="1" x14ac:dyDescent="0.3">
      <c r="B10452" s="304"/>
      <c r="C10452" s="15"/>
      <c r="D10452" s="305"/>
      <c r="E10452" s="17"/>
      <c r="F10452" s="18"/>
    </row>
    <row r="10453" spans="2:6" ht="16.5" thickBot="1" x14ac:dyDescent="0.3">
      <c r="B10453" s="304"/>
      <c r="C10453" s="15"/>
      <c r="D10453" s="305"/>
      <c r="E10453" s="17"/>
      <c r="F10453" s="18"/>
    </row>
    <row r="10454" spans="2:6" ht="16.5" thickBot="1" x14ac:dyDescent="0.3">
      <c r="B10454" s="304"/>
      <c r="C10454" s="15"/>
      <c r="D10454" s="305"/>
      <c r="E10454" s="17"/>
      <c r="F10454" s="18"/>
    </row>
    <row r="10455" spans="2:6" ht="16.5" thickBot="1" x14ac:dyDescent="0.3">
      <c r="B10455" s="304"/>
      <c r="C10455" s="15"/>
      <c r="D10455" s="305"/>
      <c r="E10455" s="17"/>
      <c r="F10455" s="18"/>
    </row>
    <row r="10456" spans="2:6" ht="16.5" thickBot="1" x14ac:dyDescent="0.3">
      <c r="B10456" s="304"/>
      <c r="C10456" s="15"/>
      <c r="D10456" s="305"/>
      <c r="E10456" s="17"/>
      <c r="F10456" s="18"/>
    </row>
    <row r="10457" spans="2:6" ht="16.5" thickBot="1" x14ac:dyDescent="0.3">
      <c r="B10457" s="304"/>
      <c r="C10457" s="15"/>
      <c r="D10457" s="305"/>
      <c r="E10457" s="17"/>
      <c r="F10457" s="18"/>
    </row>
    <row r="10458" spans="2:6" ht="16.5" thickBot="1" x14ac:dyDescent="0.3">
      <c r="B10458" s="304"/>
      <c r="C10458" s="15"/>
      <c r="D10458" s="305"/>
      <c r="E10458" s="17"/>
      <c r="F10458" s="18"/>
    </row>
    <row r="10459" spans="2:6" ht="16.5" thickBot="1" x14ac:dyDescent="0.3">
      <c r="B10459" s="304"/>
      <c r="C10459" s="15"/>
      <c r="D10459" s="305"/>
      <c r="E10459" s="17"/>
      <c r="F10459" s="18"/>
    </row>
    <row r="10460" spans="2:6" ht="16.5" thickBot="1" x14ac:dyDescent="0.3">
      <c r="B10460" s="304"/>
      <c r="C10460" s="15"/>
      <c r="D10460" s="305"/>
      <c r="E10460" s="17"/>
      <c r="F10460" s="18"/>
    </row>
    <row r="10461" spans="2:6" ht="16.5" thickBot="1" x14ac:dyDescent="0.3">
      <c r="B10461" s="304"/>
      <c r="C10461" s="15"/>
      <c r="D10461" s="305"/>
      <c r="E10461" s="17"/>
      <c r="F10461" s="18"/>
    </row>
    <row r="10462" spans="2:6" ht="16.5" thickBot="1" x14ac:dyDescent="0.3">
      <c r="B10462" s="304"/>
      <c r="C10462" s="15"/>
      <c r="D10462" s="305"/>
      <c r="E10462" s="17"/>
      <c r="F10462" s="18"/>
    </row>
    <row r="10463" spans="2:6" ht="16.5" thickBot="1" x14ac:dyDescent="0.3">
      <c r="B10463" s="304"/>
      <c r="C10463" s="15"/>
      <c r="D10463" s="305"/>
      <c r="E10463" s="17"/>
      <c r="F10463" s="18"/>
    </row>
    <row r="10464" spans="2:6" ht="16.5" thickBot="1" x14ac:dyDescent="0.3">
      <c r="B10464" s="304"/>
      <c r="C10464" s="15"/>
      <c r="D10464" s="305"/>
      <c r="E10464" s="17"/>
      <c r="F10464" s="18"/>
    </row>
    <row r="10465" spans="2:6" ht="16.5" thickBot="1" x14ac:dyDescent="0.3">
      <c r="B10465" s="304"/>
      <c r="C10465" s="15"/>
      <c r="D10465" s="305"/>
      <c r="E10465" s="17"/>
      <c r="F10465" s="18"/>
    </row>
    <row r="10466" spans="2:6" ht="16.5" thickBot="1" x14ac:dyDescent="0.3">
      <c r="B10466" s="304"/>
      <c r="C10466" s="15"/>
      <c r="D10466" s="305"/>
      <c r="E10466" s="17"/>
      <c r="F10466" s="18"/>
    </row>
    <row r="10467" spans="2:6" ht="16.5" thickBot="1" x14ac:dyDescent="0.3">
      <c r="B10467" s="304"/>
      <c r="C10467" s="15"/>
      <c r="D10467" s="305"/>
      <c r="E10467" s="17"/>
      <c r="F10467" s="18"/>
    </row>
    <row r="10468" spans="2:6" ht="16.5" thickBot="1" x14ac:dyDescent="0.3">
      <c r="B10468" s="304"/>
      <c r="C10468" s="15"/>
      <c r="D10468" s="305"/>
      <c r="E10468" s="17"/>
      <c r="F10468" s="18"/>
    </row>
    <row r="10469" spans="2:6" ht="16.5" thickBot="1" x14ac:dyDescent="0.3">
      <c r="B10469" s="304"/>
      <c r="C10469" s="15"/>
      <c r="D10469" s="305"/>
      <c r="E10469" s="17"/>
      <c r="F10469" s="18"/>
    </row>
    <row r="10470" spans="2:6" ht="16.5" thickBot="1" x14ac:dyDescent="0.3">
      <c r="B10470" s="304"/>
      <c r="C10470" s="15"/>
      <c r="D10470" s="305"/>
      <c r="E10470" s="17"/>
      <c r="F10470" s="18"/>
    </row>
    <row r="10471" spans="2:6" ht="16.5" thickBot="1" x14ac:dyDescent="0.3">
      <c r="B10471" s="304"/>
      <c r="C10471" s="15"/>
      <c r="D10471" s="305"/>
      <c r="E10471" s="17"/>
      <c r="F10471" s="18"/>
    </row>
    <row r="10472" spans="2:6" ht="16.5" thickBot="1" x14ac:dyDescent="0.3">
      <c r="B10472" s="304"/>
      <c r="C10472" s="15"/>
      <c r="D10472" s="305"/>
      <c r="E10472" s="17"/>
      <c r="F10472" s="18"/>
    </row>
    <row r="10473" spans="2:6" ht="16.5" thickBot="1" x14ac:dyDescent="0.3">
      <c r="B10473" s="304"/>
      <c r="C10473" s="15"/>
      <c r="D10473" s="305"/>
      <c r="E10473" s="17"/>
      <c r="F10473" s="18"/>
    </row>
    <row r="10474" spans="2:6" ht="16.5" thickBot="1" x14ac:dyDescent="0.3">
      <c r="B10474" s="304"/>
      <c r="C10474" s="15"/>
      <c r="D10474" s="305"/>
      <c r="E10474" s="17"/>
      <c r="F10474" s="18"/>
    </row>
    <row r="10475" spans="2:6" ht="16.5" thickBot="1" x14ac:dyDescent="0.3">
      <c r="B10475" s="304"/>
      <c r="C10475" s="15"/>
      <c r="D10475" s="305"/>
      <c r="E10475" s="17"/>
      <c r="F10475" s="18"/>
    </row>
    <row r="10476" spans="2:6" ht="16.5" thickBot="1" x14ac:dyDescent="0.3">
      <c r="B10476" s="304"/>
      <c r="C10476" s="15"/>
      <c r="D10476" s="305"/>
      <c r="E10476" s="17"/>
      <c r="F10476" s="18"/>
    </row>
    <row r="10477" spans="2:6" ht="16.5" thickBot="1" x14ac:dyDescent="0.3">
      <c r="B10477" s="304"/>
      <c r="C10477" s="15"/>
      <c r="D10477" s="305"/>
      <c r="E10477" s="17"/>
      <c r="F10477" s="18"/>
    </row>
    <row r="10478" spans="2:6" ht="16.5" thickBot="1" x14ac:dyDescent="0.3">
      <c r="B10478" s="304"/>
      <c r="C10478" s="15"/>
      <c r="D10478" s="305"/>
      <c r="E10478" s="17"/>
      <c r="F10478" s="18"/>
    </row>
    <row r="10479" spans="2:6" ht="16.5" thickBot="1" x14ac:dyDescent="0.3">
      <c r="B10479" s="304"/>
      <c r="C10479" s="15"/>
      <c r="D10479" s="305"/>
      <c r="E10479" s="17"/>
      <c r="F10479" s="18"/>
    </row>
    <row r="10480" spans="2:6" ht="15.75" x14ac:dyDescent="0.25">
      <c r="B10480" s="306"/>
      <c r="C10480" s="23"/>
      <c r="D10480" s="307"/>
      <c r="E10480" s="25"/>
      <c r="F10480" s="26"/>
    </row>
    <row r="10481" spans="2:6" ht="16.5" thickBot="1" x14ac:dyDescent="0.3">
      <c r="B10481" s="304"/>
      <c r="C10481" s="15"/>
      <c r="D10481" s="305"/>
      <c r="E10481" s="17"/>
      <c r="F10481" s="18"/>
    </row>
    <row r="10482" spans="2:6" ht="16.5" thickBot="1" x14ac:dyDescent="0.3">
      <c r="B10482" s="304"/>
      <c r="C10482" s="15"/>
      <c r="D10482" s="305"/>
      <c r="E10482" s="17"/>
      <c r="F10482" s="18"/>
    </row>
    <row r="10483" spans="2:6" ht="16.5" thickBot="1" x14ac:dyDescent="0.3">
      <c r="B10483" s="304"/>
      <c r="C10483" s="15"/>
      <c r="D10483" s="305"/>
      <c r="E10483" s="17"/>
      <c r="F10483" s="18"/>
    </row>
    <row r="10484" spans="2:6" ht="16.5" thickBot="1" x14ac:dyDescent="0.3">
      <c r="B10484" s="304"/>
      <c r="C10484" s="15"/>
      <c r="D10484" s="305"/>
      <c r="E10484" s="17"/>
      <c r="F10484" s="18"/>
    </row>
    <row r="10485" spans="2:6" ht="16.5" thickBot="1" x14ac:dyDescent="0.3">
      <c r="B10485" s="304"/>
      <c r="C10485" s="15"/>
      <c r="D10485" s="305"/>
      <c r="E10485" s="17"/>
      <c r="F10485" s="18"/>
    </row>
    <row r="10486" spans="2:6" ht="16.5" thickBot="1" x14ac:dyDescent="0.3">
      <c r="B10486" s="304"/>
      <c r="C10486" s="15"/>
      <c r="D10486" s="305"/>
      <c r="E10486" s="17"/>
      <c r="F10486" s="18"/>
    </row>
    <row r="10487" spans="2:6" ht="16.5" thickBot="1" x14ac:dyDescent="0.3">
      <c r="B10487" s="304"/>
      <c r="C10487" s="15"/>
      <c r="D10487" s="305"/>
      <c r="E10487" s="17"/>
      <c r="F10487" s="18"/>
    </row>
    <row r="10488" spans="2:6" ht="16.5" thickBot="1" x14ac:dyDescent="0.3">
      <c r="B10488" s="304"/>
      <c r="C10488" s="15"/>
      <c r="D10488" s="305"/>
      <c r="E10488" s="17"/>
      <c r="F10488" s="18"/>
    </row>
    <row r="10489" spans="2:6" ht="16.5" thickBot="1" x14ac:dyDescent="0.3">
      <c r="B10489" s="304"/>
      <c r="C10489" s="15"/>
      <c r="D10489" s="305"/>
      <c r="E10489" s="17"/>
      <c r="F10489" s="18"/>
    </row>
    <row r="10490" spans="2:6" ht="16.5" thickBot="1" x14ac:dyDescent="0.3">
      <c r="B10490" s="304"/>
      <c r="C10490" s="15"/>
      <c r="D10490" s="305"/>
      <c r="E10490" s="17"/>
      <c r="F10490" s="18"/>
    </row>
    <row r="10491" spans="2:6" ht="16.5" thickBot="1" x14ac:dyDescent="0.3">
      <c r="B10491" s="304"/>
      <c r="C10491" s="15"/>
      <c r="D10491" s="305"/>
      <c r="E10491" s="17"/>
      <c r="F10491" s="18"/>
    </row>
    <row r="10492" spans="2:6" ht="16.5" thickBot="1" x14ac:dyDescent="0.3">
      <c r="B10492" s="304"/>
      <c r="C10492" s="15"/>
      <c r="D10492" s="305"/>
      <c r="E10492" s="17"/>
      <c r="F10492" s="18"/>
    </row>
    <row r="10493" spans="2:6" ht="16.5" thickBot="1" x14ac:dyDescent="0.3">
      <c r="B10493" s="304"/>
      <c r="C10493" s="15"/>
      <c r="D10493" s="305"/>
      <c r="E10493" s="17"/>
      <c r="F10493" s="18"/>
    </row>
    <row r="10494" spans="2:6" ht="16.5" thickBot="1" x14ac:dyDescent="0.3">
      <c r="B10494" s="304"/>
      <c r="C10494" s="15"/>
      <c r="D10494" s="305"/>
      <c r="E10494" s="17"/>
      <c r="F10494" s="18"/>
    </row>
    <row r="10495" spans="2:6" ht="16.5" thickBot="1" x14ac:dyDescent="0.3">
      <c r="B10495" s="304"/>
      <c r="C10495" s="15"/>
      <c r="D10495" s="305"/>
      <c r="E10495" s="17"/>
      <c r="F10495" s="18"/>
    </row>
    <row r="10496" spans="2:6" ht="16.5" thickBot="1" x14ac:dyDescent="0.3">
      <c r="B10496" s="304"/>
      <c r="C10496" s="15"/>
      <c r="D10496" s="305"/>
      <c r="E10496" s="17"/>
      <c r="F10496" s="18"/>
    </row>
    <row r="10497" spans="2:6" ht="16.5" thickBot="1" x14ac:dyDescent="0.3">
      <c r="B10497" s="304"/>
      <c r="C10497" s="15"/>
      <c r="D10497" s="305"/>
      <c r="E10497" s="17"/>
      <c r="F10497" s="18"/>
    </row>
    <row r="10498" spans="2:6" ht="16.5" thickBot="1" x14ac:dyDescent="0.3">
      <c r="B10498" s="304"/>
      <c r="C10498" s="15"/>
      <c r="D10498" s="305"/>
      <c r="E10498" s="17"/>
      <c r="F10498" s="18"/>
    </row>
    <row r="10499" spans="2:6" ht="16.5" thickBot="1" x14ac:dyDescent="0.3">
      <c r="B10499" s="304"/>
      <c r="C10499" s="15"/>
      <c r="D10499" s="305"/>
      <c r="E10499" s="17"/>
      <c r="F10499" s="18"/>
    </row>
    <row r="10500" spans="2:6" ht="16.5" thickBot="1" x14ac:dyDescent="0.3">
      <c r="B10500" s="304"/>
      <c r="C10500" s="15"/>
      <c r="D10500" s="305"/>
      <c r="E10500" s="17"/>
      <c r="F10500" s="18"/>
    </row>
    <row r="10501" spans="2:6" ht="16.5" thickBot="1" x14ac:dyDescent="0.3">
      <c r="B10501" s="304"/>
      <c r="C10501" s="15"/>
      <c r="D10501" s="305"/>
      <c r="E10501" s="17"/>
      <c r="F10501" s="18"/>
    </row>
    <row r="10502" spans="2:6" ht="16.5" thickBot="1" x14ac:dyDescent="0.3">
      <c r="B10502" s="304"/>
      <c r="C10502" s="15"/>
      <c r="D10502" s="305"/>
      <c r="E10502" s="17"/>
      <c r="F10502" s="18"/>
    </row>
    <row r="10503" spans="2:6" ht="16.5" thickBot="1" x14ac:dyDescent="0.3">
      <c r="B10503" s="304"/>
      <c r="C10503" s="15"/>
      <c r="D10503" s="305"/>
      <c r="E10503" s="17"/>
      <c r="F10503" s="18"/>
    </row>
    <row r="10504" spans="2:6" ht="16.5" thickBot="1" x14ac:dyDescent="0.3">
      <c r="B10504" s="304"/>
      <c r="C10504" s="15"/>
      <c r="D10504" s="305"/>
      <c r="E10504" s="17"/>
      <c r="F10504" s="18"/>
    </row>
    <row r="10505" spans="2:6" ht="16.5" thickBot="1" x14ac:dyDescent="0.3">
      <c r="B10505" s="304"/>
      <c r="C10505" s="15"/>
      <c r="D10505" s="305"/>
      <c r="E10505" s="17"/>
      <c r="F10505" s="18"/>
    </row>
    <row r="10506" spans="2:6" ht="16.5" thickBot="1" x14ac:dyDescent="0.3">
      <c r="B10506" s="304"/>
      <c r="C10506" s="15"/>
      <c r="D10506" s="305"/>
      <c r="E10506" s="17"/>
      <c r="F10506" s="18"/>
    </row>
    <row r="10507" spans="2:6" ht="16.5" thickBot="1" x14ac:dyDescent="0.3">
      <c r="B10507" s="304"/>
      <c r="C10507" s="15"/>
      <c r="D10507" s="305"/>
      <c r="E10507" s="17"/>
      <c r="F10507" s="18"/>
    </row>
    <row r="10508" spans="2:6" ht="16.5" thickBot="1" x14ac:dyDescent="0.3">
      <c r="B10508" s="304"/>
      <c r="C10508" s="15"/>
      <c r="D10508" s="305"/>
      <c r="E10508" s="17"/>
      <c r="F10508" s="18"/>
    </row>
    <row r="10509" spans="2:6" ht="16.5" thickBot="1" x14ac:dyDescent="0.3">
      <c r="B10509" s="304"/>
      <c r="C10509" s="15"/>
      <c r="D10509" s="305"/>
      <c r="E10509" s="17"/>
      <c r="F10509" s="18"/>
    </row>
    <row r="10510" spans="2:6" ht="16.5" thickBot="1" x14ac:dyDescent="0.3">
      <c r="B10510" s="304"/>
      <c r="C10510" s="15"/>
      <c r="D10510" s="305"/>
      <c r="E10510" s="17"/>
      <c r="F10510" s="18"/>
    </row>
    <row r="10511" spans="2:6" ht="15.75" x14ac:dyDescent="0.25">
      <c r="B10511" s="306"/>
      <c r="C10511" s="23"/>
      <c r="D10511" s="307"/>
      <c r="E10511" s="25"/>
      <c r="F10511" s="26"/>
    </row>
    <row r="10512" spans="2:6" ht="16.5" thickBot="1" x14ac:dyDescent="0.3">
      <c r="B10512" s="304">
        <v>46269</v>
      </c>
      <c r="C10512" s="15" t="s">
        <v>115</v>
      </c>
      <c r="D10512" s="305" t="s">
        <v>640</v>
      </c>
      <c r="E10512" s="17">
        <v>1</v>
      </c>
      <c r="F10512" s="18">
        <v>5.8</v>
      </c>
    </row>
    <row r="10513" spans="2:6" ht="16.5" thickBot="1" x14ac:dyDescent="0.3">
      <c r="B10513" s="304">
        <v>46269</v>
      </c>
      <c r="C10513" s="15" t="s">
        <v>130</v>
      </c>
      <c r="D10513" s="305" t="s">
        <v>386</v>
      </c>
      <c r="E10513" s="17">
        <v>2</v>
      </c>
      <c r="F10513" s="18">
        <v>11.6</v>
      </c>
    </row>
    <row r="10514" spans="2:6" ht="16.5" thickBot="1" x14ac:dyDescent="0.3">
      <c r="B10514" s="304">
        <v>46269</v>
      </c>
      <c r="C10514" s="15" t="s">
        <v>138</v>
      </c>
      <c r="D10514" s="305" t="s">
        <v>394</v>
      </c>
      <c r="E10514" s="17">
        <v>4</v>
      </c>
      <c r="F10514" s="18">
        <v>22</v>
      </c>
    </row>
    <row r="10515" spans="2:6" ht="16.5" thickBot="1" x14ac:dyDescent="0.3">
      <c r="B10515" s="304">
        <v>46269</v>
      </c>
      <c r="C10515" s="15" t="s">
        <v>139</v>
      </c>
      <c r="D10515" s="305" t="s">
        <v>395</v>
      </c>
      <c r="E10515" s="17">
        <v>2</v>
      </c>
      <c r="F10515" s="18">
        <v>11</v>
      </c>
    </row>
    <row r="10516" spans="2:6" ht="16.5" thickBot="1" x14ac:dyDescent="0.3">
      <c r="B10516" s="304">
        <v>46269</v>
      </c>
      <c r="C10516" s="15" t="s">
        <v>157</v>
      </c>
      <c r="D10516" s="305" t="s">
        <v>413</v>
      </c>
      <c r="E10516" s="17">
        <v>2</v>
      </c>
      <c r="F10516" s="18">
        <v>13</v>
      </c>
    </row>
    <row r="10517" spans="2:6" ht="16.5" thickBot="1" x14ac:dyDescent="0.3">
      <c r="B10517" s="304">
        <v>46269</v>
      </c>
      <c r="C10517" s="15" t="s">
        <v>165</v>
      </c>
      <c r="D10517" s="305" t="s">
        <v>421</v>
      </c>
      <c r="E10517" s="17">
        <v>1</v>
      </c>
      <c r="F10517" s="18">
        <v>6.5</v>
      </c>
    </row>
    <row r="10518" spans="2:6" ht="16.5" thickBot="1" x14ac:dyDescent="0.3">
      <c r="B10518" s="304">
        <v>46269</v>
      </c>
      <c r="C10518" s="15" t="s">
        <v>170</v>
      </c>
      <c r="D10518" s="305" t="s">
        <v>676</v>
      </c>
      <c r="E10518" s="17">
        <v>1</v>
      </c>
      <c r="F10518" s="18">
        <v>5.5</v>
      </c>
    </row>
    <row r="10519" spans="2:6" ht="16.5" thickBot="1" x14ac:dyDescent="0.3">
      <c r="B10519" s="304">
        <v>46269</v>
      </c>
      <c r="C10519" s="15" t="s">
        <v>179</v>
      </c>
      <c r="D10519" s="305" t="s">
        <v>712</v>
      </c>
      <c r="E10519" s="17">
        <v>1</v>
      </c>
      <c r="F10519" s="18">
        <v>5.5</v>
      </c>
    </row>
    <row r="10520" spans="2:6" ht="16.5" thickBot="1" x14ac:dyDescent="0.3">
      <c r="B10520" s="304">
        <v>46269</v>
      </c>
      <c r="C10520" s="15" t="s">
        <v>183</v>
      </c>
      <c r="D10520" s="305" t="s">
        <v>439</v>
      </c>
      <c r="E10520" s="17">
        <v>1</v>
      </c>
      <c r="F10520" s="18">
        <v>5.5</v>
      </c>
    </row>
    <row r="10521" spans="2:6" ht="16.5" thickBot="1" x14ac:dyDescent="0.3">
      <c r="B10521" s="304">
        <v>46269</v>
      </c>
      <c r="C10521" s="15" t="s">
        <v>184</v>
      </c>
      <c r="D10521" s="305" t="s">
        <v>440</v>
      </c>
      <c r="E10521" s="17">
        <v>3</v>
      </c>
      <c r="F10521" s="18">
        <v>16.5</v>
      </c>
    </row>
    <row r="10522" spans="2:6" ht="16.5" thickBot="1" x14ac:dyDescent="0.3">
      <c r="B10522" s="304">
        <v>46269</v>
      </c>
      <c r="C10522" s="15" t="s">
        <v>191</v>
      </c>
      <c r="D10522" s="305" t="s">
        <v>447</v>
      </c>
      <c r="E10522" s="17">
        <v>1</v>
      </c>
      <c r="F10522" s="18">
        <v>5.5</v>
      </c>
    </row>
    <row r="10523" spans="2:6" ht="16.5" thickBot="1" x14ac:dyDescent="0.3">
      <c r="B10523" s="304">
        <v>46269</v>
      </c>
      <c r="C10523" s="15" t="s">
        <v>195</v>
      </c>
      <c r="D10523" s="305" t="s">
        <v>451</v>
      </c>
      <c r="E10523" s="17">
        <v>10</v>
      </c>
      <c r="F10523" s="18">
        <v>58</v>
      </c>
    </row>
    <row r="10524" spans="2:6" ht="32.25" thickBot="1" x14ac:dyDescent="0.3">
      <c r="B10524" s="304">
        <v>46269</v>
      </c>
      <c r="C10524" s="15" t="s">
        <v>207</v>
      </c>
      <c r="D10524" s="305" t="s">
        <v>463</v>
      </c>
      <c r="E10524" s="17">
        <v>2</v>
      </c>
      <c r="F10524" s="18">
        <v>6</v>
      </c>
    </row>
    <row r="10525" spans="2:6" ht="16.5" thickBot="1" x14ac:dyDescent="0.3">
      <c r="B10525" s="304">
        <v>46269</v>
      </c>
      <c r="C10525" s="15" t="s">
        <v>213</v>
      </c>
      <c r="D10525" s="305" t="s">
        <v>469</v>
      </c>
      <c r="E10525" s="17">
        <v>2</v>
      </c>
      <c r="F10525" s="18">
        <v>11.6</v>
      </c>
    </row>
    <row r="10526" spans="2:6" ht="16.5" thickBot="1" x14ac:dyDescent="0.3">
      <c r="B10526" s="304">
        <v>46269</v>
      </c>
      <c r="C10526" s="15" t="s">
        <v>215</v>
      </c>
      <c r="D10526" s="305" t="s">
        <v>471</v>
      </c>
      <c r="E10526" s="17">
        <v>2</v>
      </c>
      <c r="F10526" s="18">
        <v>13.6</v>
      </c>
    </row>
    <row r="10527" spans="2:6" ht="16.5" thickBot="1" x14ac:dyDescent="0.3">
      <c r="B10527" s="304">
        <v>46269</v>
      </c>
      <c r="C10527" s="15" t="s">
        <v>216</v>
      </c>
      <c r="D10527" s="305" t="s">
        <v>472</v>
      </c>
      <c r="E10527" s="17">
        <v>1</v>
      </c>
      <c r="F10527" s="18">
        <v>6.3</v>
      </c>
    </row>
    <row r="10528" spans="2:6" ht="16.5" thickBot="1" x14ac:dyDescent="0.3">
      <c r="B10528" s="304">
        <v>46269</v>
      </c>
      <c r="C10528" s="15" t="s">
        <v>220</v>
      </c>
      <c r="D10528" s="305" t="s">
        <v>656</v>
      </c>
      <c r="E10528" s="17">
        <v>3</v>
      </c>
      <c r="F10528" s="18">
        <v>16.5</v>
      </c>
    </row>
    <row r="10529" spans="2:6" ht="16.5" thickBot="1" x14ac:dyDescent="0.3">
      <c r="B10529" s="304">
        <v>46269</v>
      </c>
      <c r="C10529" s="15" t="s">
        <v>221</v>
      </c>
      <c r="D10529" s="305" t="s">
        <v>477</v>
      </c>
      <c r="E10529" s="17">
        <v>1</v>
      </c>
      <c r="F10529" s="18">
        <v>6</v>
      </c>
    </row>
    <row r="10530" spans="2:6" ht="16.5" thickBot="1" x14ac:dyDescent="0.3">
      <c r="B10530" s="304">
        <v>46269</v>
      </c>
      <c r="C10530" s="15" t="s">
        <v>226</v>
      </c>
      <c r="D10530" s="305" t="s">
        <v>482</v>
      </c>
      <c r="E10530" s="17">
        <v>1</v>
      </c>
      <c r="F10530" s="18">
        <v>5.8</v>
      </c>
    </row>
    <row r="10531" spans="2:6" ht="16.5" thickBot="1" x14ac:dyDescent="0.3">
      <c r="B10531" s="304">
        <v>46269</v>
      </c>
      <c r="C10531" s="15" t="s">
        <v>229</v>
      </c>
      <c r="D10531" s="305" t="s">
        <v>759</v>
      </c>
      <c r="E10531" s="17">
        <v>1</v>
      </c>
      <c r="F10531" s="18">
        <v>6.5</v>
      </c>
    </row>
    <row r="10532" spans="2:6" ht="16.5" thickBot="1" x14ac:dyDescent="0.3">
      <c r="B10532" s="304">
        <v>46269</v>
      </c>
      <c r="C10532" s="15" t="s">
        <v>231</v>
      </c>
      <c r="D10532" s="305" t="s">
        <v>487</v>
      </c>
      <c r="E10532" s="17">
        <v>3</v>
      </c>
      <c r="F10532" s="18">
        <v>20.399999999999999</v>
      </c>
    </row>
    <row r="10533" spans="2:6" ht="16.5" thickBot="1" x14ac:dyDescent="0.3">
      <c r="B10533" s="304">
        <v>46269</v>
      </c>
      <c r="C10533" s="15" t="s">
        <v>236</v>
      </c>
      <c r="D10533" s="305" t="s">
        <v>644</v>
      </c>
      <c r="E10533" s="17">
        <v>1</v>
      </c>
      <c r="F10533" s="18">
        <v>6.5</v>
      </c>
    </row>
    <row r="10534" spans="2:6" ht="16.5" thickBot="1" x14ac:dyDescent="0.3">
      <c r="B10534" s="304">
        <v>46269</v>
      </c>
      <c r="C10534" s="15">
        <v>10007</v>
      </c>
      <c r="D10534" s="305" t="s">
        <v>721</v>
      </c>
      <c r="E10534" s="17">
        <v>3</v>
      </c>
      <c r="F10534" s="18">
        <v>24.9</v>
      </c>
    </row>
    <row r="10535" spans="2:6" ht="16.5" thickBot="1" x14ac:dyDescent="0.3">
      <c r="B10535" s="304">
        <v>46269</v>
      </c>
      <c r="C10535" s="15" t="s">
        <v>199</v>
      </c>
      <c r="D10535" s="305" t="s">
        <v>674</v>
      </c>
      <c r="E10535" s="17">
        <v>3</v>
      </c>
      <c r="F10535" s="18">
        <v>24.9</v>
      </c>
    </row>
    <row r="10536" spans="2:6" ht="16.5" thickBot="1" x14ac:dyDescent="0.3">
      <c r="B10536" s="304">
        <v>46269</v>
      </c>
      <c r="C10536" s="15">
        <v>10008</v>
      </c>
      <c r="D10536" s="305" t="s">
        <v>687</v>
      </c>
      <c r="E10536" s="17">
        <v>8</v>
      </c>
      <c r="F10536" s="18">
        <v>49.9</v>
      </c>
    </row>
    <row r="10537" spans="2:6" ht="16.5" thickBot="1" x14ac:dyDescent="0.3">
      <c r="B10537" s="304">
        <v>46269</v>
      </c>
      <c r="C10537" s="15">
        <v>10038</v>
      </c>
      <c r="D10537" s="305" t="s">
        <v>8799</v>
      </c>
      <c r="E10537" s="17">
        <v>1</v>
      </c>
      <c r="F10537" s="18">
        <v>8.9</v>
      </c>
    </row>
    <row r="10538" spans="2:6" ht="16.5" thickBot="1" x14ac:dyDescent="0.3">
      <c r="B10538" s="304">
        <v>46269</v>
      </c>
      <c r="C10538" s="15">
        <v>10232</v>
      </c>
      <c r="D10538" s="305" t="s">
        <v>767</v>
      </c>
      <c r="E10538" s="17">
        <v>1</v>
      </c>
      <c r="F10538" s="18">
        <v>9</v>
      </c>
    </row>
    <row r="10539" spans="2:6" ht="16.5" thickBot="1" x14ac:dyDescent="0.3">
      <c r="B10539" s="304">
        <v>46269</v>
      </c>
      <c r="C10539" s="15" t="s">
        <v>118</v>
      </c>
      <c r="D10539" s="305" t="s">
        <v>649</v>
      </c>
      <c r="E10539" s="17">
        <v>1</v>
      </c>
      <c r="F10539" s="18">
        <v>5.5</v>
      </c>
    </row>
    <row r="10540" spans="2:6" ht="16.5" thickBot="1" x14ac:dyDescent="0.3">
      <c r="B10540" s="304">
        <v>46269</v>
      </c>
      <c r="C10540" s="15" t="s">
        <v>121</v>
      </c>
      <c r="D10540" s="305" t="s">
        <v>658</v>
      </c>
      <c r="E10540" s="17">
        <v>1</v>
      </c>
      <c r="F10540" s="18">
        <v>5.5</v>
      </c>
    </row>
    <row r="10541" spans="2:6" ht="16.5" thickBot="1" x14ac:dyDescent="0.3">
      <c r="B10541" s="304">
        <v>46269</v>
      </c>
      <c r="C10541" s="15" t="s">
        <v>134</v>
      </c>
      <c r="D10541" s="305" t="s">
        <v>390</v>
      </c>
      <c r="E10541" s="17">
        <v>2</v>
      </c>
      <c r="F10541" s="18">
        <v>11</v>
      </c>
    </row>
    <row r="10542" spans="2:6" ht="16.5" thickBot="1" x14ac:dyDescent="0.3">
      <c r="B10542" s="304">
        <v>46269</v>
      </c>
      <c r="C10542" s="15" t="s">
        <v>140</v>
      </c>
      <c r="D10542" s="305" t="s">
        <v>396</v>
      </c>
      <c r="E10542" s="17">
        <v>2</v>
      </c>
      <c r="F10542" s="18">
        <v>10</v>
      </c>
    </row>
    <row r="10543" spans="2:6" ht="16.5" thickBot="1" x14ac:dyDescent="0.3">
      <c r="B10543" s="304">
        <v>46269</v>
      </c>
      <c r="C10543" s="15">
        <v>10109</v>
      </c>
      <c r="D10543" s="305" t="s">
        <v>8835</v>
      </c>
      <c r="E10543" s="17">
        <v>5</v>
      </c>
      <c r="F10543" s="18">
        <v>0</v>
      </c>
    </row>
    <row r="10544" spans="2:6" ht="16.5" thickBot="1" x14ac:dyDescent="0.3">
      <c r="B10544" s="304">
        <v>46269</v>
      </c>
      <c r="C10544" s="15">
        <v>624</v>
      </c>
      <c r="D10544" s="305" t="s">
        <v>8836</v>
      </c>
      <c r="E10544" s="17">
        <v>3</v>
      </c>
      <c r="F10544" s="18">
        <v>0</v>
      </c>
    </row>
    <row r="10545" spans="2:6" ht="16.5" thickBot="1" x14ac:dyDescent="0.3">
      <c r="B10545" s="304">
        <v>46269</v>
      </c>
      <c r="C10545" s="15">
        <v>626</v>
      </c>
      <c r="D10545" s="305" t="s">
        <v>9993</v>
      </c>
      <c r="E10545" s="17">
        <v>2</v>
      </c>
      <c r="F10545" s="18">
        <v>0</v>
      </c>
    </row>
    <row r="10546" spans="2:6" ht="16.5" thickBot="1" x14ac:dyDescent="0.3">
      <c r="B10546" s="304">
        <v>46269</v>
      </c>
      <c r="C10546" s="15">
        <v>10209</v>
      </c>
      <c r="D10546" s="305" t="s">
        <v>723</v>
      </c>
      <c r="E10546" s="17">
        <v>4</v>
      </c>
      <c r="F10546" s="18">
        <v>5.5</v>
      </c>
    </row>
    <row r="10547" spans="2:6" ht="16.5" thickBot="1" x14ac:dyDescent="0.3">
      <c r="B10547" s="304">
        <v>46269</v>
      </c>
      <c r="C10547" s="15">
        <v>10</v>
      </c>
      <c r="D10547" s="305" t="s">
        <v>700</v>
      </c>
      <c r="E10547" s="17">
        <v>1</v>
      </c>
      <c r="F10547" s="18">
        <v>1</v>
      </c>
    </row>
    <row r="10548" spans="2:6" ht="15.75" x14ac:dyDescent="0.25">
      <c r="B10548" s="306">
        <v>46269</v>
      </c>
      <c r="C10548" s="23">
        <v>10009</v>
      </c>
      <c r="D10548" s="307" t="s">
        <v>660</v>
      </c>
      <c r="E10548" s="25">
        <v>3</v>
      </c>
      <c r="F10548" s="26">
        <v>4.5</v>
      </c>
    </row>
    <row r="10549" spans="2:6" ht="16.5" thickBot="1" x14ac:dyDescent="0.3">
      <c r="B10549" s="304">
        <v>46269</v>
      </c>
      <c r="C10549" s="15" t="s">
        <v>104</v>
      </c>
      <c r="D10549" s="305" t="s">
        <v>360</v>
      </c>
      <c r="E10549" s="17">
        <v>2</v>
      </c>
      <c r="F10549" s="18">
        <v>11.6</v>
      </c>
    </row>
    <row r="10550" spans="2:6" ht="16.5" thickBot="1" x14ac:dyDescent="0.3">
      <c r="B10550" s="304">
        <v>46269</v>
      </c>
      <c r="C10550" s="15" t="s">
        <v>115</v>
      </c>
      <c r="D10550" s="305" t="s">
        <v>640</v>
      </c>
      <c r="E10550" s="17">
        <v>3</v>
      </c>
      <c r="F10550" s="18">
        <v>17.399999999999999</v>
      </c>
    </row>
    <row r="10551" spans="2:6" ht="16.5" thickBot="1" x14ac:dyDescent="0.3">
      <c r="B10551" s="304">
        <v>46269</v>
      </c>
      <c r="C10551" s="15" t="s">
        <v>130</v>
      </c>
      <c r="D10551" s="305" t="s">
        <v>386</v>
      </c>
      <c r="E10551" s="17">
        <v>5</v>
      </c>
      <c r="F10551" s="18">
        <v>29</v>
      </c>
    </row>
    <row r="10552" spans="2:6" ht="16.5" thickBot="1" x14ac:dyDescent="0.3">
      <c r="B10552" s="304">
        <v>46269</v>
      </c>
      <c r="C10552" s="15" t="s">
        <v>132</v>
      </c>
      <c r="D10552" s="305" t="s">
        <v>388</v>
      </c>
      <c r="E10552" s="17">
        <v>2</v>
      </c>
      <c r="F10552" s="18">
        <v>11.6</v>
      </c>
    </row>
    <row r="10553" spans="2:6" ht="16.5" thickBot="1" x14ac:dyDescent="0.3">
      <c r="B10553" s="304">
        <v>46269</v>
      </c>
      <c r="C10553" s="15" t="s">
        <v>138</v>
      </c>
      <c r="D10553" s="305" t="s">
        <v>394</v>
      </c>
      <c r="E10553" s="17">
        <v>1</v>
      </c>
      <c r="F10553" s="18">
        <v>5.5</v>
      </c>
    </row>
    <row r="10554" spans="2:6" ht="32.25" thickBot="1" x14ac:dyDescent="0.3">
      <c r="B10554" s="304">
        <v>46269</v>
      </c>
      <c r="C10554" s="15" t="s">
        <v>147</v>
      </c>
      <c r="D10554" s="305" t="s">
        <v>403</v>
      </c>
      <c r="E10554" s="17">
        <v>1</v>
      </c>
      <c r="F10554" s="18">
        <v>6.5</v>
      </c>
    </row>
    <row r="10555" spans="2:6" ht="16.5" thickBot="1" x14ac:dyDescent="0.3">
      <c r="B10555" s="304">
        <v>46269</v>
      </c>
      <c r="C10555" s="15" t="s">
        <v>157</v>
      </c>
      <c r="D10555" s="305" t="s">
        <v>413</v>
      </c>
      <c r="E10555" s="17">
        <v>1</v>
      </c>
      <c r="F10555" s="18">
        <v>6.5</v>
      </c>
    </row>
    <row r="10556" spans="2:6" ht="16.5" thickBot="1" x14ac:dyDescent="0.3">
      <c r="B10556" s="304">
        <v>46269</v>
      </c>
      <c r="C10556" s="15" t="s">
        <v>160</v>
      </c>
      <c r="D10556" s="305" t="s">
        <v>416</v>
      </c>
      <c r="E10556" s="17">
        <v>1</v>
      </c>
      <c r="F10556" s="18">
        <v>5.8</v>
      </c>
    </row>
    <row r="10557" spans="2:6" ht="16.5" thickBot="1" x14ac:dyDescent="0.3">
      <c r="B10557" s="304">
        <v>46269</v>
      </c>
      <c r="C10557" s="15" t="s">
        <v>164</v>
      </c>
      <c r="D10557" s="305" t="s">
        <v>420</v>
      </c>
      <c r="E10557" s="17">
        <v>1</v>
      </c>
      <c r="F10557" s="18">
        <v>5.5</v>
      </c>
    </row>
    <row r="10558" spans="2:6" ht="16.5" thickBot="1" x14ac:dyDescent="0.3">
      <c r="B10558" s="304">
        <v>46269</v>
      </c>
      <c r="C10558" s="15" t="s">
        <v>165</v>
      </c>
      <c r="D10558" s="305" t="s">
        <v>421</v>
      </c>
      <c r="E10558" s="17">
        <v>2</v>
      </c>
      <c r="F10558" s="18">
        <v>13</v>
      </c>
    </row>
    <row r="10559" spans="2:6" ht="16.5" thickBot="1" x14ac:dyDescent="0.3">
      <c r="B10559" s="304">
        <v>46269</v>
      </c>
      <c r="C10559" s="15" t="s">
        <v>181</v>
      </c>
      <c r="D10559" s="305" t="s">
        <v>704</v>
      </c>
      <c r="E10559" s="17">
        <v>2</v>
      </c>
      <c r="F10559" s="18">
        <v>11</v>
      </c>
    </row>
    <row r="10560" spans="2:6" ht="16.5" thickBot="1" x14ac:dyDescent="0.3">
      <c r="B10560" s="304">
        <v>46269</v>
      </c>
      <c r="C10560" s="15" t="s">
        <v>192</v>
      </c>
      <c r="D10560" s="305" t="s">
        <v>448</v>
      </c>
      <c r="E10560" s="17">
        <v>1</v>
      </c>
      <c r="F10560" s="18">
        <v>5.5</v>
      </c>
    </row>
    <row r="10561" spans="2:6" ht="16.5" thickBot="1" x14ac:dyDescent="0.3">
      <c r="B10561" s="304">
        <v>46269</v>
      </c>
      <c r="C10561" s="15" t="s">
        <v>195</v>
      </c>
      <c r="D10561" s="305" t="s">
        <v>451</v>
      </c>
      <c r="E10561" s="17">
        <v>8</v>
      </c>
      <c r="F10561" s="18">
        <v>46.4</v>
      </c>
    </row>
    <row r="10562" spans="2:6" ht="16.5" thickBot="1" x14ac:dyDescent="0.3">
      <c r="B10562" s="304">
        <v>46269</v>
      </c>
      <c r="C10562" s="15" t="s">
        <v>201</v>
      </c>
      <c r="D10562" s="305" t="s">
        <v>664</v>
      </c>
      <c r="E10562" s="17">
        <v>5</v>
      </c>
      <c r="F10562" s="18">
        <v>29</v>
      </c>
    </row>
    <row r="10563" spans="2:6" ht="16.5" thickBot="1" x14ac:dyDescent="0.3">
      <c r="B10563" s="304">
        <v>46269</v>
      </c>
      <c r="C10563" s="15" t="s">
        <v>215</v>
      </c>
      <c r="D10563" s="305" t="s">
        <v>471</v>
      </c>
      <c r="E10563" s="17">
        <v>2</v>
      </c>
      <c r="F10563" s="18">
        <v>13.6</v>
      </c>
    </row>
    <row r="10564" spans="2:6" ht="16.5" thickBot="1" x14ac:dyDescent="0.3">
      <c r="B10564" s="304">
        <v>46269</v>
      </c>
      <c r="C10564" s="15" t="s">
        <v>216</v>
      </c>
      <c r="D10564" s="305" t="s">
        <v>472</v>
      </c>
      <c r="E10564" s="17">
        <v>1</v>
      </c>
      <c r="F10564" s="18">
        <v>6.3</v>
      </c>
    </row>
    <row r="10565" spans="2:6" ht="16.5" thickBot="1" x14ac:dyDescent="0.3">
      <c r="B10565" s="304">
        <v>46269</v>
      </c>
      <c r="C10565" s="15" t="s">
        <v>220</v>
      </c>
      <c r="D10565" s="305" t="s">
        <v>656</v>
      </c>
      <c r="E10565" s="17">
        <v>2</v>
      </c>
      <c r="F10565" s="18">
        <v>11</v>
      </c>
    </row>
    <row r="10566" spans="2:6" ht="16.5" thickBot="1" x14ac:dyDescent="0.3">
      <c r="B10566" s="304">
        <v>46269</v>
      </c>
      <c r="C10566" s="15" t="s">
        <v>225</v>
      </c>
      <c r="D10566" s="305" t="s">
        <v>481</v>
      </c>
      <c r="E10566" s="17">
        <v>1</v>
      </c>
      <c r="F10566" s="18">
        <v>6.3</v>
      </c>
    </row>
    <row r="10567" spans="2:6" ht="16.5" thickBot="1" x14ac:dyDescent="0.3">
      <c r="B10567" s="304">
        <v>46269</v>
      </c>
      <c r="C10567" s="15" t="s">
        <v>229</v>
      </c>
      <c r="D10567" s="305" t="s">
        <v>759</v>
      </c>
      <c r="E10567" s="17">
        <v>1</v>
      </c>
      <c r="F10567" s="18">
        <v>6.5</v>
      </c>
    </row>
    <row r="10568" spans="2:6" ht="16.5" thickBot="1" x14ac:dyDescent="0.3">
      <c r="B10568" s="304">
        <v>46269</v>
      </c>
      <c r="C10568" s="15" t="s">
        <v>231</v>
      </c>
      <c r="D10568" s="305" t="s">
        <v>487</v>
      </c>
      <c r="E10568" s="17">
        <v>3</v>
      </c>
      <c r="F10568" s="18">
        <v>20.399999999999999</v>
      </c>
    </row>
    <row r="10569" spans="2:6" ht="16.5" thickBot="1" x14ac:dyDescent="0.3">
      <c r="B10569" s="304">
        <v>46269</v>
      </c>
      <c r="C10569" s="15">
        <v>10007</v>
      </c>
      <c r="D10569" s="305" t="s">
        <v>721</v>
      </c>
      <c r="E10569" s="17">
        <v>2</v>
      </c>
      <c r="F10569" s="18">
        <v>16.3</v>
      </c>
    </row>
    <row r="10570" spans="2:6" ht="16.5" thickBot="1" x14ac:dyDescent="0.3">
      <c r="B10570" s="304">
        <v>46269</v>
      </c>
      <c r="C10570" s="15" t="s">
        <v>113</v>
      </c>
      <c r="D10570" s="305" t="s">
        <v>645</v>
      </c>
      <c r="E10570" s="17">
        <v>1</v>
      </c>
      <c r="F10570" s="18">
        <v>8</v>
      </c>
    </row>
    <row r="10571" spans="2:6" ht="16.5" thickBot="1" x14ac:dyDescent="0.3">
      <c r="B10571" s="304">
        <v>46269</v>
      </c>
      <c r="C10571" s="15" t="s">
        <v>199</v>
      </c>
      <c r="D10571" s="305" t="s">
        <v>674</v>
      </c>
      <c r="E10571" s="17">
        <v>1</v>
      </c>
      <c r="F10571" s="18">
        <v>8.3000000000000007</v>
      </c>
    </row>
    <row r="10572" spans="2:6" ht="16.5" thickBot="1" x14ac:dyDescent="0.3">
      <c r="B10572" s="304">
        <v>46269</v>
      </c>
      <c r="C10572" s="15">
        <v>10008</v>
      </c>
      <c r="D10572" s="305" t="s">
        <v>687</v>
      </c>
      <c r="E10572" s="17">
        <v>11</v>
      </c>
      <c r="F10572" s="18">
        <v>63.5</v>
      </c>
    </row>
    <row r="10573" spans="2:6" ht="16.5" thickBot="1" x14ac:dyDescent="0.3">
      <c r="B10573" s="304">
        <v>46269</v>
      </c>
      <c r="C10573" s="15">
        <v>10232</v>
      </c>
      <c r="D10573" s="305" t="s">
        <v>767</v>
      </c>
      <c r="E10573" s="17">
        <v>1</v>
      </c>
      <c r="F10573" s="18">
        <v>9</v>
      </c>
    </row>
    <row r="10574" spans="2:6" ht="16.5" thickBot="1" x14ac:dyDescent="0.3">
      <c r="B10574" s="304">
        <v>46269</v>
      </c>
      <c r="C10574" s="15" t="s">
        <v>118</v>
      </c>
      <c r="D10574" s="305" t="s">
        <v>649</v>
      </c>
      <c r="E10574" s="17">
        <v>3</v>
      </c>
      <c r="F10574" s="18">
        <v>16.5</v>
      </c>
    </row>
    <row r="10575" spans="2:6" ht="16.5" thickBot="1" x14ac:dyDescent="0.3">
      <c r="B10575" s="304">
        <v>46269</v>
      </c>
      <c r="C10575" s="15" t="s">
        <v>119</v>
      </c>
      <c r="D10575" s="305" t="s">
        <v>657</v>
      </c>
      <c r="E10575" s="17">
        <v>1</v>
      </c>
      <c r="F10575" s="18">
        <v>5.5</v>
      </c>
    </row>
    <row r="10576" spans="2:6" ht="16.5" thickBot="1" x14ac:dyDescent="0.3">
      <c r="B10576" s="304">
        <v>46269</v>
      </c>
      <c r="C10576" s="15" t="s">
        <v>123</v>
      </c>
      <c r="D10576" s="305" t="s">
        <v>651</v>
      </c>
      <c r="E10576" s="17">
        <v>4</v>
      </c>
      <c r="F10576" s="18">
        <v>22</v>
      </c>
    </row>
    <row r="10577" spans="2:6" ht="16.5" thickBot="1" x14ac:dyDescent="0.3">
      <c r="B10577" s="304">
        <v>46269</v>
      </c>
      <c r="C10577" s="15" t="s">
        <v>134</v>
      </c>
      <c r="D10577" s="305" t="s">
        <v>390</v>
      </c>
      <c r="E10577" s="17">
        <v>1</v>
      </c>
      <c r="F10577" s="18">
        <v>5.5</v>
      </c>
    </row>
    <row r="10578" spans="2:6" ht="16.5" thickBot="1" x14ac:dyDescent="0.3">
      <c r="B10578" s="304">
        <v>46269</v>
      </c>
      <c r="C10578" s="15" t="s">
        <v>140</v>
      </c>
      <c r="D10578" s="305" t="s">
        <v>396</v>
      </c>
      <c r="E10578" s="17">
        <v>1</v>
      </c>
      <c r="F10578" s="18">
        <v>5</v>
      </c>
    </row>
    <row r="10579" spans="2:6" ht="16.5" thickBot="1" x14ac:dyDescent="0.3">
      <c r="B10579" s="304">
        <v>46269</v>
      </c>
      <c r="C10579" s="15">
        <v>10109</v>
      </c>
      <c r="D10579" s="305" t="s">
        <v>8835</v>
      </c>
      <c r="E10579" s="17">
        <v>1</v>
      </c>
      <c r="F10579" s="18">
        <v>0</v>
      </c>
    </row>
    <row r="10580" spans="2:6" ht="16.5" thickBot="1" x14ac:dyDescent="0.3">
      <c r="B10580" s="304">
        <v>46269</v>
      </c>
      <c r="C10580" s="15">
        <v>624</v>
      </c>
      <c r="D10580" s="305" t="s">
        <v>8836</v>
      </c>
      <c r="E10580" s="17">
        <v>1</v>
      </c>
      <c r="F10580" s="18">
        <v>0</v>
      </c>
    </row>
    <row r="10581" spans="2:6" ht="16.5" thickBot="1" x14ac:dyDescent="0.3">
      <c r="B10581" s="304">
        <v>46269</v>
      </c>
      <c r="C10581" s="15">
        <v>10209</v>
      </c>
      <c r="D10581" s="305" t="s">
        <v>723</v>
      </c>
      <c r="E10581" s="17">
        <v>3</v>
      </c>
      <c r="F10581" s="18">
        <v>5</v>
      </c>
    </row>
    <row r="10582" spans="2:6" ht="16.5" thickBot="1" x14ac:dyDescent="0.3">
      <c r="B10582" s="304">
        <v>46269</v>
      </c>
      <c r="C10582" s="15">
        <v>10</v>
      </c>
      <c r="D10582" s="305" t="s">
        <v>700</v>
      </c>
      <c r="E10582" s="17">
        <v>1</v>
      </c>
      <c r="F10582" s="18">
        <v>1</v>
      </c>
    </row>
    <row r="10583" spans="2:6" ht="15.75" x14ac:dyDescent="0.25">
      <c r="B10583" s="306">
        <v>46269</v>
      </c>
      <c r="C10583" s="23">
        <v>922</v>
      </c>
      <c r="D10583" s="307" t="s">
        <v>8795</v>
      </c>
      <c r="E10583" s="25">
        <v>2</v>
      </c>
      <c r="F10583" s="26">
        <v>4</v>
      </c>
    </row>
    <row r="10584" spans="2:6" ht="16.5" thickBot="1" x14ac:dyDescent="0.3">
      <c r="B10584" s="304">
        <v>46269</v>
      </c>
      <c r="C10584" s="15" t="s">
        <v>103</v>
      </c>
      <c r="D10584" s="305" t="s">
        <v>653</v>
      </c>
      <c r="E10584" s="17">
        <v>1</v>
      </c>
      <c r="F10584" s="18">
        <v>5.8</v>
      </c>
    </row>
    <row r="10585" spans="2:6" ht="16.5" thickBot="1" x14ac:dyDescent="0.3">
      <c r="B10585" s="304">
        <v>46269</v>
      </c>
      <c r="C10585" s="15" t="s">
        <v>104</v>
      </c>
      <c r="D10585" s="305" t="s">
        <v>360</v>
      </c>
      <c r="E10585" s="17">
        <v>1</v>
      </c>
      <c r="F10585" s="18">
        <v>5.8</v>
      </c>
    </row>
    <row r="10586" spans="2:6" ht="16.5" thickBot="1" x14ac:dyDescent="0.3">
      <c r="B10586" s="304">
        <v>46269</v>
      </c>
      <c r="C10586" s="15" t="s">
        <v>115</v>
      </c>
      <c r="D10586" s="305" t="s">
        <v>640</v>
      </c>
      <c r="E10586" s="17">
        <v>1</v>
      </c>
      <c r="F10586" s="18">
        <v>5.8</v>
      </c>
    </row>
    <row r="10587" spans="2:6" ht="16.5" thickBot="1" x14ac:dyDescent="0.3">
      <c r="B10587" s="304">
        <v>46269</v>
      </c>
      <c r="C10587" s="15" t="s">
        <v>129</v>
      </c>
      <c r="D10587" s="305" t="s">
        <v>385</v>
      </c>
      <c r="E10587" s="17">
        <v>2</v>
      </c>
      <c r="F10587" s="18">
        <v>11</v>
      </c>
    </row>
    <row r="10588" spans="2:6" ht="16.5" thickBot="1" x14ac:dyDescent="0.3">
      <c r="B10588" s="304">
        <v>46269</v>
      </c>
      <c r="C10588" s="15" t="s">
        <v>130</v>
      </c>
      <c r="D10588" s="305" t="s">
        <v>386</v>
      </c>
      <c r="E10588" s="17">
        <v>2</v>
      </c>
      <c r="F10588" s="18">
        <v>11.6</v>
      </c>
    </row>
    <row r="10589" spans="2:6" ht="16.5" thickBot="1" x14ac:dyDescent="0.3">
      <c r="B10589" s="304">
        <v>46269</v>
      </c>
      <c r="C10589" s="15" t="s">
        <v>138</v>
      </c>
      <c r="D10589" s="305" t="s">
        <v>394</v>
      </c>
      <c r="E10589" s="17">
        <v>2</v>
      </c>
      <c r="F10589" s="18">
        <v>11</v>
      </c>
    </row>
    <row r="10590" spans="2:6" ht="16.5" thickBot="1" x14ac:dyDescent="0.3">
      <c r="B10590" s="304">
        <v>46269</v>
      </c>
      <c r="C10590" s="15" t="s">
        <v>139</v>
      </c>
      <c r="D10590" s="305" t="s">
        <v>395</v>
      </c>
      <c r="E10590" s="17">
        <v>1</v>
      </c>
      <c r="F10590" s="18">
        <v>5.5</v>
      </c>
    </row>
    <row r="10591" spans="2:6" ht="16.5" thickBot="1" x14ac:dyDescent="0.3">
      <c r="B10591" s="304">
        <v>46269</v>
      </c>
      <c r="C10591" s="15" t="s">
        <v>157</v>
      </c>
      <c r="D10591" s="305" t="s">
        <v>413</v>
      </c>
      <c r="E10591" s="17">
        <v>1</v>
      </c>
      <c r="F10591" s="18">
        <v>6.5</v>
      </c>
    </row>
    <row r="10592" spans="2:6" ht="16.5" thickBot="1" x14ac:dyDescent="0.3">
      <c r="B10592" s="304">
        <v>46269</v>
      </c>
      <c r="C10592" s="15" t="s">
        <v>170</v>
      </c>
      <c r="D10592" s="305" t="s">
        <v>676</v>
      </c>
      <c r="E10592" s="17">
        <v>1</v>
      </c>
      <c r="F10592" s="18">
        <v>5.5</v>
      </c>
    </row>
    <row r="10593" spans="2:6" ht="16.5" thickBot="1" x14ac:dyDescent="0.3">
      <c r="B10593" s="304">
        <v>46269</v>
      </c>
      <c r="C10593" s="15" t="s">
        <v>172</v>
      </c>
      <c r="D10593" s="305" t="s">
        <v>643</v>
      </c>
      <c r="E10593" s="17">
        <v>1</v>
      </c>
      <c r="F10593" s="18">
        <v>5.7</v>
      </c>
    </row>
    <row r="10594" spans="2:6" ht="16.5" thickBot="1" x14ac:dyDescent="0.3">
      <c r="B10594" s="304">
        <v>46269</v>
      </c>
      <c r="C10594" s="15" t="s">
        <v>174</v>
      </c>
      <c r="D10594" s="305" t="s">
        <v>661</v>
      </c>
      <c r="E10594" s="17">
        <v>2</v>
      </c>
      <c r="F10594" s="18">
        <v>11.6</v>
      </c>
    </row>
    <row r="10595" spans="2:6" ht="16.5" thickBot="1" x14ac:dyDescent="0.3">
      <c r="B10595" s="304">
        <v>46269</v>
      </c>
      <c r="C10595" s="15" t="s">
        <v>179</v>
      </c>
      <c r="D10595" s="305" t="s">
        <v>712</v>
      </c>
      <c r="E10595" s="17">
        <v>1</v>
      </c>
      <c r="F10595" s="18">
        <v>5.5</v>
      </c>
    </row>
    <row r="10596" spans="2:6" ht="16.5" thickBot="1" x14ac:dyDescent="0.3">
      <c r="B10596" s="304">
        <v>46269</v>
      </c>
      <c r="C10596" s="15" t="s">
        <v>182</v>
      </c>
      <c r="D10596" s="305" t="s">
        <v>711</v>
      </c>
      <c r="E10596" s="17">
        <v>1</v>
      </c>
      <c r="F10596" s="18">
        <v>5.5</v>
      </c>
    </row>
    <row r="10597" spans="2:6" ht="16.5" thickBot="1" x14ac:dyDescent="0.3">
      <c r="B10597" s="304">
        <v>46269</v>
      </c>
      <c r="C10597" s="15" t="s">
        <v>191</v>
      </c>
      <c r="D10597" s="305" t="s">
        <v>447</v>
      </c>
      <c r="E10597" s="17">
        <v>1</v>
      </c>
      <c r="F10597" s="18">
        <v>5.5</v>
      </c>
    </row>
    <row r="10598" spans="2:6" ht="16.5" thickBot="1" x14ac:dyDescent="0.3">
      <c r="B10598" s="304">
        <v>46269</v>
      </c>
      <c r="C10598" s="15" t="s">
        <v>194</v>
      </c>
      <c r="D10598" s="305" t="s">
        <v>450</v>
      </c>
      <c r="E10598" s="17">
        <v>3</v>
      </c>
      <c r="F10598" s="18">
        <v>20.399999999999999</v>
      </c>
    </row>
    <row r="10599" spans="2:6" ht="16.5" thickBot="1" x14ac:dyDescent="0.3">
      <c r="B10599" s="304">
        <v>46269</v>
      </c>
      <c r="C10599" s="15" t="s">
        <v>195</v>
      </c>
      <c r="D10599" s="305" t="s">
        <v>451</v>
      </c>
      <c r="E10599" s="17">
        <v>9</v>
      </c>
      <c r="F10599" s="18">
        <v>52.2</v>
      </c>
    </row>
    <row r="10600" spans="2:6" ht="16.5" thickBot="1" x14ac:dyDescent="0.3">
      <c r="B10600" s="304">
        <v>46269</v>
      </c>
      <c r="C10600" s="15" t="s">
        <v>201</v>
      </c>
      <c r="D10600" s="305" t="s">
        <v>664</v>
      </c>
      <c r="E10600" s="17">
        <v>2</v>
      </c>
      <c r="F10600" s="18">
        <v>11.6</v>
      </c>
    </row>
    <row r="10601" spans="2:6" ht="32.25" thickBot="1" x14ac:dyDescent="0.3">
      <c r="B10601" s="304">
        <v>46269</v>
      </c>
      <c r="C10601" s="15" t="s">
        <v>207</v>
      </c>
      <c r="D10601" s="305" t="s">
        <v>463</v>
      </c>
      <c r="E10601" s="17">
        <v>1</v>
      </c>
      <c r="F10601" s="18">
        <v>3</v>
      </c>
    </row>
    <row r="10602" spans="2:6" ht="16.5" thickBot="1" x14ac:dyDescent="0.3">
      <c r="B10602" s="304">
        <v>46269</v>
      </c>
      <c r="C10602" s="15" t="s">
        <v>215</v>
      </c>
      <c r="D10602" s="305" t="s">
        <v>471</v>
      </c>
      <c r="E10602" s="17">
        <v>7</v>
      </c>
      <c r="F10602" s="18">
        <v>47.6</v>
      </c>
    </row>
    <row r="10603" spans="2:6" ht="16.5" thickBot="1" x14ac:dyDescent="0.3">
      <c r="B10603" s="304">
        <v>46269</v>
      </c>
      <c r="C10603" s="15" t="s">
        <v>218</v>
      </c>
      <c r="D10603" s="305" t="s">
        <v>655</v>
      </c>
      <c r="E10603" s="17">
        <v>1</v>
      </c>
      <c r="F10603" s="18">
        <v>5.5</v>
      </c>
    </row>
    <row r="10604" spans="2:6" ht="16.5" thickBot="1" x14ac:dyDescent="0.3">
      <c r="B10604" s="304">
        <v>46269</v>
      </c>
      <c r="C10604" s="15" t="s">
        <v>220</v>
      </c>
      <c r="D10604" s="305" t="s">
        <v>656</v>
      </c>
      <c r="E10604" s="17">
        <v>3</v>
      </c>
      <c r="F10604" s="18">
        <v>16.5</v>
      </c>
    </row>
    <row r="10605" spans="2:6" ht="16.5" thickBot="1" x14ac:dyDescent="0.3">
      <c r="B10605" s="304">
        <v>46269</v>
      </c>
      <c r="C10605" s="15" t="s">
        <v>225</v>
      </c>
      <c r="D10605" s="305" t="s">
        <v>481</v>
      </c>
      <c r="E10605" s="17">
        <v>1</v>
      </c>
      <c r="F10605" s="18">
        <v>6.3</v>
      </c>
    </row>
    <row r="10606" spans="2:6" ht="16.5" thickBot="1" x14ac:dyDescent="0.3">
      <c r="B10606" s="304">
        <v>46269</v>
      </c>
      <c r="C10606" s="15" t="s">
        <v>231</v>
      </c>
      <c r="D10606" s="305" t="s">
        <v>487</v>
      </c>
      <c r="E10606" s="17">
        <v>3</v>
      </c>
      <c r="F10606" s="18">
        <v>20.399999999999999</v>
      </c>
    </row>
    <row r="10607" spans="2:6" ht="16.5" thickBot="1" x14ac:dyDescent="0.3">
      <c r="B10607" s="304">
        <v>46269</v>
      </c>
      <c r="C10607" s="15" t="s">
        <v>232</v>
      </c>
      <c r="D10607" s="305" t="s">
        <v>488</v>
      </c>
      <c r="E10607" s="17">
        <v>5</v>
      </c>
      <c r="F10607" s="18">
        <v>29</v>
      </c>
    </row>
    <row r="10608" spans="2:6" ht="16.5" thickBot="1" x14ac:dyDescent="0.3">
      <c r="B10608" s="304">
        <v>46269</v>
      </c>
      <c r="C10608" s="15">
        <v>10008</v>
      </c>
      <c r="D10608" s="305" t="s">
        <v>687</v>
      </c>
      <c r="E10608" s="17">
        <v>4</v>
      </c>
      <c r="F10608" s="18">
        <v>25.9</v>
      </c>
    </row>
    <row r="10609" spans="2:6" ht="16.5" thickBot="1" x14ac:dyDescent="0.3">
      <c r="B10609" s="304">
        <v>46269</v>
      </c>
      <c r="C10609" s="15">
        <v>10016</v>
      </c>
      <c r="D10609" s="305" t="s">
        <v>742</v>
      </c>
      <c r="E10609" s="17">
        <v>1</v>
      </c>
      <c r="F10609" s="18">
        <v>9.4</v>
      </c>
    </row>
    <row r="10610" spans="2:6" ht="16.5" thickBot="1" x14ac:dyDescent="0.3">
      <c r="B10610" s="304">
        <v>46269</v>
      </c>
      <c r="C10610" s="15" t="s">
        <v>134</v>
      </c>
      <c r="D10610" s="305" t="s">
        <v>390</v>
      </c>
      <c r="E10610" s="17">
        <v>3</v>
      </c>
      <c r="F10610" s="18">
        <v>16.5</v>
      </c>
    </row>
    <row r="10611" spans="2:6" ht="16.5" thickBot="1" x14ac:dyDescent="0.3">
      <c r="B10611" s="304">
        <v>46269</v>
      </c>
      <c r="C10611" s="15">
        <v>10109</v>
      </c>
      <c r="D10611" s="305" t="s">
        <v>8835</v>
      </c>
      <c r="E10611" s="17">
        <v>8</v>
      </c>
      <c r="F10611" s="18">
        <v>0</v>
      </c>
    </row>
    <row r="10612" spans="2:6" ht="16.5" thickBot="1" x14ac:dyDescent="0.3">
      <c r="B10612" s="304">
        <v>46269</v>
      </c>
      <c r="C10612" s="15">
        <v>623</v>
      </c>
      <c r="D10612" s="305" t="s">
        <v>9994</v>
      </c>
      <c r="E10612" s="17">
        <v>5</v>
      </c>
      <c r="F10612" s="18">
        <v>0</v>
      </c>
    </row>
    <row r="10613" spans="2:6" ht="16.5" thickBot="1" x14ac:dyDescent="0.3">
      <c r="B10613" s="304">
        <v>46269</v>
      </c>
      <c r="C10613" s="15">
        <v>624</v>
      </c>
      <c r="D10613" s="305" t="s">
        <v>8836</v>
      </c>
      <c r="E10613" s="17">
        <v>2</v>
      </c>
      <c r="F10613" s="18">
        <v>0</v>
      </c>
    </row>
    <row r="10614" spans="2:6" ht="16.5" thickBot="1" x14ac:dyDescent="0.3">
      <c r="B10614" s="304">
        <v>46269</v>
      </c>
      <c r="C10614" s="15">
        <v>626</v>
      </c>
      <c r="D10614" s="305" t="s">
        <v>9993</v>
      </c>
      <c r="E10614" s="17">
        <v>1</v>
      </c>
      <c r="F10614" s="18">
        <v>0</v>
      </c>
    </row>
    <row r="10615" spans="2:6" ht="16.5" thickBot="1" x14ac:dyDescent="0.3">
      <c r="B10615" s="304">
        <v>46269</v>
      </c>
      <c r="C10615" s="15">
        <v>10209</v>
      </c>
      <c r="D10615" s="305" t="s">
        <v>723</v>
      </c>
      <c r="E10615" s="17">
        <v>1</v>
      </c>
      <c r="F10615" s="18">
        <v>1</v>
      </c>
    </row>
    <row r="10616" spans="2:6" ht="15.75" x14ac:dyDescent="0.25">
      <c r="B10616" s="306">
        <v>46269</v>
      </c>
      <c r="C10616" s="23">
        <v>10</v>
      </c>
      <c r="D10616" s="307" t="s">
        <v>700</v>
      </c>
      <c r="E10616" s="25">
        <v>1</v>
      </c>
      <c r="F10616" s="26">
        <v>1</v>
      </c>
    </row>
    <row r="10617" spans="2:6" ht="16.5" thickBot="1" x14ac:dyDescent="0.3">
      <c r="B10617" s="304">
        <v>46270</v>
      </c>
      <c r="C10617" s="15" t="s">
        <v>111</v>
      </c>
      <c r="D10617" s="305" t="s">
        <v>367</v>
      </c>
      <c r="E10617" s="17">
        <v>1</v>
      </c>
      <c r="F10617" s="18">
        <v>5.8</v>
      </c>
    </row>
    <row r="10618" spans="2:6" ht="16.5" thickBot="1" x14ac:dyDescent="0.3">
      <c r="B10618" s="304">
        <v>46270</v>
      </c>
      <c r="C10618" s="15" t="s">
        <v>115</v>
      </c>
      <c r="D10618" s="305" t="s">
        <v>640</v>
      </c>
      <c r="E10618" s="17">
        <v>2</v>
      </c>
      <c r="F10618" s="18">
        <v>11.6</v>
      </c>
    </row>
    <row r="10619" spans="2:6" ht="16.5" thickBot="1" x14ac:dyDescent="0.3">
      <c r="B10619" s="304">
        <v>46270</v>
      </c>
      <c r="C10619" s="15" t="s">
        <v>125</v>
      </c>
      <c r="D10619" s="305" t="s">
        <v>381</v>
      </c>
      <c r="E10619" s="17">
        <v>1</v>
      </c>
      <c r="F10619" s="18">
        <v>5.5</v>
      </c>
    </row>
    <row r="10620" spans="2:6" ht="16.5" thickBot="1" x14ac:dyDescent="0.3">
      <c r="B10620" s="304">
        <v>46270</v>
      </c>
      <c r="C10620" s="15" t="s">
        <v>129</v>
      </c>
      <c r="D10620" s="305" t="s">
        <v>385</v>
      </c>
      <c r="E10620" s="17">
        <v>2</v>
      </c>
      <c r="F10620" s="18">
        <v>11</v>
      </c>
    </row>
    <row r="10621" spans="2:6" ht="16.5" thickBot="1" x14ac:dyDescent="0.3">
      <c r="B10621" s="304">
        <v>46270</v>
      </c>
      <c r="C10621" s="15" t="s">
        <v>130</v>
      </c>
      <c r="D10621" s="305" t="s">
        <v>386</v>
      </c>
      <c r="E10621" s="17">
        <v>1</v>
      </c>
      <c r="F10621" s="18">
        <v>5.8</v>
      </c>
    </row>
    <row r="10622" spans="2:6" ht="16.5" thickBot="1" x14ac:dyDescent="0.3">
      <c r="B10622" s="304">
        <v>46270</v>
      </c>
      <c r="C10622" s="15" t="s">
        <v>138</v>
      </c>
      <c r="D10622" s="305" t="s">
        <v>394</v>
      </c>
      <c r="E10622" s="17">
        <v>1</v>
      </c>
      <c r="F10622" s="18">
        <v>5.5</v>
      </c>
    </row>
    <row r="10623" spans="2:6" ht="16.5" thickBot="1" x14ac:dyDescent="0.3">
      <c r="B10623" s="304">
        <v>46270</v>
      </c>
      <c r="C10623" s="15" t="s">
        <v>139</v>
      </c>
      <c r="D10623" s="305" t="s">
        <v>395</v>
      </c>
      <c r="E10623" s="17">
        <v>2</v>
      </c>
      <c r="F10623" s="18">
        <v>11</v>
      </c>
    </row>
    <row r="10624" spans="2:6" ht="16.5" thickBot="1" x14ac:dyDescent="0.3">
      <c r="B10624" s="304">
        <v>46270</v>
      </c>
      <c r="C10624" s="15" t="s">
        <v>157</v>
      </c>
      <c r="D10624" s="305" t="s">
        <v>413</v>
      </c>
      <c r="E10624" s="17">
        <v>3</v>
      </c>
      <c r="F10624" s="18">
        <v>19.5</v>
      </c>
    </row>
    <row r="10625" spans="2:6" ht="16.5" thickBot="1" x14ac:dyDescent="0.3">
      <c r="B10625" s="304">
        <v>46270</v>
      </c>
      <c r="C10625" s="15" t="s">
        <v>160</v>
      </c>
      <c r="D10625" s="305" t="s">
        <v>416</v>
      </c>
      <c r="E10625" s="17">
        <v>1</v>
      </c>
      <c r="F10625" s="18">
        <v>5.8</v>
      </c>
    </row>
    <row r="10626" spans="2:6" ht="16.5" thickBot="1" x14ac:dyDescent="0.3">
      <c r="B10626" s="304">
        <v>46270</v>
      </c>
      <c r="C10626" s="15" t="s">
        <v>165</v>
      </c>
      <c r="D10626" s="305" t="s">
        <v>421</v>
      </c>
      <c r="E10626" s="17">
        <v>2</v>
      </c>
      <c r="F10626" s="18">
        <v>13</v>
      </c>
    </row>
    <row r="10627" spans="2:6" ht="16.5" thickBot="1" x14ac:dyDescent="0.3">
      <c r="B10627" s="304">
        <v>46270</v>
      </c>
      <c r="C10627" s="15" t="s">
        <v>172</v>
      </c>
      <c r="D10627" s="305" t="s">
        <v>643</v>
      </c>
      <c r="E10627" s="17">
        <v>1</v>
      </c>
      <c r="F10627" s="18">
        <v>5.7</v>
      </c>
    </row>
    <row r="10628" spans="2:6" ht="16.5" thickBot="1" x14ac:dyDescent="0.3">
      <c r="B10628" s="304">
        <v>46270</v>
      </c>
      <c r="C10628" s="15" t="s">
        <v>191</v>
      </c>
      <c r="D10628" s="305" t="s">
        <v>447</v>
      </c>
      <c r="E10628" s="17">
        <v>1</v>
      </c>
      <c r="F10628" s="18">
        <v>5.5</v>
      </c>
    </row>
    <row r="10629" spans="2:6" ht="16.5" thickBot="1" x14ac:dyDescent="0.3">
      <c r="B10629" s="304">
        <v>46270</v>
      </c>
      <c r="C10629" s="15" t="s">
        <v>195</v>
      </c>
      <c r="D10629" s="305" t="s">
        <v>451</v>
      </c>
      <c r="E10629" s="17">
        <v>5</v>
      </c>
      <c r="F10629" s="18">
        <v>29</v>
      </c>
    </row>
    <row r="10630" spans="2:6" ht="16.5" thickBot="1" x14ac:dyDescent="0.3">
      <c r="B10630" s="304">
        <v>46270</v>
      </c>
      <c r="C10630" s="15" t="s">
        <v>196</v>
      </c>
      <c r="D10630" s="305" t="s">
        <v>692</v>
      </c>
      <c r="E10630" s="17">
        <v>2</v>
      </c>
      <c r="F10630" s="18">
        <v>13</v>
      </c>
    </row>
    <row r="10631" spans="2:6" ht="16.5" thickBot="1" x14ac:dyDescent="0.3">
      <c r="B10631" s="304">
        <v>46270</v>
      </c>
      <c r="C10631" s="15" t="s">
        <v>201</v>
      </c>
      <c r="D10631" s="305" t="s">
        <v>664</v>
      </c>
      <c r="E10631" s="17">
        <v>1</v>
      </c>
      <c r="F10631" s="18">
        <v>5.8</v>
      </c>
    </row>
    <row r="10632" spans="2:6" ht="16.5" thickBot="1" x14ac:dyDescent="0.3">
      <c r="B10632" s="304">
        <v>46270</v>
      </c>
      <c r="C10632" s="15" t="s">
        <v>205</v>
      </c>
      <c r="D10632" s="305" t="s">
        <v>461</v>
      </c>
      <c r="E10632" s="17">
        <v>1</v>
      </c>
      <c r="F10632" s="18">
        <v>5.7</v>
      </c>
    </row>
    <row r="10633" spans="2:6" ht="16.5" thickBot="1" x14ac:dyDescent="0.3">
      <c r="B10633" s="304">
        <v>46270</v>
      </c>
      <c r="C10633" s="15" t="s">
        <v>213</v>
      </c>
      <c r="D10633" s="305" t="s">
        <v>469</v>
      </c>
      <c r="E10633" s="17">
        <v>1</v>
      </c>
      <c r="F10633" s="18">
        <v>5.8</v>
      </c>
    </row>
    <row r="10634" spans="2:6" ht="16.5" thickBot="1" x14ac:dyDescent="0.3">
      <c r="B10634" s="304">
        <v>46270</v>
      </c>
      <c r="C10634" s="15" t="s">
        <v>215</v>
      </c>
      <c r="D10634" s="305" t="s">
        <v>471</v>
      </c>
      <c r="E10634" s="17">
        <v>5</v>
      </c>
      <c r="F10634" s="18">
        <v>34</v>
      </c>
    </row>
    <row r="10635" spans="2:6" ht="16.5" thickBot="1" x14ac:dyDescent="0.3">
      <c r="B10635" s="304">
        <v>46270</v>
      </c>
      <c r="C10635" s="15" t="s">
        <v>218</v>
      </c>
      <c r="D10635" s="305" t="s">
        <v>655</v>
      </c>
      <c r="E10635" s="17">
        <v>2</v>
      </c>
      <c r="F10635" s="18">
        <v>11</v>
      </c>
    </row>
    <row r="10636" spans="2:6" ht="16.5" thickBot="1" x14ac:dyDescent="0.3">
      <c r="B10636" s="304">
        <v>46270</v>
      </c>
      <c r="C10636" s="15" t="s">
        <v>220</v>
      </c>
      <c r="D10636" s="305" t="s">
        <v>656</v>
      </c>
      <c r="E10636" s="17">
        <v>2</v>
      </c>
      <c r="F10636" s="18">
        <v>11</v>
      </c>
    </row>
    <row r="10637" spans="2:6" ht="16.5" thickBot="1" x14ac:dyDescent="0.3">
      <c r="B10637" s="304">
        <v>46270</v>
      </c>
      <c r="C10637" s="15" t="s">
        <v>225</v>
      </c>
      <c r="D10637" s="305" t="s">
        <v>481</v>
      </c>
      <c r="E10637" s="17">
        <v>4</v>
      </c>
      <c r="F10637" s="18">
        <v>25.2</v>
      </c>
    </row>
    <row r="10638" spans="2:6" ht="16.5" thickBot="1" x14ac:dyDescent="0.3">
      <c r="B10638" s="304">
        <v>46270</v>
      </c>
      <c r="C10638" s="15" t="s">
        <v>227</v>
      </c>
      <c r="D10638" s="305" t="s">
        <v>483</v>
      </c>
      <c r="E10638" s="17">
        <v>1</v>
      </c>
      <c r="F10638" s="18">
        <v>6.5</v>
      </c>
    </row>
    <row r="10639" spans="2:6" ht="16.5" thickBot="1" x14ac:dyDescent="0.3">
      <c r="B10639" s="304">
        <v>46270</v>
      </c>
      <c r="C10639" s="15" t="s">
        <v>231</v>
      </c>
      <c r="D10639" s="305" t="s">
        <v>487</v>
      </c>
      <c r="E10639" s="17">
        <v>6</v>
      </c>
      <c r="F10639" s="18">
        <v>40.799999999999997</v>
      </c>
    </row>
    <row r="10640" spans="2:6" ht="16.5" thickBot="1" x14ac:dyDescent="0.3">
      <c r="B10640" s="304">
        <v>46270</v>
      </c>
      <c r="C10640" s="15" t="s">
        <v>232</v>
      </c>
      <c r="D10640" s="305" t="s">
        <v>488</v>
      </c>
      <c r="E10640" s="17">
        <v>2</v>
      </c>
      <c r="F10640" s="18">
        <v>11.6</v>
      </c>
    </row>
    <row r="10641" spans="2:6" ht="16.5" thickBot="1" x14ac:dyDescent="0.3">
      <c r="B10641" s="304">
        <v>46270</v>
      </c>
      <c r="C10641" s="15">
        <v>10037</v>
      </c>
      <c r="D10641" s="305" t="s">
        <v>763</v>
      </c>
      <c r="E10641" s="17">
        <v>1</v>
      </c>
      <c r="F10641" s="18">
        <v>8.9</v>
      </c>
    </row>
    <row r="10642" spans="2:6" ht="16.5" thickBot="1" x14ac:dyDescent="0.3">
      <c r="B10642" s="304">
        <v>46270</v>
      </c>
      <c r="C10642" s="15">
        <v>10227</v>
      </c>
      <c r="D10642" s="305" t="s">
        <v>345</v>
      </c>
      <c r="E10642" s="17">
        <v>1</v>
      </c>
      <c r="F10642" s="18">
        <v>9</v>
      </c>
    </row>
    <row r="10643" spans="2:6" ht="16.5" thickBot="1" x14ac:dyDescent="0.3">
      <c r="B10643" s="304">
        <v>46270</v>
      </c>
      <c r="C10643" s="15">
        <v>10232</v>
      </c>
      <c r="D10643" s="305" t="s">
        <v>767</v>
      </c>
      <c r="E10643" s="17">
        <v>1</v>
      </c>
      <c r="F10643" s="18">
        <v>9</v>
      </c>
    </row>
    <row r="10644" spans="2:6" ht="16.5" thickBot="1" x14ac:dyDescent="0.3">
      <c r="B10644" s="304">
        <v>46270</v>
      </c>
      <c r="C10644" s="15" t="s">
        <v>120</v>
      </c>
      <c r="D10644" s="305" t="s">
        <v>693</v>
      </c>
      <c r="E10644" s="17">
        <v>2</v>
      </c>
      <c r="F10644" s="18">
        <v>11</v>
      </c>
    </row>
    <row r="10645" spans="2:6" ht="16.5" thickBot="1" x14ac:dyDescent="0.3">
      <c r="B10645" s="304">
        <v>46270</v>
      </c>
      <c r="C10645" s="15" t="s">
        <v>121</v>
      </c>
      <c r="D10645" s="305" t="s">
        <v>658</v>
      </c>
      <c r="E10645" s="17">
        <v>1</v>
      </c>
      <c r="F10645" s="18">
        <v>5.5</v>
      </c>
    </row>
    <row r="10646" spans="2:6" ht="16.5" thickBot="1" x14ac:dyDescent="0.3">
      <c r="B10646" s="304">
        <v>46270</v>
      </c>
      <c r="C10646" s="15" t="s">
        <v>122</v>
      </c>
      <c r="D10646" s="305" t="s">
        <v>650</v>
      </c>
      <c r="E10646" s="17">
        <v>2</v>
      </c>
      <c r="F10646" s="18">
        <v>11</v>
      </c>
    </row>
    <row r="10647" spans="2:6" ht="16.5" thickBot="1" x14ac:dyDescent="0.3">
      <c r="B10647" s="304">
        <v>46270</v>
      </c>
      <c r="C10647" s="15" t="s">
        <v>140</v>
      </c>
      <c r="D10647" s="305" t="s">
        <v>396</v>
      </c>
      <c r="E10647" s="17">
        <v>2</v>
      </c>
      <c r="F10647" s="18">
        <v>10</v>
      </c>
    </row>
    <row r="10648" spans="2:6" ht="15.75" x14ac:dyDescent="0.25">
      <c r="B10648" s="306">
        <v>46270</v>
      </c>
      <c r="C10648" s="23">
        <v>10</v>
      </c>
      <c r="D10648" s="307" t="s">
        <v>700</v>
      </c>
      <c r="E10648" s="25">
        <v>1</v>
      </c>
      <c r="F10648" s="26">
        <v>1</v>
      </c>
    </row>
    <row r="10649" spans="2:6" ht="16.5" thickBot="1" x14ac:dyDescent="0.3">
      <c r="B10649" s="304">
        <v>46271</v>
      </c>
      <c r="C10649" s="15" t="s">
        <v>109</v>
      </c>
      <c r="D10649" s="305" t="s">
        <v>724</v>
      </c>
      <c r="E10649" s="17">
        <v>1</v>
      </c>
      <c r="F10649" s="18">
        <v>5.8</v>
      </c>
    </row>
    <row r="10650" spans="2:6" ht="16.5" thickBot="1" x14ac:dyDescent="0.3">
      <c r="B10650" s="304">
        <v>46271</v>
      </c>
      <c r="C10650" s="15" t="s">
        <v>111</v>
      </c>
      <c r="D10650" s="305" t="s">
        <v>367</v>
      </c>
      <c r="E10650" s="17">
        <v>5</v>
      </c>
      <c r="F10650" s="18">
        <v>29</v>
      </c>
    </row>
    <row r="10651" spans="2:6" ht="16.5" thickBot="1" x14ac:dyDescent="0.3">
      <c r="B10651" s="304">
        <v>46271</v>
      </c>
      <c r="C10651" s="15" t="s">
        <v>115</v>
      </c>
      <c r="D10651" s="305" t="s">
        <v>640</v>
      </c>
      <c r="E10651" s="17">
        <v>1</v>
      </c>
      <c r="F10651" s="18">
        <v>5.8</v>
      </c>
    </row>
    <row r="10652" spans="2:6" ht="16.5" thickBot="1" x14ac:dyDescent="0.3">
      <c r="B10652" s="304">
        <v>46271</v>
      </c>
      <c r="C10652" s="15" t="s">
        <v>129</v>
      </c>
      <c r="D10652" s="305" t="s">
        <v>385</v>
      </c>
      <c r="E10652" s="17">
        <v>2</v>
      </c>
      <c r="F10652" s="18">
        <v>11</v>
      </c>
    </row>
    <row r="10653" spans="2:6" ht="16.5" thickBot="1" x14ac:dyDescent="0.3">
      <c r="B10653" s="304">
        <v>46271</v>
      </c>
      <c r="C10653" s="15" t="s">
        <v>130</v>
      </c>
      <c r="D10653" s="305" t="s">
        <v>386</v>
      </c>
      <c r="E10653" s="17">
        <v>2</v>
      </c>
      <c r="F10653" s="18">
        <v>11.6</v>
      </c>
    </row>
    <row r="10654" spans="2:6" ht="16.5" thickBot="1" x14ac:dyDescent="0.3">
      <c r="B10654" s="304">
        <v>46271</v>
      </c>
      <c r="C10654" s="15" t="s">
        <v>138</v>
      </c>
      <c r="D10654" s="305" t="s">
        <v>394</v>
      </c>
      <c r="E10654" s="17">
        <v>4</v>
      </c>
      <c r="F10654" s="18">
        <v>22</v>
      </c>
    </row>
    <row r="10655" spans="2:6" ht="16.5" thickBot="1" x14ac:dyDescent="0.3">
      <c r="B10655" s="304">
        <v>46271</v>
      </c>
      <c r="C10655" s="15" t="s">
        <v>139</v>
      </c>
      <c r="D10655" s="305" t="s">
        <v>395</v>
      </c>
      <c r="E10655" s="17">
        <v>3</v>
      </c>
      <c r="F10655" s="18">
        <v>16.5</v>
      </c>
    </row>
    <row r="10656" spans="2:6" ht="32.25" thickBot="1" x14ac:dyDescent="0.3">
      <c r="B10656" s="304">
        <v>46271</v>
      </c>
      <c r="C10656" s="15" t="s">
        <v>150</v>
      </c>
      <c r="D10656" s="305" t="s">
        <v>406</v>
      </c>
      <c r="E10656" s="17">
        <v>3</v>
      </c>
      <c r="F10656" s="18">
        <v>16.5</v>
      </c>
    </row>
    <row r="10657" spans="2:6" ht="16.5" thickBot="1" x14ac:dyDescent="0.3">
      <c r="B10657" s="304">
        <v>46271</v>
      </c>
      <c r="C10657" s="15" t="s">
        <v>157</v>
      </c>
      <c r="D10657" s="305" t="s">
        <v>413</v>
      </c>
      <c r="E10657" s="17">
        <v>3</v>
      </c>
      <c r="F10657" s="18">
        <v>19.5</v>
      </c>
    </row>
    <row r="10658" spans="2:6" ht="16.5" thickBot="1" x14ac:dyDescent="0.3">
      <c r="B10658" s="304">
        <v>46271</v>
      </c>
      <c r="C10658" s="15" t="s">
        <v>159</v>
      </c>
      <c r="D10658" s="305" t="s">
        <v>733</v>
      </c>
      <c r="E10658" s="17">
        <v>2</v>
      </c>
      <c r="F10658" s="18">
        <v>11</v>
      </c>
    </row>
    <row r="10659" spans="2:6" ht="16.5" thickBot="1" x14ac:dyDescent="0.3">
      <c r="B10659" s="304">
        <v>46271</v>
      </c>
      <c r="C10659" s="15" t="s">
        <v>164</v>
      </c>
      <c r="D10659" s="305" t="s">
        <v>420</v>
      </c>
      <c r="E10659" s="17">
        <v>1</v>
      </c>
      <c r="F10659" s="18">
        <v>5.5</v>
      </c>
    </row>
    <row r="10660" spans="2:6" ht="16.5" thickBot="1" x14ac:dyDescent="0.3">
      <c r="B10660" s="304">
        <v>46271</v>
      </c>
      <c r="C10660" s="15" t="s">
        <v>170</v>
      </c>
      <c r="D10660" s="305" t="s">
        <v>676</v>
      </c>
      <c r="E10660" s="17">
        <v>2</v>
      </c>
      <c r="F10660" s="18">
        <v>11</v>
      </c>
    </row>
    <row r="10661" spans="2:6" ht="16.5" thickBot="1" x14ac:dyDescent="0.3">
      <c r="B10661" s="304">
        <v>46271</v>
      </c>
      <c r="C10661" s="15" t="s">
        <v>172</v>
      </c>
      <c r="D10661" s="305" t="s">
        <v>643</v>
      </c>
      <c r="E10661" s="17">
        <v>1</v>
      </c>
      <c r="F10661" s="18">
        <v>5.7</v>
      </c>
    </row>
    <row r="10662" spans="2:6" ht="16.5" thickBot="1" x14ac:dyDescent="0.3">
      <c r="B10662" s="304">
        <v>46271</v>
      </c>
      <c r="C10662" s="15" t="s">
        <v>179</v>
      </c>
      <c r="D10662" s="305" t="s">
        <v>712</v>
      </c>
      <c r="E10662" s="17">
        <v>1</v>
      </c>
      <c r="F10662" s="18">
        <v>5.5</v>
      </c>
    </row>
    <row r="10663" spans="2:6" ht="16.5" thickBot="1" x14ac:dyDescent="0.3">
      <c r="B10663" s="304">
        <v>46271</v>
      </c>
      <c r="C10663" s="15" t="s">
        <v>183</v>
      </c>
      <c r="D10663" s="305" t="s">
        <v>439</v>
      </c>
      <c r="E10663" s="17">
        <v>2</v>
      </c>
      <c r="F10663" s="18">
        <v>11</v>
      </c>
    </row>
    <row r="10664" spans="2:6" ht="16.5" thickBot="1" x14ac:dyDescent="0.3">
      <c r="B10664" s="304">
        <v>46271</v>
      </c>
      <c r="C10664" s="15" t="s">
        <v>184</v>
      </c>
      <c r="D10664" s="305" t="s">
        <v>440</v>
      </c>
      <c r="E10664" s="17">
        <v>1</v>
      </c>
      <c r="F10664" s="18">
        <v>5.5</v>
      </c>
    </row>
    <row r="10665" spans="2:6" ht="16.5" thickBot="1" x14ac:dyDescent="0.3">
      <c r="B10665" s="304">
        <v>46271</v>
      </c>
      <c r="C10665" s="15" t="s">
        <v>195</v>
      </c>
      <c r="D10665" s="305" t="s">
        <v>451</v>
      </c>
      <c r="E10665" s="17">
        <v>25</v>
      </c>
      <c r="F10665" s="18">
        <v>145</v>
      </c>
    </row>
    <row r="10666" spans="2:6" ht="32.25" thickBot="1" x14ac:dyDescent="0.3">
      <c r="B10666" s="304">
        <v>46271</v>
      </c>
      <c r="C10666" s="15" t="s">
        <v>207</v>
      </c>
      <c r="D10666" s="305" t="s">
        <v>463</v>
      </c>
      <c r="E10666" s="17">
        <v>2</v>
      </c>
      <c r="F10666" s="18">
        <v>6</v>
      </c>
    </row>
    <row r="10667" spans="2:6" ht="16.5" thickBot="1" x14ac:dyDescent="0.3">
      <c r="B10667" s="304">
        <v>46271</v>
      </c>
      <c r="C10667" s="15" t="s">
        <v>213</v>
      </c>
      <c r="D10667" s="305" t="s">
        <v>469</v>
      </c>
      <c r="E10667" s="17">
        <v>2</v>
      </c>
      <c r="F10667" s="18">
        <v>11.6</v>
      </c>
    </row>
    <row r="10668" spans="2:6" ht="16.5" thickBot="1" x14ac:dyDescent="0.3">
      <c r="B10668" s="304">
        <v>46271</v>
      </c>
      <c r="C10668" s="15" t="s">
        <v>214</v>
      </c>
      <c r="D10668" s="305" t="s">
        <v>654</v>
      </c>
      <c r="E10668" s="17">
        <v>2</v>
      </c>
      <c r="F10668" s="18">
        <v>11.6</v>
      </c>
    </row>
    <row r="10669" spans="2:6" ht="16.5" thickBot="1" x14ac:dyDescent="0.3">
      <c r="B10669" s="304">
        <v>46271</v>
      </c>
      <c r="C10669" s="15" t="s">
        <v>215</v>
      </c>
      <c r="D10669" s="305" t="s">
        <v>471</v>
      </c>
      <c r="E10669" s="17">
        <v>4</v>
      </c>
      <c r="F10669" s="18">
        <v>27.2</v>
      </c>
    </row>
    <row r="10670" spans="2:6" ht="16.5" thickBot="1" x14ac:dyDescent="0.3">
      <c r="B10670" s="304">
        <v>46271</v>
      </c>
      <c r="C10670" s="15" t="s">
        <v>218</v>
      </c>
      <c r="D10670" s="305" t="s">
        <v>655</v>
      </c>
      <c r="E10670" s="17">
        <v>1</v>
      </c>
      <c r="F10670" s="18">
        <v>5.5</v>
      </c>
    </row>
    <row r="10671" spans="2:6" ht="16.5" thickBot="1" x14ac:dyDescent="0.3">
      <c r="B10671" s="304">
        <v>46271</v>
      </c>
      <c r="C10671" s="15" t="s">
        <v>220</v>
      </c>
      <c r="D10671" s="305" t="s">
        <v>656</v>
      </c>
      <c r="E10671" s="17">
        <v>1</v>
      </c>
      <c r="F10671" s="18">
        <v>5.5</v>
      </c>
    </row>
    <row r="10672" spans="2:6" ht="16.5" thickBot="1" x14ac:dyDescent="0.3">
      <c r="B10672" s="304">
        <v>46271</v>
      </c>
      <c r="C10672" s="15" t="s">
        <v>221</v>
      </c>
      <c r="D10672" s="305" t="s">
        <v>477</v>
      </c>
      <c r="E10672" s="17">
        <v>1</v>
      </c>
      <c r="F10672" s="18">
        <v>6</v>
      </c>
    </row>
    <row r="10673" spans="2:6" ht="16.5" thickBot="1" x14ac:dyDescent="0.3">
      <c r="B10673" s="304">
        <v>46271</v>
      </c>
      <c r="C10673" s="15" t="s">
        <v>223</v>
      </c>
      <c r="D10673" s="305" t="s">
        <v>479</v>
      </c>
      <c r="E10673" s="17">
        <v>1</v>
      </c>
      <c r="F10673" s="18">
        <v>5.8</v>
      </c>
    </row>
    <row r="10674" spans="2:6" ht="16.5" thickBot="1" x14ac:dyDescent="0.3">
      <c r="B10674" s="304">
        <v>46271</v>
      </c>
      <c r="C10674" s="15" t="s">
        <v>225</v>
      </c>
      <c r="D10674" s="305" t="s">
        <v>481</v>
      </c>
      <c r="E10674" s="17">
        <v>1</v>
      </c>
      <c r="F10674" s="18">
        <v>6.3</v>
      </c>
    </row>
    <row r="10675" spans="2:6" ht="16.5" thickBot="1" x14ac:dyDescent="0.3">
      <c r="B10675" s="304">
        <v>46271</v>
      </c>
      <c r="C10675" s="15" t="s">
        <v>227</v>
      </c>
      <c r="D10675" s="305" t="s">
        <v>483</v>
      </c>
      <c r="E10675" s="17">
        <v>1</v>
      </c>
      <c r="F10675" s="18">
        <v>6.5</v>
      </c>
    </row>
    <row r="10676" spans="2:6" ht="16.5" thickBot="1" x14ac:dyDescent="0.3">
      <c r="B10676" s="304">
        <v>46271</v>
      </c>
      <c r="C10676" s="15" t="s">
        <v>231</v>
      </c>
      <c r="D10676" s="305" t="s">
        <v>487</v>
      </c>
      <c r="E10676" s="17">
        <v>4</v>
      </c>
      <c r="F10676" s="18">
        <v>27.2</v>
      </c>
    </row>
    <row r="10677" spans="2:6" ht="16.5" thickBot="1" x14ac:dyDescent="0.3">
      <c r="B10677" s="304">
        <v>46271</v>
      </c>
      <c r="C10677" s="15" t="s">
        <v>232</v>
      </c>
      <c r="D10677" s="305" t="s">
        <v>488</v>
      </c>
      <c r="E10677" s="17">
        <v>3</v>
      </c>
      <c r="F10677" s="18">
        <v>17.399999999999999</v>
      </c>
    </row>
    <row r="10678" spans="2:6" ht="16.5" thickBot="1" x14ac:dyDescent="0.3">
      <c r="B10678" s="304">
        <v>46271</v>
      </c>
      <c r="C10678" s="15" t="s">
        <v>236</v>
      </c>
      <c r="D10678" s="305" t="s">
        <v>644</v>
      </c>
      <c r="E10678" s="17">
        <v>1</v>
      </c>
      <c r="F10678" s="18">
        <v>6.5</v>
      </c>
    </row>
    <row r="10679" spans="2:6" ht="16.5" thickBot="1" x14ac:dyDescent="0.3">
      <c r="B10679" s="304">
        <v>46271</v>
      </c>
      <c r="C10679" s="15">
        <v>10008</v>
      </c>
      <c r="D10679" s="305" t="s">
        <v>687</v>
      </c>
      <c r="E10679" s="17">
        <v>9</v>
      </c>
      <c r="F10679" s="18">
        <v>49.5</v>
      </c>
    </row>
    <row r="10680" spans="2:6" ht="16.5" thickBot="1" x14ac:dyDescent="0.3">
      <c r="B10680" s="304">
        <v>46271</v>
      </c>
      <c r="C10680" s="15" t="s">
        <v>118</v>
      </c>
      <c r="D10680" s="305" t="s">
        <v>649</v>
      </c>
      <c r="E10680" s="17">
        <v>1</v>
      </c>
      <c r="F10680" s="18">
        <v>5.5</v>
      </c>
    </row>
    <row r="10681" spans="2:6" ht="16.5" thickBot="1" x14ac:dyDescent="0.3">
      <c r="B10681" s="304">
        <v>46271</v>
      </c>
      <c r="C10681" s="15" t="s">
        <v>122</v>
      </c>
      <c r="D10681" s="305" t="s">
        <v>650</v>
      </c>
      <c r="E10681" s="17">
        <v>4</v>
      </c>
      <c r="F10681" s="18">
        <v>22</v>
      </c>
    </row>
    <row r="10682" spans="2:6" ht="16.5" thickBot="1" x14ac:dyDescent="0.3">
      <c r="B10682" s="304">
        <v>46271</v>
      </c>
      <c r="C10682" s="15" t="s">
        <v>123</v>
      </c>
      <c r="D10682" s="305" t="s">
        <v>651</v>
      </c>
      <c r="E10682" s="17">
        <v>4</v>
      </c>
      <c r="F10682" s="18">
        <v>22</v>
      </c>
    </row>
    <row r="10683" spans="2:6" ht="16.5" thickBot="1" x14ac:dyDescent="0.3">
      <c r="B10683" s="304">
        <v>46271</v>
      </c>
      <c r="C10683" s="15">
        <v>10109</v>
      </c>
      <c r="D10683" s="305" t="s">
        <v>8835</v>
      </c>
      <c r="E10683" s="17">
        <v>7</v>
      </c>
      <c r="F10683" s="18">
        <v>0</v>
      </c>
    </row>
    <row r="10684" spans="2:6" ht="16.5" thickBot="1" x14ac:dyDescent="0.3">
      <c r="B10684" s="304">
        <v>46271</v>
      </c>
      <c r="C10684" s="15">
        <v>624</v>
      </c>
      <c r="D10684" s="305" t="s">
        <v>8836</v>
      </c>
      <c r="E10684" s="17">
        <v>4</v>
      </c>
      <c r="F10684" s="18">
        <v>0</v>
      </c>
    </row>
    <row r="10685" spans="2:6" ht="16.5" thickBot="1" x14ac:dyDescent="0.3">
      <c r="B10685" s="304">
        <v>46271</v>
      </c>
      <c r="C10685" s="15">
        <v>626</v>
      </c>
      <c r="D10685" s="305" t="s">
        <v>9993</v>
      </c>
      <c r="E10685" s="17">
        <v>3</v>
      </c>
      <c r="F10685" s="18">
        <v>0</v>
      </c>
    </row>
    <row r="10686" spans="2:6" ht="16.5" thickBot="1" x14ac:dyDescent="0.3">
      <c r="B10686" s="304">
        <v>46271</v>
      </c>
      <c r="C10686" s="15">
        <v>10209</v>
      </c>
      <c r="D10686" s="305" t="s">
        <v>723</v>
      </c>
      <c r="E10686" s="17">
        <v>1</v>
      </c>
      <c r="F10686" s="18">
        <v>1</v>
      </c>
    </row>
    <row r="10687" spans="2:6" ht="15.75" x14ac:dyDescent="0.25">
      <c r="B10687" s="306">
        <v>46271</v>
      </c>
      <c r="C10687" s="23">
        <v>10</v>
      </c>
      <c r="D10687" s="307" t="s">
        <v>700</v>
      </c>
      <c r="E10687" s="25">
        <v>1</v>
      </c>
      <c r="F10687" s="26">
        <v>1</v>
      </c>
    </row>
    <row r="10688" spans="2:6" ht="16.5" thickBot="1" x14ac:dyDescent="0.3">
      <c r="B10688" s="304">
        <v>46272</v>
      </c>
      <c r="C10688" s="15" t="s">
        <v>109</v>
      </c>
      <c r="D10688" s="305" t="s">
        <v>724</v>
      </c>
      <c r="E10688" s="17">
        <v>1</v>
      </c>
      <c r="F10688" s="18">
        <v>5.8</v>
      </c>
    </row>
    <row r="10689" spans="2:6" ht="16.5" thickBot="1" x14ac:dyDescent="0.3">
      <c r="B10689" s="304">
        <v>46272</v>
      </c>
      <c r="C10689" s="15" t="s">
        <v>115</v>
      </c>
      <c r="D10689" s="305" t="s">
        <v>640</v>
      </c>
      <c r="E10689" s="17">
        <v>1</v>
      </c>
      <c r="F10689" s="18">
        <v>5.8</v>
      </c>
    </row>
    <row r="10690" spans="2:6" ht="16.5" thickBot="1" x14ac:dyDescent="0.3">
      <c r="B10690" s="304">
        <v>46272</v>
      </c>
      <c r="C10690" s="15" t="s">
        <v>130</v>
      </c>
      <c r="D10690" s="305" t="s">
        <v>386</v>
      </c>
      <c r="E10690" s="17">
        <v>1</v>
      </c>
      <c r="F10690" s="18">
        <v>5.8</v>
      </c>
    </row>
    <row r="10691" spans="2:6" ht="16.5" thickBot="1" x14ac:dyDescent="0.3">
      <c r="B10691" s="304">
        <v>46272</v>
      </c>
      <c r="C10691" s="15" t="s">
        <v>138</v>
      </c>
      <c r="D10691" s="305" t="s">
        <v>394</v>
      </c>
      <c r="E10691" s="17">
        <v>2</v>
      </c>
      <c r="F10691" s="18">
        <v>11</v>
      </c>
    </row>
    <row r="10692" spans="2:6" ht="16.5" thickBot="1" x14ac:dyDescent="0.3">
      <c r="B10692" s="304">
        <v>46272</v>
      </c>
      <c r="C10692" s="15" t="s">
        <v>139</v>
      </c>
      <c r="D10692" s="305" t="s">
        <v>395</v>
      </c>
      <c r="E10692" s="17">
        <v>1</v>
      </c>
      <c r="F10692" s="18">
        <v>5.5</v>
      </c>
    </row>
    <row r="10693" spans="2:6" ht="32.25" thickBot="1" x14ac:dyDescent="0.3">
      <c r="B10693" s="304">
        <v>46272</v>
      </c>
      <c r="C10693" s="15" t="s">
        <v>150</v>
      </c>
      <c r="D10693" s="305" t="s">
        <v>406</v>
      </c>
      <c r="E10693" s="17">
        <v>1</v>
      </c>
      <c r="F10693" s="18">
        <v>5.5</v>
      </c>
    </row>
    <row r="10694" spans="2:6" ht="16.5" thickBot="1" x14ac:dyDescent="0.3">
      <c r="B10694" s="304">
        <v>46272</v>
      </c>
      <c r="C10694" s="15" t="s">
        <v>151</v>
      </c>
      <c r="D10694" s="305" t="s">
        <v>407</v>
      </c>
      <c r="E10694" s="17">
        <v>1</v>
      </c>
      <c r="F10694" s="18">
        <v>5.5</v>
      </c>
    </row>
    <row r="10695" spans="2:6" ht="16.5" thickBot="1" x14ac:dyDescent="0.3">
      <c r="B10695" s="304">
        <v>46272</v>
      </c>
      <c r="C10695" s="15" t="s">
        <v>157</v>
      </c>
      <c r="D10695" s="305" t="s">
        <v>413</v>
      </c>
      <c r="E10695" s="17">
        <v>2</v>
      </c>
      <c r="F10695" s="18">
        <v>13</v>
      </c>
    </row>
    <row r="10696" spans="2:6" ht="16.5" thickBot="1" x14ac:dyDescent="0.3">
      <c r="B10696" s="304">
        <v>46272</v>
      </c>
      <c r="C10696" s="15" t="s">
        <v>158</v>
      </c>
      <c r="D10696" s="305" t="s">
        <v>735</v>
      </c>
      <c r="E10696" s="17">
        <v>1</v>
      </c>
      <c r="F10696" s="18">
        <v>6</v>
      </c>
    </row>
    <row r="10697" spans="2:6" ht="16.5" thickBot="1" x14ac:dyDescent="0.3">
      <c r="B10697" s="304">
        <v>46272</v>
      </c>
      <c r="C10697" s="15" t="s">
        <v>161</v>
      </c>
      <c r="D10697" s="305" t="s">
        <v>417</v>
      </c>
      <c r="E10697" s="17">
        <v>1</v>
      </c>
      <c r="F10697" s="18">
        <v>5.5</v>
      </c>
    </row>
    <row r="10698" spans="2:6" ht="16.5" thickBot="1" x14ac:dyDescent="0.3">
      <c r="B10698" s="304">
        <v>46272</v>
      </c>
      <c r="C10698" s="15" t="s">
        <v>164</v>
      </c>
      <c r="D10698" s="305" t="s">
        <v>420</v>
      </c>
      <c r="E10698" s="17">
        <v>2</v>
      </c>
      <c r="F10698" s="18">
        <v>11</v>
      </c>
    </row>
    <row r="10699" spans="2:6" ht="16.5" thickBot="1" x14ac:dyDescent="0.3">
      <c r="B10699" s="304">
        <v>46272</v>
      </c>
      <c r="C10699" s="15" t="s">
        <v>165</v>
      </c>
      <c r="D10699" s="305" t="s">
        <v>421</v>
      </c>
      <c r="E10699" s="17">
        <v>1</v>
      </c>
      <c r="F10699" s="18">
        <v>6.5</v>
      </c>
    </row>
    <row r="10700" spans="2:6" ht="16.5" thickBot="1" x14ac:dyDescent="0.3">
      <c r="B10700" s="304">
        <v>46272</v>
      </c>
      <c r="C10700" s="15" t="s">
        <v>172</v>
      </c>
      <c r="D10700" s="305" t="s">
        <v>643</v>
      </c>
      <c r="E10700" s="17">
        <v>2</v>
      </c>
      <c r="F10700" s="18">
        <v>11.4</v>
      </c>
    </row>
    <row r="10701" spans="2:6" ht="16.5" thickBot="1" x14ac:dyDescent="0.3">
      <c r="B10701" s="304">
        <v>46272</v>
      </c>
      <c r="C10701" s="15" t="s">
        <v>174</v>
      </c>
      <c r="D10701" s="305" t="s">
        <v>661</v>
      </c>
      <c r="E10701" s="17">
        <v>2</v>
      </c>
      <c r="F10701" s="18">
        <v>11.6</v>
      </c>
    </row>
    <row r="10702" spans="2:6" ht="16.5" thickBot="1" x14ac:dyDescent="0.3">
      <c r="B10702" s="304">
        <v>46272</v>
      </c>
      <c r="C10702" s="15" t="s">
        <v>179</v>
      </c>
      <c r="D10702" s="305" t="s">
        <v>712</v>
      </c>
      <c r="E10702" s="17">
        <v>1</v>
      </c>
      <c r="F10702" s="18">
        <v>5.5</v>
      </c>
    </row>
    <row r="10703" spans="2:6" ht="16.5" thickBot="1" x14ac:dyDescent="0.3">
      <c r="B10703" s="304">
        <v>46272</v>
      </c>
      <c r="C10703" s="15" t="s">
        <v>184</v>
      </c>
      <c r="D10703" s="305" t="s">
        <v>440</v>
      </c>
      <c r="E10703" s="17">
        <v>3</v>
      </c>
      <c r="F10703" s="18">
        <v>16.5</v>
      </c>
    </row>
    <row r="10704" spans="2:6" ht="16.5" thickBot="1" x14ac:dyDescent="0.3">
      <c r="B10704" s="304">
        <v>46272</v>
      </c>
      <c r="C10704" s="15" t="s">
        <v>192</v>
      </c>
      <c r="D10704" s="305" t="s">
        <v>448</v>
      </c>
      <c r="E10704" s="17">
        <v>1</v>
      </c>
      <c r="F10704" s="18">
        <v>5.5</v>
      </c>
    </row>
    <row r="10705" spans="2:6" ht="16.5" thickBot="1" x14ac:dyDescent="0.3">
      <c r="B10705" s="304">
        <v>46272</v>
      </c>
      <c r="C10705" s="15" t="s">
        <v>195</v>
      </c>
      <c r="D10705" s="305" t="s">
        <v>451</v>
      </c>
      <c r="E10705" s="17">
        <v>16</v>
      </c>
      <c r="F10705" s="18">
        <v>92.8</v>
      </c>
    </row>
    <row r="10706" spans="2:6" ht="32.25" thickBot="1" x14ac:dyDescent="0.3">
      <c r="B10706" s="304">
        <v>46272</v>
      </c>
      <c r="C10706" s="15" t="s">
        <v>207</v>
      </c>
      <c r="D10706" s="305" t="s">
        <v>463</v>
      </c>
      <c r="E10706" s="17">
        <v>1</v>
      </c>
      <c r="F10706" s="18">
        <v>3</v>
      </c>
    </row>
    <row r="10707" spans="2:6" ht="16.5" thickBot="1" x14ac:dyDescent="0.3">
      <c r="B10707" s="304">
        <v>46272</v>
      </c>
      <c r="C10707" s="15" t="s">
        <v>215</v>
      </c>
      <c r="D10707" s="305" t="s">
        <v>471</v>
      </c>
      <c r="E10707" s="17">
        <v>11</v>
      </c>
      <c r="F10707" s="18">
        <v>74.8</v>
      </c>
    </row>
    <row r="10708" spans="2:6" ht="16.5" thickBot="1" x14ac:dyDescent="0.3">
      <c r="B10708" s="304">
        <v>46272</v>
      </c>
      <c r="C10708" s="15" t="s">
        <v>216</v>
      </c>
      <c r="D10708" s="305" t="s">
        <v>472</v>
      </c>
      <c r="E10708" s="17">
        <v>1</v>
      </c>
      <c r="F10708" s="18">
        <v>6.3</v>
      </c>
    </row>
    <row r="10709" spans="2:6" ht="16.5" thickBot="1" x14ac:dyDescent="0.3">
      <c r="B10709" s="304">
        <v>46272</v>
      </c>
      <c r="C10709" s="15" t="s">
        <v>218</v>
      </c>
      <c r="D10709" s="305" t="s">
        <v>655</v>
      </c>
      <c r="E10709" s="17">
        <v>1</v>
      </c>
      <c r="F10709" s="18">
        <v>5.5</v>
      </c>
    </row>
    <row r="10710" spans="2:6" ht="16.5" thickBot="1" x14ac:dyDescent="0.3">
      <c r="B10710" s="304">
        <v>46272</v>
      </c>
      <c r="C10710" s="15" t="s">
        <v>225</v>
      </c>
      <c r="D10710" s="305" t="s">
        <v>481</v>
      </c>
      <c r="E10710" s="17">
        <v>2</v>
      </c>
      <c r="F10710" s="18">
        <v>12.6</v>
      </c>
    </row>
    <row r="10711" spans="2:6" ht="16.5" thickBot="1" x14ac:dyDescent="0.3">
      <c r="B10711" s="304">
        <v>46272</v>
      </c>
      <c r="C10711" s="15" t="s">
        <v>227</v>
      </c>
      <c r="D10711" s="305" t="s">
        <v>483</v>
      </c>
      <c r="E10711" s="17">
        <v>1</v>
      </c>
      <c r="F10711" s="18">
        <v>6.5</v>
      </c>
    </row>
    <row r="10712" spans="2:6" ht="16.5" thickBot="1" x14ac:dyDescent="0.3">
      <c r="B10712" s="304">
        <v>46272</v>
      </c>
      <c r="C10712" s="15" t="s">
        <v>229</v>
      </c>
      <c r="D10712" s="305" t="s">
        <v>759</v>
      </c>
      <c r="E10712" s="17">
        <v>1</v>
      </c>
      <c r="F10712" s="18">
        <v>6.5</v>
      </c>
    </row>
    <row r="10713" spans="2:6" ht="16.5" thickBot="1" x14ac:dyDescent="0.3">
      <c r="B10713" s="304">
        <v>46272</v>
      </c>
      <c r="C10713" s="15" t="s">
        <v>231</v>
      </c>
      <c r="D10713" s="305" t="s">
        <v>487</v>
      </c>
      <c r="E10713" s="17">
        <v>6</v>
      </c>
      <c r="F10713" s="18">
        <v>40.799999999999997</v>
      </c>
    </row>
    <row r="10714" spans="2:6" ht="16.5" thickBot="1" x14ac:dyDescent="0.3">
      <c r="B10714" s="304">
        <v>46272</v>
      </c>
      <c r="C10714" s="15">
        <v>10004</v>
      </c>
      <c r="D10714" s="305" t="s">
        <v>9130</v>
      </c>
      <c r="E10714" s="17">
        <v>1</v>
      </c>
      <c r="F10714" s="18">
        <v>3.1</v>
      </c>
    </row>
    <row r="10715" spans="2:6" ht="16.5" thickBot="1" x14ac:dyDescent="0.3">
      <c r="B10715" s="304">
        <v>46272</v>
      </c>
      <c r="C10715" s="15" t="s">
        <v>206</v>
      </c>
      <c r="D10715" s="305" t="s">
        <v>462</v>
      </c>
      <c r="E10715" s="17">
        <v>1</v>
      </c>
      <c r="F10715" s="18">
        <v>3.1</v>
      </c>
    </row>
    <row r="10716" spans="2:6" ht="16.5" thickBot="1" x14ac:dyDescent="0.3">
      <c r="B10716" s="304">
        <v>46272</v>
      </c>
      <c r="C10716" s="15">
        <v>10008</v>
      </c>
      <c r="D10716" s="305" t="s">
        <v>687</v>
      </c>
      <c r="E10716" s="17">
        <v>16</v>
      </c>
      <c r="F10716" s="18">
        <v>93.5</v>
      </c>
    </row>
    <row r="10717" spans="2:6" ht="16.5" thickBot="1" x14ac:dyDescent="0.3">
      <c r="B10717" s="304">
        <v>46272</v>
      </c>
      <c r="C10717" s="15">
        <v>10227</v>
      </c>
      <c r="D10717" s="305" t="s">
        <v>345</v>
      </c>
      <c r="E10717" s="17">
        <v>2</v>
      </c>
      <c r="F10717" s="18">
        <v>18</v>
      </c>
    </row>
    <row r="10718" spans="2:6" ht="16.5" thickBot="1" x14ac:dyDescent="0.3">
      <c r="B10718" s="304">
        <v>46272</v>
      </c>
      <c r="C10718" s="15" t="s">
        <v>116</v>
      </c>
      <c r="D10718" s="305" t="s">
        <v>665</v>
      </c>
      <c r="E10718" s="17">
        <v>1</v>
      </c>
      <c r="F10718" s="18">
        <v>5.5</v>
      </c>
    </row>
    <row r="10719" spans="2:6" ht="16.5" thickBot="1" x14ac:dyDescent="0.3">
      <c r="B10719" s="304">
        <v>46272</v>
      </c>
      <c r="C10719" s="15" t="s">
        <v>118</v>
      </c>
      <c r="D10719" s="305" t="s">
        <v>649</v>
      </c>
      <c r="E10719" s="17">
        <v>2</v>
      </c>
      <c r="F10719" s="18">
        <v>11</v>
      </c>
    </row>
    <row r="10720" spans="2:6" ht="16.5" thickBot="1" x14ac:dyDescent="0.3">
      <c r="B10720" s="304">
        <v>46272</v>
      </c>
      <c r="C10720" s="15" t="s">
        <v>122</v>
      </c>
      <c r="D10720" s="305" t="s">
        <v>650</v>
      </c>
      <c r="E10720" s="17">
        <v>1</v>
      </c>
      <c r="F10720" s="18">
        <v>5.5</v>
      </c>
    </row>
    <row r="10721" spans="2:6" ht="16.5" thickBot="1" x14ac:dyDescent="0.3">
      <c r="B10721" s="304">
        <v>46272</v>
      </c>
      <c r="C10721" s="15" t="s">
        <v>123</v>
      </c>
      <c r="D10721" s="305" t="s">
        <v>651</v>
      </c>
      <c r="E10721" s="17">
        <v>4</v>
      </c>
      <c r="F10721" s="18">
        <v>22</v>
      </c>
    </row>
    <row r="10722" spans="2:6" ht="16.5" thickBot="1" x14ac:dyDescent="0.3">
      <c r="B10722" s="304">
        <v>46272</v>
      </c>
      <c r="C10722" s="15" t="s">
        <v>134</v>
      </c>
      <c r="D10722" s="305" t="s">
        <v>390</v>
      </c>
      <c r="E10722" s="17">
        <v>3</v>
      </c>
      <c r="F10722" s="18">
        <v>16.5</v>
      </c>
    </row>
    <row r="10723" spans="2:6" ht="16.5" thickBot="1" x14ac:dyDescent="0.3">
      <c r="B10723" s="304">
        <v>46272</v>
      </c>
      <c r="C10723" s="15" t="s">
        <v>140</v>
      </c>
      <c r="D10723" s="305" t="s">
        <v>396</v>
      </c>
      <c r="E10723" s="17">
        <v>3</v>
      </c>
      <c r="F10723" s="18">
        <v>15</v>
      </c>
    </row>
    <row r="10724" spans="2:6" ht="16.5" thickBot="1" x14ac:dyDescent="0.3">
      <c r="B10724" s="304">
        <v>46272</v>
      </c>
      <c r="C10724" s="15">
        <v>10109</v>
      </c>
      <c r="D10724" s="305" t="s">
        <v>8835</v>
      </c>
      <c r="E10724" s="17">
        <v>1</v>
      </c>
      <c r="F10724" s="18">
        <v>0</v>
      </c>
    </row>
    <row r="10725" spans="2:6" ht="16.5" thickBot="1" x14ac:dyDescent="0.3">
      <c r="B10725" s="304">
        <v>46272</v>
      </c>
      <c r="C10725" s="15">
        <v>624</v>
      </c>
      <c r="D10725" s="305" t="s">
        <v>8836</v>
      </c>
      <c r="E10725" s="17">
        <v>1</v>
      </c>
      <c r="F10725" s="18">
        <v>0</v>
      </c>
    </row>
    <row r="10726" spans="2:6" ht="16.5" thickBot="1" x14ac:dyDescent="0.3">
      <c r="B10726" s="304">
        <v>46272</v>
      </c>
      <c r="C10726" s="15">
        <v>10209</v>
      </c>
      <c r="D10726" s="305" t="s">
        <v>723</v>
      </c>
      <c r="E10726" s="17">
        <v>8</v>
      </c>
      <c r="F10726" s="18">
        <v>10.7</v>
      </c>
    </row>
    <row r="10727" spans="2:6" ht="16.5" thickBot="1" x14ac:dyDescent="0.3">
      <c r="B10727" s="304">
        <v>46272</v>
      </c>
      <c r="C10727" s="15">
        <v>10</v>
      </c>
      <c r="D10727" s="305" t="s">
        <v>700</v>
      </c>
      <c r="E10727" s="17">
        <v>3</v>
      </c>
      <c r="F10727" s="18">
        <v>3</v>
      </c>
    </row>
    <row r="10728" spans="2:6" ht="16.5" thickBot="1" x14ac:dyDescent="0.3">
      <c r="B10728" s="304">
        <v>46272</v>
      </c>
      <c r="C10728" s="15">
        <v>10009</v>
      </c>
      <c r="D10728" s="305" t="s">
        <v>660</v>
      </c>
      <c r="E10728" s="17">
        <v>2</v>
      </c>
      <c r="F10728" s="18">
        <v>3</v>
      </c>
    </row>
    <row r="10729" spans="2:6" ht="16.5" thickBot="1" x14ac:dyDescent="0.3">
      <c r="B10729" s="304">
        <v>46272</v>
      </c>
      <c r="C10729" s="15">
        <v>10194</v>
      </c>
      <c r="D10729" s="305" t="s">
        <v>730</v>
      </c>
      <c r="E10729" s="17">
        <v>1</v>
      </c>
      <c r="F10729" s="18">
        <v>1.7</v>
      </c>
    </row>
    <row r="10730" spans="2:6" ht="15.75" x14ac:dyDescent="0.25">
      <c r="B10730" s="306">
        <v>46272</v>
      </c>
      <c r="C10730" s="23">
        <v>923</v>
      </c>
      <c r="D10730" s="307" t="s">
        <v>9931</v>
      </c>
      <c r="E10730" s="25">
        <v>2</v>
      </c>
      <c r="F10730" s="26">
        <v>3</v>
      </c>
    </row>
    <row r="10731" spans="2:6" ht="16.5" thickBot="1" x14ac:dyDescent="0.3">
      <c r="B10731" s="304">
        <v>46272</v>
      </c>
      <c r="C10731" s="15" t="s">
        <v>109</v>
      </c>
      <c r="D10731" s="305" t="s">
        <v>724</v>
      </c>
      <c r="E10731" s="17">
        <v>1</v>
      </c>
      <c r="F10731" s="18">
        <v>5.8</v>
      </c>
    </row>
    <row r="10732" spans="2:6" ht="16.5" thickBot="1" x14ac:dyDescent="0.3">
      <c r="B10732" s="304">
        <v>46272</v>
      </c>
      <c r="C10732" s="15" t="s">
        <v>115</v>
      </c>
      <c r="D10732" s="305" t="s">
        <v>640</v>
      </c>
      <c r="E10732" s="17">
        <v>1</v>
      </c>
      <c r="F10732" s="18">
        <v>5.8</v>
      </c>
    </row>
    <row r="10733" spans="2:6" ht="16.5" thickBot="1" x14ac:dyDescent="0.3">
      <c r="B10733" s="304">
        <v>46272</v>
      </c>
      <c r="C10733" s="15" t="s">
        <v>130</v>
      </c>
      <c r="D10733" s="305" t="s">
        <v>386</v>
      </c>
      <c r="E10733" s="17">
        <v>1</v>
      </c>
      <c r="F10733" s="18">
        <v>5.8</v>
      </c>
    </row>
    <row r="10734" spans="2:6" ht="16.5" thickBot="1" x14ac:dyDescent="0.3">
      <c r="B10734" s="304">
        <v>46272</v>
      </c>
      <c r="C10734" s="15" t="s">
        <v>138</v>
      </c>
      <c r="D10734" s="305" t="s">
        <v>394</v>
      </c>
      <c r="E10734" s="17">
        <v>2</v>
      </c>
      <c r="F10734" s="18">
        <v>11</v>
      </c>
    </row>
    <row r="10735" spans="2:6" ht="16.5" thickBot="1" x14ac:dyDescent="0.3">
      <c r="B10735" s="304">
        <v>46272</v>
      </c>
      <c r="C10735" s="15" t="s">
        <v>139</v>
      </c>
      <c r="D10735" s="305" t="s">
        <v>395</v>
      </c>
      <c r="E10735" s="17">
        <v>1</v>
      </c>
      <c r="F10735" s="18">
        <v>5.5</v>
      </c>
    </row>
    <row r="10736" spans="2:6" ht="32.25" thickBot="1" x14ac:dyDescent="0.3">
      <c r="B10736" s="304">
        <v>46272</v>
      </c>
      <c r="C10736" s="15" t="s">
        <v>150</v>
      </c>
      <c r="D10736" s="305" t="s">
        <v>406</v>
      </c>
      <c r="E10736" s="17">
        <v>1</v>
      </c>
      <c r="F10736" s="18">
        <v>5.5</v>
      </c>
    </row>
    <row r="10737" spans="2:6" ht="16.5" thickBot="1" x14ac:dyDescent="0.3">
      <c r="B10737" s="304">
        <v>46272</v>
      </c>
      <c r="C10737" s="15" t="s">
        <v>151</v>
      </c>
      <c r="D10737" s="305" t="s">
        <v>407</v>
      </c>
      <c r="E10737" s="17">
        <v>1</v>
      </c>
      <c r="F10737" s="18">
        <v>5.5</v>
      </c>
    </row>
    <row r="10738" spans="2:6" ht="16.5" thickBot="1" x14ac:dyDescent="0.3">
      <c r="B10738" s="304">
        <v>46272</v>
      </c>
      <c r="C10738" s="15" t="s">
        <v>157</v>
      </c>
      <c r="D10738" s="305" t="s">
        <v>413</v>
      </c>
      <c r="E10738" s="17">
        <v>2</v>
      </c>
      <c r="F10738" s="18">
        <v>13</v>
      </c>
    </row>
    <row r="10739" spans="2:6" ht="16.5" thickBot="1" x14ac:dyDescent="0.3">
      <c r="B10739" s="304">
        <v>46272</v>
      </c>
      <c r="C10739" s="15" t="s">
        <v>158</v>
      </c>
      <c r="D10739" s="305" t="s">
        <v>735</v>
      </c>
      <c r="E10739" s="17">
        <v>1</v>
      </c>
      <c r="F10739" s="18">
        <v>6</v>
      </c>
    </row>
    <row r="10740" spans="2:6" ht="16.5" thickBot="1" x14ac:dyDescent="0.3">
      <c r="B10740" s="304">
        <v>46272</v>
      </c>
      <c r="C10740" s="15" t="s">
        <v>161</v>
      </c>
      <c r="D10740" s="305" t="s">
        <v>417</v>
      </c>
      <c r="E10740" s="17">
        <v>1</v>
      </c>
      <c r="F10740" s="18">
        <v>5.5</v>
      </c>
    </row>
    <row r="10741" spans="2:6" ht="16.5" thickBot="1" x14ac:dyDescent="0.3">
      <c r="B10741" s="304">
        <v>46272</v>
      </c>
      <c r="C10741" s="15" t="s">
        <v>164</v>
      </c>
      <c r="D10741" s="305" t="s">
        <v>420</v>
      </c>
      <c r="E10741" s="17">
        <v>2</v>
      </c>
      <c r="F10741" s="18">
        <v>11</v>
      </c>
    </row>
    <row r="10742" spans="2:6" ht="16.5" thickBot="1" x14ac:dyDescent="0.3">
      <c r="B10742" s="304">
        <v>46272</v>
      </c>
      <c r="C10742" s="15" t="s">
        <v>165</v>
      </c>
      <c r="D10742" s="305" t="s">
        <v>421</v>
      </c>
      <c r="E10742" s="17">
        <v>1</v>
      </c>
      <c r="F10742" s="18">
        <v>6.5</v>
      </c>
    </row>
    <row r="10743" spans="2:6" ht="16.5" thickBot="1" x14ac:dyDescent="0.3">
      <c r="B10743" s="304">
        <v>46272</v>
      </c>
      <c r="C10743" s="15" t="s">
        <v>172</v>
      </c>
      <c r="D10743" s="305" t="s">
        <v>643</v>
      </c>
      <c r="E10743" s="17">
        <v>2</v>
      </c>
      <c r="F10743" s="18">
        <v>11.4</v>
      </c>
    </row>
    <row r="10744" spans="2:6" ht="16.5" thickBot="1" x14ac:dyDescent="0.3">
      <c r="B10744" s="304">
        <v>46272</v>
      </c>
      <c r="C10744" s="15" t="s">
        <v>174</v>
      </c>
      <c r="D10744" s="305" t="s">
        <v>661</v>
      </c>
      <c r="E10744" s="17">
        <v>2</v>
      </c>
      <c r="F10744" s="18">
        <v>11.6</v>
      </c>
    </row>
    <row r="10745" spans="2:6" ht="16.5" thickBot="1" x14ac:dyDescent="0.3">
      <c r="B10745" s="304">
        <v>46272</v>
      </c>
      <c r="C10745" s="15" t="s">
        <v>179</v>
      </c>
      <c r="D10745" s="305" t="s">
        <v>712</v>
      </c>
      <c r="E10745" s="17">
        <v>1</v>
      </c>
      <c r="F10745" s="18">
        <v>5.5</v>
      </c>
    </row>
    <row r="10746" spans="2:6" ht="16.5" thickBot="1" x14ac:dyDescent="0.3">
      <c r="B10746" s="304">
        <v>46272</v>
      </c>
      <c r="C10746" s="15" t="s">
        <v>184</v>
      </c>
      <c r="D10746" s="305" t="s">
        <v>440</v>
      </c>
      <c r="E10746" s="17">
        <v>3</v>
      </c>
      <c r="F10746" s="18">
        <v>16.5</v>
      </c>
    </row>
    <row r="10747" spans="2:6" ht="16.5" thickBot="1" x14ac:dyDescent="0.3">
      <c r="B10747" s="304">
        <v>46272</v>
      </c>
      <c r="C10747" s="15" t="s">
        <v>192</v>
      </c>
      <c r="D10747" s="305" t="s">
        <v>448</v>
      </c>
      <c r="E10747" s="17">
        <v>1</v>
      </c>
      <c r="F10747" s="18">
        <v>5.5</v>
      </c>
    </row>
    <row r="10748" spans="2:6" ht="16.5" thickBot="1" x14ac:dyDescent="0.3">
      <c r="B10748" s="304">
        <v>46272</v>
      </c>
      <c r="C10748" s="15" t="s">
        <v>195</v>
      </c>
      <c r="D10748" s="305" t="s">
        <v>451</v>
      </c>
      <c r="E10748" s="17">
        <v>16</v>
      </c>
      <c r="F10748" s="18">
        <v>92.8</v>
      </c>
    </row>
    <row r="10749" spans="2:6" ht="32.25" thickBot="1" x14ac:dyDescent="0.3">
      <c r="B10749" s="304">
        <v>46272</v>
      </c>
      <c r="C10749" s="15" t="s">
        <v>207</v>
      </c>
      <c r="D10749" s="305" t="s">
        <v>463</v>
      </c>
      <c r="E10749" s="17">
        <v>1</v>
      </c>
      <c r="F10749" s="18">
        <v>3</v>
      </c>
    </row>
    <row r="10750" spans="2:6" ht="16.5" thickBot="1" x14ac:dyDescent="0.3">
      <c r="B10750" s="304">
        <v>46272</v>
      </c>
      <c r="C10750" s="15" t="s">
        <v>215</v>
      </c>
      <c r="D10750" s="305" t="s">
        <v>471</v>
      </c>
      <c r="E10750" s="17">
        <v>11</v>
      </c>
      <c r="F10750" s="18">
        <v>74.8</v>
      </c>
    </row>
    <row r="10751" spans="2:6" ht="16.5" thickBot="1" x14ac:dyDescent="0.3">
      <c r="B10751" s="304">
        <v>46272</v>
      </c>
      <c r="C10751" s="15" t="s">
        <v>216</v>
      </c>
      <c r="D10751" s="305" t="s">
        <v>472</v>
      </c>
      <c r="E10751" s="17">
        <v>1</v>
      </c>
      <c r="F10751" s="18">
        <v>6.3</v>
      </c>
    </row>
    <row r="10752" spans="2:6" ht="16.5" thickBot="1" x14ac:dyDescent="0.3">
      <c r="B10752" s="304">
        <v>46272</v>
      </c>
      <c r="C10752" s="15" t="s">
        <v>218</v>
      </c>
      <c r="D10752" s="305" t="s">
        <v>655</v>
      </c>
      <c r="E10752" s="17">
        <v>1</v>
      </c>
      <c r="F10752" s="18">
        <v>5.5</v>
      </c>
    </row>
    <row r="10753" spans="2:6" ht="16.5" thickBot="1" x14ac:dyDescent="0.3">
      <c r="B10753" s="304">
        <v>46272</v>
      </c>
      <c r="C10753" s="15" t="s">
        <v>225</v>
      </c>
      <c r="D10753" s="305" t="s">
        <v>481</v>
      </c>
      <c r="E10753" s="17">
        <v>2</v>
      </c>
      <c r="F10753" s="18">
        <v>12.6</v>
      </c>
    </row>
    <row r="10754" spans="2:6" ht="16.5" thickBot="1" x14ac:dyDescent="0.3">
      <c r="B10754" s="304">
        <v>46272</v>
      </c>
      <c r="C10754" s="15" t="s">
        <v>227</v>
      </c>
      <c r="D10754" s="305" t="s">
        <v>483</v>
      </c>
      <c r="E10754" s="17">
        <v>1</v>
      </c>
      <c r="F10754" s="18">
        <v>6.5</v>
      </c>
    </row>
    <row r="10755" spans="2:6" ht="16.5" thickBot="1" x14ac:dyDescent="0.3">
      <c r="B10755" s="304">
        <v>46272</v>
      </c>
      <c r="C10755" s="15" t="s">
        <v>229</v>
      </c>
      <c r="D10755" s="305" t="s">
        <v>759</v>
      </c>
      <c r="E10755" s="17">
        <v>1</v>
      </c>
      <c r="F10755" s="18">
        <v>6.5</v>
      </c>
    </row>
    <row r="10756" spans="2:6" ht="16.5" thickBot="1" x14ac:dyDescent="0.3">
      <c r="B10756" s="304">
        <v>46272</v>
      </c>
      <c r="C10756" s="15" t="s">
        <v>231</v>
      </c>
      <c r="D10756" s="305" t="s">
        <v>487</v>
      </c>
      <c r="E10756" s="17">
        <v>6</v>
      </c>
      <c r="F10756" s="18">
        <v>40.799999999999997</v>
      </c>
    </row>
    <row r="10757" spans="2:6" ht="16.5" thickBot="1" x14ac:dyDescent="0.3">
      <c r="B10757" s="304">
        <v>46272</v>
      </c>
      <c r="C10757" s="15">
        <v>10004</v>
      </c>
      <c r="D10757" s="305" t="s">
        <v>9130</v>
      </c>
      <c r="E10757" s="17">
        <v>1</v>
      </c>
      <c r="F10757" s="18">
        <v>3.1</v>
      </c>
    </row>
    <row r="10758" spans="2:6" ht="16.5" thickBot="1" x14ac:dyDescent="0.3">
      <c r="B10758" s="304">
        <v>46272</v>
      </c>
      <c r="C10758" s="15" t="s">
        <v>206</v>
      </c>
      <c r="D10758" s="305" t="s">
        <v>462</v>
      </c>
      <c r="E10758" s="17">
        <v>1</v>
      </c>
      <c r="F10758" s="18">
        <v>3.1</v>
      </c>
    </row>
    <row r="10759" spans="2:6" ht="16.5" thickBot="1" x14ac:dyDescent="0.3">
      <c r="B10759" s="304">
        <v>46272</v>
      </c>
      <c r="C10759" s="15">
        <v>10008</v>
      </c>
      <c r="D10759" s="305" t="s">
        <v>687</v>
      </c>
      <c r="E10759" s="17">
        <v>16</v>
      </c>
      <c r="F10759" s="18">
        <v>93.5</v>
      </c>
    </row>
    <row r="10760" spans="2:6" ht="16.5" thickBot="1" x14ac:dyDescent="0.3">
      <c r="B10760" s="304">
        <v>46272</v>
      </c>
      <c r="C10760" s="15">
        <v>10227</v>
      </c>
      <c r="D10760" s="305" t="s">
        <v>345</v>
      </c>
      <c r="E10760" s="17">
        <v>2</v>
      </c>
      <c r="F10760" s="18">
        <v>18</v>
      </c>
    </row>
    <row r="10761" spans="2:6" ht="16.5" thickBot="1" x14ac:dyDescent="0.3">
      <c r="B10761" s="304">
        <v>46272</v>
      </c>
      <c r="C10761" s="15" t="s">
        <v>116</v>
      </c>
      <c r="D10761" s="305" t="s">
        <v>665</v>
      </c>
      <c r="E10761" s="17">
        <v>1</v>
      </c>
      <c r="F10761" s="18">
        <v>5.5</v>
      </c>
    </row>
    <row r="10762" spans="2:6" ht="16.5" thickBot="1" x14ac:dyDescent="0.3">
      <c r="B10762" s="304">
        <v>46272</v>
      </c>
      <c r="C10762" s="15" t="s">
        <v>118</v>
      </c>
      <c r="D10762" s="305" t="s">
        <v>649</v>
      </c>
      <c r="E10762" s="17">
        <v>2</v>
      </c>
      <c r="F10762" s="18">
        <v>11</v>
      </c>
    </row>
    <row r="10763" spans="2:6" ht="16.5" thickBot="1" x14ac:dyDescent="0.3">
      <c r="B10763" s="304">
        <v>46272</v>
      </c>
      <c r="C10763" s="15" t="s">
        <v>122</v>
      </c>
      <c r="D10763" s="305" t="s">
        <v>650</v>
      </c>
      <c r="E10763" s="17">
        <v>1</v>
      </c>
      <c r="F10763" s="18">
        <v>5.5</v>
      </c>
    </row>
    <row r="10764" spans="2:6" ht="16.5" thickBot="1" x14ac:dyDescent="0.3">
      <c r="B10764" s="304">
        <v>46272</v>
      </c>
      <c r="C10764" s="15" t="s">
        <v>123</v>
      </c>
      <c r="D10764" s="305" t="s">
        <v>651</v>
      </c>
      <c r="E10764" s="17">
        <v>4</v>
      </c>
      <c r="F10764" s="18">
        <v>22</v>
      </c>
    </row>
    <row r="10765" spans="2:6" ht="16.5" thickBot="1" x14ac:dyDescent="0.3">
      <c r="B10765" s="304">
        <v>46272</v>
      </c>
      <c r="C10765" s="15" t="s">
        <v>134</v>
      </c>
      <c r="D10765" s="305" t="s">
        <v>390</v>
      </c>
      <c r="E10765" s="17">
        <v>3</v>
      </c>
      <c r="F10765" s="18">
        <v>16.5</v>
      </c>
    </row>
    <row r="10766" spans="2:6" ht="16.5" thickBot="1" x14ac:dyDescent="0.3">
      <c r="B10766" s="304">
        <v>46272</v>
      </c>
      <c r="C10766" s="15" t="s">
        <v>140</v>
      </c>
      <c r="D10766" s="305" t="s">
        <v>396</v>
      </c>
      <c r="E10766" s="17">
        <v>3</v>
      </c>
      <c r="F10766" s="18">
        <v>15</v>
      </c>
    </row>
    <row r="10767" spans="2:6" ht="16.5" thickBot="1" x14ac:dyDescent="0.3">
      <c r="B10767" s="304">
        <v>46272</v>
      </c>
      <c r="C10767" s="15">
        <v>10109</v>
      </c>
      <c r="D10767" s="305" t="s">
        <v>8835</v>
      </c>
      <c r="E10767" s="17">
        <v>1</v>
      </c>
      <c r="F10767" s="18">
        <v>0</v>
      </c>
    </row>
    <row r="10768" spans="2:6" ht="16.5" thickBot="1" x14ac:dyDescent="0.3">
      <c r="B10768" s="304">
        <v>46272</v>
      </c>
      <c r="C10768" s="15">
        <v>624</v>
      </c>
      <c r="D10768" s="305" t="s">
        <v>8836</v>
      </c>
      <c r="E10768" s="17">
        <v>1</v>
      </c>
      <c r="F10768" s="18">
        <v>0</v>
      </c>
    </row>
    <row r="10769" spans="2:6" ht="16.5" thickBot="1" x14ac:dyDescent="0.3">
      <c r="B10769" s="304">
        <v>46272</v>
      </c>
      <c r="C10769" s="15">
        <v>10209</v>
      </c>
      <c r="D10769" s="305" t="s">
        <v>723</v>
      </c>
      <c r="E10769" s="17">
        <v>8</v>
      </c>
      <c r="F10769" s="18">
        <v>10.7</v>
      </c>
    </row>
    <row r="10770" spans="2:6" ht="16.5" thickBot="1" x14ac:dyDescent="0.3">
      <c r="B10770" s="304">
        <v>46272</v>
      </c>
      <c r="C10770" s="15">
        <v>10</v>
      </c>
      <c r="D10770" s="305" t="s">
        <v>700</v>
      </c>
      <c r="E10770" s="17">
        <v>3</v>
      </c>
      <c r="F10770" s="18">
        <v>3</v>
      </c>
    </row>
    <row r="10771" spans="2:6" ht="16.5" thickBot="1" x14ac:dyDescent="0.3">
      <c r="B10771" s="304">
        <v>46272</v>
      </c>
      <c r="C10771" s="15">
        <v>10009</v>
      </c>
      <c r="D10771" s="305" t="s">
        <v>660</v>
      </c>
      <c r="E10771" s="17">
        <v>2</v>
      </c>
      <c r="F10771" s="18">
        <v>3</v>
      </c>
    </row>
    <row r="10772" spans="2:6" ht="16.5" thickBot="1" x14ac:dyDescent="0.3">
      <c r="B10772" s="304">
        <v>46272</v>
      </c>
      <c r="C10772" s="15">
        <v>10194</v>
      </c>
      <c r="D10772" s="305" t="s">
        <v>730</v>
      </c>
      <c r="E10772" s="17">
        <v>1</v>
      </c>
      <c r="F10772" s="18">
        <v>1.7</v>
      </c>
    </row>
    <row r="10773" spans="2:6" ht="15.75" x14ac:dyDescent="0.25">
      <c r="B10773" s="306">
        <v>46272</v>
      </c>
      <c r="C10773" s="23">
        <v>923</v>
      </c>
      <c r="D10773" s="307" t="s">
        <v>9931</v>
      </c>
      <c r="E10773" s="25">
        <v>2</v>
      </c>
      <c r="F10773" s="26">
        <v>3</v>
      </c>
    </row>
    <row r="10774" spans="2:6" ht="16.5" thickBot="1" x14ac:dyDescent="0.3">
      <c r="B10774" s="304">
        <v>46272</v>
      </c>
      <c r="C10774" s="15" t="s">
        <v>109</v>
      </c>
      <c r="D10774" s="305" t="s">
        <v>724</v>
      </c>
      <c r="E10774" s="17">
        <v>1</v>
      </c>
      <c r="F10774" s="18">
        <v>5.8</v>
      </c>
    </row>
    <row r="10775" spans="2:6" ht="16.5" thickBot="1" x14ac:dyDescent="0.3">
      <c r="B10775" s="304">
        <v>46272</v>
      </c>
      <c r="C10775" s="15" t="s">
        <v>115</v>
      </c>
      <c r="D10775" s="305" t="s">
        <v>640</v>
      </c>
      <c r="E10775" s="17">
        <v>1</v>
      </c>
      <c r="F10775" s="18">
        <v>5.8</v>
      </c>
    </row>
    <row r="10776" spans="2:6" ht="16.5" thickBot="1" x14ac:dyDescent="0.3">
      <c r="B10776" s="304">
        <v>46272</v>
      </c>
      <c r="C10776" s="15" t="s">
        <v>130</v>
      </c>
      <c r="D10776" s="305" t="s">
        <v>386</v>
      </c>
      <c r="E10776" s="17">
        <v>1</v>
      </c>
      <c r="F10776" s="18">
        <v>5.8</v>
      </c>
    </row>
    <row r="10777" spans="2:6" ht="16.5" thickBot="1" x14ac:dyDescent="0.3">
      <c r="B10777" s="304">
        <v>46272</v>
      </c>
      <c r="C10777" s="15" t="s">
        <v>138</v>
      </c>
      <c r="D10777" s="305" t="s">
        <v>394</v>
      </c>
      <c r="E10777" s="17">
        <v>2</v>
      </c>
      <c r="F10777" s="18">
        <v>11</v>
      </c>
    </row>
    <row r="10778" spans="2:6" ht="16.5" thickBot="1" x14ac:dyDescent="0.3">
      <c r="B10778" s="304">
        <v>46272</v>
      </c>
      <c r="C10778" s="15" t="s">
        <v>139</v>
      </c>
      <c r="D10778" s="305" t="s">
        <v>395</v>
      </c>
      <c r="E10778" s="17">
        <v>1</v>
      </c>
      <c r="F10778" s="18">
        <v>5.5</v>
      </c>
    </row>
    <row r="10779" spans="2:6" ht="32.25" thickBot="1" x14ac:dyDescent="0.3">
      <c r="B10779" s="304">
        <v>46272</v>
      </c>
      <c r="C10779" s="15" t="s">
        <v>150</v>
      </c>
      <c r="D10779" s="305" t="s">
        <v>406</v>
      </c>
      <c r="E10779" s="17">
        <v>1</v>
      </c>
      <c r="F10779" s="18">
        <v>5.5</v>
      </c>
    </row>
    <row r="10780" spans="2:6" ht="16.5" thickBot="1" x14ac:dyDescent="0.3">
      <c r="B10780" s="304">
        <v>46272</v>
      </c>
      <c r="C10780" s="15" t="s">
        <v>151</v>
      </c>
      <c r="D10780" s="305" t="s">
        <v>407</v>
      </c>
      <c r="E10780" s="17">
        <v>1</v>
      </c>
      <c r="F10780" s="18">
        <v>5.5</v>
      </c>
    </row>
    <row r="10781" spans="2:6" ht="16.5" thickBot="1" x14ac:dyDescent="0.3">
      <c r="B10781" s="304">
        <v>46272</v>
      </c>
      <c r="C10781" s="15" t="s">
        <v>157</v>
      </c>
      <c r="D10781" s="305" t="s">
        <v>413</v>
      </c>
      <c r="E10781" s="17">
        <v>2</v>
      </c>
      <c r="F10781" s="18">
        <v>13</v>
      </c>
    </row>
    <row r="10782" spans="2:6" ht="16.5" thickBot="1" x14ac:dyDescent="0.3">
      <c r="B10782" s="304">
        <v>46272</v>
      </c>
      <c r="C10782" s="15" t="s">
        <v>158</v>
      </c>
      <c r="D10782" s="305" t="s">
        <v>735</v>
      </c>
      <c r="E10782" s="17">
        <v>1</v>
      </c>
      <c r="F10782" s="18">
        <v>6</v>
      </c>
    </row>
    <row r="10783" spans="2:6" ht="16.5" thickBot="1" x14ac:dyDescent="0.3">
      <c r="B10783" s="304">
        <v>46272</v>
      </c>
      <c r="C10783" s="15" t="s">
        <v>161</v>
      </c>
      <c r="D10783" s="305" t="s">
        <v>417</v>
      </c>
      <c r="E10783" s="17">
        <v>1</v>
      </c>
      <c r="F10783" s="18">
        <v>5.5</v>
      </c>
    </row>
    <row r="10784" spans="2:6" ht="16.5" thickBot="1" x14ac:dyDescent="0.3">
      <c r="B10784" s="304">
        <v>46272</v>
      </c>
      <c r="C10784" s="15" t="s">
        <v>164</v>
      </c>
      <c r="D10784" s="305" t="s">
        <v>420</v>
      </c>
      <c r="E10784" s="17">
        <v>2</v>
      </c>
      <c r="F10784" s="18">
        <v>11</v>
      </c>
    </row>
    <row r="10785" spans="2:6" ht="16.5" thickBot="1" x14ac:dyDescent="0.3">
      <c r="B10785" s="304">
        <v>46272</v>
      </c>
      <c r="C10785" s="15" t="s">
        <v>165</v>
      </c>
      <c r="D10785" s="305" t="s">
        <v>421</v>
      </c>
      <c r="E10785" s="17">
        <v>1</v>
      </c>
      <c r="F10785" s="18">
        <v>6.5</v>
      </c>
    </row>
    <row r="10786" spans="2:6" ht="16.5" thickBot="1" x14ac:dyDescent="0.3">
      <c r="B10786" s="304">
        <v>46272</v>
      </c>
      <c r="C10786" s="15" t="s">
        <v>172</v>
      </c>
      <c r="D10786" s="305" t="s">
        <v>643</v>
      </c>
      <c r="E10786" s="17">
        <v>2</v>
      </c>
      <c r="F10786" s="18">
        <v>11.4</v>
      </c>
    </row>
    <row r="10787" spans="2:6" ht="16.5" thickBot="1" x14ac:dyDescent="0.3">
      <c r="B10787" s="304">
        <v>46272</v>
      </c>
      <c r="C10787" s="15" t="s">
        <v>174</v>
      </c>
      <c r="D10787" s="305" t="s">
        <v>661</v>
      </c>
      <c r="E10787" s="17">
        <v>2</v>
      </c>
      <c r="F10787" s="18">
        <v>11.6</v>
      </c>
    </row>
    <row r="10788" spans="2:6" ht="16.5" thickBot="1" x14ac:dyDescent="0.3">
      <c r="B10788" s="304">
        <v>46272</v>
      </c>
      <c r="C10788" s="15" t="s">
        <v>179</v>
      </c>
      <c r="D10788" s="305" t="s">
        <v>712</v>
      </c>
      <c r="E10788" s="17">
        <v>1</v>
      </c>
      <c r="F10788" s="18">
        <v>5.5</v>
      </c>
    </row>
    <row r="10789" spans="2:6" ht="16.5" thickBot="1" x14ac:dyDescent="0.3">
      <c r="B10789" s="304">
        <v>46272</v>
      </c>
      <c r="C10789" s="15" t="s">
        <v>184</v>
      </c>
      <c r="D10789" s="305" t="s">
        <v>440</v>
      </c>
      <c r="E10789" s="17">
        <v>3</v>
      </c>
      <c r="F10789" s="18">
        <v>16.5</v>
      </c>
    </row>
    <row r="10790" spans="2:6" ht="16.5" thickBot="1" x14ac:dyDescent="0.3">
      <c r="B10790" s="304">
        <v>46272</v>
      </c>
      <c r="C10790" s="15" t="s">
        <v>192</v>
      </c>
      <c r="D10790" s="305" t="s">
        <v>448</v>
      </c>
      <c r="E10790" s="17">
        <v>1</v>
      </c>
      <c r="F10790" s="18">
        <v>5.5</v>
      </c>
    </row>
    <row r="10791" spans="2:6" ht="16.5" thickBot="1" x14ac:dyDescent="0.3">
      <c r="B10791" s="304">
        <v>46272</v>
      </c>
      <c r="C10791" s="15" t="s">
        <v>195</v>
      </c>
      <c r="D10791" s="305" t="s">
        <v>451</v>
      </c>
      <c r="E10791" s="17">
        <v>16</v>
      </c>
      <c r="F10791" s="18">
        <v>92.8</v>
      </c>
    </row>
    <row r="10792" spans="2:6" ht="32.25" thickBot="1" x14ac:dyDescent="0.3">
      <c r="B10792" s="304">
        <v>46272</v>
      </c>
      <c r="C10792" s="15" t="s">
        <v>207</v>
      </c>
      <c r="D10792" s="305" t="s">
        <v>463</v>
      </c>
      <c r="E10792" s="17">
        <v>1</v>
      </c>
      <c r="F10792" s="18">
        <v>3</v>
      </c>
    </row>
    <row r="10793" spans="2:6" ht="16.5" thickBot="1" x14ac:dyDescent="0.3">
      <c r="B10793" s="304">
        <v>46272</v>
      </c>
      <c r="C10793" s="15" t="s">
        <v>215</v>
      </c>
      <c r="D10793" s="305" t="s">
        <v>471</v>
      </c>
      <c r="E10793" s="17">
        <v>11</v>
      </c>
      <c r="F10793" s="18">
        <v>74.8</v>
      </c>
    </row>
    <row r="10794" spans="2:6" ht="16.5" thickBot="1" x14ac:dyDescent="0.3">
      <c r="B10794" s="304">
        <v>46272</v>
      </c>
      <c r="C10794" s="15" t="s">
        <v>216</v>
      </c>
      <c r="D10794" s="305" t="s">
        <v>472</v>
      </c>
      <c r="E10794" s="17">
        <v>1</v>
      </c>
      <c r="F10794" s="18">
        <v>6.3</v>
      </c>
    </row>
    <row r="10795" spans="2:6" ht="16.5" thickBot="1" x14ac:dyDescent="0.3">
      <c r="B10795" s="304">
        <v>46272</v>
      </c>
      <c r="C10795" s="15" t="s">
        <v>218</v>
      </c>
      <c r="D10795" s="305" t="s">
        <v>655</v>
      </c>
      <c r="E10795" s="17">
        <v>1</v>
      </c>
      <c r="F10795" s="18">
        <v>5.5</v>
      </c>
    </row>
    <row r="10796" spans="2:6" ht="16.5" thickBot="1" x14ac:dyDescent="0.3">
      <c r="B10796" s="304">
        <v>46272</v>
      </c>
      <c r="C10796" s="15" t="s">
        <v>225</v>
      </c>
      <c r="D10796" s="305" t="s">
        <v>481</v>
      </c>
      <c r="E10796" s="17">
        <v>2</v>
      </c>
      <c r="F10796" s="18">
        <v>12.6</v>
      </c>
    </row>
    <row r="10797" spans="2:6" ht="16.5" thickBot="1" x14ac:dyDescent="0.3">
      <c r="B10797" s="304">
        <v>46272</v>
      </c>
      <c r="C10797" s="15" t="s">
        <v>227</v>
      </c>
      <c r="D10797" s="305" t="s">
        <v>483</v>
      </c>
      <c r="E10797" s="17">
        <v>1</v>
      </c>
      <c r="F10797" s="18">
        <v>6.5</v>
      </c>
    </row>
    <row r="10798" spans="2:6" ht="16.5" thickBot="1" x14ac:dyDescent="0.3">
      <c r="B10798" s="304">
        <v>46272</v>
      </c>
      <c r="C10798" s="15" t="s">
        <v>229</v>
      </c>
      <c r="D10798" s="305" t="s">
        <v>759</v>
      </c>
      <c r="E10798" s="17">
        <v>1</v>
      </c>
      <c r="F10798" s="18">
        <v>6.5</v>
      </c>
    </row>
    <row r="10799" spans="2:6" ht="16.5" thickBot="1" x14ac:dyDescent="0.3">
      <c r="B10799" s="304">
        <v>46272</v>
      </c>
      <c r="C10799" s="15" t="s">
        <v>231</v>
      </c>
      <c r="D10799" s="305" t="s">
        <v>487</v>
      </c>
      <c r="E10799" s="17">
        <v>6</v>
      </c>
      <c r="F10799" s="18">
        <v>40.799999999999997</v>
      </c>
    </row>
    <row r="10800" spans="2:6" ht="16.5" thickBot="1" x14ac:dyDescent="0.3">
      <c r="B10800" s="304">
        <v>46272</v>
      </c>
      <c r="C10800" s="15" t="s">
        <v>206</v>
      </c>
      <c r="D10800" s="305" t="s">
        <v>462</v>
      </c>
      <c r="E10800" s="17">
        <v>1</v>
      </c>
      <c r="F10800" s="18">
        <v>3.1</v>
      </c>
    </row>
    <row r="10801" spans="2:6" ht="16.5" thickBot="1" x14ac:dyDescent="0.3">
      <c r="B10801" s="304">
        <v>46272</v>
      </c>
      <c r="C10801" s="15">
        <v>10227</v>
      </c>
      <c r="D10801" s="305" t="s">
        <v>345</v>
      </c>
      <c r="E10801" s="17">
        <v>2</v>
      </c>
      <c r="F10801" s="18">
        <v>18</v>
      </c>
    </row>
    <row r="10802" spans="2:6" ht="16.5" thickBot="1" x14ac:dyDescent="0.3">
      <c r="B10802" s="304">
        <v>46272</v>
      </c>
      <c r="C10802" s="15" t="s">
        <v>116</v>
      </c>
      <c r="D10802" s="305" t="s">
        <v>665</v>
      </c>
      <c r="E10802" s="17">
        <v>1</v>
      </c>
      <c r="F10802" s="18">
        <v>5.5</v>
      </c>
    </row>
    <row r="10803" spans="2:6" ht="16.5" thickBot="1" x14ac:dyDescent="0.3">
      <c r="B10803" s="304">
        <v>46272</v>
      </c>
      <c r="C10803" s="15" t="s">
        <v>118</v>
      </c>
      <c r="D10803" s="305" t="s">
        <v>649</v>
      </c>
      <c r="E10803" s="17">
        <v>2</v>
      </c>
      <c r="F10803" s="18">
        <v>11</v>
      </c>
    </row>
    <row r="10804" spans="2:6" ht="16.5" thickBot="1" x14ac:dyDescent="0.3">
      <c r="B10804" s="304">
        <v>46272</v>
      </c>
      <c r="C10804" s="15" t="s">
        <v>122</v>
      </c>
      <c r="D10804" s="305" t="s">
        <v>650</v>
      </c>
      <c r="E10804" s="17">
        <v>1</v>
      </c>
      <c r="F10804" s="18">
        <v>5.5</v>
      </c>
    </row>
    <row r="10805" spans="2:6" ht="16.5" thickBot="1" x14ac:dyDescent="0.3">
      <c r="B10805" s="304">
        <v>46272</v>
      </c>
      <c r="C10805" s="15" t="s">
        <v>123</v>
      </c>
      <c r="D10805" s="305" t="s">
        <v>651</v>
      </c>
      <c r="E10805" s="17">
        <v>4</v>
      </c>
      <c r="F10805" s="18">
        <v>22</v>
      </c>
    </row>
    <row r="10806" spans="2:6" ht="16.5" thickBot="1" x14ac:dyDescent="0.3">
      <c r="B10806" s="304">
        <v>46272</v>
      </c>
      <c r="C10806" s="15" t="s">
        <v>134</v>
      </c>
      <c r="D10806" s="305" t="s">
        <v>390</v>
      </c>
      <c r="E10806" s="17">
        <v>3</v>
      </c>
      <c r="F10806" s="18">
        <v>16.5</v>
      </c>
    </row>
    <row r="10807" spans="2:6" ht="16.5" thickBot="1" x14ac:dyDescent="0.3">
      <c r="B10807" s="304">
        <v>46272</v>
      </c>
      <c r="C10807" s="15" t="s">
        <v>140</v>
      </c>
      <c r="D10807" s="305" t="s">
        <v>396</v>
      </c>
      <c r="E10807" s="17">
        <v>3</v>
      </c>
      <c r="F10807" s="18">
        <v>15</v>
      </c>
    </row>
    <row r="10808" spans="2:6" ht="16.5" thickBot="1" x14ac:dyDescent="0.3">
      <c r="B10808" s="304">
        <v>46272</v>
      </c>
      <c r="C10808" s="15">
        <v>10</v>
      </c>
      <c r="D10808" s="305" t="s">
        <v>700</v>
      </c>
      <c r="E10808" s="17">
        <v>3</v>
      </c>
      <c r="F10808" s="18">
        <v>3</v>
      </c>
    </row>
    <row r="10809" spans="2:6" ht="16.5" thickBot="1" x14ac:dyDescent="0.3">
      <c r="B10809" s="304">
        <v>46272</v>
      </c>
      <c r="C10809" s="15">
        <v>10009</v>
      </c>
      <c r="D10809" s="305" t="s">
        <v>660</v>
      </c>
      <c r="E10809" s="17">
        <v>2</v>
      </c>
      <c r="F10809" s="18">
        <v>3</v>
      </c>
    </row>
    <row r="10810" spans="2:6" ht="16.5" thickBot="1" x14ac:dyDescent="0.3">
      <c r="B10810" s="304">
        <v>46272</v>
      </c>
      <c r="C10810" s="15">
        <v>10194</v>
      </c>
      <c r="D10810" s="305" t="s">
        <v>730</v>
      </c>
      <c r="E10810" s="17">
        <v>1</v>
      </c>
      <c r="F10810" s="18">
        <v>1.7</v>
      </c>
    </row>
    <row r="10811" spans="2:6" ht="15.75" x14ac:dyDescent="0.25">
      <c r="B10811" s="306">
        <v>46272</v>
      </c>
      <c r="C10811" s="23">
        <v>923</v>
      </c>
      <c r="D10811" s="307" t="s">
        <v>9931</v>
      </c>
      <c r="E10811" s="25">
        <v>2</v>
      </c>
      <c r="F10811" s="26">
        <v>3</v>
      </c>
    </row>
    <row r="10812" spans="2:6" ht="16.5" thickBot="1" x14ac:dyDescent="0.3">
      <c r="B10812" s="304">
        <v>46273</v>
      </c>
      <c r="C10812" s="15" t="s">
        <v>130</v>
      </c>
      <c r="D10812" s="305" t="s">
        <v>386</v>
      </c>
      <c r="E10812" s="17">
        <v>1</v>
      </c>
      <c r="F10812" s="18">
        <v>5.8</v>
      </c>
    </row>
    <row r="10813" spans="2:6" ht="16.5" thickBot="1" x14ac:dyDescent="0.3">
      <c r="B10813" s="304">
        <v>46273</v>
      </c>
      <c r="C10813" s="15" t="s">
        <v>138</v>
      </c>
      <c r="D10813" s="305" t="s">
        <v>394</v>
      </c>
      <c r="E10813" s="17">
        <v>1</v>
      </c>
      <c r="F10813" s="18">
        <v>5.5</v>
      </c>
    </row>
    <row r="10814" spans="2:6" ht="16.5" thickBot="1" x14ac:dyDescent="0.3">
      <c r="B10814" s="304">
        <v>46273</v>
      </c>
      <c r="C10814" s="15" t="s">
        <v>139</v>
      </c>
      <c r="D10814" s="305" t="s">
        <v>395</v>
      </c>
      <c r="E10814" s="17">
        <v>3</v>
      </c>
      <c r="F10814" s="18">
        <v>16.5</v>
      </c>
    </row>
    <row r="10815" spans="2:6" ht="16.5" thickBot="1" x14ac:dyDescent="0.3">
      <c r="B10815" s="304">
        <v>46273</v>
      </c>
      <c r="C10815" s="15" t="s">
        <v>157</v>
      </c>
      <c r="D10815" s="305" t="s">
        <v>413</v>
      </c>
      <c r="E10815" s="17">
        <v>2</v>
      </c>
      <c r="F10815" s="18">
        <v>13</v>
      </c>
    </row>
    <row r="10816" spans="2:6" ht="16.5" thickBot="1" x14ac:dyDescent="0.3">
      <c r="B10816" s="304">
        <v>46273</v>
      </c>
      <c r="C10816" s="15" t="s">
        <v>160</v>
      </c>
      <c r="D10816" s="305" t="s">
        <v>416</v>
      </c>
      <c r="E10816" s="17">
        <v>1</v>
      </c>
      <c r="F10816" s="18">
        <v>5.8</v>
      </c>
    </row>
    <row r="10817" spans="2:6" ht="16.5" thickBot="1" x14ac:dyDescent="0.3">
      <c r="B10817" s="304">
        <v>46273</v>
      </c>
      <c r="C10817" s="15" t="s">
        <v>170</v>
      </c>
      <c r="D10817" s="305" t="s">
        <v>676</v>
      </c>
      <c r="E10817" s="17">
        <v>1</v>
      </c>
      <c r="F10817" s="18">
        <v>5.5</v>
      </c>
    </row>
    <row r="10818" spans="2:6" ht="16.5" thickBot="1" x14ac:dyDescent="0.3">
      <c r="B10818" s="304">
        <v>46273</v>
      </c>
      <c r="C10818" s="15" t="s">
        <v>179</v>
      </c>
      <c r="D10818" s="305" t="s">
        <v>712</v>
      </c>
      <c r="E10818" s="17">
        <v>1</v>
      </c>
      <c r="F10818" s="18">
        <v>5.5</v>
      </c>
    </row>
    <row r="10819" spans="2:6" ht="16.5" thickBot="1" x14ac:dyDescent="0.3">
      <c r="B10819" s="304">
        <v>46273</v>
      </c>
      <c r="C10819" s="15" t="s">
        <v>183</v>
      </c>
      <c r="D10819" s="305" t="s">
        <v>439</v>
      </c>
      <c r="E10819" s="17">
        <v>2</v>
      </c>
      <c r="F10819" s="18">
        <v>11</v>
      </c>
    </row>
    <row r="10820" spans="2:6" ht="16.5" thickBot="1" x14ac:dyDescent="0.3">
      <c r="B10820" s="304">
        <v>46273</v>
      </c>
      <c r="C10820" s="15" t="s">
        <v>187</v>
      </c>
      <c r="D10820" s="305" t="s">
        <v>443</v>
      </c>
      <c r="E10820" s="17">
        <v>1</v>
      </c>
      <c r="F10820" s="18">
        <v>5.5</v>
      </c>
    </row>
    <row r="10821" spans="2:6" ht="16.5" thickBot="1" x14ac:dyDescent="0.3">
      <c r="B10821" s="304">
        <v>46273</v>
      </c>
      <c r="C10821" s="15" t="s">
        <v>195</v>
      </c>
      <c r="D10821" s="305" t="s">
        <v>451</v>
      </c>
      <c r="E10821" s="17">
        <v>7</v>
      </c>
      <c r="F10821" s="18">
        <v>40.6</v>
      </c>
    </row>
    <row r="10822" spans="2:6" ht="16.5" thickBot="1" x14ac:dyDescent="0.3">
      <c r="B10822" s="304">
        <v>46273</v>
      </c>
      <c r="C10822" s="15" t="s">
        <v>196</v>
      </c>
      <c r="D10822" s="305" t="s">
        <v>692</v>
      </c>
      <c r="E10822" s="17">
        <v>1</v>
      </c>
      <c r="F10822" s="18">
        <v>6.5</v>
      </c>
    </row>
    <row r="10823" spans="2:6" ht="16.5" thickBot="1" x14ac:dyDescent="0.3">
      <c r="B10823" s="304">
        <v>46273</v>
      </c>
      <c r="C10823" s="15" t="s">
        <v>201</v>
      </c>
      <c r="D10823" s="305" t="s">
        <v>664</v>
      </c>
      <c r="E10823" s="17">
        <v>3</v>
      </c>
      <c r="F10823" s="18">
        <v>17.399999999999999</v>
      </c>
    </row>
    <row r="10824" spans="2:6" ht="32.25" thickBot="1" x14ac:dyDescent="0.3">
      <c r="B10824" s="304">
        <v>46273</v>
      </c>
      <c r="C10824" s="15" t="s">
        <v>207</v>
      </c>
      <c r="D10824" s="305" t="s">
        <v>463</v>
      </c>
      <c r="E10824" s="17">
        <v>4</v>
      </c>
      <c r="F10824" s="18">
        <v>12</v>
      </c>
    </row>
    <row r="10825" spans="2:6" ht="16.5" thickBot="1" x14ac:dyDescent="0.3">
      <c r="B10825" s="304">
        <v>46273</v>
      </c>
      <c r="C10825" s="15" t="s">
        <v>215</v>
      </c>
      <c r="D10825" s="305" t="s">
        <v>471</v>
      </c>
      <c r="E10825" s="17">
        <v>4</v>
      </c>
      <c r="F10825" s="18">
        <v>27.2</v>
      </c>
    </row>
    <row r="10826" spans="2:6" ht="16.5" thickBot="1" x14ac:dyDescent="0.3">
      <c r="B10826" s="304">
        <v>46273</v>
      </c>
      <c r="C10826" s="15" t="s">
        <v>216</v>
      </c>
      <c r="D10826" s="305" t="s">
        <v>472</v>
      </c>
      <c r="E10826" s="17">
        <v>1</v>
      </c>
      <c r="F10826" s="18">
        <v>6.3</v>
      </c>
    </row>
    <row r="10827" spans="2:6" ht="16.5" thickBot="1" x14ac:dyDescent="0.3">
      <c r="B10827" s="304">
        <v>46273</v>
      </c>
      <c r="C10827" s="15" t="s">
        <v>218</v>
      </c>
      <c r="D10827" s="305" t="s">
        <v>655</v>
      </c>
      <c r="E10827" s="17">
        <v>5</v>
      </c>
      <c r="F10827" s="18">
        <v>27.5</v>
      </c>
    </row>
    <row r="10828" spans="2:6" ht="16.5" thickBot="1" x14ac:dyDescent="0.3">
      <c r="B10828" s="304">
        <v>46273</v>
      </c>
      <c r="C10828" s="15" t="s">
        <v>221</v>
      </c>
      <c r="D10828" s="305" t="s">
        <v>477</v>
      </c>
      <c r="E10828" s="17">
        <v>1</v>
      </c>
      <c r="F10828" s="18">
        <v>6</v>
      </c>
    </row>
    <row r="10829" spans="2:6" ht="16.5" thickBot="1" x14ac:dyDescent="0.3">
      <c r="B10829" s="304">
        <v>46273</v>
      </c>
      <c r="C10829" s="15" t="s">
        <v>223</v>
      </c>
      <c r="D10829" s="305" t="s">
        <v>479</v>
      </c>
      <c r="E10829" s="17">
        <v>2</v>
      </c>
      <c r="F10829" s="18">
        <v>11.6</v>
      </c>
    </row>
    <row r="10830" spans="2:6" ht="16.5" thickBot="1" x14ac:dyDescent="0.3">
      <c r="B10830" s="304">
        <v>46273</v>
      </c>
      <c r="C10830" s="15" t="s">
        <v>225</v>
      </c>
      <c r="D10830" s="305" t="s">
        <v>481</v>
      </c>
      <c r="E10830" s="17">
        <v>2</v>
      </c>
      <c r="F10830" s="18">
        <v>12.6</v>
      </c>
    </row>
    <row r="10831" spans="2:6" ht="16.5" thickBot="1" x14ac:dyDescent="0.3">
      <c r="B10831" s="304">
        <v>46273</v>
      </c>
      <c r="C10831" s="15" t="s">
        <v>231</v>
      </c>
      <c r="D10831" s="305" t="s">
        <v>487</v>
      </c>
      <c r="E10831" s="17">
        <v>4</v>
      </c>
      <c r="F10831" s="18">
        <v>27.2</v>
      </c>
    </row>
    <row r="10832" spans="2:6" ht="16.5" thickBot="1" x14ac:dyDescent="0.3">
      <c r="B10832" s="304">
        <v>46273</v>
      </c>
      <c r="C10832" s="15" t="s">
        <v>233</v>
      </c>
      <c r="D10832" s="305" t="s">
        <v>709</v>
      </c>
      <c r="E10832" s="17">
        <v>1</v>
      </c>
      <c r="F10832" s="18">
        <v>5.5</v>
      </c>
    </row>
    <row r="10833" spans="2:6" ht="16.5" thickBot="1" x14ac:dyDescent="0.3">
      <c r="B10833" s="304">
        <v>46273</v>
      </c>
      <c r="C10833" s="15" t="s">
        <v>236</v>
      </c>
      <c r="D10833" s="305" t="s">
        <v>644</v>
      </c>
      <c r="E10833" s="17">
        <v>4</v>
      </c>
      <c r="F10833" s="18">
        <v>26</v>
      </c>
    </row>
    <row r="10834" spans="2:6" ht="16.5" thickBot="1" x14ac:dyDescent="0.3">
      <c r="B10834" s="304">
        <v>46273</v>
      </c>
      <c r="C10834" s="15">
        <v>10008</v>
      </c>
      <c r="D10834" s="305" t="s">
        <v>687</v>
      </c>
      <c r="E10834" s="17">
        <v>18</v>
      </c>
      <c r="F10834" s="18">
        <v>119.6</v>
      </c>
    </row>
    <row r="10835" spans="2:6" ht="16.5" thickBot="1" x14ac:dyDescent="0.3">
      <c r="B10835" s="304">
        <v>46273</v>
      </c>
      <c r="C10835" s="15">
        <v>10023</v>
      </c>
      <c r="D10835" s="305" t="s">
        <v>675</v>
      </c>
      <c r="E10835" s="17">
        <v>2</v>
      </c>
      <c r="F10835" s="18">
        <v>17.8</v>
      </c>
    </row>
    <row r="10836" spans="2:6" ht="16.5" thickBot="1" x14ac:dyDescent="0.3">
      <c r="B10836" s="304">
        <v>46273</v>
      </c>
      <c r="C10836" s="15">
        <v>10044</v>
      </c>
      <c r="D10836" s="305" t="s">
        <v>725</v>
      </c>
      <c r="E10836" s="17">
        <v>1</v>
      </c>
      <c r="F10836" s="18">
        <v>7.9</v>
      </c>
    </row>
    <row r="10837" spans="2:6" ht="16.5" thickBot="1" x14ac:dyDescent="0.3">
      <c r="B10837" s="304">
        <v>46273</v>
      </c>
      <c r="C10837" s="15">
        <v>10210</v>
      </c>
      <c r="D10837" s="305" t="s">
        <v>758</v>
      </c>
      <c r="E10837" s="17">
        <v>1</v>
      </c>
      <c r="F10837" s="18">
        <v>8.9</v>
      </c>
    </row>
    <row r="10838" spans="2:6" ht="16.5" thickBot="1" x14ac:dyDescent="0.3">
      <c r="B10838" s="304">
        <v>46273</v>
      </c>
      <c r="C10838" s="15">
        <v>10227</v>
      </c>
      <c r="D10838" s="305" t="s">
        <v>345</v>
      </c>
      <c r="E10838" s="17">
        <v>1</v>
      </c>
      <c r="F10838" s="18">
        <v>9</v>
      </c>
    </row>
    <row r="10839" spans="2:6" ht="16.5" thickBot="1" x14ac:dyDescent="0.3">
      <c r="B10839" s="304">
        <v>46273</v>
      </c>
      <c r="C10839" s="15">
        <v>932</v>
      </c>
      <c r="D10839" s="305" t="s">
        <v>10150</v>
      </c>
      <c r="E10839" s="17">
        <v>1</v>
      </c>
      <c r="F10839" s="18">
        <v>10</v>
      </c>
    </row>
    <row r="10840" spans="2:6" ht="16.5" thickBot="1" x14ac:dyDescent="0.3">
      <c r="B10840" s="304">
        <v>46273</v>
      </c>
      <c r="C10840" s="15" t="s">
        <v>116</v>
      </c>
      <c r="D10840" s="305" t="s">
        <v>665</v>
      </c>
      <c r="E10840" s="17">
        <v>1</v>
      </c>
      <c r="F10840" s="18">
        <v>5.5</v>
      </c>
    </row>
    <row r="10841" spans="2:6" ht="16.5" thickBot="1" x14ac:dyDescent="0.3">
      <c r="B10841" s="304">
        <v>46273</v>
      </c>
      <c r="C10841" s="15" t="s">
        <v>120</v>
      </c>
      <c r="D10841" s="305" t="s">
        <v>693</v>
      </c>
      <c r="E10841" s="17">
        <v>1</v>
      </c>
      <c r="F10841" s="18">
        <v>5.5</v>
      </c>
    </row>
    <row r="10842" spans="2:6" ht="16.5" thickBot="1" x14ac:dyDescent="0.3">
      <c r="B10842" s="304">
        <v>46273</v>
      </c>
      <c r="C10842" s="15" t="s">
        <v>123</v>
      </c>
      <c r="D10842" s="305" t="s">
        <v>651</v>
      </c>
      <c r="E10842" s="17">
        <v>6</v>
      </c>
      <c r="F10842" s="18">
        <v>33</v>
      </c>
    </row>
    <row r="10843" spans="2:6" ht="16.5" thickBot="1" x14ac:dyDescent="0.3">
      <c r="B10843" s="304">
        <v>46273</v>
      </c>
      <c r="C10843" s="15" t="s">
        <v>134</v>
      </c>
      <c r="D10843" s="305" t="s">
        <v>390</v>
      </c>
      <c r="E10843" s="17">
        <v>4</v>
      </c>
      <c r="F10843" s="18">
        <v>22</v>
      </c>
    </row>
    <row r="10844" spans="2:6" ht="16.5" thickBot="1" x14ac:dyDescent="0.3">
      <c r="B10844" s="304">
        <v>46273</v>
      </c>
      <c r="C10844" s="15">
        <v>10209</v>
      </c>
      <c r="D10844" s="305" t="s">
        <v>723</v>
      </c>
      <c r="E10844" s="17">
        <v>10</v>
      </c>
      <c r="F10844" s="18">
        <v>14.7</v>
      </c>
    </row>
    <row r="10845" spans="2:6" ht="16.5" thickBot="1" x14ac:dyDescent="0.3">
      <c r="B10845" s="304">
        <v>46273</v>
      </c>
      <c r="C10845" s="15">
        <v>10</v>
      </c>
      <c r="D10845" s="305" t="s">
        <v>700</v>
      </c>
      <c r="E10845" s="17">
        <v>2</v>
      </c>
      <c r="F10845" s="18">
        <v>2</v>
      </c>
    </row>
    <row r="10846" spans="2:6" ht="16.5" thickBot="1" x14ac:dyDescent="0.3">
      <c r="B10846" s="304">
        <v>46273</v>
      </c>
      <c r="C10846" s="15">
        <v>10009</v>
      </c>
      <c r="D10846" s="305" t="s">
        <v>660</v>
      </c>
      <c r="E10846" s="17">
        <v>1</v>
      </c>
      <c r="F10846" s="18">
        <v>1.5</v>
      </c>
    </row>
    <row r="10847" spans="2:6" ht="16.5" thickBot="1" x14ac:dyDescent="0.3">
      <c r="B10847" s="304">
        <v>46273</v>
      </c>
      <c r="C10847" s="15">
        <v>10194</v>
      </c>
      <c r="D10847" s="305" t="s">
        <v>730</v>
      </c>
      <c r="E10847" s="17">
        <v>1</v>
      </c>
      <c r="F10847" s="18">
        <v>1.7</v>
      </c>
    </row>
    <row r="10848" spans="2:6" ht="16.5" thickBot="1" x14ac:dyDescent="0.3">
      <c r="B10848" s="304">
        <v>46273</v>
      </c>
      <c r="C10848" s="15">
        <v>922</v>
      </c>
      <c r="D10848" s="305" t="s">
        <v>8795</v>
      </c>
      <c r="E10848" s="17">
        <v>1</v>
      </c>
      <c r="F10848" s="18">
        <v>2</v>
      </c>
    </row>
    <row r="10849" spans="2:6" ht="15.75" x14ac:dyDescent="0.25">
      <c r="B10849" s="306">
        <v>46273</v>
      </c>
      <c r="C10849" s="23">
        <v>923</v>
      </c>
      <c r="D10849" s="307" t="s">
        <v>9931</v>
      </c>
      <c r="E10849" s="25">
        <v>5</v>
      </c>
      <c r="F10849" s="26">
        <v>7.5</v>
      </c>
    </row>
    <row r="10850" spans="2:6" ht="16.5" thickBot="1" x14ac:dyDescent="0.3">
      <c r="B10850" s="304">
        <v>46273</v>
      </c>
      <c r="C10850" s="15" t="s">
        <v>130</v>
      </c>
      <c r="D10850" s="305" t="s">
        <v>386</v>
      </c>
      <c r="E10850" s="17">
        <v>1</v>
      </c>
      <c r="F10850" s="18">
        <v>5.8</v>
      </c>
    </row>
    <row r="10851" spans="2:6" ht="16.5" thickBot="1" x14ac:dyDescent="0.3">
      <c r="B10851" s="304">
        <v>46273</v>
      </c>
      <c r="C10851" s="15" t="s">
        <v>138</v>
      </c>
      <c r="D10851" s="305" t="s">
        <v>394</v>
      </c>
      <c r="E10851" s="17">
        <v>1</v>
      </c>
      <c r="F10851" s="18">
        <v>5.5</v>
      </c>
    </row>
    <row r="10852" spans="2:6" ht="16.5" thickBot="1" x14ac:dyDescent="0.3">
      <c r="B10852" s="304">
        <v>46273</v>
      </c>
      <c r="C10852" s="15" t="s">
        <v>139</v>
      </c>
      <c r="D10852" s="305" t="s">
        <v>395</v>
      </c>
      <c r="E10852" s="17">
        <v>3</v>
      </c>
      <c r="F10852" s="18">
        <v>16.5</v>
      </c>
    </row>
    <row r="10853" spans="2:6" ht="16.5" thickBot="1" x14ac:dyDescent="0.3">
      <c r="B10853" s="304">
        <v>46273</v>
      </c>
      <c r="C10853" s="15" t="s">
        <v>157</v>
      </c>
      <c r="D10853" s="305" t="s">
        <v>413</v>
      </c>
      <c r="E10853" s="17">
        <v>2</v>
      </c>
      <c r="F10853" s="18">
        <v>13</v>
      </c>
    </row>
    <row r="10854" spans="2:6" ht="16.5" thickBot="1" x14ac:dyDescent="0.3">
      <c r="B10854" s="304">
        <v>46273</v>
      </c>
      <c r="C10854" s="15" t="s">
        <v>160</v>
      </c>
      <c r="D10854" s="305" t="s">
        <v>416</v>
      </c>
      <c r="E10854" s="17">
        <v>1</v>
      </c>
      <c r="F10854" s="18">
        <v>5.8</v>
      </c>
    </row>
    <row r="10855" spans="2:6" ht="16.5" thickBot="1" x14ac:dyDescent="0.3">
      <c r="B10855" s="304">
        <v>46273</v>
      </c>
      <c r="C10855" s="15" t="s">
        <v>170</v>
      </c>
      <c r="D10855" s="305" t="s">
        <v>676</v>
      </c>
      <c r="E10855" s="17">
        <v>1</v>
      </c>
      <c r="F10855" s="18">
        <v>5.5</v>
      </c>
    </row>
    <row r="10856" spans="2:6" ht="16.5" thickBot="1" x14ac:dyDescent="0.3">
      <c r="B10856" s="304">
        <v>46273</v>
      </c>
      <c r="C10856" s="15" t="s">
        <v>179</v>
      </c>
      <c r="D10856" s="305" t="s">
        <v>712</v>
      </c>
      <c r="E10856" s="17">
        <v>1</v>
      </c>
      <c r="F10856" s="18">
        <v>5.5</v>
      </c>
    </row>
    <row r="10857" spans="2:6" ht="16.5" thickBot="1" x14ac:dyDescent="0.3">
      <c r="B10857" s="304">
        <v>46273</v>
      </c>
      <c r="C10857" s="15" t="s">
        <v>183</v>
      </c>
      <c r="D10857" s="305" t="s">
        <v>439</v>
      </c>
      <c r="E10857" s="17">
        <v>2</v>
      </c>
      <c r="F10857" s="18">
        <v>11</v>
      </c>
    </row>
    <row r="10858" spans="2:6" ht="16.5" thickBot="1" x14ac:dyDescent="0.3">
      <c r="B10858" s="304">
        <v>46273</v>
      </c>
      <c r="C10858" s="15" t="s">
        <v>187</v>
      </c>
      <c r="D10858" s="305" t="s">
        <v>443</v>
      </c>
      <c r="E10858" s="17">
        <v>1</v>
      </c>
      <c r="F10858" s="18">
        <v>5.5</v>
      </c>
    </row>
    <row r="10859" spans="2:6" ht="16.5" thickBot="1" x14ac:dyDescent="0.3">
      <c r="B10859" s="304">
        <v>46273</v>
      </c>
      <c r="C10859" s="15" t="s">
        <v>195</v>
      </c>
      <c r="D10859" s="305" t="s">
        <v>451</v>
      </c>
      <c r="E10859" s="17">
        <v>7</v>
      </c>
      <c r="F10859" s="18">
        <v>40.6</v>
      </c>
    </row>
    <row r="10860" spans="2:6" ht="16.5" thickBot="1" x14ac:dyDescent="0.3">
      <c r="B10860" s="304">
        <v>46273</v>
      </c>
      <c r="C10860" s="15" t="s">
        <v>196</v>
      </c>
      <c r="D10860" s="305" t="s">
        <v>692</v>
      </c>
      <c r="E10860" s="17">
        <v>1</v>
      </c>
      <c r="F10860" s="18">
        <v>6.5</v>
      </c>
    </row>
    <row r="10861" spans="2:6" ht="16.5" thickBot="1" x14ac:dyDescent="0.3">
      <c r="B10861" s="304">
        <v>46273</v>
      </c>
      <c r="C10861" s="15" t="s">
        <v>201</v>
      </c>
      <c r="D10861" s="305" t="s">
        <v>664</v>
      </c>
      <c r="E10861" s="17">
        <v>3</v>
      </c>
      <c r="F10861" s="18">
        <v>17.399999999999999</v>
      </c>
    </row>
    <row r="10862" spans="2:6" ht="32.25" thickBot="1" x14ac:dyDescent="0.3">
      <c r="B10862" s="304">
        <v>46273</v>
      </c>
      <c r="C10862" s="15" t="s">
        <v>207</v>
      </c>
      <c r="D10862" s="305" t="s">
        <v>463</v>
      </c>
      <c r="E10862" s="17">
        <v>4</v>
      </c>
      <c r="F10862" s="18">
        <v>12</v>
      </c>
    </row>
    <row r="10863" spans="2:6" ht="16.5" thickBot="1" x14ac:dyDescent="0.3">
      <c r="B10863" s="304">
        <v>46273</v>
      </c>
      <c r="C10863" s="15" t="s">
        <v>215</v>
      </c>
      <c r="D10863" s="305" t="s">
        <v>471</v>
      </c>
      <c r="E10863" s="17">
        <v>4</v>
      </c>
      <c r="F10863" s="18">
        <v>27.2</v>
      </c>
    </row>
    <row r="10864" spans="2:6" ht="16.5" thickBot="1" x14ac:dyDescent="0.3">
      <c r="B10864" s="304">
        <v>46273</v>
      </c>
      <c r="C10864" s="15" t="s">
        <v>216</v>
      </c>
      <c r="D10864" s="305" t="s">
        <v>472</v>
      </c>
      <c r="E10864" s="17">
        <v>1</v>
      </c>
      <c r="F10864" s="18">
        <v>6.3</v>
      </c>
    </row>
    <row r="10865" spans="2:6" ht="16.5" thickBot="1" x14ac:dyDescent="0.3">
      <c r="B10865" s="304">
        <v>46273</v>
      </c>
      <c r="C10865" s="15" t="s">
        <v>218</v>
      </c>
      <c r="D10865" s="305" t="s">
        <v>655</v>
      </c>
      <c r="E10865" s="17">
        <v>5</v>
      </c>
      <c r="F10865" s="18">
        <v>27.5</v>
      </c>
    </row>
    <row r="10866" spans="2:6" ht="16.5" thickBot="1" x14ac:dyDescent="0.3">
      <c r="B10866" s="304">
        <v>46273</v>
      </c>
      <c r="C10866" s="15" t="s">
        <v>221</v>
      </c>
      <c r="D10866" s="305" t="s">
        <v>477</v>
      </c>
      <c r="E10866" s="17">
        <v>1</v>
      </c>
      <c r="F10866" s="18">
        <v>6</v>
      </c>
    </row>
    <row r="10867" spans="2:6" ht="16.5" thickBot="1" x14ac:dyDescent="0.3">
      <c r="B10867" s="304">
        <v>46273</v>
      </c>
      <c r="C10867" s="15" t="s">
        <v>223</v>
      </c>
      <c r="D10867" s="305" t="s">
        <v>479</v>
      </c>
      <c r="E10867" s="17">
        <v>2</v>
      </c>
      <c r="F10867" s="18">
        <v>11.6</v>
      </c>
    </row>
    <row r="10868" spans="2:6" ht="16.5" thickBot="1" x14ac:dyDescent="0.3">
      <c r="B10868" s="304">
        <v>46273</v>
      </c>
      <c r="C10868" s="15" t="s">
        <v>225</v>
      </c>
      <c r="D10868" s="305" t="s">
        <v>481</v>
      </c>
      <c r="E10868" s="17">
        <v>2</v>
      </c>
      <c r="F10868" s="18">
        <v>12.6</v>
      </c>
    </row>
    <row r="10869" spans="2:6" ht="16.5" thickBot="1" x14ac:dyDescent="0.3">
      <c r="B10869" s="304">
        <v>46273</v>
      </c>
      <c r="C10869" s="15" t="s">
        <v>231</v>
      </c>
      <c r="D10869" s="305" t="s">
        <v>487</v>
      </c>
      <c r="E10869" s="17">
        <v>4</v>
      </c>
      <c r="F10869" s="18">
        <v>27.2</v>
      </c>
    </row>
    <row r="10870" spans="2:6" ht="16.5" thickBot="1" x14ac:dyDescent="0.3">
      <c r="B10870" s="304">
        <v>46273</v>
      </c>
      <c r="C10870" s="15" t="s">
        <v>233</v>
      </c>
      <c r="D10870" s="305" t="s">
        <v>709</v>
      </c>
      <c r="E10870" s="17">
        <v>1</v>
      </c>
      <c r="F10870" s="18">
        <v>5.5</v>
      </c>
    </row>
    <row r="10871" spans="2:6" ht="16.5" thickBot="1" x14ac:dyDescent="0.3">
      <c r="B10871" s="304">
        <v>46273</v>
      </c>
      <c r="C10871" s="15" t="s">
        <v>236</v>
      </c>
      <c r="D10871" s="305" t="s">
        <v>644</v>
      </c>
      <c r="E10871" s="17">
        <v>4</v>
      </c>
      <c r="F10871" s="18">
        <v>26</v>
      </c>
    </row>
    <row r="10872" spans="2:6" ht="16.5" thickBot="1" x14ac:dyDescent="0.3">
      <c r="B10872" s="304">
        <v>46273</v>
      </c>
      <c r="C10872" s="15">
        <v>10023</v>
      </c>
      <c r="D10872" s="305" t="s">
        <v>675</v>
      </c>
      <c r="E10872" s="17">
        <v>2</v>
      </c>
      <c r="F10872" s="18">
        <v>17.8</v>
      </c>
    </row>
    <row r="10873" spans="2:6" ht="16.5" thickBot="1" x14ac:dyDescent="0.3">
      <c r="B10873" s="304">
        <v>46273</v>
      </c>
      <c r="C10873" s="15">
        <v>10044</v>
      </c>
      <c r="D10873" s="305" t="s">
        <v>725</v>
      </c>
      <c r="E10873" s="17">
        <v>1</v>
      </c>
      <c r="F10873" s="18">
        <v>7.9</v>
      </c>
    </row>
    <row r="10874" spans="2:6" ht="16.5" thickBot="1" x14ac:dyDescent="0.3">
      <c r="B10874" s="304">
        <v>46273</v>
      </c>
      <c r="C10874" s="15">
        <v>10210</v>
      </c>
      <c r="D10874" s="305" t="s">
        <v>758</v>
      </c>
      <c r="E10874" s="17">
        <v>1</v>
      </c>
      <c r="F10874" s="18">
        <v>8.9</v>
      </c>
    </row>
    <row r="10875" spans="2:6" ht="16.5" thickBot="1" x14ac:dyDescent="0.3">
      <c r="B10875" s="304">
        <v>46273</v>
      </c>
      <c r="C10875" s="15">
        <v>10227</v>
      </c>
      <c r="D10875" s="305" t="s">
        <v>345</v>
      </c>
      <c r="E10875" s="17">
        <v>1</v>
      </c>
      <c r="F10875" s="18">
        <v>9</v>
      </c>
    </row>
    <row r="10876" spans="2:6" ht="16.5" thickBot="1" x14ac:dyDescent="0.3">
      <c r="B10876" s="304">
        <v>46273</v>
      </c>
      <c r="C10876" s="15">
        <v>932</v>
      </c>
      <c r="D10876" s="305" t="s">
        <v>10150</v>
      </c>
      <c r="E10876" s="17">
        <v>1</v>
      </c>
      <c r="F10876" s="18">
        <v>10</v>
      </c>
    </row>
    <row r="10877" spans="2:6" ht="16.5" thickBot="1" x14ac:dyDescent="0.3">
      <c r="B10877" s="304">
        <v>46273</v>
      </c>
      <c r="C10877" s="15" t="s">
        <v>116</v>
      </c>
      <c r="D10877" s="305" t="s">
        <v>665</v>
      </c>
      <c r="E10877" s="17">
        <v>1</v>
      </c>
      <c r="F10877" s="18">
        <v>5.5</v>
      </c>
    </row>
    <row r="10878" spans="2:6" ht="16.5" thickBot="1" x14ac:dyDescent="0.3">
      <c r="B10878" s="304">
        <v>46273</v>
      </c>
      <c r="C10878" s="15" t="s">
        <v>120</v>
      </c>
      <c r="D10878" s="305" t="s">
        <v>693</v>
      </c>
      <c r="E10878" s="17">
        <v>1</v>
      </c>
      <c r="F10878" s="18">
        <v>5.5</v>
      </c>
    </row>
    <row r="10879" spans="2:6" ht="16.5" thickBot="1" x14ac:dyDescent="0.3">
      <c r="B10879" s="304">
        <v>46273</v>
      </c>
      <c r="C10879" s="15" t="s">
        <v>123</v>
      </c>
      <c r="D10879" s="305" t="s">
        <v>651</v>
      </c>
      <c r="E10879" s="17">
        <v>6</v>
      </c>
      <c r="F10879" s="18">
        <v>33</v>
      </c>
    </row>
    <row r="10880" spans="2:6" ht="16.5" thickBot="1" x14ac:dyDescent="0.3">
      <c r="B10880" s="304">
        <v>46273</v>
      </c>
      <c r="C10880" s="15" t="s">
        <v>134</v>
      </c>
      <c r="D10880" s="305" t="s">
        <v>390</v>
      </c>
      <c r="E10880" s="17">
        <v>4</v>
      </c>
      <c r="F10880" s="18">
        <v>22</v>
      </c>
    </row>
    <row r="10881" spans="2:6" ht="16.5" thickBot="1" x14ac:dyDescent="0.3">
      <c r="B10881" s="304">
        <v>46273</v>
      </c>
      <c r="C10881" s="15">
        <v>10</v>
      </c>
      <c r="D10881" s="305" t="s">
        <v>700</v>
      </c>
      <c r="E10881" s="17">
        <v>2</v>
      </c>
      <c r="F10881" s="18">
        <v>2</v>
      </c>
    </row>
    <row r="10882" spans="2:6" ht="16.5" thickBot="1" x14ac:dyDescent="0.3">
      <c r="B10882" s="304">
        <v>46273</v>
      </c>
      <c r="C10882" s="15">
        <v>10009</v>
      </c>
      <c r="D10882" s="305" t="s">
        <v>660</v>
      </c>
      <c r="E10882" s="17">
        <v>1</v>
      </c>
      <c r="F10882" s="18">
        <v>1.5</v>
      </c>
    </row>
    <row r="10883" spans="2:6" ht="16.5" thickBot="1" x14ac:dyDescent="0.3">
      <c r="B10883" s="304">
        <v>46273</v>
      </c>
      <c r="C10883" s="15">
        <v>10194</v>
      </c>
      <c r="D10883" s="305" t="s">
        <v>730</v>
      </c>
      <c r="E10883" s="17">
        <v>1</v>
      </c>
      <c r="F10883" s="18">
        <v>1.7</v>
      </c>
    </row>
    <row r="10884" spans="2:6" ht="16.5" thickBot="1" x14ac:dyDescent="0.3">
      <c r="B10884" s="304">
        <v>46273</v>
      </c>
      <c r="C10884" s="15">
        <v>922</v>
      </c>
      <c r="D10884" s="305" t="s">
        <v>8795</v>
      </c>
      <c r="E10884" s="17">
        <v>1</v>
      </c>
      <c r="F10884" s="18">
        <v>2</v>
      </c>
    </row>
    <row r="10885" spans="2:6" ht="15.75" x14ac:dyDescent="0.25">
      <c r="B10885" s="306">
        <v>46273</v>
      </c>
      <c r="C10885" s="23">
        <v>923</v>
      </c>
      <c r="D10885" s="307" t="s">
        <v>9931</v>
      </c>
      <c r="E10885" s="25">
        <v>5</v>
      </c>
      <c r="F10885" s="26">
        <v>7.5</v>
      </c>
    </row>
    <row r="10886" spans="2:6" ht="16.5" thickBot="1" x14ac:dyDescent="0.3">
      <c r="B10886" s="304">
        <v>46275</v>
      </c>
      <c r="C10886" s="15" t="s">
        <v>103</v>
      </c>
      <c r="D10886" s="305" t="s">
        <v>653</v>
      </c>
      <c r="E10886" s="17">
        <v>1</v>
      </c>
      <c r="F10886" s="18">
        <v>5.8</v>
      </c>
    </row>
    <row r="10887" spans="2:6" ht="16.5" thickBot="1" x14ac:dyDescent="0.3">
      <c r="B10887" s="304">
        <v>46275</v>
      </c>
      <c r="C10887" s="15" t="s">
        <v>104</v>
      </c>
      <c r="D10887" s="305" t="s">
        <v>360</v>
      </c>
      <c r="E10887" s="17">
        <v>3</v>
      </c>
      <c r="F10887" s="18">
        <v>17.399999999999999</v>
      </c>
    </row>
    <row r="10888" spans="2:6" ht="16.5" thickBot="1" x14ac:dyDescent="0.3">
      <c r="B10888" s="304">
        <v>46275</v>
      </c>
      <c r="C10888" s="15" t="s">
        <v>107</v>
      </c>
      <c r="D10888" s="305" t="s">
        <v>705</v>
      </c>
      <c r="E10888" s="17">
        <v>1</v>
      </c>
      <c r="F10888" s="18">
        <v>5.2</v>
      </c>
    </row>
    <row r="10889" spans="2:6" ht="16.5" thickBot="1" x14ac:dyDescent="0.3">
      <c r="B10889" s="304">
        <v>46275</v>
      </c>
      <c r="C10889" s="15" t="s">
        <v>139</v>
      </c>
      <c r="D10889" s="305" t="s">
        <v>395</v>
      </c>
      <c r="E10889" s="17">
        <v>1</v>
      </c>
      <c r="F10889" s="18">
        <v>5.5</v>
      </c>
    </row>
    <row r="10890" spans="2:6" ht="16.5" thickBot="1" x14ac:dyDescent="0.3">
      <c r="B10890" s="304">
        <v>46275</v>
      </c>
      <c r="C10890" s="15" t="s">
        <v>150</v>
      </c>
      <c r="D10890" s="305" t="s">
        <v>406</v>
      </c>
      <c r="E10890" s="17">
        <v>1</v>
      </c>
      <c r="F10890" s="18">
        <v>5.5</v>
      </c>
    </row>
    <row r="10891" spans="2:6" ht="16.5" thickBot="1" x14ac:dyDescent="0.3">
      <c r="B10891" s="304">
        <v>46275</v>
      </c>
      <c r="C10891" s="15" t="s">
        <v>157</v>
      </c>
      <c r="D10891" s="305" t="s">
        <v>413</v>
      </c>
      <c r="E10891" s="17">
        <v>5</v>
      </c>
      <c r="F10891" s="18">
        <v>32.5</v>
      </c>
    </row>
    <row r="10892" spans="2:6" ht="16.5" thickBot="1" x14ac:dyDescent="0.3">
      <c r="B10892" s="304">
        <v>46275</v>
      </c>
      <c r="C10892" s="15" t="s">
        <v>164</v>
      </c>
      <c r="D10892" s="305" t="s">
        <v>420</v>
      </c>
      <c r="E10892" s="17">
        <v>1</v>
      </c>
      <c r="F10892" s="18">
        <v>5.5</v>
      </c>
    </row>
    <row r="10893" spans="2:6" ht="16.5" thickBot="1" x14ac:dyDescent="0.3">
      <c r="B10893" s="304">
        <v>46275</v>
      </c>
      <c r="C10893" s="15" t="s">
        <v>169</v>
      </c>
      <c r="D10893" s="305" t="s">
        <v>425</v>
      </c>
      <c r="E10893" s="17">
        <v>2</v>
      </c>
      <c r="F10893" s="18">
        <v>12.6</v>
      </c>
    </row>
    <row r="10894" spans="2:6" ht="16.5" thickBot="1" x14ac:dyDescent="0.3">
      <c r="B10894" s="304">
        <v>46275</v>
      </c>
      <c r="C10894" s="15" t="s">
        <v>170</v>
      </c>
      <c r="D10894" s="305" t="s">
        <v>676</v>
      </c>
      <c r="E10894" s="17">
        <v>1</v>
      </c>
      <c r="F10894" s="18">
        <v>5.5</v>
      </c>
    </row>
    <row r="10895" spans="2:6" ht="16.5" thickBot="1" x14ac:dyDescent="0.3">
      <c r="B10895" s="304">
        <v>46275</v>
      </c>
      <c r="C10895" s="15" t="s">
        <v>174</v>
      </c>
      <c r="D10895" s="305" t="s">
        <v>661</v>
      </c>
      <c r="E10895" s="17">
        <v>1</v>
      </c>
      <c r="F10895" s="18">
        <v>5.8</v>
      </c>
    </row>
    <row r="10896" spans="2:6" ht="16.5" thickBot="1" x14ac:dyDescent="0.3">
      <c r="B10896" s="304">
        <v>46275</v>
      </c>
      <c r="C10896" s="15" t="s">
        <v>191</v>
      </c>
      <c r="D10896" s="305" t="s">
        <v>447</v>
      </c>
      <c r="E10896" s="17">
        <v>1</v>
      </c>
      <c r="F10896" s="18">
        <v>5.5</v>
      </c>
    </row>
    <row r="10897" spans="2:6" ht="16.5" thickBot="1" x14ac:dyDescent="0.3">
      <c r="B10897" s="304">
        <v>46275</v>
      </c>
      <c r="C10897" s="15" t="s">
        <v>194</v>
      </c>
      <c r="D10897" s="305" t="s">
        <v>450</v>
      </c>
      <c r="E10897" s="17">
        <v>3</v>
      </c>
      <c r="F10897" s="18">
        <v>20.399999999999999</v>
      </c>
    </row>
    <row r="10898" spans="2:6" ht="16.5" thickBot="1" x14ac:dyDescent="0.3">
      <c r="B10898" s="304">
        <v>46275</v>
      </c>
      <c r="C10898" s="15" t="s">
        <v>195</v>
      </c>
      <c r="D10898" s="305" t="s">
        <v>451</v>
      </c>
      <c r="E10898" s="17">
        <v>10</v>
      </c>
      <c r="F10898" s="18">
        <v>58</v>
      </c>
    </row>
    <row r="10899" spans="2:6" ht="16.5" thickBot="1" x14ac:dyDescent="0.3">
      <c r="B10899" s="304">
        <v>46275</v>
      </c>
      <c r="C10899" s="15" t="s">
        <v>201</v>
      </c>
      <c r="D10899" s="305" t="s">
        <v>664</v>
      </c>
      <c r="E10899" s="17">
        <v>2</v>
      </c>
      <c r="F10899" s="18">
        <v>11.6</v>
      </c>
    </row>
    <row r="10900" spans="2:6" ht="16.5" thickBot="1" x14ac:dyDescent="0.3">
      <c r="B10900" s="304">
        <v>46275</v>
      </c>
      <c r="C10900" s="15" t="s">
        <v>215</v>
      </c>
      <c r="D10900" s="305" t="s">
        <v>471</v>
      </c>
      <c r="E10900" s="17">
        <v>5</v>
      </c>
      <c r="F10900" s="18">
        <v>34</v>
      </c>
    </row>
    <row r="10901" spans="2:6" ht="16.5" thickBot="1" x14ac:dyDescent="0.3">
      <c r="B10901" s="304">
        <v>46275</v>
      </c>
      <c r="C10901" s="15" t="s">
        <v>216</v>
      </c>
      <c r="D10901" s="305" t="s">
        <v>472</v>
      </c>
      <c r="E10901" s="17">
        <v>1</v>
      </c>
      <c r="F10901" s="18">
        <v>6.3</v>
      </c>
    </row>
    <row r="10902" spans="2:6" ht="16.5" thickBot="1" x14ac:dyDescent="0.3">
      <c r="B10902" s="304">
        <v>46275</v>
      </c>
      <c r="C10902" s="15" t="s">
        <v>221</v>
      </c>
      <c r="D10902" s="305" t="s">
        <v>477</v>
      </c>
      <c r="E10902" s="17">
        <v>1</v>
      </c>
      <c r="F10902" s="18">
        <v>6</v>
      </c>
    </row>
    <row r="10903" spans="2:6" ht="16.5" thickBot="1" x14ac:dyDescent="0.3">
      <c r="B10903" s="304">
        <v>46275</v>
      </c>
      <c r="C10903" s="15" t="s">
        <v>223</v>
      </c>
      <c r="D10903" s="305" t="s">
        <v>479</v>
      </c>
      <c r="E10903" s="17">
        <v>1</v>
      </c>
      <c r="F10903" s="18">
        <v>5.8</v>
      </c>
    </row>
    <row r="10904" spans="2:6" ht="16.5" thickBot="1" x14ac:dyDescent="0.3">
      <c r="B10904" s="304">
        <v>46275</v>
      </c>
      <c r="C10904" s="15" t="s">
        <v>225</v>
      </c>
      <c r="D10904" s="305" t="s">
        <v>481</v>
      </c>
      <c r="E10904" s="17">
        <v>1</v>
      </c>
      <c r="F10904" s="18">
        <v>6.3</v>
      </c>
    </row>
    <row r="10905" spans="2:6" ht="16.5" thickBot="1" x14ac:dyDescent="0.3">
      <c r="B10905" s="304">
        <v>46275</v>
      </c>
      <c r="C10905" s="15" t="s">
        <v>227</v>
      </c>
      <c r="D10905" s="305" t="s">
        <v>483</v>
      </c>
      <c r="E10905" s="17">
        <v>1</v>
      </c>
      <c r="F10905" s="18">
        <v>6.5</v>
      </c>
    </row>
    <row r="10906" spans="2:6" ht="16.5" thickBot="1" x14ac:dyDescent="0.3">
      <c r="B10906" s="304">
        <v>46275</v>
      </c>
      <c r="C10906" s="15" t="s">
        <v>229</v>
      </c>
      <c r="D10906" s="305" t="s">
        <v>759</v>
      </c>
      <c r="E10906" s="17">
        <v>1</v>
      </c>
      <c r="F10906" s="18">
        <v>6.5</v>
      </c>
    </row>
    <row r="10907" spans="2:6" ht="16.5" thickBot="1" x14ac:dyDescent="0.3">
      <c r="B10907" s="304">
        <v>46275</v>
      </c>
      <c r="C10907" s="15" t="s">
        <v>231</v>
      </c>
      <c r="D10907" s="305" t="s">
        <v>487</v>
      </c>
      <c r="E10907" s="17">
        <v>1</v>
      </c>
      <c r="F10907" s="18">
        <v>6.8</v>
      </c>
    </row>
    <row r="10908" spans="2:6" ht="16.5" thickBot="1" x14ac:dyDescent="0.3">
      <c r="B10908" s="304">
        <v>46275</v>
      </c>
      <c r="C10908" s="15" t="s">
        <v>200</v>
      </c>
      <c r="D10908" s="305" t="s">
        <v>646</v>
      </c>
      <c r="E10908" s="17">
        <v>1</v>
      </c>
      <c r="F10908" s="18">
        <v>8</v>
      </c>
    </row>
    <row r="10909" spans="2:6" ht="16.5" thickBot="1" x14ac:dyDescent="0.3">
      <c r="B10909" s="304">
        <v>46275</v>
      </c>
      <c r="C10909" s="15" t="s">
        <v>140</v>
      </c>
      <c r="D10909" s="305" t="s">
        <v>396</v>
      </c>
      <c r="E10909" s="17">
        <v>2</v>
      </c>
      <c r="F10909" s="18">
        <v>10</v>
      </c>
    </row>
    <row r="10910" spans="2:6" ht="16.5" thickBot="1" x14ac:dyDescent="0.3">
      <c r="B10910" s="304">
        <v>46275</v>
      </c>
      <c r="C10910" s="15">
        <v>10</v>
      </c>
      <c r="D10910" s="305" t="s">
        <v>700</v>
      </c>
      <c r="E10910" s="17">
        <v>3</v>
      </c>
      <c r="F10910" s="18">
        <v>3</v>
      </c>
    </row>
    <row r="10911" spans="2:6" ht="16.5" thickBot="1" x14ac:dyDescent="0.3">
      <c r="B10911" s="304">
        <v>46275</v>
      </c>
      <c r="C10911" s="15">
        <v>10009</v>
      </c>
      <c r="D10911" s="305" t="s">
        <v>660</v>
      </c>
      <c r="E10911" s="17">
        <v>2</v>
      </c>
      <c r="F10911" s="18">
        <v>3</v>
      </c>
    </row>
    <row r="10912" spans="2:6" ht="15.75" x14ac:dyDescent="0.25">
      <c r="B10912" s="306">
        <v>46275</v>
      </c>
      <c r="C10912" s="23">
        <v>923</v>
      </c>
      <c r="D10912" s="307" t="s">
        <v>9931</v>
      </c>
      <c r="E10912" s="25">
        <v>1</v>
      </c>
      <c r="F10912" s="26">
        <v>1.5</v>
      </c>
    </row>
    <row r="10913" spans="2:6" ht="16.5" thickBot="1" x14ac:dyDescent="0.3">
      <c r="B10913" s="304">
        <v>46275</v>
      </c>
      <c r="C10913" s="15" t="s">
        <v>103</v>
      </c>
      <c r="D10913" s="305" t="s">
        <v>653</v>
      </c>
      <c r="E10913" s="17">
        <v>1</v>
      </c>
      <c r="F10913" s="18">
        <v>5.8</v>
      </c>
    </row>
    <row r="10914" spans="2:6" ht="16.5" thickBot="1" x14ac:dyDescent="0.3">
      <c r="B10914" s="304">
        <v>46275</v>
      </c>
      <c r="C10914" s="15" t="s">
        <v>107</v>
      </c>
      <c r="D10914" s="305" t="s">
        <v>705</v>
      </c>
      <c r="E10914" s="17">
        <v>1</v>
      </c>
      <c r="F10914" s="18">
        <v>5.2</v>
      </c>
    </row>
    <row r="10915" spans="2:6" ht="16.5" thickBot="1" x14ac:dyDescent="0.3">
      <c r="B10915" s="304">
        <v>46275</v>
      </c>
      <c r="C10915" s="15" t="s">
        <v>115</v>
      </c>
      <c r="D10915" s="305" t="s">
        <v>640</v>
      </c>
      <c r="E10915" s="17">
        <v>1</v>
      </c>
      <c r="F10915" s="18">
        <v>5.8</v>
      </c>
    </row>
    <row r="10916" spans="2:6" ht="16.5" thickBot="1" x14ac:dyDescent="0.3">
      <c r="B10916" s="304">
        <v>46275</v>
      </c>
      <c r="C10916" s="15" t="s">
        <v>129</v>
      </c>
      <c r="D10916" s="305" t="s">
        <v>385</v>
      </c>
      <c r="E10916" s="17">
        <v>2</v>
      </c>
      <c r="F10916" s="18">
        <v>11</v>
      </c>
    </row>
    <row r="10917" spans="2:6" ht="16.5" thickBot="1" x14ac:dyDescent="0.3">
      <c r="B10917" s="304">
        <v>46275</v>
      </c>
      <c r="C10917" s="15" t="s">
        <v>138</v>
      </c>
      <c r="D10917" s="305" t="s">
        <v>394</v>
      </c>
      <c r="E10917" s="17">
        <v>1</v>
      </c>
      <c r="F10917" s="18">
        <v>5.5</v>
      </c>
    </row>
    <row r="10918" spans="2:6" ht="16.5" thickBot="1" x14ac:dyDescent="0.3">
      <c r="B10918" s="304">
        <v>46275</v>
      </c>
      <c r="C10918" s="15" t="s">
        <v>151</v>
      </c>
      <c r="D10918" s="305" t="s">
        <v>407</v>
      </c>
      <c r="E10918" s="17">
        <v>1</v>
      </c>
      <c r="F10918" s="18">
        <v>5.5</v>
      </c>
    </row>
    <row r="10919" spans="2:6" ht="16.5" thickBot="1" x14ac:dyDescent="0.3">
      <c r="B10919" s="304">
        <v>46275</v>
      </c>
      <c r="C10919" s="15" t="s">
        <v>157</v>
      </c>
      <c r="D10919" s="305" t="s">
        <v>413</v>
      </c>
      <c r="E10919" s="17">
        <v>4</v>
      </c>
      <c r="F10919" s="18">
        <v>26</v>
      </c>
    </row>
    <row r="10920" spans="2:6" ht="16.5" thickBot="1" x14ac:dyDescent="0.3">
      <c r="B10920" s="304">
        <v>46275</v>
      </c>
      <c r="C10920" s="15" t="s">
        <v>158</v>
      </c>
      <c r="D10920" s="305" t="s">
        <v>735</v>
      </c>
      <c r="E10920" s="17">
        <v>1</v>
      </c>
      <c r="F10920" s="18">
        <v>6</v>
      </c>
    </row>
    <row r="10921" spans="2:6" ht="16.5" thickBot="1" x14ac:dyDescent="0.3">
      <c r="B10921" s="304">
        <v>46275</v>
      </c>
      <c r="C10921" s="15" t="s">
        <v>165</v>
      </c>
      <c r="D10921" s="305" t="s">
        <v>421</v>
      </c>
      <c r="E10921" s="17">
        <v>1</v>
      </c>
      <c r="F10921" s="18">
        <v>6.5</v>
      </c>
    </row>
    <row r="10922" spans="2:6" ht="16.5" thickBot="1" x14ac:dyDescent="0.3">
      <c r="B10922" s="304">
        <v>46275</v>
      </c>
      <c r="C10922" s="15" t="s">
        <v>169</v>
      </c>
      <c r="D10922" s="305" t="s">
        <v>425</v>
      </c>
      <c r="E10922" s="17">
        <v>1</v>
      </c>
      <c r="F10922" s="18">
        <v>6.3</v>
      </c>
    </row>
    <row r="10923" spans="2:6" ht="16.5" thickBot="1" x14ac:dyDescent="0.3">
      <c r="B10923" s="304">
        <v>46275</v>
      </c>
      <c r="C10923" s="15" t="s">
        <v>174</v>
      </c>
      <c r="D10923" s="305" t="s">
        <v>661</v>
      </c>
      <c r="E10923" s="17">
        <v>1</v>
      </c>
      <c r="F10923" s="18">
        <v>5.8</v>
      </c>
    </row>
    <row r="10924" spans="2:6" ht="16.5" thickBot="1" x14ac:dyDescent="0.3">
      <c r="B10924" s="304">
        <v>46275</v>
      </c>
      <c r="C10924" s="15" t="s">
        <v>176</v>
      </c>
      <c r="D10924" s="305" t="s">
        <v>432</v>
      </c>
      <c r="E10924" s="17">
        <v>1</v>
      </c>
      <c r="F10924" s="18">
        <v>5.8</v>
      </c>
    </row>
    <row r="10925" spans="2:6" ht="16.5" thickBot="1" x14ac:dyDescent="0.3">
      <c r="B10925" s="304">
        <v>46275</v>
      </c>
      <c r="C10925" s="15" t="s">
        <v>178</v>
      </c>
      <c r="D10925" s="305" t="s">
        <v>662</v>
      </c>
      <c r="E10925" s="17">
        <v>1</v>
      </c>
      <c r="F10925" s="18">
        <v>5.8</v>
      </c>
    </row>
    <row r="10926" spans="2:6" ht="16.5" thickBot="1" x14ac:dyDescent="0.3">
      <c r="B10926" s="304">
        <v>46275</v>
      </c>
      <c r="C10926" s="15" t="s">
        <v>179</v>
      </c>
      <c r="D10926" s="305" t="s">
        <v>712</v>
      </c>
      <c r="E10926" s="17">
        <v>1</v>
      </c>
      <c r="F10926" s="18">
        <v>5.5</v>
      </c>
    </row>
    <row r="10927" spans="2:6" ht="16.5" thickBot="1" x14ac:dyDescent="0.3">
      <c r="B10927" s="304">
        <v>46275</v>
      </c>
      <c r="C10927" s="15" t="s">
        <v>182</v>
      </c>
      <c r="D10927" s="305" t="s">
        <v>711</v>
      </c>
      <c r="E10927" s="17">
        <v>2</v>
      </c>
      <c r="F10927" s="18">
        <v>11</v>
      </c>
    </row>
    <row r="10928" spans="2:6" ht="16.5" thickBot="1" x14ac:dyDescent="0.3">
      <c r="B10928" s="304">
        <v>46275</v>
      </c>
      <c r="C10928" s="15" t="s">
        <v>183</v>
      </c>
      <c r="D10928" s="305" t="s">
        <v>439</v>
      </c>
      <c r="E10928" s="17">
        <v>1</v>
      </c>
      <c r="F10928" s="18">
        <v>5.5</v>
      </c>
    </row>
    <row r="10929" spans="2:6" ht="16.5" thickBot="1" x14ac:dyDescent="0.3">
      <c r="B10929" s="304">
        <v>46275</v>
      </c>
      <c r="C10929" s="15" t="s">
        <v>184</v>
      </c>
      <c r="D10929" s="305" t="s">
        <v>440</v>
      </c>
      <c r="E10929" s="17">
        <v>1</v>
      </c>
      <c r="F10929" s="18">
        <v>5.5</v>
      </c>
    </row>
    <row r="10930" spans="2:6" ht="16.5" thickBot="1" x14ac:dyDescent="0.3">
      <c r="B10930" s="304">
        <v>46275</v>
      </c>
      <c r="C10930" s="15" t="s">
        <v>191</v>
      </c>
      <c r="D10930" s="305" t="s">
        <v>447</v>
      </c>
      <c r="E10930" s="17">
        <v>1</v>
      </c>
      <c r="F10930" s="18">
        <v>5.5</v>
      </c>
    </row>
    <row r="10931" spans="2:6" ht="16.5" thickBot="1" x14ac:dyDescent="0.3">
      <c r="B10931" s="304">
        <v>46275</v>
      </c>
      <c r="C10931" s="15" t="s">
        <v>193</v>
      </c>
      <c r="D10931" s="305" t="s">
        <v>449</v>
      </c>
      <c r="E10931" s="17">
        <v>1</v>
      </c>
      <c r="F10931" s="18">
        <v>6.8</v>
      </c>
    </row>
    <row r="10932" spans="2:6" ht="16.5" thickBot="1" x14ac:dyDescent="0.3">
      <c r="B10932" s="304">
        <v>46275</v>
      </c>
      <c r="C10932" s="15" t="s">
        <v>195</v>
      </c>
      <c r="D10932" s="305" t="s">
        <v>451</v>
      </c>
      <c r="E10932" s="17">
        <v>10</v>
      </c>
      <c r="F10932" s="18">
        <v>58</v>
      </c>
    </row>
    <row r="10933" spans="2:6" ht="16.5" thickBot="1" x14ac:dyDescent="0.3">
      <c r="B10933" s="304">
        <v>46275</v>
      </c>
      <c r="C10933" s="15" t="s">
        <v>201</v>
      </c>
      <c r="D10933" s="305" t="s">
        <v>664</v>
      </c>
      <c r="E10933" s="17">
        <v>2</v>
      </c>
      <c r="F10933" s="18">
        <v>11.6</v>
      </c>
    </row>
    <row r="10934" spans="2:6" ht="16.5" thickBot="1" x14ac:dyDescent="0.3">
      <c r="B10934" s="304">
        <v>46275</v>
      </c>
      <c r="C10934" s="15" t="s">
        <v>205</v>
      </c>
      <c r="D10934" s="305" t="s">
        <v>461</v>
      </c>
      <c r="E10934" s="17">
        <v>1</v>
      </c>
      <c r="F10934" s="18">
        <v>5.7</v>
      </c>
    </row>
    <row r="10935" spans="2:6" ht="16.5" thickBot="1" x14ac:dyDescent="0.3">
      <c r="B10935" s="304">
        <v>46275</v>
      </c>
      <c r="C10935" s="15" t="s">
        <v>215</v>
      </c>
      <c r="D10935" s="305" t="s">
        <v>471</v>
      </c>
      <c r="E10935" s="17">
        <v>3</v>
      </c>
      <c r="F10935" s="18">
        <v>20.399999999999999</v>
      </c>
    </row>
    <row r="10936" spans="2:6" ht="16.5" thickBot="1" x14ac:dyDescent="0.3">
      <c r="B10936" s="304">
        <v>46275</v>
      </c>
      <c r="C10936" s="15" t="s">
        <v>218</v>
      </c>
      <c r="D10936" s="305" t="s">
        <v>655</v>
      </c>
      <c r="E10936" s="17">
        <v>2</v>
      </c>
      <c r="F10936" s="18">
        <v>11</v>
      </c>
    </row>
    <row r="10937" spans="2:6" ht="16.5" thickBot="1" x14ac:dyDescent="0.3">
      <c r="B10937" s="304">
        <v>46275</v>
      </c>
      <c r="C10937" s="15" t="s">
        <v>221</v>
      </c>
      <c r="D10937" s="305" t="s">
        <v>477</v>
      </c>
      <c r="E10937" s="17">
        <v>1</v>
      </c>
      <c r="F10937" s="18">
        <v>6</v>
      </c>
    </row>
    <row r="10938" spans="2:6" ht="16.5" thickBot="1" x14ac:dyDescent="0.3">
      <c r="B10938" s="304">
        <v>46275</v>
      </c>
      <c r="C10938" s="15" t="s">
        <v>225</v>
      </c>
      <c r="D10938" s="305" t="s">
        <v>481</v>
      </c>
      <c r="E10938" s="17">
        <v>2</v>
      </c>
      <c r="F10938" s="18">
        <v>12.6</v>
      </c>
    </row>
    <row r="10939" spans="2:6" ht="16.5" thickBot="1" x14ac:dyDescent="0.3">
      <c r="B10939" s="304">
        <v>46275</v>
      </c>
      <c r="C10939" s="15" t="s">
        <v>227</v>
      </c>
      <c r="D10939" s="305" t="s">
        <v>483</v>
      </c>
      <c r="E10939" s="17">
        <v>1</v>
      </c>
      <c r="F10939" s="18">
        <v>6.5</v>
      </c>
    </row>
    <row r="10940" spans="2:6" ht="16.5" thickBot="1" x14ac:dyDescent="0.3">
      <c r="B10940" s="304">
        <v>46275</v>
      </c>
      <c r="C10940" s="15" t="s">
        <v>231</v>
      </c>
      <c r="D10940" s="305" t="s">
        <v>487</v>
      </c>
      <c r="E10940" s="17">
        <v>7</v>
      </c>
      <c r="F10940" s="18">
        <v>47.6</v>
      </c>
    </row>
    <row r="10941" spans="2:6" ht="16.5" thickBot="1" x14ac:dyDescent="0.3">
      <c r="B10941" s="304">
        <v>46275</v>
      </c>
      <c r="C10941" s="15" t="s">
        <v>200</v>
      </c>
      <c r="D10941" s="305" t="s">
        <v>646</v>
      </c>
      <c r="E10941" s="17">
        <v>1</v>
      </c>
      <c r="F10941" s="18">
        <v>8</v>
      </c>
    </row>
    <row r="10942" spans="2:6" ht="16.5" thickBot="1" x14ac:dyDescent="0.3">
      <c r="B10942" s="304">
        <v>46275</v>
      </c>
      <c r="C10942" s="15">
        <v>10228</v>
      </c>
      <c r="D10942" s="305" t="s">
        <v>749</v>
      </c>
      <c r="E10942" s="17">
        <v>1</v>
      </c>
      <c r="F10942" s="18">
        <v>9</v>
      </c>
    </row>
    <row r="10943" spans="2:6" ht="16.5" thickBot="1" x14ac:dyDescent="0.3">
      <c r="B10943" s="304">
        <v>46275</v>
      </c>
      <c r="C10943" s="15" t="s">
        <v>123</v>
      </c>
      <c r="D10943" s="305" t="s">
        <v>651</v>
      </c>
      <c r="E10943" s="17">
        <v>5</v>
      </c>
      <c r="F10943" s="18">
        <v>27.5</v>
      </c>
    </row>
    <row r="10944" spans="2:6" ht="15.75" x14ac:dyDescent="0.25">
      <c r="B10944" s="306">
        <v>46275</v>
      </c>
      <c r="C10944" s="23">
        <v>923</v>
      </c>
      <c r="D10944" s="307" t="s">
        <v>9931</v>
      </c>
      <c r="E10944" s="25">
        <v>1</v>
      </c>
      <c r="F10944" s="26">
        <v>1.5</v>
      </c>
    </row>
    <row r="10945" spans="2:6" ht="16.5" thickBot="1" x14ac:dyDescent="0.3">
      <c r="B10945" s="304">
        <v>46276</v>
      </c>
      <c r="C10945" s="15" t="s">
        <v>109</v>
      </c>
      <c r="D10945" s="305" t="s">
        <v>724</v>
      </c>
      <c r="E10945" s="17">
        <v>1</v>
      </c>
      <c r="F10945" s="18">
        <v>5.8</v>
      </c>
    </row>
    <row r="10946" spans="2:6" ht="16.5" thickBot="1" x14ac:dyDescent="0.3">
      <c r="B10946" s="304">
        <v>46276</v>
      </c>
      <c r="C10946" s="15" t="s">
        <v>129</v>
      </c>
      <c r="D10946" s="305" t="s">
        <v>385</v>
      </c>
      <c r="E10946" s="17">
        <v>1</v>
      </c>
      <c r="F10946" s="18">
        <v>5.5</v>
      </c>
    </row>
    <row r="10947" spans="2:6" ht="16.5" thickBot="1" x14ac:dyDescent="0.3">
      <c r="B10947" s="304">
        <v>46276</v>
      </c>
      <c r="C10947" s="15" t="s">
        <v>139</v>
      </c>
      <c r="D10947" s="305" t="s">
        <v>395</v>
      </c>
      <c r="E10947" s="17">
        <v>2</v>
      </c>
      <c r="F10947" s="18">
        <v>11</v>
      </c>
    </row>
    <row r="10948" spans="2:6" ht="16.5" thickBot="1" x14ac:dyDescent="0.3">
      <c r="B10948" s="304">
        <v>46276</v>
      </c>
      <c r="C10948" s="15" t="s">
        <v>151</v>
      </c>
      <c r="D10948" s="305" t="s">
        <v>407</v>
      </c>
      <c r="E10948" s="17">
        <v>1</v>
      </c>
      <c r="F10948" s="18">
        <v>5.5</v>
      </c>
    </row>
    <row r="10949" spans="2:6" ht="16.5" thickBot="1" x14ac:dyDescent="0.3">
      <c r="B10949" s="304">
        <v>46276</v>
      </c>
      <c r="C10949" s="15" t="s">
        <v>157</v>
      </c>
      <c r="D10949" s="305" t="s">
        <v>413</v>
      </c>
      <c r="E10949" s="17">
        <v>1</v>
      </c>
      <c r="F10949" s="18">
        <v>6.5</v>
      </c>
    </row>
    <row r="10950" spans="2:6" ht="16.5" thickBot="1" x14ac:dyDescent="0.3">
      <c r="B10950" s="304">
        <v>46276</v>
      </c>
      <c r="C10950" s="15" t="s">
        <v>164</v>
      </c>
      <c r="D10950" s="305" t="s">
        <v>420</v>
      </c>
      <c r="E10950" s="17">
        <v>3</v>
      </c>
      <c r="F10950" s="18">
        <v>16.5</v>
      </c>
    </row>
    <row r="10951" spans="2:6" ht="16.5" thickBot="1" x14ac:dyDescent="0.3">
      <c r="B10951" s="304">
        <v>46276</v>
      </c>
      <c r="C10951" s="15" t="s">
        <v>169</v>
      </c>
      <c r="D10951" s="305" t="s">
        <v>425</v>
      </c>
      <c r="E10951" s="17">
        <v>1</v>
      </c>
      <c r="F10951" s="18">
        <v>6.3</v>
      </c>
    </row>
    <row r="10952" spans="2:6" ht="32.25" thickBot="1" x14ac:dyDescent="0.3">
      <c r="B10952" s="304">
        <v>46276</v>
      </c>
      <c r="C10952" s="15" t="s">
        <v>180</v>
      </c>
      <c r="D10952" s="305" t="s">
        <v>436</v>
      </c>
      <c r="E10952" s="17">
        <v>1</v>
      </c>
      <c r="F10952" s="18">
        <v>5.5</v>
      </c>
    </row>
    <row r="10953" spans="2:6" ht="16.5" thickBot="1" x14ac:dyDescent="0.3">
      <c r="B10953" s="304">
        <v>46276</v>
      </c>
      <c r="C10953" s="15" t="s">
        <v>184</v>
      </c>
      <c r="D10953" s="305" t="s">
        <v>440</v>
      </c>
      <c r="E10953" s="17">
        <v>1</v>
      </c>
      <c r="F10953" s="18">
        <v>5.5</v>
      </c>
    </row>
    <row r="10954" spans="2:6" ht="16.5" thickBot="1" x14ac:dyDescent="0.3">
      <c r="B10954" s="304">
        <v>46276</v>
      </c>
      <c r="C10954" s="15" t="s">
        <v>191</v>
      </c>
      <c r="D10954" s="305" t="s">
        <v>447</v>
      </c>
      <c r="E10954" s="17">
        <v>1</v>
      </c>
      <c r="F10954" s="18">
        <v>5.5</v>
      </c>
    </row>
    <row r="10955" spans="2:6" ht="16.5" thickBot="1" x14ac:dyDescent="0.3">
      <c r="B10955" s="304">
        <v>46276</v>
      </c>
      <c r="C10955" s="15" t="s">
        <v>192</v>
      </c>
      <c r="D10955" s="305" t="s">
        <v>448</v>
      </c>
      <c r="E10955" s="17">
        <v>1</v>
      </c>
      <c r="F10955" s="18">
        <v>5.5</v>
      </c>
    </row>
    <row r="10956" spans="2:6" ht="16.5" thickBot="1" x14ac:dyDescent="0.3">
      <c r="B10956" s="304">
        <v>46276</v>
      </c>
      <c r="C10956" s="15" t="s">
        <v>193</v>
      </c>
      <c r="D10956" s="305" t="s">
        <v>449</v>
      </c>
      <c r="E10956" s="17">
        <v>1</v>
      </c>
      <c r="F10956" s="18">
        <v>6.8</v>
      </c>
    </row>
    <row r="10957" spans="2:6" ht="16.5" thickBot="1" x14ac:dyDescent="0.3">
      <c r="B10957" s="304">
        <v>46276</v>
      </c>
      <c r="C10957" s="15" t="s">
        <v>194</v>
      </c>
      <c r="D10957" s="305" t="s">
        <v>450</v>
      </c>
      <c r="E10957" s="17">
        <v>3</v>
      </c>
      <c r="F10957" s="18">
        <v>20.399999999999999</v>
      </c>
    </row>
    <row r="10958" spans="2:6" ht="16.5" thickBot="1" x14ac:dyDescent="0.3">
      <c r="B10958" s="304">
        <v>46276</v>
      </c>
      <c r="C10958" s="15" t="s">
        <v>195</v>
      </c>
      <c r="D10958" s="305" t="s">
        <v>451</v>
      </c>
      <c r="E10958" s="17">
        <v>9</v>
      </c>
      <c r="F10958" s="18">
        <v>52.2</v>
      </c>
    </row>
    <row r="10959" spans="2:6" ht="16.5" thickBot="1" x14ac:dyDescent="0.3">
      <c r="B10959" s="304">
        <v>46276</v>
      </c>
      <c r="C10959" s="15" t="s">
        <v>201</v>
      </c>
      <c r="D10959" s="305" t="s">
        <v>664</v>
      </c>
      <c r="E10959" s="17">
        <v>1</v>
      </c>
      <c r="F10959" s="18">
        <v>5.8</v>
      </c>
    </row>
    <row r="10960" spans="2:6" ht="16.5" thickBot="1" x14ac:dyDescent="0.3">
      <c r="B10960" s="304">
        <v>46276</v>
      </c>
      <c r="C10960" s="15" t="s">
        <v>215</v>
      </c>
      <c r="D10960" s="305" t="s">
        <v>471</v>
      </c>
      <c r="E10960" s="17">
        <v>7</v>
      </c>
      <c r="F10960" s="18">
        <v>47.6</v>
      </c>
    </row>
    <row r="10961" spans="2:6" ht="16.5" thickBot="1" x14ac:dyDescent="0.3">
      <c r="B10961" s="304">
        <v>46276</v>
      </c>
      <c r="C10961" s="15" t="s">
        <v>216</v>
      </c>
      <c r="D10961" s="305" t="s">
        <v>472</v>
      </c>
      <c r="E10961" s="17">
        <v>2</v>
      </c>
      <c r="F10961" s="18">
        <v>12.6</v>
      </c>
    </row>
    <row r="10962" spans="2:6" ht="16.5" thickBot="1" x14ac:dyDescent="0.3">
      <c r="B10962" s="304">
        <v>46276</v>
      </c>
      <c r="C10962" s="15" t="s">
        <v>218</v>
      </c>
      <c r="D10962" s="305" t="s">
        <v>655</v>
      </c>
      <c r="E10962" s="17">
        <v>2</v>
      </c>
      <c r="F10962" s="18">
        <v>11</v>
      </c>
    </row>
    <row r="10963" spans="2:6" ht="16.5" thickBot="1" x14ac:dyDescent="0.3">
      <c r="B10963" s="304">
        <v>46276</v>
      </c>
      <c r="C10963" s="15" t="s">
        <v>221</v>
      </c>
      <c r="D10963" s="305" t="s">
        <v>477</v>
      </c>
      <c r="E10963" s="17">
        <v>2</v>
      </c>
      <c r="F10963" s="18">
        <v>12</v>
      </c>
    </row>
    <row r="10964" spans="2:6" ht="16.5" thickBot="1" x14ac:dyDescent="0.3">
      <c r="B10964" s="304">
        <v>46276</v>
      </c>
      <c r="C10964" s="15" t="s">
        <v>223</v>
      </c>
      <c r="D10964" s="305" t="s">
        <v>479</v>
      </c>
      <c r="E10964" s="17">
        <v>1</v>
      </c>
      <c r="F10964" s="18">
        <v>5.8</v>
      </c>
    </row>
    <row r="10965" spans="2:6" ht="16.5" thickBot="1" x14ac:dyDescent="0.3">
      <c r="B10965" s="304">
        <v>46276</v>
      </c>
      <c r="C10965" s="15" t="s">
        <v>225</v>
      </c>
      <c r="D10965" s="305" t="s">
        <v>481</v>
      </c>
      <c r="E10965" s="17">
        <v>3</v>
      </c>
      <c r="F10965" s="18">
        <v>18.899999999999999</v>
      </c>
    </row>
    <row r="10966" spans="2:6" ht="16.5" thickBot="1" x14ac:dyDescent="0.3">
      <c r="B10966" s="304">
        <v>46276</v>
      </c>
      <c r="C10966" s="15" t="s">
        <v>227</v>
      </c>
      <c r="D10966" s="305" t="s">
        <v>483</v>
      </c>
      <c r="E10966" s="17">
        <v>1</v>
      </c>
      <c r="F10966" s="18">
        <v>6.5</v>
      </c>
    </row>
    <row r="10967" spans="2:6" ht="16.5" thickBot="1" x14ac:dyDescent="0.3">
      <c r="B10967" s="304">
        <v>46276</v>
      </c>
      <c r="C10967" s="15" t="s">
        <v>231</v>
      </c>
      <c r="D10967" s="305" t="s">
        <v>487</v>
      </c>
      <c r="E10967" s="17">
        <v>5</v>
      </c>
      <c r="F10967" s="18">
        <v>34</v>
      </c>
    </row>
    <row r="10968" spans="2:6" ht="16.5" thickBot="1" x14ac:dyDescent="0.3">
      <c r="B10968" s="304">
        <v>46276</v>
      </c>
      <c r="C10968" s="15" t="s">
        <v>200</v>
      </c>
      <c r="D10968" s="305" t="s">
        <v>646</v>
      </c>
      <c r="E10968" s="17">
        <v>1</v>
      </c>
      <c r="F10968" s="18">
        <v>8</v>
      </c>
    </row>
    <row r="10969" spans="2:6" ht="16.5" thickBot="1" x14ac:dyDescent="0.3">
      <c r="B10969" s="304">
        <v>46276</v>
      </c>
      <c r="C10969" s="15">
        <v>10227</v>
      </c>
      <c r="D10969" s="305" t="s">
        <v>345</v>
      </c>
      <c r="E10969" s="17">
        <v>1</v>
      </c>
      <c r="F10969" s="18">
        <v>9</v>
      </c>
    </row>
    <row r="10970" spans="2:6" ht="16.5" thickBot="1" x14ac:dyDescent="0.3">
      <c r="B10970" s="304">
        <v>46276</v>
      </c>
      <c r="C10970" s="15" t="s">
        <v>118</v>
      </c>
      <c r="D10970" s="305" t="s">
        <v>649</v>
      </c>
      <c r="E10970" s="17">
        <v>1</v>
      </c>
      <c r="F10970" s="18">
        <v>5.5</v>
      </c>
    </row>
    <row r="10971" spans="2:6" ht="16.5" thickBot="1" x14ac:dyDescent="0.3">
      <c r="B10971" s="304">
        <v>46276</v>
      </c>
      <c r="C10971" s="15" t="s">
        <v>120</v>
      </c>
      <c r="D10971" s="305" t="s">
        <v>693</v>
      </c>
      <c r="E10971" s="17">
        <v>2</v>
      </c>
      <c r="F10971" s="18">
        <v>11</v>
      </c>
    </row>
    <row r="10972" spans="2:6" ht="16.5" thickBot="1" x14ac:dyDescent="0.3">
      <c r="B10972" s="304">
        <v>46276</v>
      </c>
      <c r="C10972" s="15" t="s">
        <v>123</v>
      </c>
      <c r="D10972" s="305" t="s">
        <v>651</v>
      </c>
      <c r="E10972" s="17">
        <v>11</v>
      </c>
      <c r="F10972" s="18">
        <v>60.5</v>
      </c>
    </row>
    <row r="10973" spans="2:6" ht="16.5" thickBot="1" x14ac:dyDescent="0.3">
      <c r="B10973" s="304">
        <v>46276</v>
      </c>
      <c r="C10973" s="15">
        <v>10</v>
      </c>
      <c r="D10973" s="305" t="s">
        <v>700</v>
      </c>
      <c r="E10973" s="17">
        <v>1</v>
      </c>
      <c r="F10973" s="18">
        <v>1</v>
      </c>
    </row>
    <row r="10974" spans="2:6" ht="16.5" thickBot="1" x14ac:dyDescent="0.3">
      <c r="B10974" s="304">
        <v>46276</v>
      </c>
      <c r="C10974" s="15">
        <v>10009</v>
      </c>
      <c r="D10974" s="305" t="s">
        <v>660</v>
      </c>
      <c r="E10974" s="17">
        <v>1</v>
      </c>
      <c r="F10974" s="18">
        <v>1.5</v>
      </c>
    </row>
    <row r="10975" spans="2:6" ht="16.5" thickBot="1" x14ac:dyDescent="0.3">
      <c r="B10975" s="304">
        <v>46276</v>
      </c>
      <c r="C10975" s="15">
        <v>10194</v>
      </c>
      <c r="D10975" s="305" t="s">
        <v>730</v>
      </c>
      <c r="E10975" s="17">
        <v>3</v>
      </c>
      <c r="F10975" s="18">
        <v>5.0999999999999996</v>
      </c>
    </row>
    <row r="10976" spans="2:6" ht="15.75" x14ac:dyDescent="0.25">
      <c r="B10976" s="306">
        <v>46276</v>
      </c>
      <c r="C10976" s="23">
        <v>923</v>
      </c>
      <c r="D10976" s="307" t="s">
        <v>9931</v>
      </c>
      <c r="E10976" s="25">
        <v>2</v>
      </c>
      <c r="F10976" s="26">
        <v>3</v>
      </c>
    </row>
    <row r="10977" spans="2:6" ht="16.5" thickBot="1" x14ac:dyDescent="0.3">
      <c r="B10977" s="304">
        <v>46278</v>
      </c>
      <c r="C10977" s="15" t="s">
        <v>109</v>
      </c>
      <c r="D10977" s="305" t="s">
        <v>724</v>
      </c>
      <c r="E10977" s="17">
        <v>1</v>
      </c>
      <c r="F10977" s="18">
        <v>5.8</v>
      </c>
    </row>
    <row r="10978" spans="2:6" ht="16.5" thickBot="1" x14ac:dyDescent="0.3">
      <c r="B10978" s="304">
        <v>46278</v>
      </c>
      <c r="C10978" s="15" t="s">
        <v>111</v>
      </c>
      <c r="D10978" s="305" t="s">
        <v>367</v>
      </c>
      <c r="E10978" s="17">
        <v>1</v>
      </c>
      <c r="F10978" s="18">
        <v>5.8</v>
      </c>
    </row>
    <row r="10979" spans="2:6" ht="16.5" thickBot="1" x14ac:dyDescent="0.3">
      <c r="B10979" s="304">
        <v>46278</v>
      </c>
      <c r="C10979" s="15" t="s">
        <v>129</v>
      </c>
      <c r="D10979" s="305" t="s">
        <v>385</v>
      </c>
      <c r="E10979" s="17">
        <v>2</v>
      </c>
      <c r="F10979" s="18">
        <v>11</v>
      </c>
    </row>
    <row r="10980" spans="2:6" ht="16.5" thickBot="1" x14ac:dyDescent="0.3">
      <c r="B10980" s="304">
        <v>46278</v>
      </c>
      <c r="C10980" s="15" t="s">
        <v>132</v>
      </c>
      <c r="D10980" s="305" t="s">
        <v>388</v>
      </c>
      <c r="E10980" s="17">
        <v>1</v>
      </c>
      <c r="F10980" s="18">
        <v>5.8</v>
      </c>
    </row>
    <row r="10981" spans="2:6" ht="16.5" thickBot="1" x14ac:dyDescent="0.3">
      <c r="B10981" s="304">
        <v>46278</v>
      </c>
      <c r="C10981" s="15" t="s">
        <v>138</v>
      </c>
      <c r="D10981" s="305" t="s">
        <v>394</v>
      </c>
      <c r="E10981" s="17">
        <v>1</v>
      </c>
      <c r="F10981" s="18">
        <v>5.5</v>
      </c>
    </row>
    <row r="10982" spans="2:6" ht="16.5" thickBot="1" x14ac:dyDescent="0.3">
      <c r="B10982" s="304">
        <v>46278</v>
      </c>
      <c r="C10982" s="15" t="s">
        <v>139</v>
      </c>
      <c r="D10982" s="305" t="s">
        <v>395</v>
      </c>
      <c r="E10982" s="17">
        <v>3</v>
      </c>
      <c r="F10982" s="18">
        <v>16.5</v>
      </c>
    </row>
    <row r="10983" spans="2:6" ht="16.5" thickBot="1" x14ac:dyDescent="0.3">
      <c r="B10983" s="304">
        <v>46278</v>
      </c>
      <c r="C10983" s="15" t="s">
        <v>152</v>
      </c>
      <c r="D10983" s="305" t="s">
        <v>408</v>
      </c>
      <c r="E10983" s="17">
        <v>1</v>
      </c>
      <c r="F10983" s="18">
        <v>5.5</v>
      </c>
    </row>
    <row r="10984" spans="2:6" ht="16.5" thickBot="1" x14ac:dyDescent="0.3">
      <c r="B10984" s="304">
        <v>46278</v>
      </c>
      <c r="C10984" s="15" t="s">
        <v>157</v>
      </c>
      <c r="D10984" s="305" t="s">
        <v>413</v>
      </c>
      <c r="E10984" s="17">
        <v>5</v>
      </c>
      <c r="F10984" s="18">
        <v>32.5</v>
      </c>
    </row>
    <row r="10985" spans="2:6" ht="16.5" thickBot="1" x14ac:dyDescent="0.3">
      <c r="B10985" s="304">
        <v>46278</v>
      </c>
      <c r="C10985" s="15" t="s">
        <v>159</v>
      </c>
      <c r="D10985" s="305" t="s">
        <v>733</v>
      </c>
      <c r="E10985" s="17">
        <v>2</v>
      </c>
      <c r="F10985" s="18">
        <v>11</v>
      </c>
    </row>
    <row r="10986" spans="2:6" ht="16.5" thickBot="1" x14ac:dyDescent="0.3">
      <c r="B10986" s="304">
        <v>46278</v>
      </c>
      <c r="C10986" s="15" t="s">
        <v>169</v>
      </c>
      <c r="D10986" s="305" t="s">
        <v>425</v>
      </c>
      <c r="E10986" s="17">
        <v>1</v>
      </c>
      <c r="F10986" s="18">
        <v>6.3</v>
      </c>
    </row>
    <row r="10987" spans="2:6" ht="16.5" thickBot="1" x14ac:dyDescent="0.3">
      <c r="B10987" s="304">
        <v>46278</v>
      </c>
      <c r="C10987" s="15" t="s">
        <v>170</v>
      </c>
      <c r="D10987" s="305" t="s">
        <v>676</v>
      </c>
      <c r="E10987" s="17">
        <v>4</v>
      </c>
      <c r="F10987" s="18">
        <v>22</v>
      </c>
    </row>
    <row r="10988" spans="2:6" ht="16.5" thickBot="1" x14ac:dyDescent="0.3">
      <c r="B10988" s="304">
        <v>46278</v>
      </c>
      <c r="C10988" s="15" t="s">
        <v>171</v>
      </c>
      <c r="D10988" s="305" t="s">
        <v>670</v>
      </c>
      <c r="E10988" s="17">
        <v>2</v>
      </c>
      <c r="F10988" s="18">
        <v>12</v>
      </c>
    </row>
    <row r="10989" spans="2:6" ht="16.5" thickBot="1" x14ac:dyDescent="0.3">
      <c r="B10989" s="304">
        <v>46278</v>
      </c>
      <c r="C10989" s="15" t="s">
        <v>172</v>
      </c>
      <c r="D10989" s="305" t="s">
        <v>643</v>
      </c>
      <c r="E10989" s="17">
        <v>1</v>
      </c>
      <c r="F10989" s="18">
        <v>5.7</v>
      </c>
    </row>
    <row r="10990" spans="2:6" ht="16.5" thickBot="1" x14ac:dyDescent="0.3">
      <c r="B10990" s="304">
        <v>46278</v>
      </c>
      <c r="C10990" s="15" t="s">
        <v>175</v>
      </c>
      <c r="D10990" s="305" t="s">
        <v>431</v>
      </c>
      <c r="E10990" s="17">
        <v>1</v>
      </c>
      <c r="F10990" s="18">
        <v>5.8</v>
      </c>
    </row>
    <row r="10991" spans="2:6" ht="16.5" thickBot="1" x14ac:dyDescent="0.3">
      <c r="B10991" s="304">
        <v>46278</v>
      </c>
      <c r="C10991" s="15" t="s">
        <v>179</v>
      </c>
      <c r="D10991" s="305" t="s">
        <v>712</v>
      </c>
      <c r="E10991" s="17">
        <v>1</v>
      </c>
      <c r="F10991" s="18">
        <v>5.5</v>
      </c>
    </row>
    <row r="10992" spans="2:6" ht="16.5" thickBot="1" x14ac:dyDescent="0.3">
      <c r="B10992" s="304">
        <v>46278</v>
      </c>
      <c r="C10992" s="15" t="s">
        <v>184</v>
      </c>
      <c r="D10992" s="305" t="s">
        <v>440</v>
      </c>
      <c r="E10992" s="17">
        <v>1</v>
      </c>
      <c r="F10992" s="18">
        <v>5.5</v>
      </c>
    </row>
    <row r="10993" spans="2:6" ht="16.5" thickBot="1" x14ac:dyDescent="0.3">
      <c r="B10993" s="304">
        <v>46278</v>
      </c>
      <c r="C10993" s="15" t="s">
        <v>192</v>
      </c>
      <c r="D10993" s="305" t="s">
        <v>448</v>
      </c>
      <c r="E10993" s="17">
        <v>1</v>
      </c>
      <c r="F10993" s="18">
        <v>5.5</v>
      </c>
    </row>
    <row r="10994" spans="2:6" ht="16.5" thickBot="1" x14ac:dyDescent="0.3">
      <c r="B10994" s="304">
        <v>46278</v>
      </c>
      <c r="C10994" s="15" t="s">
        <v>194</v>
      </c>
      <c r="D10994" s="305" t="s">
        <v>450</v>
      </c>
      <c r="E10994" s="17">
        <v>4</v>
      </c>
      <c r="F10994" s="18">
        <v>27.2</v>
      </c>
    </row>
    <row r="10995" spans="2:6" ht="16.5" thickBot="1" x14ac:dyDescent="0.3">
      <c r="B10995" s="304">
        <v>46278</v>
      </c>
      <c r="C10995" s="15" t="s">
        <v>195</v>
      </c>
      <c r="D10995" s="305" t="s">
        <v>451</v>
      </c>
      <c r="E10995" s="17">
        <v>12</v>
      </c>
      <c r="F10995" s="18">
        <v>69.599999999999994</v>
      </c>
    </row>
    <row r="10996" spans="2:6" ht="16.5" thickBot="1" x14ac:dyDescent="0.3">
      <c r="B10996" s="304">
        <v>46278</v>
      </c>
      <c r="C10996" s="15" t="s">
        <v>201</v>
      </c>
      <c r="D10996" s="305" t="s">
        <v>664</v>
      </c>
      <c r="E10996" s="17">
        <v>5</v>
      </c>
      <c r="F10996" s="18">
        <v>29</v>
      </c>
    </row>
    <row r="10997" spans="2:6" ht="16.5" thickBot="1" x14ac:dyDescent="0.3">
      <c r="B10997" s="304">
        <v>46278</v>
      </c>
      <c r="C10997" s="15" t="s">
        <v>205</v>
      </c>
      <c r="D10997" s="305" t="s">
        <v>461</v>
      </c>
      <c r="E10997" s="17">
        <v>1</v>
      </c>
      <c r="F10997" s="18">
        <v>5.7</v>
      </c>
    </row>
    <row r="10998" spans="2:6" ht="16.5" thickBot="1" x14ac:dyDescent="0.3">
      <c r="B10998" s="304">
        <v>46278</v>
      </c>
      <c r="C10998" s="15" t="s">
        <v>213</v>
      </c>
      <c r="D10998" s="305" t="s">
        <v>469</v>
      </c>
      <c r="E10998" s="17">
        <v>1</v>
      </c>
      <c r="F10998" s="18">
        <v>5.8</v>
      </c>
    </row>
    <row r="10999" spans="2:6" ht="16.5" thickBot="1" x14ac:dyDescent="0.3">
      <c r="B10999" s="304">
        <v>46278</v>
      </c>
      <c r="C10999" s="15" t="s">
        <v>215</v>
      </c>
      <c r="D10999" s="305" t="s">
        <v>471</v>
      </c>
      <c r="E10999" s="17">
        <v>3</v>
      </c>
      <c r="F10999" s="18">
        <v>20.399999999999999</v>
      </c>
    </row>
    <row r="11000" spans="2:6" ht="16.5" thickBot="1" x14ac:dyDescent="0.3">
      <c r="B11000" s="304">
        <v>46278</v>
      </c>
      <c r="C11000" s="15" t="s">
        <v>218</v>
      </c>
      <c r="D11000" s="305" t="s">
        <v>655</v>
      </c>
      <c r="E11000" s="17">
        <v>2</v>
      </c>
      <c r="F11000" s="18">
        <v>11</v>
      </c>
    </row>
    <row r="11001" spans="2:6" ht="16.5" thickBot="1" x14ac:dyDescent="0.3">
      <c r="B11001" s="304">
        <v>46278</v>
      </c>
      <c r="C11001" s="15" t="s">
        <v>219</v>
      </c>
      <c r="D11001" s="305" t="s">
        <v>475</v>
      </c>
      <c r="E11001" s="17">
        <v>3</v>
      </c>
      <c r="F11001" s="18">
        <v>18.899999999999999</v>
      </c>
    </row>
    <row r="11002" spans="2:6" ht="16.5" thickBot="1" x14ac:dyDescent="0.3">
      <c r="B11002" s="304">
        <v>46278</v>
      </c>
      <c r="C11002" s="15" t="s">
        <v>220</v>
      </c>
      <c r="D11002" s="305" t="s">
        <v>656</v>
      </c>
      <c r="E11002" s="17">
        <v>3</v>
      </c>
      <c r="F11002" s="18">
        <v>16.5</v>
      </c>
    </row>
    <row r="11003" spans="2:6" ht="16.5" thickBot="1" x14ac:dyDescent="0.3">
      <c r="B11003" s="304">
        <v>46278</v>
      </c>
      <c r="C11003" s="15" t="s">
        <v>225</v>
      </c>
      <c r="D11003" s="305" t="s">
        <v>481</v>
      </c>
      <c r="E11003" s="17">
        <v>1</v>
      </c>
      <c r="F11003" s="18">
        <v>6.3</v>
      </c>
    </row>
    <row r="11004" spans="2:6" ht="16.5" thickBot="1" x14ac:dyDescent="0.3">
      <c r="B11004" s="304">
        <v>46278</v>
      </c>
      <c r="C11004" s="15" t="s">
        <v>226</v>
      </c>
      <c r="D11004" s="305" t="s">
        <v>482</v>
      </c>
      <c r="E11004" s="17">
        <v>2</v>
      </c>
      <c r="F11004" s="18">
        <v>11.6</v>
      </c>
    </row>
    <row r="11005" spans="2:6" ht="16.5" thickBot="1" x14ac:dyDescent="0.3">
      <c r="B11005" s="304">
        <v>46278</v>
      </c>
      <c r="C11005" s="15" t="s">
        <v>231</v>
      </c>
      <c r="D11005" s="305" t="s">
        <v>487</v>
      </c>
      <c r="E11005" s="17">
        <v>2</v>
      </c>
      <c r="F11005" s="18">
        <v>13.6</v>
      </c>
    </row>
    <row r="11006" spans="2:6" ht="16.5" thickBot="1" x14ac:dyDescent="0.3">
      <c r="B11006" s="304">
        <v>46278</v>
      </c>
      <c r="C11006" s="15" t="s">
        <v>105</v>
      </c>
      <c r="D11006" s="305" t="s">
        <v>681</v>
      </c>
      <c r="E11006" s="17">
        <v>1</v>
      </c>
      <c r="F11006" s="18">
        <v>10.7</v>
      </c>
    </row>
    <row r="11007" spans="2:6" ht="16.5" thickBot="1" x14ac:dyDescent="0.3">
      <c r="B11007" s="304">
        <v>46278</v>
      </c>
      <c r="C11007" s="15" t="s">
        <v>113</v>
      </c>
      <c r="D11007" s="305" t="s">
        <v>645</v>
      </c>
      <c r="E11007" s="17">
        <v>1</v>
      </c>
      <c r="F11007" s="18">
        <v>8</v>
      </c>
    </row>
    <row r="11008" spans="2:6" ht="16.5" thickBot="1" x14ac:dyDescent="0.3">
      <c r="B11008" s="304">
        <v>46278</v>
      </c>
      <c r="C11008" s="15" t="s">
        <v>199</v>
      </c>
      <c r="D11008" s="305" t="s">
        <v>674</v>
      </c>
      <c r="E11008" s="17">
        <v>1</v>
      </c>
      <c r="F11008" s="18">
        <v>8.3000000000000007</v>
      </c>
    </row>
    <row r="11009" spans="2:6" ht="16.5" thickBot="1" x14ac:dyDescent="0.3">
      <c r="B11009" s="304">
        <v>46278</v>
      </c>
      <c r="C11009" s="15" t="s">
        <v>200</v>
      </c>
      <c r="D11009" s="305" t="s">
        <v>646</v>
      </c>
      <c r="E11009" s="17">
        <v>1</v>
      </c>
      <c r="F11009" s="18">
        <v>8</v>
      </c>
    </row>
    <row r="11010" spans="2:6" ht="32.25" thickBot="1" x14ac:dyDescent="0.3">
      <c r="B11010" s="304">
        <v>46278</v>
      </c>
      <c r="C11010" s="15">
        <v>10200</v>
      </c>
      <c r="D11010" s="305" t="s">
        <v>750</v>
      </c>
      <c r="E11010" s="17">
        <v>1</v>
      </c>
      <c r="F11010" s="18">
        <v>8.9</v>
      </c>
    </row>
    <row r="11011" spans="2:6" ht="16.5" thickBot="1" x14ac:dyDescent="0.3">
      <c r="B11011" s="304">
        <v>46278</v>
      </c>
      <c r="C11011" s="15" t="s">
        <v>118</v>
      </c>
      <c r="D11011" s="305" t="s">
        <v>649</v>
      </c>
      <c r="E11011" s="17">
        <v>1</v>
      </c>
      <c r="F11011" s="18">
        <v>5.5</v>
      </c>
    </row>
    <row r="11012" spans="2:6" ht="16.5" thickBot="1" x14ac:dyDescent="0.3">
      <c r="B11012" s="304">
        <v>46278</v>
      </c>
      <c r="C11012" s="15" t="s">
        <v>120</v>
      </c>
      <c r="D11012" s="305" t="s">
        <v>693</v>
      </c>
      <c r="E11012" s="17">
        <v>2</v>
      </c>
      <c r="F11012" s="18">
        <v>11</v>
      </c>
    </row>
    <row r="11013" spans="2:6" ht="16.5" thickBot="1" x14ac:dyDescent="0.3">
      <c r="B11013" s="304">
        <v>46278</v>
      </c>
      <c r="C11013" s="15" t="s">
        <v>122</v>
      </c>
      <c r="D11013" s="305" t="s">
        <v>650</v>
      </c>
      <c r="E11013" s="17">
        <v>5</v>
      </c>
      <c r="F11013" s="18">
        <v>27.5</v>
      </c>
    </row>
    <row r="11014" spans="2:6" ht="16.5" thickBot="1" x14ac:dyDescent="0.3">
      <c r="B11014" s="304">
        <v>46278</v>
      </c>
      <c r="C11014" s="15" t="s">
        <v>134</v>
      </c>
      <c r="D11014" s="305" t="s">
        <v>390</v>
      </c>
      <c r="E11014" s="17">
        <v>2</v>
      </c>
      <c r="F11014" s="18">
        <v>11</v>
      </c>
    </row>
    <row r="11015" spans="2:6" ht="16.5" thickBot="1" x14ac:dyDescent="0.3">
      <c r="B11015" s="304">
        <v>46278</v>
      </c>
      <c r="C11015" s="15" t="s">
        <v>140</v>
      </c>
      <c r="D11015" s="305" t="s">
        <v>396</v>
      </c>
      <c r="E11015" s="17">
        <v>3</v>
      </c>
      <c r="F11015" s="18">
        <v>15</v>
      </c>
    </row>
    <row r="11016" spans="2:6" ht="16.5" thickBot="1" x14ac:dyDescent="0.3">
      <c r="B11016" s="304">
        <v>46278</v>
      </c>
      <c r="C11016" s="15" t="s">
        <v>155</v>
      </c>
      <c r="D11016" s="305" t="s">
        <v>729</v>
      </c>
      <c r="E11016" s="17">
        <v>1</v>
      </c>
      <c r="F11016" s="18">
        <v>5</v>
      </c>
    </row>
    <row r="11017" spans="2:6" ht="16.5" thickBot="1" x14ac:dyDescent="0.3">
      <c r="B11017" s="304">
        <v>46278</v>
      </c>
      <c r="C11017" s="15">
        <v>10</v>
      </c>
      <c r="D11017" s="305" t="s">
        <v>700</v>
      </c>
      <c r="E11017" s="17">
        <v>2</v>
      </c>
      <c r="F11017" s="18">
        <v>2</v>
      </c>
    </row>
    <row r="11018" spans="2:6" ht="16.5" thickBot="1" x14ac:dyDescent="0.3">
      <c r="B11018" s="304">
        <v>46278</v>
      </c>
      <c r="C11018" s="15">
        <v>10194</v>
      </c>
      <c r="D11018" s="305" t="s">
        <v>730</v>
      </c>
      <c r="E11018" s="17">
        <v>1</v>
      </c>
      <c r="F11018" s="18">
        <v>1.7</v>
      </c>
    </row>
    <row r="11019" spans="2:6" ht="15.75" x14ac:dyDescent="0.25">
      <c r="B11019" s="306">
        <v>46278</v>
      </c>
      <c r="C11019" s="23">
        <v>923</v>
      </c>
      <c r="D11019" s="307" t="s">
        <v>9931</v>
      </c>
      <c r="E11019" s="25">
        <v>2</v>
      </c>
      <c r="F11019" s="26">
        <v>3</v>
      </c>
    </row>
    <row r="11020" spans="2:6" ht="16.5" thickBot="1" x14ac:dyDescent="0.3">
      <c r="B11020" s="304">
        <v>46278</v>
      </c>
      <c r="C11020" s="15" t="s">
        <v>103</v>
      </c>
      <c r="D11020" s="305" t="s">
        <v>653</v>
      </c>
      <c r="E11020" s="17">
        <v>1</v>
      </c>
      <c r="F11020" s="18">
        <v>5.8</v>
      </c>
    </row>
    <row r="11021" spans="2:6" ht="16.5" thickBot="1" x14ac:dyDescent="0.3">
      <c r="B11021" s="304">
        <v>46278</v>
      </c>
      <c r="C11021" s="15" t="s">
        <v>109</v>
      </c>
      <c r="D11021" s="305" t="s">
        <v>724</v>
      </c>
      <c r="E11021" s="17">
        <v>1</v>
      </c>
      <c r="F11021" s="18">
        <v>5.8</v>
      </c>
    </row>
    <row r="11022" spans="2:6" ht="16.5" thickBot="1" x14ac:dyDescent="0.3">
      <c r="B11022" s="304">
        <v>46278</v>
      </c>
      <c r="C11022" s="15" t="s">
        <v>111</v>
      </c>
      <c r="D11022" s="305" t="s">
        <v>367</v>
      </c>
      <c r="E11022" s="17">
        <v>4</v>
      </c>
      <c r="F11022" s="18">
        <v>23.2</v>
      </c>
    </row>
    <row r="11023" spans="2:6" ht="16.5" thickBot="1" x14ac:dyDescent="0.3">
      <c r="B11023" s="304">
        <v>46278</v>
      </c>
      <c r="C11023" s="15" t="s">
        <v>130</v>
      </c>
      <c r="D11023" s="305" t="s">
        <v>386</v>
      </c>
      <c r="E11023" s="17">
        <v>1</v>
      </c>
      <c r="F11023" s="18">
        <v>5.8</v>
      </c>
    </row>
    <row r="11024" spans="2:6" ht="16.5" thickBot="1" x14ac:dyDescent="0.3">
      <c r="B11024" s="304">
        <v>46278</v>
      </c>
      <c r="C11024" s="15" t="s">
        <v>139</v>
      </c>
      <c r="D11024" s="305" t="s">
        <v>395</v>
      </c>
      <c r="E11024" s="17">
        <v>1</v>
      </c>
      <c r="F11024" s="18">
        <v>5.5</v>
      </c>
    </row>
    <row r="11025" spans="2:6" ht="16.5" thickBot="1" x14ac:dyDescent="0.3">
      <c r="B11025" s="304">
        <v>46278</v>
      </c>
      <c r="C11025" s="15" t="s">
        <v>150</v>
      </c>
      <c r="D11025" s="305" t="s">
        <v>406</v>
      </c>
      <c r="E11025" s="17">
        <v>1</v>
      </c>
      <c r="F11025" s="18">
        <v>5.5</v>
      </c>
    </row>
    <row r="11026" spans="2:6" ht="16.5" thickBot="1" x14ac:dyDescent="0.3">
      <c r="B11026" s="304">
        <v>46278</v>
      </c>
      <c r="C11026" s="15" t="s">
        <v>164</v>
      </c>
      <c r="D11026" s="305" t="s">
        <v>420</v>
      </c>
      <c r="E11026" s="17">
        <v>1</v>
      </c>
      <c r="F11026" s="18">
        <v>5.5</v>
      </c>
    </row>
    <row r="11027" spans="2:6" ht="16.5" thickBot="1" x14ac:dyDescent="0.3">
      <c r="B11027" s="304">
        <v>46278</v>
      </c>
      <c r="C11027" s="15" t="s">
        <v>171</v>
      </c>
      <c r="D11027" s="305" t="s">
        <v>670</v>
      </c>
      <c r="E11027" s="17">
        <v>1</v>
      </c>
      <c r="F11027" s="18">
        <v>6</v>
      </c>
    </row>
    <row r="11028" spans="2:6" ht="16.5" thickBot="1" x14ac:dyDescent="0.3">
      <c r="B11028" s="304">
        <v>46278</v>
      </c>
      <c r="C11028" s="15" t="s">
        <v>172</v>
      </c>
      <c r="D11028" s="305" t="s">
        <v>643</v>
      </c>
      <c r="E11028" s="17">
        <v>1</v>
      </c>
      <c r="F11028" s="18">
        <v>5.7</v>
      </c>
    </row>
    <row r="11029" spans="2:6" ht="16.5" thickBot="1" x14ac:dyDescent="0.3">
      <c r="B11029" s="304">
        <v>46278</v>
      </c>
      <c r="C11029" s="15" t="s">
        <v>174</v>
      </c>
      <c r="D11029" s="305" t="s">
        <v>661</v>
      </c>
      <c r="E11029" s="17">
        <v>4</v>
      </c>
      <c r="F11029" s="18">
        <v>23.2</v>
      </c>
    </row>
    <row r="11030" spans="2:6" ht="16.5" thickBot="1" x14ac:dyDescent="0.3">
      <c r="B11030" s="304">
        <v>46278</v>
      </c>
      <c r="C11030" s="15" t="s">
        <v>179</v>
      </c>
      <c r="D11030" s="305" t="s">
        <v>712</v>
      </c>
      <c r="E11030" s="17">
        <v>1</v>
      </c>
      <c r="F11030" s="18">
        <v>5.5</v>
      </c>
    </row>
    <row r="11031" spans="2:6" ht="16.5" thickBot="1" x14ac:dyDescent="0.3">
      <c r="B11031" s="304">
        <v>46278</v>
      </c>
      <c r="C11031" s="15" t="s">
        <v>183</v>
      </c>
      <c r="D11031" s="305" t="s">
        <v>439</v>
      </c>
      <c r="E11031" s="17">
        <v>2</v>
      </c>
      <c r="F11031" s="18">
        <v>11</v>
      </c>
    </row>
    <row r="11032" spans="2:6" ht="16.5" thickBot="1" x14ac:dyDescent="0.3">
      <c r="B11032" s="304">
        <v>46278</v>
      </c>
      <c r="C11032" s="15" t="s">
        <v>186</v>
      </c>
      <c r="D11032" s="305" t="s">
        <v>442</v>
      </c>
      <c r="E11032" s="17">
        <v>1</v>
      </c>
      <c r="F11032" s="18">
        <v>5.5</v>
      </c>
    </row>
    <row r="11033" spans="2:6" ht="16.5" thickBot="1" x14ac:dyDescent="0.3">
      <c r="B11033" s="304">
        <v>46278</v>
      </c>
      <c r="C11033" s="15" t="s">
        <v>191</v>
      </c>
      <c r="D11033" s="305" t="s">
        <v>447</v>
      </c>
      <c r="E11033" s="17">
        <v>2</v>
      </c>
      <c r="F11033" s="18">
        <v>11</v>
      </c>
    </row>
    <row r="11034" spans="2:6" ht="16.5" thickBot="1" x14ac:dyDescent="0.3">
      <c r="B11034" s="304">
        <v>46278</v>
      </c>
      <c r="C11034" s="15" t="s">
        <v>193</v>
      </c>
      <c r="D11034" s="305" t="s">
        <v>449</v>
      </c>
      <c r="E11034" s="17">
        <v>2</v>
      </c>
      <c r="F11034" s="18">
        <v>13.6</v>
      </c>
    </row>
    <row r="11035" spans="2:6" ht="16.5" thickBot="1" x14ac:dyDescent="0.3">
      <c r="B11035" s="304">
        <v>46278</v>
      </c>
      <c r="C11035" s="15" t="s">
        <v>195</v>
      </c>
      <c r="D11035" s="305" t="s">
        <v>451</v>
      </c>
      <c r="E11035" s="17">
        <v>13</v>
      </c>
      <c r="F11035" s="18">
        <v>75.400000000000006</v>
      </c>
    </row>
    <row r="11036" spans="2:6" ht="32.25" thickBot="1" x14ac:dyDescent="0.3">
      <c r="B11036" s="304">
        <v>46278</v>
      </c>
      <c r="C11036" s="15" t="s">
        <v>207</v>
      </c>
      <c r="D11036" s="305" t="s">
        <v>463</v>
      </c>
      <c r="E11036" s="17">
        <v>1</v>
      </c>
      <c r="F11036" s="18">
        <v>3</v>
      </c>
    </row>
    <row r="11037" spans="2:6" ht="16.5" thickBot="1" x14ac:dyDescent="0.3">
      <c r="B11037" s="304">
        <v>46278</v>
      </c>
      <c r="C11037" s="15" t="s">
        <v>213</v>
      </c>
      <c r="D11037" s="305" t="s">
        <v>469</v>
      </c>
      <c r="E11037" s="17">
        <v>1</v>
      </c>
      <c r="F11037" s="18">
        <v>5.8</v>
      </c>
    </row>
    <row r="11038" spans="2:6" ht="16.5" thickBot="1" x14ac:dyDescent="0.3">
      <c r="B11038" s="304">
        <v>46278</v>
      </c>
      <c r="C11038" s="15" t="s">
        <v>215</v>
      </c>
      <c r="D11038" s="305" t="s">
        <v>471</v>
      </c>
      <c r="E11038" s="17">
        <v>3</v>
      </c>
      <c r="F11038" s="18">
        <v>20.399999999999999</v>
      </c>
    </row>
    <row r="11039" spans="2:6" ht="16.5" thickBot="1" x14ac:dyDescent="0.3">
      <c r="B11039" s="304">
        <v>46278</v>
      </c>
      <c r="C11039" s="15" t="s">
        <v>218</v>
      </c>
      <c r="D11039" s="305" t="s">
        <v>655</v>
      </c>
      <c r="E11039" s="17">
        <v>2</v>
      </c>
      <c r="F11039" s="18">
        <v>11</v>
      </c>
    </row>
    <row r="11040" spans="2:6" ht="16.5" thickBot="1" x14ac:dyDescent="0.3">
      <c r="B11040" s="304">
        <v>46278</v>
      </c>
      <c r="C11040" s="15" t="s">
        <v>219</v>
      </c>
      <c r="D11040" s="305" t="s">
        <v>475</v>
      </c>
      <c r="E11040" s="17">
        <v>7</v>
      </c>
      <c r="F11040" s="18">
        <v>44.1</v>
      </c>
    </row>
    <row r="11041" spans="2:6" ht="16.5" thickBot="1" x14ac:dyDescent="0.3">
      <c r="B11041" s="304">
        <v>46278</v>
      </c>
      <c r="C11041" s="15" t="s">
        <v>225</v>
      </c>
      <c r="D11041" s="305" t="s">
        <v>481</v>
      </c>
      <c r="E11041" s="17">
        <v>2</v>
      </c>
      <c r="F11041" s="18">
        <v>12.6</v>
      </c>
    </row>
    <row r="11042" spans="2:6" ht="16.5" thickBot="1" x14ac:dyDescent="0.3">
      <c r="B11042" s="304">
        <v>46278</v>
      </c>
      <c r="C11042" s="15" t="s">
        <v>226</v>
      </c>
      <c r="D11042" s="305" t="s">
        <v>482</v>
      </c>
      <c r="E11042" s="17">
        <v>2</v>
      </c>
      <c r="F11042" s="18">
        <v>11.6</v>
      </c>
    </row>
    <row r="11043" spans="2:6" ht="16.5" thickBot="1" x14ac:dyDescent="0.3">
      <c r="B11043" s="304">
        <v>46278</v>
      </c>
      <c r="C11043" s="15" t="s">
        <v>227</v>
      </c>
      <c r="D11043" s="305" t="s">
        <v>483</v>
      </c>
      <c r="E11043" s="17">
        <v>1</v>
      </c>
      <c r="F11043" s="18">
        <v>6.5</v>
      </c>
    </row>
    <row r="11044" spans="2:6" ht="16.5" thickBot="1" x14ac:dyDescent="0.3">
      <c r="B11044" s="304">
        <v>46278</v>
      </c>
      <c r="C11044" s="15" t="s">
        <v>230</v>
      </c>
      <c r="D11044" s="305" t="s">
        <v>690</v>
      </c>
      <c r="E11044" s="17">
        <v>3</v>
      </c>
      <c r="F11044" s="18">
        <v>19.5</v>
      </c>
    </row>
    <row r="11045" spans="2:6" ht="16.5" thickBot="1" x14ac:dyDescent="0.3">
      <c r="B11045" s="304">
        <v>46278</v>
      </c>
      <c r="C11045" s="15" t="s">
        <v>231</v>
      </c>
      <c r="D11045" s="305" t="s">
        <v>487</v>
      </c>
      <c r="E11045" s="17">
        <v>1</v>
      </c>
      <c r="F11045" s="18">
        <v>6.8</v>
      </c>
    </row>
    <row r="11046" spans="2:6" ht="16.5" thickBot="1" x14ac:dyDescent="0.3">
      <c r="B11046" s="304">
        <v>46278</v>
      </c>
      <c r="C11046" s="15" t="s">
        <v>200</v>
      </c>
      <c r="D11046" s="305" t="s">
        <v>646</v>
      </c>
      <c r="E11046" s="17">
        <v>1</v>
      </c>
      <c r="F11046" s="18">
        <v>8</v>
      </c>
    </row>
    <row r="11047" spans="2:6" ht="16.5" thickBot="1" x14ac:dyDescent="0.3">
      <c r="B11047" s="304">
        <v>46278</v>
      </c>
      <c r="C11047" s="15">
        <v>10227</v>
      </c>
      <c r="D11047" s="305" t="s">
        <v>345</v>
      </c>
      <c r="E11047" s="17">
        <v>1</v>
      </c>
      <c r="F11047" s="18">
        <v>9</v>
      </c>
    </row>
    <row r="11048" spans="2:6" ht="16.5" thickBot="1" x14ac:dyDescent="0.3">
      <c r="B11048" s="304">
        <v>46278</v>
      </c>
      <c r="C11048" s="15" t="s">
        <v>120</v>
      </c>
      <c r="D11048" s="305" t="s">
        <v>693</v>
      </c>
      <c r="E11048" s="17">
        <v>1</v>
      </c>
      <c r="F11048" s="18">
        <v>5.5</v>
      </c>
    </row>
    <row r="11049" spans="2:6" ht="16.5" thickBot="1" x14ac:dyDescent="0.3">
      <c r="B11049" s="304">
        <v>46278</v>
      </c>
      <c r="C11049" s="15" t="s">
        <v>122</v>
      </c>
      <c r="D11049" s="305" t="s">
        <v>650</v>
      </c>
      <c r="E11049" s="17">
        <v>2</v>
      </c>
      <c r="F11049" s="18">
        <v>11</v>
      </c>
    </row>
    <row r="11050" spans="2:6" ht="15.75" x14ac:dyDescent="0.25">
      <c r="B11050" s="306">
        <v>46278</v>
      </c>
      <c r="C11050" s="23" t="s">
        <v>144</v>
      </c>
      <c r="D11050" s="307" t="s">
        <v>400</v>
      </c>
      <c r="E11050" s="25">
        <v>1</v>
      </c>
      <c r="F11050" s="26">
        <v>5</v>
      </c>
    </row>
    <row r="11051" spans="2:6" ht="16.5" thickBot="1" x14ac:dyDescent="0.3">
      <c r="B11051" s="304">
        <v>46279</v>
      </c>
      <c r="C11051" s="15" t="s">
        <v>103</v>
      </c>
      <c r="D11051" s="305" t="s">
        <v>653</v>
      </c>
      <c r="E11051" s="17">
        <v>1</v>
      </c>
      <c r="F11051" s="18">
        <v>5.8</v>
      </c>
    </row>
    <row r="11052" spans="2:6" ht="16.5" thickBot="1" x14ac:dyDescent="0.3">
      <c r="B11052" s="304">
        <v>46279</v>
      </c>
      <c r="C11052" s="15" t="s">
        <v>109</v>
      </c>
      <c r="D11052" s="305" t="s">
        <v>724</v>
      </c>
      <c r="E11052" s="17">
        <v>2</v>
      </c>
      <c r="F11052" s="18">
        <v>11.6</v>
      </c>
    </row>
    <row r="11053" spans="2:6" ht="16.5" thickBot="1" x14ac:dyDescent="0.3">
      <c r="B11053" s="304">
        <v>46279</v>
      </c>
      <c r="C11053" s="15" t="s">
        <v>110</v>
      </c>
      <c r="D11053" s="305" t="s">
        <v>667</v>
      </c>
      <c r="E11053" s="17">
        <v>1</v>
      </c>
      <c r="F11053" s="18">
        <v>5.8</v>
      </c>
    </row>
    <row r="11054" spans="2:6" ht="16.5" thickBot="1" x14ac:dyDescent="0.3">
      <c r="B11054" s="304">
        <v>46279</v>
      </c>
      <c r="C11054" s="15" t="s">
        <v>111</v>
      </c>
      <c r="D11054" s="305" t="s">
        <v>367</v>
      </c>
      <c r="E11054" s="17">
        <v>2</v>
      </c>
      <c r="F11054" s="18">
        <v>11.6</v>
      </c>
    </row>
    <row r="11055" spans="2:6" ht="16.5" thickBot="1" x14ac:dyDescent="0.3">
      <c r="B11055" s="304">
        <v>46279</v>
      </c>
      <c r="C11055" s="15" t="s">
        <v>129</v>
      </c>
      <c r="D11055" s="305" t="s">
        <v>385</v>
      </c>
      <c r="E11055" s="17">
        <v>3</v>
      </c>
      <c r="F11055" s="18">
        <v>16.5</v>
      </c>
    </row>
    <row r="11056" spans="2:6" ht="16.5" thickBot="1" x14ac:dyDescent="0.3">
      <c r="B11056" s="304">
        <v>46279</v>
      </c>
      <c r="C11056" s="15" t="s">
        <v>130</v>
      </c>
      <c r="D11056" s="305" t="s">
        <v>386</v>
      </c>
      <c r="E11056" s="17">
        <v>2</v>
      </c>
      <c r="F11056" s="18">
        <v>11.6</v>
      </c>
    </row>
    <row r="11057" spans="2:6" ht="16.5" thickBot="1" x14ac:dyDescent="0.3">
      <c r="B11057" s="304">
        <v>46279</v>
      </c>
      <c r="C11057" s="15" t="s">
        <v>132</v>
      </c>
      <c r="D11057" s="305" t="s">
        <v>388</v>
      </c>
      <c r="E11057" s="17">
        <v>5</v>
      </c>
      <c r="F11057" s="18">
        <v>29</v>
      </c>
    </row>
    <row r="11058" spans="2:6" ht="16.5" thickBot="1" x14ac:dyDescent="0.3">
      <c r="B11058" s="304">
        <v>46279</v>
      </c>
      <c r="C11058" s="15" t="s">
        <v>139</v>
      </c>
      <c r="D11058" s="305" t="s">
        <v>395</v>
      </c>
      <c r="E11058" s="17">
        <v>2</v>
      </c>
      <c r="F11058" s="18">
        <v>11</v>
      </c>
    </row>
    <row r="11059" spans="2:6" ht="16.5" thickBot="1" x14ac:dyDescent="0.3">
      <c r="B11059" s="304">
        <v>46279</v>
      </c>
      <c r="C11059" s="15" t="s">
        <v>150</v>
      </c>
      <c r="D11059" s="305" t="s">
        <v>406</v>
      </c>
      <c r="E11059" s="17">
        <v>3</v>
      </c>
      <c r="F11059" s="18">
        <v>16.5</v>
      </c>
    </row>
    <row r="11060" spans="2:6" ht="16.5" thickBot="1" x14ac:dyDescent="0.3">
      <c r="B11060" s="304">
        <v>46279</v>
      </c>
      <c r="C11060" s="15" t="s">
        <v>157</v>
      </c>
      <c r="D11060" s="305" t="s">
        <v>413</v>
      </c>
      <c r="E11060" s="17">
        <v>11</v>
      </c>
      <c r="F11060" s="18">
        <v>71.5</v>
      </c>
    </row>
    <row r="11061" spans="2:6" ht="16.5" thickBot="1" x14ac:dyDescent="0.3">
      <c r="B11061" s="304">
        <v>46279</v>
      </c>
      <c r="C11061" s="15" t="s">
        <v>161</v>
      </c>
      <c r="D11061" s="305" t="s">
        <v>417</v>
      </c>
      <c r="E11061" s="17">
        <v>2</v>
      </c>
      <c r="F11061" s="18">
        <v>11</v>
      </c>
    </row>
    <row r="11062" spans="2:6" ht="16.5" thickBot="1" x14ac:dyDescent="0.3">
      <c r="B11062" s="304">
        <v>46279</v>
      </c>
      <c r="C11062" s="15" t="s">
        <v>164</v>
      </c>
      <c r="D11062" s="305" t="s">
        <v>420</v>
      </c>
      <c r="E11062" s="17">
        <v>1</v>
      </c>
      <c r="F11062" s="18">
        <v>5.5</v>
      </c>
    </row>
    <row r="11063" spans="2:6" ht="16.5" thickBot="1" x14ac:dyDescent="0.3">
      <c r="B11063" s="304">
        <v>46279</v>
      </c>
      <c r="C11063" s="15" t="s">
        <v>165</v>
      </c>
      <c r="D11063" s="305" t="s">
        <v>421</v>
      </c>
      <c r="E11063" s="17">
        <v>1</v>
      </c>
      <c r="F11063" s="18">
        <v>6.5</v>
      </c>
    </row>
    <row r="11064" spans="2:6" ht="16.5" thickBot="1" x14ac:dyDescent="0.3">
      <c r="B11064" s="304">
        <v>46279</v>
      </c>
      <c r="C11064" s="15" t="s">
        <v>167</v>
      </c>
      <c r="D11064" s="305" t="s">
        <v>678</v>
      </c>
      <c r="E11064" s="17">
        <v>2</v>
      </c>
      <c r="F11064" s="18">
        <v>11.6</v>
      </c>
    </row>
    <row r="11065" spans="2:6" ht="16.5" thickBot="1" x14ac:dyDescent="0.3">
      <c r="B11065" s="304">
        <v>46279</v>
      </c>
      <c r="C11065" s="15" t="s">
        <v>169</v>
      </c>
      <c r="D11065" s="305" t="s">
        <v>425</v>
      </c>
      <c r="E11065" s="17">
        <v>1</v>
      </c>
      <c r="F11065" s="18">
        <v>6.3</v>
      </c>
    </row>
    <row r="11066" spans="2:6" ht="16.5" thickBot="1" x14ac:dyDescent="0.3">
      <c r="B11066" s="304">
        <v>46279</v>
      </c>
      <c r="C11066" s="15" t="s">
        <v>171</v>
      </c>
      <c r="D11066" s="305" t="s">
        <v>670</v>
      </c>
      <c r="E11066" s="17">
        <v>1</v>
      </c>
      <c r="F11066" s="18">
        <v>6</v>
      </c>
    </row>
    <row r="11067" spans="2:6" ht="16.5" thickBot="1" x14ac:dyDescent="0.3">
      <c r="B11067" s="304">
        <v>46279</v>
      </c>
      <c r="C11067" s="15" t="s">
        <v>172</v>
      </c>
      <c r="D11067" s="305" t="s">
        <v>643</v>
      </c>
      <c r="E11067" s="17">
        <v>3</v>
      </c>
      <c r="F11067" s="18">
        <v>17.100000000000001</v>
      </c>
    </row>
    <row r="11068" spans="2:6" ht="16.5" thickBot="1" x14ac:dyDescent="0.3">
      <c r="B11068" s="304">
        <v>46279</v>
      </c>
      <c r="C11068" s="15" t="s">
        <v>174</v>
      </c>
      <c r="D11068" s="305" t="s">
        <v>661</v>
      </c>
      <c r="E11068" s="17">
        <v>2</v>
      </c>
      <c r="F11068" s="18">
        <v>11.6</v>
      </c>
    </row>
    <row r="11069" spans="2:6" ht="16.5" thickBot="1" x14ac:dyDescent="0.3">
      <c r="B11069" s="304">
        <v>46279</v>
      </c>
      <c r="C11069" s="15" t="s">
        <v>175</v>
      </c>
      <c r="D11069" s="305" t="s">
        <v>431</v>
      </c>
      <c r="E11069" s="17">
        <v>1</v>
      </c>
      <c r="F11069" s="18">
        <v>5.8</v>
      </c>
    </row>
    <row r="11070" spans="2:6" ht="16.5" thickBot="1" x14ac:dyDescent="0.3">
      <c r="B11070" s="304">
        <v>46279</v>
      </c>
      <c r="C11070" s="15" t="s">
        <v>179</v>
      </c>
      <c r="D11070" s="305" t="s">
        <v>712</v>
      </c>
      <c r="E11070" s="17">
        <v>2</v>
      </c>
      <c r="F11070" s="18">
        <v>11</v>
      </c>
    </row>
    <row r="11071" spans="2:6" ht="32.25" thickBot="1" x14ac:dyDescent="0.3">
      <c r="B11071" s="304">
        <v>46279</v>
      </c>
      <c r="C11071" s="15" t="s">
        <v>180</v>
      </c>
      <c r="D11071" s="305" t="s">
        <v>436</v>
      </c>
      <c r="E11071" s="17">
        <v>1</v>
      </c>
      <c r="F11071" s="18">
        <v>5.5</v>
      </c>
    </row>
    <row r="11072" spans="2:6" ht="16.5" thickBot="1" x14ac:dyDescent="0.3">
      <c r="B11072" s="304">
        <v>46279</v>
      </c>
      <c r="C11072" s="15" t="s">
        <v>184</v>
      </c>
      <c r="D11072" s="305" t="s">
        <v>440</v>
      </c>
      <c r="E11072" s="17">
        <v>3</v>
      </c>
      <c r="F11072" s="18">
        <v>16.5</v>
      </c>
    </row>
    <row r="11073" spans="2:6" ht="16.5" thickBot="1" x14ac:dyDescent="0.3">
      <c r="B11073" s="304">
        <v>46279</v>
      </c>
      <c r="C11073" s="15" t="s">
        <v>187</v>
      </c>
      <c r="D11073" s="305" t="s">
        <v>443</v>
      </c>
      <c r="E11073" s="17">
        <v>1</v>
      </c>
      <c r="F11073" s="18">
        <v>5.5</v>
      </c>
    </row>
    <row r="11074" spans="2:6" ht="16.5" thickBot="1" x14ac:dyDescent="0.3">
      <c r="B11074" s="304">
        <v>46279</v>
      </c>
      <c r="C11074" s="15" t="s">
        <v>193</v>
      </c>
      <c r="D11074" s="305" t="s">
        <v>449</v>
      </c>
      <c r="E11074" s="17">
        <v>2</v>
      </c>
      <c r="F11074" s="18">
        <v>13.6</v>
      </c>
    </row>
    <row r="11075" spans="2:6" ht="16.5" thickBot="1" x14ac:dyDescent="0.3">
      <c r="B11075" s="304">
        <v>46279</v>
      </c>
      <c r="C11075" s="15" t="s">
        <v>195</v>
      </c>
      <c r="D11075" s="305" t="s">
        <v>451</v>
      </c>
      <c r="E11075" s="17">
        <v>5</v>
      </c>
      <c r="F11075" s="18">
        <v>29</v>
      </c>
    </row>
    <row r="11076" spans="2:6" ht="16.5" thickBot="1" x14ac:dyDescent="0.3">
      <c r="B11076" s="304">
        <v>46279</v>
      </c>
      <c r="C11076" s="15" t="s">
        <v>201</v>
      </c>
      <c r="D11076" s="305" t="s">
        <v>664</v>
      </c>
      <c r="E11076" s="17">
        <v>1</v>
      </c>
      <c r="F11076" s="18">
        <v>5.8</v>
      </c>
    </row>
    <row r="11077" spans="2:6" ht="16.5" thickBot="1" x14ac:dyDescent="0.3">
      <c r="B11077" s="304">
        <v>46279</v>
      </c>
      <c r="C11077" s="15" t="s">
        <v>215</v>
      </c>
      <c r="D11077" s="305" t="s">
        <v>471</v>
      </c>
      <c r="E11077" s="17">
        <v>3</v>
      </c>
      <c r="F11077" s="18">
        <v>20.399999999999999</v>
      </c>
    </row>
    <row r="11078" spans="2:6" ht="16.5" thickBot="1" x14ac:dyDescent="0.3">
      <c r="B11078" s="304">
        <v>46279</v>
      </c>
      <c r="C11078" s="15" t="s">
        <v>216</v>
      </c>
      <c r="D11078" s="305" t="s">
        <v>472</v>
      </c>
      <c r="E11078" s="17">
        <v>2</v>
      </c>
      <c r="F11078" s="18">
        <v>12.6</v>
      </c>
    </row>
    <row r="11079" spans="2:6" ht="16.5" thickBot="1" x14ac:dyDescent="0.3">
      <c r="B11079" s="304">
        <v>46279</v>
      </c>
      <c r="C11079" s="15" t="s">
        <v>218</v>
      </c>
      <c r="D11079" s="305" t="s">
        <v>655</v>
      </c>
      <c r="E11079" s="17">
        <v>1</v>
      </c>
      <c r="F11079" s="18">
        <v>5.5</v>
      </c>
    </row>
    <row r="11080" spans="2:6" ht="16.5" thickBot="1" x14ac:dyDescent="0.3">
      <c r="B11080" s="304">
        <v>46279</v>
      </c>
      <c r="C11080" s="15" t="s">
        <v>219</v>
      </c>
      <c r="D11080" s="305" t="s">
        <v>475</v>
      </c>
      <c r="E11080" s="17">
        <v>3</v>
      </c>
      <c r="F11080" s="18">
        <v>18.899999999999999</v>
      </c>
    </row>
    <row r="11081" spans="2:6" ht="16.5" thickBot="1" x14ac:dyDescent="0.3">
      <c r="B11081" s="304">
        <v>46279</v>
      </c>
      <c r="C11081" s="15" t="s">
        <v>220</v>
      </c>
      <c r="D11081" s="305" t="s">
        <v>656</v>
      </c>
      <c r="E11081" s="17">
        <v>2</v>
      </c>
      <c r="F11081" s="18">
        <v>11</v>
      </c>
    </row>
    <row r="11082" spans="2:6" ht="16.5" thickBot="1" x14ac:dyDescent="0.3">
      <c r="B11082" s="304">
        <v>46279</v>
      </c>
      <c r="C11082" s="15" t="s">
        <v>225</v>
      </c>
      <c r="D11082" s="305" t="s">
        <v>481</v>
      </c>
      <c r="E11082" s="17">
        <v>4</v>
      </c>
      <c r="F11082" s="18">
        <v>25.2</v>
      </c>
    </row>
    <row r="11083" spans="2:6" ht="16.5" thickBot="1" x14ac:dyDescent="0.3">
      <c r="B11083" s="304">
        <v>46279</v>
      </c>
      <c r="C11083" s="15" t="s">
        <v>226</v>
      </c>
      <c r="D11083" s="305" t="s">
        <v>482</v>
      </c>
      <c r="E11083" s="17">
        <v>1</v>
      </c>
      <c r="F11083" s="18">
        <v>5.8</v>
      </c>
    </row>
    <row r="11084" spans="2:6" ht="16.5" thickBot="1" x14ac:dyDescent="0.3">
      <c r="B11084" s="304">
        <v>46279</v>
      </c>
      <c r="C11084" s="15" t="s">
        <v>231</v>
      </c>
      <c r="D11084" s="305" t="s">
        <v>487</v>
      </c>
      <c r="E11084" s="17">
        <v>4</v>
      </c>
      <c r="F11084" s="18">
        <v>27.2</v>
      </c>
    </row>
    <row r="11085" spans="2:6" ht="16.5" thickBot="1" x14ac:dyDescent="0.3">
      <c r="B11085" s="304">
        <v>46279</v>
      </c>
      <c r="C11085" s="15" t="s">
        <v>233</v>
      </c>
      <c r="D11085" s="305" t="s">
        <v>709</v>
      </c>
      <c r="E11085" s="17">
        <v>1</v>
      </c>
      <c r="F11085" s="18">
        <v>5.5</v>
      </c>
    </row>
    <row r="11086" spans="2:6" ht="16.5" thickBot="1" x14ac:dyDescent="0.3">
      <c r="B11086" s="304">
        <v>46279</v>
      </c>
      <c r="C11086" s="15" t="s">
        <v>236</v>
      </c>
      <c r="D11086" s="305" t="s">
        <v>644</v>
      </c>
      <c r="E11086" s="17">
        <v>3</v>
      </c>
      <c r="F11086" s="18">
        <v>19.5</v>
      </c>
    </row>
    <row r="11087" spans="2:6" ht="16.5" thickBot="1" x14ac:dyDescent="0.3">
      <c r="B11087" s="304">
        <v>46279</v>
      </c>
      <c r="C11087" s="15" t="s">
        <v>208</v>
      </c>
      <c r="D11087" s="305" t="s">
        <v>464</v>
      </c>
      <c r="E11087" s="17">
        <v>2</v>
      </c>
      <c r="F11087" s="18">
        <v>5.6</v>
      </c>
    </row>
    <row r="11088" spans="2:6" ht="16.5" thickBot="1" x14ac:dyDescent="0.3">
      <c r="B11088" s="304">
        <v>46279</v>
      </c>
      <c r="C11088" s="15" t="s">
        <v>113</v>
      </c>
      <c r="D11088" s="305" t="s">
        <v>645</v>
      </c>
      <c r="E11088" s="17">
        <v>1</v>
      </c>
      <c r="F11088" s="18">
        <v>8</v>
      </c>
    </row>
    <row r="11089" spans="2:6" ht="16.5" thickBot="1" x14ac:dyDescent="0.3">
      <c r="B11089" s="304">
        <v>46279</v>
      </c>
      <c r="C11089" s="15" t="s">
        <v>199</v>
      </c>
      <c r="D11089" s="305" t="s">
        <v>674</v>
      </c>
      <c r="E11089" s="17">
        <v>1</v>
      </c>
      <c r="F11089" s="18">
        <v>8.3000000000000007</v>
      </c>
    </row>
    <row r="11090" spans="2:6" ht="16.5" thickBot="1" x14ac:dyDescent="0.3">
      <c r="B11090" s="304">
        <v>46279</v>
      </c>
      <c r="C11090" s="15" t="s">
        <v>200</v>
      </c>
      <c r="D11090" s="305" t="s">
        <v>646</v>
      </c>
      <c r="E11090" s="17">
        <v>1</v>
      </c>
      <c r="F11090" s="18">
        <v>8</v>
      </c>
    </row>
    <row r="11091" spans="2:6" ht="32.25" thickBot="1" x14ac:dyDescent="0.3">
      <c r="B11091" s="304">
        <v>46279</v>
      </c>
      <c r="C11091" s="15">
        <v>10209</v>
      </c>
      <c r="D11091" s="305" t="s">
        <v>751</v>
      </c>
      <c r="E11091" s="17">
        <v>1</v>
      </c>
      <c r="F11091" s="18">
        <v>8.9</v>
      </c>
    </row>
    <row r="11092" spans="2:6" ht="16.5" thickBot="1" x14ac:dyDescent="0.3">
      <c r="B11092" s="304">
        <v>46279</v>
      </c>
      <c r="C11092" s="15">
        <v>10228</v>
      </c>
      <c r="D11092" s="305" t="s">
        <v>749</v>
      </c>
      <c r="E11092" s="17">
        <v>1</v>
      </c>
      <c r="F11092" s="18">
        <v>9</v>
      </c>
    </row>
    <row r="11093" spans="2:6" ht="16.5" thickBot="1" x14ac:dyDescent="0.3">
      <c r="B11093" s="304">
        <v>46279</v>
      </c>
      <c r="C11093" s="15">
        <v>10231</v>
      </c>
      <c r="D11093" s="305" t="s">
        <v>769</v>
      </c>
      <c r="E11093" s="17">
        <v>1</v>
      </c>
      <c r="F11093" s="18">
        <v>9</v>
      </c>
    </row>
    <row r="11094" spans="2:6" ht="16.5" thickBot="1" x14ac:dyDescent="0.3">
      <c r="B11094" s="304">
        <v>46279</v>
      </c>
      <c r="C11094" s="15">
        <v>10240</v>
      </c>
      <c r="D11094" s="305" t="s">
        <v>766</v>
      </c>
      <c r="E11094" s="17">
        <v>1</v>
      </c>
      <c r="F11094" s="18">
        <v>10</v>
      </c>
    </row>
    <row r="11095" spans="2:6" ht="16.5" thickBot="1" x14ac:dyDescent="0.3">
      <c r="B11095" s="304">
        <v>46279</v>
      </c>
      <c r="C11095" s="15" t="s">
        <v>119</v>
      </c>
      <c r="D11095" s="305" t="s">
        <v>657</v>
      </c>
      <c r="E11095" s="17">
        <v>2</v>
      </c>
      <c r="F11095" s="18">
        <v>11</v>
      </c>
    </row>
    <row r="11096" spans="2:6" ht="16.5" thickBot="1" x14ac:dyDescent="0.3">
      <c r="B11096" s="304">
        <v>46279</v>
      </c>
      <c r="C11096" s="15" t="s">
        <v>134</v>
      </c>
      <c r="D11096" s="305" t="s">
        <v>390</v>
      </c>
      <c r="E11096" s="17">
        <v>1</v>
      </c>
      <c r="F11096" s="18">
        <v>5.5</v>
      </c>
    </row>
    <row r="11097" spans="2:6" ht="16.5" thickBot="1" x14ac:dyDescent="0.3">
      <c r="B11097" s="304">
        <v>46279</v>
      </c>
      <c r="C11097" s="15" t="s">
        <v>140</v>
      </c>
      <c r="D11097" s="305" t="s">
        <v>396</v>
      </c>
      <c r="E11097" s="17">
        <v>2</v>
      </c>
      <c r="F11097" s="18">
        <v>10</v>
      </c>
    </row>
    <row r="11098" spans="2:6" ht="16.5" thickBot="1" x14ac:dyDescent="0.3">
      <c r="B11098" s="304">
        <v>46279</v>
      </c>
      <c r="C11098" s="15">
        <v>10</v>
      </c>
      <c r="D11098" s="305" t="s">
        <v>700</v>
      </c>
      <c r="E11098" s="17">
        <v>3</v>
      </c>
      <c r="F11098" s="18">
        <v>3</v>
      </c>
    </row>
    <row r="11099" spans="2:6" ht="15.75" x14ac:dyDescent="0.25">
      <c r="B11099" s="306">
        <v>46279</v>
      </c>
      <c r="C11099" s="23">
        <v>10009</v>
      </c>
      <c r="D11099" s="307" t="s">
        <v>660</v>
      </c>
      <c r="E11099" s="25">
        <v>2</v>
      </c>
      <c r="F11099" s="26">
        <v>3</v>
      </c>
    </row>
    <row r="11100" spans="2:6" ht="16.5" thickBot="1" x14ac:dyDescent="0.3">
      <c r="B11100" s="304">
        <v>46280</v>
      </c>
      <c r="C11100" s="15" t="s">
        <v>110</v>
      </c>
      <c r="D11100" s="305" t="s">
        <v>667</v>
      </c>
      <c r="E11100" s="17">
        <v>1</v>
      </c>
      <c r="F11100" s="18">
        <v>5.8</v>
      </c>
    </row>
    <row r="11101" spans="2:6" ht="16.5" thickBot="1" x14ac:dyDescent="0.3">
      <c r="B11101" s="304">
        <v>46280</v>
      </c>
      <c r="C11101" s="15" t="s">
        <v>115</v>
      </c>
      <c r="D11101" s="305" t="s">
        <v>640</v>
      </c>
      <c r="E11101" s="17">
        <v>2</v>
      </c>
      <c r="F11101" s="18">
        <v>11.6</v>
      </c>
    </row>
    <row r="11102" spans="2:6" ht="16.5" thickBot="1" x14ac:dyDescent="0.3">
      <c r="B11102" s="304">
        <v>46280</v>
      </c>
      <c r="C11102" s="15" t="s">
        <v>129</v>
      </c>
      <c r="D11102" s="305" t="s">
        <v>385</v>
      </c>
      <c r="E11102" s="17">
        <v>2</v>
      </c>
      <c r="F11102" s="18">
        <v>11</v>
      </c>
    </row>
    <row r="11103" spans="2:6" ht="16.5" thickBot="1" x14ac:dyDescent="0.3">
      <c r="B11103" s="304">
        <v>46280</v>
      </c>
      <c r="C11103" s="15" t="s">
        <v>130</v>
      </c>
      <c r="D11103" s="305" t="s">
        <v>386</v>
      </c>
      <c r="E11103" s="17">
        <v>2</v>
      </c>
      <c r="F11103" s="18">
        <v>11.6</v>
      </c>
    </row>
    <row r="11104" spans="2:6" ht="16.5" thickBot="1" x14ac:dyDescent="0.3">
      <c r="B11104" s="304">
        <v>46280</v>
      </c>
      <c r="C11104" s="15" t="s">
        <v>138</v>
      </c>
      <c r="D11104" s="305" t="s">
        <v>394</v>
      </c>
      <c r="E11104" s="17">
        <v>1</v>
      </c>
      <c r="F11104" s="18">
        <v>5.5</v>
      </c>
    </row>
    <row r="11105" spans="2:6" ht="16.5" thickBot="1" x14ac:dyDescent="0.3">
      <c r="B11105" s="304">
        <v>46280</v>
      </c>
      <c r="C11105" s="15" t="s">
        <v>150</v>
      </c>
      <c r="D11105" s="305" t="s">
        <v>406</v>
      </c>
      <c r="E11105" s="17">
        <v>1</v>
      </c>
      <c r="F11105" s="18">
        <v>5.5</v>
      </c>
    </row>
    <row r="11106" spans="2:6" ht="16.5" thickBot="1" x14ac:dyDescent="0.3">
      <c r="B11106" s="304">
        <v>46280</v>
      </c>
      <c r="C11106" s="15" t="s">
        <v>157</v>
      </c>
      <c r="D11106" s="305" t="s">
        <v>413</v>
      </c>
      <c r="E11106" s="17">
        <v>2</v>
      </c>
      <c r="F11106" s="18">
        <v>13</v>
      </c>
    </row>
    <row r="11107" spans="2:6" ht="16.5" thickBot="1" x14ac:dyDescent="0.3">
      <c r="B11107" s="304">
        <v>46280</v>
      </c>
      <c r="C11107" s="15" t="s">
        <v>160</v>
      </c>
      <c r="D11107" s="305" t="s">
        <v>416</v>
      </c>
      <c r="E11107" s="17">
        <v>2</v>
      </c>
      <c r="F11107" s="18">
        <v>11.6</v>
      </c>
    </row>
    <row r="11108" spans="2:6" ht="16.5" thickBot="1" x14ac:dyDescent="0.3">
      <c r="B11108" s="304">
        <v>46280</v>
      </c>
      <c r="C11108" s="15" t="s">
        <v>164</v>
      </c>
      <c r="D11108" s="305" t="s">
        <v>420</v>
      </c>
      <c r="E11108" s="17">
        <v>1</v>
      </c>
      <c r="F11108" s="18">
        <v>5.5</v>
      </c>
    </row>
    <row r="11109" spans="2:6" ht="16.5" thickBot="1" x14ac:dyDescent="0.3">
      <c r="B11109" s="304">
        <v>46280</v>
      </c>
      <c r="C11109" s="15" t="s">
        <v>167</v>
      </c>
      <c r="D11109" s="305" t="s">
        <v>678</v>
      </c>
      <c r="E11109" s="17">
        <v>1</v>
      </c>
      <c r="F11109" s="18">
        <v>5.8</v>
      </c>
    </row>
    <row r="11110" spans="2:6" ht="16.5" thickBot="1" x14ac:dyDescent="0.3">
      <c r="B11110" s="304">
        <v>46280</v>
      </c>
      <c r="C11110" s="15" t="s">
        <v>171</v>
      </c>
      <c r="D11110" s="305" t="s">
        <v>670</v>
      </c>
      <c r="E11110" s="17">
        <v>1</v>
      </c>
      <c r="F11110" s="18">
        <v>6</v>
      </c>
    </row>
    <row r="11111" spans="2:6" ht="16.5" thickBot="1" x14ac:dyDescent="0.3">
      <c r="B11111" s="304">
        <v>46280</v>
      </c>
      <c r="C11111" s="15" t="s">
        <v>174</v>
      </c>
      <c r="D11111" s="305" t="s">
        <v>661</v>
      </c>
      <c r="E11111" s="17">
        <v>2</v>
      </c>
      <c r="F11111" s="18">
        <v>11.6</v>
      </c>
    </row>
    <row r="11112" spans="2:6" ht="16.5" thickBot="1" x14ac:dyDescent="0.3">
      <c r="B11112" s="304">
        <v>46280</v>
      </c>
      <c r="C11112" s="15" t="s">
        <v>179</v>
      </c>
      <c r="D11112" s="305" t="s">
        <v>712</v>
      </c>
      <c r="E11112" s="17">
        <v>1</v>
      </c>
      <c r="F11112" s="18">
        <v>5.5</v>
      </c>
    </row>
    <row r="11113" spans="2:6" ht="16.5" thickBot="1" x14ac:dyDescent="0.3">
      <c r="B11113" s="304">
        <v>46280</v>
      </c>
      <c r="C11113" s="15" t="s">
        <v>184</v>
      </c>
      <c r="D11113" s="305" t="s">
        <v>440</v>
      </c>
      <c r="E11113" s="17">
        <v>1</v>
      </c>
      <c r="F11113" s="18">
        <v>5.5</v>
      </c>
    </row>
    <row r="11114" spans="2:6" ht="16.5" thickBot="1" x14ac:dyDescent="0.3">
      <c r="B11114" s="304">
        <v>46280</v>
      </c>
      <c r="C11114" s="15" t="s">
        <v>187</v>
      </c>
      <c r="D11114" s="305" t="s">
        <v>443</v>
      </c>
      <c r="E11114" s="17">
        <v>1</v>
      </c>
      <c r="F11114" s="18">
        <v>5.5</v>
      </c>
    </row>
    <row r="11115" spans="2:6" ht="16.5" thickBot="1" x14ac:dyDescent="0.3">
      <c r="B11115" s="304">
        <v>46280</v>
      </c>
      <c r="C11115" s="15" t="s">
        <v>195</v>
      </c>
      <c r="D11115" s="305" t="s">
        <v>451</v>
      </c>
      <c r="E11115" s="17">
        <v>8</v>
      </c>
      <c r="F11115" s="18">
        <v>46.4</v>
      </c>
    </row>
    <row r="11116" spans="2:6" ht="32.25" thickBot="1" x14ac:dyDescent="0.3">
      <c r="B11116" s="304">
        <v>46280</v>
      </c>
      <c r="C11116" s="15" t="s">
        <v>207</v>
      </c>
      <c r="D11116" s="305" t="s">
        <v>463</v>
      </c>
      <c r="E11116" s="17">
        <v>1</v>
      </c>
      <c r="F11116" s="18">
        <v>3</v>
      </c>
    </row>
    <row r="11117" spans="2:6" ht="16.5" thickBot="1" x14ac:dyDescent="0.3">
      <c r="B11117" s="304">
        <v>46280</v>
      </c>
      <c r="C11117" s="15" t="s">
        <v>213</v>
      </c>
      <c r="D11117" s="305" t="s">
        <v>469</v>
      </c>
      <c r="E11117" s="17">
        <v>1</v>
      </c>
      <c r="F11117" s="18">
        <v>5.8</v>
      </c>
    </row>
    <row r="11118" spans="2:6" ht="16.5" thickBot="1" x14ac:dyDescent="0.3">
      <c r="B11118" s="304">
        <v>46280</v>
      </c>
      <c r="C11118" s="15" t="s">
        <v>215</v>
      </c>
      <c r="D11118" s="305" t="s">
        <v>471</v>
      </c>
      <c r="E11118" s="17">
        <v>5</v>
      </c>
      <c r="F11118" s="18">
        <v>34</v>
      </c>
    </row>
    <row r="11119" spans="2:6" ht="16.5" thickBot="1" x14ac:dyDescent="0.3">
      <c r="B11119" s="304">
        <v>46280</v>
      </c>
      <c r="C11119" s="15" t="s">
        <v>216</v>
      </c>
      <c r="D11119" s="305" t="s">
        <v>472</v>
      </c>
      <c r="E11119" s="17">
        <v>2</v>
      </c>
      <c r="F11119" s="18">
        <v>12.6</v>
      </c>
    </row>
    <row r="11120" spans="2:6" ht="16.5" thickBot="1" x14ac:dyDescent="0.3">
      <c r="B11120" s="304">
        <v>46280</v>
      </c>
      <c r="C11120" s="15" t="s">
        <v>218</v>
      </c>
      <c r="D11120" s="305" t="s">
        <v>655</v>
      </c>
      <c r="E11120" s="17">
        <v>2</v>
      </c>
      <c r="F11120" s="18">
        <v>11</v>
      </c>
    </row>
    <row r="11121" spans="2:6" ht="16.5" thickBot="1" x14ac:dyDescent="0.3">
      <c r="B11121" s="304">
        <v>46280</v>
      </c>
      <c r="C11121" s="15" t="s">
        <v>219</v>
      </c>
      <c r="D11121" s="305" t="s">
        <v>475</v>
      </c>
      <c r="E11121" s="17">
        <v>7</v>
      </c>
      <c r="F11121" s="18">
        <v>44.1</v>
      </c>
    </row>
    <row r="11122" spans="2:6" ht="16.5" thickBot="1" x14ac:dyDescent="0.3">
      <c r="B11122" s="304">
        <v>46280</v>
      </c>
      <c r="C11122" s="15" t="s">
        <v>220</v>
      </c>
      <c r="D11122" s="305" t="s">
        <v>656</v>
      </c>
      <c r="E11122" s="17">
        <v>2</v>
      </c>
      <c r="F11122" s="18">
        <v>11</v>
      </c>
    </row>
    <row r="11123" spans="2:6" ht="16.5" thickBot="1" x14ac:dyDescent="0.3">
      <c r="B11123" s="304">
        <v>46280</v>
      </c>
      <c r="C11123" s="15" t="s">
        <v>226</v>
      </c>
      <c r="D11123" s="305" t="s">
        <v>482</v>
      </c>
      <c r="E11123" s="17">
        <v>1</v>
      </c>
      <c r="F11123" s="18">
        <v>5.8</v>
      </c>
    </row>
    <row r="11124" spans="2:6" ht="16.5" thickBot="1" x14ac:dyDescent="0.3">
      <c r="B11124" s="304">
        <v>46280</v>
      </c>
      <c r="C11124" s="15" t="s">
        <v>231</v>
      </c>
      <c r="D11124" s="305" t="s">
        <v>487</v>
      </c>
      <c r="E11124" s="17">
        <v>1</v>
      </c>
      <c r="F11124" s="18">
        <v>6.8</v>
      </c>
    </row>
    <row r="11125" spans="2:6" ht="16.5" thickBot="1" x14ac:dyDescent="0.3">
      <c r="B11125" s="304">
        <v>46280</v>
      </c>
      <c r="C11125" s="15" t="s">
        <v>208</v>
      </c>
      <c r="D11125" s="305" t="s">
        <v>464</v>
      </c>
      <c r="E11125" s="17">
        <v>2</v>
      </c>
      <c r="F11125" s="18">
        <v>5.6</v>
      </c>
    </row>
    <row r="11126" spans="2:6" ht="16.5" thickBot="1" x14ac:dyDescent="0.3">
      <c r="B11126" s="304">
        <v>46280</v>
      </c>
      <c r="C11126" s="15" t="s">
        <v>199</v>
      </c>
      <c r="D11126" s="305" t="s">
        <v>674</v>
      </c>
      <c r="E11126" s="17">
        <v>1</v>
      </c>
      <c r="F11126" s="18">
        <v>8.3000000000000007</v>
      </c>
    </row>
    <row r="11127" spans="2:6" ht="16.5" thickBot="1" x14ac:dyDescent="0.3">
      <c r="B11127" s="304">
        <v>46280</v>
      </c>
      <c r="C11127" s="15" t="s">
        <v>200</v>
      </c>
      <c r="D11127" s="305" t="s">
        <v>646</v>
      </c>
      <c r="E11127" s="17">
        <v>1</v>
      </c>
      <c r="F11127" s="18">
        <v>8</v>
      </c>
    </row>
    <row r="11128" spans="2:6" ht="16.5" thickBot="1" x14ac:dyDescent="0.3">
      <c r="B11128" s="304">
        <v>46280</v>
      </c>
      <c r="C11128" s="15">
        <v>930</v>
      </c>
      <c r="D11128" s="305" t="s">
        <v>748</v>
      </c>
      <c r="E11128" s="17">
        <v>1</v>
      </c>
      <c r="F11128" s="18">
        <v>8.9</v>
      </c>
    </row>
    <row r="11129" spans="2:6" ht="16.5" thickBot="1" x14ac:dyDescent="0.3">
      <c r="B11129" s="304">
        <v>46280</v>
      </c>
      <c r="C11129" s="15" t="s">
        <v>118</v>
      </c>
      <c r="D11129" s="305" t="s">
        <v>649</v>
      </c>
      <c r="E11129" s="17">
        <v>1</v>
      </c>
      <c r="F11129" s="18">
        <v>5.5</v>
      </c>
    </row>
    <row r="11130" spans="2:6" ht="16.5" thickBot="1" x14ac:dyDescent="0.3">
      <c r="B11130" s="304">
        <v>46280</v>
      </c>
      <c r="C11130" s="15" t="s">
        <v>120</v>
      </c>
      <c r="D11130" s="305" t="s">
        <v>693</v>
      </c>
      <c r="E11130" s="17">
        <v>2</v>
      </c>
      <c r="F11130" s="18">
        <v>11</v>
      </c>
    </row>
    <row r="11131" spans="2:6" ht="16.5" thickBot="1" x14ac:dyDescent="0.3">
      <c r="B11131" s="304">
        <v>46280</v>
      </c>
      <c r="C11131" s="15" t="s">
        <v>123</v>
      </c>
      <c r="D11131" s="305" t="s">
        <v>651</v>
      </c>
      <c r="E11131" s="17">
        <v>9</v>
      </c>
      <c r="F11131" s="18">
        <v>49.5</v>
      </c>
    </row>
    <row r="11132" spans="2:6" ht="16.5" thickBot="1" x14ac:dyDescent="0.3">
      <c r="B11132" s="304">
        <v>46280</v>
      </c>
      <c r="C11132" s="15" t="s">
        <v>134</v>
      </c>
      <c r="D11132" s="305" t="s">
        <v>390</v>
      </c>
      <c r="E11132" s="17">
        <v>2</v>
      </c>
      <c r="F11132" s="18">
        <v>11</v>
      </c>
    </row>
    <row r="11133" spans="2:6" ht="16.5" thickBot="1" x14ac:dyDescent="0.3">
      <c r="B11133" s="304">
        <v>46280</v>
      </c>
      <c r="C11133" s="15" t="s">
        <v>140</v>
      </c>
      <c r="D11133" s="305" t="s">
        <v>396</v>
      </c>
      <c r="E11133" s="17">
        <v>4</v>
      </c>
      <c r="F11133" s="18">
        <v>20</v>
      </c>
    </row>
    <row r="11134" spans="2:6" ht="15.75" x14ac:dyDescent="0.25">
      <c r="B11134" s="306">
        <v>46280</v>
      </c>
      <c r="C11134" s="23">
        <v>923</v>
      </c>
      <c r="D11134" s="307" t="s">
        <v>9931</v>
      </c>
      <c r="E11134" s="25">
        <v>1</v>
      </c>
      <c r="F11134" s="26">
        <v>1.5</v>
      </c>
    </row>
    <row r="11135" spans="2:6" ht="16.5" thickBot="1" x14ac:dyDescent="0.3">
      <c r="B11135" s="304">
        <v>46283</v>
      </c>
      <c r="C11135" s="15" t="s">
        <v>103</v>
      </c>
      <c r="D11135" s="305" t="s">
        <v>653</v>
      </c>
      <c r="E11135" s="17">
        <v>1</v>
      </c>
      <c r="F11135" s="18">
        <v>5.8</v>
      </c>
    </row>
    <row r="11136" spans="2:6" ht="16.5" thickBot="1" x14ac:dyDescent="0.3">
      <c r="B11136" s="304">
        <v>46283</v>
      </c>
      <c r="C11136" s="15" t="s">
        <v>129</v>
      </c>
      <c r="D11136" s="305" t="s">
        <v>385</v>
      </c>
      <c r="E11136" s="17">
        <v>1</v>
      </c>
      <c r="F11136" s="18">
        <v>5.5</v>
      </c>
    </row>
    <row r="11137" spans="2:6" ht="16.5" thickBot="1" x14ac:dyDescent="0.3">
      <c r="B11137" s="304">
        <v>46283</v>
      </c>
      <c r="C11137" s="15" t="s">
        <v>130</v>
      </c>
      <c r="D11137" s="305" t="s">
        <v>386</v>
      </c>
      <c r="E11137" s="17">
        <v>1</v>
      </c>
      <c r="F11137" s="18">
        <v>5.8</v>
      </c>
    </row>
    <row r="11138" spans="2:6" ht="16.5" thickBot="1" x14ac:dyDescent="0.3">
      <c r="B11138" s="304">
        <v>46283</v>
      </c>
      <c r="C11138" s="15" t="s">
        <v>151</v>
      </c>
      <c r="D11138" s="305" t="s">
        <v>407</v>
      </c>
      <c r="E11138" s="17">
        <v>1</v>
      </c>
      <c r="F11138" s="18">
        <v>5.5</v>
      </c>
    </row>
    <row r="11139" spans="2:6" ht="16.5" thickBot="1" x14ac:dyDescent="0.3">
      <c r="B11139" s="304">
        <v>46283</v>
      </c>
      <c r="C11139" s="15" t="s">
        <v>157</v>
      </c>
      <c r="D11139" s="305" t="s">
        <v>413</v>
      </c>
      <c r="E11139" s="17">
        <v>1</v>
      </c>
      <c r="F11139" s="18">
        <v>6.5</v>
      </c>
    </row>
    <row r="11140" spans="2:6" ht="16.5" thickBot="1" x14ac:dyDescent="0.3">
      <c r="B11140" s="304">
        <v>46283</v>
      </c>
      <c r="C11140" s="15" t="s">
        <v>160</v>
      </c>
      <c r="D11140" s="305" t="s">
        <v>416</v>
      </c>
      <c r="E11140" s="17">
        <v>1</v>
      </c>
      <c r="F11140" s="18">
        <v>5.8</v>
      </c>
    </row>
    <row r="11141" spans="2:6" ht="16.5" thickBot="1" x14ac:dyDescent="0.3">
      <c r="B11141" s="304">
        <v>46283</v>
      </c>
      <c r="C11141" s="15" t="s">
        <v>164</v>
      </c>
      <c r="D11141" s="305" t="s">
        <v>420</v>
      </c>
      <c r="E11141" s="17">
        <v>1</v>
      </c>
      <c r="F11141" s="18">
        <v>5.5</v>
      </c>
    </row>
    <row r="11142" spans="2:6" ht="16.5" thickBot="1" x14ac:dyDescent="0.3">
      <c r="B11142" s="304">
        <v>46283</v>
      </c>
      <c r="C11142" s="15" t="s">
        <v>169</v>
      </c>
      <c r="D11142" s="305" t="s">
        <v>425</v>
      </c>
      <c r="E11142" s="17">
        <v>1</v>
      </c>
      <c r="F11142" s="18">
        <v>6.3</v>
      </c>
    </row>
    <row r="11143" spans="2:6" ht="16.5" thickBot="1" x14ac:dyDescent="0.3">
      <c r="B11143" s="304">
        <v>46283</v>
      </c>
      <c r="C11143" s="15" t="s">
        <v>171</v>
      </c>
      <c r="D11143" s="305" t="s">
        <v>670</v>
      </c>
      <c r="E11143" s="17">
        <v>1</v>
      </c>
      <c r="F11143" s="18">
        <v>6</v>
      </c>
    </row>
    <row r="11144" spans="2:6" ht="16.5" thickBot="1" x14ac:dyDescent="0.3">
      <c r="B11144" s="304">
        <v>46283</v>
      </c>
      <c r="C11144" s="15" t="s">
        <v>172</v>
      </c>
      <c r="D11144" s="305" t="s">
        <v>643</v>
      </c>
      <c r="E11144" s="17">
        <v>1</v>
      </c>
      <c r="F11144" s="18">
        <v>5.7</v>
      </c>
    </row>
    <row r="11145" spans="2:6" ht="16.5" thickBot="1" x14ac:dyDescent="0.3">
      <c r="B11145" s="304">
        <v>46283</v>
      </c>
      <c r="C11145" s="15" t="s">
        <v>174</v>
      </c>
      <c r="D11145" s="305" t="s">
        <v>661</v>
      </c>
      <c r="E11145" s="17">
        <v>2</v>
      </c>
      <c r="F11145" s="18">
        <v>11.6</v>
      </c>
    </row>
    <row r="11146" spans="2:6" ht="16.5" thickBot="1" x14ac:dyDescent="0.3">
      <c r="B11146" s="304">
        <v>46283</v>
      </c>
      <c r="C11146" s="15" t="s">
        <v>184</v>
      </c>
      <c r="D11146" s="305" t="s">
        <v>440</v>
      </c>
      <c r="E11146" s="17">
        <v>2</v>
      </c>
      <c r="F11146" s="18">
        <v>11</v>
      </c>
    </row>
    <row r="11147" spans="2:6" ht="16.5" thickBot="1" x14ac:dyDescent="0.3">
      <c r="B11147" s="304">
        <v>46283</v>
      </c>
      <c r="C11147" s="15" t="s">
        <v>186</v>
      </c>
      <c r="D11147" s="305" t="s">
        <v>442</v>
      </c>
      <c r="E11147" s="17">
        <v>5</v>
      </c>
      <c r="F11147" s="18">
        <v>27.5</v>
      </c>
    </row>
    <row r="11148" spans="2:6" ht="16.5" thickBot="1" x14ac:dyDescent="0.3">
      <c r="B11148" s="304">
        <v>46283</v>
      </c>
      <c r="C11148" s="15" t="s">
        <v>191</v>
      </c>
      <c r="D11148" s="305" t="s">
        <v>447</v>
      </c>
      <c r="E11148" s="17">
        <v>1</v>
      </c>
      <c r="F11148" s="18">
        <v>5.5</v>
      </c>
    </row>
    <row r="11149" spans="2:6" ht="16.5" thickBot="1" x14ac:dyDescent="0.3">
      <c r="B11149" s="304">
        <v>46283</v>
      </c>
      <c r="C11149" s="15" t="s">
        <v>192</v>
      </c>
      <c r="D11149" s="305" t="s">
        <v>448</v>
      </c>
      <c r="E11149" s="17">
        <v>1</v>
      </c>
      <c r="F11149" s="18">
        <v>5.5</v>
      </c>
    </row>
    <row r="11150" spans="2:6" ht="16.5" thickBot="1" x14ac:dyDescent="0.3">
      <c r="B11150" s="304">
        <v>46283</v>
      </c>
      <c r="C11150" s="15" t="s">
        <v>195</v>
      </c>
      <c r="D11150" s="305" t="s">
        <v>451</v>
      </c>
      <c r="E11150" s="17">
        <v>19</v>
      </c>
      <c r="F11150" s="18">
        <v>110.2</v>
      </c>
    </row>
    <row r="11151" spans="2:6" ht="16.5" thickBot="1" x14ac:dyDescent="0.3">
      <c r="B11151" s="304">
        <v>46283</v>
      </c>
      <c r="C11151" s="15" t="s">
        <v>196</v>
      </c>
      <c r="D11151" s="305" t="s">
        <v>692</v>
      </c>
      <c r="E11151" s="17">
        <v>1</v>
      </c>
      <c r="F11151" s="18">
        <v>6.5</v>
      </c>
    </row>
    <row r="11152" spans="2:6" ht="16.5" thickBot="1" x14ac:dyDescent="0.3">
      <c r="B11152" s="304">
        <v>46283</v>
      </c>
      <c r="C11152" s="15" t="s">
        <v>201</v>
      </c>
      <c r="D11152" s="305" t="s">
        <v>664</v>
      </c>
      <c r="E11152" s="17">
        <v>1</v>
      </c>
      <c r="F11152" s="18">
        <v>5.8</v>
      </c>
    </row>
    <row r="11153" spans="2:6" ht="16.5" thickBot="1" x14ac:dyDescent="0.3">
      <c r="B11153" s="304">
        <v>46283</v>
      </c>
      <c r="C11153" s="15" t="s">
        <v>213</v>
      </c>
      <c r="D11153" s="305" t="s">
        <v>469</v>
      </c>
      <c r="E11153" s="17">
        <v>1</v>
      </c>
      <c r="F11153" s="18">
        <v>5.8</v>
      </c>
    </row>
    <row r="11154" spans="2:6" ht="16.5" thickBot="1" x14ac:dyDescent="0.3">
      <c r="B11154" s="304">
        <v>46283</v>
      </c>
      <c r="C11154" s="15" t="s">
        <v>214</v>
      </c>
      <c r="D11154" s="305" t="s">
        <v>654</v>
      </c>
      <c r="E11154" s="17">
        <v>1</v>
      </c>
      <c r="F11154" s="18">
        <v>5.8</v>
      </c>
    </row>
    <row r="11155" spans="2:6" ht="16.5" thickBot="1" x14ac:dyDescent="0.3">
      <c r="B11155" s="304">
        <v>46283</v>
      </c>
      <c r="C11155" s="15" t="s">
        <v>215</v>
      </c>
      <c r="D11155" s="305" t="s">
        <v>471</v>
      </c>
      <c r="E11155" s="17">
        <v>2</v>
      </c>
      <c r="F11155" s="18">
        <v>13.6</v>
      </c>
    </row>
    <row r="11156" spans="2:6" ht="16.5" thickBot="1" x14ac:dyDescent="0.3">
      <c r="B11156" s="304">
        <v>46283</v>
      </c>
      <c r="C11156" s="15" t="s">
        <v>220</v>
      </c>
      <c r="D11156" s="305" t="s">
        <v>656</v>
      </c>
      <c r="E11156" s="17">
        <v>1</v>
      </c>
      <c r="F11156" s="18">
        <v>5.5</v>
      </c>
    </row>
    <row r="11157" spans="2:6" ht="16.5" thickBot="1" x14ac:dyDescent="0.3">
      <c r="B11157" s="304">
        <v>46283</v>
      </c>
      <c r="C11157" s="15" t="s">
        <v>221</v>
      </c>
      <c r="D11157" s="305" t="s">
        <v>477</v>
      </c>
      <c r="E11157" s="17">
        <v>1</v>
      </c>
      <c r="F11157" s="18">
        <v>6</v>
      </c>
    </row>
    <row r="11158" spans="2:6" ht="16.5" thickBot="1" x14ac:dyDescent="0.3">
      <c r="B11158" s="304">
        <v>46283</v>
      </c>
      <c r="C11158" s="15" t="s">
        <v>225</v>
      </c>
      <c r="D11158" s="305" t="s">
        <v>481</v>
      </c>
      <c r="E11158" s="17">
        <v>2</v>
      </c>
      <c r="F11158" s="18">
        <v>12.6</v>
      </c>
    </row>
    <row r="11159" spans="2:6" ht="16.5" thickBot="1" x14ac:dyDescent="0.3">
      <c r="B11159" s="304">
        <v>46283</v>
      </c>
      <c r="C11159" s="15" t="s">
        <v>231</v>
      </c>
      <c r="D11159" s="305" t="s">
        <v>487</v>
      </c>
      <c r="E11159" s="17">
        <v>6</v>
      </c>
      <c r="F11159" s="18">
        <v>40.799999999999997</v>
      </c>
    </row>
    <row r="11160" spans="2:6" ht="16.5" thickBot="1" x14ac:dyDescent="0.3">
      <c r="B11160" s="304">
        <v>46283</v>
      </c>
      <c r="C11160" s="15" t="s">
        <v>236</v>
      </c>
      <c r="D11160" s="305" t="s">
        <v>644</v>
      </c>
      <c r="E11160" s="17">
        <v>1</v>
      </c>
      <c r="F11160" s="18">
        <v>6.5</v>
      </c>
    </row>
    <row r="11161" spans="2:6" ht="16.5" thickBot="1" x14ac:dyDescent="0.3">
      <c r="B11161" s="304">
        <v>46283</v>
      </c>
      <c r="C11161" s="15" t="s">
        <v>208</v>
      </c>
      <c r="D11161" s="305" t="s">
        <v>464</v>
      </c>
      <c r="E11161" s="17">
        <v>1</v>
      </c>
      <c r="F11161" s="18">
        <v>2.8</v>
      </c>
    </row>
    <row r="11162" spans="2:6" ht="16.5" thickBot="1" x14ac:dyDescent="0.3">
      <c r="B11162" s="304">
        <v>46283</v>
      </c>
      <c r="C11162" s="15" t="s">
        <v>199</v>
      </c>
      <c r="D11162" s="305" t="s">
        <v>674</v>
      </c>
      <c r="E11162" s="17">
        <v>2</v>
      </c>
      <c r="F11162" s="18">
        <v>16.600000000000001</v>
      </c>
    </row>
    <row r="11163" spans="2:6" ht="16.5" thickBot="1" x14ac:dyDescent="0.3">
      <c r="B11163" s="304">
        <v>46283</v>
      </c>
      <c r="C11163" s="15">
        <v>10207</v>
      </c>
      <c r="D11163" s="305" t="s">
        <v>738</v>
      </c>
      <c r="E11163" s="17">
        <v>1</v>
      </c>
      <c r="F11163" s="18">
        <v>8.9</v>
      </c>
    </row>
    <row r="11164" spans="2:6" ht="16.5" thickBot="1" x14ac:dyDescent="0.3">
      <c r="B11164" s="304">
        <v>46283</v>
      </c>
      <c r="C11164" s="15">
        <v>10227</v>
      </c>
      <c r="D11164" s="305" t="s">
        <v>345</v>
      </c>
      <c r="E11164" s="17">
        <v>1</v>
      </c>
      <c r="F11164" s="18">
        <v>9</v>
      </c>
    </row>
    <row r="11165" spans="2:6" ht="16.5" thickBot="1" x14ac:dyDescent="0.3">
      <c r="B11165" s="304">
        <v>46283</v>
      </c>
      <c r="C11165" s="15" t="s">
        <v>116</v>
      </c>
      <c r="D11165" s="305" t="s">
        <v>665</v>
      </c>
      <c r="E11165" s="17">
        <v>1</v>
      </c>
      <c r="F11165" s="18">
        <v>5.5</v>
      </c>
    </row>
    <row r="11166" spans="2:6" ht="16.5" thickBot="1" x14ac:dyDescent="0.3">
      <c r="B11166" s="304">
        <v>46283</v>
      </c>
      <c r="C11166" s="15" t="s">
        <v>134</v>
      </c>
      <c r="D11166" s="305" t="s">
        <v>390</v>
      </c>
      <c r="E11166" s="17">
        <v>2</v>
      </c>
      <c r="F11166" s="18">
        <v>11</v>
      </c>
    </row>
    <row r="11167" spans="2:6" ht="16.5" thickBot="1" x14ac:dyDescent="0.3">
      <c r="B11167" s="304">
        <v>46283</v>
      </c>
      <c r="C11167" s="15" t="s">
        <v>148</v>
      </c>
      <c r="D11167" s="305" t="s">
        <v>404</v>
      </c>
      <c r="E11167" s="17">
        <v>1</v>
      </c>
      <c r="F11167" s="18">
        <v>5</v>
      </c>
    </row>
    <row r="11168" spans="2:6" ht="16.5" thickBot="1" x14ac:dyDescent="0.3">
      <c r="B11168" s="304">
        <v>46283</v>
      </c>
      <c r="C11168" s="15">
        <v>10009</v>
      </c>
      <c r="D11168" s="305" t="s">
        <v>660</v>
      </c>
      <c r="E11168" s="17">
        <v>1</v>
      </c>
      <c r="F11168" s="18">
        <v>1.5</v>
      </c>
    </row>
    <row r="11169" spans="2:6" ht="16.5" thickBot="1" x14ac:dyDescent="0.3">
      <c r="B11169" s="304">
        <v>46283</v>
      </c>
      <c r="C11169" s="15">
        <v>10194</v>
      </c>
      <c r="D11169" s="305" t="s">
        <v>730</v>
      </c>
      <c r="E11169" s="17">
        <v>1</v>
      </c>
      <c r="F11169" s="18">
        <v>1.7</v>
      </c>
    </row>
    <row r="11170" spans="2:6" ht="15.75" x14ac:dyDescent="0.25">
      <c r="B11170" s="306">
        <v>46283</v>
      </c>
      <c r="C11170" s="23">
        <v>923</v>
      </c>
      <c r="D11170" s="307" t="s">
        <v>9931</v>
      </c>
      <c r="E11170" s="25">
        <v>1</v>
      </c>
      <c r="F11170" s="26">
        <v>1.5</v>
      </c>
    </row>
    <row r="11171" spans="2:6" ht="16.5" thickBot="1" x14ac:dyDescent="0.3">
      <c r="B11171" s="304">
        <v>46283</v>
      </c>
      <c r="C11171" s="15" t="s">
        <v>103</v>
      </c>
      <c r="D11171" s="305" t="s">
        <v>653</v>
      </c>
      <c r="E11171" s="17">
        <v>4</v>
      </c>
      <c r="F11171" s="18">
        <v>23.2</v>
      </c>
    </row>
    <row r="11172" spans="2:6" ht="16.5" thickBot="1" x14ac:dyDescent="0.3">
      <c r="B11172" s="304">
        <v>46283</v>
      </c>
      <c r="C11172" s="15" t="s">
        <v>115</v>
      </c>
      <c r="D11172" s="305" t="s">
        <v>640</v>
      </c>
      <c r="E11172" s="17">
        <v>1</v>
      </c>
      <c r="F11172" s="18">
        <v>5.8</v>
      </c>
    </row>
    <row r="11173" spans="2:6" ht="16.5" thickBot="1" x14ac:dyDescent="0.3">
      <c r="B11173" s="304">
        <v>46283</v>
      </c>
      <c r="C11173" s="15" t="s">
        <v>130</v>
      </c>
      <c r="D11173" s="305" t="s">
        <v>386</v>
      </c>
      <c r="E11173" s="17">
        <v>1</v>
      </c>
      <c r="F11173" s="18">
        <v>5.8</v>
      </c>
    </row>
    <row r="11174" spans="2:6" ht="16.5" thickBot="1" x14ac:dyDescent="0.3">
      <c r="B11174" s="304">
        <v>46283</v>
      </c>
      <c r="C11174" s="15" t="s">
        <v>136</v>
      </c>
      <c r="D11174" s="305" t="s">
        <v>726</v>
      </c>
      <c r="E11174" s="17">
        <v>1</v>
      </c>
      <c r="F11174" s="18">
        <v>5.2</v>
      </c>
    </row>
    <row r="11175" spans="2:6" ht="16.5" thickBot="1" x14ac:dyDescent="0.3">
      <c r="B11175" s="304">
        <v>46283</v>
      </c>
      <c r="C11175" s="15" t="s">
        <v>138</v>
      </c>
      <c r="D11175" s="305" t="s">
        <v>394</v>
      </c>
      <c r="E11175" s="17">
        <v>1</v>
      </c>
      <c r="F11175" s="18">
        <v>5.5</v>
      </c>
    </row>
    <row r="11176" spans="2:6" ht="16.5" thickBot="1" x14ac:dyDescent="0.3">
      <c r="B11176" s="304">
        <v>46283</v>
      </c>
      <c r="C11176" s="15" t="s">
        <v>149</v>
      </c>
      <c r="D11176" s="305" t="s">
        <v>706</v>
      </c>
      <c r="E11176" s="17">
        <v>1</v>
      </c>
      <c r="F11176" s="18">
        <v>5.5</v>
      </c>
    </row>
    <row r="11177" spans="2:6" ht="16.5" thickBot="1" x14ac:dyDescent="0.3">
      <c r="B11177" s="304">
        <v>46283</v>
      </c>
      <c r="C11177" s="15" t="s">
        <v>150</v>
      </c>
      <c r="D11177" s="305" t="s">
        <v>406</v>
      </c>
      <c r="E11177" s="17">
        <v>1</v>
      </c>
      <c r="F11177" s="18">
        <v>5.5</v>
      </c>
    </row>
    <row r="11178" spans="2:6" ht="16.5" thickBot="1" x14ac:dyDescent="0.3">
      <c r="B11178" s="304">
        <v>46283</v>
      </c>
      <c r="C11178" s="15" t="s">
        <v>158</v>
      </c>
      <c r="D11178" s="305" t="s">
        <v>735</v>
      </c>
      <c r="E11178" s="17">
        <v>1</v>
      </c>
      <c r="F11178" s="18">
        <v>6</v>
      </c>
    </row>
    <row r="11179" spans="2:6" ht="16.5" thickBot="1" x14ac:dyDescent="0.3">
      <c r="B11179" s="304">
        <v>46283</v>
      </c>
      <c r="C11179" s="15" t="s">
        <v>160</v>
      </c>
      <c r="D11179" s="305" t="s">
        <v>416</v>
      </c>
      <c r="E11179" s="17">
        <v>1</v>
      </c>
      <c r="F11179" s="18">
        <v>5.8</v>
      </c>
    </row>
    <row r="11180" spans="2:6" ht="16.5" thickBot="1" x14ac:dyDescent="0.3">
      <c r="B11180" s="304">
        <v>46283</v>
      </c>
      <c r="C11180" s="15" t="s">
        <v>170</v>
      </c>
      <c r="D11180" s="305" t="s">
        <v>676</v>
      </c>
      <c r="E11180" s="17">
        <v>3</v>
      </c>
      <c r="F11180" s="18">
        <v>16.5</v>
      </c>
    </row>
    <row r="11181" spans="2:6" ht="16.5" thickBot="1" x14ac:dyDescent="0.3">
      <c r="B11181" s="304">
        <v>46283</v>
      </c>
      <c r="C11181" s="15" t="s">
        <v>171</v>
      </c>
      <c r="D11181" s="305" t="s">
        <v>670</v>
      </c>
      <c r="E11181" s="17">
        <v>1</v>
      </c>
      <c r="F11181" s="18">
        <v>6</v>
      </c>
    </row>
    <row r="11182" spans="2:6" ht="16.5" thickBot="1" x14ac:dyDescent="0.3">
      <c r="B11182" s="304">
        <v>46283</v>
      </c>
      <c r="C11182" s="15" t="s">
        <v>176</v>
      </c>
      <c r="D11182" s="305" t="s">
        <v>432</v>
      </c>
      <c r="E11182" s="17">
        <v>1</v>
      </c>
      <c r="F11182" s="18">
        <v>5.8</v>
      </c>
    </row>
    <row r="11183" spans="2:6" ht="16.5" thickBot="1" x14ac:dyDescent="0.3">
      <c r="B11183" s="304">
        <v>46283</v>
      </c>
      <c r="C11183" s="15" t="s">
        <v>179</v>
      </c>
      <c r="D11183" s="305" t="s">
        <v>712</v>
      </c>
      <c r="E11183" s="17">
        <v>1</v>
      </c>
      <c r="F11183" s="18">
        <v>5.5</v>
      </c>
    </row>
    <row r="11184" spans="2:6" ht="16.5" thickBot="1" x14ac:dyDescent="0.3">
      <c r="B11184" s="304">
        <v>46283</v>
      </c>
      <c r="C11184" s="15" t="s">
        <v>191</v>
      </c>
      <c r="D11184" s="305" t="s">
        <v>447</v>
      </c>
      <c r="E11184" s="17">
        <v>3</v>
      </c>
      <c r="F11184" s="18">
        <v>16.5</v>
      </c>
    </row>
    <row r="11185" spans="2:6" ht="16.5" thickBot="1" x14ac:dyDescent="0.3">
      <c r="B11185" s="304">
        <v>46283</v>
      </c>
      <c r="C11185" s="15" t="s">
        <v>195</v>
      </c>
      <c r="D11185" s="305" t="s">
        <v>451</v>
      </c>
      <c r="E11185" s="17">
        <v>8</v>
      </c>
      <c r="F11185" s="18">
        <v>46.4</v>
      </c>
    </row>
    <row r="11186" spans="2:6" ht="16.5" thickBot="1" x14ac:dyDescent="0.3">
      <c r="B11186" s="304">
        <v>46283</v>
      </c>
      <c r="C11186" s="15" t="s">
        <v>201</v>
      </c>
      <c r="D11186" s="305" t="s">
        <v>664</v>
      </c>
      <c r="E11186" s="17">
        <v>2</v>
      </c>
      <c r="F11186" s="18">
        <v>11.6</v>
      </c>
    </row>
    <row r="11187" spans="2:6" ht="32.25" thickBot="1" x14ac:dyDescent="0.3">
      <c r="B11187" s="304">
        <v>46283</v>
      </c>
      <c r="C11187" s="15" t="s">
        <v>207</v>
      </c>
      <c r="D11187" s="305" t="s">
        <v>463</v>
      </c>
      <c r="E11187" s="17">
        <v>1</v>
      </c>
      <c r="F11187" s="18">
        <v>3</v>
      </c>
    </row>
    <row r="11188" spans="2:6" ht="16.5" thickBot="1" x14ac:dyDescent="0.3">
      <c r="B11188" s="304">
        <v>46283</v>
      </c>
      <c r="C11188" s="15" t="s">
        <v>213</v>
      </c>
      <c r="D11188" s="305" t="s">
        <v>469</v>
      </c>
      <c r="E11188" s="17">
        <v>2</v>
      </c>
      <c r="F11188" s="18">
        <v>11.6</v>
      </c>
    </row>
    <row r="11189" spans="2:6" ht="16.5" thickBot="1" x14ac:dyDescent="0.3">
      <c r="B11189" s="304">
        <v>46283</v>
      </c>
      <c r="C11189" s="15" t="s">
        <v>215</v>
      </c>
      <c r="D11189" s="305" t="s">
        <v>471</v>
      </c>
      <c r="E11189" s="17">
        <v>2</v>
      </c>
      <c r="F11189" s="18">
        <v>13.6</v>
      </c>
    </row>
    <row r="11190" spans="2:6" ht="16.5" thickBot="1" x14ac:dyDescent="0.3">
      <c r="B11190" s="304">
        <v>46283</v>
      </c>
      <c r="C11190" s="15" t="s">
        <v>218</v>
      </c>
      <c r="D11190" s="305" t="s">
        <v>655</v>
      </c>
      <c r="E11190" s="17">
        <v>1</v>
      </c>
      <c r="F11190" s="18">
        <v>5.5</v>
      </c>
    </row>
    <row r="11191" spans="2:6" ht="16.5" thickBot="1" x14ac:dyDescent="0.3">
      <c r="B11191" s="304">
        <v>46283</v>
      </c>
      <c r="C11191" s="15" t="s">
        <v>220</v>
      </c>
      <c r="D11191" s="305" t="s">
        <v>656</v>
      </c>
      <c r="E11191" s="17">
        <v>2</v>
      </c>
      <c r="F11191" s="18">
        <v>11</v>
      </c>
    </row>
    <row r="11192" spans="2:6" ht="16.5" thickBot="1" x14ac:dyDescent="0.3">
      <c r="B11192" s="304">
        <v>46283</v>
      </c>
      <c r="C11192" s="15" t="s">
        <v>221</v>
      </c>
      <c r="D11192" s="305" t="s">
        <v>477</v>
      </c>
      <c r="E11192" s="17">
        <v>1</v>
      </c>
      <c r="F11192" s="18">
        <v>6</v>
      </c>
    </row>
    <row r="11193" spans="2:6" ht="16.5" thickBot="1" x14ac:dyDescent="0.3">
      <c r="B11193" s="304">
        <v>46283</v>
      </c>
      <c r="C11193" s="15" t="s">
        <v>225</v>
      </c>
      <c r="D11193" s="305" t="s">
        <v>481</v>
      </c>
      <c r="E11193" s="17">
        <v>1</v>
      </c>
      <c r="F11193" s="18">
        <v>6.3</v>
      </c>
    </row>
    <row r="11194" spans="2:6" ht="16.5" thickBot="1" x14ac:dyDescent="0.3">
      <c r="B11194" s="304">
        <v>46283</v>
      </c>
      <c r="C11194" s="15" t="s">
        <v>231</v>
      </c>
      <c r="D11194" s="305" t="s">
        <v>487</v>
      </c>
      <c r="E11194" s="17">
        <v>1</v>
      </c>
      <c r="F11194" s="18">
        <v>6.8</v>
      </c>
    </row>
    <row r="11195" spans="2:6" ht="16.5" thickBot="1" x14ac:dyDescent="0.3">
      <c r="B11195" s="304">
        <v>46283</v>
      </c>
      <c r="C11195" s="15" t="s">
        <v>113</v>
      </c>
      <c r="D11195" s="305" t="s">
        <v>645</v>
      </c>
      <c r="E11195" s="17">
        <v>1</v>
      </c>
      <c r="F11195" s="18">
        <v>8</v>
      </c>
    </row>
    <row r="11196" spans="2:6" ht="32.25" thickBot="1" x14ac:dyDescent="0.3">
      <c r="B11196" s="304">
        <v>46283</v>
      </c>
      <c r="C11196" s="15">
        <v>10198</v>
      </c>
      <c r="D11196" s="305" t="s">
        <v>741</v>
      </c>
      <c r="E11196" s="17">
        <v>1</v>
      </c>
      <c r="F11196" s="18">
        <v>8.9</v>
      </c>
    </row>
    <row r="11197" spans="2:6" ht="16.5" thickBot="1" x14ac:dyDescent="0.3">
      <c r="B11197" s="304">
        <v>46283</v>
      </c>
      <c r="C11197" s="15">
        <v>10227</v>
      </c>
      <c r="D11197" s="305" t="s">
        <v>345</v>
      </c>
      <c r="E11197" s="17">
        <v>1</v>
      </c>
      <c r="F11197" s="18">
        <v>9</v>
      </c>
    </row>
    <row r="11198" spans="2:6" ht="16.5" thickBot="1" x14ac:dyDescent="0.3">
      <c r="B11198" s="304">
        <v>46283</v>
      </c>
      <c r="C11198" s="15" t="s">
        <v>123</v>
      </c>
      <c r="D11198" s="305" t="s">
        <v>651</v>
      </c>
      <c r="E11198" s="17">
        <v>3</v>
      </c>
      <c r="F11198" s="18">
        <v>16.5</v>
      </c>
    </row>
    <row r="11199" spans="2:6" ht="16.5" thickBot="1" x14ac:dyDescent="0.3">
      <c r="B11199" s="304">
        <v>46283</v>
      </c>
      <c r="C11199" s="15" t="s">
        <v>144</v>
      </c>
      <c r="D11199" s="305" t="s">
        <v>400</v>
      </c>
      <c r="E11199" s="17">
        <v>1</v>
      </c>
      <c r="F11199" s="18">
        <v>5</v>
      </c>
    </row>
    <row r="11200" spans="2:6" ht="16.5" thickBot="1" x14ac:dyDescent="0.3">
      <c r="B11200" s="304">
        <v>46283</v>
      </c>
      <c r="C11200" s="15">
        <v>10</v>
      </c>
      <c r="D11200" s="305" t="s">
        <v>700</v>
      </c>
      <c r="E11200" s="17">
        <v>1</v>
      </c>
      <c r="F11200" s="18">
        <v>1</v>
      </c>
    </row>
    <row r="11201" spans="2:6" ht="16.5" thickBot="1" x14ac:dyDescent="0.3">
      <c r="B11201" s="304">
        <v>46283</v>
      </c>
      <c r="C11201" s="15">
        <v>10009</v>
      </c>
      <c r="D11201" s="305" t="s">
        <v>660</v>
      </c>
      <c r="E11201" s="17">
        <v>1</v>
      </c>
      <c r="F11201" s="18">
        <v>1.5</v>
      </c>
    </row>
    <row r="11202" spans="2:6" ht="15.75" x14ac:dyDescent="0.25">
      <c r="B11202" s="306">
        <v>46283</v>
      </c>
      <c r="C11202" s="23">
        <v>923</v>
      </c>
      <c r="D11202" s="307" t="s">
        <v>9931</v>
      </c>
      <c r="E11202" s="25">
        <v>2</v>
      </c>
      <c r="F11202" s="26">
        <v>3</v>
      </c>
    </row>
    <row r="11203" spans="2:6" ht="16.5" thickBot="1" x14ac:dyDescent="0.3">
      <c r="B11203" s="304">
        <v>46283</v>
      </c>
      <c r="C11203" s="15" t="s">
        <v>103</v>
      </c>
      <c r="D11203" s="305" t="s">
        <v>653</v>
      </c>
      <c r="E11203" s="17">
        <v>1</v>
      </c>
      <c r="F11203" s="18">
        <v>5.8</v>
      </c>
    </row>
    <row r="11204" spans="2:6" ht="16.5" thickBot="1" x14ac:dyDescent="0.3">
      <c r="B11204" s="304">
        <v>46283</v>
      </c>
      <c r="C11204" s="15" t="s">
        <v>110</v>
      </c>
      <c r="D11204" s="305" t="s">
        <v>667</v>
      </c>
      <c r="E11204" s="17">
        <v>1</v>
      </c>
      <c r="F11204" s="18">
        <v>5.8</v>
      </c>
    </row>
    <row r="11205" spans="2:6" ht="16.5" thickBot="1" x14ac:dyDescent="0.3">
      <c r="B11205" s="304">
        <v>46283</v>
      </c>
      <c r="C11205" s="15" t="s">
        <v>115</v>
      </c>
      <c r="D11205" s="305" t="s">
        <v>640</v>
      </c>
      <c r="E11205" s="17">
        <v>2</v>
      </c>
      <c r="F11205" s="18">
        <v>11.6</v>
      </c>
    </row>
    <row r="11206" spans="2:6" ht="16.5" thickBot="1" x14ac:dyDescent="0.3">
      <c r="B11206" s="304">
        <v>46283</v>
      </c>
      <c r="C11206" s="15" t="s">
        <v>132</v>
      </c>
      <c r="D11206" s="305" t="s">
        <v>388</v>
      </c>
      <c r="E11206" s="17">
        <v>1</v>
      </c>
      <c r="F11206" s="18">
        <v>5.8</v>
      </c>
    </row>
    <row r="11207" spans="2:6" ht="16.5" thickBot="1" x14ac:dyDescent="0.3">
      <c r="B11207" s="304">
        <v>46283</v>
      </c>
      <c r="C11207" s="15" t="s">
        <v>136</v>
      </c>
      <c r="D11207" s="305" t="s">
        <v>726</v>
      </c>
      <c r="E11207" s="17">
        <v>1</v>
      </c>
      <c r="F11207" s="18">
        <v>5.2</v>
      </c>
    </row>
    <row r="11208" spans="2:6" ht="16.5" thickBot="1" x14ac:dyDescent="0.3">
      <c r="B11208" s="304">
        <v>46283</v>
      </c>
      <c r="C11208" s="15" t="s">
        <v>138</v>
      </c>
      <c r="D11208" s="305" t="s">
        <v>394</v>
      </c>
      <c r="E11208" s="17">
        <v>2</v>
      </c>
      <c r="F11208" s="18">
        <v>11</v>
      </c>
    </row>
    <row r="11209" spans="2:6" ht="16.5" thickBot="1" x14ac:dyDescent="0.3">
      <c r="B11209" s="304">
        <v>46283</v>
      </c>
      <c r="C11209" s="15" t="s">
        <v>150</v>
      </c>
      <c r="D11209" s="305" t="s">
        <v>406</v>
      </c>
      <c r="E11209" s="17">
        <v>2</v>
      </c>
      <c r="F11209" s="18">
        <v>11</v>
      </c>
    </row>
    <row r="11210" spans="2:6" ht="16.5" thickBot="1" x14ac:dyDescent="0.3">
      <c r="B11210" s="304">
        <v>46283</v>
      </c>
      <c r="C11210" s="15" t="s">
        <v>157</v>
      </c>
      <c r="D11210" s="305" t="s">
        <v>413</v>
      </c>
      <c r="E11210" s="17">
        <v>2</v>
      </c>
      <c r="F11210" s="18">
        <v>13</v>
      </c>
    </row>
    <row r="11211" spans="2:6" ht="16.5" thickBot="1" x14ac:dyDescent="0.3">
      <c r="B11211" s="304">
        <v>46283</v>
      </c>
      <c r="C11211" s="15" t="s">
        <v>159</v>
      </c>
      <c r="D11211" s="305" t="s">
        <v>733</v>
      </c>
      <c r="E11211" s="17">
        <v>1</v>
      </c>
      <c r="F11211" s="18">
        <v>5.5</v>
      </c>
    </row>
    <row r="11212" spans="2:6" ht="16.5" thickBot="1" x14ac:dyDescent="0.3">
      <c r="B11212" s="304">
        <v>46283</v>
      </c>
      <c r="C11212" s="15" t="s">
        <v>160</v>
      </c>
      <c r="D11212" s="305" t="s">
        <v>416</v>
      </c>
      <c r="E11212" s="17">
        <v>1</v>
      </c>
      <c r="F11212" s="18">
        <v>5.8</v>
      </c>
    </row>
    <row r="11213" spans="2:6" ht="16.5" thickBot="1" x14ac:dyDescent="0.3">
      <c r="B11213" s="304">
        <v>46283</v>
      </c>
      <c r="C11213" s="15" t="s">
        <v>165</v>
      </c>
      <c r="D11213" s="305" t="s">
        <v>421</v>
      </c>
      <c r="E11213" s="17">
        <v>1</v>
      </c>
      <c r="F11213" s="18">
        <v>6.5</v>
      </c>
    </row>
    <row r="11214" spans="2:6" ht="16.5" thickBot="1" x14ac:dyDescent="0.3">
      <c r="B11214" s="304">
        <v>46283</v>
      </c>
      <c r="C11214" s="15" t="s">
        <v>169</v>
      </c>
      <c r="D11214" s="305" t="s">
        <v>425</v>
      </c>
      <c r="E11214" s="17">
        <v>3</v>
      </c>
      <c r="F11214" s="18">
        <v>18.899999999999999</v>
      </c>
    </row>
    <row r="11215" spans="2:6" ht="16.5" thickBot="1" x14ac:dyDescent="0.3">
      <c r="B11215" s="304">
        <v>46283</v>
      </c>
      <c r="C11215" s="15" t="s">
        <v>175</v>
      </c>
      <c r="D11215" s="305" t="s">
        <v>431</v>
      </c>
      <c r="E11215" s="17">
        <v>1</v>
      </c>
      <c r="F11215" s="18">
        <v>5.8</v>
      </c>
    </row>
    <row r="11216" spans="2:6" ht="16.5" thickBot="1" x14ac:dyDescent="0.3">
      <c r="B11216" s="304">
        <v>46283</v>
      </c>
      <c r="C11216" s="15" t="s">
        <v>179</v>
      </c>
      <c r="D11216" s="305" t="s">
        <v>712</v>
      </c>
      <c r="E11216" s="17">
        <v>1</v>
      </c>
      <c r="F11216" s="18">
        <v>5.5</v>
      </c>
    </row>
    <row r="11217" spans="2:6" ht="16.5" thickBot="1" x14ac:dyDescent="0.3">
      <c r="B11217" s="304">
        <v>46283</v>
      </c>
      <c r="C11217" s="15" t="s">
        <v>182</v>
      </c>
      <c r="D11217" s="305" t="s">
        <v>711</v>
      </c>
      <c r="E11217" s="17">
        <v>2</v>
      </c>
      <c r="F11217" s="18">
        <v>11</v>
      </c>
    </row>
    <row r="11218" spans="2:6" ht="16.5" thickBot="1" x14ac:dyDescent="0.3">
      <c r="B11218" s="304">
        <v>46283</v>
      </c>
      <c r="C11218" s="15" t="s">
        <v>191</v>
      </c>
      <c r="D11218" s="305" t="s">
        <v>447</v>
      </c>
      <c r="E11218" s="17">
        <v>1</v>
      </c>
      <c r="F11218" s="18">
        <v>5.5</v>
      </c>
    </row>
    <row r="11219" spans="2:6" ht="16.5" thickBot="1" x14ac:dyDescent="0.3">
      <c r="B11219" s="304">
        <v>46283</v>
      </c>
      <c r="C11219" s="15" t="s">
        <v>192</v>
      </c>
      <c r="D11219" s="305" t="s">
        <v>448</v>
      </c>
      <c r="E11219" s="17">
        <v>1</v>
      </c>
      <c r="F11219" s="18">
        <v>5.5</v>
      </c>
    </row>
    <row r="11220" spans="2:6" ht="16.5" thickBot="1" x14ac:dyDescent="0.3">
      <c r="B11220" s="304">
        <v>46283</v>
      </c>
      <c r="C11220" s="15" t="s">
        <v>195</v>
      </c>
      <c r="D11220" s="305" t="s">
        <v>451</v>
      </c>
      <c r="E11220" s="17">
        <v>11</v>
      </c>
      <c r="F11220" s="18">
        <v>63.8</v>
      </c>
    </row>
    <row r="11221" spans="2:6" ht="16.5" thickBot="1" x14ac:dyDescent="0.3">
      <c r="B11221" s="304">
        <v>46283</v>
      </c>
      <c r="C11221" s="15" t="s">
        <v>196</v>
      </c>
      <c r="D11221" s="305" t="s">
        <v>692</v>
      </c>
      <c r="E11221" s="17">
        <v>1</v>
      </c>
      <c r="F11221" s="18">
        <v>6.5</v>
      </c>
    </row>
    <row r="11222" spans="2:6" ht="16.5" thickBot="1" x14ac:dyDescent="0.3">
      <c r="B11222" s="304">
        <v>46283</v>
      </c>
      <c r="C11222" s="15" t="s">
        <v>201</v>
      </c>
      <c r="D11222" s="305" t="s">
        <v>664</v>
      </c>
      <c r="E11222" s="17">
        <v>1</v>
      </c>
      <c r="F11222" s="18">
        <v>5.8</v>
      </c>
    </row>
    <row r="11223" spans="2:6" ht="16.5" thickBot="1" x14ac:dyDescent="0.3">
      <c r="B11223" s="304">
        <v>46283</v>
      </c>
      <c r="C11223" s="15" t="s">
        <v>205</v>
      </c>
      <c r="D11223" s="305" t="s">
        <v>461</v>
      </c>
      <c r="E11223" s="17">
        <v>2</v>
      </c>
      <c r="F11223" s="18">
        <v>11.4</v>
      </c>
    </row>
    <row r="11224" spans="2:6" ht="32.25" thickBot="1" x14ac:dyDescent="0.3">
      <c r="B11224" s="304">
        <v>46283</v>
      </c>
      <c r="C11224" s="15" t="s">
        <v>207</v>
      </c>
      <c r="D11224" s="305" t="s">
        <v>463</v>
      </c>
      <c r="E11224" s="17">
        <v>2</v>
      </c>
      <c r="F11224" s="18">
        <v>6</v>
      </c>
    </row>
    <row r="11225" spans="2:6" ht="16.5" thickBot="1" x14ac:dyDescent="0.3">
      <c r="B11225" s="304">
        <v>46283</v>
      </c>
      <c r="C11225" s="15" t="s">
        <v>213</v>
      </c>
      <c r="D11225" s="305" t="s">
        <v>469</v>
      </c>
      <c r="E11225" s="17">
        <v>1</v>
      </c>
      <c r="F11225" s="18">
        <v>5.8</v>
      </c>
    </row>
    <row r="11226" spans="2:6" ht="16.5" thickBot="1" x14ac:dyDescent="0.3">
      <c r="B11226" s="304">
        <v>46283</v>
      </c>
      <c r="C11226" s="15" t="s">
        <v>215</v>
      </c>
      <c r="D11226" s="305" t="s">
        <v>471</v>
      </c>
      <c r="E11226" s="17">
        <v>4</v>
      </c>
      <c r="F11226" s="18">
        <v>27.2</v>
      </c>
    </row>
    <row r="11227" spans="2:6" ht="16.5" thickBot="1" x14ac:dyDescent="0.3">
      <c r="B11227" s="304">
        <v>46283</v>
      </c>
      <c r="C11227" s="15" t="s">
        <v>216</v>
      </c>
      <c r="D11227" s="305" t="s">
        <v>472</v>
      </c>
      <c r="E11227" s="17">
        <v>1</v>
      </c>
      <c r="F11227" s="18">
        <v>6.3</v>
      </c>
    </row>
    <row r="11228" spans="2:6" ht="16.5" thickBot="1" x14ac:dyDescent="0.3">
      <c r="B11228" s="304">
        <v>46283</v>
      </c>
      <c r="C11228" s="15" t="s">
        <v>219</v>
      </c>
      <c r="D11228" s="305" t="s">
        <v>475</v>
      </c>
      <c r="E11228" s="17">
        <v>10</v>
      </c>
      <c r="F11228" s="18">
        <v>63</v>
      </c>
    </row>
    <row r="11229" spans="2:6" ht="16.5" thickBot="1" x14ac:dyDescent="0.3">
      <c r="B11229" s="304">
        <v>46283</v>
      </c>
      <c r="C11229" s="15" t="s">
        <v>220</v>
      </c>
      <c r="D11229" s="305" t="s">
        <v>656</v>
      </c>
      <c r="E11229" s="17">
        <v>2</v>
      </c>
      <c r="F11229" s="18">
        <v>11</v>
      </c>
    </row>
    <row r="11230" spans="2:6" ht="16.5" thickBot="1" x14ac:dyDescent="0.3">
      <c r="B11230" s="304">
        <v>46283</v>
      </c>
      <c r="C11230" s="15" t="s">
        <v>225</v>
      </c>
      <c r="D11230" s="305" t="s">
        <v>481</v>
      </c>
      <c r="E11230" s="17">
        <v>2</v>
      </c>
      <c r="F11230" s="18">
        <v>12.6</v>
      </c>
    </row>
    <row r="11231" spans="2:6" ht="16.5" thickBot="1" x14ac:dyDescent="0.3">
      <c r="B11231" s="304">
        <v>46283</v>
      </c>
      <c r="C11231" s="15" t="s">
        <v>227</v>
      </c>
      <c r="D11231" s="305" t="s">
        <v>483</v>
      </c>
      <c r="E11231" s="17">
        <v>1</v>
      </c>
      <c r="F11231" s="18">
        <v>6.5</v>
      </c>
    </row>
    <row r="11232" spans="2:6" ht="16.5" thickBot="1" x14ac:dyDescent="0.3">
      <c r="B11232" s="304">
        <v>46283</v>
      </c>
      <c r="C11232" s="15" t="s">
        <v>231</v>
      </c>
      <c r="D11232" s="305" t="s">
        <v>487</v>
      </c>
      <c r="E11232" s="17">
        <v>3</v>
      </c>
      <c r="F11232" s="18">
        <v>20.399999999999999</v>
      </c>
    </row>
    <row r="11233" spans="2:6" ht="16.5" thickBot="1" x14ac:dyDescent="0.3">
      <c r="B11233" s="304">
        <v>46283</v>
      </c>
      <c r="C11233" s="15" t="s">
        <v>197</v>
      </c>
      <c r="D11233" s="305" t="s">
        <v>684</v>
      </c>
      <c r="E11233" s="17">
        <v>1</v>
      </c>
      <c r="F11233" s="18">
        <v>8</v>
      </c>
    </row>
    <row r="11234" spans="2:6" ht="16.5" thickBot="1" x14ac:dyDescent="0.3">
      <c r="B11234" s="304">
        <v>46283</v>
      </c>
      <c r="C11234" s="15" t="s">
        <v>200</v>
      </c>
      <c r="D11234" s="305" t="s">
        <v>646</v>
      </c>
      <c r="E11234" s="17">
        <v>1</v>
      </c>
      <c r="F11234" s="18">
        <v>8</v>
      </c>
    </row>
    <row r="11235" spans="2:6" ht="16.5" thickBot="1" x14ac:dyDescent="0.3">
      <c r="B11235" s="304">
        <v>46283</v>
      </c>
      <c r="C11235" s="15">
        <v>10227</v>
      </c>
      <c r="D11235" s="305" t="s">
        <v>345</v>
      </c>
      <c r="E11235" s="17">
        <v>1</v>
      </c>
      <c r="F11235" s="18">
        <v>9</v>
      </c>
    </row>
    <row r="11236" spans="2:6" ht="16.5" thickBot="1" x14ac:dyDescent="0.3">
      <c r="B11236" s="304">
        <v>46283</v>
      </c>
      <c r="C11236" s="15" t="s">
        <v>116</v>
      </c>
      <c r="D11236" s="305" t="s">
        <v>665</v>
      </c>
      <c r="E11236" s="17">
        <v>1</v>
      </c>
      <c r="F11236" s="18">
        <v>5.5</v>
      </c>
    </row>
    <row r="11237" spans="2:6" ht="16.5" thickBot="1" x14ac:dyDescent="0.3">
      <c r="B11237" s="304">
        <v>46283</v>
      </c>
      <c r="C11237" s="15" t="s">
        <v>118</v>
      </c>
      <c r="D11237" s="305" t="s">
        <v>649</v>
      </c>
      <c r="E11237" s="17">
        <v>1</v>
      </c>
      <c r="F11237" s="18">
        <v>5.5</v>
      </c>
    </row>
    <row r="11238" spans="2:6" ht="16.5" thickBot="1" x14ac:dyDescent="0.3">
      <c r="B11238" s="304">
        <v>46283</v>
      </c>
      <c r="C11238" s="15" t="s">
        <v>119</v>
      </c>
      <c r="D11238" s="305" t="s">
        <v>657</v>
      </c>
      <c r="E11238" s="17">
        <v>1</v>
      </c>
      <c r="F11238" s="18">
        <v>5.5</v>
      </c>
    </row>
    <row r="11239" spans="2:6" ht="16.5" thickBot="1" x14ac:dyDescent="0.3">
      <c r="B11239" s="304">
        <v>46283</v>
      </c>
      <c r="C11239" s="15">
        <v>10</v>
      </c>
      <c r="D11239" s="305" t="s">
        <v>700</v>
      </c>
      <c r="E11239" s="17">
        <v>2</v>
      </c>
      <c r="F11239" s="18">
        <v>2</v>
      </c>
    </row>
    <row r="11240" spans="2:6" ht="16.5" thickBot="1" x14ac:dyDescent="0.3">
      <c r="B11240" s="304">
        <v>46283</v>
      </c>
      <c r="C11240" s="15">
        <v>10009</v>
      </c>
      <c r="D11240" s="305" t="s">
        <v>660</v>
      </c>
      <c r="E11240" s="17">
        <v>1</v>
      </c>
      <c r="F11240" s="18">
        <v>1.5</v>
      </c>
    </row>
    <row r="11241" spans="2:6" ht="16.5" thickBot="1" x14ac:dyDescent="0.3">
      <c r="B11241" s="304">
        <v>46283</v>
      </c>
      <c r="C11241" s="15">
        <v>10194</v>
      </c>
      <c r="D11241" s="305" t="s">
        <v>730</v>
      </c>
      <c r="E11241" s="17">
        <v>1</v>
      </c>
      <c r="F11241" s="18">
        <v>1.7</v>
      </c>
    </row>
    <row r="11242" spans="2:6" ht="15.75" x14ac:dyDescent="0.25">
      <c r="B11242" s="306">
        <v>46283</v>
      </c>
      <c r="C11242" s="23">
        <v>923</v>
      </c>
      <c r="D11242" s="307" t="s">
        <v>9931</v>
      </c>
      <c r="E11242" s="25">
        <v>2</v>
      </c>
      <c r="F11242" s="26">
        <v>3</v>
      </c>
    </row>
    <row r="11243" spans="2:6" ht="16.5" thickBot="1" x14ac:dyDescent="0.3">
      <c r="B11243" s="304">
        <v>46284</v>
      </c>
      <c r="C11243" s="15" t="s">
        <v>103</v>
      </c>
      <c r="D11243" s="305" t="s">
        <v>653</v>
      </c>
      <c r="E11243" s="17">
        <v>1</v>
      </c>
      <c r="F11243" s="18">
        <v>5.8</v>
      </c>
    </row>
    <row r="11244" spans="2:6" ht="16.5" thickBot="1" x14ac:dyDescent="0.3">
      <c r="B11244" s="304">
        <v>46284</v>
      </c>
      <c r="C11244" s="15" t="s">
        <v>111</v>
      </c>
      <c r="D11244" s="305" t="s">
        <v>367</v>
      </c>
      <c r="E11244" s="17">
        <v>2</v>
      </c>
      <c r="F11244" s="18">
        <v>11.6</v>
      </c>
    </row>
    <row r="11245" spans="2:6" ht="16.5" thickBot="1" x14ac:dyDescent="0.3">
      <c r="B11245" s="304">
        <v>46284</v>
      </c>
      <c r="C11245" s="15" t="s">
        <v>115</v>
      </c>
      <c r="D11245" s="305" t="s">
        <v>640</v>
      </c>
      <c r="E11245" s="17">
        <v>1</v>
      </c>
      <c r="F11245" s="18">
        <v>5.8</v>
      </c>
    </row>
    <row r="11246" spans="2:6" ht="16.5" thickBot="1" x14ac:dyDescent="0.3">
      <c r="B11246" s="304">
        <v>46284</v>
      </c>
      <c r="C11246" s="15" t="s">
        <v>130</v>
      </c>
      <c r="D11246" s="305" t="s">
        <v>386</v>
      </c>
      <c r="E11246" s="17">
        <v>5</v>
      </c>
      <c r="F11246" s="18">
        <v>29</v>
      </c>
    </row>
    <row r="11247" spans="2:6" ht="16.5" thickBot="1" x14ac:dyDescent="0.3">
      <c r="B11247" s="304">
        <v>46284</v>
      </c>
      <c r="C11247" s="15" t="s">
        <v>132</v>
      </c>
      <c r="D11247" s="305" t="s">
        <v>388</v>
      </c>
      <c r="E11247" s="17">
        <v>4</v>
      </c>
      <c r="F11247" s="18">
        <v>23.2</v>
      </c>
    </row>
    <row r="11248" spans="2:6" ht="16.5" thickBot="1" x14ac:dyDescent="0.3">
      <c r="B11248" s="304">
        <v>46284</v>
      </c>
      <c r="C11248" s="15" t="s">
        <v>138</v>
      </c>
      <c r="D11248" s="305" t="s">
        <v>394</v>
      </c>
      <c r="E11248" s="17">
        <v>1</v>
      </c>
      <c r="F11248" s="18">
        <v>5.5</v>
      </c>
    </row>
    <row r="11249" spans="2:6" ht="16.5" thickBot="1" x14ac:dyDescent="0.3">
      <c r="B11249" s="304">
        <v>46284</v>
      </c>
      <c r="C11249" s="15" t="s">
        <v>157</v>
      </c>
      <c r="D11249" s="305" t="s">
        <v>413</v>
      </c>
      <c r="E11249" s="17">
        <v>3</v>
      </c>
      <c r="F11249" s="18">
        <v>19.5</v>
      </c>
    </row>
    <row r="11250" spans="2:6" ht="16.5" thickBot="1" x14ac:dyDescent="0.3">
      <c r="B11250" s="304">
        <v>46284</v>
      </c>
      <c r="C11250" s="15" t="s">
        <v>160</v>
      </c>
      <c r="D11250" s="305" t="s">
        <v>416</v>
      </c>
      <c r="E11250" s="17">
        <v>1</v>
      </c>
      <c r="F11250" s="18">
        <v>5.8</v>
      </c>
    </row>
    <row r="11251" spans="2:6" ht="16.5" thickBot="1" x14ac:dyDescent="0.3">
      <c r="B11251" s="304">
        <v>46284</v>
      </c>
      <c r="C11251" s="15" t="s">
        <v>169</v>
      </c>
      <c r="D11251" s="305" t="s">
        <v>425</v>
      </c>
      <c r="E11251" s="17">
        <v>1</v>
      </c>
      <c r="F11251" s="18">
        <v>6.3</v>
      </c>
    </row>
    <row r="11252" spans="2:6" ht="16.5" thickBot="1" x14ac:dyDescent="0.3">
      <c r="B11252" s="304">
        <v>46284</v>
      </c>
      <c r="C11252" s="15" t="s">
        <v>170</v>
      </c>
      <c r="D11252" s="305" t="s">
        <v>676</v>
      </c>
      <c r="E11252" s="17">
        <v>2</v>
      </c>
      <c r="F11252" s="18">
        <v>11</v>
      </c>
    </row>
    <row r="11253" spans="2:6" ht="16.5" thickBot="1" x14ac:dyDescent="0.3">
      <c r="B11253" s="304">
        <v>46284</v>
      </c>
      <c r="C11253" s="15" t="s">
        <v>171</v>
      </c>
      <c r="D11253" s="305" t="s">
        <v>670</v>
      </c>
      <c r="E11253" s="17">
        <v>1</v>
      </c>
      <c r="F11253" s="18">
        <v>6</v>
      </c>
    </row>
    <row r="11254" spans="2:6" ht="16.5" thickBot="1" x14ac:dyDescent="0.3">
      <c r="B11254" s="304">
        <v>46284</v>
      </c>
      <c r="C11254" s="15" t="s">
        <v>172</v>
      </c>
      <c r="D11254" s="305" t="s">
        <v>643</v>
      </c>
      <c r="E11254" s="17">
        <v>3</v>
      </c>
      <c r="F11254" s="18">
        <v>17.100000000000001</v>
      </c>
    </row>
    <row r="11255" spans="2:6" ht="16.5" thickBot="1" x14ac:dyDescent="0.3">
      <c r="B11255" s="304">
        <v>46284</v>
      </c>
      <c r="C11255" s="15" t="s">
        <v>179</v>
      </c>
      <c r="D11255" s="305" t="s">
        <v>712</v>
      </c>
      <c r="E11255" s="17">
        <v>1</v>
      </c>
      <c r="F11255" s="18">
        <v>5.5</v>
      </c>
    </row>
    <row r="11256" spans="2:6" ht="16.5" thickBot="1" x14ac:dyDescent="0.3">
      <c r="B11256" s="304">
        <v>46284</v>
      </c>
      <c r="C11256" s="15" t="s">
        <v>182</v>
      </c>
      <c r="D11256" s="305" t="s">
        <v>711</v>
      </c>
      <c r="E11256" s="17">
        <v>1</v>
      </c>
      <c r="F11256" s="18">
        <v>5.5</v>
      </c>
    </row>
    <row r="11257" spans="2:6" ht="16.5" thickBot="1" x14ac:dyDescent="0.3">
      <c r="B11257" s="304">
        <v>46284</v>
      </c>
      <c r="C11257" s="15" t="s">
        <v>183</v>
      </c>
      <c r="D11257" s="305" t="s">
        <v>439</v>
      </c>
      <c r="E11257" s="17">
        <v>4</v>
      </c>
      <c r="F11257" s="18">
        <v>22</v>
      </c>
    </row>
    <row r="11258" spans="2:6" ht="16.5" thickBot="1" x14ac:dyDescent="0.3">
      <c r="B11258" s="304">
        <v>46284</v>
      </c>
      <c r="C11258" s="15" t="s">
        <v>187</v>
      </c>
      <c r="D11258" s="305" t="s">
        <v>443</v>
      </c>
      <c r="E11258" s="17">
        <v>1</v>
      </c>
      <c r="F11258" s="18">
        <v>5.5</v>
      </c>
    </row>
    <row r="11259" spans="2:6" ht="16.5" thickBot="1" x14ac:dyDescent="0.3">
      <c r="B11259" s="304">
        <v>46284</v>
      </c>
      <c r="C11259" s="15" t="s">
        <v>191</v>
      </c>
      <c r="D11259" s="305" t="s">
        <v>447</v>
      </c>
      <c r="E11259" s="17">
        <v>1</v>
      </c>
      <c r="F11259" s="18">
        <v>5.5</v>
      </c>
    </row>
    <row r="11260" spans="2:6" ht="16.5" thickBot="1" x14ac:dyDescent="0.3">
      <c r="B11260" s="304">
        <v>46284</v>
      </c>
      <c r="C11260" s="15" t="s">
        <v>194</v>
      </c>
      <c r="D11260" s="305" t="s">
        <v>450</v>
      </c>
      <c r="E11260" s="17">
        <v>2</v>
      </c>
      <c r="F11260" s="18">
        <v>13.6</v>
      </c>
    </row>
    <row r="11261" spans="2:6" ht="16.5" thickBot="1" x14ac:dyDescent="0.3">
      <c r="B11261" s="304">
        <v>46284</v>
      </c>
      <c r="C11261" s="15" t="s">
        <v>195</v>
      </c>
      <c r="D11261" s="305" t="s">
        <v>451</v>
      </c>
      <c r="E11261" s="17">
        <v>7</v>
      </c>
      <c r="F11261" s="18">
        <v>40.6</v>
      </c>
    </row>
    <row r="11262" spans="2:6" ht="16.5" thickBot="1" x14ac:dyDescent="0.3">
      <c r="B11262" s="304">
        <v>46284</v>
      </c>
      <c r="C11262" s="15" t="s">
        <v>201</v>
      </c>
      <c r="D11262" s="305" t="s">
        <v>664</v>
      </c>
      <c r="E11262" s="17">
        <v>3</v>
      </c>
      <c r="F11262" s="18">
        <v>17.399999999999999</v>
      </c>
    </row>
    <row r="11263" spans="2:6" ht="16.5" thickBot="1" x14ac:dyDescent="0.3">
      <c r="B11263" s="304">
        <v>46284</v>
      </c>
      <c r="C11263" s="15" t="s">
        <v>205</v>
      </c>
      <c r="D11263" s="305" t="s">
        <v>461</v>
      </c>
      <c r="E11263" s="17">
        <v>2</v>
      </c>
      <c r="F11263" s="18">
        <v>11.4</v>
      </c>
    </row>
    <row r="11264" spans="2:6" ht="16.5" thickBot="1" x14ac:dyDescent="0.3">
      <c r="B11264" s="304">
        <v>46284</v>
      </c>
      <c r="C11264" s="15" t="s">
        <v>215</v>
      </c>
      <c r="D11264" s="305" t="s">
        <v>471</v>
      </c>
      <c r="E11264" s="17">
        <v>4</v>
      </c>
      <c r="F11264" s="18">
        <v>27.2</v>
      </c>
    </row>
    <row r="11265" spans="2:6" ht="16.5" thickBot="1" x14ac:dyDescent="0.3">
      <c r="B11265" s="304">
        <v>46284</v>
      </c>
      <c r="C11265" s="15" t="s">
        <v>220</v>
      </c>
      <c r="D11265" s="305" t="s">
        <v>656</v>
      </c>
      <c r="E11265" s="17">
        <v>2</v>
      </c>
      <c r="F11265" s="18">
        <v>11</v>
      </c>
    </row>
    <row r="11266" spans="2:6" ht="16.5" thickBot="1" x14ac:dyDescent="0.3">
      <c r="B11266" s="304">
        <v>46284</v>
      </c>
      <c r="C11266" s="15" t="s">
        <v>225</v>
      </c>
      <c r="D11266" s="305" t="s">
        <v>481</v>
      </c>
      <c r="E11266" s="17">
        <v>1</v>
      </c>
      <c r="F11266" s="18">
        <v>6.3</v>
      </c>
    </row>
    <row r="11267" spans="2:6" ht="16.5" thickBot="1" x14ac:dyDescent="0.3">
      <c r="B11267" s="304">
        <v>46284</v>
      </c>
      <c r="C11267" s="15" t="s">
        <v>226</v>
      </c>
      <c r="D11267" s="305" t="s">
        <v>482</v>
      </c>
      <c r="E11267" s="17">
        <v>3</v>
      </c>
      <c r="F11267" s="18">
        <v>17.399999999999999</v>
      </c>
    </row>
    <row r="11268" spans="2:6" ht="16.5" thickBot="1" x14ac:dyDescent="0.3">
      <c r="B11268" s="304">
        <v>46284</v>
      </c>
      <c r="C11268" s="15" t="s">
        <v>231</v>
      </c>
      <c r="D11268" s="305" t="s">
        <v>487</v>
      </c>
      <c r="E11268" s="17">
        <v>5</v>
      </c>
      <c r="F11268" s="18">
        <v>34</v>
      </c>
    </row>
    <row r="11269" spans="2:6" ht="16.5" thickBot="1" x14ac:dyDescent="0.3">
      <c r="B11269" s="304">
        <v>46284</v>
      </c>
      <c r="C11269" s="15" t="s">
        <v>232</v>
      </c>
      <c r="D11269" s="305" t="s">
        <v>488</v>
      </c>
      <c r="E11269" s="17">
        <v>1</v>
      </c>
      <c r="F11269" s="18">
        <v>5.8</v>
      </c>
    </row>
    <row r="11270" spans="2:6" ht="16.5" thickBot="1" x14ac:dyDescent="0.3">
      <c r="B11270" s="304">
        <v>46284</v>
      </c>
      <c r="C11270" s="15" t="s">
        <v>105</v>
      </c>
      <c r="D11270" s="305" t="s">
        <v>681</v>
      </c>
      <c r="E11270" s="17">
        <v>1</v>
      </c>
      <c r="F11270" s="18">
        <v>10.7</v>
      </c>
    </row>
    <row r="11271" spans="2:6" ht="16.5" thickBot="1" x14ac:dyDescent="0.3">
      <c r="B11271" s="304">
        <v>46284</v>
      </c>
      <c r="C11271" s="15" t="s">
        <v>113</v>
      </c>
      <c r="D11271" s="305" t="s">
        <v>645</v>
      </c>
      <c r="E11271" s="17">
        <v>1</v>
      </c>
      <c r="F11271" s="18">
        <v>8</v>
      </c>
    </row>
    <row r="11272" spans="2:6" ht="16.5" thickBot="1" x14ac:dyDescent="0.3">
      <c r="B11272" s="304">
        <v>46284</v>
      </c>
      <c r="C11272" s="15" t="s">
        <v>199</v>
      </c>
      <c r="D11272" s="305" t="s">
        <v>674</v>
      </c>
      <c r="E11272" s="17">
        <v>1</v>
      </c>
      <c r="F11272" s="18">
        <v>8.3000000000000007</v>
      </c>
    </row>
    <row r="11273" spans="2:6" ht="16.5" thickBot="1" x14ac:dyDescent="0.3">
      <c r="B11273" s="304">
        <v>46284</v>
      </c>
      <c r="C11273" s="15">
        <v>10047</v>
      </c>
      <c r="D11273" s="305" t="s">
        <v>680</v>
      </c>
      <c r="E11273" s="17">
        <v>1</v>
      </c>
      <c r="F11273" s="18">
        <v>7.9</v>
      </c>
    </row>
    <row r="11274" spans="2:6" ht="16.5" thickBot="1" x14ac:dyDescent="0.3">
      <c r="B11274" s="304">
        <v>46284</v>
      </c>
      <c r="C11274" s="15">
        <v>10228</v>
      </c>
      <c r="D11274" s="305" t="s">
        <v>749</v>
      </c>
      <c r="E11274" s="17">
        <v>1</v>
      </c>
      <c r="F11274" s="18">
        <v>9</v>
      </c>
    </row>
    <row r="11275" spans="2:6" ht="16.5" thickBot="1" x14ac:dyDescent="0.3">
      <c r="B11275" s="304">
        <v>46284</v>
      </c>
      <c r="C11275" s="15">
        <v>10230</v>
      </c>
      <c r="D11275" s="305" t="s">
        <v>745</v>
      </c>
      <c r="E11275" s="17">
        <v>1</v>
      </c>
      <c r="F11275" s="18">
        <v>9</v>
      </c>
    </row>
    <row r="11276" spans="2:6" ht="16.5" thickBot="1" x14ac:dyDescent="0.3">
      <c r="B11276" s="304">
        <v>46284</v>
      </c>
      <c r="C11276" s="15" t="s">
        <v>118</v>
      </c>
      <c r="D11276" s="305" t="s">
        <v>649</v>
      </c>
      <c r="E11276" s="17">
        <v>1</v>
      </c>
      <c r="F11276" s="18">
        <v>5.5</v>
      </c>
    </row>
    <row r="11277" spans="2:6" ht="16.5" thickBot="1" x14ac:dyDescent="0.3">
      <c r="B11277" s="304">
        <v>46284</v>
      </c>
      <c r="C11277" s="15" t="s">
        <v>120</v>
      </c>
      <c r="D11277" s="305" t="s">
        <v>693</v>
      </c>
      <c r="E11277" s="17">
        <v>1</v>
      </c>
      <c r="F11277" s="18">
        <v>5.5</v>
      </c>
    </row>
    <row r="11278" spans="2:6" ht="16.5" thickBot="1" x14ac:dyDescent="0.3">
      <c r="B11278" s="304">
        <v>46284</v>
      </c>
      <c r="C11278" s="15" t="s">
        <v>123</v>
      </c>
      <c r="D11278" s="305" t="s">
        <v>651</v>
      </c>
      <c r="E11278" s="17">
        <v>6</v>
      </c>
      <c r="F11278" s="18">
        <v>33</v>
      </c>
    </row>
    <row r="11279" spans="2:6" ht="16.5" thickBot="1" x14ac:dyDescent="0.3">
      <c r="B11279" s="304">
        <v>46284</v>
      </c>
      <c r="C11279" s="15" t="s">
        <v>131</v>
      </c>
      <c r="D11279" s="305" t="s">
        <v>387</v>
      </c>
      <c r="E11279" s="17">
        <v>4</v>
      </c>
      <c r="F11279" s="18">
        <v>22</v>
      </c>
    </row>
    <row r="11280" spans="2:6" ht="16.5" thickBot="1" x14ac:dyDescent="0.3">
      <c r="B11280" s="304">
        <v>46284</v>
      </c>
      <c r="C11280" s="15" t="s">
        <v>134</v>
      </c>
      <c r="D11280" s="305" t="s">
        <v>390</v>
      </c>
      <c r="E11280" s="17">
        <v>2</v>
      </c>
      <c r="F11280" s="18">
        <v>11</v>
      </c>
    </row>
    <row r="11281" spans="2:6" ht="16.5" thickBot="1" x14ac:dyDescent="0.3">
      <c r="B11281" s="304">
        <v>46284</v>
      </c>
      <c r="C11281" s="15" t="s">
        <v>140</v>
      </c>
      <c r="D11281" s="305" t="s">
        <v>396</v>
      </c>
      <c r="E11281" s="17">
        <v>1</v>
      </c>
      <c r="F11281" s="18">
        <v>5</v>
      </c>
    </row>
    <row r="11282" spans="2:6" ht="16.5" thickBot="1" x14ac:dyDescent="0.3">
      <c r="B11282" s="304">
        <v>46284</v>
      </c>
      <c r="C11282" s="15">
        <v>10</v>
      </c>
      <c r="D11282" s="305" t="s">
        <v>700</v>
      </c>
      <c r="E11282" s="17">
        <v>3</v>
      </c>
      <c r="F11282" s="18">
        <v>3</v>
      </c>
    </row>
    <row r="11283" spans="2:6" ht="16.5" thickBot="1" x14ac:dyDescent="0.3">
      <c r="B11283" s="304">
        <v>46284</v>
      </c>
      <c r="C11283" s="15">
        <v>10009</v>
      </c>
      <c r="D11283" s="305" t="s">
        <v>660</v>
      </c>
      <c r="E11283" s="17">
        <v>1</v>
      </c>
      <c r="F11283" s="18">
        <v>1.5</v>
      </c>
    </row>
    <row r="11284" spans="2:6" ht="15.75" x14ac:dyDescent="0.25">
      <c r="B11284" s="306">
        <v>46284</v>
      </c>
      <c r="C11284" s="23">
        <v>923</v>
      </c>
      <c r="D11284" s="307" t="s">
        <v>9931</v>
      </c>
      <c r="E11284" s="25">
        <v>2</v>
      </c>
      <c r="F11284" s="26">
        <v>3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810C1-0F79-E842-B432-8F60D6063A7F}">
  <sheetPr codeName="Foglio18"/>
  <dimension ref="A1:R790"/>
  <sheetViews>
    <sheetView showGridLines="0" topLeftCell="A97" zoomScale="60" zoomScaleNormal="60" workbookViewId="0">
      <selection activeCell="L66" sqref="L66"/>
    </sheetView>
  </sheetViews>
  <sheetFormatPr defaultColWidth="11.42578125" defaultRowHeight="15" x14ac:dyDescent="0.25"/>
  <cols>
    <col min="1" max="1" width="35.140625" bestFit="1" customWidth="1"/>
    <col min="2" max="2" width="21.42578125" bestFit="1" customWidth="1"/>
    <col min="3" max="3" width="13.28515625" bestFit="1" customWidth="1"/>
    <col min="4" max="4" width="11.42578125" bestFit="1" customWidth="1"/>
    <col min="5" max="5" width="41.85546875" bestFit="1" customWidth="1"/>
    <col min="6" max="6" width="26.140625" bestFit="1" customWidth="1"/>
    <col min="7" max="7" width="64" bestFit="1" customWidth="1"/>
    <col min="8" max="8" width="16.42578125" bestFit="1" customWidth="1"/>
    <col min="9" max="9" width="35.140625" bestFit="1" customWidth="1"/>
    <col min="10" max="10" width="18.7109375" bestFit="1" customWidth="1"/>
    <col min="11" max="11" width="32" bestFit="1" customWidth="1"/>
    <col min="12" max="12" width="23.28515625" bestFit="1" customWidth="1"/>
    <col min="13" max="13" width="26.28515625" bestFit="1" customWidth="1"/>
    <col min="14" max="14" width="35.85546875" bestFit="1" customWidth="1"/>
    <col min="15" max="15" width="25.140625" bestFit="1" customWidth="1"/>
    <col min="16" max="16" width="29.140625" bestFit="1" customWidth="1"/>
    <col min="17" max="17" width="13.7109375" bestFit="1" customWidth="1"/>
    <col min="18" max="18" width="49.140625" bestFit="1" customWidth="1"/>
  </cols>
  <sheetData>
    <row r="1" spans="1:18" x14ac:dyDescent="0.25">
      <c r="A1" t="s">
        <v>8932</v>
      </c>
      <c r="B1" s="180" t="s">
        <v>8737</v>
      </c>
      <c r="C1" s="10" t="s">
        <v>253</v>
      </c>
      <c r="D1" s="184" t="s">
        <v>8933</v>
      </c>
      <c r="E1" t="s">
        <v>8934</v>
      </c>
      <c r="F1" t="s">
        <v>8935</v>
      </c>
      <c r="G1" t="s">
        <v>8936</v>
      </c>
      <c r="H1" s="101" t="s">
        <v>20</v>
      </c>
      <c r="I1" t="s">
        <v>8937</v>
      </c>
      <c r="J1" t="s">
        <v>8837</v>
      </c>
      <c r="K1" t="s">
        <v>8938</v>
      </c>
      <c r="L1" t="s">
        <v>8939</v>
      </c>
      <c r="M1" t="s">
        <v>8940</v>
      </c>
      <c r="N1" s="180" t="s">
        <v>8941</v>
      </c>
      <c r="O1" t="s">
        <v>8942</v>
      </c>
      <c r="P1" t="s">
        <v>8943</v>
      </c>
      <c r="Q1" t="s">
        <v>8944</v>
      </c>
      <c r="R1" t="s">
        <v>794</v>
      </c>
    </row>
    <row r="2" spans="1:18" x14ac:dyDescent="0.25">
      <c r="A2" t="s">
        <v>9111</v>
      </c>
      <c r="B2" s="180">
        <v>46233.097222222219</v>
      </c>
      <c r="C2" s="10">
        <v>46233</v>
      </c>
      <c r="D2" s="184">
        <v>9.7222222222222224E-2</v>
      </c>
      <c r="E2">
        <v>20659</v>
      </c>
      <c r="F2" t="s">
        <v>131</v>
      </c>
      <c r="G2" t="s">
        <v>9070</v>
      </c>
      <c r="H2" s="101">
        <v>5.5</v>
      </c>
      <c r="I2" t="s">
        <v>9071</v>
      </c>
      <c r="J2" t="s">
        <v>8861</v>
      </c>
      <c r="K2" t="s">
        <v>9057</v>
      </c>
      <c r="L2" t="s">
        <v>9058</v>
      </c>
      <c r="M2" t="s">
        <v>9112</v>
      </c>
      <c r="N2" s="180">
        <v>46233.4530787037</v>
      </c>
      <c r="O2" t="s">
        <v>9188</v>
      </c>
      <c r="P2" t="s">
        <v>8809</v>
      </c>
      <c r="Q2" t="s">
        <v>9054</v>
      </c>
    </row>
    <row r="3" spans="1:18" x14ac:dyDescent="0.25">
      <c r="A3" t="s">
        <v>9114</v>
      </c>
      <c r="B3" s="180">
        <v>46232.804166666669</v>
      </c>
      <c r="C3" s="10">
        <v>46232</v>
      </c>
      <c r="D3" s="184">
        <v>0.8041666666666667</v>
      </c>
      <c r="E3">
        <v>338</v>
      </c>
      <c r="F3" t="s">
        <v>195</v>
      </c>
      <c r="G3" t="s">
        <v>9068</v>
      </c>
      <c r="H3" s="101">
        <v>5.8</v>
      </c>
      <c r="I3" t="s">
        <v>9069</v>
      </c>
      <c r="J3" t="s">
        <v>8885</v>
      </c>
      <c r="K3" t="s">
        <v>9061</v>
      </c>
      <c r="L3" t="s">
        <v>9058</v>
      </c>
      <c r="M3" t="s">
        <v>9112</v>
      </c>
      <c r="N3" s="180">
        <v>46233.4530787037</v>
      </c>
      <c r="O3" t="s">
        <v>9188</v>
      </c>
      <c r="P3" t="s">
        <v>8809</v>
      </c>
      <c r="Q3" t="s">
        <v>9054</v>
      </c>
    </row>
    <row r="4" spans="1:18" x14ac:dyDescent="0.25">
      <c r="A4" t="s">
        <v>9115</v>
      </c>
      <c r="B4" s="180">
        <v>46232.743750000001</v>
      </c>
      <c r="C4" s="10">
        <v>46232</v>
      </c>
      <c r="D4" s="184">
        <v>0.74375000000000002</v>
      </c>
      <c r="E4">
        <v>20153</v>
      </c>
      <c r="F4" t="s">
        <v>121</v>
      </c>
      <c r="G4" t="s">
        <v>9093</v>
      </c>
      <c r="H4" s="101">
        <v>5.5</v>
      </c>
      <c r="I4" t="s">
        <v>9094</v>
      </c>
      <c r="J4" t="s">
        <v>8853</v>
      </c>
      <c r="K4" t="s">
        <v>9057</v>
      </c>
      <c r="L4" t="s">
        <v>9058</v>
      </c>
      <c r="M4" t="s">
        <v>9112</v>
      </c>
      <c r="N4" s="180">
        <v>46233.4530787037</v>
      </c>
      <c r="O4" t="s">
        <v>9188</v>
      </c>
      <c r="P4" t="s">
        <v>8809</v>
      </c>
      <c r="Q4" t="s">
        <v>9054</v>
      </c>
    </row>
    <row r="5" spans="1:18" x14ac:dyDescent="0.25">
      <c r="A5" t="s">
        <v>9116</v>
      </c>
      <c r="B5" s="180">
        <v>46232.617361111108</v>
      </c>
      <c r="C5" s="10">
        <v>46232</v>
      </c>
      <c r="D5" s="184">
        <v>0.61736111111111114</v>
      </c>
      <c r="E5">
        <v>20151</v>
      </c>
      <c r="F5" t="s">
        <v>119</v>
      </c>
      <c r="G5" t="s">
        <v>9117</v>
      </c>
      <c r="H5" s="101">
        <v>5.5</v>
      </c>
      <c r="I5" t="s">
        <v>9118</v>
      </c>
      <c r="J5" t="s">
        <v>8851</v>
      </c>
      <c r="K5" t="s">
        <v>9057</v>
      </c>
      <c r="L5" t="s">
        <v>9058</v>
      </c>
      <c r="M5" t="s">
        <v>9112</v>
      </c>
      <c r="N5" s="180">
        <v>46233.4530787037</v>
      </c>
      <c r="O5" t="s">
        <v>9188</v>
      </c>
      <c r="P5" t="s">
        <v>8809</v>
      </c>
      <c r="Q5" t="s">
        <v>9054</v>
      </c>
    </row>
    <row r="6" spans="1:18" x14ac:dyDescent="0.25">
      <c r="A6" t="s">
        <v>9119</v>
      </c>
      <c r="B6" s="180">
        <v>46232.548611111109</v>
      </c>
      <c r="C6" s="10">
        <v>46232</v>
      </c>
      <c r="D6" s="184">
        <v>0.54861111111111116</v>
      </c>
      <c r="E6">
        <v>1784</v>
      </c>
      <c r="F6" t="s">
        <v>111</v>
      </c>
      <c r="G6" t="s">
        <v>9085</v>
      </c>
      <c r="H6" s="101">
        <v>5.8</v>
      </c>
      <c r="I6" t="s">
        <v>9086</v>
      </c>
      <c r="J6" t="s">
        <v>8844</v>
      </c>
      <c r="K6" t="s">
        <v>9061</v>
      </c>
      <c r="L6" t="s">
        <v>9058</v>
      </c>
      <c r="M6" t="s">
        <v>9112</v>
      </c>
      <c r="N6" s="180">
        <v>46233.4530787037</v>
      </c>
      <c r="O6" t="s">
        <v>9188</v>
      </c>
      <c r="P6" t="s">
        <v>8809</v>
      </c>
      <c r="Q6" t="s">
        <v>9054</v>
      </c>
    </row>
    <row r="7" spans="1:18" x14ac:dyDescent="0.25">
      <c r="A7" t="s">
        <v>9120</v>
      </c>
      <c r="B7" s="180">
        <v>46232.251388888886</v>
      </c>
      <c r="C7" s="10">
        <v>46232</v>
      </c>
      <c r="D7" s="184">
        <v>0.25138888888888888</v>
      </c>
      <c r="E7">
        <v>1783</v>
      </c>
      <c r="F7" t="s">
        <v>110</v>
      </c>
      <c r="G7" t="s">
        <v>9059</v>
      </c>
      <c r="H7" s="101">
        <v>5.8</v>
      </c>
      <c r="I7" t="s">
        <v>9060</v>
      </c>
      <c r="J7" t="s">
        <v>8843</v>
      </c>
      <c r="K7" t="s">
        <v>9061</v>
      </c>
      <c r="L7" t="s">
        <v>9058</v>
      </c>
      <c r="M7" t="s">
        <v>9112</v>
      </c>
      <c r="N7" s="180">
        <v>46233.4530787037</v>
      </c>
      <c r="O7" t="s">
        <v>9188</v>
      </c>
      <c r="P7" t="s">
        <v>8809</v>
      </c>
      <c r="Q7" t="s">
        <v>9054</v>
      </c>
    </row>
    <row r="8" spans="1:18" x14ac:dyDescent="0.25">
      <c r="A8" t="s">
        <v>9121</v>
      </c>
      <c r="B8" s="180">
        <v>46232.101388888892</v>
      </c>
      <c r="C8" s="10">
        <v>46232</v>
      </c>
      <c r="D8" s="184">
        <v>0.10138888888888889</v>
      </c>
      <c r="E8">
        <v>338</v>
      </c>
      <c r="F8" t="s">
        <v>195</v>
      </c>
      <c r="G8" t="s">
        <v>9068</v>
      </c>
      <c r="H8" s="101">
        <v>5.8</v>
      </c>
      <c r="I8" t="s">
        <v>9069</v>
      </c>
      <c r="J8" t="s">
        <v>8885</v>
      </c>
      <c r="K8" t="s">
        <v>9061</v>
      </c>
      <c r="L8" t="s">
        <v>9058</v>
      </c>
      <c r="M8" t="s">
        <v>9112</v>
      </c>
      <c r="N8" s="180">
        <v>46233.4530787037</v>
      </c>
      <c r="O8" t="s">
        <v>9188</v>
      </c>
      <c r="P8" t="s">
        <v>8809</v>
      </c>
      <c r="Q8" t="s">
        <v>9054</v>
      </c>
    </row>
    <row r="9" spans="1:18" x14ac:dyDescent="0.25">
      <c r="A9" t="s">
        <v>9122</v>
      </c>
      <c r="B9" s="180">
        <v>46232.099305555559</v>
      </c>
      <c r="C9" s="10">
        <v>46232</v>
      </c>
      <c r="D9" s="184">
        <v>9.930555555555555E-2</v>
      </c>
      <c r="E9">
        <v>9</v>
      </c>
      <c r="F9" t="s">
        <v>231</v>
      </c>
      <c r="G9" t="s">
        <v>9064</v>
      </c>
      <c r="H9" s="101">
        <v>6.8</v>
      </c>
      <c r="I9" t="s">
        <v>9065</v>
      </c>
      <c r="J9" t="s">
        <v>8899</v>
      </c>
      <c r="K9" t="s">
        <v>9061</v>
      </c>
      <c r="L9" t="s">
        <v>9058</v>
      </c>
      <c r="M9" t="s">
        <v>9112</v>
      </c>
      <c r="N9" s="180">
        <v>46233.4530787037</v>
      </c>
      <c r="O9" t="s">
        <v>9188</v>
      </c>
      <c r="P9" t="s">
        <v>8809</v>
      </c>
      <c r="Q9" t="s">
        <v>9054</v>
      </c>
    </row>
    <row r="10" spans="1:18" x14ac:dyDescent="0.25">
      <c r="A10" t="s">
        <v>9123</v>
      </c>
      <c r="B10" s="180">
        <v>46232.03125</v>
      </c>
      <c r="C10" s="10">
        <v>46232</v>
      </c>
      <c r="D10" s="184">
        <v>3.125E-2</v>
      </c>
      <c r="E10">
        <v>338</v>
      </c>
      <c r="F10" t="s">
        <v>195</v>
      </c>
      <c r="G10" t="s">
        <v>9068</v>
      </c>
      <c r="H10" s="101">
        <v>5.8</v>
      </c>
      <c r="I10" t="s">
        <v>9069</v>
      </c>
      <c r="J10" t="s">
        <v>8885</v>
      </c>
      <c r="K10" t="s">
        <v>9061</v>
      </c>
      <c r="L10" t="s">
        <v>9058</v>
      </c>
      <c r="M10" t="s">
        <v>9112</v>
      </c>
      <c r="N10" s="180">
        <v>46233.4530787037</v>
      </c>
      <c r="O10" t="s">
        <v>9188</v>
      </c>
      <c r="P10" t="s">
        <v>8809</v>
      </c>
      <c r="Q10" t="s">
        <v>9054</v>
      </c>
    </row>
    <row r="11" spans="1:18" x14ac:dyDescent="0.25">
      <c r="A11" t="s">
        <v>9124</v>
      </c>
      <c r="B11" s="180">
        <v>46231.501388888886</v>
      </c>
      <c r="C11" s="10">
        <v>46231</v>
      </c>
      <c r="D11" s="184">
        <v>0.50138888888888888</v>
      </c>
      <c r="E11">
        <v>338</v>
      </c>
      <c r="F11" t="s">
        <v>195</v>
      </c>
      <c r="G11" t="s">
        <v>9068</v>
      </c>
      <c r="H11" s="101">
        <v>5.8</v>
      </c>
      <c r="I11" t="s">
        <v>9069</v>
      </c>
      <c r="J11" t="s">
        <v>8885</v>
      </c>
      <c r="K11" t="s">
        <v>9061</v>
      </c>
      <c r="L11" t="s">
        <v>9058</v>
      </c>
      <c r="M11" t="s">
        <v>9112</v>
      </c>
      <c r="N11" s="180">
        <v>46233.4530787037</v>
      </c>
      <c r="O11" t="s">
        <v>9188</v>
      </c>
      <c r="P11" t="s">
        <v>8809</v>
      </c>
      <c r="Q11" t="s">
        <v>9054</v>
      </c>
    </row>
    <row r="12" spans="1:18" x14ac:dyDescent="0.25">
      <c r="A12" t="s">
        <v>9125</v>
      </c>
      <c r="B12" s="180">
        <v>46231.419444444444</v>
      </c>
      <c r="C12" s="10">
        <v>46231</v>
      </c>
      <c r="D12" s="184">
        <v>0.41944444444444445</v>
      </c>
      <c r="E12">
        <v>395</v>
      </c>
      <c r="F12" t="s">
        <v>215</v>
      </c>
      <c r="G12" t="s">
        <v>9075</v>
      </c>
      <c r="H12" s="101">
        <v>6.8</v>
      </c>
      <c r="I12" t="s">
        <v>9076</v>
      </c>
      <c r="J12" t="s">
        <v>8894</v>
      </c>
      <c r="K12" t="s">
        <v>9061</v>
      </c>
      <c r="L12" t="s">
        <v>9058</v>
      </c>
      <c r="M12" t="s">
        <v>9112</v>
      </c>
      <c r="N12" s="180">
        <v>46233.4530787037</v>
      </c>
      <c r="O12" t="s">
        <v>9188</v>
      </c>
      <c r="P12" t="s">
        <v>8809</v>
      </c>
      <c r="Q12" t="s">
        <v>9054</v>
      </c>
    </row>
    <row r="13" spans="1:18" x14ac:dyDescent="0.25">
      <c r="A13" t="s">
        <v>9126</v>
      </c>
      <c r="B13" s="180">
        <v>46231.381944444445</v>
      </c>
      <c r="C13" s="10">
        <v>46231</v>
      </c>
      <c r="D13" s="184">
        <v>0.38194444444444442</v>
      </c>
      <c r="E13">
        <v>20146</v>
      </c>
      <c r="F13" t="s">
        <v>116</v>
      </c>
      <c r="G13" t="s">
        <v>9055</v>
      </c>
      <c r="H13" s="101">
        <v>5.5</v>
      </c>
      <c r="I13" t="s">
        <v>9056</v>
      </c>
      <c r="J13" t="s">
        <v>8848</v>
      </c>
      <c r="K13" t="s">
        <v>9057</v>
      </c>
      <c r="L13" t="s">
        <v>9058</v>
      </c>
      <c r="M13" t="s">
        <v>9112</v>
      </c>
      <c r="N13" s="180">
        <v>46233.4530787037</v>
      </c>
      <c r="O13" t="s">
        <v>9188</v>
      </c>
      <c r="P13" t="s">
        <v>8809</v>
      </c>
      <c r="Q13" t="s">
        <v>9054</v>
      </c>
    </row>
    <row r="14" spans="1:18" x14ac:dyDescent="0.25">
      <c r="A14" t="s">
        <v>9127</v>
      </c>
      <c r="B14" s="180">
        <v>46231.02847222222</v>
      </c>
      <c r="C14" s="10">
        <v>46231</v>
      </c>
      <c r="D14" s="184">
        <v>2.8472222222222222E-2</v>
      </c>
      <c r="E14">
        <v>3823</v>
      </c>
      <c r="F14" t="s">
        <v>210</v>
      </c>
      <c r="G14" t="s">
        <v>9128</v>
      </c>
      <c r="H14" s="101">
        <v>2.8</v>
      </c>
      <c r="I14" t="s">
        <v>9129</v>
      </c>
      <c r="J14" t="s">
        <v>8931</v>
      </c>
      <c r="K14" t="s">
        <v>9130</v>
      </c>
      <c r="L14" t="s">
        <v>9058</v>
      </c>
      <c r="M14" t="s">
        <v>9112</v>
      </c>
      <c r="N14" s="180">
        <v>46233.4530787037</v>
      </c>
      <c r="O14" t="s">
        <v>9188</v>
      </c>
      <c r="P14" t="s">
        <v>8809</v>
      </c>
      <c r="Q14" t="s">
        <v>9054</v>
      </c>
    </row>
    <row r="15" spans="1:18" x14ac:dyDescent="0.25">
      <c r="A15" t="s">
        <v>9131</v>
      </c>
      <c r="B15" s="180">
        <v>46230.720138888886</v>
      </c>
      <c r="C15" s="10">
        <v>46230</v>
      </c>
      <c r="D15" s="184">
        <v>0.72013888888888888</v>
      </c>
      <c r="E15">
        <v>1634</v>
      </c>
      <c r="F15" t="s">
        <v>106</v>
      </c>
      <c r="G15" t="s">
        <v>9132</v>
      </c>
      <c r="H15" s="101">
        <v>5.2</v>
      </c>
      <c r="I15" t="s">
        <v>9133</v>
      </c>
      <c r="J15" t="s">
        <v>8839</v>
      </c>
      <c r="K15" t="s">
        <v>9061</v>
      </c>
      <c r="L15" t="s">
        <v>9058</v>
      </c>
      <c r="M15" t="s">
        <v>9112</v>
      </c>
      <c r="N15" s="180">
        <v>46233.4530787037</v>
      </c>
      <c r="O15" t="s">
        <v>9188</v>
      </c>
      <c r="P15" t="s">
        <v>8809</v>
      </c>
      <c r="Q15" t="s">
        <v>9054</v>
      </c>
    </row>
    <row r="16" spans="1:18" x14ac:dyDescent="0.25">
      <c r="A16" t="s">
        <v>9134</v>
      </c>
      <c r="B16" s="180">
        <v>46230.423611111109</v>
      </c>
      <c r="C16" s="10">
        <v>46230</v>
      </c>
      <c r="D16" s="184">
        <v>0.4236111111111111</v>
      </c>
      <c r="E16">
        <v>20146</v>
      </c>
      <c r="F16" t="s">
        <v>116</v>
      </c>
      <c r="G16" t="s">
        <v>9055</v>
      </c>
      <c r="H16" s="101">
        <v>5.5</v>
      </c>
      <c r="I16" t="s">
        <v>9056</v>
      </c>
      <c r="J16" t="s">
        <v>8848</v>
      </c>
      <c r="K16" t="s">
        <v>9057</v>
      </c>
      <c r="L16" t="s">
        <v>9058</v>
      </c>
      <c r="M16" t="s">
        <v>9112</v>
      </c>
      <c r="N16" s="180">
        <v>46233.4530787037</v>
      </c>
      <c r="O16" t="s">
        <v>9188</v>
      </c>
      <c r="P16" t="s">
        <v>8809</v>
      </c>
      <c r="Q16" t="s">
        <v>9054</v>
      </c>
    </row>
    <row r="17" spans="1:18" x14ac:dyDescent="0.25">
      <c r="A17" t="s">
        <v>9135</v>
      </c>
      <c r="B17" s="180">
        <v>46230.1875</v>
      </c>
      <c r="C17" s="10">
        <v>46230</v>
      </c>
      <c r="D17" s="184">
        <v>0.1875</v>
      </c>
      <c r="E17">
        <v>1783</v>
      </c>
      <c r="F17" t="s">
        <v>110</v>
      </c>
      <c r="G17" t="s">
        <v>9059</v>
      </c>
      <c r="H17" s="101">
        <v>5.8</v>
      </c>
      <c r="I17" t="s">
        <v>9060</v>
      </c>
      <c r="J17" t="s">
        <v>8843</v>
      </c>
      <c r="K17" t="s">
        <v>9061</v>
      </c>
      <c r="L17" t="s">
        <v>9058</v>
      </c>
      <c r="M17" t="s">
        <v>9112</v>
      </c>
      <c r="N17" s="180">
        <v>46233.4530787037</v>
      </c>
      <c r="O17" t="s">
        <v>9188</v>
      </c>
      <c r="P17" t="s">
        <v>8809</v>
      </c>
      <c r="Q17" t="s">
        <v>9054</v>
      </c>
    </row>
    <row r="18" spans="1:18" x14ac:dyDescent="0.25">
      <c r="A18" t="s">
        <v>9136</v>
      </c>
      <c r="B18" s="180">
        <v>46230.025694444441</v>
      </c>
      <c r="C18" s="10">
        <v>46230</v>
      </c>
      <c r="D18" s="184">
        <v>2.5694444444444443E-2</v>
      </c>
      <c r="E18">
        <v>20154</v>
      </c>
      <c r="F18" t="s">
        <v>122</v>
      </c>
      <c r="G18" t="s">
        <v>9062</v>
      </c>
      <c r="H18" s="101">
        <v>5.5</v>
      </c>
      <c r="I18" t="s">
        <v>9063</v>
      </c>
      <c r="J18" t="s">
        <v>8854</v>
      </c>
      <c r="K18" t="s">
        <v>9057</v>
      </c>
      <c r="L18" t="s">
        <v>9058</v>
      </c>
      <c r="M18" t="s">
        <v>9112</v>
      </c>
      <c r="N18" s="180">
        <v>46233.4530787037</v>
      </c>
      <c r="O18" t="s">
        <v>9188</v>
      </c>
      <c r="P18" t="s">
        <v>8809</v>
      </c>
      <c r="Q18" t="s">
        <v>9054</v>
      </c>
    </row>
    <row r="19" spans="1:18" x14ac:dyDescent="0.25">
      <c r="A19" t="s">
        <v>9137</v>
      </c>
      <c r="B19" s="180">
        <v>46229.990277777775</v>
      </c>
      <c r="C19" s="10">
        <v>46229</v>
      </c>
      <c r="D19" s="184">
        <v>0.99027777777777781</v>
      </c>
      <c r="E19">
        <v>9</v>
      </c>
      <c r="F19" t="s">
        <v>231</v>
      </c>
      <c r="G19" t="s">
        <v>9064</v>
      </c>
      <c r="H19" s="101">
        <v>6.8</v>
      </c>
      <c r="I19" t="s">
        <v>9065</v>
      </c>
      <c r="J19" t="s">
        <v>8899</v>
      </c>
      <c r="K19" t="s">
        <v>9061</v>
      </c>
      <c r="L19" t="s">
        <v>9058</v>
      </c>
      <c r="M19" t="s">
        <v>9112</v>
      </c>
      <c r="N19" s="180">
        <v>46233.4530787037</v>
      </c>
      <c r="O19" t="s">
        <v>9188</v>
      </c>
      <c r="P19" t="s">
        <v>8809</v>
      </c>
      <c r="Q19" t="s">
        <v>9054</v>
      </c>
    </row>
    <row r="20" spans="1:18" x14ac:dyDescent="0.25">
      <c r="A20" t="s">
        <v>9138</v>
      </c>
      <c r="B20" s="180">
        <v>46229.956250000003</v>
      </c>
      <c r="C20" s="10">
        <v>46229</v>
      </c>
      <c r="D20" s="184">
        <v>0.95625000000000004</v>
      </c>
      <c r="E20">
        <v>20154</v>
      </c>
      <c r="F20" t="s">
        <v>122</v>
      </c>
      <c r="G20" t="s">
        <v>9062</v>
      </c>
      <c r="H20" s="101">
        <v>5.5</v>
      </c>
      <c r="I20" t="s">
        <v>9063</v>
      </c>
      <c r="J20" t="s">
        <v>8854</v>
      </c>
      <c r="K20" t="s">
        <v>9057</v>
      </c>
      <c r="L20" t="s">
        <v>9058</v>
      </c>
      <c r="M20" t="s">
        <v>9112</v>
      </c>
      <c r="N20" s="180">
        <v>46233.4530787037</v>
      </c>
      <c r="O20" t="s">
        <v>9188</v>
      </c>
      <c r="P20" t="s">
        <v>8809</v>
      </c>
      <c r="Q20" t="s">
        <v>9054</v>
      </c>
    </row>
    <row r="21" spans="1:18" x14ac:dyDescent="0.25">
      <c r="A21" t="s">
        <v>9139</v>
      </c>
      <c r="B21" s="180">
        <v>46229.90625</v>
      </c>
      <c r="C21" s="10">
        <v>46229</v>
      </c>
      <c r="D21" s="184">
        <v>0.90625</v>
      </c>
      <c r="E21">
        <v>1733</v>
      </c>
      <c r="F21" t="s">
        <v>108</v>
      </c>
      <c r="G21" t="s">
        <v>9066</v>
      </c>
      <c r="H21" s="101">
        <v>5.5</v>
      </c>
      <c r="I21" t="s">
        <v>9067</v>
      </c>
      <c r="J21" t="s">
        <v>8841</v>
      </c>
      <c r="K21" t="s">
        <v>9061</v>
      </c>
      <c r="L21" t="s">
        <v>9058</v>
      </c>
      <c r="M21" t="s">
        <v>9112</v>
      </c>
      <c r="N21" s="180">
        <v>46233.4530787037</v>
      </c>
      <c r="O21" t="s">
        <v>9188</v>
      </c>
      <c r="P21" t="s">
        <v>8809</v>
      </c>
      <c r="Q21" t="s">
        <v>9054</v>
      </c>
    </row>
    <row r="22" spans="1:18" x14ac:dyDescent="0.25">
      <c r="A22" t="s">
        <v>9140</v>
      </c>
      <c r="B22" s="180">
        <v>46229.797222222223</v>
      </c>
      <c r="C22" s="10">
        <v>46229</v>
      </c>
      <c r="D22" s="184">
        <v>0.79722222222222228</v>
      </c>
      <c r="E22">
        <v>338</v>
      </c>
      <c r="F22" t="s">
        <v>195</v>
      </c>
      <c r="G22" t="s">
        <v>9068</v>
      </c>
      <c r="H22" s="101">
        <v>5.8</v>
      </c>
      <c r="I22" t="s">
        <v>9069</v>
      </c>
      <c r="J22" t="s">
        <v>8885</v>
      </c>
      <c r="K22" t="s">
        <v>9061</v>
      </c>
      <c r="L22" t="s">
        <v>9058</v>
      </c>
      <c r="M22" t="s">
        <v>9112</v>
      </c>
      <c r="N22" s="180">
        <v>46233.4530787037</v>
      </c>
      <c r="O22" t="s">
        <v>9188</v>
      </c>
      <c r="P22" t="s">
        <v>8809</v>
      </c>
      <c r="Q22" t="s">
        <v>9054</v>
      </c>
    </row>
    <row r="23" spans="1:18" x14ac:dyDescent="0.25">
      <c r="A23" t="s">
        <v>9141</v>
      </c>
      <c r="B23" s="180">
        <v>46229.770138888889</v>
      </c>
      <c r="C23" s="10">
        <v>46229</v>
      </c>
      <c r="D23" s="184">
        <v>0.77013888888888893</v>
      </c>
      <c r="E23">
        <v>20659</v>
      </c>
      <c r="F23" t="s">
        <v>131</v>
      </c>
      <c r="G23" t="s">
        <v>9070</v>
      </c>
      <c r="H23" s="101">
        <v>5.5</v>
      </c>
      <c r="I23" t="s">
        <v>9071</v>
      </c>
      <c r="J23" t="s">
        <v>8861</v>
      </c>
      <c r="K23" t="s">
        <v>9057</v>
      </c>
      <c r="L23" t="s">
        <v>9058</v>
      </c>
      <c r="M23" t="s">
        <v>9112</v>
      </c>
      <c r="N23" s="180">
        <v>46233.4530787037</v>
      </c>
      <c r="O23" t="s">
        <v>9188</v>
      </c>
      <c r="P23" t="s">
        <v>8809</v>
      </c>
      <c r="Q23" t="s">
        <v>9054</v>
      </c>
    </row>
    <row r="24" spans="1:18" x14ac:dyDescent="0.25">
      <c r="A24" t="s">
        <v>9142</v>
      </c>
      <c r="B24" s="180">
        <v>46229.475694444445</v>
      </c>
      <c r="C24" s="10">
        <v>46229</v>
      </c>
      <c r="D24" s="184">
        <v>0.47569444444444442</v>
      </c>
      <c r="E24">
        <v>1733</v>
      </c>
      <c r="F24" t="s">
        <v>108</v>
      </c>
      <c r="G24" t="s">
        <v>9066</v>
      </c>
      <c r="H24" s="101">
        <v>5.5</v>
      </c>
      <c r="I24" t="s">
        <v>9067</v>
      </c>
      <c r="J24" t="s">
        <v>8841</v>
      </c>
      <c r="K24" t="s">
        <v>9061</v>
      </c>
      <c r="L24" t="s">
        <v>9058</v>
      </c>
      <c r="M24" t="s">
        <v>9112</v>
      </c>
      <c r="N24" s="180">
        <v>46233.4530787037</v>
      </c>
      <c r="O24" t="s">
        <v>9188</v>
      </c>
      <c r="P24" t="s">
        <v>8809</v>
      </c>
      <c r="Q24" t="s">
        <v>9054</v>
      </c>
    </row>
    <row r="25" spans="1:18" x14ac:dyDescent="0.25">
      <c r="A25" t="s">
        <v>9143</v>
      </c>
      <c r="B25" s="180">
        <v>46229.213888888888</v>
      </c>
      <c r="C25" s="10">
        <v>46229</v>
      </c>
      <c r="D25" s="184">
        <v>0.21388888888888888</v>
      </c>
      <c r="E25">
        <v>9</v>
      </c>
      <c r="F25" t="s">
        <v>231</v>
      </c>
      <c r="G25" t="s">
        <v>9064</v>
      </c>
      <c r="H25" s="101">
        <v>6.8</v>
      </c>
      <c r="I25" t="s">
        <v>9065</v>
      </c>
      <c r="J25" t="s">
        <v>8899</v>
      </c>
      <c r="K25" t="s">
        <v>9061</v>
      </c>
      <c r="L25" t="s">
        <v>9058</v>
      </c>
      <c r="M25" t="s">
        <v>9112</v>
      </c>
      <c r="N25" s="180">
        <v>46233.4530787037</v>
      </c>
      <c r="O25" t="s">
        <v>9188</v>
      </c>
      <c r="P25" t="s">
        <v>8809</v>
      </c>
      <c r="Q25" t="s">
        <v>9054</v>
      </c>
    </row>
    <row r="26" spans="1:18" x14ac:dyDescent="0.25">
      <c r="A26" t="s">
        <v>9144</v>
      </c>
      <c r="B26" s="180">
        <v>46229.211111111108</v>
      </c>
      <c r="C26" s="10">
        <v>46229</v>
      </c>
      <c r="D26" s="184">
        <v>0.21111111111111111</v>
      </c>
      <c r="E26">
        <v>9</v>
      </c>
      <c r="F26" t="s">
        <v>231</v>
      </c>
      <c r="G26" t="s">
        <v>9064</v>
      </c>
      <c r="H26" s="101">
        <v>6.8</v>
      </c>
      <c r="I26" t="s">
        <v>9072</v>
      </c>
      <c r="J26" t="s">
        <v>8903</v>
      </c>
      <c r="K26" t="s">
        <v>9061</v>
      </c>
      <c r="L26" t="s">
        <v>9058</v>
      </c>
      <c r="M26" t="s">
        <v>9112</v>
      </c>
      <c r="N26" s="180">
        <v>46233.4530787037</v>
      </c>
      <c r="O26" t="s">
        <v>9188</v>
      </c>
      <c r="P26" t="s">
        <v>8809</v>
      </c>
      <c r="Q26" t="s">
        <v>9054</v>
      </c>
      <c r="R26" t="s">
        <v>9504</v>
      </c>
    </row>
    <row r="27" spans="1:18" x14ac:dyDescent="0.25">
      <c r="A27" t="s">
        <v>9145</v>
      </c>
      <c r="B27" s="180">
        <v>46228.325694444444</v>
      </c>
      <c r="C27" s="10">
        <v>46228</v>
      </c>
      <c r="D27" s="184">
        <v>0.32569444444444445</v>
      </c>
      <c r="E27">
        <v>1733</v>
      </c>
      <c r="F27" t="s">
        <v>108</v>
      </c>
      <c r="G27" t="s">
        <v>9066</v>
      </c>
      <c r="H27" s="101">
        <v>5.5</v>
      </c>
      <c r="I27" t="s">
        <v>9067</v>
      </c>
      <c r="J27" t="s">
        <v>8841</v>
      </c>
      <c r="K27" t="s">
        <v>9061</v>
      </c>
      <c r="L27" t="s">
        <v>9058</v>
      </c>
      <c r="M27" t="s">
        <v>9112</v>
      </c>
      <c r="N27" s="180">
        <v>46233.4530787037</v>
      </c>
      <c r="O27" t="s">
        <v>9188</v>
      </c>
      <c r="P27" t="s">
        <v>8809</v>
      </c>
      <c r="Q27" t="s">
        <v>9054</v>
      </c>
    </row>
    <row r="28" spans="1:18" x14ac:dyDescent="0.25">
      <c r="A28" t="s">
        <v>9146</v>
      </c>
      <c r="B28" s="180">
        <v>46228.261111111111</v>
      </c>
      <c r="C28" s="10">
        <v>46228</v>
      </c>
      <c r="D28" s="184">
        <v>0.26111111111111113</v>
      </c>
      <c r="E28">
        <v>20659</v>
      </c>
      <c r="F28" t="s">
        <v>131</v>
      </c>
      <c r="G28" t="s">
        <v>9070</v>
      </c>
      <c r="H28" s="101">
        <v>5.5</v>
      </c>
      <c r="I28" t="s">
        <v>9071</v>
      </c>
      <c r="J28" t="s">
        <v>8861</v>
      </c>
      <c r="K28" t="s">
        <v>9057</v>
      </c>
      <c r="L28" t="s">
        <v>9058</v>
      </c>
      <c r="M28" t="s">
        <v>9112</v>
      </c>
      <c r="N28" s="180">
        <v>46233.4530787037</v>
      </c>
      <c r="O28" t="s">
        <v>9188</v>
      </c>
      <c r="P28" t="s">
        <v>8809</v>
      </c>
      <c r="Q28" t="s">
        <v>9054</v>
      </c>
    </row>
    <row r="29" spans="1:18" x14ac:dyDescent="0.25">
      <c r="A29" t="s">
        <v>9147</v>
      </c>
      <c r="B29" s="180">
        <v>46228.054166666669</v>
      </c>
      <c r="C29" s="10">
        <v>46228</v>
      </c>
      <c r="D29" s="184">
        <v>5.4166666666666669E-2</v>
      </c>
      <c r="E29">
        <v>338</v>
      </c>
      <c r="F29" t="s">
        <v>195</v>
      </c>
      <c r="G29" t="s">
        <v>9068</v>
      </c>
      <c r="H29" s="101">
        <v>5.8</v>
      </c>
      <c r="I29" t="s">
        <v>9069</v>
      </c>
      <c r="J29" t="s">
        <v>8885</v>
      </c>
      <c r="K29" t="s">
        <v>9061</v>
      </c>
      <c r="L29" t="s">
        <v>9058</v>
      </c>
      <c r="M29" t="s">
        <v>9112</v>
      </c>
      <c r="N29" s="180">
        <v>46233.4530787037</v>
      </c>
      <c r="O29" t="s">
        <v>9188</v>
      </c>
      <c r="P29" t="s">
        <v>8809</v>
      </c>
      <c r="Q29" t="s">
        <v>9054</v>
      </c>
    </row>
    <row r="30" spans="1:18" x14ac:dyDescent="0.25">
      <c r="A30" t="s">
        <v>9148</v>
      </c>
      <c r="B30" s="180">
        <v>46228.031944444447</v>
      </c>
      <c r="C30" s="10">
        <v>46228</v>
      </c>
      <c r="D30" s="184">
        <v>3.1944444444444442E-2</v>
      </c>
      <c r="E30">
        <v>20154</v>
      </c>
      <c r="F30" t="s">
        <v>122</v>
      </c>
      <c r="G30" t="s">
        <v>9062</v>
      </c>
      <c r="H30" s="101">
        <v>5.5</v>
      </c>
      <c r="I30" t="s">
        <v>9063</v>
      </c>
      <c r="J30" t="s">
        <v>8854</v>
      </c>
      <c r="K30" t="s">
        <v>9057</v>
      </c>
      <c r="L30" t="s">
        <v>9058</v>
      </c>
      <c r="M30" t="s">
        <v>9112</v>
      </c>
      <c r="N30" s="180">
        <v>46233.4530787037</v>
      </c>
      <c r="O30" t="s">
        <v>9188</v>
      </c>
      <c r="P30" t="s">
        <v>8809</v>
      </c>
      <c r="Q30" t="s">
        <v>9054</v>
      </c>
    </row>
    <row r="31" spans="1:18" x14ac:dyDescent="0.25">
      <c r="A31" t="s">
        <v>9149</v>
      </c>
      <c r="B31" s="180">
        <v>46228.031944444447</v>
      </c>
      <c r="C31" s="10">
        <v>46228</v>
      </c>
      <c r="D31" s="184">
        <v>3.1944444444444442E-2</v>
      </c>
      <c r="E31">
        <v>20659</v>
      </c>
      <c r="F31" t="s">
        <v>131</v>
      </c>
      <c r="G31" t="s">
        <v>9070</v>
      </c>
      <c r="H31" s="101">
        <v>5.5</v>
      </c>
      <c r="I31" t="s">
        <v>9071</v>
      </c>
      <c r="J31" t="s">
        <v>8861</v>
      </c>
      <c r="K31" t="s">
        <v>9057</v>
      </c>
      <c r="L31" t="s">
        <v>9058</v>
      </c>
      <c r="M31" t="s">
        <v>9112</v>
      </c>
      <c r="N31" s="180">
        <v>46233.4530787037</v>
      </c>
      <c r="O31" t="s">
        <v>9188</v>
      </c>
      <c r="P31" t="s">
        <v>8809</v>
      </c>
      <c r="Q31" t="s">
        <v>9054</v>
      </c>
    </row>
    <row r="32" spans="1:18" x14ac:dyDescent="0.25">
      <c r="A32" t="s">
        <v>9150</v>
      </c>
      <c r="B32" s="180">
        <v>46227.998611111114</v>
      </c>
      <c r="C32" s="10">
        <v>46227</v>
      </c>
      <c r="D32" s="184">
        <v>0.99861111111111112</v>
      </c>
      <c r="E32">
        <v>20150</v>
      </c>
      <c r="F32" t="s">
        <v>118</v>
      </c>
      <c r="G32" t="s">
        <v>9073</v>
      </c>
      <c r="H32" s="101">
        <v>5.5</v>
      </c>
      <c r="I32" t="s">
        <v>9074</v>
      </c>
      <c r="J32" t="s">
        <v>8850</v>
      </c>
      <c r="K32" t="s">
        <v>9057</v>
      </c>
      <c r="L32" t="s">
        <v>9058</v>
      </c>
      <c r="M32" t="s">
        <v>9112</v>
      </c>
      <c r="N32" s="180">
        <v>46233.4530787037</v>
      </c>
      <c r="O32" t="s">
        <v>9188</v>
      </c>
      <c r="P32" t="s">
        <v>8809</v>
      </c>
      <c r="Q32" t="s">
        <v>9054</v>
      </c>
    </row>
    <row r="33" spans="1:17" x14ac:dyDescent="0.25">
      <c r="A33" t="s">
        <v>9151</v>
      </c>
      <c r="B33" s="180">
        <v>46227.942361111112</v>
      </c>
      <c r="C33" s="10">
        <v>46227</v>
      </c>
      <c r="D33" s="184">
        <v>0.94236111111111109</v>
      </c>
      <c r="E33">
        <v>1733</v>
      </c>
      <c r="F33" t="s">
        <v>108</v>
      </c>
      <c r="G33" t="s">
        <v>9066</v>
      </c>
      <c r="H33" s="101">
        <v>5.5</v>
      </c>
      <c r="I33" t="s">
        <v>9067</v>
      </c>
      <c r="J33" t="s">
        <v>8841</v>
      </c>
      <c r="K33" t="s">
        <v>9061</v>
      </c>
      <c r="L33" t="s">
        <v>9058</v>
      </c>
      <c r="M33" t="s">
        <v>9112</v>
      </c>
      <c r="N33" s="180">
        <v>46233.4530787037</v>
      </c>
      <c r="O33" t="s">
        <v>9188</v>
      </c>
      <c r="P33" t="s">
        <v>8809</v>
      </c>
      <c r="Q33" t="s">
        <v>9054</v>
      </c>
    </row>
    <row r="34" spans="1:17" x14ac:dyDescent="0.25">
      <c r="A34" t="s">
        <v>9152</v>
      </c>
      <c r="B34" s="180">
        <v>46227.780555555553</v>
      </c>
      <c r="C34" s="10">
        <v>46227</v>
      </c>
      <c r="D34" s="184">
        <v>0.78055555555555556</v>
      </c>
      <c r="E34">
        <v>395</v>
      </c>
      <c r="F34" t="s">
        <v>215</v>
      </c>
      <c r="G34" t="s">
        <v>9075</v>
      </c>
      <c r="H34" s="101">
        <v>6.8</v>
      </c>
      <c r="I34" t="s">
        <v>9076</v>
      </c>
      <c r="J34" t="s">
        <v>8894</v>
      </c>
      <c r="K34" t="s">
        <v>9061</v>
      </c>
      <c r="L34" t="s">
        <v>9058</v>
      </c>
      <c r="M34" t="s">
        <v>9112</v>
      </c>
      <c r="N34" s="180">
        <v>46233.4530787037</v>
      </c>
      <c r="O34" t="s">
        <v>9188</v>
      </c>
      <c r="P34" t="s">
        <v>8809</v>
      </c>
      <c r="Q34" t="s">
        <v>9054</v>
      </c>
    </row>
    <row r="35" spans="1:17" x14ac:dyDescent="0.25">
      <c r="A35" t="s">
        <v>9153</v>
      </c>
      <c r="B35" s="180">
        <v>46227.3125</v>
      </c>
      <c r="C35" s="10">
        <v>46227</v>
      </c>
      <c r="D35" s="184">
        <v>0.3125</v>
      </c>
      <c r="E35">
        <v>96</v>
      </c>
      <c r="F35" t="s">
        <v>235</v>
      </c>
      <c r="G35" t="s">
        <v>9077</v>
      </c>
      <c r="H35" s="101">
        <v>5.8</v>
      </c>
      <c r="I35" t="s">
        <v>9078</v>
      </c>
      <c r="J35" t="s">
        <v>8900</v>
      </c>
      <c r="K35" t="s">
        <v>9061</v>
      </c>
      <c r="L35" t="s">
        <v>9058</v>
      </c>
      <c r="M35" t="s">
        <v>9112</v>
      </c>
      <c r="N35" s="180">
        <v>46233.4530787037</v>
      </c>
      <c r="O35" t="s">
        <v>9188</v>
      </c>
      <c r="P35" t="s">
        <v>8809</v>
      </c>
      <c r="Q35" t="s">
        <v>9054</v>
      </c>
    </row>
    <row r="36" spans="1:17" x14ac:dyDescent="0.25">
      <c r="A36" t="s">
        <v>9154</v>
      </c>
      <c r="B36" s="180">
        <v>46226.627083333333</v>
      </c>
      <c r="C36" s="10">
        <v>46226</v>
      </c>
      <c r="D36" s="184">
        <v>0.62708333333333333</v>
      </c>
      <c r="E36">
        <v>20146</v>
      </c>
      <c r="F36" t="s">
        <v>116</v>
      </c>
      <c r="G36" t="s">
        <v>9055</v>
      </c>
      <c r="H36" s="101">
        <v>5.5</v>
      </c>
      <c r="I36" t="s">
        <v>9056</v>
      </c>
      <c r="J36" t="s">
        <v>8848</v>
      </c>
      <c r="K36" t="s">
        <v>9057</v>
      </c>
      <c r="L36" t="s">
        <v>9058</v>
      </c>
      <c r="M36" t="s">
        <v>9112</v>
      </c>
      <c r="N36" s="180">
        <v>46233.4530787037</v>
      </c>
      <c r="O36" t="s">
        <v>9188</v>
      </c>
      <c r="P36" t="s">
        <v>8809</v>
      </c>
      <c r="Q36" t="s">
        <v>9054</v>
      </c>
    </row>
    <row r="37" spans="1:17" x14ac:dyDescent="0.25">
      <c r="A37" t="s">
        <v>9155</v>
      </c>
      <c r="B37" s="180">
        <v>46225.96597222222</v>
      </c>
      <c r="C37" s="10">
        <v>46225</v>
      </c>
      <c r="D37" s="184">
        <v>0.96597222222222223</v>
      </c>
      <c r="E37">
        <v>21108</v>
      </c>
      <c r="F37" t="s">
        <v>140</v>
      </c>
      <c r="G37" t="s">
        <v>9079</v>
      </c>
      <c r="H37" s="101">
        <v>5</v>
      </c>
      <c r="I37" t="s">
        <v>9080</v>
      </c>
      <c r="J37" t="s">
        <v>8863</v>
      </c>
      <c r="K37" t="s">
        <v>9057</v>
      </c>
      <c r="L37" t="s">
        <v>9058</v>
      </c>
      <c r="M37" t="s">
        <v>9112</v>
      </c>
      <c r="N37" s="180">
        <v>46233.4530787037</v>
      </c>
      <c r="O37" t="s">
        <v>9188</v>
      </c>
      <c r="P37" t="s">
        <v>8809</v>
      </c>
      <c r="Q37" t="s">
        <v>9054</v>
      </c>
    </row>
    <row r="38" spans="1:17" x14ac:dyDescent="0.25">
      <c r="A38" t="s">
        <v>9156</v>
      </c>
      <c r="B38" s="180">
        <v>46225.958333333336</v>
      </c>
      <c r="C38" s="10">
        <v>46225</v>
      </c>
      <c r="D38" s="184">
        <v>0.95833333333333337</v>
      </c>
      <c r="E38">
        <v>20154</v>
      </c>
      <c r="F38" t="s">
        <v>122</v>
      </c>
      <c r="G38" t="s">
        <v>9062</v>
      </c>
      <c r="H38" s="101">
        <v>5.5</v>
      </c>
      <c r="I38" t="s">
        <v>9063</v>
      </c>
      <c r="J38" t="s">
        <v>8854</v>
      </c>
      <c r="K38" t="s">
        <v>9057</v>
      </c>
      <c r="L38" t="s">
        <v>9058</v>
      </c>
      <c r="M38" t="s">
        <v>9112</v>
      </c>
      <c r="N38" s="180">
        <v>46233.4530787037</v>
      </c>
      <c r="O38" t="s">
        <v>9188</v>
      </c>
      <c r="P38" t="s">
        <v>8809</v>
      </c>
      <c r="Q38" t="s">
        <v>9054</v>
      </c>
    </row>
    <row r="39" spans="1:17" x14ac:dyDescent="0.25">
      <c r="A39" t="s">
        <v>9157</v>
      </c>
      <c r="B39" s="180">
        <v>46225.956250000003</v>
      </c>
      <c r="C39" s="10">
        <v>46225</v>
      </c>
      <c r="D39" s="184">
        <v>0.95625000000000004</v>
      </c>
      <c r="E39">
        <v>20155</v>
      </c>
      <c r="F39" t="s">
        <v>123</v>
      </c>
      <c r="G39" t="s">
        <v>9081</v>
      </c>
      <c r="H39" s="101">
        <v>5.5</v>
      </c>
      <c r="I39" t="s">
        <v>9082</v>
      </c>
      <c r="J39" t="s">
        <v>8855</v>
      </c>
      <c r="K39" t="s">
        <v>9057</v>
      </c>
      <c r="L39" t="s">
        <v>9058</v>
      </c>
      <c r="M39" t="s">
        <v>9112</v>
      </c>
      <c r="N39" s="180">
        <v>46233.4530787037</v>
      </c>
      <c r="O39" t="s">
        <v>9188</v>
      </c>
      <c r="P39" t="s">
        <v>8809</v>
      </c>
      <c r="Q39" t="s">
        <v>9054</v>
      </c>
    </row>
    <row r="40" spans="1:17" x14ac:dyDescent="0.25">
      <c r="A40" t="s">
        <v>9158</v>
      </c>
      <c r="B40" s="180">
        <v>46225.955555555556</v>
      </c>
      <c r="C40" s="10">
        <v>46225</v>
      </c>
      <c r="D40" s="184">
        <v>0.9555555555555556</v>
      </c>
      <c r="E40">
        <v>20155</v>
      </c>
      <c r="F40" t="s">
        <v>123</v>
      </c>
      <c r="G40" t="s">
        <v>9081</v>
      </c>
      <c r="H40" s="101">
        <v>5.5</v>
      </c>
      <c r="I40" t="s">
        <v>9082</v>
      </c>
      <c r="J40" t="s">
        <v>8855</v>
      </c>
      <c r="K40" t="s">
        <v>9057</v>
      </c>
      <c r="L40" t="s">
        <v>9058</v>
      </c>
      <c r="M40" t="s">
        <v>9112</v>
      </c>
      <c r="N40" s="180">
        <v>46233.4530787037</v>
      </c>
      <c r="O40" t="s">
        <v>9188</v>
      </c>
      <c r="P40" t="s">
        <v>8809</v>
      </c>
      <c r="Q40" t="s">
        <v>9054</v>
      </c>
    </row>
    <row r="41" spans="1:17" x14ac:dyDescent="0.25">
      <c r="A41" t="s">
        <v>9159</v>
      </c>
      <c r="B41" s="180">
        <v>46225.888888888891</v>
      </c>
      <c r="C41" s="10">
        <v>46225</v>
      </c>
      <c r="D41" s="184">
        <v>0.88888888888888884</v>
      </c>
      <c r="E41">
        <v>396</v>
      </c>
      <c r="F41" t="s">
        <v>216</v>
      </c>
      <c r="G41" t="s">
        <v>9083</v>
      </c>
      <c r="H41" s="101">
        <v>6.3</v>
      </c>
      <c r="I41" t="s">
        <v>9084</v>
      </c>
      <c r="J41" t="s">
        <v>8895</v>
      </c>
      <c r="K41" t="s">
        <v>9061</v>
      </c>
      <c r="L41" t="s">
        <v>9058</v>
      </c>
      <c r="M41" t="s">
        <v>9112</v>
      </c>
      <c r="N41" s="180">
        <v>46233.4530787037</v>
      </c>
      <c r="O41" t="s">
        <v>9188</v>
      </c>
      <c r="P41" t="s">
        <v>8809</v>
      </c>
      <c r="Q41" t="s">
        <v>9054</v>
      </c>
    </row>
    <row r="42" spans="1:17" x14ac:dyDescent="0.25">
      <c r="A42" t="s">
        <v>9160</v>
      </c>
      <c r="B42" s="180">
        <v>46225.79791666667</v>
      </c>
      <c r="C42" s="10">
        <v>46225</v>
      </c>
      <c r="D42" s="184">
        <v>0.79791666666666672</v>
      </c>
      <c r="E42">
        <v>1784</v>
      </c>
      <c r="F42" t="s">
        <v>111</v>
      </c>
      <c r="G42" t="s">
        <v>9085</v>
      </c>
      <c r="H42" s="101">
        <v>5.8</v>
      </c>
      <c r="I42" t="s">
        <v>9086</v>
      </c>
      <c r="J42" t="s">
        <v>8844</v>
      </c>
      <c r="K42" t="s">
        <v>9061</v>
      </c>
      <c r="L42" t="s">
        <v>9058</v>
      </c>
      <c r="M42" t="s">
        <v>9112</v>
      </c>
      <c r="N42" s="180">
        <v>46233.4530787037</v>
      </c>
      <c r="O42" t="s">
        <v>9188</v>
      </c>
      <c r="P42" t="s">
        <v>8809</v>
      </c>
      <c r="Q42" t="s">
        <v>9054</v>
      </c>
    </row>
    <row r="43" spans="1:17" x14ac:dyDescent="0.25">
      <c r="A43" t="s">
        <v>9161</v>
      </c>
      <c r="B43" s="180">
        <v>46225.782638888886</v>
      </c>
      <c r="C43" s="10">
        <v>46225</v>
      </c>
      <c r="D43" s="184">
        <v>0.78263888888888888</v>
      </c>
      <c r="E43">
        <v>338</v>
      </c>
      <c r="F43" t="s">
        <v>195</v>
      </c>
      <c r="G43" t="s">
        <v>9068</v>
      </c>
      <c r="H43" s="101">
        <v>5.8</v>
      </c>
      <c r="I43" t="s">
        <v>9069</v>
      </c>
      <c r="J43" t="s">
        <v>8885</v>
      </c>
      <c r="K43" t="s">
        <v>9061</v>
      </c>
      <c r="L43" t="s">
        <v>9058</v>
      </c>
      <c r="M43" t="s">
        <v>9112</v>
      </c>
      <c r="N43" s="180">
        <v>46233.4530787037</v>
      </c>
      <c r="O43" t="s">
        <v>9188</v>
      </c>
      <c r="P43" t="s">
        <v>8809</v>
      </c>
      <c r="Q43" t="s">
        <v>9054</v>
      </c>
    </row>
    <row r="44" spans="1:17" x14ac:dyDescent="0.25">
      <c r="A44" t="s">
        <v>9162</v>
      </c>
      <c r="B44" s="180">
        <v>46224.843055555553</v>
      </c>
      <c r="C44" s="10">
        <v>46224</v>
      </c>
      <c r="D44" s="184">
        <v>0.84305555555555556</v>
      </c>
      <c r="E44">
        <v>21232</v>
      </c>
      <c r="F44" t="s">
        <v>144</v>
      </c>
      <c r="G44" t="s">
        <v>9087</v>
      </c>
      <c r="H44" s="101">
        <v>5</v>
      </c>
      <c r="I44" t="s">
        <v>9088</v>
      </c>
      <c r="J44" t="s">
        <v>8865</v>
      </c>
      <c r="K44" t="s">
        <v>9057</v>
      </c>
      <c r="L44" t="s">
        <v>9058</v>
      </c>
      <c r="M44" t="s">
        <v>9112</v>
      </c>
      <c r="N44" s="180">
        <v>46233.4530787037</v>
      </c>
      <c r="O44" t="s">
        <v>9188</v>
      </c>
      <c r="P44" t="s">
        <v>8809</v>
      </c>
      <c r="Q44" t="s">
        <v>9054</v>
      </c>
    </row>
    <row r="45" spans="1:17" x14ac:dyDescent="0.25">
      <c r="A45" t="s">
        <v>9163</v>
      </c>
      <c r="B45" s="180">
        <v>46224.842361111114</v>
      </c>
      <c r="C45" s="10">
        <v>46224</v>
      </c>
      <c r="D45" s="184">
        <v>0.84236111111111112</v>
      </c>
      <c r="E45">
        <v>201</v>
      </c>
      <c r="F45" t="s">
        <v>115</v>
      </c>
      <c r="G45" t="s">
        <v>9089</v>
      </c>
      <c r="H45" s="101">
        <v>5.8</v>
      </c>
      <c r="I45" t="s">
        <v>9090</v>
      </c>
      <c r="J45" t="s">
        <v>8847</v>
      </c>
      <c r="K45" t="s">
        <v>9061</v>
      </c>
      <c r="L45" t="s">
        <v>9058</v>
      </c>
      <c r="M45" t="s">
        <v>9112</v>
      </c>
      <c r="N45" s="180">
        <v>46233.4530787037</v>
      </c>
      <c r="O45" t="s">
        <v>9188</v>
      </c>
      <c r="P45" t="s">
        <v>8809</v>
      </c>
      <c r="Q45" t="s">
        <v>9054</v>
      </c>
    </row>
    <row r="46" spans="1:17" x14ac:dyDescent="0.25">
      <c r="A46" t="s">
        <v>9164</v>
      </c>
      <c r="B46" s="180">
        <v>46224.836805555555</v>
      </c>
      <c r="C46" s="10">
        <v>46224</v>
      </c>
      <c r="D46" s="184">
        <v>0.83680555555555558</v>
      </c>
      <c r="E46">
        <v>3504</v>
      </c>
      <c r="F46" t="s">
        <v>205</v>
      </c>
      <c r="G46" t="s">
        <v>9091</v>
      </c>
      <c r="H46" s="101">
        <v>5.7</v>
      </c>
      <c r="I46" t="s">
        <v>9092</v>
      </c>
      <c r="J46" t="s">
        <v>8892</v>
      </c>
      <c r="K46" t="s">
        <v>9061</v>
      </c>
      <c r="L46" t="s">
        <v>9058</v>
      </c>
      <c r="M46" t="s">
        <v>9112</v>
      </c>
      <c r="N46" s="180">
        <v>46233.4530787037</v>
      </c>
      <c r="O46" t="s">
        <v>9188</v>
      </c>
      <c r="P46" t="s">
        <v>8809</v>
      </c>
      <c r="Q46" t="s">
        <v>9054</v>
      </c>
    </row>
    <row r="47" spans="1:17" x14ac:dyDescent="0.25">
      <c r="A47" t="s">
        <v>9165</v>
      </c>
      <c r="B47" s="180">
        <v>46224.832638888889</v>
      </c>
      <c r="C47" s="10">
        <v>46224</v>
      </c>
      <c r="D47" s="184">
        <v>0.83263888888888893</v>
      </c>
      <c r="E47">
        <v>20659</v>
      </c>
      <c r="F47" t="s">
        <v>131</v>
      </c>
      <c r="G47" t="s">
        <v>9070</v>
      </c>
      <c r="H47" s="101">
        <v>5.5</v>
      </c>
      <c r="I47" t="s">
        <v>9071</v>
      </c>
      <c r="J47" t="s">
        <v>8861</v>
      </c>
      <c r="K47" t="s">
        <v>9057</v>
      </c>
      <c r="L47" t="s">
        <v>9058</v>
      </c>
      <c r="M47" t="s">
        <v>9112</v>
      </c>
      <c r="N47" s="180">
        <v>46233.4530787037</v>
      </c>
      <c r="O47" t="s">
        <v>9188</v>
      </c>
      <c r="P47" t="s">
        <v>8809</v>
      </c>
      <c r="Q47" t="s">
        <v>9054</v>
      </c>
    </row>
    <row r="48" spans="1:17" x14ac:dyDescent="0.25">
      <c r="A48" t="s">
        <v>9166</v>
      </c>
      <c r="B48" s="180">
        <v>46224.717361111114</v>
      </c>
      <c r="C48" s="10">
        <v>46224</v>
      </c>
      <c r="D48" s="184">
        <v>0.71736111111111112</v>
      </c>
      <c r="E48">
        <v>20153</v>
      </c>
      <c r="F48" t="s">
        <v>121</v>
      </c>
      <c r="G48" t="s">
        <v>9093</v>
      </c>
      <c r="H48" s="101">
        <v>5.5</v>
      </c>
      <c r="I48" t="s">
        <v>9094</v>
      </c>
      <c r="J48" t="s">
        <v>8853</v>
      </c>
      <c r="K48" t="s">
        <v>9057</v>
      </c>
      <c r="L48" t="s">
        <v>9058</v>
      </c>
      <c r="M48" t="s">
        <v>9112</v>
      </c>
      <c r="N48" s="180">
        <v>46233.4530787037</v>
      </c>
      <c r="O48" t="s">
        <v>9188</v>
      </c>
      <c r="P48" t="s">
        <v>8809</v>
      </c>
      <c r="Q48" t="s">
        <v>9054</v>
      </c>
    </row>
    <row r="49" spans="1:18" x14ac:dyDescent="0.25">
      <c r="A49" t="s">
        <v>9167</v>
      </c>
      <c r="B49" s="180">
        <v>46224.53125</v>
      </c>
      <c r="C49" s="10">
        <v>46224</v>
      </c>
      <c r="D49" s="184">
        <v>0.53125</v>
      </c>
      <c r="E49">
        <v>338</v>
      </c>
      <c r="F49" t="s">
        <v>195</v>
      </c>
      <c r="G49" t="s">
        <v>9068</v>
      </c>
      <c r="H49" s="101">
        <v>5.8</v>
      </c>
      <c r="I49" t="s">
        <v>9069</v>
      </c>
      <c r="J49" t="s">
        <v>8885</v>
      </c>
      <c r="K49" t="s">
        <v>9061</v>
      </c>
      <c r="L49" t="s">
        <v>9058</v>
      </c>
      <c r="M49" t="s">
        <v>9112</v>
      </c>
      <c r="N49" s="180">
        <v>46233.4530787037</v>
      </c>
      <c r="O49" t="s">
        <v>9188</v>
      </c>
      <c r="P49" t="s">
        <v>8809</v>
      </c>
      <c r="Q49" t="s">
        <v>9054</v>
      </c>
    </row>
    <row r="50" spans="1:18" x14ac:dyDescent="0.25">
      <c r="A50" t="s">
        <v>9168</v>
      </c>
      <c r="B50" s="180">
        <v>46224.314583333333</v>
      </c>
      <c r="C50" s="10">
        <v>46224</v>
      </c>
      <c r="D50" s="184">
        <v>0.31458333333333333</v>
      </c>
      <c r="E50">
        <v>2982</v>
      </c>
      <c r="F50" t="s">
        <v>184</v>
      </c>
      <c r="G50" t="s">
        <v>9095</v>
      </c>
      <c r="H50" s="101">
        <v>5.5</v>
      </c>
      <c r="I50" t="s">
        <v>9096</v>
      </c>
      <c r="J50" t="s">
        <v>8884</v>
      </c>
      <c r="K50" t="s">
        <v>9061</v>
      </c>
      <c r="L50" t="s">
        <v>9058</v>
      </c>
      <c r="M50" t="s">
        <v>9112</v>
      </c>
      <c r="N50" s="180">
        <v>46233.4530787037</v>
      </c>
      <c r="O50" t="s">
        <v>9188</v>
      </c>
      <c r="P50" t="s">
        <v>8809</v>
      </c>
      <c r="Q50" t="s">
        <v>9054</v>
      </c>
    </row>
    <row r="51" spans="1:18" x14ac:dyDescent="0.25">
      <c r="A51" t="s">
        <v>9169</v>
      </c>
      <c r="B51" s="180">
        <v>46224.294444444444</v>
      </c>
      <c r="C51" s="10">
        <v>46224</v>
      </c>
      <c r="D51" s="184">
        <v>0.29444444444444445</v>
      </c>
      <c r="E51">
        <v>338</v>
      </c>
      <c r="F51" t="s">
        <v>195</v>
      </c>
      <c r="G51" t="s">
        <v>9068</v>
      </c>
      <c r="H51" s="101">
        <v>5.8</v>
      </c>
      <c r="I51" t="s">
        <v>9069</v>
      </c>
      <c r="J51" t="s">
        <v>8885</v>
      </c>
      <c r="K51" t="s">
        <v>9061</v>
      </c>
      <c r="L51" t="s">
        <v>9058</v>
      </c>
      <c r="M51" t="s">
        <v>9112</v>
      </c>
      <c r="N51" s="180">
        <v>46233.4530787037</v>
      </c>
      <c r="O51" t="s">
        <v>9188</v>
      </c>
      <c r="P51" t="s">
        <v>8809</v>
      </c>
      <c r="Q51" t="s">
        <v>9054</v>
      </c>
    </row>
    <row r="52" spans="1:18" x14ac:dyDescent="0.25">
      <c r="A52" t="s">
        <v>9170</v>
      </c>
      <c r="B52" s="180">
        <v>46224.095138888886</v>
      </c>
      <c r="C52" s="10">
        <v>46224</v>
      </c>
      <c r="D52" s="184">
        <v>9.5138888888888884E-2</v>
      </c>
      <c r="E52">
        <v>1784</v>
      </c>
      <c r="F52" t="s">
        <v>111</v>
      </c>
      <c r="G52" t="s">
        <v>9085</v>
      </c>
      <c r="H52" s="101">
        <v>5.8</v>
      </c>
      <c r="I52" t="s">
        <v>9086</v>
      </c>
      <c r="J52" t="s">
        <v>8844</v>
      </c>
      <c r="K52" t="s">
        <v>9061</v>
      </c>
      <c r="L52" t="s">
        <v>9058</v>
      </c>
      <c r="M52" t="s">
        <v>9112</v>
      </c>
      <c r="N52" s="180">
        <v>46233.4530787037</v>
      </c>
      <c r="O52" t="s">
        <v>9188</v>
      </c>
      <c r="P52" t="s">
        <v>8809</v>
      </c>
      <c r="Q52" t="s">
        <v>9054</v>
      </c>
    </row>
    <row r="53" spans="1:18" x14ac:dyDescent="0.25">
      <c r="A53" t="s">
        <v>9171</v>
      </c>
      <c r="B53" s="180">
        <v>46223.261111111111</v>
      </c>
      <c r="C53" s="10">
        <v>46223</v>
      </c>
      <c r="D53" s="184">
        <v>0.26111111111111113</v>
      </c>
      <c r="E53">
        <v>478</v>
      </c>
      <c r="F53" t="s">
        <v>219</v>
      </c>
      <c r="G53" t="s">
        <v>9097</v>
      </c>
      <c r="H53" s="101">
        <v>6.3</v>
      </c>
      <c r="I53" t="s">
        <v>9098</v>
      </c>
      <c r="J53" t="s">
        <v>8896</v>
      </c>
      <c r="K53" t="s">
        <v>9061</v>
      </c>
      <c r="L53" t="s">
        <v>9058</v>
      </c>
      <c r="M53" t="s">
        <v>9112</v>
      </c>
      <c r="N53" s="180">
        <v>46233.4530787037</v>
      </c>
      <c r="O53" t="s">
        <v>9188</v>
      </c>
      <c r="P53" t="s">
        <v>8809</v>
      </c>
      <c r="Q53" t="s">
        <v>9054</v>
      </c>
    </row>
    <row r="54" spans="1:18" x14ac:dyDescent="0.25">
      <c r="A54" t="s">
        <v>9172</v>
      </c>
      <c r="B54" s="180">
        <v>46223.009722222225</v>
      </c>
      <c r="C54" s="10">
        <v>46223</v>
      </c>
      <c r="D54" s="184">
        <v>9.7222222222222224E-3</v>
      </c>
      <c r="E54">
        <v>201</v>
      </c>
      <c r="F54" t="s">
        <v>115</v>
      </c>
      <c r="G54" t="s">
        <v>9089</v>
      </c>
      <c r="H54" s="101">
        <v>5.8</v>
      </c>
      <c r="I54" t="s">
        <v>9090</v>
      </c>
      <c r="J54" t="s">
        <v>8847</v>
      </c>
      <c r="K54" t="s">
        <v>9061</v>
      </c>
      <c r="L54" t="s">
        <v>9058</v>
      </c>
      <c r="M54" t="s">
        <v>9112</v>
      </c>
      <c r="N54" s="180">
        <v>46233.4530787037</v>
      </c>
      <c r="O54" t="s">
        <v>9188</v>
      </c>
      <c r="P54" t="s">
        <v>8809</v>
      </c>
      <c r="Q54" t="s">
        <v>9054</v>
      </c>
    </row>
    <row r="55" spans="1:18" x14ac:dyDescent="0.25">
      <c r="A55" t="s">
        <v>9173</v>
      </c>
      <c r="B55" s="180">
        <v>46222.936111111114</v>
      </c>
      <c r="C55" s="10">
        <v>46222</v>
      </c>
      <c r="D55" s="184">
        <v>0.93611111111111112</v>
      </c>
      <c r="E55">
        <v>478</v>
      </c>
      <c r="F55" t="s">
        <v>219</v>
      </c>
      <c r="G55" t="s">
        <v>9097</v>
      </c>
      <c r="H55" s="101">
        <v>6.3</v>
      </c>
      <c r="I55" t="s">
        <v>9098</v>
      </c>
      <c r="J55" t="s">
        <v>8896</v>
      </c>
      <c r="K55" t="s">
        <v>9061</v>
      </c>
      <c r="L55" t="s">
        <v>9058</v>
      </c>
      <c r="M55" t="s">
        <v>9112</v>
      </c>
      <c r="N55" s="180">
        <v>46233.4530787037</v>
      </c>
      <c r="O55" t="s">
        <v>9188</v>
      </c>
      <c r="P55" t="s">
        <v>8809</v>
      </c>
      <c r="Q55" t="s">
        <v>9054</v>
      </c>
    </row>
    <row r="56" spans="1:18" x14ac:dyDescent="0.25">
      <c r="A56" t="s">
        <v>9174</v>
      </c>
      <c r="B56" s="180">
        <v>46222.935416666667</v>
      </c>
      <c r="C56" s="10">
        <v>46222</v>
      </c>
      <c r="D56" s="184">
        <v>0.93541666666666667</v>
      </c>
      <c r="E56">
        <v>134</v>
      </c>
      <c r="F56" t="s">
        <v>104</v>
      </c>
      <c r="G56" t="s">
        <v>9099</v>
      </c>
      <c r="H56" s="101">
        <v>5.8</v>
      </c>
      <c r="I56" t="s">
        <v>9100</v>
      </c>
      <c r="J56" t="s">
        <v>8838</v>
      </c>
      <c r="K56" t="s">
        <v>9061</v>
      </c>
      <c r="L56" t="s">
        <v>9058</v>
      </c>
      <c r="M56" t="s">
        <v>9112</v>
      </c>
      <c r="N56" s="180">
        <v>46233.4530787037</v>
      </c>
      <c r="O56" t="s">
        <v>9188</v>
      </c>
      <c r="P56" t="s">
        <v>8809</v>
      </c>
      <c r="Q56" t="s">
        <v>9054</v>
      </c>
    </row>
    <row r="57" spans="1:18" x14ac:dyDescent="0.25">
      <c r="A57" t="s">
        <v>9175</v>
      </c>
      <c r="B57" s="180">
        <v>46222.638888888891</v>
      </c>
      <c r="C57" s="10">
        <v>46222</v>
      </c>
      <c r="D57" s="184">
        <v>0.63888888888888884</v>
      </c>
      <c r="E57">
        <v>21108</v>
      </c>
      <c r="F57" t="s">
        <v>140</v>
      </c>
      <c r="G57" t="s">
        <v>9079</v>
      </c>
      <c r="H57" s="101">
        <v>5</v>
      </c>
      <c r="I57" t="s">
        <v>9080</v>
      </c>
      <c r="J57" t="s">
        <v>8863</v>
      </c>
      <c r="K57" t="s">
        <v>9057</v>
      </c>
      <c r="L57" t="s">
        <v>9058</v>
      </c>
      <c r="M57" t="s">
        <v>9112</v>
      </c>
      <c r="N57" s="180">
        <v>46233.4530787037</v>
      </c>
      <c r="O57" t="s">
        <v>9188</v>
      </c>
      <c r="P57" t="s">
        <v>8809</v>
      </c>
      <c r="Q57" t="s">
        <v>9054</v>
      </c>
    </row>
    <row r="58" spans="1:18" x14ac:dyDescent="0.25">
      <c r="A58" t="s">
        <v>9176</v>
      </c>
      <c r="B58" s="180">
        <v>46222.461111111108</v>
      </c>
      <c r="C58" s="10">
        <v>46222</v>
      </c>
      <c r="D58" s="184">
        <v>0.46111111111111114</v>
      </c>
      <c r="E58">
        <v>20041</v>
      </c>
      <c r="F58" t="s">
        <v>114</v>
      </c>
      <c r="G58" t="s">
        <v>2720</v>
      </c>
      <c r="H58" s="101">
        <v>5.5</v>
      </c>
      <c r="I58" t="s">
        <v>9101</v>
      </c>
      <c r="J58" t="s">
        <v>8846</v>
      </c>
      <c r="K58" t="s">
        <v>9061</v>
      </c>
      <c r="L58" t="s">
        <v>9058</v>
      </c>
      <c r="M58" t="s">
        <v>9112</v>
      </c>
      <c r="N58" s="180">
        <v>46233.4530787037</v>
      </c>
      <c r="O58" t="s">
        <v>9188</v>
      </c>
      <c r="P58" t="s">
        <v>8809</v>
      </c>
      <c r="Q58" t="s">
        <v>9054</v>
      </c>
    </row>
    <row r="59" spans="1:18" x14ac:dyDescent="0.25">
      <c r="A59" t="s">
        <v>9177</v>
      </c>
      <c r="B59" s="180">
        <v>46222.365972222222</v>
      </c>
      <c r="C59" s="10">
        <v>46222</v>
      </c>
      <c r="D59" s="184">
        <v>0.3659722222222222</v>
      </c>
      <c r="E59">
        <v>1783</v>
      </c>
      <c r="F59" t="s">
        <v>110</v>
      </c>
      <c r="G59" t="s">
        <v>9059</v>
      </c>
      <c r="H59" s="101">
        <v>5.8</v>
      </c>
      <c r="I59" t="s">
        <v>9060</v>
      </c>
      <c r="J59" t="s">
        <v>8843</v>
      </c>
      <c r="K59" t="s">
        <v>9061</v>
      </c>
      <c r="L59" t="s">
        <v>9058</v>
      </c>
      <c r="M59" t="s">
        <v>9112</v>
      </c>
      <c r="N59" s="180">
        <v>46233.4530787037</v>
      </c>
      <c r="O59" t="s">
        <v>9188</v>
      </c>
      <c r="P59" t="s">
        <v>8809</v>
      </c>
      <c r="Q59" t="s">
        <v>9054</v>
      </c>
    </row>
    <row r="60" spans="1:18" x14ac:dyDescent="0.25">
      <c r="A60" t="s">
        <v>9178</v>
      </c>
      <c r="B60" s="180">
        <v>46222.227083333331</v>
      </c>
      <c r="C60" s="10">
        <v>46222</v>
      </c>
      <c r="D60" s="184">
        <v>0.22708333333333333</v>
      </c>
      <c r="E60">
        <v>618</v>
      </c>
      <c r="F60" t="s">
        <v>225</v>
      </c>
      <c r="G60" t="s">
        <v>9102</v>
      </c>
      <c r="H60" s="101">
        <v>6.3</v>
      </c>
      <c r="I60" t="s">
        <v>9103</v>
      </c>
      <c r="J60" t="s">
        <v>8897</v>
      </c>
      <c r="K60" t="s">
        <v>9061</v>
      </c>
      <c r="L60" t="s">
        <v>9058</v>
      </c>
      <c r="M60" t="s">
        <v>9112</v>
      </c>
      <c r="N60" s="180">
        <v>46233.4530787037</v>
      </c>
      <c r="O60" t="s">
        <v>9188</v>
      </c>
      <c r="P60" t="s">
        <v>8809</v>
      </c>
      <c r="Q60" t="s">
        <v>9054</v>
      </c>
    </row>
    <row r="61" spans="1:18" x14ac:dyDescent="0.25">
      <c r="A61" t="s">
        <v>9179</v>
      </c>
      <c r="B61" s="180">
        <v>46222.214583333334</v>
      </c>
      <c r="C61" s="10">
        <v>46222</v>
      </c>
      <c r="D61" s="184">
        <v>0.21458333333333332</v>
      </c>
      <c r="E61">
        <v>618</v>
      </c>
      <c r="F61" t="s">
        <v>225</v>
      </c>
      <c r="G61" t="s">
        <v>9102</v>
      </c>
      <c r="H61" s="101">
        <v>6.3</v>
      </c>
      <c r="I61" t="s">
        <v>9103</v>
      </c>
      <c r="J61" t="s">
        <v>8897</v>
      </c>
      <c r="K61" t="s">
        <v>9061</v>
      </c>
      <c r="L61" t="s">
        <v>9058</v>
      </c>
      <c r="M61" t="s">
        <v>9112</v>
      </c>
      <c r="N61" s="180">
        <v>46233.4530787037</v>
      </c>
      <c r="O61" t="s">
        <v>9188</v>
      </c>
      <c r="P61" t="s">
        <v>8809</v>
      </c>
      <c r="Q61" t="s">
        <v>9054</v>
      </c>
    </row>
    <row r="62" spans="1:18" x14ac:dyDescent="0.25">
      <c r="A62" t="s">
        <v>9180</v>
      </c>
      <c r="B62" s="180">
        <v>46222.213888888888</v>
      </c>
      <c r="C62" s="10">
        <v>46222</v>
      </c>
      <c r="D62" s="184">
        <v>0.21388888888888888</v>
      </c>
      <c r="E62">
        <v>9</v>
      </c>
      <c r="F62" t="s">
        <v>231</v>
      </c>
      <c r="G62" t="s">
        <v>9064</v>
      </c>
      <c r="H62" s="101">
        <v>6.8</v>
      </c>
      <c r="I62" t="s">
        <v>9065</v>
      </c>
      <c r="J62" t="s">
        <v>8899</v>
      </c>
      <c r="K62" t="s">
        <v>9061</v>
      </c>
      <c r="L62" t="s">
        <v>9058</v>
      </c>
      <c r="M62" t="s">
        <v>9112</v>
      </c>
      <c r="N62" s="180">
        <v>46233.4530787037</v>
      </c>
      <c r="O62" t="s">
        <v>9188</v>
      </c>
      <c r="P62" t="s">
        <v>8809</v>
      </c>
      <c r="Q62" t="s">
        <v>9054</v>
      </c>
    </row>
    <row r="63" spans="1:18" x14ac:dyDescent="0.25">
      <c r="A63" t="s">
        <v>9181</v>
      </c>
      <c r="B63" s="180">
        <v>46222.213888888888</v>
      </c>
      <c r="C63" s="10">
        <v>46222</v>
      </c>
      <c r="D63" s="184">
        <v>0.21388888888888888</v>
      </c>
      <c r="E63">
        <v>9</v>
      </c>
      <c r="F63" t="s">
        <v>231</v>
      </c>
      <c r="G63" t="s">
        <v>9064</v>
      </c>
      <c r="H63" s="101">
        <v>6.8</v>
      </c>
      <c r="I63" t="s">
        <v>9072</v>
      </c>
      <c r="J63" t="s">
        <v>8903</v>
      </c>
      <c r="K63" t="s">
        <v>9061</v>
      </c>
      <c r="L63" t="s">
        <v>9058</v>
      </c>
      <c r="M63" t="s">
        <v>9112</v>
      </c>
      <c r="N63" s="180">
        <v>46233.4530787037</v>
      </c>
      <c r="O63" t="s">
        <v>9188</v>
      </c>
      <c r="P63" t="s">
        <v>8809</v>
      </c>
      <c r="Q63" t="s">
        <v>9054</v>
      </c>
      <c r="R63" t="s">
        <v>9504</v>
      </c>
    </row>
    <row r="64" spans="1:18" x14ac:dyDescent="0.25">
      <c r="A64" t="s">
        <v>9182</v>
      </c>
      <c r="B64" s="180">
        <v>46222.079861111109</v>
      </c>
      <c r="C64" s="10">
        <v>46222</v>
      </c>
      <c r="D64" s="184">
        <v>7.9861111111111105E-2</v>
      </c>
      <c r="E64">
        <v>1733</v>
      </c>
      <c r="F64" t="s">
        <v>108</v>
      </c>
      <c r="G64" t="s">
        <v>9066</v>
      </c>
      <c r="H64" s="101">
        <v>5.5</v>
      </c>
      <c r="I64" t="s">
        <v>9067</v>
      </c>
      <c r="J64" t="s">
        <v>8841</v>
      </c>
      <c r="K64" t="s">
        <v>9061</v>
      </c>
      <c r="L64" t="s">
        <v>9058</v>
      </c>
      <c r="M64" t="s">
        <v>9112</v>
      </c>
      <c r="N64" s="180">
        <v>46233.4530787037</v>
      </c>
      <c r="O64" t="s">
        <v>9188</v>
      </c>
      <c r="P64" t="s">
        <v>8809</v>
      </c>
      <c r="Q64" t="s">
        <v>9054</v>
      </c>
    </row>
    <row r="65" spans="1:17" x14ac:dyDescent="0.25">
      <c r="A65" t="s">
        <v>9183</v>
      </c>
      <c r="B65" s="180">
        <v>46221.870833333334</v>
      </c>
      <c r="C65" s="10">
        <v>46221</v>
      </c>
      <c r="D65" s="184">
        <v>0.87083333333333335</v>
      </c>
      <c r="E65">
        <v>1733</v>
      </c>
      <c r="F65" t="s">
        <v>108</v>
      </c>
      <c r="G65" t="s">
        <v>9066</v>
      </c>
      <c r="H65" s="101">
        <v>5.5</v>
      </c>
      <c r="I65" t="s">
        <v>9067</v>
      </c>
      <c r="J65" t="s">
        <v>8841</v>
      </c>
      <c r="K65" t="s">
        <v>9061</v>
      </c>
      <c r="L65" t="s">
        <v>9058</v>
      </c>
      <c r="M65" t="s">
        <v>9112</v>
      </c>
      <c r="N65" s="180">
        <v>46233.4530787037</v>
      </c>
      <c r="O65" t="s">
        <v>9188</v>
      </c>
      <c r="P65" t="s">
        <v>8809</v>
      </c>
      <c r="Q65" t="s">
        <v>9054</v>
      </c>
    </row>
    <row r="66" spans="1:17" x14ac:dyDescent="0.25">
      <c r="A66" t="s">
        <v>9184</v>
      </c>
      <c r="B66" s="180">
        <v>46221.852083333331</v>
      </c>
      <c r="C66" s="10">
        <v>46221</v>
      </c>
      <c r="D66" s="184">
        <v>0.8520833333333333</v>
      </c>
      <c r="E66">
        <v>20659</v>
      </c>
      <c r="F66" t="s">
        <v>131</v>
      </c>
      <c r="G66" t="s">
        <v>9070</v>
      </c>
      <c r="H66" s="101">
        <v>5.5</v>
      </c>
      <c r="I66" t="s">
        <v>9071</v>
      </c>
      <c r="J66" t="s">
        <v>8861</v>
      </c>
      <c r="K66" t="s">
        <v>9057</v>
      </c>
      <c r="L66" t="s">
        <v>9058</v>
      </c>
      <c r="M66" t="s">
        <v>9112</v>
      </c>
      <c r="N66" s="180">
        <v>46233.4530787037</v>
      </c>
      <c r="O66" t="s">
        <v>9188</v>
      </c>
      <c r="P66" t="s">
        <v>8809</v>
      </c>
      <c r="Q66" t="s">
        <v>9054</v>
      </c>
    </row>
    <row r="67" spans="1:17" x14ac:dyDescent="0.25">
      <c r="A67" t="s">
        <v>9185</v>
      </c>
      <c r="B67" s="180">
        <v>46221.658333333333</v>
      </c>
      <c r="C67" s="10">
        <v>46221</v>
      </c>
      <c r="D67" s="184">
        <v>0.65833333333333333</v>
      </c>
      <c r="E67">
        <v>20154</v>
      </c>
      <c r="F67" t="s">
        <v>122</v>
      </c>
      <c r="G67" t="s">
        <v>9062</v>
      </c>
      <c r="H67" s="101">
        <v>5.5</v>
      </c>
      <c r="I67" t="s">
        <v>9063</v>
      </c>
      <c r="J67" t="s">
        <v>8854</v>
      </c>
      <c r="K67" t="s">
        <v>9057</v>
      </c>
      <c r="L67" t="s">
        <v>9058</v>
      </c>
      <c r="M67" t="s">
        <v>9112</v>
      </c>
      <c r="N67" s="180">
        <v>46233.4530787037</v>
      </c>
      <c r="O67" t="s">
        <v>9188</v>
      </c>
      <c r="P67" t="s">
        <v>8809</v>
      </c>
      <c r="Q67" t="s">
        <v>9054</v>
      </c>
    </row>
    <row r="68" spans="1:17" x14ac:dyDescent="0.25">
      <c r="A68" t="s">
        <v>9249</v>
      </c>
      <c r="B68" s="180">
        <v>46252.309027777781</v>
      </c>
      <c r="C68" s="296">
        <v>46252</v>
      </c>
      <c r="D68" s="297">
        <v>0.30902777777777779</v>
      </c>
      <c r="E68">
        <v>91</v>
      </c>
      <c r="F68" t="s">
        <v>232</v>
      </c>
      <c r="G68" t="s">
        <v>9250</v>
      </c>
      <c r="H68" s="101">
        <v>5.8</v>
      </c>
      <c r="I68" t="s">
        <v>9251</v>
      </c>
      <c r="J68" t="s">
        <v>8925</v>
      </c>
      <c r="K68" t="s">
        <v>9061</v>
      </c>
      <c r="L68" t="s">
        <v>9252</v>
      </c>
      <c r="M68" t="s">
        <v>9253</v>
      </c>
      <c r="N68" s="180">
        <v>46252.534733796296</v>
      </c>
      <c r="O68" t="s">
        <v>9254</v>
      </c>
      <c r="P68" t="s">
        <v>8809</v>
      </c>
      <c r="Q68" t="s">
        <v>9054</v>
      </c>
    </row>
    <row r="69" spans="1:17" x14ac:dyDescent="0.25">
      <c r="A69" t="s">
        <v>9255</v>
      </c>
      <c r="B69" s="180">
        <v>46252.222222222219</v>
      </c>
      <c r="C69" s="296">
        <v>46252</v>
      </c>
      <c r="D69" s="297">
        <v>0.22222222222222221</v>
      </c>
      <c r="E69">
        <v>1783</v>
      </c>
      <c r="F69" t="s">
        <v>110</v>
      </c>
      <c r="G69" t="s">
        <v>9059</v>
      </c>
      <c r="H69" s="101">
        <v>5.8</v>
      </c>
      <c r="I69" t="s">
        <v>9060</v>
      </c>
      <c r="J69" t="s">
        <v>8843</v>
      </c>
      <c r="K69" t="s">
        <v>9061</v>
      </c>
      <c r="L69" t="s">
        <v>9058</v>
      </c>
      <c r="M69" t="s">
        <v>9253</v>
      </c>
      <c r="N69" s="180">
        <v>46252.534733796296</v>
      </c>
      <c r="O69" t="s">
        <v>9254</v>
      </c>
      <c r="P69" t="s">
        <v>8809</v>
      </c>
      <c r="Q69" t="s">
        <v>9054</v>
      </c>
    </row>
    <row r="70" spans="1:17" x14ac:dyDescent="0.25">
      <c r="A70" t="s">
        <v>9256</v>
      </c>
      <c r="B70" s="180">
        <v>46252.131944444445</v>
      </c>
      <c r="C70" s="296">
        <v>46252</v>
      </c>
      <c r="D70" s="297">
        <v>0.13194444444444445</v>
      </c>
      <c r="E70">
        <v>338</v>
      </c>
      <c r="F70" t="s">
        <v>195</v>
      </c>
      <c r="G70" t="s">
        <v>9068</v>
      </c>
      <c r="H70" s="101">
        <v>5.8</v>
      </c>
      <c r="I70" t="s">
        <v>9069</v>
      </c>
      <c r="J70" t="s">
        <v>8885</v>
      </c>
      <c r="K70" t="s">
        <v>9061</v>
      </c>
      <c r="L70" t="s">
        <v>9252</v>
      </c>
      <c r="M70" t="s">
        <v>9253</v>
      </c>
      <c r="N70" s="180">
        <v>46252.534733796296</v>
      </c>
      <c r="O70" t="s">
        <v>9254</v>
      </c>
      <c r="P70" t="s">
        <v>8809</v>
      </c>
      <c r="Q70" t="s">
        <v>9054</v>
      </c>
    </row>
    <row r="71" spans="1:17" x14ac:dyDescent="0.25">
      <c r="A71" t="s">
        <v>9257</v>
      </c>
      <c r="B71" s="180">
        <v>46252.124305555553</v>
      </c>
      <c r="C71" s="296">
        <v>46252</v>
      </c>
      <c r="D71" s="297">
        <v>0.12430555555555556</v>
      </c>
      <c r="E71">
        <v>20041</v>
      </c>
      <c r="F71" t="s">
        <v>114</v>
      </c>
      <c r="G71" t="s">
        <v>2720</v>
      </c>
      <c r="H71" s="101">
        <v>5.5</v>
      </c>
      <c r="I71" t="s">
        <v>9101</v>
      </c>
      <c r="J71" t="s">
        <v>8846</v>
      </c>
      <c r="K71" t="s">
        <v>9061</v>
      </c>
      <c r="L71" t="s">
        <v>9252</v>
      </c>
      <c r="M71" t="s">
        <v>9253</v>
      </c>
      <c r="N71" s="180">
        <v>46252.534733796296</v>
      </c>
      <c r="O71" t="s">
        <v>9254</v>
      </c>
      <c r="P71" t="s">
        <v>8809</v>
      </c>
      <c r="Q71" t="s">
        <v>9054</v>
      </c>
    </row>
    <row r="72" spans="1:17" x14ac:dyDescent="0.25">
      <c r="A72" t="s">
        <v>9258</v>
      </c>
      <c r="B72" s="180">
        <v>46252.101388888892</v>
      </c>
      <c r="C72" s="296">
        <v>46252</v>
      </c>
      <c r="D72" s="297">
        <v>0.10138888888888889</v>
      </c>
      <c r="E72">
        <v>2658</v>
      </c>
      <c r="F72" t="s">
        <v>172</v>
      </c>
      <c r="G72" t="s">
        <v>9259</v>
      </c>
      <c r="H72" s="101">
        <v>5.7</v>
      </c>
      <c r="I72" t="s">
        <v>9260</v>
      </c>
      <c r="J72" t="s">
        <v>8913</v>
      </c>
      <c r="K72" t="s">
        <v>9061</v>
      </c>
      <c r="L72" t="s">
        <v>9058</v>
      </c>
      <c r="M72" t="s">
        <v>9253</v>
      </c>
      <c r="N72" s="180">
        <v>46252.534733796296</v>
      </c>
      <c r="O72" t="s">
        <v>9254</v>
      </c>
      <c r="P72" t="s">
        <v>8809</v>
      </c>
      <c r="Q72" t="s">
        <v>9054</v>
      </c>
    </row>
    <row r="73" spans="1:17" x14ac:dyDescent="0.25">
      <c r="A73" t="s">
        <v>9261</v>
      </c>
      <c r="B73" s="180">
        <v>46252.000694444447</v>
      </c>
      <c r="C73" s="296">
        <v>46252</v>
      </c>
      <c r="D73" s="297">
        <v>6.9444444444444447E-4</v>
      </c>
      <c r="E73">
        <v>618</v>
      </c>
      <c r="F73" t="s">
        <v>225</v>
      </c>
      <c r="G73" t="s">
        <v>9102</v>
      </c>
      <c r="H73" s="101">
        <v>6.3</v>
      </c>
      <c r="I73" t="s">
        <v>9103</v>
      </c>
      <c r="J73" t="s">
        <v>8897</v>
      </c>
      <c r="K73" t="s">
        <v>9061</v>
      </c>
      <c r="L73" t="s">
        <v>9058</v>
      </c>
      <c r="M73" t="s">
        <v>9253</v>
      </c>
      <c r="N73" s="180">
        <v>46252.534733796296</v>
      </c>
      <c r="O73" t="s">
        <v>9254</v>
      </c>
      <c r="P73" t="s">
        <v>8809</v>
      </c>
      <c r="Q73" t="s">
        <v>9054</v>
      </c>
    </row>
    <row r="74" spans="1:17" x14ac:dyDescent="0.25">
      <c r="A74" t="s">
        <v>9262</v>
      </c>
      <c r="B74" s="180">
        <v>46251.948611111111</v>
      </c>
      <c r="C74" s="296">
        <v>46251</v>
      </c>
      <c r="D74" s="297">
        <v>0.94861111111111107</v>
      </c>
      <c r="E74">
        <v>20659</v>
      </c>
      <c r="F74" t="s">
        <v>131</v>
      </c>
      <c r="G74" t="s">
        <v>9070</v>
      </c>
      <c r="H74" s="101">
        <v>5.5</v>
      </c>
      <c r="I74" t="s">
        <v>9071</v>
      </c>
      <c r="J74" t="s">
        <v>8861</v>
      </c>
      <c r="K74" t="s">
        <v>9057</v>
      </c>
      <c r="L74" t="s">
        <v>9058</v>
      </c>
      <c r="M74" t="s">
        <v>9253</v>
      </c>
      <c r="N74" s="180">
        <v>46252.534733796296</v>
      </c>
      <c r="O74" t="s">
        <v>9254</v>
      </c>
      <c r="P74" t="s">
        <v>8809</v>
      </c>
      <c r="Q74" t="s">
        <v>9054</v>
      </c>
    </row>
    <row r="75" spans="1:17" x14ac:dyDescent="0.25">
      <c r="A75" t="s">
        <v>9263</v>
      </c>
      <c r="B75" s="180">
        <v>46251.886805555558</v>
      </c>
      <c r="C75" s="296">
        <v>46251</v>
      </c>
      <c r="D75" s="297">
        <v>0.88680555555555551</v>
      </c>
      <c r="E75">
        <v>20659</v>
      </c>
      <c r="F75" t="s">
        <v>131</v>
      </c>
      <c r="G75" t="s">
        <v>9070</v>
      </c>
      <c r="H75" s="101">
        <v>5.5</v>
      </c>
      <c r="I75" t="s">
        <v>9071</v>
      </c>
      <c r="J75" t="s">
        <v>8861</v>
      </c>
      <c r="K75" t="s">
        <v>9057</v>
      </c>
      <c r="L75" t="s">
        <v>9058</v>
      </c>
      <c r="M75" t="s">
        <v>9253</v>
      </c>
      <c r="N75" s="180">
        <v>46252.534733796296</v>
      </c>
      <c r="O75" t="s">
        <v>9254</v>
      </c>
      <c r="P75" t="s">
        <v>8809</v>
      </c>
      <c r="Q75" t="s">
        <v>9054</v>
      </c>
    </row>
    <row r="76" spans="1:17" x14ac:dyDescent="0.25">
      <c r="A76" t="s">
        <v>9264</v>
      </c>
      <c r="B76" s="180">
        <v>46251.847222222219</v>
      </c>
      <c r="C76" s="296">
        <v>46251</v>
      </c>
      <c r="D76" s="297">
        <v>0.84722222222222221</v>
      </c>
      <c r="E76">
        <v>3461</v>
      </c>
      <c r="F76" t="s">
        <v>200</v>
      </c>
      <c r="G76" t="s">
        <v>9265</v>
      </c>
      <c r="H76" s="101">
        <v>8</v>
      </c>
      <c r="I76" t="s">
        <v>9266</v>
      </c>
      <c r="J76" t="s">
        <v>8889</v>
      </c>
      <c r="K76" t="s">
        <v>9267</v>
      </c>
      <c r="L76" t="s">
        <v>9268</v>
      </c>
      <c r="M76" t="s">
        <v>9253</v>
      </c>
      <c r="N76" s="180">
        <v>46252.534733796296</v>
      </c>
      <c r="O76" t="s">
        <v>9254</v>
      </c>
      <c r="P76" t="s">
        <v>8809</v>
      </c>
      <c r="Q76" t="s">
        <v>9054</v>
      </c>
    </row>
    <row r="77" spans="1:17" x14ac:dyDescent="0.25">
      <c r="A77" t="s">
        <v>9269</v>
      </c>
      <c r="B77" s="180">
        <v>46251.831944444442</v>
      </c>
      <c r="C77" s="296">
        <v>46251</v>
      </c>
      <c r="D77" s="297">
        <v>0.83194444444444449</v>
      </c>
      <c r="E77">
        <v>20153</v>
      </c>
      <c r="F77" t="s">
        <v>121</v>
      </c>
      <c r="G77" t="s">
        <v>9093</v>
      </c>
      <c r="H77" s="101">
        <v>5.5</v>
      </c>
      <c r="I77" t="s">
        <v>9094</v>
      </c>
      <c r="J77" t="s">
        <v>8853</v>
      </c>
      <c r="K77" t="s">
        <v>9057</v>
      </c>
      <c r="L77" t="s">
        <v>9058</v>
      </c>
      <c r="M77" t="s">
        <v>9253</v>
      </c>
      <c r="N77" s="180">
        <v>46252.534733796296</v>
      </c>
      <c r="O77" t="s">
        <v>9254</v>
      </c>
      <c r="P77" t="s">
        <v>8809</v>
      </c>
      <c r="Q77" t="s">
        <v>9054</v>
      </c>
    </row>
    <row r="78" spans="1:17" x14ac:dyDescent="0.25">
      <c r="A78" t="s">
        <v>9270</v>
      </c>
      <c r="B78" s="180">
        <v>46251.722222222219</v>
      </c>
      <c r="C78" s="296">
        <v>46251</v>
      </c>
      <c r="D78" s="297">
        <v>0.72222222222222221</v>
      </c>
      <c r="E78">
        <v>20153</v>
      </c>
      <c r="F78" t="s">
        <v>121</v>
      </c>
      <c r="G78" t="s">
        <v>9093</v>
      </c>
      <c r="H78" s="101">
        <v>5.5</v>
      </c>
      <c r="I78" t="s">
        <v>9094</v>
      </c>
      <c r="J78" t="s">
        <v>8853</v>
      </c>
      <c r="K78" t="s">
        <v>9057</v>
      </c>
      <c r="L78" t="s">
        <v>9252</v>
      </c>
      <c r="M78" t="s">
        <v>9253</v>
      </c>
      <c r="N78" s="180">
        <v>46252.534733796296</v>
      </c>
      <c r="O78" t="s">
        <v>9254</v>
      </c>
      <c r="P78" t="s">
        <v>8809</v>
      </c>
      <c r="Q78" t="s">
        <v>9054</v>
      </c>
    </row>
    <row r="79" spans="1:17" x14ac:dyDescent="0.25">
      <c r="A79" t="s">
        <v>9271</v>
      </c>
      <c r="B79" s="180">
        <v>46251.611805555556</v>
      </c>
      <c r="C79" s="296">
        <v>46251</v>
      </c>
      <c r="D79" s="297">
        <v>0.6118055555555556</v>
      </c>
      <c r="E79">
        <v>20154</v>
      </c>
      <c r="F79" t="s">
        <v>122</v>
      </c>
      <c r="G79" t="s">
        <v>9062</v>
      </c>
      <c r="H79" s="101">
        <v>5.5</v>
      </c>
      <c r="I79" t="s">
        <v>9063</v>
      </c>
      <c r="J79" t="s">
        <v>8854</v>
      </c>
      <c r="K79" t="s">
        <v>9057</v>
      </c>
      <c r="L79" t="s">
        <v>9058</v>
      </c>
      <c r="M79" t="s">
        <v>9253</v>
      </c>
      <c r="N79" s="180">
        <v>46252.534733796296</v>
      </c>
      <c r="O79" t="s">
        <v>9254</v>
      </c>
      <c r="P79" t="s">
        <v>8809</v>
      </c>
      <c r="Q79" t="s">
        <v>9054</v>
      </c>
    </row>
    <row r="80" spans="1:17" x14ac:dyDescent="0.25">
      <c r="A80" t="s">
        <v>9272</v>
      </c>
      <c r="B80" s="180">
        <v>46251.611805555556</v>
      </c>
      <c r="C80" s="296">
        <v>46251</v>
      </c>
      <c r="D80" s="297">
        <v>0.6118055555555556</v>
      </c>
      <c r="E80">
        <v>20659</v>
      </c>
      <c r="F80" t="s">
        <v>131</v>
      </c>
      <c r="G80" t="s">
        <v>9070</v>
      </c>
      <c r="H80" s="101">
        <v>5.5</v>
      </c>
      <c r="I80" t="s">
        <v>9071</v>
      </c>
      <c r="J80" t="s">
        <v>8861</v>
      </c>
      <c r="K80" t="s">
        <v>9057</v>
      </c>
      <c r="L80" t="s">
        <v>9058</v>
      </c>
      <c r="M80" t="s">
        <v>9253</v>
      </c>
      <c r="N80" s="180">
        <v>46252.534733796296</v>
      </c>
      <c r="O80" t="s">
        <v>9254</v>
      </c>
      <c r="P80" t="s">
        <v>8809</v>
      </c>
      <c r="Q80" t="s">
        <v>9054</v>
      </c>
    </row>
    <row r="81" spans="1:17" x14ac:dyDescent="0.25">
      <c r="A81" t="s">
        <v>9273</v>
      </c>
      <c r="B81" s="180">
        <v>46251.56527777778</v>
      </c>
      <c r="C81" s="296">
        <v>46251</v>
      </c>
      <c r="D81" s="297">
        <v>0.56527777777777777</v>
      </c>
      <c r="E81">
        <v>20153</v>
      </c>
      <c r="F81" t="s">
        <v>121</v>
      </c>
      <c r="G81" t="s">
        <v>9093</v>
      </c>
      <c r="H81" s="101">
        <v>5.5</v>
      </c>
      <c r="I81" t="s">
        <v>9094</v>
      </c>
      <c r="J81" t="s">
        <v>8853</v>
      </c>
      <c r="K81" t="s">
        <v>9057</v>
      </c>
      <c r="L81" t="s">
        <v>9268</v>
      </c>
      <c r="M81" t="s">
        <v>9253</v>
      </c>
      <c r="N81" s="180">
        <v>46252.534733796296</v>
      </c>
      <c r="O81" t="s">
        <v>9254</v>
      </c>
      <c r="P81" t="s">
        <v>8809</v>
      </c>
      <c r="Q81" t="s">
        <v>9054</v>
      </c>
    </row>
    <row r="82" spans="1:17" x14ac:dyDescent="0.25">
      <c r="A82" t="s">
        <v>9274</v>
      </c>
      <c r="B82" s="180">
        <v>46251.467361111114</v>
      </c>
      <c r="C82" s="296">
        <v>46251</v>
      </c>
      <c r="D82" s="297">
        <v>0.46736111111111112</v>
      </c>
      <c r="E82">
        <v>20146</v>
      </c>
      <c r="F82" t="s">
        <v>116</v>
      </c>
      <c r="G82" t="s">
        <v>9055</v>
      </c>
      <c r="H82" s="101">
        <v>5.5</v>
      </c>
      <c r="I82" t="s">
        <v>9056</v>
      </c>
      <c r="J82" t="s">
        <v>8848</v>
      </c>
      <c r="K82" t="s">
        <v>9057</v>
      </c>
      <c r="L82" t="s">
        <v>9252</v>
      </c>
      <c r="M82" t="s">
        <v>9253</v>
      </c>
      <c r="N82" s="180">
        <v>46252.534733796296</v>
      </c>
      <c r="O82" t="s">
        <v>9254</v>
      </c>
      <c r="P82" t="s">
        <v>8809</v>
      </c>
      <c r="Q82" t="s">
        <v>9054</v>
      </c>
    </row>
    <row r="83" spans="1:17" x14ac:dyDescent="0.25">
      <c r="A83" t="s">
        <v>9275</v>
      </c>
      <c r="B83" s="180">
        <v>46251.091666666667</v>
      </c>
      <c r="C83" s="296">
        <v>46251</v>
      </c>
      <c r="D83" s="297">
        <v>9.166666666666666E-2</v>
      </c>
      <c r="E83">
        <v>20153</v>
      </c>
      <c r="F83" t="s">
        <v>121</v>
      </c>
      <c r="G83" t="s">
        <v>9093</v>
      </c>
      <c r="H83" s="101">
        <v>5.5</v>
      </c>
      <c r="I83" t="s">
        <v>9094</v>
      </c>
      <c r="J83" t="s">
        <v>8853</v>
      </c>
      <c r="K83" t="s">
        <v>9057</v>
      </c>
      <c r="L83" t="s">
        <v>9252</v>
      </c>
      <c r="M83" t="s">
        <v>9253</v>
      </c>
      <c r="N83" s="180">
        <v>46252.534733796296</v>
      </c>
      <c r="O83" t="s">
        <v>9254</v>
      </c>
      <c r="P83" t="s">
        <v>8809</v>
      </c>
      <c r="Q83" t="s">
        <v>9054</v>
      </c>
    </row>
    <row r="84" spans="1:17" x14ac:dyDescent="0.25">
      <c r="A84" t="s">
        <v>9276</v>
      </c>
      <c r="B84" s="180">
        <v>46251.091666666667</v>
      </c>
      <c r="C84" s="296">
        <v>46251</v>
      </c>
      <c r="D84" s="297">
        <v>9.166666666666666E-2</v>
      </c>
      <c r="E84">
        <v>20154</v>
      </c>
      <c r="F84" t="s">
        <v>122</v>
      </c>
      <c r="G84" t="s">
        <v>9062</v>
      </c>
      <c r="H84" s="101">
        <v>5.5</v>
      </c>
      <c r="I84" t="s">
        <v>9063</v>
      </c>
      <c r="J84" t="s">
        <v>8854</v>
      </c>
      <c r="K84" t="s">
        <v>9057</v>
      </c>
      <c r="L84" t="s">
        <v>9252</v>
      </c>
      <c r="M84" t="s">
        <v>9253</v>
      </c>
      <c r="N84" s="180">
        <v>46252.534733796296</v>
      </c>
      <c r="O84" t="s">
        <v>9254</v>
      </c>
      <c r="P84" t="s">
        <v>8809</v>
      </c>
      <c r="Q84" t="s">
        <v>9054</v>
      </c>
    </row>
    <row r="85" spans="1:17" x14ac:dyDescent="0.25">
      <c r="A85" t="s">
        <v>9277</v>
      </c>
      <c r="B85" s="180">
        <v>46251.083333333336</v>
      </c>
      <c r="C85" s="296">
        <v>46251</v>
      </c>
      <c r="D85" s="297">
        <v>8.3333333333333329E-2</v>
      </c>
      <c r="E85">
        <v>632</v>
      </c>
      <c r="F85" t="s">
        <v>226</v>
      </c>
      <c r="G85" t="s">
        <v>9278</v>
      </c>
      <c r="H85" s="101">
        <v>5.8</v>
      </c>
      <c r="I85" t="s">
        <v>9279</v>
      </c>
      <c r="J85" t="s">
        <v>8928</v>
      </c>
      <c r="K85" t="s">
        <v>9061</v>
      </c>
      <c r="L85" t="s">
        <v>9058</v>
      </c>
      <c r="M85" t="s">
        <v>9253</v>
      </c>
      <c r="N85" s="180">
        <v>46252.534733796296</v>
      </c>
      <c r="O85" t="s">
        <v>9254</v>
      </c>
      <c r="P85" t="s">
        <v>8809</v>
      </c>
      <c r="Q85" t="s">
        <v>9054</v>
      </c>
    </row>
    <row r="86" spans="1:17" x14ac:dyDescent="0.25">
      <c r="A86" t="s">
        <v>9280</v>
      </c>
      <c r="B86" s="180">
        <v>46251.015972222223</v>
      </c>
      <c r="C86" s="296">
        <v>46251</v>
      </c>
      <c r="D86" s="297">
        <v>1.5972222222222221E-2</v>
      </c>
      <c r="E86">
        <v>20154</v>
      </c>
      <c r="F86" t="s">
        <v>122</v>
      </c>
      <c r="G86" t="s">
        <v>9062</v>
      </c>
      <c r="H86" s="101">
        <v>5.5</v>
      </c>
      <c r="I86" t="s">
        <v>9063</v>
      </c>
      <c r="J86" t="s">
        <v>8854</v>
      </c>
      <c r="K86" t="s">
        <v>9057</v>
      </c>
      <c r="L86" t="s">
        <v>9268</v>
      </c>
      <c r="M86" t="s">
        <v>9253</v>
      </c>
      <c r="N86" s="180">
        <v>46252.534733796296</v>
      </c>
      <c r="O86" t="s">
        <v>9254</v>
      </c>
      <c r="P86" t="s">
        <v>8809</v>
      </c>
      <c r="Q86" t="s">
        <v>9054</v>
      </c>
    </row>
    <row r="87" spans="1:17" x14ac:dyDescent="0.25">
      <c r="A87" t="s">
        <v>9281</v>
      </c>
      <c r="B87" s="180">
        <v>46251.008333333331</v>
      </c>
      <c r="C87" s="296">
        <v>46251</v>
      </c>
      <c r="D87" s="297">
        <v>8.3333333333333332E-3</v>
      </c>
      <c r="E87">
        <v>338</v>
      </c>
      <c r="F87" t="s">
        <v>195</v>
      </c>
      <c r="G87" t="s">
        <v>9068</v>
      </c>
      <c r="H87" s="101">
        <v>5.8</v>
      </c>
      <c r="I87" t="s">
        <v>9069</v>
      </c>
      <c r="J87" t="s">
        <v>8885</v>
      </c>
      <c r="K87" t="s">
        <v>9061</v>
      </c>
      <c r="L87" t="s">
        <v>9252</v>
      </c>
      <c r="M87" t="s">
        <v>9253</v>
      </c>
      <c r="N87" s="180">
        <v>46252.534733796296</v>
      </c>
      <c r="O87" t="s">
        <v>9254</v>
      </c>
      <c r="P87" t="s">
        <v>8809</v>
      </c>
      <c r="Q87" t="s">
        <v>9054</v>
      </c>
    </row>
    <row r="88" spans="1:17" x14ac:dyDescent="0.25">
      <c r="A88" t="s">
        <v>9282</v>
      </c>
      <c r="B88" s="180">
        <v>46250.994444444441</v>
      </c>
      <c r="C88" s="296">
        <v>46250</v>
      </c>
      <c r="D88" s="297">
        <v>0.99444444444444446</v>
      </c>
      <c r="E88">
        <v>20154</v>
      </c>
      <c r="F88" t="s">
        <v>122</v>
      </c>
      <c r="G88" t="s">
        <v>9062</v>
      </c>
      <c r="H88" s="101">
        <v>5.5</v>
      </c>
      <c r="I88" t="s">
        <v>9063</v>
      </c>
      <c r="J88" t="s">
        <v>8854</v>
      </c>
      <c r="K88" t="s">
        <v>9057</v>
      </c>
      <c r="L88" t="s">
        <v>9252</v>
      </c>
      <c r="M88" t="s">
        <v>9253</v>
      </c>
      <c r="N88" s="180">
        <v>46252.534733796296</v>
      </c>
      <c r="O88" t="s">
        <v>9254</v>
      </c>
      <c r="P88" t="s">
        <v>8809</v>
      </c>
      <c r="Q88" t="s">
        <v>9054</v>
      </c>
    </row>
    <row r="89" spans="1:17" x14ac:dyDescent="0.25">
      <c r="A89" t="s">
        <v>9283</v>
      </c>
      <c r="B89" s="180">
        <v>46250.979861111111</v>
      </c>
      <c r="C89" s="296">
        <v>46250</v>
      </c>
      <c r="D89" s="297">
        <v>0.97986111111111107</v>
      </c>
      <c r="E89">
        <v>338</v>
      </c>
      <c r="F89" t="s">
        <v>195</v>
      </c>
      <c r="G89" t="s">
        <v>9068</v>
      </c>
      <c r="H89" s="101">
        <v>5.8</v>
      </c>
      <c r="I89" t="s">
        <v>9069</v>
      </c>
      <c r="J89" t="s">
        <v>8885</v>
      </c>
      <c r="K89" t="s">
        <v>9061</v>
      </c>
      <c r="L89" t="s">
        <v>9252</v>
      </c>
      <c r="M89" t="s">
        <v>9253</v>
      </c>
      <c r="N89" s="180">
        <v>46252.534733796296</v>
      </c>
      <c r="O89" t="s">
        <v>9254</v>
      </c>
      <c r="P89" t="s">
        <v>8809</v>
      </c>
      <c r="Q89" t="s">
        <v>9054</v>
      </c>
    </row>
    <row r="90" spans="1:17" x14ac:dyDescent="0.25">
      <c r="A90" t="s">
        <v>9284</v>
      </c>
      <c r="B90" s="180">
        <v>46250.972222222219</v>
      </c>
      <c r="C90" s="296">
        <v>46250</v>
      </c>
      <c r="D90" s="297">
        <v>0.97222222222222221</v>
      </c>
      <c r="E90">
        <v>632</v>
      </c>
      <c r="F90" t="s">
        <v>226</v>
      </c>
      <c r="G90" t="s">
        <v>9278</v>
      </c>
      <c r="H90" s="101">
        <v>5.8</v>
      </c>
      <c r="I90" t="s">
        <v>9279</v>
      </c>
      <c r="J90" t="s">
        <v>8928</v>
      </c>
      <c r="K90" t="s">
        <v>9061</v>
      </c>
      <c r="L90" t="s">
        <v>9252</v>
      </c>
      <c r="M90" t="s">
        <v>9253</v>
      </c>
      <c r="N90" s="180">
        <v>46252.534733796296</v>
      </c>
      <c r="O90" t="s">
        <v>9254</v>
      </c>
      <c r="P90" t="s">
        <v>8809</v>
      </c>
      <c r="Q90" t="s">
        <v>9054</v>
      </c>
    </row>
    <row r="91" spans="1:17" x14ac:dyDescent="0.25">
      <c r="A91" t="s">
        <v>9285</v>
      </c>
      <c r="B91" s="180">
        <v>46250.947916666664</v>
      </c>
      <c r="C91" s="296">
        <v>46250</v>
      </c>
      <c r="D91" s="297">
        <v>0.94791666666666663</v>
      </c>
      <c r="E91">
        <v>3422</v>
      </c>
      <c r="F91" t="s">
        <v>196</v>
      </c>
      <c r="G91" t="s">
        <v>9286</v>
      </c>
      <c r="H91" s="101">
        <v>6.5</v>
      </c>
      <c r="I91" t="s">
        <v>9287</v>
      </c>
      <c r="J91" t="s">
        <v>8886</v>
      </c>
      <c r="K91" t="s">
        <v>9061</v>
      </c>
      <c r="L91" t="s">
        <v>9058</v>
      </c>
      <c r="M91" t="s">
        <v>9253</v>
      </c>
      <c r="N91" s="180">
        <v>46252.534733796296</v>
      </c>
      <c r="O91" t="s">
        <v>9254</v>
      </c>
      <c r="P91" t="s">
        <v>8809</v>
      </c>
      <c r="Q91" t="s">
        <v>9054</v>
      </c>
    </row>
    <row r="92" spans="1:17" x14ac:dyDescent="0.25">
      <c r="A92" t="s">
        <v>9288</v>
      </c>
      <c r="B92" s="180">
        <v>46250.947222222225</v>
      </c>
      <c r="C92" s="296">
        <v>46250</v>
      </c>
      <c r="D92" s="297">
        <v>0.94722222222222219</v>
      </c>
      <c r="E92">
        <v>2214</v>
      </c>
      <c r="F92" t="s">
        <v>157</v>
      </c>
      <c r="G92" t="s">
        <v>9289</v>
      </c>
      <c r="H92" s="101">
        <v>6.5</v>
      </c>
      <c r="I92" t="s">
        <v>9290</v>
      </c>
      <c r="J92" t="s">
        <v>8866</v>
      </c>
      <c r="K92" t="s">
        <v>9061</v>
      </c>
      <c r="L92" t="s">
        <v>9058</v>
      </c>
      <c r="M92" t="s">
        <v>9253</v>
      </c>
      <c r="N92" s="180">
        <v>46252.534733796296</v>
      </c>
      <c r="O92" t="s">
        <v>9254</v>
      </c>
      <c r="P92" t="s">
        <v>8809</v>
      </c>
      <c r="Q92" t="s">
        <v>9054</v>
      </c>
    </row>
    <row r="93" spans="1:17" x14ac:dyDescent="0.25">
      <c r="A93" t="s">
        <v>9291</v>
      </c>
      <c r="B93" s="180">
        <v>46250.927777777775</v>
      </c>
      <c r="C93" s="296">
        <v>46250</v>
      </c>
      <c r="D93" s="297">
        <v>0.92777777777777781</v>
      </c>
      <c r="E93">
        <v>20659</v>
      </c>
      <c r="F93" t="s">
        <v>131</v>
      </c>
      <c r="G93" t="s">
        <v>9070</v>
      </c>
      <c r="H93" s="101">
        <v>5.5</v>
      </c>
      <c r="I93" t="s">
        <v>9071</v>
      </c>
      <c r="J93" t="s">
        <v>8861</v>
      </c>
      <c r="K93" t="s">
        <v>9057</v>
      </c>
      <c r="L93" t="s">
        <v>9058</v>
      </c>
      <c r="M93" t="s">
        <v>9253</v>
      </c>
      <c r="N93" s="180">
        <v>46252.534733796296</v>
      </c>
      <c r="O93" t="s">
        <v>9254</v>
      </c>
      <c r="P93" t="s">
        <v>8809</v>
      </c>
      <c r="Q93" t="s">
        <v>9054</v>
      </c>
    </row>
    <row r="94" spans="1:17" x14ac:dyDescent="0.25">
      <c r="A94" t="s">
        <v>9292</v>
      </c>
      <c r="B94" s="180">
        <v>46250.881944444445</v>
      </c>
      <c r="C94" s="296">
        <v>46250</v>
      </c>
      <c r="D94" s="297">
        <v>0.88194444444444442</v>
      </c>
      <c r="E94">
        <v>20659</v>
      </c>
      <c r="F94" t="s">
        <v>131</v>
      </c>
      <c r="G94" t="s">
        <v>9070</v>
      </c>
      <c r="H94" s="101">
        <v>5.5</v>
      </c>
      <c r="I94" t="s">
        <v>9071</v>
      </c>
      <c r="J94" t="s">
        <v>8861</v>
      </c>
      <c r="K94" t="s">
        <v>9057</v>
      </c>
      <c r="L94" t="s">
        <v>9252</v>
      </c>
      <c r="M94" t="s">
        <v>9253</v>
      </c>
      <c r="N94" s="180">
        <v>46252.534733796296</v>
      </c>
      <c r="O94" t="s">
        <v>9254</v>
      </c>
      <c r="P94" t="s">
        <v>8809</v>
      </c>
      <c r="Q94" t="s">
        <v>9054</v>
      </c>
    </row>
    <row r="95" spans="1:17" x14ac:dyDescent="0.25">
      <c r="A95" t="s">
        <v>9293</v>
      </c>
      <c r="B95" s="180">
        <v>46250.852777777778</v>
      </c>
      <c r="C95" s="296">
        <v>46250</v>
      </c>
      <c r="D95" s="297">
        <v>0.85277777777777775</v>
      </c>
      <c r="E95">
        <v>2652</v>
      </c>
      <c r="F95" t="s">
        <v>170</v>
      </c>
      <c r="G95" t="s">
        <v>9294</v>
      </c>
      <c r="H95" s="101">
        <v>5.5</v>
      </c>
      <c r="I95" t="s">
        <v>9295</v>
      </c>
      <c r="J95" t="s">
        <v>8912</v>
      </c>
      <c r="K95" t="s">
        <v>9061</v>
      </c>
      <c r="L95" t="s">
        <v>9252</v>
      </c>
      <c r="M95" t="s">
        <v>9253</v>
      </c>
      <c r="N95" s="180">
        <v>46252.534733796296</v>
      </c>
      <c r="O95" t="s">
        <v>9254</v>
      </c>
      <c r="P95" t="s">
        <v>8809</v>
      </c>
      <c r="Q95" t="s">
        <v>9054</v>
      </c>
    </row>
    <row r="96" spans="1:17" x14ac:dyDescent="0.25">
      <c r="A96" t="s">
        <v>9296</v>
      </c>
      <c r="B96" s="180">
        <v>46250.835416666669</v>
      </c>
      <c r="C96" s="296">
        <v>46250</v>
      </c>
      <c r="D96" s="297">
        <v>0.8354166666666667</v>
      </c>
      <c r="E96">
        <v>1784</v>
      </c>
      <c r="F96" t="s">
        <v>111</v>
      </c>
      <c r="G96" t="s">
        <v>9085</v>
      </c>
      <c r="H96" s="101">
        <v>5.8</v>
      </c>
      <c r="I96" t="s">
        <v>9086</v>
      </c>
      <c r="J96" t="s">
        <v>8844</v>
      </c>
      <c r="K96" t="s">
        <v>9061</v>
      </c>
      <c r="L96" t="s">
        <v>9058</v>
      </c>
      <c r="M96" t="s">
        <v>9253</v>
      </c>
      <c r="N96" s="180">
        <v>46252.534733796296</v>
      </c>
      <c r="O96" t="s">
        <v>9254</v>
      </c>
      <c r="P96" t="s">
        <v>8809</v>
      </c>
      <c r="Q96" t="s">
        <v>9054</v>
      </c>
    </row>
    <row r="97" spans="1:17" x14ac:dyDescent="0.25">
      <c r="A97" t="s">
        <v>9297</v>
      </c>
      <c r="B97" s="180">
        <v>46250.833333333336</v>
      </c>
      <c r="C97" s="296">
        <v>46250</v>
      </c>
      <c r="D97" s="297">
        <v>0.83333333333333337</v>
      </c>
      <c r="E97">
        <v>2065</v>
      </c>
      <c r="F97" t="s">
        <v>130</v>
      </c>
      <c r="G97" t="s">
        <v>9298</v>
      </c>
      <c r="H97" s="101">
        <v>5.8</v>
      </c>
      <c r="I97" t="s">
        <v>9299</v>
      </c>
      <c r="J97" t="s">
        <v>8860</v>
      </c>
      <c r="K97" t="s">
        <v>9061</v>
      </c>
      <c r="L97" t="s">
        <v>9058</v>
      </c>
      <c r="M97" t="s">
        <v>9253</v>
      </c>
      <c r="N97" s="180">
        <v>46252.534733796296</v>
      </c>
      <c r="O97" t="s">
        <v>9254</v>
      </c>
      <c r="P97" t="s">
        <v>8809</v>
      </c>
      <c r="Q97" t="s">
        <v>9054</v>
      </c>
    </row>
    <row r="98" spans="1:17" x14ac:dyDescent="0.25">
      <c r="A98" t="s">
        <v>9300</v>
      </c>
      <c r="B98" s="180">
        <v>46250.753472222219</v>
      </c>
      <c r="C98" s="296">
        <v>46250</v>
      </c>
      <c r="D98" s="297">
        <v>0.75347222222222221</v>
      </c>
      <c r="E98">
        <v>395</v>
      </c>
      <c r="F98" t="s">
        <v>215</v>
      </c>
      <c r="G98" t="s">
        <v>9075</v>
      </c>
      <c r="H98" s="101">
        <v>6.8</v>
      </c>
      <c r="I98" t="s">
        <v>9076</v>
      </c>
      <c r="J98" t="s">
        <v>8894</v>
      </c>
      <c r="K98" t="s">
        <v>9061</v>
      </c>
      <c r="L98" t="s">
        <v>9252</v>
      </c>
      <c r="M98" t="s">
        <v>9253</v>
      </c>
      <c r="N98" s="180">
        <v>46252.534733796296</v>
      </c>
      <c r="O98" t="s">
        <v>9254</v>
      </c>
      <c r="P98" t="s">
        <v>8809</v>
      </c>
      <c r="Q98" t="s">
        <v>9054</v>
      </c>
    </row>
    <row r="99" spans="1:17" x14ac:dyDescent="0.25">
      <c r="A99" t="s">
        <v>9301</v>
      </c>
      <c r="B99" s="180">
        <v>46250.727777777778</v>
      </c>
      <c r="C99" s="296">
        <v>46250</v>
      </c>
      <c r="D99" s="297">
        <v>0.72777777777777775</v>
      </c>
      <c r="E99">
        <v>9</v>
      </c>
      <c r="F99" t="s">
        <v>231</v>
      </c>
      <c r="G99" t="s">
        <v>9064</v>
      </c>
      <c r="H99" s="101">
        <v>6.8</v>
      </c>
      <c r="I99" t="s">
        <v>9065</v>
      </c>
      <c r="J99" t="s">
        <v>8899</v>
      </c>
      <c r="K99" t="s">
        <v>9061</v>
      </c>
      <c r="L99" t="s">
        <v>9252</v>
      </c>
      <c r="M99" t="s">
        <v>9253</v>
      </c>
      <c r="N99" s="180">
        <v>46252.534733796296</v>
      </c>
      <c r="O99" t="s">
        <v>9254</v>
      </c>
      <c r="P99" t="s">
        <v>8809</v>
      </c>
      <c r="Q99" t="s">
        <v>9054</v>
      </c>
    </row>
    <row r="100" spans="1:17" x14ac:dyDescent="0.25">
      <c r="A100" t="s">
        <v>9302</v>
      </c>
      <c r="B100" s="180">
        <v>46250.688888888886</v>
      </c>
      <c r="C100" s="296">
        <v>46250</v>
      </c>
      <c r="D100" s="297">
        <v>0.68888888888888888</v>
      </c>
      <c r="E100">
        <v>20041</v>
      </c>
      <c r="F100" t="s">
        <v>114</v>
      </c>
      <c r="G100" t="s">
        <v>2720</v>
      </c>
      <c r="H100" s="101">
        <v>5.5</v>
      </c>
      <c r="I100" t="s">
        <v>9101</v>
      </c>
      <c r="J100" t="s">
        <v>8846</v>
      </c>
      <c r="K100" t="s">
        <v>9061</v>
      </c>
      <c r="L100" t="s">
        <v>9252</v>
      </c>
      <c r="M100" t="s">
        <v>9253</v>
      </c>
      <c r="N100" s="180">
        <v>46252.534733796296</v>
      </c>
      <c r="O100" t="s">
        <v>9254</v>
      </c>
      <c r="P100" t="s">
        <v>8809</v>
      </c>
      <c r="Q100" t="s">
        <v>9054</v>
      </c>
    </row>
    <row r="101" spans="1:17" x14ac:dyDescent="0.25">
      <c r="A101" t="s">
        <v>9303</v>
      </c>
      <c r="B101" s="180">
        <v>46250.268055555556</v>
      </c>
      <c r="C101" s="296">
        <v>46250</v>
      </c>
      <c r="D101" s="297">
        <v>0.26805555555555555</v>
      </c>
      <c r="E101">
        <v>9</v>
      </c>
      <c r="F101" t="s">
        <v>231</v>
      </c>
      <c r="G101" t="s">
        <v>9064</v>
      </c>
      <c r="H101" s="101">
        <v>6.8</v>
      </c>
      <c r="I101" t="s">
        <v>9065</v>
      </c>
      <c r="J101" t="s">
        <v>8899</v>
      </c>
      <c r="K101" t="s">
        <v>9061</v>
      </c>
      <c r="L101" t="s">
        <v>9252</v>
      </c>
      <c r="M101" t="s">
        <v>9253</v>
      </c>
      <c r="N101" s="180">
        <v>46252.534733796296</v>
      </c>
      <c r="O101" t="s">
        <v>9254</v>
      </c>
      <c r="P101" t="s">
        <v>8809</v>
      </c>
      <c r="Q101" t="s">
        <v>9054</v>
      </c>
    </row>
    <row r="102" spans="1:17" x14ac:dyDescent="0.25">
      <c r="A102" t="s">
        <v>9304</v>
      </c>
      <c r="B102" s="180">
        <v>46250.197222222225</v>
      </c>
      <c r="C102" s="296">
        <v>46250</v>
      </c>
      <c r="D102" s="297">
        <v>0.19722222222222222</v>
      </c>
      <c r="E102">
        <v>1784</v>
      </c>
      <c r="F102" t="s">
        <v>111</v>
      </c>
      <c r="G102" t="s">
        <v>9085</v>
      </c>
      <c r="H102" s="101">
        <v>5.8</v>
      </c>
      <c r="I102" t="s">
        <v>9086</v>
      </c>
      <c r="J102" t="s">
        <v>8844</v>
      </c>
      <c r="K102" t="s">
        <v>9061</v>
      </c>
      <c r="L102" t="s">
        <v>9058</v>
      </c>
      <c r="M102" t="s">
        <v>9253</v>
      </c>
      <c r="N102" s="180">
        <v>46252.534733796296</v>
      </c>
      <c r="O102" t="s">
        <v>9254</v>
      </c>
      <c r="P102" t="s">
        <v>8809</v>
      </c>
      <c r="Q102" t="s">
        <v>9054</v>
      </c>
    </row>
    <row r="103" spans="1:17" x14ac:dyDescent="0.25">
      <c r="A103" t="s">
        <v>9305</v>
      </c>
      <c r="B103" s="180">
        <v>46250.130555555559</v>
      </c>
      <c r="C103" s="296">
        <v>46250</v>
      </c>
      <c r="D103" s="297">
        <v>0.13055555555555556</v>
      </c>
      <c r="E103">
        <v>91</v>
      </c>
      <c r="F103" t="s">
        <v>232</v>
      </c>
      <c r="G103" t="s">
        <v>9250</v>
      </c>
      <c r="H103" s="101">
        <v>5.8</v>
      </c>
      <c r="I103" t="s">
        <v>9251</v>
      </c>
      <c r="J103" t="s">
        <v>8925</v>
      </c>
      <c r="K103" t="s">
        <v>9061</v>
      </c>
      <c r="L103" t="s">
        <v>9252</v>
      </c>
      <c r="M103" t="s">
        <v>9253</v>
      </c>
      <c r="N103" s="180">
        <v>46252.534733796296</v>
      </c>
      <c r="O103" t="s">
        <v>9254</v>
      </c>
      <c r="P103" t="s">
        <v>8809</v>
      </c>
      <c r="Q103" t="s">
        <v>9054</v>
      </c>
    </row>
    <row r="104" spans="1:17" x14ac:dyDescent="0.25">
      <c r="A104" t="s">
        <v>9306</v>
      </c>
      <c r="B104" s="180">
        <v>46250.082638888889</v>
      </c>
      <c r="C104" s="296">
        <v>46250</v>
      </c>
      <c r="D104" s="297">
        <v>8.2638888888888887E-2</v>
      </c>
      <c r="E104">
        <v>20659</v>
      </c>
      <c r="F104" t="s">
        <v>131</v>
      </c>
      <c r="G104" t="s">
        <v>9070</v>
      </c>
      <c r="H104" s="101">
        <v>5.5</v>
      </c>
      <c r="I104" t="s">
        <v>9071</v>
      </c>
      <c r="J104" t="s">
        <v>8861</v>
      </c>
      <c r="K104" t="s">
        <v>9057</v>
      </c>
      <c r="L104" t="s">
        <v>9252</v>
      </c>
      <c r="M104" t="s">
        <v>9253</v>
      </c>
      <c r="N104" s="180">
        <v>46252.534733796296</v>
      </c>
      <c r="O104" t="s">
        <v>9254</v>
      </c>
      <c r="P104" t="s">
        <v>8809</v>
      </c>
      <c r="Q104" t="s">
        <v>9054</v>
      </c>
    </row>
    <row r="105" spans="1:17" x14ac:dyDescent="0.25">
      <c r="A105" t="s">
        <v>9307</v>
      </c>
      <c r="B105" s="180">
        <v>46249.965277777781</v>
      </c>
      <c r="C105" s="296">
        <v>46249</v>
      </c>
      <c r="D105" s="297">
        <v>0.96527777777777779</v>
      </c>
      <c r="E105">
        <v>9</v>
      </c>
      <c r="F105" t="s">
        <v>231</v>
      </c>
      <c r="G105" t="s">
        <v>9064</v>
      </c>
      <c r="H105" s="101">
        <v>6.8</v>
      </c>
      <c r="I105" t="s">
        <v>9065</v>
      </c>
      <c r="J105" t="s">
        <v>8899</v>
      </c>
      <c r="K105" t="s">
        <v>9061</v>
      </c>
      <c r="L105" t="s">
        <v>9268</v>
      </c>
      <c r="M105" t="s">
        <v>9253</v>
      </c>
      <c r="N105" s="180">
        <v>46252.534733796296</v>
      </c>
      <c r="O105" t="s">
        <v>9254</v>
      </c>
      <c r="P105" t="s">
        <v>8809</v>
      </c>
      <c r="Q105" t="s">
        <v>9054</v>
      </c>
    </row>
    <row r="106" spans="1:17" x14ac:dyDescent="0.25">
      <c r="A106" t="s">
        <v>9308</v>
      </c>
      <c r="B106" s="180">
        <v>46249.954861111109</v>
      </c>
      <c r="C106" s="296">
        <v>46249</v>
      </c>
      <c r="D106" s="297">
        <v>0.95486111111111116</v>
      </c>
      <c r="E106">
        <v>3495</v>
      </c>
      <c r="F106" t="s">
        <v>204</v>
      </c>
      <c r="G106" t="s">
        <v>9309</v>
      </c>
      <c r="H106" s="101">
        <v>8.3000000000000007</v>
      </c>
      <c r="I106" t="s">
        <v>9310</v>
      </c>
      <c r="J106" t="s">
        <v>8891</v>
      </c>
      <c r="K106" t="s">
        <v>9267</v>
      </c>
      <c r="L106" t="s">
        <v>9058</v>
      </c>
      <c r="M106" t="s">
        <v>9253</v>
      </c>
      <c r="N106" s="180">
        <v>46252.534733796296</v>
      </c>
      <c r="O106" t="s">
        <v>9254</v>
      </c>
      <c r="P106" t="s">
        <v>8809</v>
      </c>
      <c r="Q106" t="s">
        <v>9054</v>
      </c>
    </row>
    <row r="107" spans="1:17" x14ac:dyDescent="0.25">
      <c r="A107" t="s">
        <v>9311</v>
      </c>
      <c r="B107" s="180">
        <v>46249.950694444444</v>
      </c>
      <c r="C107" s="296">
        <v>46249</v>
      </c>
      <c r="D107" s="297">
        <v>0.9506944444444444</v>
      </c>
      <c r="E107">
        <v>2214</v>
      </c>
      <c r="F107" t="s">
        <v>157</v>
      </c>
      <c r="G107" t="s">
        <v>9289</v>
      </c>
      <c r="H107" s="101">
        <v>6.5</v>
      </c>
      <c r="I107" t="s">
        <v>9290</v>
      </c>
      <c r="J107" t="s">
        <v>8866</v>
      </c>
      <c r="K107" t="s">
        <v>9061</v>
      </c>
      <c r="L107" t="s">
        <v>9058</v>
      </c>
      <c r="M107" t="s">
        <v>9253</v>
      </c>
      <c r="N107" s="180">
        <v>46252.534733796296</v>
      </c>
      <c r="O107" t="s">
        <v>9254</v>
      </c>
      <c r="P107" t="s">
        <v>8809</v>
      </c>
      <c r="Q107" t="s">
        <v>9054</v>
      </c>
    </row>
    <row r="108" spans="1:17" x14ac:dyDescent="0.25">
      <c r="A108" t="s">
        <v>9312</v>
      </c>
      <c r="B108" s="180">
        <v>46249.895138888889</v>
      </c>
      <c r="C108" s="296">
        <v>46249</v>
      </c>
      <c r="D108" s="297">
        <v>0.89513888888888893</v>
      </c>
      <c r="E108">
        <v>9</v>
      </c>
      <c r="F108" t="s">
        <v>231</v>
      </c>
      <c r="G108" t="s">
        <v>9064</v>
      </c>
      <c r="H108" s="101">
        <v>6.8</v>
      </c>
      <c r="I108" t="s">
        <v>9065</v>
      </c>
      <c r="J108" t="s">
        <v>8899</v>
      </c>
      <c r="K108" t="s">
        <v>9061</v>
      </c>
      <c r="L108" t="s">
        <v>9252</v>
      </c>
      <c r="M108" t="s">
        <v>9253</v>
      </c>
      <c r="N108" s="180">
        <v>46252.534733796296</v>
      </c>
      <c r="O108" t="s">
        <v>9254</v>
      </c>
      <c r="P108" t="s">
        <v>8809</v>
      </c>
      <c r="Q108" t="s">
        <v>9054</v>
      </c>
    </row>
    <row r="109" spans="1:17" x14ac:dyDescent="0.25">
      <c r="A109" t="s">
        <v>9313</v>
      </c>
      <c r="B109" s="180">
        <v>46249.862500000003</v>
      </c>
      <c r="C109" s="296">
        <v>46249</v>
      </c>
      <c r="D109" s="297">
        <v>0.86250000000000004</v>
      </c>
      <c r="E109">
        <v>20659</v>
      </c>
      <c r="F109" t="s">
        <v>131</v>
      </c>
      <c r="G109" t="s">
        <v>9070</v>
      </c>
      <c r="H109" s="101">
        <v>5.5</v>
      </c>
      <c r="I109" t="s">
        <v>9071</v>
      </c>
      <c r="J109" t="s">
        <v>8861</v>
      </c>
      <c r="K109" t="s">
        <v>9057</v>
      </c>
      <c r="L109" t="s">
        <v>9268</v>
      </c>
      <c r="M109" t="s">
        <v>9253</v>
      </c>
      <c r="N109" s="180">
        <v>46252.534733796296</v>
      </c>
      <c r="O109" t="s">
        <v>9254</v>
      </c>
      <c r="P109" t="s">
        <v>8809</v>
      </c>
      <c r="Q109" t="s">
        <v>9054</v>
      </c>
    </row>
    <row r="110" spans="1:17" x14ac:dyDescent="0.25">
      <c r="A110" t="s">
        <v>9314</v>
      </c>
      <c r="B110" s="180">
        <v>46249.626388888886</v>
      </c>
      <c r="C110" s="296">
        <v>46249</v>
      </c>
      <c r="D110" s="297">
        <v>0.62638888888888888</v>
      </c>
      <c r="E110">
        <v>264</v>
      </c>
      <c r="F110" t="s">
        <v>169</v>
      </c>
      <c r="G110" t="s">
        <v>9315</v>
      </c>
      <c r="H110" s="101">
        <v>6.3</v>
      </c>
      <c r="I110" t="s">
        <v>9316</v>
      </c>
      <c r="J110" t="s">
        <v>8879</v>
      </c>
      <c r="K110" t="s">
        <v>9061</v>
      </c>
      <c r="L110" t="s">
        <v>9058</v>
      </c>
      <c r="M110" t="s">
        <v>9253</v>
      </c>
      <c r="N110" s="180">
        <v>46252.534733796296</v>
      </c>
      <c r="O110" t="s">
        <v>9254</v>
      </c>
      <c r="P110" t="s">
        <v>8809</v>
      </c>
      <c r="Q110" t="s">
        <v>9054</v>
      </c>
    </row>
    <row r="111" spans="1:17" x14ac:dyDescent="0.25">
      <c r="A111" t="s">
        <v>9317</v>
      </c>
      <c r="B111" s="180">
        <v>46249.456944444442</v>
      </c>
      <c r="C111" s="296">
        <v>46249</v>
      </c>
      <c r="D111" s="297">
        <v>0.45694444444444443</v>
      </c>
      <c r="E111">
        <v>20153</v>
      </c>
      <c r="F111" t="s">
        <v>121</v>
      </c>
      <c r="G111" t="s">
        <v>9093</v>
      </c>
      <c r="H111" s="101">
        <v>5.5</v>
      </c>
      <c r="I111" t="s">
        <v>9094</v>
      </c>
      <c r="J111" t="s">
        <v>8853</v>
      </c>
      <c r="K111" t="s">
        <v>9057</v>
      </c>
      <c r="L111" t="s">
        <v>9268</v>
      </c>
      <c r="M111" t="s">
        <v>9253</v>
      </c>
      <c r="N111" s="180">
        <v>46252.534733796296</v>
      </c>
      <c r="O111" t="s">
        <v>9254</v>
      </c>
      <c r="P111" t="s">
        <v>8809</v>
      </c>
      <c r="Q111" t="s">
        <v>9054</v>
      </c>
    </row>
    <row r="112" spans="1:17" x14ac:dyDescent="0.25">
      <c r="A112" t="s">
        <v>9318</v>
      </c>
      <c r="B112" s="180">
        <v>46249.433333333334</v>
      </c>
      <c r="C112" s="296">
        <v>46249</v>
      </c>
      <c r="D112" s="297">
        <v>0.43333333333333335</v>
      </c>
      <c r="E112">
        <v>2658</v>
      </c>
      <c r="F112" t="s">
        <v>172</v>
      </c>
      <c r="G112" t="s">
        <v>9259</v>
      </c>
      <c r="H112" s="101">
        <v>5.7</v>
      </c>
      <c r="I112" t="s">
        <v>9260</v>
      </c>
      <c r="J112" t="s">
        <v>8913</v>
      </c>
      <c r="K112" t="s">
        <v>9061</v>
      </c>
      <c r="L112" t="s">
        <v>9252</v>
      </c>
      <c r="M112" t="s">
        <v>9253</v>
      </c>
      <c r="N112" s="180">
        <v>46252.534733796296</v>
      </c>
      <c r="O112" t="s">
        <v>9254</v>
      </c>
      <c r="P112" t="s">
        <v>8809</v>
      </c>
      <c r="Q112" t="s">
        <v>9054</v>
      </c>
    </row>
    <row r="113" spans="1:17" x14ac:dyDescent="0.25">
      <c r="A113" t="s">
        <v>9319</v>
      </c>
      <c r="B113" s="180">
        <v>46249.234027777777</v>
      </c>
      <c r="C113" s="296">
        <v>46249</v>
      </c>
      <c r="D113" s="297">
        <v>0.23402777777777778</v>
      </c>
      <c r="E113">
        <v>20659</v>
      </c>
      <c r="F113" t="s">
        <v>131</v>
      </c>
      <c r="G113" t="s">
        <v>9070</v>
      </c>
      <c r="H113" s="101">
        <v>5.5</v>
      </c>
      <c r="I113" t="s">
        <v>9071</v>
      </c>
      <c r="J113" t="s">
        <v>8861</v>
      </c>
      <c r="K113" t="s">
        <v>9057</v>
      </c>
      <c r="L113" t="s">
        <v>9252</v>
      </c>
      <c r="M113" t="s">
        <v>9253</v>
      </c>
      <c r="N113" s="180">
        <v>46252.534733796296</v>
      </c>
      <c r="O113" t="s">
        <v>9254</v>
      </c>
      <c r="P113" t="s">
        <v>8809</v>
      </c>
      <c r="Q113" t="s">
        <v>9054</v>
      </c>
    </row>
    <row r="114" spans="1:17" x14ac:dyDescent="0.25">
      <c r="A114" t="s">
        <v>9320</v>
      </c>
      <c r="B114" s="180">
        <v>46249.23333333333</v>
      </c>
      <c r="C114" s="296">
        <v>46249</v>
      </c>
      <c r="D114" s="297">
        <v>0.23333333333333334</v>
      </c>
      <c r="E114">
        <v>2656</v>
      </c>
      <c r="F114" t="s">
        <v>171</v>
      </c>
      <c r="G114" t="s">
        <v>9321</v>
      </c>
      <c r="H114" s="101">
        <v>6</v>
      </c>
      <c r="I114" t="s">
        <v>9322</v>
      </c>
      <c r="J114" t="s">
        <v>8880</v>
      </c>
      <c r="K114" t="s">
        <v>9061</v>
      </c>
      <c r="L114" t="s">
        <v>9252</v>
      </c>
      <c r="M114" t="s">
        <v>9253</v>
      </c>
      <c r="N114" s="180">
        <v>46252.534733796296</v>
      </c>
      <c r="O114" t="s">
        <v>9254</v>
      </c>
      <c r="P114" t="s">
        <v>8809</v>
      </c>
      <c r="Q114" t="s">
        <v>9054</v>
      </c>
    </row>
    <row r="115" spans="1:17" x14ac:dyDescent="0.25">
      <c r="A115" t="s">
        <v>9323</v>
      </c>
      <c r="B115" s="180">
        <v>46249.217361111114</v>
      </c>
      <c r="C115" s="296">
        <v>46249</v>
      </c>
      <c r="D115" s="297">
        <v>0.21736111111111112</v>
      </c>
      <c r="E115">
        <v>91</v>
      </c>
      <c r="F115" t="s">
        <v>232</v>
      </c>
      <c r="G115" t="s">
        <v>9250</v>
      </c>
      <c r="H115" s="101">
        <v>5.8</v>
      </c>
      <c r="I115" t="s">
        <v>9251</v>
      </c>
      <c r="J115" t="s">
        <v>8925</v>
      </c>
      <c r="K115" t="s">
        <v>9061</v>
      </c>
      <c r="L115" t="s">
        <v>9058</v>
      </c>
      <c r="M115" t="s">
        <v>9253</v>
      </c>
      <c r="N115" s="180">
        <v>46252.534733796296</v>
      </c>
      <c r="O115" t="s">
        <v>9254</v>
      </c>
      <c r="P115" t="s">
        <v>8809</v>
      </c>
      <c r="Q115" t="s">
        <v>9054</v>
      </c>
    </row>
    <row r="116" spans="1:17" x14ac:dyDescent="0.25">
      <c r="A116" t="s">
        <v>9324</v>
      </c>
      <c r="B116" s="180">
        <v>46249.215277777781</v>
      </c>
      <c r="C116" s="296">
        <v>46249</v>
      </c>
      <c r="D116" s="297">
        <v>0.21527777777777779</v>
      </c>
      <c r="E116">
        <v>20659</v>
      </c>
      <c r="F116" t="s">
        <v>131</v>
      </c>
      <c r="G116" t="s">
        <v>9070</v>
      </c>
      <c r="H116" s="101">
        <v>5.5</v>
      </c>
      <c r="I116" t="s">
        <v>9071</v>
      </c>
      <c r="J116" t="s">
        <v>8861</v>
      </c>
      <c r="K116" t="s">
        <v>9057</v>
      </c>
      <c r="L116" t="s">
        <v>9058</v>
      </c>
      <c r="M116" t="s">
        <v>9253</v>
      </c>
      <c r="N116" s="180">
        <v>46252.534733796296</v>
      </c>
      <c r="O116" t="s">
        <v>9254</v>
      </c>
      <c r="P116" t="s">
        <v>8809</v>
      </c>
      <c r="Q116" t="s">
        <v>9054</v>
      </c>
    </row>
    <row r="117" spans="1:17" x14ac:dyDescent="0.25">
      <c r="A117" t="s">
        <v>9325</v>
      </c>
      <c r="B117" s="180">
        <v>46249.121527777781</v>
      </c>
      <c r="C117" s="296">
        <v>46249</v>
      </c>
      <c r="D117" s="297">
        <v>0.12152777777777778</v>
      </c>
      <c r="E117">
        <v>20041</v>
      </c>
      <c r="F117" t="s">
        <v>114</v>
      </c>
      <c r="G117" t="s">
        <v>2720</v>
      </c>
      <c r="H117" s="101">
        <v>5.5</v>
      </c>
      <c r="I117" t="s">
        <v>9101</v>
      </c>
      <c r="J117" t="s">
        <v>8846</v>
      </c>
      <c r="K117" t="s">
        <v>9061</v>
      </c>
      <c r="L117" t="s">
        <v>9252</v>
      </c>
      <c r="M117" t="s">
        <v>9253</v>
      </c>
      <c r="N117" s="180">
        <v>46252.534733796296</v>
      </c>
      <c r="O117" t="s">
        <v>9254</v>
      </c>
      <c r="P117" t="s">
        <v>8809</v>
      </c>
      <c r="Q117" t="s">
        <v>9054</v>
      </c>
    </row>
    <row r="118" spans="1:17" x14ac:dyDescent="0.25">
      <c r="A118" t="s">
        <v>9326</v>
      </c>
      <c r="B118" s="180">
        <v>46249.120833333334</v>
      </c>
      <c r="C118" s="296">
        <v>46249</v>
      </c>
      <c r="D118" s="297">
        <v>0.12083333333333333</v>
      </c>
      <c r="E118">
        <v>20041</v>
      </c>
      <c r="F118" t="s">
        <v>114</v>
      </c>
      <c r="G118" t="s">
        <v>2720</v>
      </c>
      <c r="H118" s="101">
        <v>5.5</v>
      </c>
      <c r="I118" t="s">
        <v>9101</v>
      </c>
      <c r="J118" t="s">
        <v>8846</v>
      </c>
      <c r="K118" t="s">
        <v>9061</v>
      </c>
      <c r="L118" t="s">
        <v>9252</v>
      </c>
      <c r="M118" t="s">
        <v>9253</v>
      </c>
      <c r="N118" s="180">
        <v>46252.534733796296</v>
      </c>
      <c r="O118" t="s">
        <v>9254</v>
      </c>
      <c r="P118" t="s">
        <v>8809</v>
      </c>
      <c r="Q118" t="s">
        <v>9054</v>
      </c>
    </row>
    <row r="119" spans="1:17" x14ac:dyDescent="0.25">
      <c r="A119" t="s">
        <v>9327</v>
      </c>
      <c r="B119" s="180">
        <v>46249.113194444442</v>
      </c>
      <c r="C119" s="296">
        <v>46249</v>
      </c>
      <c r="D119" s="297">
        <v>0.11319444444444444</v>
      </c>
      <c r="E119">
        <v>245</v>
      </c>
      <c r="F119" t="s">
        <v>164</v>
      </c>
      <c r="G119" t="s">
        <v>9328</v>
      </c>
      <c r="H119" s="101">
        <v>5.5</v>
      </c>
      <c r="I119" t="s">
        <v>9329</v>
      </c>
      <c r="J119" t="s">
        <v>8910</v>
      </c>
      <c r="K119" t="s">
        <v>9061</v>
      </c>
      <c r="L119" t="s">
        <v>9252</v>
      </c>
      <c r="M119" t="s">
        <v>9253</v>
      </c>
      <c r="N119" s="180">
        <v>46252.534733796296</v>
      </c>
      <c r="O119" t="s">
        <v>9254</v>
      </c>
      <c r="P119" t="s">
        <v>8809</v>
      </c>
      <c r="Q119" t="s">
        <v>9054</v>
      </c>
    </row>
    <row r="120" spans="1:17" x14ac:dyDescent="0.25">
      <c r="A120" t="s">
        <v>9330</v>
      </c>
      <c r="B120" s="180">
        <v>46249.1</v>
      </c>
      <c r="C120" s="296">
        <v>46249</v>
      </c>
      <c r="D120" s="297">
        <v>0.1</v>
      </c>
      <c r="E120">
        <v>21419</v>
      </c>
      <c r="F120" t="s">
        <v>149</v>
      </c>
      <c r="G120" t="s">
        <v>2303</v>
      </c>
      <c r="H120" s="101">
        <v>5.5</v>
      </c>
      <c r="I120" t="s">
        <v>9331</v>
      </c>
      <c r="J120" t="s">
        <v>8907</v>
      </c>
      <c r="K120" t="s">
        <v>9061</v>
      </c>
      <c r="L120" t="s">
        <v>9058</v>
      </c>
      <c r="M120" t="s">
        <v>9253</v>
      </c>
      <c r="N120" s="180">
        <v>46252.534733796296</v>
      </c>
      <c r="O120" t="s">
        <v>9254</v>
      </c>
      <c r="P120" t="s">
        <v>8809</v>
      </c>
      <c r="Q120" t="s">
        <v>9054</v>
      </c>
    </row>
    <row r="121" spans="1:17" x14ac:dyDescent="0.25">
      <c r="A121" t="s">
        <v>9332</v>
      </c>
      <c r="B121" s="180">
        <v>46249.086111111108</v>
      </c>
      <c r="C121" s="296">
        <v>46249</v>
      </c>
      <c r="D121" s="297">
        <v>8.611111111111111E-2</v>
      </c>
      <c r="E121">
        <v>20659</v>
      </c>
      <c r="F121" t="s">
        <v>131</v>
      </c>
      <c r="G121" t="s">
        <v>9070</v>
      </c>
      <c r="H121" s="101">
        <v>5.5</v>
      </c>
      <c r="I121" t="s">
        <v>9071</v>
      </c>
      <c r="J121" t="s">
        <v>8861</v>
      </c>
      <c r="K121" t="s">
        <v>9057</v>
      </c>
      <c r="L121" t="s">
        <v>9268</v>
      </c>
      <c r="M121" t="s">
        <v>9253</v>
      </c>
      <c r="N121" s="180">
        <v>46252.534733796296</v>
      </c>
      <c r="O121" t="s">
        <v>9254</v>
      </c>
      <c r="P121" t="s">
        <v>8809</v>
      </c>
      <c r="Q121" t="s">
        <v>9054</v>
      </c>
    </row>
    <row r="122" spans="1:17" x14ac:dyDescent="0.25">
      <c r="A122" t="s">
        <v>9333</v>
      </c>
      <c r="B122" s="180">
        <v>46249.085416666669</v>
      </c>
      <c r="C122" s="296">
        <v>46249</v>
      </c>
      <c r="D122" s="297">
        <v>8.5416666666666669E-2</v>
      </c>
      <c r="E122">
        <v>1248</v>
      </c>
      <c r="F122" t="s">
        <v>103</v>
      </c>
      <c r="G122" t="s">
        <v>9334</v>
      </c>
      <c r="H122" s="101">
        <v>5.8</v>
      </c>
      <c r="I122" t="s">
        <v>9072</v>
      </c>
      <c r="J122" t="s">
        <v>8903</v>
      </c>
      <c r="K122" t="s">
        <v>9061</v>
      </c>
      <c r="L122" t="s">
        <v>9252</v>
      </c>
      <c r="M122" t="s">
        <v>9253</v>
      </c>
      <c r="N122" s="180">
        <v>46252.534733796296</v>
      </c>
      <c r="O122" t="s">
        <v>9254</v>
      </c>
      <c r="P122" t="s">
        <v>8809</v>
      </c>
      <c r="Q122" t="s">
        <v>9054</v>
      </c>
    </row>
    <row r="123" spans="1:17" x14ac:dyDescent="0.25">
      <c r="A123" t="s">
        <v>9335</v>
      </c>
      <c r="B123" s="180">
        <v>46249.084027777775</v>
      </c>
      <c r="C123" s="296">
        <v>46249</v>
      </c>
      <c r="D123" s="297">
        <v>8.4027777777777785E-2</v>
      </c>
      <c r="E123">
        <v>20150</v>
      </c>
      <c r="F123" t="s">
        <v>118</v>
      </c>
      <c r="G123" t="s">
        <v>9073</v>
      </c>
      <c r="H123" s="101">
        <v>5.5</v>
      </c>
      <c r="I123" t="s">
        <v>9074</v>
      </c>
      <c r="J123" t="s">
        <v>8850</v>
      </c>
      <c r="K123" t="s">
        <v>9057</v>
      </c>
      <c r="L123" t="s">
        <v>9252</v>
      </c>
      <c r="M123" t="s">
        <v>9253</v>
      </c>
      <c r="N123" s="180">
        <v>46252.534733796296</v>
      </c>
      <c r="O123" t="s">
        <v>9254</v>
      </c>
      <c r="P123" t="s">
        <v>8809</v>
      </c>
      <c r="Q123" t="s">
        <v>9054</v>
      </c>
    </row>
    <row r="124" spans="1:17" x14ac:dyDescent="0.25">
      <c r="A124" t="s">
        <v>9336</v>
      </c>
      <c r="B124" s="180">
        <v>46249.0625</v>
      </c>
      <c r="C124" s="296">
        <v>46249</v>
      </c>
      <c r="D124" s="297">
        <v>6.25E-2</v>
      </c>
      <c r="E124">
        <v>997</v>
      </c>
      <c r="F124" t="s">
        <v>236</v>
      </c>
      <c r="G124" t="s">
        <v>9337</v>
      </c>
      <c r="H124" s="101">
        <v>6.5</v>
      </c>
      <c r="I124" t="s">
        <v>9338</v>
      </c>
      <c r="J124" t="s">
        <v>8901</v>
      </c>
      <c r="K124" t="s">
        <v>9061</v>
      </c>
      <c r="L124" t="s">
        <v>9252</v>
      </c>
      <c r="M124" t="s">
        <v>9253</v>
      </c>
      <c r="N124" s="180">
        <v>46252.534733796296</v>
      </c>
      <c r="O124" t="s">
        <v>9254</v>
      </c>
      <c r="P124" t="s">
        <v>8809</v>
      </c>
      <c r="Q124" t="s">
        <v>9054</v>
      </c>
    </row>
    <row r="125" spans="1:17" x14ac:dyDescent="0.25">
      <c r="A125" t="s">
        <v>9339</v>
      </c>
      <c r="B125" s="180">
        <v>46249.041666666664</v>
      </c>
      <c r="C125" s="296">
        <v>46249</v>
      </c>
      <c r="D125" s="297">
        <v>4.1666666666666664E-2</v>
      </c>
      <c r="E125">
        <v>9</v>
      </c>
      <c r="F125" t="s">
        <v>231</v>
      </c>
      <c r="G125" t="s">
        <v>9064</v>
      </c>
      <c r="H125" s="101">
        <v>6.8</v>
      </c>
      <c r="I125" t="s">
        <v>9065</v>
      </c>
      <c r="J125" t="s">
        <v>8899</v>
      </c>
      <c r="K125" t="s">
        <v>9061</v>
      </c>
      <c r="L125" t="s">
        <v>9058</v>
      </c>
      <c r="M125" t="s">
        <v>9253</v>
      </c>
      <c r="N125" s="180">
        <v>46252.534733796296</v>
      </c>
      <c r="O125" t="s">
        <v>9254</v>
      </c>
      <c r="P125" t="s">
        <v>8809</v>
      </c>
      <c r="Q125" t="s">
        <v>9054</v>
      </c>
    </row>
    <row r="126" spans="1:17" x14ac:dyDescent="0.25">
      <c r="A126" t="s">
        <v>9340</v>
      </c>
      <c r="B126" s="180">
        <v>46249.038194444445</v>
      </c>
      <c r="C126" s="296">
        <v>46249</v>
      </c>
      <c r="D126" s="297">
        <v>3.8194444444444448E-2</v>
      </c>
      <c r="E126">
        <v>536</v>
      </c>
      <c r="F126" t="s">
        <v>220</v>
      </c>
      <c r="G126" t="s">
        <v>9341</v>
      </c>
      <c r="H126" s="101">
        <v>5.5</v>
      </c>
      <c r="I126" t="s">
        <v>9342</v>
      </c>
      <c r="J126" t="s">
        <v>8930</v>
      </c>
      <c r="K126" t="s">
        <v>9061</v>
      </c>
      <c r="L126" t="s">
        <v>9058</v>
      </c>
      <c r="M126" t="s">
        <v>9253</v>
      </c>
      <c r="N126" s="180">
        <v>46252.534733796296</v>
      </c>
      <c r="O126" t="s">
        <v>9254</v>
      </c>
      <c r="P126" t="s">
        <v>8809</v>
      </c>
      <c r="Q126" t="s">
        <v>9054</v>
      </c>
    </row>
    <row r="127" spans="1:17" x14ac:dyDescent="0.25">
      <c r="A127" t="s">
        <v>9343</v>
      </c>
      <c r="B127" s="180">
        <v>46248.973611111112</v>
      </c>
      <c r="C127" s="296">
        <v>46248</v>
      </c>
      <c r="D127" s="297">
        <v>0.97361111111111109</v>
      </c>
      <c r="E127">
        <v>9</v>
      </c>
      <c r="F127" t="s">
        <v>231</v>
      </c>
      <c r="G127" t="s">
        <v>9064</v>
      </c>
      <c r="H127" s="101">
        <v>6.8</v>
      </c>
      <c r="I127" t="s">
        <v>9065</v>
      </c>
      <c r="J127" t="s">
        <v>8899</v>
      </c>
      <c r="K127" t="s">
        <v>9061</v>
      </c>
      <c r="L127" t="s">
        <v>9058</v>
      </c>
      <c r="M127" t="s">
        <v>9253</v>
      </c>
      <c r="N127" s="180">
        <v>46252.534733796296</v>
      </c>
      <c r="O127" t="s">
        <v>9254</v>
      </c>
      <c r="P127" t="s">
        <v>8809</v>
      </c>
      <c r="Q127" t="s">
        <v>9054</v>
      </c>
    </row>
    <row r="128" spans="1:17" x14ac:dyDescent="0.25">
      <c r="A128" t="s">
        <v>9344</v>
      </c>
      <c r="B128" s="180">
        <v>46248.867361111108</v>
      </c>
      <c r="C128" s="296">
        <v>46248</v>
      </c>
      <c r="D128" s="297">
        <v>0.86736111111111114</v>
      </c>
      <c r="E128">
        <v>395</v>
      </c>
      <c r="F128" t="s">
        <v>215</v>
      </c>
      <c r="G128" t="s">
        <v>9075</v>
      </c>
      <c r="H128" s="101">
        <v>6.8</v>
      </c>
      <c r="I128" t="s">
        <v>9076</v>
      </c>
      <c r="J128" t="s">
        <v>8894</v>
      </c>
      <c r="K128" t="s">
        <v>9061</v>
      </c>
      <c r="L128" t="s">
        <v>9252</v>
      </c>
      <c r="M128" t="s">
        <v>9253</v>
      </c>
      <c r="N128" s="180">
        <v>46252.534733796296</v>
      </c>
      <c r="O128" t="s">
        <v>9254</v>
      </c>
      <c r="P128" t="s">
        <v>8809</v>
      </c>
      <c r="Q128" t="s">
        <v>9054</v>
      </c>
    </row>
    <row r="129" spans="1:17" x14ac:dyDescent="0.25">
      <c r="A129" t="s">
        <v>9345</v>
      </c>
      <c r="B129" s="180">
        <v>46248.84652777778</v>
      </c>
      <c r="C129" s="296">
        <v>46248</v>
      </c>
      <c r="D129" s="297">
        <v>0.84652777777777777</v>
      </c>
      <c r="E129">
        <v>20648</v>
      </c>
      <c r="F129" t="s">
        <v>129</v>
      </c>
      <c r="G129" t="s">
        <v>9346</v>
      </c>
      <c r="H129" s="101">
        <v>5.5</v>
      </c>
      <c r="I129" t="s">
        <v>9347</v>
      </c>
      <c r="J129" t="s">
        <v>8859</v>
      </c>
      <c r="K129" t="s">
        <v>9061</v>
      </c>
      <c r="L129" t="s">
        <v>9252</v>
      </c>
      <c r="M129" t="s">
        <v>9253</v>
      </c>
      <c r="N129" s="180">
        <v>46252.534733796296</v>
      </c>
      <c r="O129" t="s">
        <v>9254</v>
      </c>
      <c r="P129" t="s">
        <v>8809</v>
      </c>
      <c r="Q129" t="s">
        <v>9054</v>
      </c>
    </row>
    <row r="130" spans="1:17" x14ac:dyDescent="0.25">
      <c r="A130" t="s">
        <v>9348</v>
      </c>
      <c r="B130" s="180">
        <v>46248.693055555559</v>
      </c>
      <c r="C130" s="296">
        <v>46248</v>
      </c>
      <c r="D130" s="297">
        <v>0.69305555555555554</v>
      </c>
      <c r="E130">
        <v>2214</v>
      </c>
      <c r="F130" t="s">
        <v>157</v>
      </c>
      <c r="G130" t="s">
        <v>9289</v>
      </c>
      <c r="H130" s="101">
        <v>6.5</v>
      </c>
      <c r="I130" t="s">
        <v>9290</v>
      </c>
      <c r="J130" t="s">
        <v>8866</v>
      </c>
      <c r="K130" t="s">
        <v>9061</v>
      </c>
      <c r="L130" t="s">
        <v>9058</v>
      </c>
      <c r="M130" t="s">
        <v>9253</v>
      </c>
      <c r="N130" s="180">
        <v>46252.534733796296</v>
      </c>
      <c r="O130" t="s">
        <v>9254</v>
      </c>
      <c r="P130" t="s">
        <v>8809</v>
      </c>
      <c r="Q130" t="s">
        <v>9054</v>
      </c>
    </row>
    <row r="131" spans="1:17" x14ac:dyDescent="0.25">
      <c r="A131" t="s">
        <v>9349</v>
      </c>
      <c r="B131" s="180">
        <v>46248.569444444445</v>
      </c>
      <c r="C131" s="296">
        <v>46248</v>
      </c>
      <c r="D131" s="297">
        <v>0.56944444444444442</v>
      </c>
      <c r="E131">
        <v>1784</v>
      </c>
      <c r="F131" t="s">
        <v>111</v>
      </c>
      <c r="G131" t="s">
        <v>9085</v>
      </c>
      <c r="H131" s="101">
        <v>5.8</v>
      </c>
      <c r="I131" t="s">
        <v>9086</v>
      </c>
      <c r="J131" t="s">
        <v>8844</v>
      </c>
      <c r="K131" t="s">
        <v>9061</v>
      </c>
      <c r="L131" t="s">
        <v>9058</v>
      </c>
      <c r="M131" t="s">
        <v>9253</v>
      </c>
      <c r="N131" s="180">
        <v>46252.534733796296</v>
      </c>
      <c r="O131" t="s">
        <v>9254</v>
      </c>
      <c r="P131" t="s">
        <v>8809</v>
      </c>
      <c r="Q131" t="s">
        <v>9054</v>
      </c>
    </row>
    <row r="132" spans="1:17" x14ac:dyDescent="0.25">
      <c r="A132" t="s">
        <v>9350</v>
      </c>
      <c r="B132" s="180">
        <v>46248.409722222219</v>
      </c>
      <c r="C132" s="296">
        <v>46248</v>
      </c>
      <c r="D132" s="297">
        <v>0.40972222222222221</v>
      </c>
      <c r="E132">
        <v>96</v>
      </c>
      <c r="F132" t="s">
        <v>235</v>
      </c>
      <c r="G132" t="s">
        <v>9077</v>
      </c>
      <c r="H132" s="101">
        <v>5.8</v>
      </c>
      <c r="I132" t="s">
        <v>9078</v>
      </c>
      <c r="J132" t="s">
        <v>8900</v>
      </c>
      <c r="K132" t="s">
        <v>9061</v>
      </c>
      <c r="L132" t="s">
        <v>9058</v>
      </c>
      <c r="M132" t="s">
        <v>9253</v>
      </c>
      <c r="N132" s="180">
        <v>46252.534733796296</v>
      </c>
      <c r="O132" t="s">
        <v>9254</v>
      </c>
      <c r="P132" t="s">
        <v>8809</v>
      </c>
      <c r="Q132" t="s">
        <v>9054</v>
      </c>
    </row>
    <row r="133" spans="1:17" x14ac:dyDescent="0.25">
      <c r="A133" t="s">
        <v>9351</v>
      </c>
      <c r="B133" s="180">
        <v>46248.265277777777</v>
      </c>
      <c r="C133" s="296">
        <v>46248</v>
      </c>
      <c r="D133" s="297">
        <v>0.26527777777777778</v>
      </c>
      <c r="E133">
        <v>20659</v>
      </c>
      <c r="F133" t="s">
        <v>131</v>
      </c>
      <c r="G133" t="s">
        <v>9070</v>
      </c>
      <c r="H133" s="101">
        <v>5.5</v>
      </c>
      <c r="I133" t="s">
        <v>9071</v>
      </c>
      <c r="J133" t="s">
        <v>8861</v>
      </c>
      <c r="K133" t="s">
        <v>9057</v>
      </c>
      <c r="L133" t="s">
        <v>9252</v>
      </c>
      <c r="M133" t="s">
        <v>9253</v>
      </c>
      <c r="N133" s="180">
        <v>46252.534733796296</v>
      </c>
      <c r="O133" t="s">
        <v>9254</v>
      </c>
      <c r="P133" t="s">
        <v>8809</v>
      </c>
      <c r="Q133" t="s">
        <v>9054</v>
      </c>
    </row>
    <row r="134" spans="1:17" x14ac:dyDescent="0.25">
      <c r="A134" t="s">
        <v>9352</v>
      </c>
      <c r="B134" s="180">
        <v>46248.161111111112</v>
      </c>
      <c r="C134" s="296">
        <v>46248</v>
      </c>
      <c r="D134" s="297">
        <v>0.16111111111111112</v>
      </c>
      <c r="E134">
        <v>1784</v>
      </c>
      <c r="F134" t="s">
        <v>111</v>
      </c>
      <c r="G134" t="s">
        <v>9085</v>
      </c>
      <c r="H134" s="101">
        <v>5.8</v>
      </c>
      <c r="I134" t="s">
        <v>9086</v>
      </c>
      <c r="J134" t="s">
        <v>8844</v>
      </c>
      <c r="K134" t="s">
        <v>9061</v>
      </c>
      <c r="L134" t="s">
        <v>9058</v>
      </c>
      <c r="M134" t="s">
        <v>9253</v>
      </c>
      <c r="N134" s="180">
        <v>46252.534733796296</v>
      </c>
      <c r="O134" t="s">
        <v>9254</v>
      </c>
      <c r="P134" t="s">
        <v>8809</v>
      </c>
      <c r="Q134" t="s">
        <v>9054</v>
      </c>
    </row>
    <row r="135" spans="1:17" x14ac:dyDescent="0.25">
      <c r="A135" t="s">
        <v>9353</v>
      </c>
      <c r="B135" s="180">
        <v>46248.065972222219</v>
      </c>
      <c r="C135" s="296">
        <v>46248</v>
      </c>
      <c r="D135" s="297">
        <v>6.5972222222222224E-2</v>
      </c>
      <c r="E135">
        <v>536</v>
      </c>
      <c r="F135" t="s">
        <v>220</v>
      </c>
      <c r="G135" t="s">
        <v>9341</v>
      </c>
      <c r="H135" s="101">
        <v>5.5</v>
      </c>
      <c r="I135" t="s">
        <v>9342</v>
      </c>
      <c r="J135" t="s">
        <v>8930</v>
      </c>
      <c r="K135" t="s">
        <v>9061</v>
      </c>
      <c r="L135" t="s">
        <v>9058</v>
      </c>
      <c r="M135" t="s">
        <v>9253</v>
      </c>
      <c r="N135" s="180">
        <v>46252.534733796296</v>
      </c>
      <c r="O135" t="s">
        <v>9254</v>
      </c>
      <c r="P135" t="s">
        <v>8809</v>
      </c>
      <c r="Q135" t="s">
        <v>9054</v>
      </c>
    </row>
    <row r="136" spans="1:17" x14ac:dyDescent="0.25">
      <c r="A136" t="s">
        <v>9354</v>
      </c>
      <c r="B136" s="180">
        <v>46248.061805555553</v>
      </c>
      <c r="C136" s="296">
        <v>46248</v>
      </c>
      <c r="D136" s="297">
        <v>6.1805555555555558E-2</v>
      </c>
      <c r="E136">
        <v>9</v>
      </c>
      <c r="F136" t="s">
        <v>231</v>
      </c>
      <c r="G136" t="s">
        <v>9064</v>
      </c>
      <c r="H136" s="101">
        <v>6.8</v>
      </c>
      <c r="I136" t="s">
        <v>9065</v>
      </c>
      <c r="J136" t="s">
        <v>8899</v>
      </c>
      <c r="K136" t="s">
        <v>9061</v>
      </c>
      <c r="L136" t="s">
        <v>9058</v>
      </c>
      <c r="M136" t="s">
        <v>9253</v>
      </c>
      <c r="N136" s="180">
        <v>46252.534733796296</v>
      </c>
      <c r="O136" t="s">
        <v>9254</v>
      </c>
      <c r="P136" t="s">
        <v>8809</v>
      </c>
      <c r="Q136" t="s">
        <v>9054</v>
      </c>
    </row>
    <row r="137" spans="1:17" x14ac:dyDescent="0.25">
      <c r="A137" t="s">
        <v>9355</v>
      </c>
      <c r="B137" s="180">
        <v>46248.061111111114</v>
      </c>
      <c r="C137" s="296">
        <v>46248</v>
      </c>
      <c r="D137" s="297">
        <v>6.1111111111111109E-2</v>
      </c>
      <c r="E137">
        <v>20153</v>
      </c>
      <c r="F137" t="s">
        <v>121</v>
      </c>
      <c r="G137" t="s">
        <v>9093</v>
      </c>
      <c r="H137" s="101">
        <v>5.5</v>
      </c>
      <c r="I137" t="s">
        <v>9094</v>
      </c>
      <c r="J137" t="s">
        <v>8853</v>
      </c>
      <c r="K137" t="s">
        <v>9057</v>
      </c>
      <c r="L137" t="s">
        <v>9058</v>
      </c>
      <c r="M137" t="s">
        <v>9253</v>
      </c>
      <c r="N137" s="180">
        <v>46252.534733796296</v>
      </c>
      <c r="O137" t="s">
        <v>9254</v>
      </c>
      <c r="P137" t="s">
        <v>8809</v>
      </c>
      <c r="Q137" t="s">
        <v>9054</v>
      </c>
    </row>
    <row r="138" spans="1:17" x14ac:dyDescent="0.25">
      <c r="A138" t="s">
        <v>9356</v>
      </c>
      <c r="B138" s="180">
        <v>46248.023611111108</v>
      </c>
      <c r="C138" s="296">
        <v>46248</v>
      </c>
      <c r="D138" s="297">
        <v>2.361111111111111E-2</v>
      </c>
      <c r="E138">
        <v>728</v>
      </c>
      <c r="F138" t="s">
        <v>228</v>
      </c>
      <c r="G138" t="s">
        <v>9357</v>
      </c>
      <c r="H138" s="101">
        <v>6.8</v>
      </c>
      <c r="I138" t="s">
        <v>9358</v>
      </c>
      <c r="J138" t="s">
        <v>8898</v>
      </c>
      <c r="K138" t="s">
        <v>9061</v>
      </c>
      <c r="L138" t="s">
        <v>9058</v>
      </c>
      <c r="M138" t="s">
        <v>9253</v>
      </c>
      <c r="N138" s="180">
        <v>46252.534733796296</v>
      </c>
      <c r="O138" t="s">
        <v>9254</v>
      </c>
      <c r="P138" t="s">
        <v>8809</v>
      </c>
      <c r="Q138" t="s">
        <v>9054</v>
      </c>
    </row>
    <row r="139" spans="1:17" x14ac:dyDescent="0.25">
      <c r="A139" t="s">
        <v>9359</v>
      </c>
      <c r="B139" s="180">
        <v>46248.008333333331</v>
      </c>
      <c r="C139" s="296">
        <v>46248</v>
      </c>
      <c r="D139" s="297">
        <v>8.3333333333333332E-3</v>
      </c>
      <c r="E139">
        <v>20152</v>
      </c>
      <c r="F139" t="s">
        <v>120</v>
      </c>
      <c r="G139" t="s">
        <v>9360</v>
      </c>
      <c r="H139" s="101">
        <v>5.5</v>
      </c>
      <c r="I139" t="s">
        <v>9361</v>
      </c>
      <c r="J139" t="s">
        <v>8852</v>
      </c>
      <c r="K139" t="s">
        <v>9057</v>
      </c>
      <c r="L139" t="s">
        <v>9252</v>
      </c>
      <c r="M139" t="s">
        <v>9253</v>
      </c>
      <c r="N139" s="180">
        <v>46252.534733796296</v>
      </c>
      <c r="O139" t="s">
        <v>9254</v>
      </c>
      <c r="P139" t="s">
        <v>8809</v>
      </c>
      <c r="Q139" t="s">
        <v>9054</v>
      </c>
    </row>
    <row r="140" spans="1:17" x14ac:dyDescent="0.25">
      <c r="A140" t="s">
        <v>9362</v>
      </c>
      <c r="B140" s="180">
        <v>46247.93472222222</v>
      </c>
      <c r="C140" s="296">
        <v>46247</v>
      </c>
      <c r="D140" s="297">
        <v>0.93472222222222223</v>
      </c>
      <c r="E140">
        <v>338</v>
      </c>
      <c r="F140" t="s">
        <v>195</v>
      </c>
      <c r="G140" t="s">
        <v>9068</v>
      </c>
      <c r="H140" s="101">
        <v>5.8</v>
      </c>
      <c r="I140" t="s">
        <v>9069</v>
      </c>
      <c r="J140" t="s">
        <v>8885</v>
      </c>
      <c r="K140" t="s">
        <v>9061</v>
      </c>
      <c r="L140" t="s">
        <v>9058</v>
      </c>
      <c r="M140" t="s">
        <v>9253</v>
      </c>
      <c r="N140" s="180">
        <v>46252.534733796296</v>
      </c>
      <c r="O140" t="s">
        <v>9254</v>
      </c>
      <c r="P140" t="s">
        <v>8809</v>
      </c>
      <c r="Q140" t="s">
        <v>9054</v>
      </c>
    </row>
    <row r="141" spans="1:17" x14ac:dyDescent="0.25">
      <c r="A141" t="s">
        <v>9363</v>
      </c>
      <c r="B141" s="180">
        <v>46247.840277777781</v>
      </c>
      <c r="C141" s="296">
        <v>46247</v>
      </c>
      <c r="D141" s="297">
        <v>0.84027777777777779</v>
      </c>
      <c r="E141">
        <v>20153</v>
      </c>
      <c r="F141" t="s">
        <v>121</v>
      </c>
      <c r="G141" t="s">
        <v>9093</v>
      </c>
      <c r="H141" s="101">
        <v>5.5</v>
      </c>
      <c r="I141" t="s">
        <v>9094</v>
      </c>
      <c r="J141" t="s">
        <v>8853</v>
      </c>
      <c r="K141" t="s">
        <v>9057</v>
      </c>
      <c r="L141" t="s">
        <v>9058</v>
      </c>
      <c r="M141" t="s">
        <v>9253</v>
      </c>
      <c r="N141" s="180">
        <v>46252.534733796296</v>
      </c>
      <c r="O141" t="s">
        <v>9254</v>
      </c>
      <c r="P141" t="s">
        <v>8809</v>
      </c>
      <c r="Q141" t="s">
        <v>9054</v>
      </c>
    </row>
    <row r="142" spans="1:17" x14ac:dyDescent="0.25">
      <c r="A142" t="s">
        <v>9364</v>
      </c>
      <c r="B142" s="180">
        <v>46247.806250000001</v>
      </c>
      <c r="C142" s="296">
        <v>46247</v>
      </c>
      <c r="D142" s="297">
        <v>0.80625000000000002</v>
      </c>
      <c r="E142">
        <v>20648</v>
      </c>
      <c r="F142" t="s">
        <v>129</v>
      </c>
      <c r="G142" t="s">
        <v>9346</v>
      </c>
      <c r="H142" s="101">
        <v>5.5</v>
      </c>
      <c r="I142" t="s">
        <v>9347</v>
      </c>
      <c r="J142" t="s">
        <v>8859</v>
      </c>
      <c r="K142" t="s">
        <v>9061</v>
      </c>
      <c r="L142" t="s">
        <v>9252</v>
      </c>
      <c r="M142" t="s">
        <v>9253</v>
      </c>
      <c r="N142" s="180">
        <v>46252.534733796296</v>
      </c>
      <c r="O142" t="s">
        <v>9254</v>
      </c>
      <c r="P142" t="s">
        <v>8809</v>
      </c>
      <c r="Q142" t="s">
        <v>9054</v>
      </c>
    </row>
    <row r="143" spans="1:17" x14ac:dyDescent="0.25">
      <c r="A143" t="s">
        <v>9365</v>
      </c>
      <c r="B143" s="180">
        <v>46247.776388888888</v>
      </c>
      <c r="C143" s="296">
        <v>46247</v>
      </c>
      <c r="D143" s="297">
        <v>0.77638888888888891</v>
      </c>
      <c r="E143">
        <v>20150</v>
      </c>
      <c r="F143" t="s">
        <v>118</v>
      </c>
      <c r="G143" t="s">
        <v>9073</v>
      </c>
      <c r="H143" s="101">
        <v>5.5</v>
      </c>
      <c r="I143" t="s">
        <v>9074</v>
      </c>
      <c r="J143" t="s">
        <v>8850</v>
      </c>
      <c r="K143" t="s">
        <v>9057</v>
      </c>
      <c r="L143" t="s">
        <v>9252</v>
      </c>
      <c r="M143" t="s">
        <v>9253</v>
      </c>
      <c r="N143" s="180">
        <v>46252.534733796296</v>
      </c>
      <c r="O143" t="s">
        <v>9254</v>
      </c>
      <c r="P143" t="s">
        <v>8809</v>
      </c>
      <c r="Q143" t="s">
        <v>9054</v>
      </c>
    </row>
    <row r="144" spans="1:17" x14ac:dyDescent="0.25">
      <c r="A144" t="s">
        <v>9366</v>
      </c>
      <c r="B144" s="180">
        <v>46247.674305555556</v>
      </c>
      <c r="C144" s="296">
        <v>46247</v>
      </c>
      <c r="D144" s="297">
        <v>0.6743055555555556</v>
      </c>
      <c r="E144">
        <v>20659</v>
      </c>
      <c r="F144" t="s">
        <v>131</v>
      </c>
      <c r="G144" t="s">
        <v>9070</v>
      </c>
      <c r="H144" s="101">
        <v>5.5</v>
      </c>
      <c r="I144" t="s">
        <v>9071</v>
      </c>
      <c r="J144" t="s">
        <v>8861</v>
      </c>
      <c r="K144" t="s">
        <v>9057</v>
      </c>
      <c r="L144" t="s">
        <v>9252</v>
      </c>
      <c r="M144" t="s">
        <v>9253</v>
      </c>
      <c r="N144" s="180">
        <v>46252.534733796296</v>
      </c>
      <c r="O144" t="s">
        <v>9254</v>
      </c>
      <c r="P144" t="s">
        <v>8809</v>
      </c>
      <c r="Q144" t="s">
        <v>9054</v>
      </c>
    </row>
    <row r="145" spans="1:17" x14ac:dyDescent="0.25">
      <c r="A145" t="s">
        <v>9367</v>
      </c>
      <c r="B145" s="180">
        <v>46247.643750000003</v>
      </c>
      <c r="C145" s="296">
        <v>46247</v>
      </c>
      <c r="D145" s="297">
        <v>0.64375000000000004</v>
      </c>
      <c r="E145">
        <v>1784</v>
      </c>
      <c r="F145" t="s">
        <v>111</v>
      </c>
      <c r="G145" t="s">
        <v>9085</v>
      </c>
      <c r="H145" s="101">
        <v>5.8</v>
      </c>
      <c r="I145" t="s">
        <v>9086</v>
      </c>
      <c r="J145" t="s">
        <v>8844</v>
      </c>
      <c r="K145" t="s">
        <v>9061</v>
      </c>
      <c r="L145" t="s">
        <v>9058</v>
      </c>
      <c r="M145" t="s">
        <v>9253</v>
      </c>
      <c r="N145" s="180">
        <v>46252.534733796296</v>
      </c>
      <c r="O145" t="s">
        <v>9254</v>
      </c>
      <c r="P145" t="s">
        <v>8809</v>
      </c>
      <c r="Q145" t="s">
        <v>9054</v>
      </c>
    </row>
    <row r="146" spans="1:17" x14ac:dyDescent="0.25">
      <c r="A146" t="s">
        <v>9368</v>
      </c>
      <c r="B146" s="180">
        <v>46247.619444444441</v>
      </c>
      <c r="C146" s="296">
        <v>46247</v>
      </c>
      <c r="D146" s="297">
        <v>0.61944444444444446</v>
      </c>
      <c r="E146">
        <v>395</v>
      </c>
      <c r="F146" t="s">
        <v>215</v>
      </c>
      <c r="G146" t="s">
        <v>9075</v>
      </c>
      <c r="H146" s="101">
        <v>6.8</v>
      </c>
      <c r="I146" t="s">
        <v>9076</v>
      </c>
      <c r="J146" t="s">
        <v>8894</v>
      </c>
      <c r="K146" t="s">
        <v>9061</v>
      </c>
      <c r="L146" t="s">
        <v>9252</v>
      </c>
      <c r="M146" t="s">
        <v>9253</v>
      </c>
      <c r="N146" s="180">
        <v>46252.534733796296</v>
      </c>
      <c r="O146" t="s">
        <v>9254</v>
      </c>
      <c r="P146" t="s">
        <v>8809</v>
      </c>
      <c r="Q146" t="s">
        <v>9054</v>
      </c>
    </row>
    <row r="147" spans="1:17" x14ac:dyDescent="0.25">
      <c r="A147" t="s">
        <v>9369</v>
      </c>
      <c r="B147" s="180">
        <v>46247.60833333333</v>
      </c>
      <c r="C147" s="296">
        <v>46247</v>
      </c>
      <c r="D147" s="297">
        <v>0.60833333333333328</v>
      </c>
      <c r="E147">
        <v>338</v>
      </c>
      <c r="F147" t="s">
        <v>195</v>
      </c>
      <c r="G147" t="s">
        <v>9068</v>
      </c>
      <c r="H147" s="101">
        <v>5.8</v>
      </c>
      <c r="I147" t="s">
        <v>9069</v>
      </c>
      <c r="J147" t="s">
        <v>8885</v>
      </c>
      <c r="K147" t="s">
        <v>9061</v>
      </c>
      <c r="L147" t="s">
        <v>9058</v>
      </c>
      <c r="M147" t="s">
        <v>9253</v>
      </c>
      <c r="N147" s="180">
        <v>46252.534733796296</v>
      </c>
      <c r="O147" t="s">
        <v>9254</v>
      </c>
      <c r="P147" t="s">
        <v>8809</v>
      </c>
      <c r="Q147" t="s">
        <v>9054</v>
      </c>
    </row>
    <row r="148" spans="1:17" x14ac:dyDescent="0.25">
      <c r="A148" t="s">
        <v>9370</v>
      </c>
      <c r="B148" s="180">
        <v>46247.60833333333</v>
      </c>
      <c r="C148" s="296">
        <v>46247</v>
      </c>
      <c r="D148" s="297">
        <v>0.60833333333333328</v>
      </c>
      <c r="E148">
        <v>201</v>
      </c>
      <c r="F148" t="s">
        <v>115</v>
      </c>
      <c r="G148" t="s">
        <v>9089</v>
      </c>
      <c r="H148" s="101">
        <v>5.8</v>
      </c>
      <c r="I148" t="s">
        <v>9090</v>
      </c>
      <c r="J148" t="s">
        <v>8847</v>
      </c>
      <c r="K148" t="s">
        <v>9061</v>
      </c>
      <c r="L148" t="s">
        <v>9058</v>
      </c>
      <c r="M148" t="s">
        <v>9253</v>
      </c>
      <c r="N148" s="180">
        <v>46252.534733796296</v>
      </c>
      <c r="O148" t="s">
        <v>9254</v>
      </c>
      <c r="P148" t="s">
        <v>8809</v>
      </c>
      <c r="Q148" t="s">
        <v>9054</v>
      </c>
    </row>
    <row r="149" spans="1:17" x14ac:dyDescent="0.25">
      <c r="A149" t="s">
        <v>9371</v>
      </c>
      <c r="B149" s="180">
        <v>46246.925694444442</v>
      </c>
      <c r="C149" s="296">
        <v>46246</v>
      </c>
      <c r="D149" s="297">
        <v>0.92569444444444449</v>
      </c>
      <c r="E149">
        <v>20659</v>
      </c>
      <c r="F149" t="s">
        <v>131</v>
      </c>
      <c r="G149" t="s">
        <v>9070</v>
      </c>
      <c r="H149" s="101">
        <v>5.5</v>
      </c>
      <c r="I149" t="s">
        <v>9071</v>
      </c>
      <c r="J149" t="s">
        <v>8861</v>
      </c>
      <c r="K149" t="s">
        <v>9057</v>
      </c>
      <c r="L149" t="s">
        <v>9058</v>
      </c>
      <c r="M149" t="s">
        <v>9253</v>
      </c>
      <c r="N149" s="180">
        <v>46252.534733796296</v>
      </c>
      <c r="O149" t="s">
        <v>9254</v>
      </c>
      <c r="P149" t="s">
        <v>8809</v>
      </c>
      <c r="Q149" t="s">
        <v>9054</v>
      </c>
    </row>
    <row r="150" spans="1:17" x14ac:dyDescent="0.25">
      <c r="A150" t="s">
        <v>9372</v>
      </c>
      <c r="B150" s="180">
        <v>46246.918749999997</v>
      </c>
      <c r="C150" s="296">
        <v>46246</v>
      </c>
      <c r="D150" s="297">
        <v>0.91874999999999996</v>
      </c>
      <c r="E150">
        <v>2214</v>
      </c>
      <c r="F150" t="s">
        <v>157</v>
      </c>
      <c r="G150" t="s">
        <v>9289</v>
      </c>
      <c r="H150" s="101">
        <v>6.5</v>
      </c>
      <c r="I150" t="s">
        <v>9290</v>
      </c>
      <c r="J150" t="s">
        <v>8866</v>
      </c>
      <c r="K150" t="s">
        <v>9061</v>
      </c>
      <c r="L150" t="s">
        <v>9058</v>
      </c>
      <c r="M150" t="s">
        <v>9253</v>
      </c>
      <c r="N150" s="180">
        <v>46252.534733796296</v>
      </c>
      <c r="O150" t="s">
        <v>9254</v>
      </c>
      <c r="P150" t="s">
        <v>8809</v>
      </c>
      <c r="Q150" t="s">
        <v>9054</v>
      </c>
    </row>
    <row r="151" spans="1:17" x14ac:dyDescent="0.25">
      <c r="A151" t="s">
        <v>9373</v>
      </c>
      <c r="B151" s="180">
        <v>46246.852083333331</v>
      </c>
      <c r="C151" s="296">
        <v>46246</v>
      </c>
      <c r="D151" s="297">
        <v>0.8520833333333333</v>
      </c>
      <c r="E151">
        <v>21108</v>
      </c>
      <c r="F151" t="s">
        <v>140</v>
      </c>
      <c r="G151" t="s">
        <v>9079</v>
      </c>
      <c r="H151" s="101">
        <v>5</v>
      </c>
      <c r="I151" t="s">
        <v>9080</v>
      </c>
      <c r="J151" t="s">
        <v>8863</v>
      </c>
      <c r="K151" t="s">
        <v>9057</v>
      </c>
      <c r="L151" t="s">
        <v>9058</v>
      </c>
      <c r="M151" t="s">
        <v>9253</v>
      </c>
      <c r="N151" s="180">
        <v>46252.534733796296</v>
      </c>
      <c r="O151" t="s">
        <v>9254</v>
      </c>
      <c r="P151" t="s">
        <v>8809</v>
      </c>
      <c r="Q151" t="s">
        <v>9054</v>
      </c>
    </row>
    <row r="152" spans="1:17" x14ac:dyDescent="0.25">
      <c r="A152" t="s">
        <v>9374</v>
      </c>
      <c r="B152" s="180">
        <v>46246.658333333333</v>
      </c>
      <c r="C152" s="296">
        <v>46246</v>
      </c>
      <c r="D152" s="297">
        <v>0.65833333333333333</v>
      </c>
      <c r="E152">
        <v>2296</v>
      </c>
      <c r="F152" t="s">
        <v>160</v>
      </c>
      <c r="G152" t="s">
        <v>9375</v>
      </c>
      <c r="H152" s="101">
        <v>5.8</v>
      </c>
      <c r="I152" t="s">
        <v>9376</v>
      </c>
      <c r="J152" t="s">
        <v>8873</v>
      </c>
      <c r="K152" t="s">
        <v>9061</v>
      </c>
      <c r="L152" t="s">
        <v>9058</v>
      </c>
      <c r="M152" t="s">
        <v>9253</v>
      </c>
      <c r="N152" s="180">
        <v>46252.534733796296</v>
      </c>
      <c r="O152" t="s">
        <v>9254</v>
      </c>
      <c r="P152" t="s">
        <v>8809</v>
      </c>
      <c r="Q152" t="s">
        <v>9054</v>
      </c>
    </row>
    <row r="153" spans="1:17" x14ac:dyDescent="0.25">
      <c r="A153" t="s">
        <v>9377</v>
      </c>
      <c r="B153" s="180">
        <v>46246.61041666667</v>
      </c>
      <c r="C153" s="296">
        <v>46246</v>
      </c>
      <c r="D153" s="297">
        <v>0.61041666666666672</v>
      </c>
      <c r="E153">
        <v>338</v>
      </c>
      <c r="F153" t="s">
        <v>195</v>
      </c>
      <c r="G153" t="s">
        <v>9068</v>
      </c>
      <c r="H153" s="101">
        <v>5.8</v>
      </c>
      <c r="I153" t="s">
        <v>9069</v>
      </c>
      <c r="J153" t="s">
        <v>8885</v>
      </c>
      <c r="K153" t="s">
        <v>9061</v>
      </c>
      <c r="L153" t="s">
        <v>9058</v>
      </c>
      <c r="M153" t="s">
        <v>9253</v>
      </c>
      <c r="N153" s="180">
        <v>46252.534733796296</v>
      </c>
      <c r="O153" t="s">
        <v>9254</v>
      </c>
      <c r="P153" t="s">
        <v>8809</v>
      </c>
      <c r="Q153" t="s">
        <v>9054</v>
      </c>
    </row>
    <row r="154" spans="1:17" x14ac:dyDescent="0.25">
      <c r="A154" t="s">
        <v>9378</v>
      </c>
      <c r="B154" s="180">
        <v>46246.145138888889</v>
      </c>
      <c r="C154" s="296">
        <v>46246</v>
      </c>
      <c r="D154" s="297">
        <v>0.1451388888888889</v>
      </c>
      <c r="E154">
        <v>1783</v>
      </c>
      <c r="F154" t="s">
        <v>110</v>
      </c>
      <c r="G154" t="s">
        <v>9059</v>
      </c>
      <c r="H154" s="101">
        <v>5.8</v>
      </c>
      <c r="I154" t="s">
        <v>9060</v>
      </c>
      <c r="J154" t="s">
        <v>8843</v>
      </c>
      <c r="K154" t="s">
        <v>9061</v>
      </c>
      <c r="L154" t="s">
        <v>9058</v>
      </c>
      <c r="M154" t="s">
        <v>9253</v>
      </c>
      <c r="N154" s="180">
        <v>46252.534733796296</v>
      </c>
      <c r="O154" t="s">
        <v>9254</v>
      </c>
      <c r="P154" t="s">
        <v>8809</v>
      </c>
      <c r="Q154" t="s">
        <v>9054</v>
      </c>
    </row>
    <row r="155" spans="1:17" x14ac:dyDescent="0.25">
      <c r="A155" t="s">
        <v>9379</v>
      </c>
      <c r="B155" s="180">
        <v>46246.010416666664</v>
      </c>
      <c r="C155" s="296">
        <v>46246</v>
      </c>
      <c r="D155" s="297">
        <v>1.0416666666666666E-2</v>
      </c>
      <c r="E155">
        <v>20659</v>
      </c>
      <c r="F155" t="s">
        <v>131</v>
      </c>
      <c r="G155" t="s">
        <v>9070</v>
      </c>
      <c r="H155" s="101">
        <v>5.5</v>
      </c>
      <c r="I155" t="s">
        <v>9071</v>
      </c>
      <c r="J155" t="s">
        <v>8861</v>
      </c>
      <c r="K155" t="s">
        <v>9057</v>
      </c>
      <c r="L155" t="s">
        <v>9058</v>
      </c>
      <c r="M155" t="s">
        <v>9253</v>
      </c>
      <c r="N155" s="180">
        <v>46252.534733796296</v>
      </c>
      <c r="O155" t="s">
        <v>9254</v>
      </c>
      <c r="P155" t="s">
        <v>8809</v>
      </c>
      <c r="Q155" t="s">
        <v>9054</v>
      </c>
    </row>
    <row r="156" spans="1:17" x14ac:dyDescent="0.25">
      <c r="A156" t="s">
        <v>9380</v>
      </c>
      <c r="B156" s="180">
        <v>46245.948611111111</v>
      </c>
      <c r="C156" s="296">
        <v>46245</v>
      </c>
      <c r="D156" s="297">
        <v>0.94861111111111107</v>
      </c>
      <c r="E156">
        <v>20659</v>
      </c>
      <c r="F156" t="s">
        <v>131</v>
      </c>
      <c r="G156" t="s">
        <v>9070</v>
      </c>
      <c r="H156" s="101">
        <v>5.5</v>
      </c>
      <c r="I156" t="s">
        <v>9071</v>
      </c>
      <c r="J156" t="s">
        <v>8861</v>
      </c>
      <c r="K156" t="s">
        <v>9057</v>
      </c>
      <c r="L156" t="s">
        <v>9058</v>
      </c>
      <c r="M156" t="s">
        <v>9253</v>
      </c>
      <c r="N156" s="180">
        <v>46252.534733796296</v>
      </c>
      <c r="O156" t="s">
        <v>9254</v>
      </c>
      <c r="P156" t="s">
        <v>8809</v>
      </c>
      <c r="Q156" t="s">
        <v>9054</v>
      </c>
    </row>
    <row r="157" spans="1:17" x14ac:dyDescent="0.25">
      <c r="A157" t="s">
        <v>9381</v>
      </c>
      <c r="B157" s="180">
        <v>46245.864583333336</v>
      </c>
      <c r="C157" s="296">
        <v>46245</v>
      </c>
      <c r="D157" s="297">
        <v>0.86458333333333337</v>
      </c>
      <c r="E157">
        <v>338</v>
      </c>
      <c r="F157" t="s">
        <v>195</v>
      </c>
      <c r="G157" t="s">
        <v>9068</v>
      </c>
      <c r="H157" s="101">
        <v>5.8</v>
      </c>
      <c r="I157" t="s">
        <v>9069</v>
      </c>
      <c r="J157" t="s">
        <v>8885</v>
      </c>
      <c r="K157" t="s">
        <v>9061</v>
      </c>
      <c r="L157" t="s">
        <v>9058</v>
      </c>
      <c r="M157" t="s">
        <v>9253</v>
      </c>
      <c r="N157" s="180">
        <v>46252.534733796296</v>
      </c>
      <c r="O157" t="s">
        <v>9254</v>
      </c>
      <c r="P157" t="s">
        <v>8809</v>
      </c>
      <c r="Q157" t="s">
        <v>9054</v>
      </c>
    </row>
    <row r="158" spans="1:17" x14ac:dyDescent="0.25">
      <c r="A158" t="s">
        <v>9382</v>
      </c>
      <c r="B158" s="180">
        <v>46245.864583333336</v>
      </c>
      <c r="C158" s="296">
        <v>46245</v>
      </c>
      <c r="D158" s="297">
        <v>0.86458333333333337</v>
      </c>
      <c r="E158">
        <v>536</v>
      </c>
      <c r="F158" t="s">
        <v>220</v>
      </c>
      <c r="G158" t="s">
        <v>9341</v>
      </c>
      <c r="H158" s="101">
        <v>5.5</v>
      </c>
      <c r="I158" t="s">
        <v>9342</v>
      </c>
      <c r="J158" t="s">
        <v>8930</v>
      </c>
      <c r="K158" t="s">
        <v>9061</v>
      </c>
      <c r="L158" t="s">
        <v>9058</v>
      </c>
      <c r="M158" t="s">
        <v>9253</v>
      </c>
      <c r="N158" s="180">
        <v>46252.534733796296</v>
      </c>
      <c r="O158" t="s">
        <v>9254</v>
      </c>
      <c r="P158" t="s">
        <v>8809</v>
      </c>
      <c r="Q158" t="s">
        <v>9054</v>
      </c>
    </row>
    <row r="159" spans="1:17" x14ac:dyDescent="0.25">
      <c r="A159" t="s">
        <v>9383</v>
      </c>
      <c r="B159" s="180">
        <v>46245.859027777777</v>
      </c>
      <c r="C159" s="296">
        <v>46245</v>
      </c>
      <c r="D159" s="297">
        <v>0.85902777777777772</v>
      </c>
      <c r="E159">
        <v>20151</v>
      </c>
      <c r="F159" t="s">
        <v>119</v>
      </c>
      <c r="G159" t="s">
        <v>9117</v>
      </c>
      <c r="H159" s="101">
        <v>5.5</v>
      </c>
      <c r="I159" t="s">
        <v>9118</v>
      </c>
      <c r="J159" t="s">
        <v>8851</v>
      </c>
      <c r="K159" t="s">
        <v>9057</v>
      </c>
      <c r="L159" t="s">
        <v>9058</v>
      </c>
      <c r="M159" t="s">
        <v>9253</v>
      </c>
      <c r="N159" s="180">
        <v>46252.534733796296</v>
      </c>
      <c r="O159" t="s">
        <v>9254</v>
      </c>
      <c r="P159" t="s">
        <v>8809</v>
      </c>
      <c r="Q159" t="s">
        <v>9054</v>
      </c>
    </row>
    <row r="160" spans="1:17" x14ac:dyDescent="0.25">
      <c r="A160" t="s">
        <v>9384</v>
      </c>
      <c r="B160" s="180">
        <v>46245.754861111112</v>
      </c>
      <c r="C160" s="296">
        <v>46245</v>
      </c>
      <c r="D160" s="297">
        <v>0.75486111111111109</v>
      </c>
      <c r="E160">
        <v>20041</v>
      </c>
      <c r="F160" t="s">
        <v>114</v>
      </c>
      <c r="G160" t="s">
        <v>2720</v>
      </c>
      <c r="H160" s="101">
        <v>5.5</v>
      </c>
      <c r="I160" t="s">
        <v>9101</v>
      </c>
      <c r="J160" t="s">
        <v>8846</v>
      </c>
      <c r="K160" t="s">
        <v>9061</v>
      </c>
      <c r="L160" t="s">
        <v>9058</v>
      </c>
      <c r="M160" t="s">
        <v>9253</v>
      </c>
      <c r="N160" s="180">
        <v>46252.534733796296</v>
      </c>
      <c r="O160" t="s">
        <v>9254</v>
      </c>
      <c r="P160" t="s">
        <v>8809</v>
      </c>
      <c r="Q160" t="s">
        <v>9054</v>
      </c>
    </row>
    <row r="161" spans="1:17" x14ac:dyDescent="0.25">
      <c r="A161" t="s">
        <v>9385</v>
      </c>
      <c r="B161" s="180">
        <v>46245.705555555556</v>
      </c>
      <c r="C161" s="296">
        <v>46245</v>
      </c>
      <c r="D161" s="297">
        <v>0.7055555555555556</v>
      </c>
      <c r="E161">
        <v>20151</v>
      </c>
      <c r="F161" t="s">
        <v>119</v>
      </c>
      <c r="G161" t="s">
        <v>9117</v>
      </c>
      <c r="H161" s="101">
        <v>5.5</v>
      </c>
      <c r="I161" t="s">
        <v>9118</v>
      </c>
      <c r="J161" t="s">
        <v>8851</v>
      </c>
      <c r="K161" t="s">
        <v>9057</v>
      </c>
      <c r="L161" t="s">
        <v>9058</v>
      </c>
      <c r="M161" t="s">
        <v>9253</v>
      </c>
      <c r="N161" s="180">
        <v>46252.534733796296</v>
      </c>
      <c r="O161" t="s">
        <v>9254</v>
      </c>
      <c r="P161" t="s">
        <v>8809</v>
      </c>
      <c r="Q161" t="s">
        <v>9054</v>
      </c>
    </row>
    <row r="162" spans="1:17" x14ac:dyDescent="0.25">
      <c r="A162" t="s">
        <v>9386</v>
      </c>
      <c r="B162" s="180">
        <v>46245.704861111109</v>
      </c>
      <c r="C162" s="296">
        <v>46245</v>
      </c>
      <c r="D162" s="297">
        <v>0.70486111111111116</v>
      </c>
      <c r="E162">
        <v>338</v>
      </c>
      <c r="F162" t="s">
        <v>195</v>
      </c>
      <c r="G162" t="s">
        <v>9068</v>
      </c>
      <c r="H162" s="101">
        <v>5.8</v>
      </c>
      <c r="I162" t="s">
        <v>9069</v>
      </c>
      <c r="J162" t="s">
        <v>8885</v>
      </c>
      <c r="K162" t="s">
        <v>9061</v>
      </c>
      <c r="L162" t="s">
        <v>9058</v>
      </c>
      <c r="M162" t="s">
        <v>9253</v>
      </c>
      <c r="N162" s="180">
        <v>46252.534733796296</v>
      </c>
      <c r="O162" t="s">
        <v>9254</v>
      </c>
      <c r="P162" t="s">
        <v>8809</v>
      </c>
      <c r="Q162" t="s">
        <v>9054</v>
      </c>
    </row>
    <row r="163" spans="1:17" x14ac:dyDescent="0.25">
      <c r="A163" t="s">
        <v>9387</v>
      </c>
      <c r="B163" s="180">
        <v>46245.698611111111</v>
      </c>
      <c r="C163" s="296">
        <v>46245</v>
      </c>
      <c r="D163" s="297">
        <v>0.69861111111111107</v>
      </c>
      <c r="E163">
        <v>20153</v>
      </c>
      <c r="F163" t="s">
        <v>121</v>
      </c>
      <c r="G163" t="s">
        <v>9093</v>
      </c>
      <c r="H163" s="101">
        <v>5.5</v>
      </c>
      <c r="I163" t="s">
        <v>9094</v>
      </c>
      <c r="J163" t="s">
        <v>8853</v>
      </c>
      <c r="K163" t="s">
        <v>9057</v>
      </c>
      <c r="L163" t="s">
        <v>9058</v>
      </c>
      <c r="M163" t="s">
        <v>9253</v>
      </c>
      <c r="N163" s="180">
        <v>46252.534733796296</v>
      </c>
      <c r="O163" t="s">
        <v>9254</v>
      </c>
      <c r="P163" t="s">
        <v>8809</v>
      </c>
      <c r="Q163" t="s">
        <v>9054</v>
      </c>
    </row>
    <row r="164" spans="1:17" x14ac:dyDescent="0.25">
      <c r="A164" t="s">
        <v>9388</v>
      </c>
      <c r="B164" s="180">
        <v>46245.461805555555</v>
      </c>
      <c r="C164" s="296">
        <v>46245</v>
      </c>
      <c r="D164" s="297">
        <v>0.46180555555555558</v>
      </c>
      <c r="E164">
        <v>1784</v>
      </c>
      <c r="F164" t="s">
        <v>111</v>
      </c>
      <c r="G164" t="s">
        <v>9085</v>
      </c>
      <c r="H164" s="101">
        <v>5.8</v>
      </c>
      <c r="I164" t="s">
        <v>9086</v>
      </c>
      <c r="J164" t="s">
        <v>8844</v>
      </c>
      <c r="K164" t="s">
        <v>9061</v>
      </c>
      <c r="L164" t="s">
        <v>9058</v>
      </c>
      <c r="M164" t="s">
        <v>9253</v>
      </c>
      <c r="N164" s="180">
        <v>46252.534733796296</v>
      </c>
      <c r="O164" t="s">
        <v>9254</v>
      </c>
      <c r="P164" t="s">
        <v>8809</v>
      </c>
      <c r="Q164" t="s">
        <v>9054</v>
      </c>
    </row>
    <row r="165" spans="1:17" x14ac:dyDescent="0.25">
      <c r="A165" t="s">
        <v>9389</v>
      </c>
      <c r="B165" s="180">
        <v>46245.302083333336</v>
      </c>
      <c r="C165" s="296">
        <v>46245</v>
      </c>
      <c r="D165" s="297">
        <v>0.30208333333333331</v>
      </c>
      <c r="E165">
        <v>1783</v>
      </c>
      <c r="F165" t="s">
        <v>110</v>
      </c>
      <c r="G165" t="s">
        <v>9059</v>
      </c>
      <c r="H165" s="101">
        <v>5.8</v>
      </c>
      <c r="I165" t="s">
        <v>9060</v>
      </c>
      <c r="J165" t="s">
        <v>8843</v>
      </c>
      <c r="K165" t="s">
        <v>9061</v>
      </c>
      <c r="L165" t="s">
        <v>9058</v>
      </c>
      <c r="M165" t="s">
        <v>9253</v>
      </c>
      <c r="N165" s="180">
        <v>46252.534733796296</v>
      </c>
      <c r="O165" t="s">
        <v>9254</v>
      </c>
      <c r="P165" t="s">
        <v>8809</v>
      </c>
      <c r="Q165" t="s">
        <v>9054</v>
      </c>
    </row>
    <row r="166" spans="1:17" x14ac:dyDescent="0.25">
      <c r="A166" t="s">
        <v>9390</v>
      </c>
      <c r="B166" s="180">
        <v>46245.034722222219</v>
      </c>
      <c r="C166" s="296">
        <v>46245</v>
      </c>
      <c r="D166" s="297">
        <v>3.4722222222222224E-2</v>
      </c>
      <c r="E166">
        <v>553</v>
      </c>
      <c r="F166" t="s">
        <v>223</v>
      </c>
      <c r="G166" t="s">
        <v>9391</v>
      </c>
      <c r="H166" s="101">
        <v>5.8</v>
      </c>
      <c r="I166" t="s">
        <v>9392</v>
      </c>
      <c r="J166" t="s">
        <v>8929</v>
      </c>
      <c r="K166" t="s">
        <v>9061</v>
      </c>
      <c r="L166" t="s">
        <v>9058</v>
      </c>
      <c r="M166" t="s">
        <v>9253</v>
      </c>
      <c r="N166" s="180">
        <v>46252.534733796296</v>
      </c>
      <c r="O166" t="s">
        <v>9254</v>
      </c>
      <c r="P166" t="s">
        <v>8809</v>
      </c>
      <c r="Q166" t="s">
        <v>9054</v>
      </c>
    </row>
    <row r="167" spans="1:17" x14ac:dyDescent="0.25">
      <c r="A167" t="s">
        <v>9393</v>
      </c>
      <c r="B167" s="180">
        <v>46245.021527777775</v>
      </c>
      <c r="C167" s="296">
        <v>46245</v>
      </c>
      <c r="D167" s="297">
        <v>2.1527777777777778E-2</v>
      </c>
      <c r="E167">
        <v>338</v>
      </c>
      <c r="F167" t="s">
        <v>195</v>
      </c>
      <c r="G167" t="s">
        <v>9068</v>
      </c>
      <c r="H167" s="101">
        <v>5.8</v>
      </c>
      <c r="I167" t="s">
        <v>9069</v>
      </c>
      <c r="J167" t="s">
        <v>8885</v>
      </c>
      <c r="K167" t="s">
        <v>9061</v>
      </c>
      <c r="L167" t="s">
        <v>9058</v>
      </c>
      <c r="M167" t="s">
        <v>9253</v>
      </c>
      <c r="N167" s="180">
        <v>46252.534733796296</v>
      </c>
      <c r="O167" t="s">
        <v>9254</v>
      </c>
      <c r="P167" t="s">
        <v>8809</v>
      </c>
      <c r="Q167" t="s">
        <v>9054</v>
      </c>
    </row>
    <row r="168" spans="1:17" x14ac:dyDescent="0.25">
      <c r="A168" t="s">
        <v>9394</v>
      </c>
      <c r="B168" s="180">
        <v>46244.925694444442</v>
      </c>
      <c r="C168" s="296">
        <v>46244</v>
      </c>
      <c r="D168" s="297">
        <v>0.92569444444444449</v>
      </c>
      <c r="E168">
        <v>3495</v>
      </c>
      <c r="F168" t="s">
        <v>204</v>
      </c>
      <c r="G168" t="s">
        <v>9309</v>
      </c>
      <c r="H168" s="101">
        <v>8.3000000000000007</v>
      </c>
      <c r="I168" t="s">
        <v>9310</v>
      </c>
      <c r="J168" t="s">
        <v>8891</v>
      </c>
      <c r="K168" t="s">
        <v>9267</v>
      </c>
      <c r="L168" t="s">
        <v>9058</v>
      </c>
      <c r="M168" t="s">
        <v>9253</v>
      </c>
      <c r="N168" s="180">
        <v>46252.534733796296</v>
      </c>
      <c r="O168" t="s">
        <v>9254</v>
      </c>
      <c r="P168" t="s">
        <v>8809</v>
      </c>
      <c r="Q168" t="s">
        <v>9054</v>
      </c>
    </row>
    <row r="169" spans="1:17" x14ac:dyDescent="0.25">
      <c r="A169" t="s">
        <v>9395</v>
      </c>
      <c r="B169" s="180">
        <v>46244.843055555553</v>
      </c>
      <c r="C169" s="296">
        <v>46244</v>
      </c>
      <c r="D169" s="297">
        <v>0.84305555555555556</v>
      </c>
      <c r="E169">
        <v>396</v>
      </c>
      <c r="F169" t="s">
        <v>216</v>
      </c>
      <c r="G169" t="s">
        <v>9083</v>
      </c>
      <c r="H169" s="101">
        <v>6.3</v>
      </c>
      <c r="I169" t="s">
        <v>9084</v>
      </c>
      <c r="J169" t="s">
        <v>8895</v>
      </c>
      <c r="K169" t="s">
        <v>9061</v>
      </c>
      <c r="L169" t="s">
        <v>9058</v>
      </c>
      <c r="M169" t="s">
        <v>9253</v>
      </c>
      <c r="N169" s="180">
        <v>46252.534733796296</v>
      </c>
      <c r="O169" t="s">
        <v>9254</v>
      </c>
      <c r="P169" t="s">
        <v>8809</v>
      </c>
      <c r="Q169" t="s">
        <v>9054</v>
      </c>
    </row>
    <row r="170" spans="1:17" x14ac:dyDescent="0.25">
      <c r="A170" t="s">
        <v>9396</v>
      </c>
      <c r="B170" s="180">
        <v>46244.789583333331</v>
      </c>
      <c r="C170" s="296">
        <v>46244</v>
      </c>
      <c r="D170" s="297">
        <v>0.7895833333333333</v>
      </c>
      <c r="E170">
        <v>395</v>
      </c>
      <c r="F170" t="s">
        <v>215</v>
      </c>
      <c r="G170" t="s">
        <v>9075</v>
      </c>
      <c r="H170" s="101">
        <v>6.8</v>
      </c>
      <c r="I170" t="s">
        <v>9076</v>
      </c>
      <c r="J170" t="s">
        <v>8894</v>
      </c>
      <c r="K170" t="s">
        <v>9061</v>
      </c>
      <c r="L170" t="s">
        <v>9058</v>
      </c>
      <c r="M170" t="s">
        <v>9253</v>
      </c>
      <c r="N170" s="180">
        <v>46252.534733796296</v>
      </c>
      <c r="O170" t="s">
        <v>9254</v>
      </c>
      <c r="P170" t="s">
        <v>8809</v>
      </c>
      <c r="Q170" t="s">
        <v>9054</v>
      </c>
    </row>
    <row r="171" spans="1:17" x14ac:dyDescent="0.25">
      <c r="A171" t="s">
        <v>9397</v>
      </c>
      <c r="B171" s="180">
        <v>46244.541666666664</v>
      </c>
      <c r="C171" s="296">
        <v>46244</v>
      </c>
      <c r="D171" s="297">
        <v>0.54166666666666663</v>
      </c>
      <c r="E171">
        <v>2982</v>
      </c>
      <c r="F171" t="s">
        <v>184</v>
      </c>
      <c r="G171" t="s">
        <v>9095</v>
      </c>
      <c r="H171" s="101">
        <v>5.5</v>
      </c>
      <c r="I171" t="s">
        <v>9096</v>
      </c>
      <c r="J171" t="s">
        <v>8884</v>
      </c>
      <c r="K171" t="s">
        <v>9061</v>
      </c>
      <c r="L171" t="s">
        <v>9058</v>
      </c>
      <c r="M171" t="s">
        <v>9253</v>
      </c>
      <c r="N171" s="180">
        <v>46252.534733796296</v>
      </c>
      <c r="O171" t="s">
        <v>9254</v>
      </c>
      <c r="P171" t="s">
        <v>8809</v>
      </c>
      <c r="Q171" t="s">
        <v>9054</v>
      </c>
    </row>
    <row r="172" spans="1:17" x14ac:dyDescent="0.25">
      <c r="A172" t="s">
        <v>9398</v>
      </c>
      <c r="B172" s="180">
        <v>46244.540972222225</v>
      </c>
      <c r="C172" s="296">
        <v>46244</v>
      </c>
      <c r="D172" s="297">
        <v>0.54097222222222219</v>
      </c>
      <c r="E172">
        <v>1784</v>
      </c>
      <c r="F172" t="s">
        <v>111</v>
      </c>
      <c r="G172" t="s">
        <v>9085</v>
      </c>
      <c r="H172" s="101">
        <v>5.8</v>
      </c>
      <c r="I172" t="s">
        <v>9086</v>
      </c>
      <c r="J172" t="s">
        <v>8844</v>
      </c>
      <c r="K172" t="s">
        <v>9061</v>
      </c>
      <c r="L172" t="s">
        <v>9058</v>
      </c>
      <c r="M172" t="s">
        <v>9253</v>
      </c>
      <c r="N172" s="180">
        <v>46252.534733796296</v>
      </c>
      <c r="O172" t="s">
        <v>9254</v>
      </c>
      <c r="P172" t="s">
        <v>8809</v>
      </c>
      <c r="Q172" t="s">
        <v>9054</v>
      </c>
    </row>
    <row r="173" spans="1:17" x14ac:dyDescent="0.25">
      <c r="A173" t="s">
        <v>9399</v>
      </c>
      <c r="B173" s="180">
        <v>46244.27847222222</v>
      </c>
      <c r="C173" s="296">
        <v>46244</v>
      </c>
      <c r="D173" s="297">
        <v>0.27847222222222223</v>
      </c>
      <c r="E173">
        <v>536</v>
      </c>
      <c r="F173" t="s">
        <v>220</v>
      </c>
      <c r="G173" t="s">
        <v>9341</v>
      </c>
      <c r="H173" s="101">
        <v>5.5</v>
      </c>
      <c r="I173" t="s">
        <v>9342</v>
      </c>
      <c r="J173" t="s">
        <v>8930</v>
      </c>
      <c r="K173" t="s">
        <v>9061</v>
      </c>
      <c r="L173" t="s">
        <v>9058</v>
      </c>
      <c r="M173" t="s">
        <v>9253</v>
      </c>
      <c r="N173" s="180">
        <v>46252.534733796296</v>
      </c>
      <c r="O173" t="s">
        <v>9254</v>
      </c>
      <c r="P173" t="s">
        <v>8809</v>
      </c>
      <c r="Q173" t="s">
        <v>9054</v>
      </c>
    </row>
    <row r="174" spans="1:17" x14ac:dyDescent="0.25">
      <c r="A174" t="s">
        <v>9400</v>
      </c>
      <c r="B174" s="180">
        <v>46244.202777777777</v>
      </c>
      <c r="C174" s="296">
        <v>46244</v>
      </c>
      <c r="D174" s="297">
        <v>0.20277777777777778</v>
      </c>
      <c r="E174">
        <v>3422</v>
      </c>
      <c r="F174" t="s">
        <v>196</v>
      </c>
      <c r="G174" t="s">
        <v>9286</v>
      </c>
      <c r="H174" s="101">
        <v>6.5</v>
      </c>
      <c r="I174" t="s">
        <v>9287</v>
      </c>
      <c r="J174" t="s">
        <v>8886</v>
      </c>
      <c r="K174" t="s">
        <v>9061</v>
      </c>
      <c r="L174" t="s">
        <v>9058</v>
      </c>
      <c r="M174" t="s">
        <v>9253</v>
      </c>
      <c r="N174" s="180">
        <v>46252.534733796296</v>
      </c>
      <c r="O174" t="s">
        <v>9254</v>
      </c>
      <c r="P174" t="s">
        <v>8809</v>
      </c>
      <c r="Q174" t="s">
        <v>9054</v>
      </c>
    </row>
    <row r="175" spans="1:17" x14ac:dyDescent="0.25">
      <c r="A175" t="s">
        <v>9401</v>
      </c>
      <c r="B175" s="180">
        <v>46244.157638888886</v>
      </c>
      <c r="C175" s="296">
        <v>46244</v>
      </c>
      <c r="D175" s="297">
        <v>0.15763888888888888</v>
      </c>
      <c r="E175">
        <v>338</v>
      </c>
      <c r="F175" t="s">
        <v>195</v>
      </c>
      <c r="G175" t="s">
        <v>9068</v>
      </c>
      <c r="H175" s="101">
        <v>5.8</v>
      </c>
      <c r="I175" t="s">
        <v>9069</v>
      </c>
      <c r="J175" t="s">
        <v>8885</v>
      </c>
      <c r="K175" t="s">
        <v>9061</v>
      </c>
      <c r="L175" t="s">
        <v>9058</v>
      </c>
      <c r="M175" t="s">
        <v>9253</v>
      </c>
      <c r="N175" s="180">
        <v>46252.534733796296</v>
      </c>
      <c r="O175" t="s">
        <v>9254</v>
      </c>
      <c r="P175" t="s">
        <v>8809</v>
      </c>
      <c r="Q175" t="s">
        <v>9054</v>
      </c>
    </row>
    <row r="176" spans="1:17" x14ac:dyDescent="0.25">
      <c r="A176" t="s">
        <v>9402</v>
      </c>
      <c r="B176" s="180">
        <v>46244.12222222222</v>
      </c>
      <c r="C176" s="296">
        <v>46244</v>
      </c>
      <c r="D176" s="297">
        <v>0.12222222222222222</v>
      </c>
      <c r="E176">
        <v>338</v>
      </c>
      <c r="F176" t="s">
        <v>195</v>
      </c>
      <c r="G176" t="s">
        <v>9068</v>
      </c>
      <c r="H176" s="101">
        <v>5.8</v>
      </c>
      <c r="I176" t="s">
        <v>9069</v>
      </c>
      <c r="J176" t="s">
        <v>8885</v>
      </c>
      <c r="K176" t="s">
        <v>9061</v>
      </c>
      <c r="L176" t="s">
        <v>9058</v>
      </c>
      <c r="M176" t="s">
        <v>9253</v>
      </c>
      <c r="N176" s="180">
        <v>46252.534733796296</v>
      </c>
      <c r="O176" t="s">
        <v>9254</v>
      </c>
      <c r="P176" t="s">
        <v>8809</v>
      </c>
      <c r="Q176" t="s">
        <v>9054</v>
      </c>
    </row>
    <row r="177" spans="1:17" x14ac:dyDescent="0.25">
      <c r="A177" t="s">
        <v>9403</v>
      </c>
      <c r="B177" s="180">
        <v>46244.09375</v>
      </c>
      <c r="C177" s="296">
        <v>46244</v>
      </c>
      <c r="D177" s="297">
        <v>9.375E-2</v>
      </c>
      <c r="E177">
        <v>1733</v>
      </c>
      <c r="F177" t="s">
        <v>108</v>
      </c>
      <c r="G177" t="s">
        <v>9066</v>
      </c>
      <c r="H177" s="101">
        <v>5.5</v>
      </c>
      <c r="I177" t="s">
        <v>9067</v>
      </c>
      <c r="J177" t="s">
        <v>8841</v>
      </c>
      <c r="K177" t="s">
        <v>9061</v>
      </c>
      <c r="L177" t="s">
        <v>9058</v>
      </c>
      <c r="M177" t="s">
        <v>9253</v>
      </c>
      <c r="N177" s="180">
        <v>46252.534733796296</v>
      </c>
      <c r="O177" t="s">
        <v>9254</v>
      </c>
      <c r="P177" t="s">
        <v>8809</v>
      </c>
      <c r="Q177" t="s">
        <v>9054</v>
      </c>
    </row>
    <row r="178" spans="1:17" x14ac:dyDescent="0.25">
      <c r="A178" t="s">
        <v>9404</v>
      </c>
      <c r="B178" s="180">
        <v>46244.093055555553</v>
      </c>
      <c r="C178" s="296">
        <v>46244</v>
      </c>
      <c r="D178" s="297">
        <v>9.3055555555555558E-2</v>
      </c>
      <c r="E178">
        <v>3422</v>
      </c>
      <c r="F178" t="s">
        <v>196</v>
      </c>
      <c r="G178" t="s">
        <v>9286</v>
      </c>
      <c r="H178" s="101">
        <v>6.5</v>
      </c>
      <c r="I178" t="s">
        <v>9287</v>
      </c>
      <c r="J178" t="s">
        <v>8886</v>
      </c>
      <c r="K178" t="s">
        <v>9061</v>
      </c>
      <c r="L178" t="s">
        <v>9058</v>
      </c>
      <c r="M178" t="s">
        <v>9253</v>
      </c>
      <c r="N178" s="180">
        <v>46252.534733796296</v>
      </c>
      <c r="O178" t="s">
        <v>9254</v>
      </c>
      <c r="P178" t="s">
        <v>8809</v>
      </c>
      <c r="Q178" t="s">
        <v>9054</v>
      </c>
    </row>
    <row r="179" spans="1:17" x14ac:dyDescent="0.25">
      <c r="A179" t="s">
        <v>9405</v>
      </c>
      <c r="B179" s="180">
        <v>46244.086805555555</v>
      </c>
      <c r="C179" s="296">
        <v>46244</v>
      </c>
      <c r="D179" s="297">
        <v>8.6805555555555552E-2</v>
      </c>
      <c r="E179">
        <v>20041</v>
      </c>
      <c r="F179" t="s">
        <v>114</v>
      </c>
      <c r="G179" t="s">
        <v>2720</v>
      </c>
      <c r="H179" s="101">
        <v>5.5</v>
      </c>
      <c r="I179" t="s">
        <v>9101</v>
      </c>
      <c r="J179" t="s">
        <v>8846</v>
      </c>
      <c r="K179" t="s">
        <v>9061</v>
      </c>
      <c r="L179" t="s">
        <v>9058</v>
      </c>
      <c r="M179" t="s">
        <v>9253</v>
      </c>
      <c r="N179" s="180">
        <v>46252.534733796296</v>
      </c>
      <c r="O179" t="s">
        <v>9254</v>
      </c>
      <c r="P179" t="s">
        <v>8809</v>
      </c>
      <c r="Q179" t="s">
        <v>9054</v>
      </c>
    </row>
    <row r="180" spans="1:17" x14ac:dyDescent="0.25">
      <c r="A180" t="s">
        <v>9406</v>
      </c>
      <c r="B180" s="180">
        <v>46244.03125</v>
      </c>
      <c r="C180" s="296">
        <v>46244</v>
      </c>
      <c r="D180" s="297">
        <v>3.125E-2</v>
      </c>
      <c r="E180">
        <v>20154</v>
      </c>
      <c r="F180" t="s">
        <v>122</v>
      </c>
      <c r="G180" t="s">
        <v>9062</v>
      </c>
      <c r="H180" s="101">
        <v>5.5</v>
      </c>
      <c r="I180" t="s">
        <v>9063</v>
      </c>
      <c r="J180" t="s">
        <v>8854</v>
      </c>
      <c r="K180" t="s">
        <v>9057</v>
      </c>
      <c r="L180" t="s">
        <v>9058</v>
      </c>
      <c r="M180" t="s">
        <v>9253</v>
      </c>
      <c r="N180" s="180">
        <v>46252.534733796296</v>
      </c>
      <c r="O180" t="s">
        <v>9254</v>
      </c>
      <c r="P180" t="s">
        <v>8809</v>
      </c>
      <c r="Q180" t="s">
        <v>9054</v>
      </c>
    </row>
    <row r="181" spans="1:17" x14ac:dyDescent="0.25">
      <c r="A181" t="s">
        <v>9407</v>
      </c>
      <c r="B181" s="180">
        <v>46243.90625</v>
      </c>
      <c r="C181" s="296">
        <v>46243</v>
      </c>
      <c r="D181" s="297">
        <v>0.90625</v>
      </c>
      <c r="E181">
        <v>9</v>
      </c>
      <c r="F181" t="s">
        <v>231</v>
      </c>
      <c r="G181" t="s">
        <v>9064</v>
      </c>
      <c r="H181" s="101">
        <v>6.8</v>
      </c>
      <c r="I181" t="s">
        <v>9065</v>
      </c>
      <c r="J181" t="s">
        <v>8899</v>
      </c>
      <c r="K181" t="s">
        <v>9061</v>
      </c>
      <c r="L181" t="s">
        <v>9058</v>
      </c>
      <c r="M181" t="s">
        <v>9253</v>
      </c>
      <c r="N181" s="180">
        <v>46252.534733796296</v>
      </c>
      <c r="O181" t="s">
        <v>9254</v>
      </c>
      <c r="P181" t="s">
        <v>8809</v>
      </c>
      <c r="Q181" t="s">
        <v>9054</v>
      </c>
    </row>
    <row r="182" spans="1:17" x14ac:dyDescent="0.25">
      <c r="A182" t="s">
        <v>9408</v>
      </c>
      <c r="B182" s="180">
        <v>46243.865972222222</v>
      </c>
      <c r="C182" s="296">
        <v>46243</v>
      </c>
      <c r="D182" s="297">
        <v>0.86597222222222225</v>
      </c>
      <c r="E182">
        <v>478</v>
      </c>
      <c r="F182" t="s">
        <v>219</v>
      </c>
      <c r="G182" t="s">
        <v>9097</v>
      </c>
      <c r="H182" s="101">
        <v>6.3</v>
      </c>
      <c r="I182" t="s">
        <v>9098</v>
      </c>
      <c r="J182" t="s">
        <v>8896</v>
      </c>
      <c r="K182" t="s">
        <v>9061</v>
      </c>
      <c r="L182" t="s">
        <v>9058</v>
      </c>
      <c r="M182" t="s">
        <v>9253</v>
      </c>
      <c r="N182" s="180">
        <v>46252.534733796296</v>
      </c>
      <c r="O182" t="s">
        <v>9254</v>
      </c>
      <c r="P182" t="s">
        <v>8809</v>
      </c>
      <c r="Q182" t="s">
        <v>9054</v>
      </c>
    </row>
    <row r="183" spans="1:17" x14ac:dyDescent="0.25">
      <c r="A183" t="s">
        <v>9409</v>
      </c>
      <c r="B183" s="180">
        <v>46243.823611111111</v>
      </c>
      <c r="C183" s="296">
        <v>46243</v>
      </c>
      <c r="D183" s="297">
        <v>0.82361111111111107</v>
      </c>
      <c r="E183">
        <v>20146</v>
      </c>
      <c r="F183" t="s">
        <v>116</v>
      </c>
      <c r="G183" t="s">
        <v>9055</v>
      </c>
      <c r="H183" s="101">
        <v>5.5</v>
      </c>
      <c r="I183" t="s">
        <v>9056</v>
      </c>
      <c r="J183" t="s">
        <v>8848</v>
      </c>
      <c r="K183" t="s">
        <v>9057</v>
      </c>
      <c r="L183" t="s">
        <v>9058</v>
      </c>
      <c r="M183" t="s">
        <v>9253</v>
      </c>
      <c r="N183" s="180">
        <v>46252.534733796296</v>
      </c>
      <c r="O183" t="s">
        <v>9254</v>
      </c>
      <c r="P183" t="s">
        <v>8809</v>
      </c>
      <c r="Q183" t="s">
        <v>9054</v>
      </c>
    </row>
    <row r="184" spans="1:17" x14ac:dyDescent="0.25">
      <c r="A184" t="s">
        <v>9410</v>
      </c>
      <c r="B184" s="180">
        <v>46243.324305555558</v>
      </c>
      <c r="C184" s="296">
        <v>46243</v>
      </c>
      <c r="D184" s="297">
        <v>0.32430555555555557</v>
      </c>
      <c r="E184">
        <v>1783</v>
      </c>
      <c r="F184" t="s">
        <v>110</v>
      </c>
      <c r="G184" t="s">
        <v>9059</v>
      </c>
      <c r="H184" s="101">
        <v>5.8</v>
      </c>
      <c r="I184" t="s">
        <v>9060</v>
      </c>
      <c r="J184" t="s">
        <v>8843</v>
      </c>
      <c r="K184" t="s">
        <v>9061</v>
      </c>
      <c r="L184" t="s">
        <v>9058</v>
      </c>
      <c r="M184" t="s">
        <v>9253</v>
      </c>
      <c r="N184" s="180">
        <v>46252.534733796296</v>
      </c>
      <c r="O184" t="s">
        <v>9254</v>
      </c>
      <c r="P184" t="s">
        <v>8809</v>
      </c>
      <c r="Q184" t="s">
        <v>9054</v>
      </c>
    </row>
    <row r="185" spans="1:17" x14ac:dyDescent="0.25">
      <c r="A185" t="s">
        <v>9411</v>
      </c>
      <c r="B185" s="180">
        <v>46243.170138888891</v>
      </c>
      <c r="C185" s="296">
        <v>46243</v>
      </c>
      <c r="D185" s="297">
        <v>0.1701388888888889</v>
      </c>
      <c r="E185">
        <v>396</v>
      </c>
      <c r="F185" t="s">
        <v>216</v>
      </c>
      <c r="G185" t="s">
        <v>9083</v>
      </c>
      <c r="H185" s="101">
        <v>6.3</v>
      </c>
      <c r="I185" t="s">
        <v>9084</v>
      </c>
      <c r="J185" t="s">
        <v>8895</v>
      </c>
      <c r="K185" t="s">
        <v>9061</v>
      </c>
      <c r="L185" t="s">
        <v>9058</v>
      </c>
      <c r="M185" t="s">
        <v>9253</v>
      </c>
      <c r="N185" s="180">
        <v>46252.534733796296</v>
      </c>
      <c r="O185" t="s">
        <v>9254</v>
      </c>
      <c r="P185" t="s">
        <v>8809</v>
      </c>
      <c r="Q185" t="s">
        <v>9054</v>
      </c>
    </row>
    <row r="186" spans="1:17" x14ac:dyDescent="0.25">
      <c r="A186" t="s">
        <v>9412</v>
      </c>
      <c r="B186" s="180">
        <v>46243.111111111109</v>
      </c>
      <c r="C186" s="296">
        <v>46243</v>
      </c>
      <c r="D186" s="297">
        <v>0.1111111111111111</v>
      </c>
      <c r="E186">
        <v>1733</v>
      </c>
      <c r="F186" t="s">
        <v>108</v>
      </c>
      <c r="G186" t="s">
        <v>9066</v>
      </c>
      <c r="H186" s="101">
        <v>5.5</v>
      </c>
      <c r="I186" t="s">
        <v>9067</v>
      </c>
      <c r="J186" t="s">
        <v>8841</v>
      </c>
      <c r="K186" t="s">
        <v>9061</v>
      </c>
      <c r="L186" t="s">
        <v>9058</v>
      </c>
      <c r="M186" t="s">
        <v>9253</v>
      </c>
      <c r="N186" s="180">
        <v>46252.534733796296</v>
      </c>
      <c r="O186" t="s">
        <v>9254</v>
      </c>
      <c r="P186" t="s">
        <v>8809</v>
      </c>
      <c r="Q186" t="s">
        <v>9054</v>
      </c>
    </row>
    <row r="187" spans="1:17" x14ac:dyDescent="0.25">
      <c r="A187" t="s">
        <v>9413</v>
      </c>
      <c r="B187" s="180">
        <v>46243.07916666667</v>
      </c>
      <c r="C187" s="296">
        <v>46243</v>
      </c>
      <c r="D187" s="297">
        <v>7.9166666666666663E-2</v>
      </c>
      <c r="E187">
        <v>20659</v>
      </c>
      <c r="F187" t="s">
        <v>131</v>
      </c>
      <c r="G187" t="s">
        <v>9070</v>
      </c>
      <c r="H187" s="101">
        <v>5.5</v>
      </c>
      <c r="I187" t="s">
        <v>9071</v>
      </c>
      <c r="J187" t="s">
        <v>8861</v>
      </c>
      <c r="K187" t="s">
        <v>9057</v>
      </c>
      <c r="L187" t="s">
        <v>9058</v>
      </c>
      <c r="M187" t="s">
        <v>9253</v>
      </c>
      <c r="N187" s="180">
        <v>46252.534733796296</v>
      </c>
      <c r="O187" t="s">
        <v>9254</v>
      </c>
      <c r="P187" t="s">
        <v>8809</v>
      </c>
      <c r="Q187" t="s">
        <v>9054</v>
      </c>
    </row>
    <row r="188" spans="1:17" x14ac:dyDescent="0.25">
      <c r="A188" t="s">
        <v>9414</v>
      </c>
      <c r="B188" s="180">
        <v>46243.078472222223</v>
      </c>
      <c r="C188" s="296">
        <v>46243</v>
      </c>
      <c r="D188" s="297">
        <v>7.8472222222222221E-2</v>
      </c>
      <c r="E188">
        <v>20659</v>
      </c>
      <c r="F188" t="s">
        <v>131</v>
      </c>
      <c r="G188" t="s">
        <v>9070</v>
      </c>
      <c r="H188" s="101">
        <v>5.5</v>
      </c>
      <c r="I188" t="s">
        <v>9071</v>
      </c>
      <c r="J188" t="s">
        <v>8861</v>
      </c>
      <c r="K188" t="s">
        <v>9057</v>
      </c>
      <c r="L188" t="s">
        <v>9058</v>
      </c>
      <c r="M188" t="s">
        <v>9253</v>
      </c>
      <c r="N188" s="180">
        <v>46252.534733796296</v>
      </c>
      <c r="O188" t="s">
        <v>9254</v>
      </c>
      <c r="P188" t="s">
        <v>8809</v>
      </c>
      <c r="Q188" t="s">
        <v>9054</v>
      </c>
    </row>
    <row r="189" spans="1:17" x14ac:dyDescent="0.25">
      <c r="A189" t="s">
        <v>9415</v>
      </c>
      <c r="B189" s="180">
        <v>46243.000694444447</v>
      </c>
      <c r="C189" s="296">
        <v>46243</v>
      </c>
      <c r="D189" s="297">
        <v>6.9444444444444447E-4</v>
      </c>
      <c r="E189">
        <v>20659</v>
      </c>
      <c r="F189" t="s">
        <v>131</v>
      </c>
      <c r="G189" t="s">
        <v>9070</v>
      </c>
      <c r="H189" s="101">
        <v>5.5</v>
      </c>
      <c r="I189" t="s">
        <v>9071</v>
      </c>
      <c r="J189" t="s">
        <v>8861</v>
      </c>
      <c r="K189" t="s">
        <v>9057</v>
      </c>
      <c r="L189" t="s">
        <v>9058</v>
      </c>
      <c r="M189" t="s">
        <v>9253</v>
      </c>
      <c r="N189" s="180">
        <v>46252.534733796296</v>
      </c>
      <c r="O189" t="s">
        <v>9254</v>
      </c>
      <c r="P189" t="s">
        <v>8809</v>
      </c>
      <c r="Q189" t="s">
        <v>9054</v>
      </c>
    </row>
    <row r="190" spans="1:17" x14ac:dyDescent="0.25">
      <c r="A190" t="s">
        <v>9416</v>
      </c>
      <c r="B190" s="180">
        <v>46242.334722222222</v>
      </c>
      <c r="C190" s="296">
        <v>46242</v>
      </c>
      <c r="D190" s="297">
        <v>0.3347222222222222</v>
      </c>
      <c r="E190">
        <v>1733</v>
      </c>
      <c r="F190" t="s">
        <v>108</v>
      </c>
      <c r="G190" t="s">
        <v>9066</v>
      </c>
      <c r="H190" s="101">
        <v>5.5</v>
      </c>
      <c r="I190" t="s">
        <v>9067</v>
      </c>
      <c r="J190" t="s">
        <v>8841</v>
      </c>
      <c r="K190" t="s">
        <v>9061</v>
      </c>
      <c r="L190" t="s">
        <v>9058</v>
      </c>
      <c r="M190" t="s">
        <v>9253</v>
      </c>
      <c r="N190" s="180">
        <v>46252.534733796296</v>
      </c>
      <c r="O190" t="s">
        <v>9254</v>
      </c>
      <c r="P190" t="s">
        <v>8809</v>
      </c>
      <c r="Q190" t="s">
        <v>9054</v>
      </c>
    </row>
    <row r="191" spans="1:17" x14ac:dyDescent="0.25">
      <c r="A191" t="s">
        <v>9417</v>
      </c>
      <c r="B191" s="180">
        <v>46242.02847222222</v>
      </c>
      <c r="C191" s="296">
        <v>46242</v>
      </c>
      <c r="D191" s="297">
        <v>2.8472222222222222E-2</v>
      </c>
      <c r="E191">
        <v>259</v>
      </c>
      <c r="F191" t="s">
        <v>165</v>
      </c>
      <c r="G191" t="s">
        <v>9418</v>
      </c>
      <c r="H191" s="101">
        <v>6.5</v>
      </c>
      <c r="I191" t="s">
        <v>9419</v>
      </c>
      <c r="J191" t="s">
        <v>8911</v>
      </c>
      <c r="K191" t="s">
        <v>9061</v>
      </c>
      <c r="L191" t="s">
        <v>9058</v>
      </c>
      <c r="M191" t="s">
        <v>9253</v>
      </c>
      <c r="N191" s="180">
        <v>46252.534733796296</v>
      </c>
      <c r="O191" t="s">
        <v>9254</v>
      </c>
      <c r="P191" t="s">
        <v>8809</v>
      </c>
      <c r="Q191" t="s">
        <v>9054</v>
      </c>
    </row>
    <row r="192" spans="1:17" x14ac:dyDescent="0.25">
      <c r="A192" t="s">
        <v>9420</v>
      </c>
      <c r="B192" s="180">
        <v>46241.995833333334</v>
      </c>
      <c r="C192" s="296">
        <v>46241</v>
      </c>
      <c r="D192" s="297">
        <v>0.99583333333333335</v>
      </c>
      <c r="E192">
        <v>338</v>
      </c>
      <c r="F192" t="s">
        <v>195</v>
      </c>
      <c r="G192" t="s">
        <v>9068</v>
      </c>
      <c r="H192" s="101">
        <v>5.8</v>
      </c>
      <c r="I192" t="s">
        <v>9069</v>
      </c>
      <c r="J192" t="s">
        <v>8885</v>
      </c>
      <c r="K192" t="s">
        <v>9061</v>
      </c>
      <c r="L192" t="s">
        <v>9058</v>
      </c>
      <c r="M192" t="s">
        <v>9253</v>
      </c>
      <c r="N192" s="180">
        <v>46252.534733796296</v>
      </c>
      <c r="O192" t="s">
        <v>9254</v>
      </c>
      <c r="P192" t="s">
        <v>8809</v>
      </c>
      <c r="Q192" t="s">
        <v>9054</v>
      </c>
    </row>
    <row r="193" spans="1:17" x14ac:dyDescent="0.25">
      <c r="A193" t="s">
        <v>9421</v>
      </c>
      <c r="B193" s="180">
        <v>46241.918055555558</v>
      </c>
      <c r="C193" s="296">
        <v>46241</v>
      </c>
      <c r="D193" s="297">
        <v>0.91805555555555551</v>
      </c>
      <c r="E193">
        <v>20659</v>
      </c>
      <c r="F193" t="s">
        <v>131</v>
      </c>
      <c r="G193" t="s">
        <v>9070</v>
      </c>
      <c r="H193" s="101">
        <v>5.5</v>
      </c>
      <c r="I193" t="s">
        <v>9071</v>
      </c>
      <c r="J193" t="s">
        <v>8861</v>
      </c>
      <c r="K193" t="s">
        <v>9057</v>
      </c>
      <c r="L193" t="s">
        <v>9058</v>
      </c>
      <c r="M193" t="s">
        <v>9253</v>
      </c>
      <c r="N193" s="180">
        <v>46252.534733796296</v>
      </c>
      <c r="O193" t="s">
        <v>9254</v>
      </c>
      <c r="P193" t="s">
        <v>8809</v>
      </c>
      <c r="Q193" t="s">
        <v>9054</v>
      </c>
    </row>
    <row r="194" spans="1:17" x14ac:dyDescent="0.25">
      <c r="A194" t="s">
        <v>9422</v>
      </c>
      <c r="B194" s="180">
        <v>46241.577777777777</v>
      </c>
      <c r="C194" s="296">
        <v>46241</v>
      </c>
      <c r="D194" s="297">
        <v>0.57777777777777772</v>
      </c>
      <c r="E194">
        <v>1784</v>
      </c>
      <c r="F194" t="s">
        <v>111</v>
      </c>
      <c r="G194" t="s">
        <v>9085</v>
      </c>
      <c r="H194" s="101">
        <v>5.8</v>
      </c>
      <c r="I194" t="s">
        <v>9086</v>
      </c>
      <c r="J194" t="s">
        <v>8844</v>
      </c>
      <c r="K194" t="s">
        <v>9061</v>
      </c>
      <c r="L194" t="s">
        <v>9058</v>
      </c>
      <c r="M194" t="s">
        <v>9253</v>
      </c>
      <c r="N194" s="180">
        <v>46252.534733796296</v>
      </c>
      <c r="O194" t="s">
        <v>9254</v>
      </c>
      <c r="P194" t="s">
        <v>8809</v>
      </c>
      <c r="Q194" t="s">
        <v>9054</v>
      </c>
    </row>
    <row r="195" spans="1:17" x14ac:dyDescent="0.25">
      <c r="A195" t="s">
        <v>9423</v>
      </c>
      <c r="B195" s="180">
        <v>46241.288888888892</v>
      </c>
      <c r="C195" s="296">
        <v>46241</v>
      </c>
      <c r="D195" s="297">
        <v>0.28888888888888886</v>
      </c>
      <c r="E195">
        <v>264</v>
      </c>
      <c r="F195" t="s">
        <v>169</v>
      </c>
      <c r="G195" t="s">
        <v>9315</v>
      </c>
      <c r="H195" s="101">
        <v>6.3</v>
      </c>
      <c r="I195" t="s">
        <v>9316</v>
      </c>
      <c r="J195" t="s">
        <v>8879</v>
      </c>
      <c r="K195" t="s">
        <v>9061</v>
      </c>
      <c r="L195" t="s">
        <v>9058</v>
      </c>
      <c r="M195" t="s">
        <v>9253</v>
      </c>
      <c r="N195" s="180">
        <v>46252.534733796296</v>
      </c>
      <c r="O195" t="s">
        <v>9254</v>
      </c>
      <c r="P195" t="s">
        <v>8809</v>
      </c>
      <c r="Q195" t="s">
        <v>9054</v>
      </c>
    </row>
    <row r="196" spans="1:17" x14ac:dyDescent="0.25">
      <c r="A196" t="s">
        <v>9424</v>
      </c>
      <c r="B196" s="180">
        <v>46241.089583333334</v>
      </c>
      <c r="C196" s="296">
        <v>46241</v>
      </c>
      <c r="D196" s="297">
        <v>8.9583333333333334E-2</v>
      </c>
      <c r="E196">
        <v>1783</v>
      </c>
      <c r="F196" t="s">
        <v>110</v>
      </c>
      <c r="G196" t="s">
        <v>9059</v>
      </c>
      <c r="H196" s="101">
        <v>5.8</v>
      </c>
      <c r="I196" t="s">
        <v>9060</v>
      </c>
      <c r="J196" t="s">
        <v>8843</v>
      </c>
      <c r="K196" t="s">
        <v>9061</v>
      </c>
      <c r="L196" t="s">
        <v>9058</v>
      </c>
      <c r="M196" t="s">
        <v>9253</v>
      </c>
      <c r="N196" s="180">
        <v>46252.534733796296</v>
      </c>
      <c r="O196" t="s">
        <v>9254</v>
      </c>
      <c r="P196" t="s">
        <v>8809</v>
      </c>
      <c r="Q196" t="s">
        <v>9054</v>
      </c>
    </row>
    <row r="197" spans="1:17" x14ac:dyDescent="0.25">
      <c r="A197" t="s">
        <v>9425</v>
      </c>
      <c r="B197" s="180">
        <v>46240.84097222222</v>
      </c>
      <c r="C197" s="296">
        <v>46240</v>
      </c>
      <c r="D197" s="297">
        <v>0.84097222222222223</v>
      </c>
      <c r="E197">
        <v>2652</v>
      </c>
      <c r="F197" t="s">
        <v>170</v>
      </c>
      <c r="G197" t="s">
        <v>9294</v>
      </c>
      <c r="H197" s="101">
        <v>5.5</v>
      </c>
      <c r="I197" t="s">
        <v>9295</v>
      </c>
      <c r="J197" t="s">
        <v>8912</v>
      </c>
      <c r="K197" t="s">
        <v>9061</v>
      </c>
      <c r="L197" t="s">
        <v>9058</v>
      </c>
      <c r="M197" t="s">
        <v>9253</v>
      </c>
      <c r="N197" s="180">
        <v>46252.534733796296</v>
      </c>
      <c r="O197" t="s">
        <v>9254</v>
      </c>
      <c r="P197" t="s">
        <v>8809</v>
      </c>
      <c r="Q197" t="s">
        <v>9054</v>
      </c>
    </row>
    <row r="198" spans="1:17" x14ac:dyDescent="0.25">
      <c r="A198" t="s">
        <v>9426</v>
      </c>
      <c r="B198" s="180">
        <v>46240.79791666667</v>
      </c>
      <c r="C198" s="296">
        <v>46240</v>
      </c>
      <c r="D198" s="297">
        <v>0.79791666666666672</v>
      </c>
      <c r="E198">
        <v>21037</v>
      </c>
      <c r="F198" t="s">
        <v>139</v>
      </c>
      <c r="G198" t="s">
        <v>2510</v>
      </c>
      <c r="H198" s="101">
        <v>5.5</v>
      </c>
      <c r="I198" t="s">
        <v>9427</v>
      </c>
      <c r="J198" t="s">
        <v>8906</v>
      </c>
      <c r="K198" t="s">
        <v>9061</v>
      </c>
      <c r="L198" t="s">
        <v>9058</v>
      </c>
      <c r="M198" t="s">
        <v>9253</v>
      </c>
      <c r="N198" s="180">
        <v>46252.534733796296</v>
      </c>
      <c r="O198" t="s">
        <v>9254</v>
      </c>
      <c r="P198" t="s">
        <v>8809</v>
      </c>
      <c r="Q198" t="s">
        <v>9054</v>
      </c>
    </row>
    <row r="199" spans="1:17" x14ac:dyDescent="0.25">
      <c r="A199" t="s">
        <v>9428</v>
      </c>
      <c r="B199" s="180">
        <v>46240.791666666664</v>
      </c>
      <c r="C199" s="296">
        <v>46240</v>
      </c>
      <c r="D199" s="297">
        <v>0.79166666666666663</v>
      </c>
      <c r="E199">
        <v>20153</v>
      </c>
      <c r="F199" t="s">
        <v>121</v>
      </c>
      <c r="G199" t="s">
        <v>9093</v>
      </c>
      <c r="H199" s="101">
        <v>5.5</v>
      </c>
      <c r="I199" t="s">
        <v>9094</v>
      </c>
      <c r="J199" t="s">
        <v>8853</v>
      </c>
      <c r="K199" t="s">
        <v>9057</v>
      </c>
      <c r="L199" t="s">
        <v>9058</v>
      </c>
      <c r="M199" t="s">
        <v>9253</v>
      </c>
      <c r="N199" s="180">
        <v>46252.534733796296</v>
      </c>
      <c r="O199" t="s">
        <v>9254</v>
      </c>
      <c r="P199" t="s">
        <v>8809</v>
      </c>
      <c r="Q199" t="s">
        <v>9054</v>
      </c>
    </row>
    <row r="200" spans="1:17" x14ac:dyDescent="0.25">
      <c r="A200" t="s">
        <v>9429</v>
      </c>
      <c r="B200" s="180">
        <v>46240.569444444445</v>
      </c>
      <c r="C200" s="296">
        <v>46240</v>
      </c>
      <c r="D200" s="297">
        <v>0.56944444444444442</v>
      </c>
      <c r="E200">
        <v>1783</v>
      </c>
      <c r="F200" t="s">
        <v>110</v>
      </c>
      <c r="G200" t="s">
        <v>9059</v>
      </c>
      <c r="H200" s="101">
        <v>5.8</v>
      </c>
      <c r="I200" t="s">
        <v>9060</v>
      </c>
      <c r="J200" t="s">
        <v>8843</v>
      </c>
      <c r="K200" t="s">
        <v>9061</v>
      </c>
      <c r="L200" t="s">
        <v>9058</v>
      </c>
      <c r="M200" t="s">
        <v>9253</v>
      </c>
      <c r="N200" s="180">
        <v>46252.534733796296</v>
      </c>
      <c r="O200" t="s">
        <v>9254</v>
      </c>
      <c r="P200" t="s">
        <v>8809</v>
      </c>
      <c r="Q200" t="s">
        <v>9054</v>
      </c>
    </row>
    <row r="201" spans="1:17" x14ac:dyDescent="0.25">
      <c r="A201" t="s">
        <v>9430</v>
      </c>
      <c r="B201" s="180">
        <v>46240.529166666667</v>
      </c>
      <c r="C201" s="296">
        <v>46240</v>
      </c>
      <c r="D201" s="297">
        <v>0.52916666666666667</v>
      </c>
      <c r="E201">
        <v>536</v>
      </c>
      <c r="F201" t="s">
        <v>220</v>
      </c>
      <c r="G201" t="s">
        <v>9341</v>
      </c>
      <c r="H201" s="101">
        <v>5.5</v>
      </c>
      <c r="I201" t="s">
        <v>9342</v>
      </c>
      <c r="J201" t="s">
        <v>8930</v>
      </c>
      <c r="K201" t="s">
        <v>9061</v>
      </c>
      <c r="L201" t="s">
        <v>9058</v>
      </c>
      <c r="M201" t="s">
        <v>9253</v>
      </c>
      <c r="N201" s="180">
        <v>46252.534733796296</v>
      </c>
      <c r="O201" t="s">
        <v>9254</v>
      </c>
      <c r="P201" t="s">
        <v>8809</v>
      </c>
      <c r="Q201" t="s">
        <v>9054</v>
      </c>
    </row>
    <row r="202" spans="1:17" x14ac:dyDescent="0.25">
      <c r="A202" t="s">
        <v>9431</v>
      </c>
      <c r="B202" s="180">
        <v>46240.362500000003</v>
      </c>
      <c r="C202" s="296">
        <v>46240</v>
      </c>
      <c r="D202" s="297">
        <v>0.36249999999999999</v>
      </c>
      <c r="E202">
        <v>2065</v>
      </c>
      <c r="F202" t="s">
        <v>130</v>
      </c>
      <c r="G202" t="s">
        <v>9298</v>
      </c>
      <c r="H202" s="101">
        <v>5.8</v>
      </c>
      <c r="I202" t="s">
        <v>9299</v>
      </c>
      <c r="J202" t="s">
        <v>8860</v>
      </c>
      <c r="K202" t="s">
        <v>9061</v>
      </c>
      <c r="L202" t="s">
        <v>9058</v>
      </c>
      <c r="M202" t="s">
        <v>9253</v>
      </c>
      <c r="N202" s="180">
        <v>46252.534733796296</v>
      </c>
      <c r="O202" t="s">
        <v>9254</v>
      </c>
      <c r="P202" t="s">
        <v>8809</v>
      </c>
      <c r="Q202" t="s">
        <v>9054</v>
      </c>
    </row>
    <row r="203" spans="1:17" x14ac:dyDescent="0.25">
      <c r="A203" t="s">
        <v>9432</v>
      </c>
      <c r="B203" s="180">
        <v>46240.05</v>
      </c>
      <c r="C203" s="296">
        <v>46240</v>
      </c>
      <c r="D203" s="297">
        <v>0.05</v>
      </c>
      <c r="E203">
        <v>96</v>
      </c>
      <c r="F203" t="s">
        <v>235</v>
      </c>
      <c r="G203" t="s">
        <v>9077</v>
      </c>
      <c r="H203" s="101">
        <v>5.8</v>
      </c>
      <c r="I203" t="s">
        <v>9078</v>
      </c>
      <c r="J203" t="s">
        <v>8900</v>
      </c>
      <c r="K203" t="s">
        <v>9061</v>
      </c>
      <c r="L203" t="s">
        <v>9058</v>
      </c>
      <c r="M203" t="s">
        <v>9253</v>
      </c>
      <c r="N203" s="180">
        <v>46252.534733796296</v>
      </c>
      <c r="O203" t="s">
        <v>9254</v>
      </c>
      <c r="P203" t="s">
        <v>8809</v>
      </c>
      <c r="Q203" t="s">
        <v>9054</v>
      </c>
    </row>
    <row r="204" spans="1:17" x14ac:dyDescent="0.25">
      <c r="A204" t="s">
        <v>9433</v>
      </c>
      <c r="B204" s="180">
        <v>46240.049305555556</v>
      </c>
      <c r="C204" s="296">
        <v>46240</v>
      </c>
      <c r="D204" s="297">
        <v>4.9305555555555554E-2</v>
      </c>
      <c r="E204">
        <v>21420</v>
      </c>
      <c r="F204" t="s">
        <v>150</v>
      </c>
      <c r="G204" t="s">
        <v>2305</v>
      </c>
      <c r="H204" s="101">
        <v>5.5</v>
      </c>
      <c r="I204" t="s">
        <v>9434</v>
      </c>
      <c r="J204" t="s">
        <v>8908</v>
      </c>
      <c r="K204" t="s">
        <v>9061</v>
      </c>
      <c r="L204" t="s">
        <v>9058</v>
      </c>
      <c r="M204" t="s">
        <v>9253</v>
      </c>
      <c r="N204" s="180">
        <v>46252.534733796296</v>
      </c>
      <c r="O204" t="s">
        <v>9254</v>
      </c>
      <c r="P204" t="s">
        <v>8809</v>
      </c>
      <c r="Q204" t="s">
        <v>9054</v>
      </c>
    </row>
    <row r="205" spans="1:17" x14ac:dyDescent="0.25">
      <c r="A205" t="s">
        <v>9435</v>
      </c>
      <c r="B205" s="180">
        <v>46239.988888888889</v>
      </c>
      <c r="C205" s="296">
        <v>46239</v>
      </c>
      <c r="D205" s="297">
        <v>0.98888888888888893</v>
      </c>
      <c r="E205">
        <v>553</v>
      </c>
      <c r="F205" t="s">
        <v>223</v>
      </c>
      <c r="G205" t="s">
        <v>9391</v>
      </c>
      <c r="H205" s="101">
        <v>5.8</v>
      </c>
      <c r="I205" t="s">
        <v>9392</v>
      </c>
      <c r="J205" t="s">
        <v>8929</v>
      </c>
      <c r="K205" t="s">
        <v>9061</v>
      </c>
      <c r="L205" t="s">
        <v>9058</v>
      </c>
      <c r="M205" t="s">
        <v>9253</v>
      </c>
      <c r="N205" s="180">
        <v>46252.534733796296</v>
      </c>
      <c r="O205" t="s">
        <v>9254</v>
      </c>
      <c r="P205" t="s">
        <v>8809</v>
      </c>
      <c r="Q205" t="s">
        <v>9054</v>
      </c>
    </row>
    <row r="206" spans="1:17" x14ac:dyDescent="0.25">
      <c r="A206" t="s">
        <v>9436</v>
      </c>
      <c r="B206" s="180">
        <v>46239.977083333331</v>
      </c>
      <c r="C206" s="296">
        <v>46239</v>
      </c>
      <c r="D206" s="297">
        <v>0.9770833333333333</v>
      </c>
      <c r="E206">
        <v>1634</v>
      </c>
      <c r="F206" t="s">
        <v>106</v>
      </c>
      <c r="G206" t="s">
        <v>9132</v>
      </c>
      <c r="H206" s="101">
        <v>5.2</v>
      </c>
      <c r="I206" t="s">
        <v>9133</v>
      </c>
      <c r="J206" t="s">
        <v>8839</v>
      </c>
      <c r="K206" t="s">
        <v>9061</v>
      </c>
      <c r="L206" t="s">
        <v>9058</v>
      </c>
      <c r="M206" t="s">
        <v>9253</v>
      </c>
      <c r="N206" s="180">
        <v>46252.534733796296</v>
      </c>
      <c r="O206" t="s">
        <v>9254</v>
      </c>
      <c r="P206" t="s">
        <v>8809</v>
      </c>
      <c r="Q206" t="s">
        <v>9054</v>
      </c>
    </row>
    <row r="207" spans="1:17" x14ac:dyDescent="0.25">
      <c r="A207" t="s">
        <v>9437</v>
      </c>
      <c r="B207" s="180">
        <v>46239.933333333334</v>
      </c>
      <c r="C207" s="296">
        <v>46239</v>
      </c>
      <c r="D207" s="297">
        <v>0.93333333333333335</v>
      </c>
      <c r="E207">
        <v>2373</v>
      </c>
      <c r="F207" t="s">
        <v>162</v>
      </c>
      <c r="G207" t="s">
        <v>2539</v>
      </c>
      <c r="H207" s="101">
        <v>6.5</v>
      </c>
      <c r="I207" t="s">
        <v>9438</v>
      </c>
      <c r="J207" t="s">
        <v>8909</v>
      </c>
      <c r="K207" t="s">
        <v>9061</v>
      </c>
      <c r="L207" t="s">
        <v>9058</v>
      </c>
      <c r="M207" t="s">
        <v>9253</v>
      </c>
      <c r="N207" s="180">
        <v>46252.534733796296</v>
      </c>
      <c r="O207" t="s">
        <v>9254</v>
      </c>
      <c r="P207" t="s">
        <v>8809</v>
      </c>
      <c r="Q207" t="s">
        <v>9054</v>
      </c>
    </row>
    <row r="208" spans="1:17" x14ac:dyDescent="0.25">
      <c r="A208" t="s">
        <v>9439</v>
      </c>
      <c r="B208" s="180">
        <v>46239.868750000001</v>
      </c>
      <c r="C208" s="296">
        <v>46239</v>
      </c>
      <c r="D208" s="297">
        <v>0.86875000000000002</v>
      </c>
      <c r="E208">
        <v>2652</v>
      </c>
      <c r="F208" t="s">
        <v>170</v>
      </c>
      <c r="G208" t="s">
        <v>9294</v>
      </c>
      <c r="H208" s="101">
        <v>5.5</v>
      </c>
      <c r="I208" t="s">
        <v>9295</v>
      </c>
      <c r="J208" t="s">
        <v>8912</v>
      </c>
      <c r="K208" t="s">
        <v>9061</v>
      </c>
      <c r="L208" t="s">
        <v>9058</v>
      </c>
      <c r="M208" t="s">
        <v>9253</v>
      </c>
      <c r="N208" s="180">
        <v>46252.534733796296</v>
      </c>
      <c r="O208" t="s">
        <v>9254</v>
      </c>
      <c r="P208" t="s">
        <v>8809</v>
      </c>
      <c r="Q208" t="s">
        <v>9054</v>
      </c>
    </row>
    <row r="209" spans="1:17" x14ac:dyDescent="0.25">
      <c r="A209" t="s">
        <v>9440</v>
      </c>
      <c r="B209" s="180">
        <v>46239.862500000003</v>
      </c>
      <c r="C209" s="296">
        <v>46239</v>
      </c>
      <c r="D209" s="297">
        <v>0.86250000000000004</v>
      </c>
      <c r="E209">
        <v>96</v>
      </c>
      <c r="F209" t="s">
        <v>235</v>
      </c>
      <c r="G209" t="s">
        <v>9077</v>
      </c>
      <c r="H209" s="101">
        <v>5.8</v>
      </c>
      <c r="I209" t="s">
        <v>9078</v>
      </c>
      <c r="J209" t="s">
        <v>8900</v>
      </c>
      <c r="K209" t="s">
        <v>9061</v>
      </c>
      <c r="L209" t="s">
        <v>9058</v>
      </c>
      <c r="M209" t="s">
        <v>9253</v>
      </c>
      <c r="N209" s="180">
        <v>46252.534733796296</v>
      </c>
      <c r="O209" t="s">
        <v>9254</v>
      </c>
      <c r="P209" t="s">
        <v>8809</v>
      </c>
      <c r="Q209" t="s">
        <v>9054</v>
      </c>
    </row>
    <row r="210" spans="1:17" x14ac:dyDescent="0.25">
      <c r="A210" t="s">
        <v>9441</v>
      </c>
      <c r="B210" s="180">
        <v>46239.847222222219</v>
      </c>
      <c r="C210" s="296">
        <v>46239</v>
      </c>
      <c r="D210" s="297">
        <v>0.84722222222222221</v>
      </c>
      <c r="E210">
        <v>3458</v>
      </c>
      <c r="F210" t="s">
        <v>199</v>
      </c>
      <c r="G210" t="s">
        <v>9442</v>
      </c>
      <c r="H210" s="101">
        <v>8.3000000000000007</v>
      </c>
      <c r="I210" t="s">
        <v>9443</v>
      </c>
      <c r="J210" t="s">
        <v>8888</v>
      </c>
      <c r="K210" t="s">
        <v>9267</v>
      </c>
      <c r="L210" t="s">
        <v>9058</v>
      </c>
      <c r="M210" t="s">
        <v>9253</v>
      </c>
      <c r="N210" s="180">
        <v>46252.534733796296</v>
      </c>
      <c r="O210" t="s">
        <v>9254</v>
      </c>
      <c r="P210" t="s">
        <v>8809</v>
      </c>
      <c r="Q210" t="s">
        <v>9054</v>
      </c>
    </row>
    <row r="211" spans="1:17" x14ac:dyDescent="0.25">
      <c r="A211" t="s">
        <v>9444</v>
      </c>
      <c r="B211" s="180">
        <v>46239.292361111111</v>
      </c>
      <c r="C211" s="296">
        <v>46239</v>
      </c>
      <c r="D211" s="297">
        <v>0.29236111111111113</v>
      </c>
      <c r="E211">
        <v>536</v>
      </c>
      <c r="F211" t="s">
        <v>220</v>
      </c>
      <c r="G211" t="s">
        <v>9341</v>
      </c>
      <c r="H211" s="101">
        <v>5.5</v>
      </c>
      <c r="I211" t="s">
        <v>9342</v>
      </c>
      <c r="J211" t="s">
        <v>8930</v>
      </c>
      <c r="K211" t="s">
        <v>9061</v>
      </c>
      <c r="L211" t="s">
        <v>9058</v>
      </c>
      <c r="M211" t="s">
        <v>9253</v>
      </c>
      <c r="N211" s="180">
        <v>46252.534733796296</v>
      </c>
      <c r="O211" t="s">
        <v>9254</v>
      </c>
      <c r="P211" t="s">
        <v>8809</v>
      </c>
      <c r="Q211" t="s">
        <v>9054</v>
      </c>
    </row>
    <row r="212" spans="1:17" x14ac:dyDescent="0.25">
      <c r="A212" t="s">
        <v>9445</v>
      </c>
      <c r="B212" s="180">
        <v>46239.291666666664</v>
      </c>
      <c r="C212" s="296">
        <v>46239</v>
      </c>
      <c r="D212" s="297">
        <v>0.29166666666666669</v>
      </c>
      <c r="E212">
        <v>20146</v>
      </c>
      <c r="F212" t="s">
        <v>116</v>
      </c>
      <c r="G212" t="s">
        <v>9055</v>
      </c>
      <c r="H212" s="101">
        <v>5.5</v>
      </c>
      <c r="I212" t="s">
        <v>9056</v>
      </c>
      <c r="J212" t="s">
        <v>8848</v>
      </c>
      <c r="K212" t="s">
        <v>9057</v>
      </c>
      <c r="L212" t="s">
        <v>9058</v>
      </c>
      <c r="M212" t="s">
        <v>9253</v>
      </c>
      <c r="N212" s="180">
        <v>46252.534733796296</v>
      </c>
      <c r="O212" t="s">
        <v>9254</v>
      </c>
      <c r="P212" t="s">
        <v>8809</v>
      </c>
      <c r="Q212" t="s">
        <v>9054</v>
      </c>
    </row>
    <row r="213" spans="1:17" x14ac:dyDescent="0.25">
      <c r="A213" t="s">
        <v>9446</v>
      </c>
      <c r="B213" s="180">
        <v>46239.249305555553</v>
      </c>
      <c r="C213" s="296">
        <v>46239</v>
      </c>
      <c r="D213" s="297">
        <v>0.24930555555555556</v>
      </c>
      <c r="E213">
        <v>1783</v>
      </c>
      <c r="F213" t="s">
        <v>110</v>
      </c>
      <c r="G213" t="s">
        <v>9059</v>
      </c>
      <c r="H213" s="101">
        <v>5.8</v>
      </c>
      <c r="I213" t="s">
        <v>9060</v>
      </c>
      <c r="J213" t="s">
        <v>8843</v>
      </c>
      <c r="K213" t="s">
        <v>9061</v>
      </c>
      <c r="L213" t="s">
        <v>9058</v>
      </c>
      <c r="M213" t="s">
        <v>9253</v>
      </c>
      <c r="N213" s="180">
        <v>46252.534733796296</v>
      </c>
      <c r="O213" t="s">
        <v>9254</v>
      </c>
      <c r="P213" t="s">
        <v>8809</v>
      </c>
      <c r="Q213" t="s">
        <v>9054</v>
      </c>
    </row>
    <row r="214" spans="1:17" x14ac:dyDescent="0.25">
      <c r="A214" t="s">
        <v>9447</v>
      </c>
      <c r="B214" s="180">
        <v>46239.098611111112</v>
      </c>
      <c r="C214" s="296">
        <v>46239</v>
      </c>
      <c r="D214" s="297">
        <v>9.8611111111111108E-2</v>
      </c>
      <c r="E214">
        <v>396</v>
      </c>
      <c r="F214" t="s">
        <v>216</v>
      </c>
      <c r="G214" t="s">
        <v>9083</v>
      </c>
      <c r="H214" s="101">
        <v>6.3</v>
      </c>
      <c r="I214" t="s">
        <v>9084</v>
      </c>
      <c r="J214" t="s">
        <v>8895</v>
      </c>
      <c r="K214" t="s">
        <v>9061</v>
      </c>
      <c r="L214" t="s">
        <v>9058</v>
      </c>
      <c r="M214" t="s">
        <v>9253</v>
      </c>
      <c r="N214" s="180">
        <v>46252.534733796296</v>
      </c>
      <c r="O214" t="s">
        <v>9254</v>
      </c>
      <c r="P214" t="s">
        <v>8809</v>
      </c>
      <c r="Q214" t="s">
        <v>9054</v>
      </c>
    </row>
    <row r="215" spans="1:17" x14ac:dyDescent="0.25">
      <c r="A215" t="s">
        <v>9448</v>
      </c>
      <c r="B215" s="180">
        <v>46239.09652777778</v>
      </c>
      <c r="C215" s="296">
        <v>46239</v>
      </c>
      <c r="D215" s="297">
        <v>9.6527777777777782E-2</v>
      </c>
      <c r="E215">
        <v>264</v>
      </c>
      <c r="F215" t="s">
        <v>169</v>
      </c>
      <c r="G215" t="s">
        <v>9315</v>
      </c>
      <c r="H215" s="101">
        <v>6.3</v>
      </c>
      <c r="I215" t="s">
        <v>9316</v>
      </c>
      <c r="J215" t="s">
        <v>8879</v>
      </c>
      <c r="K215" t="s">
        <v>9061</v>
      </c>
      <c r="L215" t="s">
        <v>9058</v>
      </c>
      <c r="M215" t="s">
        <v>9253</v>
      </c>
      <c r="N215" s="180">
        <v>46252.534733796296</v>
      </c>
      <c r="O215" t="s">
        <v>9254</v>
      </c>
      <c r="P215" t="s">
        <v>8809</v>
      </c>
      <c r="Q215" t="s">
        <v>9054</v>
      </c>
    </row>
    <row r="216" spans="1:17" x14ac:dyDescent="0.25">
      <c r="A216" t="s">
        <v>9449</v>
      </c>
      <c r="B216" s="180">
        <v>46238.893055555556</v>
      </c>
      <c r="C216" s="296">
        <v>46238</v>
      </c>
      <c r="D216" s="297">
        <v>0.8930555555555556</v>
      </c>
      <c r="E216">
        <v>21037</v>
      </c>
      <c r="F216" t="s">
        <v>139</v>
      </c>
      <c r="G216" t="s">
        <v>2510</v>
      </c>
      <c r="H216" s="101">
        <v>5.5</v>
      </c>
      <c r="I216" t="s">
        <v>9427</v>
      </c>
      <c r="J216" t="s">
        <v>8906</v>
      </c>
      <c r="K216" t="s">
        <v>9061</v>
      </c>
      <c r="L216" t="s">
        <v>9058</v>
      </c>
      <c r="M216" t="s">
        <v>9253</v>
      </c>
      <c r="N216" s="180">
        <v>46252.534733796296</v>
      </c>
      <c r="O216" t="s">
        <v>9254</v>
      </c>
      <c r="P216" t="s">
        <v>8809</v>
      </c>
      <c r="Q216" t="s">
        <v>9054</v>
      </c>
    </row>
    <row r="217" spans="1:17" x14ac:dyDescent="0.25">
      <c r="A217" t="s">
        <v>9450</v>
      </c>
      <c r="B217" s="180">
        <v>46238.8125</v>
      </c>
      <c r="C217" s="296">
        <v>46238</v>
      </c>
      <c r="D217" s="297">
        <v>0.8125</v>
      </c>
      <c r="E217">
        <v>536</v>
      </c>
      <c r="F217" t="s">
        <v>220</v>
      </c>
      <c r="G217" t="s">
        <v>9341</v>
      </c>
      <c r="H217" s="101">
        <v>5.5</v>
      </c>
      <c r="I217" t="s">
        <v>9342</v>
      </c>
      <c r="J217" t="s">
        <v>8930</v>
      </c>
      <c r="K217" t="s">
        <v>9061</v>
      </c>
      <c r="L217" t="s">
        <v>9058</v>
      </c>
      <c r="M217" t="s">
        <v>9253</v>
      </c>
      <c r="N217" s="180">
        <v>46252.534733796296</v>
      </c>
      <c r="O217" t="s">
        <v>9254</v>
      </c>
      <c r="P217" t="s">
        <v>8809</v>
      </c>
      <c r="Q217" t="s">
        <v>9054</v>
      </c>
    </row>
    <row r="218" spans="1:17" x14ac:dyDescent="0.25">
      <c r="A218" t="s">
        <v>9451</v>
      </c>
      <c r="B218" s="180">
        <v>46238.63958333333</v>
      </c>
      <c r="C218" s="296">
        <v>46238</v>
      </c>
      <c r="D218" s="297">
        <v>0.63958333333333328</v>
      </c>
      <c r="E218">
        <v>1784</v>
      </c>
      <c r="F218" t="s">
        <v>111</v>
      </c>
      <c r="G218" t="s">
        <v>9085</v>
      </c>
      <c r="H218" s="101">
        <v>5.8</v>
      </c>
      <c r="I218" t="s">
        <v>9086</v>
      </c>
      <c r="J218" t="s">
        <v>8844</v>
      </c>
      <c r="K218" t="s">
        <v>9061</v>
      </c>
      <c r="L218" t="s">
        <v>9058</v>
      </c>
      <c r="M218" t="s">
        <v>9253</v>
      </c>
      <c r="N218" s="180">
        <v>46252.534733796296</v>
      </c>
      <c r="O218" t="s">
        <v>9254</v>
      </c>
      <c r="P218" t="s">
        <v>8809</v>
      </c>
      <c r="Q218" t="s">
        <v>9054</v>
      </c>
    </row>
    <row r="219" spans="1:17" x14ac:dyDescent="0.25">
      <c r="A219" t="s">
        <v>9452</v>
      </c>
      <c r="B219" s="180">
        <v>46238.088888888888</v>
      </c>
      <c r="C219" s="296">
        <v>46238</v>
      </c>
      <c r="D219" s="297">
        <v>8.8888888888888892E-2</v>
      </c>
      <c r="E219">
        <v>1783</v>
      </c>
      <c r="F219" t="s">
        <v>110</v>
      </c>
      <c r="G219" t="s">
        <v>9059</v>
      </c>
      <c r="H219" s="101">
        <v>5.8</v>
      </c>
      <c r="I219" t="s">
        <v>9060</v>
      </c>
      <c r="J219" t="s">
        <v>8843</v>
      </c>
      <c r="K219" t="s">
        <v>9061</v>
      </c>
      <c r="L219" t="s">
        <v>9058</v>
      </c>
      <c r="M219" t="s">
        <v>9253</v>
      </c>
      <c r="N219" s="180">
        <v>46252.534733796296</v>
      </c>
      <c r="O219" t="s">
        <v>9254</v>
      </c>
      <c r="P219" t="s">
        <v>8809</v>
      </c>
      <c r="Q219" t="s">
        <v>9054</v>
      </c>
    </row>
    <row r="220" spans="1:17" x14ac:dyDescent="0.25">
      <c r="A220" t="s">
        <v>9453</v>
      </c>
      <c r="B220" s="180">
        <v>46237.934027777781</v>
      </c>
      <c r="C220" s="296">
        <v>46237</v>
      </c>
      <c r="D220" s="297">
        <v>0.93402777777777779</v>
      </c>
      <c r="E220">
        <v>1733</v>
      </c>
      <c r="F220" t="s">
        <v>108</v>
      </c>
      <c r="G220" t="s">
        <v>9066</v>
      </c>
      <c r="H220" s="101">
        <v>5.5</v>
      </c>
      <c r="I220" t="s">
        <v>9067</v>
      </c>
      <c r="J220" t="s">
        <v>8841</v>
      </c>
      <c r="K220" t="s">
        <v>9061</v>
      </c>
      <c r="L220" t="s">
        <v>9058</v>
      </c>
      <c r="M220" t="s">
        <v>9253</v>
      </c>
      <c r="N220" s="180">
        <v>46252.534733796296</v>
      </c>
      <c r="O220" t="s">
        <v>9254</v>
      </c>
      <c r="P220" t="s">
        <v>8809</v>
      </c>
      <c r="Q220" t="s">
        <v>9054</v>
      </c>
    </row>
    <row r="221" spans="1:17" x14ac:dyDescent="0.25">
      <c r="A221" t="s">
        <v>9454</v>
      </c>
      <c r="B221" s="180">
        <v>46237.933333333334</v>
      </c>
      <c r="C221" s="296">
        <v>46237</v>
      </c>
      <c r="D221" s="297">
        <v>0.93333333333333335</v>
      </c>
      <c r="E221">
        <v>20153</v>
      </c>
      <c r="F221" t="s">
        <v>121</v>
      </c>
      <c r="G221" t="s">
        <v>9093</v>
      </c>
      <c r="H221" s="101">
        <v>5.5</v>
      </c>
      <c r="I221" t="s">
        <v>9094</v>
      </c>
      <c r="J221" t="s">
        <v>8853</v>
      </c>
      <c r="K221" t="s">
        <v>9057</v>
      </c>
      <c r="L221" t="s">
        <v>9058</v>
      </c>
      <c r="M221" t="s">
        <v>9253</v>
      </c>
      <c r="N221" s="180">
        <v>46252.534733796296</v>
      </c>
      <c r="O221" t="s">
        <v>9254</v>
      </c>
      <c r="P221" t="s">
        <v>8809</v>
      </c>
      <c r="Q221" t="s">
        <v>9054</v>
      </c>
    </row>
    <row r="222" spans="1:17" x14ac:dyDescent="0.25">
      <c r="A222" t="s">
        <v>9455</v>
      </c>
      <c r="B222" s="180">
        <v>46237.866666666669</v>
      </c>
      <c r="C222" s="296">
        <v>46237</v>
      </c>
      <c r="D222" s="297">
        <v>0.8666666666666667</v>
      </c>
      <c r="E222">
        <v>91</v>
      </c>
      <c r="F222" t="s">
        <v>232</v>
      </c>
      <c r="G222" t="s">
        <v>9250</v>
      </c>
      <c r="H222" s="101">
        <v>5.8</v>
      </c>
      <c r="I222" t="s">
        <v>9251</v>
      </c>
      <c r="J222" t="s">
        <v>8925</v>
      </c>
      <c r="K222" t="s">
        <v>9061</v>
      </c>
      <c r="L222" t="s">
        <v>9058</v>
      </c>
      <c r="M222" t="s">
        <v>9253</v>
      </c>
      <c r="N222" s="180">
        <v>46252.534733796296</v>
      </c>
      <c r="O222" t="s">
        <v>9254</v>
      </c>
      <c r="P222" t="s">
        <v>8809</v>
      </c>
      <c r="Q222" t="s">
        <v>9054</v>
      </c>
    </row>
    <row r="223" spans="1:17" x14ac:dyDescent="0.25">
      <c r="A223" t="s">
        <v>9456</v>
      </c>
      <c r="B223" s="180">
        <v>46237.795138888891</v>
      </c>
      <c r="C223" s="296">
        <v>46237</v>
      </c>
      <c r="D223" s="297">
        <v>0.79513888888888884</v>
      </c>
      <c r="E223">
        <v>201</v>
      </c>
      <c r="F223" t="s">
        <v>115</v>
      </c>
      <c r="G223" t="s">
        <v>9089</v>
      </c>
      <c r="H223" s="101">
        <v>5.8</v>
      </c>
      <c r="I223" t="s">
        <v>9090</v>
      </c>
      <c r="J223" t="s">
        <v>8847</v>
      </c>
      <c r="K223" t="s">
        <v>9061</v>
      </c>
      <c r="L223" t="s">
        <v>9058</v>
      </c>
      <c r="M223" t="s">
        <v>9253</v>
      </c>
      <c r="N223" s="180">
        <v>46252.534733796296</v>
      </c>
      <c r="O223" t="s">
        <v>9254</v>
      </c>
      <c r="P223" t="s">
        <v>8809</v>
      </c>
      <c r="Q223" t="s">
        <v>9054</v>
      </c>
    </row>
    <row r="224" spans="1:17" x14ac:dyDescent="0.25">
      <c r="A224" t="s">
        <v>9457</v>
      </c>
      <c r="B224" s="180">
        <v>46237.779166666667</v>
      </c>
      <c r="C224" s="296">
        <v>46237</v>
      </c>
      <c r="D224" s="297">
        <v>0.77916666666666667</v>
      </c>
      <c r="E224">
        <v>20146</v>
      </c>
      <c r="F224" t="s">
        <v>116</v>
      </c>
      <c r="G224" t="s">
        <v>9055</v>
      </c>
      <c r="H224" s="101">
        <v>5.5</v>
      </c>
      <c r="I224" t="s">
        <v>9056</v>
      </c>
      <c r="J224" t="s">
        <v>8848</v>
      </c>
      <c r="K224" t="s">
        <v>9057</v>
      </c>
      <c r="L224" t="s">
        <v>9058</v>
      </c>
      <c r="M224" t="s">
        <v>9253</v>
      </c>
      <c r="N224" s="180">
        <v>46252.534733796296</v>
      </c>
      <c r="O224" t="s">
        <v>9254</v>
      </c>
      <c r="P224" t="s">
        <v>8809</v>
      </c>
      <c r="Q224" t="s">
        <v>9054</v>
      </c>
    </row>
    <row r="225" spans="1:17" x14ac:dyDescent="0.25">
      <c r="A225" t="s">
        <v>9458</v>
      </c>
      <c r="B225" s="180">
        <v>46237.697222222225</v>
      </c>
      <c r="C225" s="296">
        <v>46237</v>
      </c>
      <c r="D225" s="297">
        <v>0.69722222222222219</v>
      </c>
      <c r="E225">
        <v>264</v>
      </c>
      <c r="F225" t="s">
        <v>169</v>
      </c>
      <c r="G225" t="s">
        <v>9315</v>
      </c>
      <c r="H225" s="101">
        <v>6.3</v>
      </c>
      <c r="I225" t="s">
        <v>9316</v>
      </c>
      <c r="J225" t="s">
        <v>8879</v>
      </c>
      <c r="K225" t="s">
        <v>9061</v>
      </c>
      <c r="L225" t="s">
        <v>9058</v>
      </c>
      <c r="M225" t="s">
        <v>9253</v>
      </c>
      <c r="N225" s="180">
        <v>46252.534733796296</v>
      </c>
      <c r="O225" t="s">
        <v>9254</v>
      </c>
      <c r="P225" t="s">
        <v>8809</v>
      </c>
      <c r="Q225" t="s">
        <v>9054</v>
      </c>
    </row>
    <row r="226" spans="1:17" x14ac:dyDescent="0.25">
      <c r="A226" t="s">
        <v>9459</v>
      </c>
      <c r="B226" s="180">
        <v>46237.302083333336</v>
      </c>
      <c r="C226" s="296">
        <v>46237</v>
      </c>
      <c r="D226" s="297">
        <v>0.30208333333333331</v>
      </c>
      <c r="E226">
        <v>2296</v>
      </c>
      <c r="F226" t="s">
        <v>160</v>
      </c>
      <c r="G226" t="s">
        <v>9375</v>
      </c>
      <c r="H226" s="101">
        <v>5.8</v>
      </c>
      <c r="I226" t="s">
        <v>9376</v>
      </c>
      <c r="J226" t="s">
        <v>8873</v>
      </c>
      <c r="K226" t="s">
        <v>9061</v>
      </c>
      <c r="L226" t="s">
        <v>9058</v>
      </c>
      <c r="M226" t="s">
        <v>9253</v>
      </c>
      <c r="N226" s="180">
        <v>46252.534733796296</v>
      </c>
      <c r="O226" t="s">
        <v>9254</v>
      </c>
      <c r="P226" t="s">
        <v>8809</v>
      </c>
      <c r="Q226" t="s">
        <v>9054</v>
      </c>
    </row>
    <row r="227" spans="1:17" x14ac:dyDescent="0.25">
      <c r="A227" t="s">
        <v>9460</v>
      </c>
      <c r="B227" s="180">
        <v>46237.086805555555</v>
      </c>
      <c r="C227" s="296">
        <v>46237</v>
      </c>
      <c r="D227" s="297">
        <v>8.6805555555555552E-2</v>
      </c>
      <c r="E227">
        <v>20153</v>
      </c>
      <c r="F227" t="s">
        <v>121</v>
      </c>
      <c r="G227" t="s">
        <v>9093</v>
      </c>
      <c r="H227" s="101">
        <v>5.5</v>
      </c>
      <c r="I227" t="s">
        <v>9094</v>
      </c>
      <c r="J227" t="s">
        <v>8853</v>
      </c>
      <c r="K227" t="s">
        <v>9057</v>
      </c>
      <c r="L227" t="s">
        <v>9058</v>
      </c>
      <c r="M227" t="s">
        <v>9253</v>
      </c>
      <c r="N227" s="180">
        <v>46252.534733796296</v>
      </c>
      <c r="O227" t="s">
        <v>9254</v>
      </c>
      <c r="P227" t="s">
        <v>8809</v>
      </c>
      <c r="Q227" t="s">
        <v>9054</v>
      </c>
    </row>
    <row r="228" spans="1:17" x14ac:dyDescent="0.25">
      <c r="A228" t="s">
        <v>9461</v>
      </c>
      <c r="B228" s="180">
        <v>46237.055555555555</v>
      </c>
      <c r="C228" s="296">
        <v>46237</v>
      </c>
      <c r="D228" s="297">
        <v>5.5555555555555552E-2</v>
      </c>
      <c r="E228">
        <v>728</v>
      </c>
      <c r="F228" t="s">
        <v>228</v>
      </c>
      <c r="G228" t="s">
        <v>9357</v>
      </c>
      <c r="H228" s="101">
        <v>6.8</v>
      </c>
      <c r="I228" t="s">
        <v>9358</v>
      </c>
      <c r="J228" t="s">
        <v>8898</v>
      </c>
      <c r="K228" t="s">
        <v>9061</v>
      </c>
      <c r="L228" t="s">
        <v>9058</v>
      </c>
      <c r="M228" t="s">
        <v>9253</v>
      </c>
      <c r="N228" s="180">
        <v>46252.534733796296</v>
      </c>
      <c r="O228" t="s">
        <v>9254</v>
      </c>
      <c r="P228" t="s">
        <v>8809</v>
      </c>
      <c r="Q228" t="s">
        <v>9054</v>
      </c>
    </row>
    <row r="229" spans="1:17" x14ac:dyDescent="0.25">
      <c r="A229" t="s">
        <v>9462</v>
      </c>
      <c r="B229" s="180">
        <v>46236.825694444444</v>
      </c>
      <c r="C229" s="296">
        <v>46236</v>
      </c>
      <c r="D229" s="297">
        <v>0.8256944444444444</v>
      </c>
      <c r="E229">
        <v>396</v>
      </c>
      <c r="F229" t="s">
        <v>216</v>
      </c>
      <c r="G229" t="s">
        <v>9083</v>
      </c>
      <c r="H229" s="101">
        <v>6.3</v>
      </c>
      <c r="I229" t="s">
        <v>9084</v>
      </c>
      <c r="J229" t="s">
        <v>8895</v>
      </c>
      <c r="K229" t="s">
        <v>9061</v>
      </c>
      <c r="L229" t="s">
        <v>9058</v>
      </c>
      <c r="M229" t="s">
        <v>9253</v>
      </c>
      <c r="N229" s="180">
        <v>46252.534733796296</v>
      </c>
      <c r="O229" t="s">
        <v>9254</v>
      </c>
      <c r="P229" t="s">
        <v>8809</v>
      </c>
      <c r="Q229" t="s">
        <v>9054</v>
      </c>
    </row>
    <row r="230" spans="1:17" x14ac:dyDescent="0.25">
      <c r="A230" t="s">
        <v>9463</v>
      </c>
      <c r="B230" s="180">
        <v>46236.464583333334</v>
      </c>
      <c r="C230" s="296">
        <v>46236</v>
      </c>
      <c r="D230" s="297">
        <v>0.46458333333333335</v>
      </c>
      <c r="E230">
        <v>20153</v>
      </c>
      <c r="F230" t="s">
        <v>121</v>
      </c>
      <c r="G230" t="s">
        <v>9093</v>
      </c>
      <c r="H230" s="101">
        <v>5.5</v>
      </c>
      <c r="I230" t="s">
        <v>9094</v>
      </c>
      <c r="J230" t="s">
        <v>8853</v>
      </c>
      <c r="K230" t="s">
        <v>9057</v>
      </c>
      <c r="L230" t="s">
        <v>9058</v>
      </c>
      <c r="M230" t="s">
        <v>9253</v>
      </c>
      <c r="N230" s="180">
        <v>46252.534733796296</v>
      </c>
      <c r="O230" t="s">
        <v>9254</v>
      </c>
      <c r="P230" t="s">
        <v>8809</v>
      </c>
      <c r="Q230" t="s">
        <v>9054</v>
      </c>
    </row>
    <row r="231" spans="1:17" x14ac:dyDescent="0.25">
      <c r="A231" t="s">
        <v>9464</v>
      </c>
      <c r="B231" s="180">
        <v>46236.40347222222</v>
      </c>
      <c r="C231" s="296">
        <v>46236</v>
      </c>
      <c r="D231" s="297">
        <v>0.40347222222222223</v>
      </c>
      <c r="E231">
        <v>91</v>
      </c>
      <c r="F231" t="s">
        <v>232</v>
      </c>
      <c r="G231" t="s">
        <v>9250</v>
      </c>
      <c r="H231" s="101">
        <v>5.8</v>
      </c>
      <c r="I231" t="s">
        <v>9251</v>
      </c>
      <c r="J231" t="s">
        <v>8925</v>
      </c>
      <c r="K231" t="s">
        <v>9061</v>
      </c>
      <c r="L231" t="s">
        <v>9058</v>
      </c>
      <c r="M231" t="s">
        <v>9253</v>
      </c>
      <c r="N231" s="180">
        <v>46252.534733796296</v>
      </c>
      <c r="O231" t="s">
        <v>9254</v>
      </c>
      <c r="P231" t="s">
        <v>8809</v>
      </c>
      <c r="Q231" t="s">
        <v>9054</v>
      </c>
    </row>
    <row r="232" spans="1:17" x14ac:dyDescent="0.25">
      <c r="A232" t="s">
        <v>9465</v>
      </c>
      <c r="B232" s="180">
        <v>46236.231944444444</v>
      </c>
      <c r="C232" s="296">
        <v>46236</v>
      </c>
      <c r="D232" s="297">
        <v>0.23194444444444445</v>
      </c>
      <c r="E232">
        <v>20146</v>
      </c>
      <c r="F232" t="s">
        <v>116</v>
      </c>
      <c r="G232" t="s">
        <v>9055</v>
      </c>
      <c r="H232" s="101">
        <v>5.5</v>
      </c>
      <c r="I232" t="s">
        <v>9056</v>
      </c>
      <c r="J232" t="s">
        <v>8848</v>
      </c>
      <c r="K232" t="s">
        <v>9057</v>
      </c>
      <c r="L232" t="s">
        <v>9058</v>
      </c>
      <c r="M232" t="s">
        <v>9253</v>
      </c>
      <c r="N232" s="180">
        <v>46252.534733796296</v>
      </c>
      <c r="O232" t="s">
        <v>9254</v>
      </c>
      <c r="P232" t="s">
        <v>8809</v>
      </c>
      <c r="Q232" t="s">
        <v>9054</v>
      </c>
    </row>
    <row r="233" spans="1:17" x14ac:dyDescent="0.25">
      <c r="A233" t="s">
        <v>9466</v>
      </c>
      <c r="B233" s="180">
        <v>46236.113888888889</v>
      </c>
      <c r="C233" s="296">
        <v>46236</v>
      </c>
      <c r="D233" s="297">
        <v>0.11388888888888889</v>
      </c>
      <c r="E233">
        <v>1733</v>
      </c>
      <c r="F233" t="s">
        <v>108</v>
      </c>
      <c r="G233" t="s">
        <v>9066</v>
      </c>
      <c r="H233" s="101">
        <v>5.5</v>
      </c>
      <c r="I233" t="s">
        <v>9067</v>
      </c>
      <c r="J233" t="s">
        <v>8841</v>
      </c>
      <c r="K233" t="s">
        <v>9061</v>
      </c>
      <c r="L233" t="s">
        <v>9058</v>
      </c>
      <c r="M233" t="s">
        <v>9253</v>
      </c>
      <c r="N233" s="180">
        <v>46252.534733796296</v>
      </c>
      <c r="O233" t="s">
        <v>9254</v>
      </c>
      <c r="P233" t="s">
        <v>8809</v>
      </c>
      <c r="Q233" t="s">
        <v>9054</v>
      </c>
    </row>
    <row r="234" spans="1:17" x14ac:dyDescent="0.25">
      <c r="A234" t="s">
        <v>9467</v>
      </c>
      <c r="B234" s="180">
        <v>46236.080555555556</v>
      </c>
      <c r="C234" s="296">
        <v>46236</v>
      </c>
      <c r="D234" s="297">
        <v>8.0555555555555561E-2</v>
      </c>
      <c r="E234">
        <v>20648</v>
      </c>
      <c r="F234" t="s">
        <v>129</v>
      </c>
      <c r="G234" t="s">
        <v>9346</v>
      </c>
      <c r="H234" s="101">
        <v>5.5</v>
      </c>
      <c r="I234" t="s">
        <v>9347</v>
      </c>
      <c r="J234" t="s">
        <v>8859</v>
      </c>
      <c r="K234" t="s">
        <v>9061</v>
      </c>
      <c r="L234" t="s">
        <v>9058</v>
      </c>
      <c r="M234" t="s">
        <v>9253</v>
      </c>
      <c r="N234" s="180">
        <v>46252.534733796296</v>
      </c>
      <c r="O234" t="s">
        <v>9254</v>
      </c>
      <c r="P234" t="s">
        <v>8809</v>
      </c>
      <c r="Q234" t="s">
        <v>9054</v>
      </c>
    </row>
    <row r="235" spans="1:17" x14ac:dyDescent="0.25">
      <c r="A235" t="s">
        <v>9468</v>
      </c>
      <c r="B235" s="180">
        <v>46236.024305555555</v>
      </c>
      <c r="C235" s="296">
        <v>46236</v>
      </c>
      <c r="D235" s="297">
        <v>2.4305555555555556E-2</v>
      </c>
      <c r="E235">
        <v>536</v>
      </c>
      <c r="F235" t="s">
        <v>220</v>
      </c>
      <c r="G235" t="s">
        <v>9341</v>
      </c>
      <c r="H235" s="101">
        <v>5.5</v>
      </c>
      <c r="I235" t="s">
        <v>9342</v>
      </c>
      <c r="J235" t="s">
        <v>8930</v>
      </c>
      <c r="K235" t="s">
        <v>9061</v>
      </c>
      <c r="L235" t="s">
        <v>9058</v>
      </c>
      <c r="M235" t="s">
        <v>9253</v>
      </c>
      <c r="N235" s="180">
        <v>46252.534733796296</v>
      </c>
      <c r="O235" t="s">
        <v>9254</v>
      </c>
      <c r="P235" t="s">
        <v>8809</v>
      </c>
      <c r="Q235" t="s">
        <v>9054</v>
      </c>
    </row>
    <row r="236" spans="1:17" x14ac:dyDescent="0.25">
      <c r="A236" t="s">
        <v>9469</v>
      </c>
      <c r="B236" s="180">
        <v>46235.950694444444</v>
      </c>
      <c r="C236" s="296">
        <v>46235</v>
      </c>
      <c r="D236" s="297">
        <v>0.9506944444444444</v>
      </c>
      <c r="E236">
        <v>3422</v>
      </c>
      <c r="F236" t="s">
        <v>196</v>
      </c>
      <c r="G236" t="s">
        <v>9286</v>
      </c>
      <c r="H236" s="101">
        <v>6.5</v>
      </c>
      <c r="I236" t="s">
        <v>9287</v>
      </c>
      <c r="J236" t="s">
        <v>8886</v>
      </c>
      <c r="K236" t="s">
        <v>9061</v>
      </c>
      <c r="L236" t="s">
        <v>9058</v>
      </c>
      <c r="M236" t="s">
        <v>9253</v>
      </c>
      <c r="N236" s="180">
        <v>46252.534733796296</v>
      </c>
      <c r="O236" t="s">
        <v>9254</v>
      </c>
      <c r="P236" t="s">
        <v>8809</v>
      </c>
      <c r="Q236" t="s">
        <v>9054</v>
      </c>
    </row>
    <row r="237" spans="1:17" x14ac:dyDescent="0.25">
      <c r="A237" t="s">
        <v>9470</v>
      </c>
      <c r="B237" s="180">
        <v>46235.925694444442</v>
      </c>
      <c r="C237" s="296">
        <v>46235</v>
      </c>
      <c r="D237" s="297">
        <v>0.92569444444444449</v>
      </c>
      <c r="E237">
        <v>21232</v>
      </c>
      <c r="F237" t="s">
        <v>144</v>
      </c>
      <c r="G237" t="s">
        <v>9087</v>
      </c>
      <c r="H237" s="101">
        <v>5</v>
      </c>
      <c r="I237" t="s">
        <v>9088</v>
      </c>
      <c r="J237" t="s">
        <v>8865</v>
      </c>
      <c r="K237" t="s">
        <v>9057</v>
      </c>
      <c r="L237" t="s">
        <v>9058</v>
      </c>
      <c r="M237" t="s">
        <v>9253</v>
      </c>
      <c r="N237" s="180">
        <v>46252.534733796296</v>
      </c>
      <c r="O237" t="s">
        <v>9254</v>
      </c>
      <c r="P237" t="s">
        <v>8809</v>
      </c>
      <c r="Q237" t="s">
        <v>9054</v>
      </c>
    </row>
    <row r="238" spans="1:17" x14ac:dyDescent="0.25">
      <c r="A238" t="s">
        <v>9471</v>
      </c>
      <c r="B238" s="180">
        <v>46235.925694444442</v>
      </c>
      <c r="C238" s="296">
        <v>46235</v>
      </c>
      <c r="D238" s="297">
        <v>0.92569444444444449</v>
      </c>
      <c r="E238">
        <v>1733</v>
      </c>
      <c r="F238" t="s">
        <v>108</v>
      </c>
      <c r="G238" t="s">
        <v>9066</v>
      </c>
      <c r="H238" s="101">
        <v>5.5</v>
      </c>
      <c r="I238" t="s">
        <v>9067</v>
      </c>
      <c r="J238" t="s">
        <v>8841</v>
      </c>
      <c r="K238" t="s">
        <v>9061</v>
      </c>
      <c r="L238" t="s">
        <v>9058</v>
      </c>
      <c r="M238" t="s">
        <v>9253</v>
      </c>
      <c r="N238" s="180">
        <v>46252.534733796296</v>
      </c>
      <c r="O238" t="s">
        <v>9254</v>
      </c>
      <c r="P238" t="s">
        <v>8809</v>
      </c>
      <c r="Q238" t="s">
        <v>9054</v>
      </c>
    </row>
    <row r="239" spans="1:17" x14ac:dyDescent="0.25">
      <c r="A239" t="s">
        <v>9472</v>
      </c>
      <c r="B239" s="180">
        <v>46235.322222222225</v>
      </c>
      <c r="C239" s="296">
        <v>46235</v>
      </c>
      <c r="D239" s="297">
        <v>0.32222222222222224</v>
      </c>
      <c r="E239">
        <v>245</v>
      </c>
      <c r="F239" t="s">
        <v>164</v>
      </c>
      <c r="G239" t="s">
        <v>9328</v>
      </c>
      <c r="H239" s="101">
        <v>5.5</v>
      </c>
      <c r="I239" t="s">
        <v>9329</v>
      </c>
      <c r="J239" t="s">
        <v>8910</v>
      </c>
      <c r="K239" t="s">
        <v>9061</v>
      </c>
      <c r="L239" t="s">
        <v>9058</v>
      </c>
      <c r="M239" t="s">
        <v>9253</v>
      </c>
      <c r="N239" s="180">
        <v>46252.534733796296</v>
      </c>
      <c r="O239" t="s">
        <v>9254</v>
      </c>
      <c r="P239" t="s">
        <v>8809</v>
      </c>
      <c r="Q239" t="s">
        <v>9054</v>
      </c>
    </row>
    <row r="240" spans="1:17" x14ac:dyDescent="0.25">
      <c r="A240" t="s">
        <v>9473</v>
      </c>
      <c r="B240" s="180">
        <v>46235.020833333336</v>
      </c>
      <c r="C240" s="296">
        <v>46235</v>
      </c>
      <c r="D240" s="297">
        <v>2.0833333333333332E-2</v>
      </c>
      <c r="E240">
        <v>2982</v>
      </c>
      <c r="F240" t="s">
        <v>184</v>
      </c>
      <c r="G240" t="s">
        <v>9095</v>
      </c>
      <c r="H240" s="101">
        <v>5.5</v>
      </c>
      <c r="I240" t="s">
        <v>9096</v>
      </c>
      <c r="J240" t="s">
        <v>8884</v>
      </c>
      <c r="K240" t="s">
        <v>9061</v>
      </c>
      <c r="L240" t="s">
        <v>9058</v>
      </c>
      <c r="M240" t="s">
        <v>9253</v>
      </c>
      <c r="N240" s="180">
        <v>46252.534733796296</v>
      </c>
      <c r="O240" t="s">
        <v>9254</v>
      </c>
      <c r="P240" t="s">
        <v>8809</v>
      </c>
      <c r="Q240" t="s">
        <v>9054</v>
      </c>
    </row>
    <row r="241" spans="1:17" x14ac:dyDescent="0.25">
      <c r="A241" t="s">
        <v>9474</v>
      </c>
      <c r="B241" s="180">
        <v>46235.018750000003</v>
      </c>
      <c r="C241" s="296">
        <v>46235</v>
      </c>
      <c r="D241" s="297">
        <v>1.8749999999999999E-2</v>
      </c>
      <c r="E241">
        <v>632</v>
      </c>
      <c r="F241" t="s">
        <v>226</v>
      </c>
      <c r="G241" t="s">
        <v>9278</v>
      </c>
      <c r="H241" s="101">
        <v>5.8</v>
      </c>
      <c r="I241" t="s">
        <v>9279</v>
      </c>
      <c r="J241" t="s">
        <v>8928</v>
      </c>
      <c r="K241" t="s">
        <v>9061</v>
      </c>
      <c r="L241" t="s">
        <v>9058</v>
      </c>
      <c r="M241" t="s">
        <v>9253</v>
      </c>
      <c r="N241" s="180">
        <v>46252.534733796296</v>
      </c>
      <c r="O241" t="s">
        <v>9254</v>
      </c>
      <c r="P241" t="s">
        <v>8809</v>
      </c>
      <c r="Q241" t="s">
        <v>9054</v>
      </c>
    </row>
    <row r="242" spans="1:17" x14ac:dyDescent="0.25">
      <c r="A242" t="s">
        <v>9475</v>
      </c>
      <c r="B242" s="180">
        <v>46234.967361111114</v>
      </c>
      <c r="C242" s="296">
        <v>46234</v>
      </c>
      <c r="D242" s="297">
        <v>0.96736111111111112</v>
      </c>
      <c r="E242">
        <v>632</v>
      </c>
      <c r="F242" t="s">
        <v>226</v>
      </c>
      <c r="G242" t="s">
        <v>9278</v>
      </c>
      <c r="H242" s="101">
        <v>5.8</v>
      </c>
      <c r="I242" t="s">
        <v>9279</v>
      </c>
      <c r="J242" t="s">
        <v>8928</v>
      </c>
      <c r="K242" t="s">
        <v>9061</v>
      </c>
      <c r="L242" t="s">
        <v>9058</v>
      </c>
      <c r="M242" t="s">
        <v>9253</v>
      </c>
      <c r="N242" s="180">
        <v>46252.534733796296</v>
      </c>
      <c r="O242" t="s">
        <v>9254</v>
      </c>
      <c r="P242" t="s">
        <v>8809</v>
      </c>
      <c r="Q242" t="s">
        <v>9054</v>
      </c>
    </row>
    <row r="243" spans="1:17" x14ac:dyDescent="0.25">
      <c r="A243" t="s">
        <v>9476</v>
      </c>
      <c r="B243" s="180">
        <v>46234.96597222222</v>
      </c>
      <c r="C243" s="296">
        <v>46234</v>
      </c>
      <c r="D243" s="297">
        <v>0.96597222222222223</v>
      </c>
      <c r="E243">
        <v>9</v>
      </c>
      <c r="F243" t="s">
        <v>231</v>
      </c>
      <c r="G243" t="s">
        <v>9064</v>
      </c>
      <c r="H243" s="101">
        <v>6.8</v>
      </c>
      <c r="I243" t="s">
        <v>9065</v>
      </c>
      <c r="J243" t="s">
        <v>8899</v>
      </c>
      <c r="K243" t="s">
        <v>9061</v>
      </c>
      <c r="L243" t="s">
        <v>9058</v>
      </c>
      <c r="M243" t="s">
        <v>9253</v>
      </c>
      <c r="N243" s="180">
        <v>46252.534733796296</v>
      </c>
      <c r="O243" t="s">
        <v>9254</v>
      </c>
      <c r="P243" t="s">
        <v>8809</v>
      </c>
      <c r="Q243" t="s">
        <v>9054</v>
      </c>
    </row>
    <row r="244" spans="1:17" x14ac:dyDescent="0.25">
      <c r="A244" t="s">
        <v>9477</v>
      </c>
      <c r="B244" s="180">
        <v>46234.95416666667</v>
      </c>
      <c r="C244" s="296">
        <v>46234</v>
      </c>
      <c r="D244" s="297">
        <v>0.95416666666666672</v>
      </c>
      <c r="E244">
        <v>20041</v>
      </c>
      <c r="F244" t="s">
        <v>114</v>
      </c>
      <c r="G244" t="s">
        <v>2720</v>
      </c>
      <c r="H244" s="101">
        <v>5.5</v>
      </c>
      <c r="I244" t="s">
        <v>9101</v>
      </c>
      <c r="J244" t="s">
        <v>8846</v>
      </c>
      <c r="K244" t="s">
        <v>9061</v>
      </c>
      <c r="L244" t="s">
        <v>9058</v>
      </c>
      <c r="M244" t="s">
        <v>9253</v>
      </c>
      <c r="N244" s="180">
        <v>46252.534733796296</v>
      </c>
      <c r="O244" t="s">
        <v>9254</v>
      </c>
      <c r="P244" t="s">
        <v>8809</v>
      </c>
      <c r="Q244" t="s">
        <v>9054</v>
      </c>
    </row>
    <row r="245" spans="1:17" x14ac:dyDescent="0.25">
      <c r="A245" t="s">
        <v>9478</v>
      </c>
      <c r="B245" s="180">
        <v>46234.95416666667</v>
      </c>
      <c r="C245" s="296">
        <v>46234</v>
      </c>
      <c r="D245" s="297">
        <v>0.95416666666666672</v>
      </c>
      <c r="E245">
        <v>20153</v>
      </c>
      <c r="F245" t="s">
        <v>121</v>
      </c>
      <c r="G245" t="s">
        <v>9093</v>
      </c>
      <c r="H245" s="101">
        <v>5.5</v>
      </c>
      <c r="I245" t="s">
        <v>9094</v>
      </c>
      <c r="J245" t="s">
        <v>8853</v>
      </c>
      <c r="K245" t="s">
        <v>9057</v>
      </c>
      <c r="L245" t="s">
        <v>9058</v>
      </c>
      <c r="M245" t="s">
        <v>9253</v>
      </c>
      <c r="N245" s="180">
        <v>46252.534733796296</v>
      </c>
      <c r="O245" t="s">
        <v>9254</v>
      </c>
      <c r="P245" t="s">
        <v>8809</v>
      </c>
      <c r="Q245" t="s">
        <v>9054</v>
      </c>
    </row>
    <row r="246" spans="1:17" x14ac:dyDescent="0.25">
      <c r="A246" t="s">
        <v>9479</v>
      </c>
      <c r="B246" s="180">
        <v>46234.934027777781</v>
      </c>
      <c r="C246" s="296">
        <v>46234</v>
      </c>
      <c r="D246" s="297">
        <v>0.93402777777777779</v>
      </c>
      <c r="E246">
        <v>632</v>
      </c>
      <c r="F246" t="s">
        <v>226</v>
      </c>
      <c r="G246" t="s">
        <v>9278</v>
      </c>
      <c r="H246" s="101">
        <v>5.8</v>
      </c>
      <c r="I246" t="s">
        <v>9279</v>
      </c>
      <c r="J246" t="s">
        <v>8928</v>
      </c>
      <c r="K246" t="s">
        <v>9061</v>
      </c>
      <c r="L246" t="s">
        <v>9058</v>
      </c>
      <c r="M246" t="s">
        <v>9253</v>
      </c>
      <c r="N246" s="180">
        <v>46252.534733796296</v>
      </c>
      <c r="O246" t="s">
        <v>9254</v>
      </c>
      <c r="P246" t="s">
        <v>8809</v>
      </c>
      <c r="Q246" t="s">
        <v>9054</v>
      </c>
    </row>
    <row r="247" spans="1:17" x14ac:dyDescent="0.25">
      <c r="A247" t="s">
        <v>9480</v>
      </c>
      <c r="B247" s="180">
        <v>46234.911111111112</v>
      </c>
      <c r="C247" s="296">
        <v>46234</v>
      </c>
      <c r="D247" s="297">
        <v>0.91111111111111109</v>
      </c>
      <c r="E247">
        <v>2270</v>
      </c>
      <c r="F247" t="s">
        <v>159</v>
      </c>
      <c r="G247" t="s">
        <v>9481</v>
      </c>
      <c r="H247" s="101">
        <v>5.5</v>
      </c>
      <c r="I247" t="s">
        <v>9482</v>
      </c>
      <c r="J247" t="s">
        <v>8872</v>
      </c>
      <c r="K247" t="s">
        <v>9061</v>
      </c>
      <c r="L247" t="s">
        <v>9058</v>
      </c>
      <c r="M247" t="s">
        <v>9253</v>
      </c>
      <c r="N247" s="180">
        <v>46252.534733796296</v>
      </c>
      <c r="O247" t="s">
        <v>9254</v>
      </c>
      <c r="P247" t="s">
        <v>8809</v>
      </c>
      <c r="Q247" t="s">
        <v>9054</v>
      </c>
    </row>
    <row r="248" spans="1:17" x14ac:dyDescent="0.25">
      <c r="A248" t="s">
        <v>9483</v>
      </c>
      <c r="B248" s="180">
        <v>46234.879861111112</v>
      </c>
      <c r="C248" s="296">
        <v>46234</v>
      </c>
      <c r="D248" s="297">
        <v>0.87986111111111109</v>
      </c>
      <c r="E248">
        <v>20151</v>
      </c>
      <c r="F248" t="s">
        <v>119</v>
      </c>
      <c r="G248" t="s">
        <v>9117</v>
      </c>
      <c r="H248" s="101">
        <v>5.5</v>
      </c>
      <c r="I248" t="s">
        <v>9118</v>
      </c>
      <c r="J248" t="s">
        <v>8851</v>
      </c>
      <c r="K248" t="s">
        <v>9057</v>
      </c>
      <c r="L248" t="s">
        <v>9058</v>
      </c>
      <c r="M248" t="s">
        <v>9253</v>
      </c>
      <c r="N248" s="180">
        <v>46252.534733796296</v>
      </c>
      <c r="O248" t="s">
        <v>9254</v>
      </c>
      <c r="P248" t="s">
        <v>8809</v>
      </c>
      <c r="Q248" t="s">
        <v>9054</v>
      </c>
    </row>
    <row r="249" spans="1:17" x14ac:dyDescent="0.25">
      <c r="A249" t="s">
        <v>9484</v>
      </c>
      <c r="B249" s="180">
        <v>46234.570138888892</v>
      </c>
      <c r="C249" s="296">
        <v>46234</v>
      </c>
      <c r="D249" s="297">
        <v>0.57013888888888886</v>
      </c>
      <c r="E249">
        <v>1784</v>
      </c>
      <c r="F249" t="s">
        <v>111</v>
      </c>
      <c r="G249" t="s">
        <v>9085</v>
      </c>
      <c r="H249" s="101">
        <v>5.8</v>
      </c>
      <c r="I249" t="s">
        <v>9086</v>
      </c>
      <c r="J249" t="s">
        <v>8844</v>
      </c>
      <c r="K249" t="s">
        <v>9061</v>
      </c>
      <c r="L249" t="s">
        <v>9058</v>
      </c>
      <c r="M249" t="s">
        <v>9253</v>
      </c>
      <c r="N249" s="180">
        <v>46252.534733796296</v>
      </c>
      <c r="O249" t="s">
        <v>9254</v>
      </c>
      <c r="P249" t="s">
        <v>8809</v>
      </c>
      <c r="Q249" t="s">
        <v>9054</v>
      </c>
    </row>
    <row r="250" spans="1:17" x14ac:dyDescent="0.25">
      <c r="A250" t="s">
        <v>9485</v>
      </c>
      <c r="B250" s="180">
        <v>46234.290972222225</v>
      </c>
      <c r="C250" s="296">
        <v>46234</v>
      </c>
      <c r="D250" s="297">
        <v>0.29097222222222224</v>
      </c>
      <c r="E250">
        <v>1784</v>
      </c>
      <c r="F250" t="s">
        <v>111</v>
      </c>
      <c r="G250" t="s">
        <v>9085</v>
      </c>
      <c r="H250" s="101">
        <v>5.8</v>
      </c>
      <c r="I250" t="s">
        <v>9086</v>
      </c>
      <c r="J250" t="s">
        <v>8844</v>
      </c>
      <c r="K250" t="s">
        <v>9061</v>
      </c>
      <c r="L250" t="s">
        <v>9058</v>
      </c>
      <c r="M250" t="s">
        <v>9253</v>
      </c>
      <c r="N250" s="180">
        <v>46252.534733796296</v>
      </c>
      <c r="O250" t="s">
        <v>9254</v>
      </c>
      <c r="P250" t="s">
        <v>8809</v>
      </c>
      <c r="Q250" t="s">
        <v>9054</v>
      </c>
    </row>
    <row r="251" spans="1:17" x14ac:dyDescent="0.25">
      <c r="A251" t="s">
        <v>9486</v>
      </c>
      <c r="B251" s="180">
        <v>46234.128472222219</v>
      </c>
      <c r="C251" s="296">
        <v>46234</v>
      </c>
      <c r="D251" s="297">
        <v>0.12847222222222221</v>
      </c>
      <c r="E251">
        <v>478</v>
      </c>
      <c r="F251" t="s">
        <v>219</v>
      </c>
      <c r="G251" t="s">
        <v>9097</v>
      </c>
      <c r="H251" s="101">
        <v>6.3</v>
      </c>
      <c r="I251" t="s">
        <v>9098</v>
      </c>
      <c r="J251" t="s">
        <v>8896</v>
      </c>
      <c r="K251" t="s">
        <v>9061</v>
      </c>
      <c r="L251" t="s">
        <v>9058</v>
      </c>
      <c r="M251" t="s">
        <v>9253</v>
      </c>
      <c r="N251" s="180">
        <v>46252.534733796296</v>
      </c>
      <c r="O251" t="s">
        <v>9254</v>
      </c>
      <c r="P251" t="s">
        <v>8809</v>
      </c>
      <c r="Q251" t="s">
        <v>9054</v>
      </c>
    </row>
    <row r="252" spans="1:17" x14ac:dyDescent="0.25">
      <c r="A252" t="s">
        <v>9487</v>
      </c>
      <c r="B252" s="180">
        <v>46233.959027777775</v>
      </c>
      <c r="C252" s="296">
        <v>46233</v>
      </c>
      <c r="D252" s="297">
        <v>0.95902777777777781</v>
      </c>
      <c r="E252">
        <v>134</v>
      </c>
      <c r="F252" t="s">
        <v>104</v>
      </c>
      <c r="G252" t="s">
        <v>9099</v>
      </c>
      <c r="H252" s="101">
        <v>5.8</v>
      </c>
      <c r="I252" t="s">
        <v>9100</v>
      </c>
      <c r="J252" t="s">
        <v>8838</v>
      </c>
      <c r="K252" t="s">
        <v>9061</v>
      </c>
      <c r="L252" t="s">
        <v>9058</v>
      </c>
      <c r="M252" t="s">
        <v>9253</v>
      </c>
      <c r="N252" s="180">
        <v>46252.534733796296</v>
      </c>
      <c r="O252" t="s">
        <v>9254</v>
      </c>
      <c r="P252" t="s">
        <v>8809</v>
      </c>
      <c r="Q252" t="s">
        <v>9054</v>
      </c>
    </row>
    <row r="253" spans="1:17" x14ac:dyDescent="0.25">
      <c r="A253" t="s">
        <v>9488</v>
      </c>
      <c r="B253" s="180">
        <v>46233.957638888889</v>
      </c>
      <c r="C253" s="296">
        <v>46233</v>
      </c>
      <c r="D253" s="297">
        <v>0.95763888888888893</v>
      </c>
      <c r="E253">
        <v>338</v>
      </c>
      <c r="F253" t="s">
        <v>195</v>
      </c>
      <c r="G253" t="s">
        <v>9068</v>
      </c>
      <c r="H253" s="101">
        <v>5.8</v>
      </c>
      <c r="I253" t="s">
        <v>9069</v>
      </c>
      <c r="J253" t="s">
        <v>8885</v>
      </c>
      <c r="K253" t="s">
        <v>9061</v>
      </c>
      <c r="L253" t="s">
        <v>9058</v>
      </c>
      <c r="M253" t="s">
        <v>9253</v>
      </c>
      <c r="N253" s="180">
        <v>46252.534733796296</v>
      </c>
      <c r="O253" t="s">
        <v>9254</v>
      </c>
      <c r="P253" t="s">
        <v>8809</v>
      </c>
      <c r="Q253" t="s">
        <v>9054</v>
      </c>
    </row>
    <row r="254" spans="1:17" x14ac:dyDescent="0.25">
      <c r="A254" t="s">
        <v>9489</v>
      </c>
      <c r="B254" s="180">
        <v>46233.947916666664</v>
      </c>
      <c r="C254" s="296">
        <v>46233</v>
      </c>
      <c r="D254" s="297">
        <v>0.94791666666666663</v>
      </c>
      <c r="E254">
        <v>20153</v>
      </c>
      <c r="F254" t="s">
        <v>121</v>
      </c>
      <c r="G254" t="s">
        <v>9093</v>
      </c>
      <c r="H254" s="101">
        <v>5.5</v>
      </c>
      <c r="I254" t="s">
        <v>9094</v>
      </c>
      <c r="J254" t="s">
        <v>8853</v>
      </c>
      <c r="K254" t="s">
        <v>9057</v>
      </c>
      <c r="L254" t="s">
        <v>9058</v>
      </c>
      <c r="M254" t="s">
        <v>9253</v>
      </c>
      <c r="N254" s="180">
        <v>46252.534733796296</v>
      </c>
      <c r="O254" t="s">
        <v>9254</v>
      </c>
      <c r="P254" t="s">
        <v>8809</v>
      </c>
      <c r="Q254" t="s">
        <v>9054</v>
      </c>
    </row>
    <row r="255" spans="1:17" x14ac:dyDescent="0.25">
      <c r="A255" t="s">
        <v>9490</v>
      </c>
      <c r="B255" s="180">
        <v>46233.904861111114</v>
      </c>
      <c r="C255" s="296">
        <v>46233</v>
      </c>
      <c r="D255" s="297">
        <v>0.90486111111111112</v>
      </c>
      <c r="E255">
        <v>21036</v>
      </c>
      <c r="F255" t="s">
        <v>138</v>
      </c>
      <c r="G255" t="s">
        <v>2515</v>
      </c>
      <c r="H255" s="101">
        <v>5.5</v>
      </c>
      <c r="I255" t="s">
        <v>9491</v>
      </c>
      <c r="J255" t="s">
        <v>8905</v>
      </c>
      <c r="K255" t="s">
        <v>9061</v>
      </c>
      <c r="L255" t="s">
        <v>9058</v>
      </c>
      <c r="M255" t="s">
        <v>9253</v>
      </c>
      <c r="N255" s="180">
        <v>46252.534733796296</v>
      </c>
      <c r="O255" t="s">
        <v>9254</v>
      </c>
      <c r="P255" t="s">
        <v>8809</v>
      </c>
      <c r="Q255" t="s">
        <v>9054</v>
      </c>
    </row>
    <row r="256" spans="1:17" x14ac:dyDescent="0.25">
      <c r="A256" t="s">
        <v>9492</v>
      </c>
      <c r="B256" s="180">
        <v>46233.791666666664</v>
      </c>
      <c r="C256" s="296">
        <v>46233</v>
      </c>
      <c r="D256" s="297">
        <v>0.79166666666666663</v>
      </c>
      <c r="E256">
        <v>3504</v>
      </c>
      <c r="F256" t="s">
        <v>205</v>
      </c>
      <c r="G256" t="s">
        <v>9091</v>
      </c>
      <c r="H256" s="101">
        <v>5.7</v>
      </c>
      <c r="I256" t="s">
        <v>9092</v>
      </c>
      <c r="J256" t="s">
        <v>8892</v>
      </c>
      <c r="K256" t="s">
        <v>9061</v>
      </c>
      <c r="L256" t="s">
        <v>9058</v>
      </c>
      <c r="M256" t="s">
        <v>9253</v>
      </c>
      <c r="N256" s="180">
        <v>46252.534733796296</v>
      </c>
      <c r="O256" t="s">
        <v>9254</v>
      </c>
      <c r="P256" t="s">
        <v>8809</v>
      </c>
      <c r="Q256" t="s">
        <v>9054</v>
      </c>
    </row>
    <row r="257" spans="1:18" x14ac:dyDescent="0.25">
      <c r="A257" t="s">
        <v>9493</v>
      </c>
      <c r="B257" s="180">
        <v>46233.774305555555</v>
      </c>
      <c r="C257" s="296">
        <v>46233</v>
      </c>
      <c r="D257" s="297">
        <v>0.77430555555555558</v>
      </c>
      <c r="E257">
        <v>1784</v>
      </c>
      <c r="F257" t="s">
        <v>111</v>
      </c>
      <c r="G257" t="s">
        <v>9085</v>
      </c>
      <c r="H257" s="101">
        <v>5.8</v>
      </c>
      <c r="I257" t="s">
        <v>9086</v>
      </c>
      <c r="J257" t="s">
        <v>8844</v>
      </c>
      <c r="K257" t="s">
        <v>9061</v>
      </c>
      <c r="L257" t="s">
        <v>9058</v>
      </c>
      <c r="M257" t="s">
        <v>9253</v>
      </c>
      <c r="N257" s="180">
        <v>46252.534733796296</v>
      </c>
      <c r="O257" t="s">
        <v>9254</v>
      </c>
      <c r="P257" t="s">
        <v>8809</v>
      </c>
      <c r="Q257" t="s">
        <v>9054</v>
      </c>
    </row>
    <row r="258" spans="1:18" x14ac:dyDescent="0.25">
      <c r="A258" t="s">
        <v>9494</v>
      </c>
      <c r="B258" s="180">
        <v>46233.675694444442</v>
      </c>
      <c r="C258" s="296">
        <v>46233</v>
      </c>
      <c r="D258" s="297">
        <v>0.67569444444444449</v>
      </c>
      <c r="E258">
        <v>2658</v>
      </c>
      <c r="F258" t="s">
        <v>172</v>
      </c>
      <c r="G258" t="s">
        <v>9259</v>
      </c>
      <c r="H258" s="101">
        <v>5.7</v>
      </c>
      <c r="I258" t="s">
        <v>9260</v>
      </c>
      <c r="J258" t="s">
        <v>8913</v>
      </c>
      <c r="K258" t="s">
        <v>9061</v>
      </c>
      <c r="L258" t="s">
        <v>9058</v>
      </c>
      <c r="M258" t="s">
        <v>9253</v>
      </c>
      <c r="N258" s="180">
        <v>46252.534733796296</v>
      </c>
      <c r="O258" t="s">
        <v>9254</v>
      </c>
      <c r="P258" t="s">
        <v>8809</v>
      </c>
      <c r="Q258" t="s">
        <v>9054</v>
      </c>
    </row>
    <row r="259" spans="1:18" x14ac:dyDescent="0.25">
      <c r="A259" t="s">
        <v>9495</v>
      </c>
      <c r="B259" s="180">
        <v>46233.527083333334</v>
      </c>
      <c r="C259" s="296">
        <v>46233</v>
      </c>
      <c r="D259" s="297">
        <v>0.52708333333333335</v>
      </c>
      <c r="E259">
        <v>536</v>
      </c>
      <c r="F259" t="s">
        <v>220</v>
      </c>
      <c r="G259" t="s">
        <v>9341</v>
      </c>
      <c r="H259" s="101">
        <v>5.5</v>
      </c>
      <c r="I259" t="s">
        <v>9342</v>
      </c>
      <c r="J259" t="s">
        <v>8930</v>
      </c>
      <c r="K259" t="s">
        <v>9061</v>
      </c>
      <c r="L259" t="s">
        <v>9058</v>
      </c>
      <c r="M259" t="s">
        <v>9253</v>
      </c>
      <c r="N259" s="180">
        <v>46252.534733796296</v>
      </c>
      <c r="O259" t="s">
        <v>9254</v>
      </c>
      <c r="P259" t="s">
        <v>8809</v>
      </c>
      <c r="Q259" t="s">
        <v>9054</v>
      </c>
    </row>
    <row r="260" spans="1:18" x14ac:dyDescent="0.25">
      <c r="A260" t="s">
        <v>9499</v>
      </c>
      <c r="B260" s="180">
        <v>46252.410416666666</v>
      </c>
      <c r="C260" s="296">
        <v>46252</v>
      </c>
      <c r="D260" s="297">
        <v>0.41041666666666665</v>
      </c>
      <c r="E260">
        <v>338</v>
      </c>
      <c r="F260" t="s">
        <v>195</v>
      </c>
      <c r="G260" t="s">
        <v>9068</v>
      </c>
      <c r="H260" s="101">
        <v>5.8</v>
      </c>
      <c r="I260" t="s">
        <v>9069</v>
      </c>
      <c r="J260" t="s">
        <v>8885</v>
      </c>
      <c r="K260" t="s">
        <v>9061</v>
      </c>
      <c r="L260" t="s">
        <v>9252</v>
      </c>
      <c r="M260" t="s">
        <v>9500</v>
      </c>
      <c r="N260" s="180">
        <v>46252.545532407406</v>
      </c>
      <c r="O260" t="s">
        <v>9501</v>
      </c>
      <c r="P260" t="s">
        <v>8809</v>
      </c>
      <c r="Q260" t="s">
        <v>9054</v>
      </c>
    </row>
    <row r="261" spans="1:18" x14ac:dyDescent="0.25">
      <c r="A261" t="s">
        <v>9502</v>
      </c>
      <c r="B261" s="180">
        <v>46252.409722222219</v>
      </c>
      <c r="C261" s="296">
        <v>46252</v>
      </c>
      <c r="D261" s="297">
        <v>0.40972222222222221</v>
      </c>
      <c r="E261">
        <v>20146</v>
      </c>
      <c r="F261" t="s">
        <v>116</v>
      </c>
      <c r="G261" t="s">
        <v>9055</v>
      </c>
      <c r="H261" s="101">
        <v>5.5</v>
      </c>
      <c r="I261" t="s">
        <v>9056</v>
      </c>
      <c r="J261" t="s">
        <v>8848</v>
      </c>
      <c r="K261" t="s">
        <v>9057</v>
      </c>
      <c r="L261" t="s">
        <v>9252</v>
      </c>
      <c r="M261" t="s">
        <v>9500</v>
      </c>
      <c r="N261" s="180">
        <v>46252.545532407406</v>
      </c>
      <c r="O261" t="s">
        <v>9501</v>
      </c>
      <c r="P261" t="s">
        <v>8809</v>
      </c>
      <c r="Q261" t="s">
        <v>9054</v>
      </c>
    </row>
    <row r="262" spans="1:18" x14ac:dyDescent="0.25">
      <c r="A262" t="s">
        <v>9505</v>
      </c>
      <c r="B262" s="180">
        <v>46251.831944444442</v>
      </c>
      <c r="C262" s="296">
        <v>46251</v>
      </c>
      <c r="D262" s="297">
        <v>0.83194444444444449</v>
      </c>
      <c r="E262">
        <v>20153</v>
      </c>
      <c r="F262" t="s">
        <v>121</v>
      </c>
      <c r="G262" t="s">
        <v>9093</v>
      </c>
      <c r="H262" s="101">
        <v>5.5</v>
      </c>
      <c r="I262" t="s">
        <v>9094</v>
      </c>
      <c r="J262" t="s">
        <v>8853</v>
      </c>
      <c r="K262" t="s">
        <v>9057</v>
      </c>
      <c r="M262" t="s">
        <v>9500</v>
      </c>
      <c r="N262" s="180">
        <v>46252.589004629626</v>
      </c>
      <c r="O262" t="s">
        <v>9506</v>
      </c>
      <c r="P262" t="s">
        <v>8809</v>
      </c>
      <c r="Q262" t="s">
        <v>9054</v>
      </c>
      <c r="R262" t="s">
        <v>9507</v>
      </c>
    </row>
    <row r="263" spans="1:18" x14ac:dyDescent="0.25">
      <c r="A263" t="s">
        <v>9508</v>
      </c>
      <c r="B263" s="180">
        <v>46251.467361111114</v>
      </c>
      <c r="C263" s="296">
        <v>46251</v>
      </c>
      <c r="D263" s="297">
        <v>0.46736111111111112</v>
      </c>
      <c r="E263">
        <v>20146</v>
      </c>
      <c r="F263" t="s">
        <v>116</v>
      </c>
      <c r="G263" t="s">
        <v>9055</v>
      </c>
      <c r="H263" s="101">
        <v>5.5</v>
      </c>
      <c r="I263" t="s">
        <v>9056</v>
      </c>
      <c r="J263" t="s">
        <v>8848</v>
      </c>
      <c r="K263" t="s">
        <v>9057</v>
      </c>
      <c r="M263" t="s">
        <v>9500</v>
      </c>
      <c r="N263" s="180">
        <v>46252.589004629626</v>
      </c>
      <c r="O263" t="s">
        <v>9506</v>
      </c>
      <c r="P263" t="s">
        <v>8809</v>
      </c>
      <c r="Q263" t="s">
        <v>9054</v>
      </c>
      <c r="R263" t="s">
        <v>9507</v>
      </c>
    </row>
    <row r="264" spans="1:18" x14ac:dyDescent="0.25">
      <c r="A264" t="s">
        <v>9509</v>
      </c>
      <c r="B264" s="180">
        <v>46251.008333333331</v>
      </c>
      <c r="C264" s="296">
        <v>46251</v>
      </c>
      <c r="D264" s="297">
        <v>8.3333333333333332E-3</v>
      </c>
      <c r="E264">
        <v>338</v>
      </c>
      <c r="F264" t="s">
        <v>195</v>
      </c>
      <c r="G264" t="s">
        <v>9068</v>
      </c>
      <c r="H264" s="101">
        <v>5.8</v>
      </c>
      <c r="I264" t="s">
        <v>9069</v>
      </c>
      <c r="J264" t="s">
        <v>8885</v>
      </c>
      <c r="K264" t="s">
        <v>9061</v>
      </c>
      <c r="M264" t="s">
        <v>9500</v>
      </c>
      <c r="N264" s="180">
        <v>46252.589004629626</v>
      </c>
      <c r="O264" t="s">
        <v>9506</v>
      </c>
      <c r="P264" t="s">
        <v>8809</v>
      </c>
      <c r="Q264" t="s">
        <v>9054</v>
      </c>
      <c r="R264" t="s">
        <v>9507</v>
      </c>
    </row>
    <row r="265" spans="1:18" x14ac:dyDescent="0.25">
      <c r="A265" t="s">
        <v>9510</v>
      </c>
      <c r="B265" s="180">
        <v>46250.947222222225</v>
      </c>
      <c r="C265" s="296">
        <v>46250</v>
      </c>
      <c r="D265" s="297">
        <v>0.94722222222222219</v>
      </c>
      <c r="E265">
        <v>2214</v>
      </c>
      <c r="F265" t="s">
        <v>157</v>
      </c>
      <c r="G265" t="s">
        <v>9289</v>
      </c>
      <c r="H265" s="101">
        <v>6.5</v>
      </c>
      <c r="I265" t="s">
        <v>9290</v>
      </c>
      <c r="J265" t="s">
        <v>8866</v>
      </c>
      <c r="K265" t="s">
        <v>9061</v>
      </c>
      <c r="M265" t="s">
        <v>9500</v>
      </c>
      <c r="N265" s="180">
        <v>46252.589004629626</v>
      </c>
      <c r="O265" t="s">
        <v>9506</v>
      </c>
      <c r="P265" t="s">
        <v>8809</v>
      </c>
      <c r="Q265" t="s">
        <v>9054</v>
      </c>
      <c r="R265" t="s">
        <v>9507</v>
      </c>
    </row>
    <row r="266" spans="1:18" x14ac:dyDescent="0.25">
      <c r="A266" t="s">
        <v>9511</v>
      </c>
      <c r="B266" s="180">
        <v>46250.688888888886</v>
      </c>
      <c r="C266" s="296">
        <v>46250</v>
      </c>
      <c r="D266" s="297">
        <v>0.68888888888888888</v>
      </c>
      <c r="E266">
        <v>20041</v>
      </c>
      <c r="F266" t="s">
        <v>114</v>
      </c>
      <c r="G266" t="s">
        <v>2720</v>
      </c>
      <c r="H266" s="101">
        <v>5.5</v>
      </c>
      <c r="I266" t="s">
        <v>9101</v>
      </c>
      <c r="J266" t="s">
        <v>8846</v>
      </c>
      <c r="K266" t="s">
        <v>9061</v>
      </c>
      <c r="M266" t="s">
        <v>9500</v>
      </c>
      <c r="N266" s="180">
        <v>46252.589004629626</v>
      </c>
      <c r="O266" t="s">
        <v>9506</v>
      </c>
      <c r="P266" t="s">
        <v>8809</v>
      </c>
      <c r="Q266" t="s">
        <v>9054</v>
      </c>
      <c r="R266" t="s">
        <v>9507</v>
      </c>
    </row>
    <row r="267" spans="1:18" x14ac:dyDescent="0.25">
      <c r="A267" t="s">
        <v>9512</v>
      </c>
      <c r="B267" s="180">
        <v>46249.456944444442</v>
      </c>
      <c r="C267" s="296">
        <v>46249</v>
      </c>
      <c r="D267" s="297">
        <v>0.45694444444444443</v>
      </c>
      <c r="E267">
        <v>20153</v>
      </c>
      <c r="F267" t="s">
        <v>121</v>
      </c>
      <c r="G267" t="s">
        <v>9093</v>
      </c>
      <c r="H267" s="101">
        <v>5.5</v>
      </c>
      <c r="I267" t="s">
        <v>9094</v>
      </c>
      <c r="J267" t="s">
        <v>8853</v>
      </c>
      <c r="K267" t="s">
        <v>9057</v>
      </c>
      <c r="M267" t="s">
        <v>9500</v>
      </c>
      <c r="N267" s="180">
        <v>46252.589004629626</v>
      </c>
      <c r="O267" t="s">
        <v>9506</v>
      </c>
      <c r="P267" t="s">
        <v>8809</v>
      </c>
      <c r="Q267" t="s">
        <v>9054</v>
      </c>
      <c r="R267" t="s">
        <v>9507</v>
      </c>
    </row>
    <row r="268" spans="1:18" x14ac:dyDescent="0.25">
      <c r="A268" t="s">
        <v>9513</v>
      </c>
      <c r="B268" s="180">
        <v>46248.867361111108</v>
      </c>
      <c r="C268" s="296">
        <v>46248</v>
      </c>
      <c r="D268" s="297">
        <v>0.86736111111111114</v>
      </c>
      <c r="E268">
        <v>395</v>
      </c>
      <c r="F268" t="s">
        <v>215</v>
      </c>
      <c r="G268" t="s">
        <v>9075</v>
      </c>
      <c r="H268" s="101">
        <v>6.8</v>
      </c>
      <c r="I268" t="s">
        <v>9076</v>
      </c>
      <c r="J268" t="s">
        <v>8894</v>
      </c>
      <c r="K268" t="s">
        <v>9061</v>
      </c>
      <c r="M268" t="s">
        <v>9500</v>
      </c>
      <c r="N268" s="180">
        <v>46252.589004629626</v>
      </c>
      <c r="O268" t="s">
        <v>9506</v>
      </c>
      <c r="P268" t="s">
        <v>8809</v>
      </c>
      <c r="Q268" t="s">
        <v>9054</v>
      </c>
      <c r="R268" t="s">
        <v>9507</v>
      </c>
    </row>
    <row r="269" spans="1:18" x14ac:dyDescent="0.25">
      <c r="A269" t="s">
        <v>9514</v>
      </c>
      <c r="B269" s="180">
        <v>46248.867361111108</v>
      </c>
      <c r="C269" s="296">
        <v>46248</v>
      </c>
      <c r="D269" s="297">
        <v>0.86736111111111114</v>
      </c>
      <c r="E269">
        <v>395</v>
      </c>
      <c r="F269" t="s">
        <v>215</v>
      </c>
      <c r="G269" t="s">
        <v>9075</v>
      </c>
      <c r="H269" s="101">
        <v>6.8</v>
      </c>
      <c r="I269" t="s">
        <v>9076</v>
      </c>
      <c r="J269" t="s">
        <v>8894</v>
      </c>
      <c r="K269" t="s">
        <v>9061</v>
      </c>
      <c r="M269" t="s">
        <v>9500</v>
      </c>
      <c r="N269" s="180">
        <v>46252.589004629626</v>
      </c>
      <c r="O269" t="s">
        <v>9506</v>
      </c>
      <c r="P269" t="s">
        <v>8809</v>
      </c>
      <c r="Q269" t="s">
        <v>9054</v>
      </c>
      <c r="R269" t="s">
        <v>9515</v>
      </c>
    </row>
    <row r="270" spans="1:18" x14ac:dyDescent="0.25">
      <c r="A270" t="s">
        <v>9516</v>
      </c>
      <c r="B270" s="180">
        <v>46248.867361111108</v>
      </c>
      <c r="C270" s="296">
        <v>46248</v>
      </c>
      <c r="D270" s="297">
        <v>0.86736111111111114</v>
      </c>
      <c r="E270">
        <v>395</v>
      </c>
      <c r="F270" t="s">
        <v>215</v>
      </c>
      <c r="G270" t="s">
        <v>9075</v>
      </c>
      <c r="H270" s="101">
        <v>6.8</v>
      </c>
      <c r="I270" t="s">
        <v>9076</v>
      </c>
      <c r="J270" t="s">
        <v>8894</v>
      </c>
      <c r="K270" t="s">
        <v>9061</v>
      </c>
      <c r="M270" t="s">
        <v>9500</v>
      </c>
      <c r="N270" s="180">
        <v>46252.589004629626</v>
      </c>
      <c r="O270" t="s">
        <v>9506</v>
      </c>
      <c r="P270" t="s">
        <v>8809</v>
      </c>
      <c r="Q270" t="s">
        <v>9054</v>
      </c>
      <c r="R270" t="s">
        <v>9517</v>
      </c>
    </row>
    <row r="271" spans="1:18" x14ac:dyDescent="0.25">
      <c r="A271" t="s">
        <v>9518</v>
      </c>
      <c r="B271" s="180">
        <v>46248.867361111108</v>
      </c>
      <c r="C271" s="296">
        <v>46248</v>
      </c>
      <c r="D271" s="297">
        <v>0.86736111111111114</v>
      </c>
      <c r="E271">
        <v>395</v>
      </c>
      <c r="F271" t="s">
        <v>215</v>
      </c>
      <c r="G271" t="s">
        <v>9075</v>
      </c>
      <c r="H271" s="101">
        <v>6.8</v>
      </c>
      <c r="I271" t="s">
        <v>9076</v>
      </c>
      <c r="J271" t="s">
        <v>8894</v>
      </c>
      <c r="K271" t="s">
        <v>9061</v>
      </c>
      <c r="M271" t="s">
        <v>9500</v>
      </c>
      <c r="N271" s="180">
        <v>46252.589004629626</v>
      </c>
      <c r="O271" t="s">
        <v>9506</v>
      </c>
      <c r="P271" t="s">
        <v>8809</v>
      </c>
      <c r="Q271" t="s">
        <v>9054</v>
      </c>
      <c r="R271" t="s">
        <v>9519</v>
      </c>
    </row>
    <row r="272" spans="1:18" x14ac:dyDescent="0.25">
      <c r="A272" t="s">
        <v>9520</v>
      </c>
      <c r="B272" s="180">
        <v>46248.265277777777</v>
      </c>
      <c r="C272" s="296">
        <v>46248</v>
      </c>
      <c r="D272" s="297">
        <v>0.26527777777777778</v>
      </c>
      <c r="E272">
        <v>20659</v>
      </c>
      <c r="F272" t="s">
        <v>131</v>
      </c>
      <c r="G272" t="s">
        <v>9070</v>
      </c>
      <c r="H272" s="101">
        <v>5.5</v>
      </c>
      <c r="I272" t="s">
        <v>9071</v>
      </c>
      <c r="J272" t="s">
        <v>8861</v>
      </c>
      <c r="K272" t="s">
        <v>9057</v>
      </c>
      <c r="M272" t="s">
        <v>9500</v>
      </c>
      <c r="N272" s="180">
        <v>46252.589004629626</v>
      </c>
      <c r="O272" t="s">
        <v>9506</v>
      </c>
      <c r="P272" t="s">
        <v>8809</v>
      </c>
      <c r="Q272" t="s">
        <v>9054</v>
      </c>
      <c r="R272" t="s">
        <v>9507</v>
      </c>
    </row>
    <row r="273" spans="1:18" x14ac:dyDescent="0.25">
      <c r="A273" t="s">
        <v>9521</v>
      </c>
      <c r="B273" s="180">
        <v>46248.265277777777</v>
      </c>
      <c r="C273" s="296">
        <v>46248</v>
      </c>
      <c r="D273" s="297">
        <v>0.26527777777777778</v>
      </c>
      <c r="E273">
        <v>20659</v>
      </c>
      <c r="F273" t="s">
        <v>131</v>
      </c>
      <c r="G273" t="s">
        <v>9070</v>
      </c>
      <c r="H273" s="101">
        <v>5.5</v>
      </c>
      <c r="I273" t="s">
        <v>9071</v>
      </c>
      <c r="J273" t="s">
        <v>8861</v>
      </c>
      <c r="K273" t="s">
        <v>9057</v>
      </c>
      <c r="M273" t="s">
        <v>9500</v>
      </c>
      <c r="N273" s="180">
        <v>46252.589004629626</v>
      </c>
      <c r="O273" t="s">
        <v>9506</v>
      </c>
      <c r="P273" t="s">
        <v>8809</v>
      </c>
      <c r="Q273" t="s">
        <v>9054</v>
      </c>
      <c r="R273" t="s">
        <v>9515</v>
      </c>
    </row>
    <row r="274" spans="1:18" x14ac:dyDescent="0.25">
      <c r="A274" t="s">
        <v>9522</v>
      </c>
      <c r="B274" s="180">
        <v>46248.265277777777</v>
      </c>
      <c r="C274" s="296">
        <v>46248</v>
      </c>
      <c r="D274" s="297">
        <v>0.26527777777777778</v>
      </c>
      <c r="E274">
        <v>20659</v>
      </c>
      <c r="F274" t="s">
        <v>131</v>
      </c>
      <c r="G274" t="s">
        <v>9070</v>
      </c>
      <c r="H274" s="101">
        <v>5.5</v>
      </c>
      <c r="I274" t="s">
        <v>9071</v>
      </c>
      <c r="J274" t="s">
        <v>8861</v>
      </c>
      <c r="K274" t="s">
        <v>9057</v>
      </c>
      <c r="M274" t="s">
        <v>9500</v>
      </c>
      <c r="N274" s="180">
        <v>46252.589004629626</v>
      </c>
      <c r="O274" t="s">
        <v>9506</v>
      </c>
      <c r="P274" t="s">
        <v>8809</v>
      </c>
      <c r="Q274" t="s">
        <v>9054</v>
      </c>
      <c r="R274" t="s">
        <v>9517</v>
      </c>
    </row>
    <row r="275" spans="1:18" x14ac:dyDescent="0.25">
      <c r="A275" t="s">
        <v>9523</v>
      </c>
      <c r="B275" s="180">
        <v>46248.008333333331</v>
      </c>
      <c r="C275" s="296">
        <v>46248</v>
      </c>
      <c r="D275" s="297">
        <v>8.3333333333333332E-3</v>
      </c>
      <c r="E275">
        <v>20152</v>
      </c>
      <c r="F275" t="s">
        <v>120</v>
      </c>
      <c r="G275" t="s">
        <v>9360</v>
      </c>
      <c r="H275" s="101">
        <v>5.5</v>
      </c>
      <c r="I275" t="s">
        <v>9361</v>
      </c>
      <c r="J275" t="s">
        <v>8852</v>
      </c>
      <c r="K275" t="s">
        <v>9057</v>
      </c>
      <c r="M275" t="s">
        <v>9500</v>
      </c>
      <c r="N275" s="180">
        <v>46252.589004629626</v>
      </c>
      <c r="O275" t="s">
        <v>9506</v>
      </c>
      <c r="P275" t="s">
        <v>8809</v>
      </c>
      <c r="Q275" t="s">
        <v>9054</v>
      </c>
      <c r="R275" t="s">
        <v>9507</v>
      </c>
    </row>
    <row r="276" spans="1:18" x14ac:dyDescent="0.25">
      <c r="A276" t="s">
        <v>9524</v>
      </c>
      <c r="B276" s="180">
        <v>46248.008333333331</v>
      </c>
      <c r="C276" s="296">
        <v>46248</v>
      </c>
      <c r="D276" s="297">
        <v>8.3333333333333332E-3</v>
      </c>
      <c r="E276">
        <v>20152</v>
      </c>
      <c r="F276" t="s">
        <v>120</v>
      </c>
      <c r="G276" t="s">
        <v>9360</v>
      </c>
      <c r="H276" s="101">
        <v>5.5</v>
      </c>
      <c r="I276" t="s">
        <v>9361</v>
      </c>
      <c r="J276" t="s">
        <v>8852</v>
      </c>
      <c r="K276" t="s">
        <v>9057</v>
      </c>
      <c r="M276" t="s">
        <v>9500</v>
      </c>
      <c r="N276" s="180">
        <v>46252.589004629626</v>
      </c>
      <c r="O276" t="s">
        <v>9506</v>
      </c>
      <c r="P276" t="s">
        <v>8809</v>
      </c>
      <c r="Q276" t="s">
        <v>9054</v>
      </c>
      <c r="R276" t="s">
        <v>9515</v>
      </c>
    </row>
    <row r="277" spans="1:18" x14ac:dyDescent="0.25">
      <c r="A277" t="s">
        <v>9525</v>
      </c>
      <c r="B277" s="180">
        <v>46246.852083333331</v>
      </c>
      <c r="C277" s="296">
        <v>46246</v>
      </c>
      <c r="D277" s="297">
        <v>0.8520833333333333</v>
      </c>
      <c r="E277">
        <v>21108</v>
      </c>
      <c r="F277" t="s">
        <v>140</v>
      </c>
      <c r="G277" t="s">
        <v>9079</v>
      </c>
      <c r="H277" s="101">
        <v>5</v>
      </c>
      <c r="I277" t="s">
        <v>9080</v>
      </c>
      <c r="J277" t="s">
        <v>8863</v>
      </c>
      <c r="K277" t="s">
        <v>9057</v>
      </c>
      <c r="M277" t="s">
        <v>9500</v>
      </c>
      <c r="N277" s="180">
        <v>46252.589004629626</v>
      </c>
      <c r="O277" t="s">
        <v>9506</v>
      </c>
      <c r="P277" t="s">
        <v>8809</v>
      </c>
      <c r="Q277" t="s">
        <v>9054</v>
      </c>
      <c r="R277" t="s">
        <v>9507</v>
      </c>
    </row>
    <row r="278" spans="1:18" x14ac:dyDescent="0.25">
      <c r="A278" t="s">
        <v>9526</v>
      </c>
      <c r="B278" s="180">
        <v>46246.658333333333</v>
      </c>
      <c r="C278" s="296">
        <v>46246</v>
      </c>
      <c r="D278" s="297">
        <v>0.65833333333333333</v>
      </c>
      <c r="E278">
        <v>2296</v>
      </c>
      <c r="F278" t="s">
        <v>160</v>
      </c>
      <c r="G278" t="s">
        <v>9375</v>
      </c>
      <c r="H278" s="101">
        <v>5.8</v>
      </c>
      <c r="I278" t="s">
        <v>9376</v>
      </c>
      <c r="J278" t="s">
        <v>8873</v>
      </c>
      <c r="K278" t="s">
        <v>9061</v>
      </c>
      <c r="M278" t="s">
        <v>9500</v>
      </c>
      <c r="N278" s="180">
        <v>46252.589004629626</v>
      </c>
      <c r="O278" t="s">
        <v>9506</v>
      </c>
      <c r="P278" t="s">
        <v>8809</v>
      </c>
      <c r="Q278" t="s">
        <v>9054</v>
      </c>
      <c r="R278" t="s">
        <v>9507</v>
      </c>
    </row>
    <row r="279" spans="1:18" x14ac:dyDescent="0.25">
      <c r="A279" t="s">
        <v>9527</v>
      </c>
      <c r="B279" s="180">
        <v>46246.658333333333</v>
      </c>
      <c r="C279" s="296">
        <v>46246</v>
      </c>
      <c r="D279" s="297">
        <v>0.65833333333333333</v>
      </c>
      <c r="E279">
        <v>2296</v>
      </c>
      <c r="F279" t="s">
        <v>160</v>
      </c>
      <c r="G279" t="s">
        <v>9375</v>
      </c>
      <c r="H279" s="101">
        <v>5.8</v>
      </c>
      <c r="I279" t="s">
        <v>9376</v>
      </c>
      <c r="J279" t="s">
        <v>8873</v>
      </c>
      <c r="K279" t="s">
        <v>9061</v>
      </c>
      <c r="M279" t="s">
        <v>9500</v>
      </c>
      <c r="N279" s="180">
        <v>46252.589004629626</v>
      </c>
      <c r="O279" t="s">
        <v>9506</v>
      </c>
      <c r="P279" t="s">
        <v>8809</v>
      </c>
      <c r="Q279" t="s">
        <v>9054</v>
      </c>
      <c r="R279" t="s">
        <v>9515</v>
      </c>
    </row>
    <row r="280" spans="1:18" x14ac:dyDescent="0.25">
      <c r="A280" t="s">
        <v>9528</v>
      </c>
      <c r="B280" s="180">
        <v>46245.864583333336</v>
      </c>
      <c r="C280" s="296">
        <v>46245</v>
      </c>
      <c r="D280" s="297">
        <v>0.86458333333333337</v>
      </c>
      <c r="E280">
        <v>536</v>
      </c>
      <c r="F280" t="s">
        <v>220</v>
      </c>
      <c r="G280" t="s">
        <v>9341</v>
      </c>
      <c r="H280" s="101">
        <v>5.5</v>
      </c>
      <c r="I280" t="s">
        <v>9342</v>
      </c>
      <c r="J280" t="s">
        <v>8930</v>
      </c>
      <c r="K280" t="s">
        <v>9061</v>
      </c>
      <c r="M280" t="s">
        <v>9500</v>
      </c>
      <c r="N280" s="180">
        <v>46252.589004629626</v>
      </c>
      <c r="O280" t="s">
        <v>9506</v>
      </c>
      <c r="P280" t="s">
        <v>8809</v>
      </c>
      <c r="Q280" t="s">
        <v>9054</v>
      </c>
      <c r="R280" t="s">
        <v>9507</v>
      </c>
    </row>
    <row r="281" spans="1:18" x14ac:dyDescent="0.25">
      <c r="A281" t="s">
        <v>9529</v>
      </c>
      <c r="B281" s="180">
        <v>46245.705555555556</v>
      </c>
      <c r="C281" s="296">
        <v>46245</v>
      </c>
      <c r="D281" s="297">
        <v>0.7055555555555556</v>
      </c>
      <c r="E281">
        <v>20151</v>
      </c>
      <c r="F281" t="s">
        <v>119</v>
      </c>
      <c r="G281" t="s">
        <v>9117</v>
      </c>
      <c r="H281" s="101">
        <v>5.5</v>
      </c>
      <c r="I281" t="s">
        <v>9118</v>
      </c>
      <c r="J281" t="s">
        <v>8851</v>
      </c>
      <c r="K281" t="s">
        <v>9057</v>
      </c>
      <c r="M281" t="s">
        <v>9500</v>
      </c>
      <c r="N281" s="180">
        <v>46252.589004629626</v>
      </c>
      <c r="O281" t="s">
        <v>9506</v>
      </c>
      <c r="P281" t="s">
        <v>8809</v>
      </c>
      <c r="Q281" t="s">
        <v>9054</v>
      </c>
      <c r="R281" t="s">
        <v>9507</v>
      </c>
    </row>
    <row r="282" spans="1:18" x14ac:dyDescent="0.25">
      <c r="A282" t="s">
        <v>9530</v>
      </c>
      <c r="B282" s="180">
        <v>46245.705555555556</v>
      </c>
      <c r="C282" s="296">
        <v>46245</v>
      </c>
      <c r="D282" s="297">
        <v>0.7055555555555556</v>
      </c>
      <c r="E282">
        <v>20151</v>
      </c>
      <c r="F282" t="s">
        <v>119</v>
      </c>
      <c r="G282" t="s">
        <v>9117</v>
      </c>
      <c r="H282" s="101">
        <v>5.5</v>
      </c>
      <c r="I282" t="s">
        <v>9118</v>
      </c>
      <c r="J282" t="s">
        <v>8851</v>
      </c>
      <c r="K282" t="s">
        <v>9057</v>
      </c>
      <c r="M282" t="s">
        <v>9500</v>
      </c>
      <c r="N282" s="180">
        <v>46252.589004629626</v>
      </c>
      <c r="O282" t="s">
        <v>9506</v>
      </c>
      <c r="P282" t="s">
        <v>8809</v>
      </c>
      <c r="Q282" t="s">
        <v>9054</v>
      </c>
      <c r="R282" t="s">
        <v>9515</v>
      </c>
    </row>
    <row r="283" spans="1:18" x14ac:dyDescent="0.25">
      <c r="A283" t="s">
        <v>9531</v>
      </c>
      <c r="B283" s="180">
        <v>46245.705555555556</v>
      </c>
      <c r="C283" s="296">
        <v>46245</v>
      </c>
      <c r="D283" s="297">
        <v>0.7055555555555556</v>
      </c>
      <c r="E283">
        <v>20151</v>
      </c>
      <c r="F283" t="s">
        <v>119</v>
      </c>
      <c r="G283" t="s">
        <v>9117</v>
      </c>
      <c r="H283" s="101">
        <v>5.5</v>
      </c>
      <c r="I283" t="s">
        <v>9118</v>
      </c>
      <c r="J283" t="s">
        <v>8851</v>
      </c>
      <c r="K283" t="s">
        <v>9057</v>
      </c>
      <c r="M283" t="s">
        <v>9500</v>
      </c>
      <c r="N283" s="180">
        <v>46252.589004629626</v>
      </c>
      <c r="O283" t="s">
        <v>9506</v>
      </c>
      <c r="P283" t="s">
        <v>8809</v>
      </c>
      <c r="Q283" t="s">
        <v>9054</v>
      </c>
      <c r="R283" t="s">
        <v>9517</v>
      </c>
    </row>
    <row r="284" spans="1:18" x14ac:dyDescent="0.25">
      <c r="A284" t="s">
        <v>9532</v>
      </c>
      <c r="B284" s="180">
        <v>46240.791666666664</v>
      </c>
      <c r="C284" s="296">
        <v>46240</v>
      </c>
      <c r="D284" s="297">
        <v>0.79166666666666663</v>
      </c>
      <c r="E284">
        <v>20153</v>
      </c>
      <c r="F284" t="s">
        <v>121</v>
      </c>
      <c r="G284" t="s">
        <v>9093</v>
      </c>
      <c r="H284" s="101">
        <v>5.5</v>
      </c>
      <c r="I284" t="s">
        <v>9094</v>
      </c>
      <c r="J284" t="s">
        <v>8853</v>
      </c>
      <c r="K284" t="s">
        <v>9057</v>
      </c>
      <c r="M284" t="s">
        <v>9500</v>
      </c>
      <c r="N284" s="180">
        <v>46252.589004629626</v>
      </c>
      <c r="O284" t="s">
        <v>9506</v>
      </c>
      <c r="P284" t="s">
        <v>8809</v>
      </c>
      <c r="Q284" t="s">
        <v>9054</v>
      </c>
      <c r="R284" t="s">
        <v>9507</v>
      </c>
    </row>
    <row r="285" spans="1:18" x14ac:dyDescent="0.25">
      <c r="A285" t="s">
        <v>9533</v>
      </c>
      <c r="B285" s="180">
        <v>46240.049305555556</v>
      </c>
      <c r="C285" s="296">
        <v>46240</v>
      </c>
      <c r="D285" s="297">
        <v>4.9305555555555554E-2</v>
      </c>
      <c r="E285">
        <v>21420</v>
      </c>
      <c r="F285" t="s">
        <v>150</v>
      </c>
      <c r="G285" t="s">
        <v>2305</v>
      </c>
      <c r="H285" s="101">
        <v>5.5</v>
      </c>
      <c r="I285" t="s">
        <v>9434</v>
      </c>
      <c r="J285" t="s">
        <v>8908</v>
      </c>
      <c r="K285" t="s">
        <v>9061</v>
      </c>
      <c r="M285" t="s">
        <v>9500</v>
      </c>
      <c r="N285" s="180">
        <v>46252.589004629626</v>
      </c>
      <c r="O285" t="s">
        <v>9506</v>
      </c>
      <c r="P285" t="s">
        <v>8809</v>
      </c>
      <c r="Q285" t="s">
        <v>9054</v>
      </c>
      <c r="R285" t="s">
        <v>9507</v>
      </c>
    </row>
    <row r="286" spans="1:18" x14ac:dyDescent="0.25">
      <c r="A286" t="s">
        <v>9534</v>
      </c>
      <c r="B286" s="180">
        <v>46240.049305555556</v>
      </c>
      <c r="C286" s="296">
        <v>46240</v>
      </c>
      <c r="D286" s="297">
        <v>4.9305555555555554E-2</v>
      </c>
      <c r="E286">
        <v>21420</v>
      </c>
      <c r="F286" t="s">
        <v>150</v>
      </c>
      <c r="G286" t="s">
        <v>2305</v>
      </c>
      <c r="H286" s="101">
        <v>5.5</v>
      </c>
      <c r="I286" t="s">
        <v>9434</v>
      </c>
      <c r="J286" t="s">
        <v>8908</v>
      </c>
      <c r="K286" t="s">
        <v>9061</v>
      </c>
      <c r="M286" t="s">
        <v>9500</v>
      </c>
      <c r="N286" s="180">
        <v>46252.589004629626</v>
      </c>
      <c r="O286" t="s">
        <v>9506</v>
      </c>
      <c r="P286" t="s">
        <v>8809</v>
      </c>
      <c r="Q286" t="s">
        <v>9054</v>
      </c>
      <c r="R286" t="s">
        <v>9515</v>
      </c>
    </row>
    <row r="287" spans="1:18" x14ac:dyDescent="0.25">
      <c r="A287" t="s">
        <v>9535</v>
      </c>
      <c r="B287" s="180">
        <v>46236.464583333334</v>
      </c>
      <c r="C287" s="296">
        <v>46236</v>
      </c>
      <c r="D287" s="297">
        <v>0.46458333333333335</v>
      </c>
      <c r="E287">
        <v>20153</v>
      </c>
      <c r="F287" t="s">
        <v>121</v>
      </c>
      <c r="G287" t="s">
        <v>9093</v>
      </c>
      <c r="H287" s="101">
        <v>5.5</v>
      </c>
      <c r="I287" t="s">
        <v>9094</v>
      </c>
      <c r="J287" t="s">
        <v>8853</v>
      </c>
      <c r="K287" t="s">
        <v>9057</v>
      </c>
      <c r="M287" t="s">
        <v>9500</v>
      </c>
      <c r="N287" s="180">
        <v>46252.589004629626</v>
      </c>
      <c r="O287" t="s">
        <v>9506</v>
      </c>
      <c r="P287" t="s">
        <v>8809</v>
      </c>
      <c r="Q287" t="s">
        <v>9054</v>
      </c>
      <c r="R287" t="s">
        <v>9507</v>
      </c>
    </row>
    <row r="288" spans="1:18" x14ac:dyDescent="0.25">
      <c r="A288" t="s">
        <v>9536</v>
      </c>
      <c r="B288" s="180">
        <v>46236.024305555555</v>
      </c>
      <c r="C288" s="296">
        <v>46236</v>
      </c>
      <c r="D288" s="297">
        <v>2.4305555555555556E-2</v>
      </c>
      <c r="E288">
        <v>536</v>
      </c>
      <c r="F288" t="s">
        <v>220</v>
      </c>
      <c r="G288" t="s">
        <v>9341</v>
      </c>
      <c r="H288" s="101">
        <v>5.5</v>
      </c>
      <c r="I288" t="s">
        <v>9342</v>
      </c>
      <c r="J288" t="s">
        <v>8930</v>
      </c>
      <c r="K288" t="s">
        <v>9061</v>
      </c>
      <c r="M288" t="s">
        <v>9500</v>
      </c>
      <c r="N288" s="180">
        <v>46252.589004629626</v>
      </c>
      <c r="O288" t="s">
        <v>9506</v>
      </c>
      <c r="P288" t="s">
        <v>8809</v>
      </c>
      <c r="Q288" t="s">
        <v>9054</v>
      </c>
      <c r="R288" t="s">
        <v>9507</v>
      </c>
    </row>
    <row r="289" spans="1:18" x14ac:dyDescent="0.25">
      <c r="A289" t="s">
        <v>9537</v>
      </c>
      <c r="B289" s="180">
        <v>46235.322222222225</v>
      </c>
      <c r="C289" s="296">
        <v>46235</v>
      </c>
      <c r="D289" s="297">
        <v>0.32222222222222224</v>
      </c>
      <c r="E289">
        <v>245</v>
      </c>
      <c r="F289" t="s">
        <v>164</v>
      </c>
      <c r="G289" t="s">
        <v>9328</v>
      </c>
      <c r="H289" s="101">
        <v>5.5</v>
      </c>
      <c r="I289" t="s">
        <v>9329</v>
      </c>
      <c r="J289" t="s">
        <v>8910</v>
      </c>
      <c r="K289" t="s">
        <v>9061</v>
      </c>
      <c r="M289" t="s">
        <v>9500</v>
      </c>
      <c r="N289" s="180">
        <v>46252.589004629626</v>
      </c>
      <c r="O289" t="s">
        <v>9506</v>
      </c>
      <c r="P289" t="s">
        <v>8809</v>
      </c>
      <c r="Q289" t="s">
        <v>9054</v>
      </c>
      <c r="R289" t="s">
        <v>9507</v>
      </c>
    </row>
    <row r="290" spans="1:18" x14ac:dyDescent="0.25">
      <c r="A290" t="s">
        <v>9538</v>
      </c>
      <c r="B290" s="180">
        <v>46233.904861111114</v>
      </c>
      <c r="C290" s="296">
        <v>46233</v>
      </c>
      <c r="D290" s="297">
        <v>0.90486111111111112</v>
      </c>
      <c r="E290">
        <v>21036</v>
      </c>
      <c r="F290" t="s">
        <v>138</v>
      </c>
      <c r="G290" t="s">
        <v>2515</v>
      </c>
      <c r="H290" s="101">
        <v>5.5</v>
      </c>
      <c r="I290" t="s">
        <v>9491</v>
      </c>
      <c r="J290" t="s">
        <v>8905</v>
      </c>
      <c r="K290" t="s">
        <v>9061</v>
      </c>
      <c r="M290" t="s">
        <v>9500</v>
      </c>
      <c r="N290" s="180">
        <v>46252.589004629626</v>
      </c>
      <c r="O290" t="s">
        <v>9506</v>
      </c>
      <c r="P290" t="s">
        <v>8809</v>
      </c>
      <c r="Q290" t="s">
        <v>9054</v>
      </c>
      <c r="R290" t="s">
        <v>9507</v>
      </c>
    </row>
    <row r="291" spans="1:18" x14ac:dyDescent="0.25">
      <c r="A291" t="s">
        <v>9539</v>
      </c>
      <c r="B291" s="180">
        <v>46228.054166666669</v>
      </c>
      <c r="C291" s="296">
        <v>46228</v>
      </c>
      <c r="D291" s="297">
        <v>5.4166666666666669E-2</v>
      </c>
      <c r="E291">
        <v>338</v>
      </c>
      <c r="F291" t="s">
        <v>195</v>
      </c>
      <c r="G291" t="s">
        <v>9068</v>
      </c>
      <c r="H291" s="101">
        <v>5.8</v>
      </c>
      <c r="I291" t="s">
        <v>9069</v>
      </c>
      <c r="J291" t="s">
        <v>8885</v>
      </c>
      <c r="K291" t="s">
        <v>9061</v>
      </c>
      <c r="M291" t="s">
        <v>9500</v>
      </c>
      <c r="N291" s="180">
        <v>46252.589004629626</v>
      </c>
      <c r="O291" t="s">
        <v>9506</v>
      </c>
      <c r="P291" t="s">
        <v>8809</v>
      </c>
      <c r="Q291" t="s">
        <v>9054</v>
      </c>
      <c r="R291" t="s">
        <v>9507</v>
      </c>
    </row>
    <row r="292" spans="1:18" x14ac:dyDescent="0.25">
      <c r="A292" t="s">
        <v>9540</v>
      </c>
      <c r="B292" s="180">
        <v>46222.935416666667</v>
      </c>
      <c r="C292" s="296">
        <v>46222</v>
      </c>
      <c r="D292" s="297">
        <v>0.93541666666666667</v>
      </c>
      <c r="E292">
        <v>134</v>
      </c>
      <c r="F292" t="s">
        <v>104</v>
      </c>
      <c r="G292" t="s">
        <v>9099</v>
      </c>
      <c r="H292" s="101">
        <v>5.8</v>
      </c>
      <c r="I292" t="s">
        <v>9100</v>
      </c>
      <c r="J292" t="s">
        <v>8838</v>
      </c>
      <c r="K292" t="s">
        <v>9061</v>
      </c>
      <c r="M292" t="s">
        <v>9500</v>
      </c>
      <c r="N292" s="180">
        <v>46252.589004629626</v>
      </c>
      <c r="O292" t="s">
        <v>9506</v>
      </c>
      <c r="P292" t="s">
        <v>8809</v>
      </c>
      <c r="Q292" t="s">
        <v>9054</v>
      </c>
      <c r="R292" t="s">
        <v>9507</v>
      </c>
    </row>
    <row r="293" spans="1:18" x14ac:dyDescent="0.25">
      <c r="A293" t="s">
        <v>9541</v>
      </c>
      <c r="B293" s="180">
        <v>46222.638888888891</v>
      </c>
      <c r="C293" s="296">
        <v>46222</v>
      </c>
      <c r="D293" s="297">
        <v>0.63888888888888884</v>
      </c>
      <c r="E293">
        <v>21108</v>
      </c>
      <c r="F293" t="s">
        <v>140</v>
      </c>
      <c r="G293" t="s">
        <v>9079</v>
      </c>
      <c r="H293" s="101">
        <v>5</v>
      </c>
      <c r="I293" t="s">
        <v>9080</v>
      </c>
      <c r="J293" t="s">
        <v>8863</v>
      </c>
      <c r="K293" t="s">
        <v>9057</v>
      </c>
      <c r="M293" t="s">
        <v>9500</v>
      </c>
      <c r="N293" s="180">
        <v>46252.589004629626</v>
      </c>
      <c r="O293" t="s">
        <v>9506</v>
      </c>
      <c r="P293" t="s">
        <v>8809</v>
      </c>
      <c r="Q293" t="s">
        <v>9054</v>
      </c>
      <c r="R293" t="s">
        <v>9507</v>
      </c>
    </row>
    <row r="294" spans="1:18" x14ac:dyDescent="0.25">
      <c r="A294" t="s">
        <v>9657</v>
      </c>
      <c r="B294" s="180">
        <v>46255.318055555559</v>
      </c>
      <c r="C294" s="296">
        <v>46255</v>
      </c>
      <c r="D294" s="297">
        <v>0.31805555555555554</v>
      </c>
      <c r="E294">
        <v>20659</v>
      </c>
      <c r="F294" t="s">
        <v>131</v>
      </c>
      <c r="G294" t="s">
        <v>9070</v>
      </c>
      <c r="H294" s="101">
        <v>5.5</v>
      </c>
      <c r="I294" t="s">
        <v>9071</v>
      </c>
      <c r="J294" t="s">
        <v>8861</v>
      </c>
      <c r="K294" t="s">
        <v>9057</v>
      </c>
      <c r="L294" t="s">
        <v>9058</v>
      </c>
      <c r="M294" t="s">
        <v>9658</v>
      </c>
      <c r="N294" s="180">
        <v>46255.462118055555</v>
      </c>
      <c r="O294" t="s">
        <v>9659</v>
      </c>
      <c r="P294" t="s">
        <v>8809</v>
      </c>
      <c r="Q294" t="s">
        <v>9054</v>
      </c>
      <c r="R294" t="s">
        <v>9660</v>
      </c>
    </row>
    <row r="295" spans="1:18" x14ac:dyDescent="0.25">
      <c r="A295" t="s">
        <v>9661</v>
      </c>
      <c r="B295" s="180">
        <v>46255.223611111112</v>
      </c>
      <c r="C295" s="296">
        <v>46255</v>
      </c>
      <c r="D295" s="297">
        <v>0.22361111111111112</v>
      </c>
      <c r="E295">
        <v>1783</v>
      </c>
      <c r="F295" t="s">
        <v>110</v>
      </c>
      <c r="G295" t="s">
        <v>9059</v>
      </c>
      <c r="H295" s="101">
        <v>5.8</v>
      </c>
      <c r="I295" t="s">
        <v>9060</v>
      </c>
      <c r="J295" t="s">
        <v>8843</v>
      </c>
      <c r="K295" t="s">
        <v>9061</v>
      </c>
      <c r="L295" t="s">
        <v>9058</v>
      </c>
      <c r="M295" t="s">
        <v>9658</v>
      </c>
      <c r="N295" s="180">
        <v>46255.462118055555</v>
      </c>
      <c r="O295" t="s">
        <v>9659</v>
      </c>
      <c r="P295" t="s">
        <v>8809</v>
      </c>
      <c r="Q295" t="s">
        <v>9054</v>
      </c>
      <c r="R295" t="s">
        <v>9660</v>
      </c>
    </row>
    <row r="296" spans="1:18" x14ac:dyDescent="0.25">
      <c r="A296" t="s">
        <v>9662</v>
      </c>
      <c r="B296" s="180">
        <v>46255.148611111108</v>
      </c>
      <c r="C296" s="296">
        <v>46255</v>
      </c>
      <c r="D296" s="297">
        <v>0.14861111111111111</v>
      </c>
      <c r="E296">
        <v>338</v>
      </c>
      <c r="F296" t="s">
        <v>195</v>
      </c>
      <c r="G296" t="s">
        <v>9068</v>
      </c>
      <c r="H296" s="101">
        <v>5.8</v>
      </c>
      <c r="I296" t="s">
        <v>9069</v>
      </c>
      <c r="J296" t="s">
        <v>8885</v>
      </c>
      <c r="K296" t="s">
        <v>9061</v>
      </c>
      <c r="L296" t="s">
        <v>9252</v>
      </c>
      <c r="M296" t="s">
        <v>9658</v>
      </c>
      <c r="N296" s="180">
        <v>46255.462118055555</v>
      </c>
      <c r="O296" t="s">
        <v>9659</v>
      </c>
      <c r="P296" t="s">
        <v>8809</v>
      </c>
      <c r="Q296" t="s">
        <v>9054</v>
      </c>
      <c r="R296" t="s">
        <v>9660</v>
      </c>
    </row>
    <row r="297" spans="1:18" x14ac:dyDescent="0.25">
      <c r="A297" t="s">
        <v>9663</v>
      </c>
      <c r="B297" s="180">
        <v>46255.071527777778</v>
      </c>
      <c r="C297" s="296">
        <v>46255</v>
      </c>
      <c r="D297" s="297">
        <v>7.1527777777777773E-2</v>
      </c>
      <c r="E297">
        <v>478</v>
      </c>
      <c r="F297" t="s">
        <v>219</v>
      </c>
      <c r="G297" t="s">
        <v>9097</v>
      </c>
      <c r="H297" s="101">
        <v>6.3</v>
      </c>
      <c r="I297" t="s">
        <v>9098</v>
      </c>
      <c r="J297" t="s">
        <v>8896</v>
      </c>
      <c r="K297" t="s">
        <v>9061</v>
      </c>
      <c r="L297" t="s">
        <v>9058</v>
      </c>
      <c r="M297" t="s">
        <v>9658</v>
      </c>
      <c r="N297" s="180">
        <v>46255.462118055555</v>
      </c>
      <c r="O297" t="s">
        <v>9659</v>
      </c>
      <c r="P297" t="s">
        <v>8809</v>
      </c>
      <c r="Q297" t="s">
        <v>9054</v>
      </c>
      <c r="R297" t="s">
        <v>9660</v>
      </c>
    </row>
    <row r="298" spans="1:18" x14ac:dyDescent="0.25">
      <c r="A298" t="s">
        <v>9664</v>
      </c>
      <c r="B298" s="180">
        <v>46255.070138888892</v>
      </c>
      <c r="C298" s="296">
        <v>46255</v>
      </c>
      <c r="D298" s="297">
        <v>7.013888888888889E-2</v>
      </c>
      <c r="E298">
        <v>259</v>
      </c>
      <c r="F298" t="s">
        <v>165</v>
      </c>
      <c r="G298" t="s">
        <v>9418</v>
      </c>
      <c r="H298" s="101">
        <v>6.5</v>
      </c>
      <c r="I298" t="s">
        <v>9419</v>
      </c>
      <c r="J298" t="s">
        <v>8911</v>
      </c>
      <c r="K298" t="s">
        <v>9061</v>
      </c>
      <c r="L298" t="s">
        <v>9252</v>
      </c>
      <c r="M298" t="s">
        <v>9658</v>
      </c>
      <c r="N298" s="180">
        <v>46255.462118055555</v>
      </c>
      <c r="O298" t="s">
        <v>9659</v>
      </c>
      <c r="P298" t="s">
        <v>8809</v>
      </c>
      <c r="Q298" t="s">
        <v>9054</v>
      </c>
      <c r="R298" t="s">
        <v>9660</v>
      </c>
    </row>
    <row r="299" spans="1:18" x14ac:dyDescent="0.25">
      <c r="A299" t="s">
        <v>9665</v>
      </c>
      <c r="B299" s="180">
        <v>46255.038194444445</v>
      </c>
      <c r="C299" s="296">
        <v>46255</v>
      </c>
      <c r="D299" s="297">
        <v>3.8194444444444448E-2</v>
      </c>
      <c r="E299">
        <v>20659</v>
      </c>
      <c r="F299" t="s">
        <v>131</v>
      </c>
      <c r="G299" t="s">
        <v>9070</v>
      </c>
      <c r="H299" s="101">
        <v>5.5</v>
      </c>
      <c r="I299" t="s">
        <v>9071</v>
      </c>
      <c r="J299" t="s">
        <v>8861</v>
      </c>
      <c r="K299" t="s">
        <v>9057</v>
      </c>
      <c r="L299" t="s">
        <v>9252</v>
      </c>
      <c r="M299" t="s">
        <v>9658</v>
      </c>
      <c r="N299" s="180">
        <v>46255.462118055555</v>
      </c>
      <c r="O299" t="s">
        <v>9659</v>
      </c>
      <c r="P299" t="s">
        <v>8809</v>
      </c>
      <c r="Q299" t="s">
        <v>9054</v>
      </c>
      <c r="R299" t="s">
        <v>9660</v>
      </c>
    </row>
    <row r="300" spans="1:18" x14ac:dyDescent="0.25">
      <c r="A300" t="s">
        <v>9666</v>
      </c>
      <c r="B300" s="180">
        <v>46255.020138888889</v>
      </c>
      <c r="C300" s="296">
        <v>46255</v>
      </c>
      <c r="D300" s="297">
        <v>2.013888888888889E-2</v>
      </c>
      <c r="E300">
        <v>9</v>
      </c>
      <c r="F300" t="s">
        <v>231</v>
      </c>
      <c r="G300" t="s">
        <v>9064</v>
      </c>
      <c r="H300" s="101">
        <v>6.8</v>
      </c>
      <c r="I300" t="s">
        <v>9065</v>
      </c>
      <c r="J300" t="s">
        <v>8899</v>
      </c>
      <c r="K300" t="s">
        <v>9061</v>
      </c>
      <c r="L300" t="s">
        <v>9058</v>
      </c>
      <c r="M300" t="s">
        <v>9658</v>
      </c>
      <c r="N300" s="180">
        <v>46255.462118055555</v>
      </c>
      <c r="O300" t="s">
        <v>9659</v>
      </c>
      <c r="P300" t="s">
        <v>8809</v>
      </c>
      <c r="Q300" t="s">
        <v>9054</v>
      </c>
      <c r="R300" t="s">
        <v>9660</v>
      </c>
    </row>
    <row r="301" spans="1:18" x14ac:dyDescent="0.25">
      <c r="A301" t="s">
        <v>9667</v>
      </c>
      <c r="B301" s="180">
        <v>46254.747916666667</v>
      </c>
      <c r="C301" s="296">
        <v>46254</v>
      </c>
      <c r="D301" s="297">
        <v>0.74791666666666667</v>
      </c>
      <c r="E301">
        <v>91</v>
      </c>
      <c r="F301" t="s">
        <v>232</v>
      </c>
      <c r="G301" t="s">
        <v>9250</v>
      </c>
      <c r="H301" s="101">
        <v>5.8</v>
      </c>
      <c r="I301" t="s">
        <v>9251</v>
      </c>
      <c r="J301" t="s">
        <v>8925</v>
      </c>
      <c r="K301" t="s">
        <v>9061</v>
      </c>
      <c r="L301" t="s">
        <v>9252</v>
      </c>
      <c r="M301" t="s">
        <v>9658</v>
      </c>
      <c r="N301" s="180">
        <v>46255.462118055555</v>
      </c>
      <c r="O301" t="s">
        <v>9659</v>
      </c>
      <c r="P301" t="s">
        <v>8809</v>
      </c>
      <c r="Q301" t="s">
        <v>9054</v>
      </c>
      <c r="R301" t="s">
        <v>9660</v>
      </c>
    </row>
    <row r="302" spans="1:18" x14ac:dyDescent="0.25">
      <c r="A302" t="s">
        <v>9668</v>
      </c>
      <c r="B302" s="180">
        <v>46254.7</v>
      </c>
      <c r="C302" s="296">
        <v>46254</v>
      </c>
      <c r="D302" s="297">
        <v>0.7</v>
      </c>
      <c r="E302">
        <v>96</v>
      </c>
      <c r="F302" t="s">
        <v>235</v>
      </c>
      <c r="G302" t="s">
        <v>9077</v>
      </c>
      <c r="H302" s="101">
        <v>5.8</v>
      </c>
      <c r="I302" t="s">
        <v>9078</v>
      </c>
      <c r="J302" t="s">
        <v>8900</v>
      </c>
      <c r="K302" t="s">
        <v>9061</v>
      </c>
      <c r="L302" t="s">
        <v>9252</v>
      </c>
      <c r="M302" t="s">
        <v>9658</v>
      </c>
      <c r="N302" s="180">
        <v>46255.462118055555</v>
      </c>
      <c r="O302" t="s">
        <v>9659</v>
      </c>
      <c r="P302" t="s">
        <v>8809</v>
      </c>
      <c r="Q302" t="s">
        <v>9054</v>
      </c>
      <c r="R302" t="s">
        <v>9660</v>
      </c>
    </row>
    <row r="303" spans="1:18" x14ac:dyDescent="0.25">
      <c r="A303" t="s">
        <v>9669</v>
      </c>
      <c r="B303" s="180">
        <v>46254.699305555558</v>
      </c>
      <c r="C303" s="296">
        <v>46254</v>
      </c>
      <c r="D303" s="297">
        <v>0.69930555555555551</v>
      </c>
      <c r="E303">
        <v>21420</v>
      </c>
      <c r="F303" t="s">
        <v>150</v>
      </c>
      <c r="G303" t="s">
        <v>2305</v>
      </c>
      <c r="H303" s="101">
        <v>5.5</v>
      </c>
      <c r="I303" t="s">
        <v>9434</v>
      </c>
      <c r="J303" t="s">
        <v>8908</v>
      </c>
      <c r="K303" t="s">
        <v>9061</v>
      </c>
      <c r="L303" t="s">
        <v>9252</v>
      </c>
      <c r="M303" t="s">
        <v>9658</v>
      </c>
      <c r="N303" s="180">
        <v>46255.462118055555</v>
      </c>
      <c r="O303" t="s">
        <v>9659</v>
      </c>
      <c r="P303" t="s">
        <v>8809</v>
      </c>
      <c r="Q303" t="s">
        <v>9054</v>
      </c>
      <c r="R303" t="s">
        <v>9660</v>
      </c>
    </row>
    <row r="304" spans="1:18" x14ac:dyDescent="0.25">
      <c r="A304" t="s">
        <v>9670</v>
      </c>
      <c r="B304" s="180">
        <v>46254.316666666666</v>
      </c>
      <c r="C304" s="296">
        <v>46254</v>
      </c>
      <c r="D304" s="297">
        <v>0.31666666666666665</v>
      </c>
      <c r="E304">
        <v>1783</v>
      </c>
      <c r="F304" t="s">
        <v>110</v>
      </c>
      <c r="G304" t="s">
        <v>9059</v>
      </c>
      <c r="H304" s="101">
        <v>5.8</v>
      </c>
      <c r="I304" t="s">
        <v>9060</v>
      </c>
      <c r="J304" t="s">
        <v>8843</v>
      </c>
      <c r="K304" t="s">
        <v>9061</v>
      </c>
      <c r="L304" t="s">
        <v>9058</v>
      </c>
      <c r="M304" t="s">
        <v>9658</v>
      </c>
      <c r="N304" s="180">
        <v>46255.462118055555</v>
      </c>
      <c r="O304" t="s">
        <v>9659</v>
      </c>
      <c r="P304" t="s">
        <v>8809</v>
      </c>
      <c r="Q304" t="s">
        <v>9054</v>
      </c>
      <c r="R304" t="s">
        <v>9660</v>
      </c>
    </row>
    <row r="305" spans="1:18" x14ac:dyDescent="0.25">
      <c r="A305" t="s">
        <v>9671</v>
      </c>
      <c r="B305" s="180">
        <v>46254.109722222223</v>
      </c>
      <c r="C305" s="296">
        <v>46254</v>
      </c>
      <c r="D305" s="297">
        <v>0.10972222222222222</v>
      </c>
      <c r="E305">
        <v>20659</v>
      </c>
      <c r="F305" t="s">
        <v>131</v>
      </c>
      <c r="G305" t="s">
        <v>9070</v>
      </c>
      <c r="H305" s="101">
        <v>5.5</v>
      </c>
      <c r="I305" t="s">
        <v>9071</v>
      </c>
      <c r="J305" t="s">
        <v>8861</v>
      </c>
      <c r="K305" t="s">
        <v>9057</v>
      </c>
      <c r="L305" t="s">
        <v>9058</v>
      </c>
      <c r="M305" t="s">
        <v>9658</v>
      </c>
      <c r="N305" s="180">
        <v>46255.462118055555</v>
      </c>
      <c r="O305" t="s">
        <v>9659</v>
      </c>
      <c r="P305" t="s">
        <v>8809</v>
      </c>
      <c r="Q305" t="s">
        <v>9054</v>
      </c>
      <c r="R305" t="s">
        <v>9660</v>
      </c>
    </row>
    <row r="306" spans="1:18" x14ac:dyDescent="0.25">
      <c r="A306" t="s">
        <v>9672</v>
      </c>
      <c r="B306" s="180">
        <v>46254.080555555556</v>
      </c>
      <c r="C306" s="296">
        <v>46254</v>
      </c>
      <c r="D306" s="297">
        <v>8.0555555555555561E-2</v>
      </c>
      <c r="E306">
        <v>2270</v>
      </c>
      <c r="F306" t="s">
        <v>159</v>
      </c>
      <c r="G306" t="s">
        <v>9481</v>
      </c>
      <c r="H306" s="101">
        <v>5.5</v>
      </c>
      <c r="I306" t="s">
        <v>9482</v>
      </c>
      <c r="J306" t="s">
        <v>8872</v>
      </c>
      <c r="K306" t="s">
        <v>9061</v>
      </c>
      <c r="L306" t="s">
        <v>9268</v>
      </c>
      <c r="M306" t="s">
        <v>9658</v>
      </c>
      <c r="N306" s="180">
        <v>46255.462118055555</v>
      </c>
      <c r="O306" t="s">
        <v>9659</v>
      </c>
      <c r="P306" t="s">
        <v>8809</v>
      </c>
      <c r="Q306" t="s">
        <v>9054</v>
      </c>
      <c r="R306" t="s">
        <v>9660</v>
      </c>
    </row>
    <row r="307" spans="1:18" x14ac:dyDescent="0.25">
      <c r="A307" t="s">
        <v>9673</v>
      </c>
      <c r="B307" s="180">
        <v>46254.080555555556</v>
      </c>
      <c r="C307" s="296">
        <v>46254</v>
      </c>
      <c r="D307" s="297">
        <v>8.0555555555555561E-2</v>
      </c>
      <c r="E307">
        <v>20648</v>
      </c>
      <c r="F307" t="s">
        <v>129</v>
      </c>
      <c r="G307" t="s">
        <v>9346</v>
      </c>
      <c r="H307" s="101">
        <v>5.5</v>
      </c>
      <c r="I307" t="s">
        <v>9347</v>
      </c>
      <c r="J307" t="s">
        <v>8859</v>
      </c>
      <c r="K307" t="s">
        <v>9061</v>
      </c>
      <c r="L307" t="s">
        <v>9268</v>
      </c>
      <c r="M307" t="s">
        <v>9658</v>
      </c>
      <c r="N307" s="180">
        <v>46255.462118055555</v>
      </c>
      <c r="O307" t="s">
        <v>9659</v>
      </c>
      <c r="P307" t="s">
        <v>8809</v>
      </c>
      <c r="Q307" t="s">
        <v>9054</v>
      </c>
      <c r="R307" t="s">
        <v>9660</v>
      </c>
    </row>
    <row r="308" spans="1:18" x14ac:dyDescent="0.25">
      <c r="A308" t="s">
        <v>9674</v>
      </c>
      <c r="B308" s="180">
        <v>46254.080555555556</v>
      </c>
      <c r="C308" s="296">
        <v>46254</v>
      </c>
      <c r="D308" s="297">
        <v>8.0555555555555561E-2</v>
      </c>
      <c r="E308">
        <v>20648</v>
      </c>
      <c r="F308" t="s">
        <v>129</v>
      </c>
      <c r="G308" t="s">
        <v>9346</v>
      </c>
      <c r="H308" s="101">
        <v>5.5</v>
      </c>
      <c r="I308" t="s">
        <v>9347</v>
      </c>
      <c r="J308" t="s">
        <v>8859</v>
      </c>
      <c r="K308" t="s">
        <v>9061</v>
      </c>
      <c r="L308" t="s">
        <v>9268</v>
      </c>
      <c r="M308" t="s">
        <v>9658</v>
      </c>
      <c r="N308" s="180">
        <v>46255.462118055555</v>
      </c>
      <c r="O308" t="s">
        <v>9659</v>
      </c>
      <c r="P308" t="s">
        <v>8809</v>
      </c>
      <c r="Q308" t="s">
        <v>9054</v>
      </c>
      <c r="R308" t="s">
        <v>9507</v>
      </c>
    </row>
    <row r="309" spans="1:18" x14ac:dyDescent="0.25">
      <c r="A309" t="s">
        <v>9675</v>
      </c>
      <c r="B309" s="180">
        <v>46254.073611111111</v>
      </c>
      <c r="C309" s="296">
        <v>46254</v>
      </c>
      <c r="D309" s="297">
        <v>7.3611111111111113E-2</v>
      </c>
      <c r="E309">
        <v>21459</v>
      </c>
      <c r="F309" t="s">
        <v>151</v>
      </c>
      <c r="G309" t="s">
        <v>2724</v>
      </c>
      <c r="H309" s="101">
        <v>5.5</v>
      </c>
      <c r="I309" t="s">
        <v>9676</v>
      </c>
      <c r="J309" t="s">
        <v>8868</v>
      </c>
      <c r="K309" t="s">
        <v>9061</v>
      </c>
      <c r="L309" t="s">
        <v>9252</v>
      </c>
      <c r="M309" t="s">
        <v>9658</v>
      </c>
      <c r="N309" s="180">
        <v>46255.462118055555</v>
      </c>
      <c r="O309" t="s">
        <v>9659</v>
      </c>
      <c r="P309" t="s">
        <v>8809</v>
      </c>
      <c r="Q309" t="s">
        <v>9054</v>
      </c>
      <c r="R309" t="s">
        <v>9660</v>
      </c>
    </row>
    <row r="310" spans="1:18" x14ac:dyDescent="0.25">
      <c r="A310" t="s">
        <v>9677</v>
      </c>
      <c r="B310" s="180">
        <v>46254.063194444447</v>
      </c>
      <c r="C310" s="296">
        <v>46254</v>
      </c>
      <c r="D310" s="297">
        <v>6.3194444444444442E-2</v>
      </c>
      <c r="E310">
        <v>20659</v>
      </c>
      <c r="F310" t="s">
        <v>131</v>
      </c>
      <c r="G310" t="s">
        <v>9070</v>
      </c>
      <c r="H310" s="101">
        <v>5.5</v>
      </c>
      <c r="I310" t="s">
        <v>9071</v>
      </c>
      <c r="J310" t="s">
        <v>8861</v>
      </c>
      <c r="K310" t="s">
        <v>9057</v>
      </c>
      <c r="L310" t="s">
        <v>9252</v>
      </c>
      <c r="M310" t="s">
        <v>9658</v>
      </c>
      <c r="N310" s="180">
        <v>46255.462118055555</v>
      </c>
      <c r="O310" t="s">
        <v>9659</v>
      </c>
      <c r="P310" t="s">
        <v>8809</v>
      </c>
      <c r="Q310" t="s">
        <v>9054</v>
      </c>
      <c r="R310" t="s">
        <v>9660</v>
      </c>
    </row>
    <row r="311" spans="1:18" x14ac:dyDescent="0.25">
      <c r="A311" t="s">
        <v>9678</v>
      </c>
      <c r="B311" s="180">
        <v>46254.061805555553</v>
      </c>
      <c r="C311" s="296">
        <v>46254</v>
      </c>
      <c r="D311" s="297">
        <v>6.1805555555555558E-2</v>
      </c>
      <c r="E311">
        <v>20659</v>
      </c>
      <c r="F311" t="s">
        <v>131</v>
      </c>
      <c r="G311" t="s">
        <v>9070</v>
      </c>
      <c r="H311" s="101">
        <v>5.5</v>
      </c>
      <c r="I311" t="s">
        <v>9071</v>
      </c>
      <c r="J311" t="s">
        <v>8861</v>
      </c>
      <c r="K311" t="s">
        <v>9057</v>
      </c>
      <c r="L311" t="s">
        <v>9252</v>
      </c>
      <c r="M311" t="s">
        <v>9658</v>
      </c>
      <c r="N311" s="180">
        <v>46255.462118055555</v>
      </c>
      <c r="O311" t="s">
        <v>9659</v>
      </c>
      <c r="P311" t="s">
        <v>8809</v>
      </c>
      <c r="Q311" t="s">
        <v>9054</v>
      </c>
      <c r="R311" t="s">
        <v>9660</v>
      </c>
    </row>
    <row r="312" spans="1:18" x14ac:dyDescent="0.25">
      <c r="A312" t="s">
        <v>9679</v>
      </c>
      <c r="B312" s="180">
        <v>46254.061805555553</v>
      </c>
      <c r="C312" s="296">
        <v>46254</v>
      </c>
      <c r="D312" s="297">
        <v>6.1805555555555558E-2</v>
      </c>
      <c r="E312">
        <v>20659</v>
      </c>
      <c r="F312" t="s">
        <v>131</v>
      </c>
      <c r="G312" t="s">
        <v>9070</v>
      </c>
      <c r="H312" s="101">
        <v>5.5</v>
      </c>
      <c r="I312" t="s">
        <v>9071</v>
      </c>
      <c r="J312" t="s">
        <v>8861</v>
      </c>
      <c r="K312" t="s">
        <v>9057</v>
      </c>
      <c r="L312" t="s">
        <v>9252</v>
      </c>
      <c r="M312" t="s">
        <v>9658</v>
      </c>
      <c r="N312" s="180">
        <v>46255.462118055555</v>
      </c>
      <c r="O312" t="s">
        <v>9659</v>
      </c>
      <c r="P312" t="s">
        <v>8809</v>
      </c>
      <c r="Q312" t="s">
        <v>9054</v>
      </c>
      <c r="R312" t="s">
        <v>9507</v>
      </c>
    </row>
    <row r="313" spans="1:18" x14ac:dyDescent="0.25">
      <c r="A313" t="s">
        <v>9680</v>
      </c>
      <c r="B313" s="180">
        <v>46253.890277777777</v>
      </c>
      <c r="C313" s="296">
        <v>46253</v>
      </c>
      <c r="D313" s="297">
        <v>0.89027777777777772</v>
      </c>
      <c r="E313">
        <v>1784</v>
      </c>
      <c r="F313" t="s">
        <v>111</v>
      </c>
      <c r="G313" t="s">
        <v>9085</v>
      </c>
      <c r="H313" s="101">
        <v>5.8</v>
      </c>
      <c r="I313" t="s">
        <v>9086</v>
      </c>
      <c r="J313" t="s">
        <v>8844</v>
      </c>
      <c r="K313" t="s">
        <v>9061</v>
      </c>
      <c r="L313" t="s">
        <v>9058</v>
      </c>
      <c r="M313" t="s">
        <v>9658</v>
      </c>
      <c r="N313" s="180">
        <v>46255.462118055555</v>
      </c>
      <c r="O313" t="s">
        <v>9659</v>
      </c>
      <c r="P313" t="s">
        <v>8809</v>
      </c>
      <c r="Q313" t="s">
        <v>9054</v>
      </c>
      <c r="R313" t="s">
        <v>9660</v>
      </c>
    </row>
    <row r="314" spans="1:18" x14ac:dyDescent="0.25">
      <c r="A314" t="s">
        <v>9681</v>
      </c>
      <c r="B314" s="180">
        <v>46253.825694444444</v>
      </c>
      <c r="C314" s="296">
        <v>46253</v>
      </c>
      <c r="D314" s="297">
        <v>0.8256944444444444</v>
      </c>
      <c r="E314">
        <v>3458</v>
      </c>
      <c r="F314" t="s">
        <v>199</v>
      </c>
      <c r="G314" t="s">
        <v>9442</v>
      </c>
      <c r="H314" s="101">
        <v>8.3000000000000007</v>
      </c>
      <c r="I314" t="s">
        <v>9443</v>
      </c>
      <c r="J314" t="s">
        <v>8888</v>
      </c>
      <c r="K314" t="s">
        <v>9267</v>
      </c>
      <c r="L314" t="s">
        <v>9252</v>
      </c>
      <c r="M314" t="s">
        <v>9658</v>
      </c>
      <c r="N314" s="180">
        <v>46255.462118055555</v>
      </c>
      <c r="O314" t="s">
        <v>9659</v>
      </c>
      <c r="P314" t="s">
        <v>8809</v>
      </c>
      <c r="Q314" t="s">
        <v>9054</v>
      </c>
      <c r="R314" t="s">
        <v>9660</v>
      </c>
    </row>
    <row r="315" spans="1:18" x14ac:dyDescent="0.25">
      <c r="A315" t="s">
        <v>9682</v>
      </c>
      <c r="B315" s="180">
        <v>46253.805555555555</v>
      </c>
      <c r="C315" s="296">
        <v>46253</v>
      </c>
      <c r="D315" s="297">
        <v>0.80555555555555558</v>
      </c>
      <c r="E315">
        <v>2860</v>
      </c>
      <c r="F315" t="s">
        <v>179</v>
      </c>
      <c r="G315" t="s">
        <v>9683</v>
      </c>
      <c r="H315" s="101">
        <v>5.5</v>
      </c>
      <c r="I315" t="s">
        <v>9684</v>
      </c>
      <c r="J315" t="s">
        <v>8882</v>
      </c>
      <c r="K315" t="s">
        <v>9061</v>
      </c>
      <c r="L315" t="s">
        <v>9058</v>
      </c>
      <c r="M315" t="s">
        <v>9658</v>
      </c>
      <c r="N315" s="180">
        <v>46255.462118055555</v>
      </c>
      <c r="O315" t="s">
        <v>9659</v>
      </c>
      <c r="P315" t="s">
        <v>8809</v>
      </c>
      <c r="Q315" t="s">
        <v>9054</v>
      </c>
      <c r="R315" t="s">
        <v>9660</v>
      </c>
    </row>
    <row r="316" spans="1:18" x14ac:dyDescent="0.25">
      <c r="A316" t="s">
        <v>9685</v>
      </c>
      <c r="B316" s="180">
        <v>46253.70208333333</v>
      </c>
      <c r="C316" s="296">
        <v>46253</v>
      </c>
      <c r="D316" s="297">
        <v>0.70208333333333328</v>
      </c>
      <c r="E316">
        <v>20154</v>
      </c>
      <c r="F316" t="s">
        <v>122</v>
      </c>
      <c r="G316" t="s">
        <v>9062</v>
      </c>
      <c r="H316" s="101">
        <v>5.5</v>
      </c>
      <c r="I316" t="s">
        <v>9063</v>
      </c>
      <c r="J316" t="s">
        <v>8854</v>
      </c>
      <c r="K316" t="s">
        <v>9057</v>
      </c>
      <c r="L316" t="s">
        <v>9058</v>
      </c>
      <c r="M316" t="s">
        <v>9658</v>
      </c>
      <c r="N316" s="180">
        <v>46255.462118055555</v>
      </c>
      <c r="O316" t="s">
        <v>9659</v>
      </c>
      <c r="P316" t="s">
        <v>8809</v>
      </c>
      <c r="Q316" t="s">
        <v>9054</v>
      </c>
      <c r="R316" t="s">
        <v>9660</v>
      </c>
    </row>
    <row r="317" spans="1:18" x14ac:dyDescent="0.25">
      <c r="A317" t="s">
        <v>9686</v>
      </c>
      <c r="B317" s="180">
        <v>46253.671527777777</v>
      </c>
      <c r="C317" s="296">
        <v>46253</v>
      </c>
      <c r="D317" s="297">
        <v>0.67152777777777772</v>
      </c>
      <c r="E317">
        <v>2270</v>
      </c>
      <c r="F317" t="s">
        <v>159</v>
      </c>
      <c r="G317" t="s">
        <v>9481</v>
      </c>
      <c r="H317" s="101">
        <v>5.5</v>
      </c>
      <c r="I317" t="s">
        <v>9482</v>
      </c>
      <c r="J317" t="s">
        <v>8872</v>
      </c>
      <c r="K317" t="s">
        <v>9061</v>
      </c>
      <c r="L317" t="s">
        <v>9058</v>
      </c>
      <c r="M317" t="s">
        <v>9658</v>
      </c>
      <c r="N317" s="180">
        <v>46255.462118055555</v>
      </c>
      <c r="O317" t="s">
        <v>9659</v>
      </c>
      <c r="P317" t="s">
        <v>8809</v>
      </c>
      <c r="Q317" t="s">
        <v>9054</v>
      </c>
      <c r="R317" t="s">
        <v>9660</v>
      </c>
    </row>
    <row r="318" spans="1:18" x14ac:dyDescent="0.25">
      <c r="A318" t="s">
        <v>9687</v>
      </c>
      <c r="B318" s="180">
        <v>46253.582638888889</v>
      </c>
      <c r="C318" s="296">
        <v>46253</v>
      </c>
      <c r="D318" s="297">
        <v>0.58263888888888893</v>
      </c>
      <c r="E318">
        <v>478</v>
      </c>
      <c r="F318" t="s">
        <v>219</v>
      </c>
      <c r="G318" t="s">
        <v>9097</v>
      </c>
      <c r="H318" s="101">
        <v>6.3</v>
      </c>
      <c r="I318" t="s">
        <v>9098</v>
      </c>
      <c r="J318" t="s">
        <v>8896</v>
      </c>
      <c r="K318" t="s">
        <v>9061</v>
      </c>
      <c r="L318" t="s">
        <v>9252</v>
      </c>
      <c r="M318" t="s">
        <v>9658</v>
      </c>
      <c r="N318" s="180">
        <v>46255.462118055555</v>
      </c>
      <c r="O318" t="s">
        <v>9659</v>
      </c>
      <c r="P318" t="s">
        <v>8809</v>
      </c>
      <c r="Q318" t="s">
        <v>9054</v>
      </c>
      <c r="R318" t="s">
        <v>9660</v>
      </c>
    </row>
    <row r="319" spans="1:18" x14ac:dyDescent="0.25">
      <c r="A319" t="s">
        <v>9688</v>
      </c>
      <c r="B319" s="180">
        <v>46253.507638888892</v>
      </c>
      <c r="C319" s="296">
        <v>46253</v>
      </c>
      <c r="D319" s="297">
        <v>0.50763888888888886</v>
      </c>
      <c r="E319">
        <v>536</v>
      </c>
      <c r="F319" t="s">
        <v>220</v>
      </c>
      <c r="G319" t="s">
        <v>9341</v>
      </c>
      <c r="H319" s="101">
        <v>5.5</v>
      </c>
      <c r="I319" t="s">
        <v>9342</v>
      </c>
      <c r="J319" t="s">
        <v>8930</v>
      </c>
      <c r="K319" t="s">
        <v>9061</v>
      </c>
      <c r="L319" t="s">
        <v>9058</v>
      </c>
      <c r="M319" t="s">
        <v>9658</v>
      </c>
      <c r="N319" s="180">
        <v>46255.462118055555</v>
      </c>
      <c r="O319" t="s">
        <v>9659</v>
      </c>
      <c r="P319" t="s">
        <v>8809</v>
      </c>
      <c r="Q319" t="s">
        <v>9054</v>
      </c>
      <c r="R319" t="s">
        <v>9660</v>
      </c>
    </row>
    <row r="320" spans="1:18" x14ac:dyDescent="0.25">
      <c r="A320" t="s">
        <v>9689</v>
      </c>
      <c r="B320" s="180">
        <v>46253.411805555559</v>
      </c>
      <c r="C320" s="296">
        <v>46253</v>
      </c>
      <c r="D320" s="297">
        <v>0.41180555555555554</v>
      </c>
      <c r="E320">
        <v>819</v>
      </c>
      <c r="F320" t="s">
        <v>230</v>
      </c>
      <c r="G320" t="s">
        <v>9690</v>
      </c>
      <c r="H320" s="101">
        <v>6.5</v>
      </c>
      <c r="I320" t="s">
        <v>9691</v>
      </c>
      <c r="J320" t="s">
        <v>8926</v>
      </c>
      <c r="K320" t="s">
        <v>9061</v>
      </c>
      <c r="L320" t="s">
        <v>9058</v>
      </c>
      <c r="M320" t="s">
        <v>9658</v>
      </c>
      <c r="N320" s="180">
        <v>46255.462118055555</v>
      </c>
      <c r="O320" t="s">
        <v>9659</v>
      </c>
      <c r="P320" t="s">
        <v>8809</v>
      </c>
      <c r="Q320" t="s">
        <v>9054</v>
      </c>
      <c r="R320" t="s">
        <v>9660</v>
      </c>
    </row>
    <row r="321" spans="1:18" x14ac:dyDescent="0.25">
      <c r="A321" t="s">
        <v>9692</v>
      </c>
      <c r="B321" s="180">
        <v>46253.404166666667</v>
      </c>
      <c r="C321" s="296">
        <v>46253</v>
      </c>
      <c r="D321" s="297">
        <v>0.40416666666666667</v>
      </c>
      <c r="E321">
        <v>632</v>
      </c>
      <c r="F321" t="s">
        <v>226</v>
      </c>
      <c r="G321" t="s">
        <v>9278</v>
      </c>
      <c r="H321" s="101">
        <v>5.8</v>
      </c>
      <c r="I321" t="s">
        <v>9279</v>
      </c>
      <c r="J321" t="s">
        <v>8928</v>
      </c>
      <c r="K321" t="s">
        <v>9061</v>
      </c>
      <c r="L321" t="s">
        <v>9268</v>
      </c>
      <c r="M321" t="s">
        <v>9658</v>
      </c>
      <c r="N321" s="180">
        <v>46255.462118055555</v>
      </c>
      <c r="O321" t="s">
        <v>9659</v>
      </c>
      <c r="P321" t="s">
        <v>8809</v>
      </c>
      <c r="Q321" t="s">
        <v>9054</v>
      </c>
      <c r="R321" t="s">
        <v>9660</v>
      </c>
    </row>
    <row r="322" spans="1:18" x14ac:dyDescent="0.25">
      <c r="A322" t="s">
        <v>9693</v>
      </c>
      <c r="B322" s="180">
        <v>46253.404166666667</v>
      </c>
      <c r="C322" s="296">
        <v>46253</v>
      </c>
      <c r="D322" s="297">
        <v>0.40416666666666667</v>
      </c>
      <c r="E322">
        <v>632</v>
      </c>
      <c r="F322" t="s">
        <v>226</v>
      </c>
      <c r="G322" t="s">
        <v>9278</v>
      </c>
      <c r="H322" s="101">
        <v>5.8</v>
      </c>
      <c r="I322" t="s">
        <v>9279</v>
      </c>
      <c r="J322" t="s">
        <v>8928</v>
      </c>
      <c r="K322" t="s">
        <v>9061</v>
      </c>
      <c r="L322" t="s">
        <v>9268</v>
      </c>
      <c r="M322" t="s">
        <v>9658</v>
      </c>
      <c r="N322" s="180">
        <v>46255.462118055555</v>
      </c>
      <c r="O322" t="s">
        <v>9659</v>
      </c>
      <c r="P322" t="s">
        <v>8809</v>
      </c>
      <c r="Q322" t="s">
        <v>9054</v>
      </c>
      <c r="R322" t="s">
        <v>9507</v>
      </c>
    </row>
    <row r="323" spans="1:18" x14ac:dyDescent="0.25">
      <c r="A323" t="s">
        <v>9694</v>
      </c>
      <c r="B323" s="180">
        <v>46253.40347222222</v>
      </c>
      <c r="C323" s="296">
        <v>46253</v>
      </c>
      <c r="D323" s="297">
        <v>0.40347222222222223</v>
      </c>
      <c r="E323">
        <v>9</v>
      </c>
      <c r="F323" t="s">
        <v>231</v>
      </c>
      <c r="G323" t="s">
        <v>9064</v>
      </c>
      <c r="H323" s="101">
        <v>6.8</v>
      </c>
      <c r="I323" t="s">
        <v>9065</v>
      </c>
      <c r="J323" t="s">
        <v>8899</v>
      </c>
      <c r="K323" t="s">
        <v>9061</v>
      </c>
      <c r="L323" t="s">
        <v>9252</v>
      </c>
      <c r="M323" t="s">
        <v>9658</v>
      </c>
      <c r="N323" s="180">
        <v>46255.462118055555</v>
      </c>
      <c r="O323" t="s">
        <v>9659</v>
      </c>
      <c r="P323" t="s">
        <v>8809</v>
      </c>
      <c r="Q323" t="s">
        <v>9054</v>
      </c>
      <c r="R323" t="s">
        <v>9660</v>
      </c>
    </row>
    <row r="324" spans="1:18" x14ac:dyDescent="0.25">
      <c r="A324" t="s">
        <v>9695</v>
      </c>
      <c r="B324" s="180">
        <v>46253.325694444444</v>
      </c>
      <c r="C324" s="296">
        <v>46253</v>
      </c>
      <c r="D324" s="297">
        <v>0.32569444444444445</v>
      </c>
      <c r="E324">
        <v>2214</v>
      </c>
      <c r="F324" t="s">
        <v>157</v>
      </c>
      <c r="G324" t="s">
        <v>9289</v>
      </c>
      <c r="H324" s="101">
        <v>6.5</v>
      </c>
      <c r="I324" t="s">
        <v>9290</v>
      </c>
      <c r="J324" t="s">
        <v>8866</v>
      </c>
      <c r="K324" t="s">
        <v>9061</v>
      </c>
      <c r="L324" t="s">
        <v>9058</v>
      </c>
      <c r="M324" t="s">
        <v>9658</v>
      </c>
      <c r="N324" s="180">
        <v>46255.462118055555</v>
      </c>
      <c r="O324" t="s">
        <v>9659</v>
      </c>
      <c r="P324" t="s">
        <v>8809</v>
      </c>
      <c r="Q324" t="s">
        <v>9054</v>
      </c>
      <c r="R324" t="s">
        <v>9660</v>
      </c>
    </row>
    <row r="325" spans="1:18" x14ac:dyDescent="0.25">
      <c r="A325" t="s">
        <v>9696</v>
      </c>
      <c r="B325" s="180">
        <v>46253.297222222223</v>
      </c>
      <c r="C325" s="296">
        <v>46253</v>
      </c>
      <c r="D325" s="297">
        <v>0.29722222222222222</v>
      </c>
      <c r="E325">
        <v>245</v>
      </c>
      <c r="F325" t="s">
        <v>164</v>
      </c>
      <c r="G325" t="s">
        <v>9328</v>
      </c>
      <c r="H325" s="101">
        <v>5.5</v>
      </c>
      <c r="I325" t="s">
        <v>9329</v>
      </c>
      <c r="J325" t="s">
        <v>8910</v>
      </c>
      <c r="K325" t="s">
        <v>9061</v>
      </c>
      <c r="L325" t="s">
        <v>9268</v>
      </c>
      <c r="M325" t="s">
        <v>9658</v>
      </c>
      <c r="N325" s="180">
        <v>46255.462118055555</v>
      </c>
      <c r="O325" t="s">
        <v>9659</v>
      </c>
      <c r="P325" t="s">
        <v>8809</v>
      </c>
      <c r="Q325" t="s">
        <v>9054</v>
      </c>
      <c r="R325" t="s">
        <v>9660</v>
      </c>
    </row>
    <row r="326" spans="1:18" x14ac:dyDescent="0.25">
      <c r="A326" t="s">
        <v>9697</v>
      </c>
      <c r="B326" s="180">
        <v>46253.049305555556</v>
      </c>
      <c r="C326" s="296">
        <v>46253</v>
      </c>
      <c r="D326" s="297">
        <v>4.9305555555555554E-2</v>
      </c>
      <c r="E326">
        <v>2065</v>
      </c>
      <c r="F326" t="s">
        <v>130</v>
      </c>
      <c r="G326" t="s">
        <v>9298</v>
      </c>
      <c r="H326" s="101">
        <v>5.8</v>
      </c>
      <c r="I326" t="s">
        <v>9299</v>
      </c>
      <c r="J326" t="s">
        <v>8860</v>
      </c>
      <c r="K326" t="s">
        <v>9061</v>
      </c>
      <c r="L326" t="s">
        <v>9252</v>
      </c>
      <c r="M326" t="s">
        <v>9658</v>
      </c>
      <c r="N326" s="180">
        <v>46255.462118055555</v>
      </c>
      <c r="O326" t="s">
        <v>9659</v>
      </c>
      <c r="P326" t="s">
        <v>8809</v>
      </c>
      <c r="Q326" t="s">
        <v>9054</v>
      </c>
      <c r="R326" t="s">
        <v>9660</v>
      </c>
    </row>
    <row r="327" spans="1:18" x14ac:dyDescent="0.25">
      <c r="A327" t="s">
        <v>9698</v>
      </c>
      <c r="B327" s="180">
        <v>46253.045138888891</v>
      </c>
      <c r="C327" s="296">
        <v>46253</v>
      </c>
      <c r="D327" s="297">
        <v>4.5138888888888888E-2</v>
      </c>
      <c r="E327">
        <v>338</v>
      </c>
      <c r="F327" t="s">
        <v>195</v>
      </c>
      <c r="G327" t="s">
        <v>9068</v>
      </c>
      <c r="H327" s="101">
        <v>5.8</v>
      </c>
      <c r="I327" t="s">
        <v>9069</v>
      </c>
      <c r="J327" t="s">
        <v>8885</v>
      </c>
      <c r="K327" t="s">
        <v>9061</v>
      </c>
      <c r="L327" t="s">
        <v>9058</v>
      </c>
      <c r="M327" t="s">
        <v>9658</v>
      </c>
      <c r="N327" s="180">
        <v>46255.462118055555</v>
      </c>
      <c r="O327" t="s">
        <v>9659</v>
      </c>
      <c r="P327" t="s">
        <v>8809</v>
      </c>
      <c r="Q327" t="s">
        <v>9054</v>
      </c>
      <c r="R327" t="s">
        <v>9660</v>
      </c>
    </row>
    <row r="328" spans="1:18" x14ac:dyDescent="0.25">
      <c r="A328" t="s">
        <v>9699</v>
      </c>
      <c r="B328" s="180">
        <v>46253.017361111109</v>
      </c>
      <c r="C328" s="296">
        <v>46253</v>
      </c>
      <c r="D328" s="297">
        <v>1.7361111111111112E-2</v>
      </c>
      <c r="E328">
        <v>1784</v>
      </c>
      <c r="F328" t="s">
        <v>111</v>
      </c>
      <c r="G328" t="s">
        <v>9085</v>
      </c>
      <c r="H328" s="101">
        <v>5.8</v>
      </c>
      <c r="I328" t="s">
        <v>9086</v>
      </c>
      <c r="J328" t="s">
        <v>8844</v>
      </c>
      <c r="K328" t="s">
        <v>9061</v>
      </c>
      <c r="L328" t="s">
        <v>9058</v>
      </c>
      <c r="M328" t="s">
        <v>9658</v>
      </c>
      <c r="N328" s="180">
        <v>46255.462118055555</v>
      </c>
      <c r="O328" t="s">
        <v>9659</v>
      </c>
      <c r="P328" t="s">
        <v>8809</v>
      </c>
      <c r="Q328" t="s">
        <v>9054</v>
      </c>
      <c r="R328" t="s">
        <v>9660</v>
      </c>
    </row>
    <row r="329" spans="1:18" x14ac:dyDescent="0.25">
      <c r="A329" t="s">
        <v>9700</v>
      </c>
      <c r="B329" s="180">
        <v>46253.007638888892</v>
      </c>
      <c r="C329" s="296">
        <v>46253</v>
      </c>
      <c r="D329" s="297">
        <v>7.6388888888888886E-3</v>
      </c>
      <c r="E329">
        <v>20146</v>
      </c>
      <c r="F329" t="s">
        <v>116</v>
      </c>
      <c r="G329" t="s">
        <v>9055</v>
      </c>
      <c r="H329" s="101">
        <v>5.5</v>
      </c>
      <c r="I329" t="s">
        <v>9056</v>
      </c>
      <c r="J329" t="s">
        <v>8848</v>
      </c>
      <c r="K329" t="s">
        <v>9057</v>
      </c>
      <c r="L329" t="s">
        <v>9252</v>
      </c>
      <c r="M329" t="s">
        <v>9658</v>
      </c>
      <c r="N329" s="180">
        <v>46255.462118055555</v>
      </c>
      <c r="O329" t="s">
        <v>9659</v>
      </c>
      <c r="P329" t="s">
        <v>8809</v>
      </c>
      <c r="Q329" t="s">
        <v>9054</v>
      </c>
      <c r="R329" t="s">
        <v>9660</v>
      </c>
    </row>
    <row r="330" spans="1:18" x14ac:dyDescent="0.25">
      <c r="A330" t="s">
        <v>9701</v>
      </c>
      <c r="B330" s="180">
        <v>46253.007638888892</v>
      </c>
      <c r="C330" s="296">
        <v>46253</v>
      </c>
      <c r="D330" s="297">
        <v>7.6388888888888886E-3</v>
      </c>
      <c r="E330">
        <v>338</v>
      </c>
      <c r="F330" t="s">
        <v>195</v>
      </c>
      <c r="G330" t="s">
        <v>9068</v>
      </c>
      <c r="H330" s="101">
        <v>5.8</v>
      </c>
      <c r="I330" t="s">
        <v>9069</v>
      </c>
      <c r="J330" t="s">
        <v>8885</v>
      </c>
      <c r="K330" t="s">
        <v>9061</v>
      </c>
      <c r="L330" t="s">
        <v>9252</v>
      </c>
      <c r="M330" t="s">
        <v>9658</v>
      </c>
      <c r="N330" s="180">
        <v>46255.462118055555</v>
      </c>
      <c r="O330" t="s">
        <v>9659</v>
      </c>
      <c r="P330" t="s">
        <v>8809</v>
      </c>
      <c r="Q330" t="s">
        <v>9054</v>
      </c>
      <c r="R330" t="s">
        <v>9660</v>
      </c>
    </row>
    <row r="331" spans="1:18" x14ac:dyDescent="0.25">
      <c r="A331" t="s">
        <v>9702</v>
      </c>
      <c r="B331" s="180">
        <v>46252.927083333336</v>
      </c>
      <c r="C331" s="296">
        <v>46252</v>
      </c>
      <c r="D331" s="297">
        <v>0.92708333333333337</v>
      </c>
      <c r="E331">
        <v>20154</v>
      </c>
      <c r="F331" t="s">
        <v>122</v>
      </c>
      <c r="G331" t="s">
        <v>9062</v>
      </c>
      <c r="H331" s="101">
        <v>5.5</v>
      </c>
      <c r="I331" t="s">
        <v>9063</v>
      </c>
      <c r="J331" t="s">
        <v>8854</v>
      </c>
      <c r="K331" t="s">
        <v>9057</v>
      </c>
      <c r="L331" t="s">
        <v>9252</v>
      </c>
      <c r="M331" t="s">
        <v>9658</v>
      </c>
      <c r="N331" s="180">
        <v>46255.462118055555</v>
      </c>
      <c r="O331" t="s">
        <v>9659</v>
      </c>
      <c r="P331" t="s">
        <v>8809</v>
      </c>
      <c r="Q331" t="s">
        <v>9054</v>
      </c>
      <c r="R331" t="s">
        <v>9660</v>
      </c>
    </row>
    <row r="332" spans="1:18" x14ac:dyDescent="0.25">
      <c r="A332" t="s">
        <v>9703</v>
      </c>
      <c r="B332" s="180">
        <v>46252.913888888892</v>
      </c>
      <c r="C332" s="296">
        <v>46252</v>
      </c>
      <c r="D332" s="297">
        <v>0.91388888888888886</v>
      </c>
      <c r="E332">
        <v>20659</v>
      </c>
      <c r="F332" t="s">
        <v>131</v>
      </c>
      <c r="G332" t="s">
        <v>9070</v>
      </c>
      <c r="H332" s="101">
        <v>5.5</v>
      </c>
      <c r="I332" t="s">
        <v>9071</v>
      </c>
      <c r="J332" t="s">
        <v>8861</v>
      </c>
      <c r="K332" t="s">
        <v>9057</v>
      </c>
      <c r="L332" t="s">
        <v>9252</v>
      </c>
      <c r="M332" t="s">
        <v>9658</v>
      </c>
      <c r="N332" s="180">
        <v>46255.462118055555</v>
      </c>
      <c r="O332" t="s">
        <v>9659</v>
      </c>
      <c r="P332" t="s">
        <v>8809</v>
      </c>
      <c r="Q332" t="s">
        <v>9054</v>
      </c>
      <c r="R332" t="s">
        <v>9660</v>
      </c>
    </row>
    <row r="333" spans="1:18" x14ac:dyDescent="0.25">
      <c r="A333" t="s">
        <v>9704</v>
      </c>
      <c r="B333" s="180">
        <v>46252.886111111111</v>
      </c>
      <c r="C333" s="296">
        <v>46252</v>
      </c>
      <c r="D333" s="297">
        <v>0.88611111111111107</v>
      </c>
      <c r="E333">
        <v>632</v>
      </c>
      <c r="F333" t="s">
        <v>226</v>
      </c>
      <c r="G333" t="s">
        <v>9278</v>
      </c>
      <c r="H333" s="101">
        <v>5.8</v>
      </c>
      <c r="I333" t="s">
        <v>9279</v>
      </c>
      <c r="J333" t="s">
        <v>8928</v>
      </c>
      <c r="K333" t="s">
        <v>9061</v>
      </c>
      <c r="L333" t="s">
        <v>9252</v>
      </c>
      <c r="M333" t="s">
        <v>9658</v>
      </c>
      <c r="N333" s="180">
        <v>46255.462118055555</v>
      </c>
      <c r="O333" t="s">
        <v>9659</v>
      </c>
      <c r="P333" t="s">
        <v>8809</v>
      </c>
      <c r="Q333" t="s">
        <v>9054</v>
      </c>
      <c r="R333" t="s">
        <v>9660</v>
      </c>
    </row>
    <row r="334" spans="1:18" x14ac:dyDescent="0.25">
      <c r="A334" t="s">
        <v>9705</v>
      </c>
      <c r="B334" s="180">
        <v>46252.741666666669</v>
      </c>
      <c r="C334" s="296">
        <v>46252</v>
      </c>
      <c r="D334" s="297">
        <v>0.7416666666666667</v>
      </c>
      <c r="E334">
        <v>1784</v>
      </c>
      <c r="F334" t="s">
        <v>111</v>
      </c>
      <c r="G334" t="s">
        <v>9085</v>
      </c>
      <c r="H334" s="101">
        <v>5.8</v>
      </c>
      <c r="I334" t="s">
        <v>9086</v>
      </c>
      <c r="J334" t="s">
        <v>8844</v>
      </c>
      <c r="K334" t="s">
        <v>9061</v>
      </c>
      <c r="L334" t="s">
        <v>9058</v>
      </c>
      <c r="M334" t="s">
        <v>9658</v>
      </c>
      <c r="N334" s="180">
        <v>46255.462118055555</v>
      </c>
      <c r="O334" t="s">
        <v>9659</v>
      </c>
      <c r="P334" t="s">
        <v>8809</v>
      </c>
      <c r="Q334" t="s">
        <v>9054</v>
      </c>
      <c r="R334" t="s">
        <v>9660</v>
      </c>
    </row>
    <row r="335" spans="1:18" x14ac:dyDescent="0.25">
      <c r="A335" t="s">
        <v>9706</v>
      </c>
      <c r="B335" s="180">
        <v>46252.718055555553</v>
      </c>
      <c r="C335" s="296">
        <v>46252</v>
      </c>
      <c r="D335" s="297">
        <v>0.71805555555555556</v>
      </c>
      <c r="E335">
        <v>21037</v>
      </c>
      <c r="F335" t="s">
        <v>139</v>
      </c>
      <c r="G335" t="s">
        <v>2510</v>
      </c>
      <c r="H335" s="101">
        <v>5.5</v>
      </c>
      <c r="I335" t="s">
        <v>9427</v>
      </c>
      <c r="J335" t="s">
        <v>8906</v>
      </c>
      <c r="K335" t="s">
        <v>9061</v>
      </c>
      <c r="L335" t="s">
        <v>9058</v>
      </c>
      <c r="M335" t="s">
        <v>9658</v>
      </c>
      <c r="N335" s="180">
        <v>46255.462118055555</v>
      </c>
      <c r="O335" t="s">
        <v>9659</v>
      </c>
      <c r="P335" t="s">
        <v>8809</v>
      </c>
      <c r="Q335" t="s">
        <v>9054</v>
      </c>
      <c r="R335" t="s">
        <v>9660</v>
      </c>
    </row>
    <row r="336" spans="1:18" x14ac:dyDescent="0.25">
      <c r="A336" t="s">
        <v>9707</v>
      </c>
      <c r="B336" s="180">
        <v>46252.694444444445</v>
      </c>
      <c r="C336" s="296">
        <v>46252</v>
      </c>
      <c r="D336" s="297">
        <v>0.69444444444444442</v>
      </c>
      <c r="E336">
        <v>2214</v>
      </c>
      <c r="F336" t="s">
        <v>157</v>
      </c>
      <c r="G336" t="s">
        <v>9289</v>
      </c>
      <c r="H336" s="101">
        <v>6.5</v>
      </c>
      <c r="I336" t="s">
        <v>9290</v>
      </c>
      <c r="J336" t="s">
        <v>8866</v>
      </c>
      <c r="K336" t="s">
        <v>9061</v>
      </c>
      <c r="L336" t="s">
        <v>9268</v>
      </c>
      <c r="M336" t="s">
        <v>9658</v>
      </c>
      <c r="N336" s="180">
        <v>46255.462118055555</v>
      </c>
      <c r="O336" t="s">
        <v>9659</v>
      </c>
      <c r="P336" t="s">
        <v>8809</v>
      </c>
      <c r="Q336" t="s">
        <v>9054</v>
      </c>
      <c r="R336" t="s">
        <v>9660</v>
      </c>
    </row>
    <row r="337" spans="1:18" x14ac:dyDescent="0.25">
      <c r="A337" t="s">
        <v>9708</v>
      </c>
      <c r="B337" s="180">
        <v>46252.572222222225</v>
      </c>
      <c r="C337" s="296">
        <v>46252</v>
      </c>
      <c r="D337" s="297">
        <v>0.57222222222222219</v>
      </c>
      <c r="E337">
        <v>632</v>
      </c>
      <c r="F337" t="s">
        <v>226</v>
      </c>
      <c r="G337" t="s">
        <v>9278</v>
      </c>
      <c r="H337" s="101">
        <v>5.8</v>
      </c>
      <c r="I337" t="s">
        <v>9279</v>
      </c>
      <c r="J337" t="s">
        <v>8928</v>
      </c>
      <c r="K337" t="s">
        <v>9061</v>
      </c>
      <c r="L337" t="s">
        <v>9058</v>
      </c>
      <c r="M337" t="s">
        <v>9658</v>
      </c>
      <c r="N337" s="180">
        <v>46255.462118055555</v>
      </c>
      <c r="O337" t="s">
        <v>9659</v>
      </c>
      <c r="P337" t="s">
        <v>8809</v>
      </c>
      <c r="Q337" t="s">
        <v>9054</v>
      </c>
      <c r="R337" t="s">
        <v>9660</v>
      </c>
    </row>
    <row r="338" spans="1:18" x14ac:dyDescent="0.25">
      <c r="A338" t="s">
        <v>9709</v>
      </c>
      <c r="B338" s="180">
        <v>46252.572222222225</v>
      </c>
      <c r="C338" s="296">
        <v>46252</v>
      </c>
      <c r="D338" s="297">
        <v>0.57222222222222219</v>
      </c>
      <c r="E338">
        <v>632</v>
      </c>
      <c r="F338" t="s">
        <v>226</v>
      </c>
      <c r="G338" t="s">
        <v>9278</v>
      </c>
      <c r="H338" s="101">
        <v>5.8</v>
      </c>
      <c r="I338" t="s">
        <v>9279</v>
      </c>
      <c r="J338" t="s">
        <v>8928</v>
      </c>
      <c r="K338" t="s">
        <v>9061</v>
      </c>
      <c r="L338" t="s">
        <v>9058</v>
      </c>
      <c r="M338" t="s">
        <v>9658</v>
      </c>
      <c r="N338" s="180">
        <v>46255.462118055555</v>
      </c>
      <c r="O338" t="s">
        <v>9659</v>
      </c>
      <c r="P338" t="s">
        <v>8809</v>
      </c>
      <c r="Q338" t="s">
        <v>9054</v>
      </c>
      <c r="R338" t="s">
        <v>9507</v>
      </c>
    </row>
    <row r="339" spans="1:18" x14ac:dyDescent="0.25">
      <c r="A339" t="s">
        <v>9715</v>
      </c>
      <c r="B339" s="180">
        <v>46256.4</v>
      </c>
      <c r="C339" s="296">
        <v>46256</v>
      </c>
      <c r="D339" s="297">
        <v>0.4</v>
      </c>
      <c r="E339">
        <v>91</v>
      </c>
      <c r="F339" t="s">
        <v>232</v>
      </c>
      <c r="G339" t="s">
        <v>9250</v>
      </c>
      <c r="H339" s="101">
        <v>5.8</v>
      </c>
      <c r="I339" t="s">
        <v>9251</v>
      </c>
      <c r="J339" t="s">
        <v>8925</v>
      </c>
      <c r="K339" t="s">
        <v>9061</v>
      </c>
      <c r="L339" t="s">
        <v>9058</v>
      </c>
      <c r="M339" t="s">
        <v>9716</v>
      </c>
      <c r="N339" s="180">
        <v>46256.439201388886</v>
      </c>
      <c r="O339" t="s">
        <v>9717</v>
      </c>
      <c r="P339" t="s">
        <v>8809</v>
      </c>
      <c r="Q339" t="s">
        <v>9054</v>
      </c>
      <c r="R339" t="s">
        <v>9660</v>
      </c>
    </row>
    <row r="340" spans="1:18" x14ac:dyDescent="0.25">
      <c r="A340" t="s">
        <v>9718</v>
      </c>
      <c r="B340" s="180">
        <v>46256.397222222222</v>
      </c>
      <c r="C340" s="296">
        <v>46256</v>
      </c>
      <c r="D340" s="297">
        <v>0.3972222222222222</v>
      </c>
      <c r="E340">
        <v>20150</v>
      </c>
      <c r="F340" t="s">
        <v>118</v>
      </c>
      <c r="G340" t="s">
        <v>9073</v>
      </c>
      <c r="H340" s="101">
        <v>5.5</v>
      </c>
      <c r="I340" t="s">
        <v>9074</v>
      </c>
      <c r="J340" t="s">
        <v>8850</v>
      </c>
      <c r="K340" t="s">
        <v>9057</v>
      </c>
      <c r="L340" t="s">
        <v>9268</v>
      </c>
      <c r="M340" t="s">
        <v>9716</v>
      </c>
      <c r="N340" s="180">
        <v>46256.439201388886</v>
      </c>
      <c r="O340" t="s">
        <v>9717</v>
      </c>
      <c r="P340" t="s">
        <v>8809</v>
      </c>
      <c r="Q340" t="s">
        <v>9054</v>
      </c>
      <c r="R340" t="s">
        <v>9660</v>
      </c>
    </row>
    <row r="341" spans="1:18" x14ac:dyDescent="0.25">
      <c r="A341" t="s">
        <v>9719</v>
      </c>
      <c r="B341" s="180">
        <v>46256.18472222222</v>
      </c>
      <c r="C341" s="296">
        <v>46256</v>
      </c>
      <c r="D341" s="297">
        <v>0.18472222222222223</v>
      </c>
      <c r="E341">
        <v>2981</v>
      </c>
      <c r="F341" t="s">
        <v>183</v>
      </c>
      <c r="G341" t="s">
        <v>9720</v>
      </c>
      <c r="H341" s="101">
        <v>5.5</v>
      </c>
      <c r="I341" t="s">
        <v>9721</v>
      </c>
      <c r="J341" t="s">
        <v>8883</v>
      </c>
      <c r="K341" t="s">
        <v>9061</v>
      </c>
      <c r="L341" t="s">
        <v>9252</v>
      </c>
      <c r="M341" t="s">
        <v>9716</v>
      </c>
      <c r="N341" s="180">
        <v>46256.439201388886</v>
      </c>
      <c r="O341" t="s">
        <v>9717</v>
      </c>
      <c r="P341" t="s">
        <v>8809</v>
      </c>
      <c r="Q341" t="s">
        <v>9054</v>
      </c>
      <c r="R341" t="s">
        <v>9660</v>
      </c>
    </row>
    <row r="342" spans="1:18" x14ac:dyDescent="0.25">
      <c r="A342" t="s">
        <v>9722</v>
      </c>
      <c r="B342" s="180">
        <v>46256.18472222222</v>
      </c>
      <c r="C342" s="296">
        <v>46256</v>
      </c>
      <c r="D342" s="297">
        <v>0.18472222222222223</v>
      </c>
      <c r="E342">
        <v>2981</v>
      </c>
      <c r="F342" t="s">
        <v>183</v>
      </c>
      <c r="G342" t="s">
        <v>9720</v>
      </c>
      <c r="H342" s="101">
        <v>5.5</v>
      </c>
      <c r="I342" t="s">
        <v>9721</v>
      </c>
      <c r="J342" t="s">
        <v>8883</v>
      </c>
      <c r="K342" t="s">
        <v>9061</v>
      </c>
      <c r="L342" t="s">
        <v>9252</v>
      </c>
      <c r="M342" t="s">
        <v>9716</v>
      </c>
      <c r="N342" s="180">
        <v>46256.439201388886</v>
      </c>
      <c r="O342" t="s">
        <v>9717</v>
      </c>
      <c r="P342" t="s">
        <v>8809</v>
      </c>
      <c r="Q342" t="s">
        <v>9054</v>
      </c>
      <c r="R342" t="s">
        <v>9507</v>
      </c>
    </row>
    <row r="343" spans="1:18" x14ac:dyDescent="0.25">
      <c r="A343" t="s">
        <v>9723</v>
      </c>
      <c r="B343" s="180">
        <v>46256.184027777781</v>
      </c>
      <c r="C343" s="296">
        <v>46256</v>
      </c>
      <c r="D343" s="297">
        <v>0.18402777777777779</v>
      </c>
      <c r="E343">
        <v>20148</v>
      </c>
      <c r="F343" t="s">
        <v>117</v>
      </c>
      <c r="G343" t="s">
        <v>9724</v>
      </c>
      <c r="H343" s="101">
        <v>5.5</v>
      </c>
      <c r="I343" t="s">
        <v>9725</v>
      </c>
      <c r="J343" t="s">
        <v>8849</v>
      </c>
      <c r="K343" t="s">
        <v>9057</v>
      </c>
      <c r="L343" t="s">
        <v>9252</v>
      </c>
      <c r="M343" t="s">
        <v>9716</v>
      </c>
      <c r="N343" s="180">
        <v>46256.439201388886</v>
      </c>
      <c r="O343" t="s">
        <v>9717</v>
      </c>
      <c r="P343" t="s">
        <v>8809</v>
      </c>
      <c r="Q343" t="s">
        <v>9054</v>
      </c>
      <c r="R343" t="s">
        <v>9660</v>
      </c>
    </row>
    <row r="344" spans="1:18" x14ac:dyDescent="0.25">
      <c r="A344" t="s">
        <v>9726</v>
      </c>
      <c r="B344" s="180">
        <v>46256.172222222223</v>
      </c>
      <c r="C344" s="296">
        <v>46256</v>
      </c>
      <c r="D344" s="297">
        <v>0.17222222222222222</v>
      </c>
      <c r="E344">
        <v>819</v>
      </c>
      <c r="F344" t="s">
        <v>230</v>
      </c>
      <c r="G344" t="s">
        <v>9690</v>
      </c>
      <c r="H344" s="101">
        <v>6.5</v>
      </c>
      <c r="I344" t="s">
        <v>9691</v>
      </c>
      <c r="J344" t="s">
        <v>8926</v>
      </c>
      <c r="K344" t="s">
        <v>9061</v>
      </c>
      <c r="L344" t="s">
        <v>9058</v>
      </c>
      <c r="M344" t="s">
        <v>9716</v>
      </c>
      <c r="N344" s="180">
        <v>46256.439201388886</v>
      </c>
      <c r="O344" t="s">
        <v>9717</v>
      </c>
      <c r="P344" t="s">
        <v>8809</v>
      </c>
      <c r="Q344" t="s">
        <v>9054</v>
      </c>
      <c r="R344" t="s">
        <v>9660</v>
      </c>
    </row>
    <row r="345" spans="1:18" x14ac:dyDescent="0.25">
      <c r="A345" t="s">
        <v>9727</v>
      </c>
      <c r="B345" s="180">
        <v>46256.162499999999</v>
      </c>
      <c r="C345" s="296">
        <v>46256</v>
      </c>
      <c r="D345" s="297">
        <v>0.16250000000000001</v>
      </c>
      <c r="E345">
        <v>478</v>
      </c>
      <c r="F345" t="s">
        <v>219</v>
      </c>
      <c r="G345" t="s">
        <v>9097</v>
      </c>
      <c r="H345" s="101">
        <v>6.3</v>
      </c>
      <c r="I345" t="s">
        <v>9098</v>
      </c>
      <c r="J345" t="s">
        <v>8896</v>
      </c>
      <c r="K345" t="s">
        <v>9061</v>
      </c>
      <c r="L345" t="s">
        <v>9058</v>
      </c>
      <c r="M345" t="s">
        <v>9716</v>
      </c>
      <c r="N345" s="180">
        <v>46256.439201388886</v>
      </c>
      <c r="O345" t="s">
        <v>9717</v>
      </c>
      <c r="P345" t="s">
        <v>8809</v>
      </c>
      <c r="Q345" t="s">
        <v>9054</v>
      </c>
      <c r="R345" t="s">
        <v>9660</v>
      </c>
    </row>
    <row r="346" spans="1:18" x14ac:dyDescent="0.25">
      <c r="A346" t="s">
        <v>9728</v>
      </c>
      <c r="B346" s="180">
        <v>46256.068749999999</v>
      </c>
      <c r="C346" s="296">
        <v>46256</v>
      </c>
      <c r="D346" s="297">
        <v>6.8750000000000006E-2</v>
      </c>
      <c r="E346">
        <v>632</v>
      </c>
      <c r="F346" t="s">
        <v>226</v>
      </c>
      <c r="G346" t="s">
        <v>9278</v>
      </c>
      <c r="H346" s="101">
        <v>5.8</v>
      </c>
      <c r="I346" t="s">
        <v>9279</v>
      </c>
      <c r="J346" t="s">
        <v>8928</v>
      </c>
      <c r="K346" t="s">
        <v>9061</v>
      </c>
      <c r="L346" t="s">
        <v>9058</v>
      </c>
      <c r="M346" t="s">
        <v>9716</v>
      </c>
      <c r="N346" s="180">
        <v>46256.439201388886</v>
      </c>
      <c r="O346" t="s">
        <v>9717</v>
      </c>
      <c r="P346" t="s">
        <v>8809</v>
      </c>
      <c r="Q346" t="s">
        <v>9054</v>
      </c>
      <c r="R346" t="s">
        <v>9660</v>
      </c>
    </row>
    <row r="347" spans="1:18" x14ac:dyDescent="0.25">
      <c r="A347" t="s">
        <v>9729</v>
      </c>
      <c r="B347" s="180">
        <v>46256.068055555559</v>
      </c>
      <c r="C347" s="296">
        <v>46256</v>
      </c>
      <c r="D347" s="297">
        <v>6.805555555555555E-2</v>
      </c>
      <c r="E347">
        <v>338</v>
      </c>
      <c r="F347" t="s">
        <v>195</v>
      </c>
      <c r="G347" t="s">
        <v>9068</v>
      </c>
      <c r="H347" s="101">
        <v>5.8</v>
      </c>
      <c r="I347" t="s">
        <v>9069</v>
      </c>
      <c r="J347" t="s">
        <v>8885</v>
      </c>
      <c r="K347" t="s">
        <v>9061</v>
      </c>
      <c r="L347" t="s">
        <v>9058</v>
      </c>
      <c r="M347" t="s">
        <v>9716</v>
      </c>
      <c r="N347" s="180">
        <v>46256.439201388886</v>
      </c>
      <c r="O347" t="s">
        <v>9717</v>
      </c>
      <c r="P347" t="s">
        <v>8809</v>
      </c>
      <c r="Q347" t="s">
        <v>9054</v>
      </c>
      <c r="R347" t="s">
        <v>9660</v>
      </c>
    </row>
    <row r="348" spans="1:18" x14ac:dyDescent="0.25">
      <c r="A348" t="s">
        <v>9730</v>
      </c>
      <c r="B348" s="180">
        <v>46256.056944444441</v>
      </c>
      <c r="C348" s="296">
        <v>46256</v>
      </c>
      <c r="D348" s="297">
        <v>5.6944444444444443E-2</v>
      </c>
      <c r="E348">
        <v>478</v>
      </c>
      <c r="F348" t="s">
        <v>219</v>
      </c>
      <c r="G348" t="s">
        <v>9097</v>
      </c>
      <c r="H348" s="101">
        <v>6.3</v>
      </c>
      <c r="I348" t="s">
        <v>9098</v>
      </c>
      <c r="J348" t="s">
        <v>8896</v>
      </c>
      <c r="K348" t="s">
        <v>9061</v>
      </c>
      <c r="L348" t="s">
        <v>9058</v>
      </c>
      <c r="M348" t="s">
        <v>9716</v>
      </c>
      <c r="N348" s="180">
        <v>46256.439201388886</v>
      </c>
      <c r="O348" t="s">
        <v>9717</v>
      </c>
      <c r="P348" t="s">
        <v>8809</v>
      </c>
      <c r="Q348" t="s">
        <v>9054</v>
      </c>
      <c r="R348" t="s">
        <v>9660</v>
      </c>
    </row>
    <row r="349" spans="1:18" x14ac:dyDescent="0.25">
      <c r="A349" t="s">
        <v>9731</v>
      </c>
      <c r="B349" s="180">
        <v>46256.056944444441</v>
      </c>
      <c r="C349" s="296">
        <v>46256</v>
      </c>
      <c r="D349" s="297">
        <v>5.6944444444444443E-2</v>
      </c>
      <c r="E349">
        <v>478</v>
      </c>
      <c r="F349" t="s">
        <v>219</v>
      </c>
      <c r="G349" t="s">
        <v>9097</v>
      </c>
      <c r="H349" s="101">
        <v>6.3</v>
      </c>
      <c r="I349" t="s">
        <v>9098</v>
      </c>
      <c r="J349" t="s">
        <v>8896</v>
      </c>
      <c r="K349" t="s">
        <v>9061</v>
      </c>
      <c r="L349" t="s">
        <v>9058</v>
      </c>
      <c r="M349" t="s">
        <v>9716</v>
      </c>
      <c r="N349" s="180">
        <v>46256.439201388886</v>
      </c>
      <c r="O349" t="s">
        <v>9717</v>
      </c>
      <c r="P349" t="s">
        <v>8809</v>
      </c>
      <c r="Q349" t="s">
        <v>9054</v>
      </c>
      <c r="R349" t="s">
        <v>9507</v>
      </c>
    </row>
    <row r="350" spans="1:18" x14ac:dyDescent="0.25">
      <c r="A350" t="s">
        <v>9732</v>
      </c>
      <c r="B350" s="180">
        <v>46256.053472222222</v>
      </c>
      <c r="C350" s="296">
        <v>46256</v>
      </c>
      <c r="D350" s="297">
        <v>5.347222222222222E-2</v>
      </c>
      <c r="E350">
        <v>20659</v>
      </c>
      <c r="F350" t="s">
        <v>131</v>
      </c>
      <c r="G350" t="s">
        <v>9070</v>
      </c>
      <c r="H350" s="101">
        <v>5.5</v>
      </c>
      <c r="I350" t="s">
        <v>9071</v>
      </c>
      <c r="J350" t="s">
        <v>8861</v>
      </c>
      <c r="K350" t="s">
        <v>9057</v>
      </c>
      <c r="L350" t="s">
        <v>9058</v>
      </c>
      <c r="M350" t="s">
        <v>9716</v>
      </c>
      <c r="N350" s="180">
        <v>46256.439201388886</v>
      </c>
      <c r="O350" t="s">
        <v>9717</v>
      </c>
      <c r="P350" t="s">
        <v>8809</v>
      </c>
      <c r="Q350" t="s">
        <v>9054</v>
      </c>
      <c r="R350" t="s">
        <v>9660</v>
      </c>
    </row>
    <row r="351" spans="1:18" x14ac:dyDescent="0.25">
      <c r="A351" t="s">
        <v>9733</v>
      </c>
      <c r="B351" s="180">
        <v>46256.012499999997</v>
      </c>
      <c r="C351" s="296">
        <v>46256</v>
      </c>
      <c r="D351" s="297">
        <v>1.2500000000000001E-2</v>
      </c>
      <c r="E351">
        <v>618</v>
      </c>
      <c r="F351" t="s">
        <v>225</v>
      </c>
      <c r="G351" t="s">
        <v>9102</v>
      </c>
      <c r="H351" s="101">
        <v>6.3</v>
      </c>
      <c r="I351" t="s">
        <v>9103</v>
      </c>
      <c r="J351" t="s">
        <v>8897</v>
      </c>
      <c r="K351" t="s">
        <v>9061</v>
      </c>
      <c r="L351" t="s">
        <v>9268</v>
      </c>
      <c r="M351" t="s">
        <v>9716</v>
      </c>
      <c r="N351" s="180">
        <v>46256.439201388886</v>
      </c>
      <c r="O351" t="s">
        <v>9717</v>
      </c>
      <c r="P351" t="s">
        <v>8809</v>
      </c>
      <c r="Q351" t="s">
        <v>9054</v>
      </c>
      <c r="R351" t="s">
        <v>9660</v>
      </c>
    </row>
    <row r="352" spans="1:18" x14ac:dyDescent="0.25">
      <c r="A352" t="s">
        <v>9734</v>
      </c>
      <c r="B352" s="180">
        <v>46256.011805555558</v>
      </c>
      <c r="C352" s="296">
        <v>46256</v>
      </c>
      <c r="D352" s="297">
        <v>1.1805555555555555E-2</v>
      </c>
      <c r="E352">
        <v>2214</v>
      </c>
      <c r="F352" t="s">
        <v>157</v>
      </c>
      <c r="G352" t="s">
        <v>9289</v>
      </c>
      <c r="H352" s="101">
        <v>6.5</v>
      </c>
      <c r="I352" t="s">
        <v>9290</v>
      </c>
      <c r="J352" t="s">
        <v>8866</v>
      </c>
      <c r="K352" t="s">
        <v>9061</v>
      </c>
      <c r="L352" t="s">
        <v>9252</v>
      </c>
      <c r="M352" t="s">
        <v>9716</v>
      </c>
      <c r="N352" s="180">
        <v>46256.439201388886</v>
      </c>
      <c r="O352" t="s">
        <v>9717</v>
      </c>
      <c r="P352" t="s">
        <v>8809</v>
      </c>
      <c r="Q352" t="s">
        <v>9054</v>
      </c>
      <c r="R352" t="s">
        <v>9660</v>
      </c>
    </row>
    <row r="353" spans="1:18" x14ac:dyDescent="0.25">
      <c r="A353" t="s">
        <v>9735</v>
      </c>
      <c r="B353" s="180">
        <v>46256.011111111111</v>
      </c>
      <c r="C353" s="296">
        <v>46256</v>
      </c>
      <c r="D353" s="297">
        <v>1.1111111111111112E-2</v>
      </c>
      <c r="E353">
        <v>2065</v>
      </c>
      <c r="F353" t="s">
        <v>130</v>
      </c>
      <c r="G353" t="s">
        <v>9298</v>
      </c>
      <c r="H353" s="101">
        <v>5.8</v>
      </c>
      <c r="I353" t="s">
        <v>9299</v>
      </c>
      <c r="J353" t="s">
        <v>8860</v>
      </c>
      <c r="K353" t="s">
        <v>9061</v>
      </c>
      <c r="L353" t="s">
        <v>9252</v>
      </c>
      <c r="M353" t="s">
        <v>9716</v>
      </c>
      <c r="N353" s="180">
        <v>46256.439201388886</v>
      </c>
      <c r="O353" t="s">
        <v>9717</v>
      </c>
      <c r="P353" t="s">
        <v>8809</v>
      </c>
      <c r="Q353" t="s">
        <v>9054</v>
      </c>
      <c r="R353" t="s">
        <v>9660</v>
      </c>
    </row>
    <row r="354" spans="1:18" x14ac:dyDescent="0.25">
      <c r="A354" t="s">
        <v>9736</v>
      </c>
      <c r="B354" s="180">
        <v>46256.006249999999</v>
      </c>
      <c r="C354" s="296">
        <v>46256</v>
      </c>
      <c r="D354" s="297">
        <v>6.2500000000000003E-3</v>
      </c>
      <c r="E354">
        <v>20150</v>
      </c>
      <c r="F354" t="s">
        <v>118</v>
      </c>
      <c r="G354" t="s">
        <v>9073</v>
      </c>
      <c r="H354" s="101">
        <v>5.5</v>
      </c>
      <c r="I354" t="s">
        <v>9074</v>
      </c>
      <c r="J354" t="s">
        <v>8850</v>
      </c>
      <c r="K354" t="s">
        <v>9057</v>
      </c>
      <c r="L354" t="s">
        <v>9058</v>
      </c>
      <c r="M354" t="s">
        <v>9716</v>
      </c>
      <c r="N354" s="180">
        <v>46256.439201388886</v>
      </c>
      <c r="O354" t="s">
        <v>9717</v>
      </c>
      <c r="P354" t="s">
        <v>8809</v>
      </c>
      <c r="Q354" t="s">
        <v>9054</v>
      </c>
      <c r="R354" t="s">
        <v>9660</v>
      </c>
    </row>
    <row r="355" spans="1:18" x14ac:dyDescent="0.25">
      <c r="A355" t="s">
        <v>9737</v>
      </c>
      <c r="B355" s="180">
        <v>46256.00277777778</v>
      </c>
      <c r="C355" s="296">
        <v>46256</v>
      </c>
      <c r="D355" s="297">
        <v>2.7777777777777779E-3</v>
      </c>
      <c r="E355">
        <v>21232</v>
      </c>
      <c r="F355" t="s">
        <v>144</v>
      </c>
      <c r="G355" t="s">
        <v>9087</v>
      </c>
      <c r="H355" s="101">
        <v>5</v>
      </c>
      <c r="I355" t="s">
        <v>9088</v>
      </c>
      <c r="J355" t="s">
        <v>8865</v>
      </c>
      <c r="K355" t="s">
        <v>9057</v>
      </c>
      <c r="L355" t="s">
        <v>9058</v>
      </c>
      <c r="M355" t="s">
        <v>9716</v>
      </c>
      <c r="N355" s="180">
        <v>46256.439201388886</v>
      </c>
      <c r="O355" t="s">
        <v>9717</v>
      </c>
      <c r="P355" t="s">
        <v>8809</v>
      </c>
      <c r="Q355" t="s">
        <v>9054</v>
      </c>
      <c r="R355" t="s">
        <v>9660</v>
      </c>
    </row>
    <row r="356" spans="1:18" x14ac:dyDescent="0.25">
      <c r="A356" t="s">
        <v>9738</v>
      </c>
      <c r="B356" s="180">
        <v>46256.00277777778</v>
      </c>
      <c r="C356" s="296">
        <v>46256</v>
      </c>
      <c r="D356" s="297">
        <v>2.7777777777777779E-3</v>
      </c>
      <c r="E356">
        <v>21232</v>
      </c>
      <c r="F356" t="s">
        <v>144</v>
      </c>
      <c r="G356" t="s">
        <v>9087</v>
      </c>
      <c r="H356" s="101">
        <v>5</v>
      </c>
      <c r="I356" t="s">
        <v>9088</v>
      </c>
      <c r="J356" t="s">
        <v>8865</v>
      </c>
      <c r="K356" t="s">
        <v>9057</v>
      </c>
      <c r="L356" t="s">
        <v>9058</v>
      </c>
      <c r="M356" t="s">
        <v>9716</v>
      </c>
      <c r="N356" s="180">
        <v>46256.439201388886</v>
      </c>
      <c r="O356" t="s">
        <v>9717</v>
      </c>
      <c r="P356" t="s">
        <v>8809</v>
      </c>
      <c r="Q356" t="s">
        <v>9054</v>
      </c>
      <c r="R356" t="s">
        <v>9507</v>
      </c>
    </row>
    <row r="357" spans="1:18" x14ac:dyDescent="0.25">
      <c r="A357" t="s">
        <v>9739</v>
      </c>
      <c r="B357" s="180">
        <v>46256.001388888886</v>
      </c>
      <c r="C357" s="296">
        <v>46256</v>
      </c>
      <c r="D357" s="297">
        <v>1.3888888888888889E-3</v>
      </c>
      <c r="E357">
        <v>338</v>
      </c>
      <c r="F357" t="s">
        <v>195</v>
      </c>
      <c r="G357" t="s">
        <v>9068</v>
      </c>
      <c r="H357" s="101">
        <v>5.8</v>
      </c>
      <c r="I357" t="s">
        <v>9069</v>
      </c>
      <c r="J357" t="s">
        <v>8885</v>
      </c>
      <c r="K357" t="s">
        <v>9061</v>
      </c>
      <c r="L357" t="s">
        <v>9058</v>
      </c>
      <c r="M357" t="s">
        <v>9716</v>
      </c>
      <c r="N357" s="180">
        <v>46256.439201388886</v>
      </c>
      <c r="O357" t="s">
        <v>9717</v>
      </c>
      <c r="P357" t="s">
        <v>8809</v>
      </c>
      <c r="Q357" t="s">
        <v>9054</v>
      </c>
      <c r="R357" t="s">
        <v>9660</v>
      </c>
    </row>
    <row r="358" spans="1:18" x14ac:dyDescent="0.25">
      <c r="A358" t="s">
        <v>9740</v>
      </c>
      <c r="B358" s="180">
        <v>46255.917361111111</v>
      </c>
      <c r="C358" s="296">
        <v>46255</v>
      </c>
      <c r="D358" s="297">
        <v>0.91736111111111107</v>
      </c>
      <c r="E358">
        <v>9</v>
      </c>
      <c r="F358" t="s">
        <v>231</v>
      </c>
      <c r="G358" t="s">
        <v>9064</v>
      </c>
      <c r="H358" s="101">
        <v>6.8</v>
      </c>
      <c r="I358" t="s">
        <v>9065</v>
      </c>
      <c r="J358" t="s">
        <v>8899</v>
      </c>
      <c r="K358" t="s">
        <v>9061</v>
      </c>
      <c r="L358" t="s">
        <v>9058</v>
      </c>
      <c r="M358" t="s">
        <v>9716</v>
      </c>
      <c r="N358" s="180">
        <v>46256.439201388886</v>
      </c>
      <c r="O358" t="s">
        <v>9717</v>
      </c>
      <c r="P358" t="s">
        <v>8809</v>
      </c>
      <c r="Q358" t="s">
        <v>9054</v>
      </c>
      <c r="R358" t="s">
        <v>9660</v>
      </c>
    </row>
    <row r="359" spans="1:18" x14ac:dyDescent="0.25">
      <c r="A359" t="s">
        <v>9741</v>
      </c>
      <c r="B359" s="180">
        <v>46255.807638888888</v>
      </c>
      <c r="C359" s="296">
        <v>46255</v>
      </c>
      <c r="D359" s="297">
        <v>0.80763888888888891</v>
      </c>
      <c r="E359">
        <v>632</v>
      </c>
      <c r="F359" t="s">
        <v>226</v>
      </c>
      <c r="G359" t="s">
        <v>9278</v>
      </c>
      <c r="H359" s="101">
        <v>5.8</v>
      </c>
      <c r="I359" t="s">
        <v>9279</v>
      </c>
      <c r="J359" t="s">
        <v>8928</v>
      </c>
      <c r="K359" t="s">
        <v>9061</v>
      </c>
      <c r="L359" t="s">
        <v>9058</v>
      </c>
      <c r="M359" t="s">
        <v>9716</v>
      </c>
      <c r="N359" s="180">
        <v>46256.439201388886</v>
      </c>
      <c r="O359" t="s">
        <v>9717</v>
      </c>
      <c r="P359" t="s">
        <v>8809</v>
      </c>
      <c r="Q359" t="s">
        <v>9054</v>
      </c>
      <c r="R359" t="s">
        <v>9660</v>
      </c>
    </row>
    <row r="360" spans="1:18" x14ac:dyDescent="0.25">
      <c r="A360" t="s">
        <v>9742</v>
      </c>
      <c r="B360" s="180">
        <v>46255.794444444444</v>
      </c>
      <c r="C360" s="296">
        <v>46255</v>
      </c>
      <c r="D360" s="297">
        <v>0.7944444444444444</v>
      </c>
      <c r="E360">
        <v>21108</v>
      </c>
      <c r="F360" t="s">
        <v>140</v>
      </c>
      <c r="G360" t="s">
        <v>9079</v>
      </c>
      <c r="H360" s="101">
        <v>5</v>
      </c>
      <c r="I360" t="s">
        <v>9080</v>
      </c>
      <c r="J360" t="s">
        <v>8863</v>
      </c>
      <c r="K360" t="s">
        <v>9057</v>
      </c>
      <c r="L360" t="s">
        <v>9058</v>
      </c>
      <c r="M360" t="s">
        <v>9716</v>
      </c>
      <c r="N360" s="180">
        <v>46256.439201388886</v>
      </c>
      <c r="O360" t="s">
        <v>9717</v>
      </c>
      <c r="P360" t="s">
        <v>8809</v>
      </c>
      <c r="Q360" t="s">
        <v>9054</v>
      </c>
      <c r="R360" t="s">
        <v>9660</v>
      </c>
    </row>
    <row r="361" spans="1:18" x14ac:dyDescent="0.25">
      <c r="A361" t="s">
        <v>9743</v>
      </c>
      <c r="B361" s="180">
        <v>46255.794444444444</v>
      </c>
      <c r="C361" s="296">
        <v>46255</v>
      </c>
      <c r="D361" s="297">
        <v>0.7944444444444444</v>
      </c>
      <c r="E361">
        <v>21108</v>
      </c>
      <c r="F361" t="s">
        <v>140</v>
      </c>
      <c r="G361" t="s">
        <v>9079</v>
      </c>
      <c r="H361" s="101">
        <v>5</v>
      </c>
      <c r="I361" t="s">
        <v>9080</v>
      </c>
      <c r="J361" t="s">
        <v>8863</v>
      </c>
      <c r="K361" t="s">
        <v>9057</v>
      </c>
      <c r="L361" t="s">
        <v>9058</v>
      </c>
      <c r="M361" t="s">
        <v>9716</v>
      </c>
      <c r="N361" s="180">
        <v>46256.439201388886</v>
      </c>
      <c r="O361" t="s">
        <v>9717</v>
      </c>
      <c r="P361" t="s">
        <v>8809</v>
      </c>
      <c r="Q361" t="s">
        <v>9054</v>
      </c>
      <c r="R361" t="s">
        <v>9507</v>
      </c>
    </row>
    <row r="362" spans="1:18" x14ac:dyDescent="0.25">
      <c r="A362" t="s">
        <v>9744</v>
      </c>
      <c r="B362" s="180">
        <v>46255.598611111112</v>
      </c>
      <c r="C362" s="296">
        <v>46255</v>
      </c>
      <c r="D362" s="297">
        <v>0.59861111111111109</v>
      </c>
      <c r="E362">
        <v>20146</v>
      </c>
      <c r="F362" t="s">
        <v>116</v>
      </c>
      <c r="G362" t="s">
        <v>9055</v>
      </c>
      <c r="H362" s="101">
        <v>5.5</v>
      </c>
      <c r="I362" t="s">
        <v>9056</v>
      </c>
      <c r="J362" t="s">
        <v>8848</v>
      </c>
      <c r="K362" t="s">
        <v>9057</v>
      </c>
      <c r="L362" t="s">
        <v>9058</v>
      </c>
      <c r="M362" t="s">
        <v>9716</v>
      </c>
      <c r="N362" s="180">
        <v>46256.439201388886</v>
      </c>
      <c r="O362" t="s">
        <v>9717</v>
      </c>
      <c r="P362" t="s">
        <v>8809</v>
      </c>
      <c r="Q362" t="s">
        <v>9054</v>
      </c>
      <c r="R362" t="s">
        <v>9660</v>
      </c>
    </row>
    <row r="363" spans="1:18" x14ac:dyDescent="0.25">
      <c r="A363" t="s">
        <v>9745</v>
      </c>
      <c r="B363" s="180">
        <v>46255.598611111112</v>
      </c>
      <c r="C363" s="296">
        <v>46255</v>
      </c>
      <c r="D363" s="297">
        <v>0.59861111111111109</v>
      </c>
      <c r="E363">
        <v>20146</v>
      </c>
      <c r="F363" t="s">
        <v>116</v>
      </c>
      <c r="G363" t="s">
        <v>9055</v>
      </c>
      <c r="H363" s="101">
        <v>5.5</v>
      </c>
      <c r="I363" t="s">
        <v>9056</v>
      </c>
      <c r="J363" t="s">
        <v>8848</v>
      </c>
      <c r="K363" t="s">
        <v>9057</v>
      </c>
      <c r="L363" t="s">
        <v>9058</v>
      </c>
      <c r="M363" t="s">
        <v>9716</v>
      </c>
      <c r="N363" s="180">
        <v>46256.439201388886</v>
      </c>
      <c r="O363" t="s">
        <v>9717</v>
      </c>
      <c r="P363" t="s">
        <v>8809</v>
      </c>
      <c r="Q363" t="s">
        <v>9054</v>
      </c>
      <c r="R363" t="s">
        <v>9507</v>
      </c>
    </row>
    <row r="364" spans="1:18" x14ac:dyDescent="0.25">
      <c r="A364" t="s">
        <v>9746</v>
      </c>
      <c r="B364" s="180">
        <v>46255.510416666664</v>
      </c>
      <c r="C364" s="296">
        <v>46255</v>
      </c>
      <c r="D364" s="297">
        <v>0.51041666666666663</v>
      </c>
      <c r="E364">
        <v>395</v>
      </c>
      <c r="F364" t="s">
        <v>215</v>
      </c>
      <c r="G364" t="s">
        <v>9075</v>
      </c>
      <c r="H364" s="101">
        <v>6.8</v>
      </c>
      <c r="I364" t="s">
        <v>9076</v>
      </c>
      <c r="J364" t="s">
        <v>8894</v>
      </c>
      <c r="K364" t="s">
        <v>9061</v>
      </c>
      <c r="L364" t="s">
        <v>9252</v>
      </c>
      <c r="M364" t="s">
        <v>9716</v>
      </c>
      <c r="N364" s="180">
        <v>46256.439201388886</v>
      </c>
      <c r="O364" t="s">
        <v>9717</v>
      </c>
      <c r="P364" t="s">
        <v>8809</v>
      </c>
      <c r="Q364" t="s">
        <v>9054</v>
      </c>
      <c r="R364" t="s">
        <v>9660</v>
      </c>
    </row>
    <row r="365" spans="1:18" x14ac:dyDescent="0.25">
      <c r="A365" t="s">
        <v>9747</v>
      </c>
      <c r="B365" s="180">
        <v>46255.460416666669</v>
      </c>
      <c r="C365" s="296">
        <v>46255</v>
      </c>
      <c r="D365" s="297">
        <v>0.46041666666666664</v>
      </c>
      <c r="E365">
        <v>338</v>
      </c>
      <c r="F365" t="s">
        <v>195</v>
      </c>
      <c r="G365" t="s">
        <v>9068</v>
      </c>
      <c r="H365" s="101">
        <v>5.8</v>
      </c>
      <c r="I365" t="s">
        <v>9069</v>
      </c>
      <c r="J365" t="s">
        <v>8885</v>
      </c>
      <c r="K365" t="s">
        <v>9061</v>
      </c>
      <c r="L365" t="s">
        <v>9058</v>
      </c>
      <c r="M365" t="s">
        <v>9716</v>
      </c>
      <c r="N365" s="180">
        <v>46256.439201388886</v>
      </c>
      <c r="O365" t="s">
        <v>9717</v>
      </c>
      <c r="P365" t="s">
        <v>8809</v>
      </c>
      <c r="Q365" t="s">
        <v>9054</v>
      </c>
      <c r="R365" t="s">
        <v>9660</v>
      </c>
    </row>
    <row r="366" spans="1:18" x14ac:dyDescent="0.25">
      <c r="A366" t="s">
        <v>9749</v>
      </c>
      <c r="B366" s="180">
        <v>46257.387499999997</v>
      </c>
      <c r="C366" s="296">
        <v>46257</v>
      </c>
      <c r="D366" s="297">
        <v>0.38750000000000001</v>
      </c>
      <c r="E366">
        <v>3907</v>
      </c>
      <c r="F366" t="s">
        <v>214</v>
      </c>
      <c r="G366" t="s">
        <v>9750</v>
      </c>
      <c r="H366" s="101">
        <v>5.8</v>
      </c>
      <c r="I366" t="s">
        <v>9751</v>
      </c>
      <c r="J366" t="s">
        <v>8893</v>
      </c>
      <c r="K366" t="s">
        <v>9061</v>
      </c>
      <c r="L366" t="s">
        <v>9058</v>
      </c>
      <c r="M366" t="s">
        <v>9752</v>
      </c>
      <c r="N366" s="180">
        <v>46257.470324074071</v>
      </c>
      <c r="O366" t="s">
        <v>9753</v>
      </c>
      <c r="P366" t="s">
        <v>8809</v>
      </c>
      <c r="Q366" t="s">
        <v>9054</v>
      </c>
      <c r="R366" t="s">
        <v>9660</v>
      </c>
    </row>
    <row r="367" spans="1:18" x14ac:dyDescent="0.25">
      <c r="A367" t="s">
        <v>9754</v>
      </c>
      <c r="B367" s="180">
        <v>46257.380555555559</v>
      </c>
      <c r="C367" s="296">
        <v>46257</v>
      </c>
      <c r="D367" s="297">
        <v>0.38055555555555554</v>
      </c>
      <c r="E367">
        <v>338</v>
      </c>
      <c r="F367" t="s">
        <v>195</v>
      </c>
      <c r="G367" t="s">
        <v>9068</v>
      </c>
      <c r="H367" s="101">
        <v>5.8</v>
      </c>
      <c r="I367" t="s">
        <v>9069</v>
      </c>
      <c r="J367" t="s">
        <v>8885</v>
      </c>
      <c r="K367" t="s">
        <v>9061</v>
      </c>
      <c r="L367" t="s">
        <v>9058</v>
      </c>
      <c r="M367" t="s">
        <v>9752</v>
      </c>
      <c r="N367" s="180">
        <v>46257.470324074071</v>
      </c>
      <c r="O367" t="s">
        <v>9753</v>
      </c>
      <c r="P367" t="s">
        <v>8809</v>
      </c>
      <c r="Q367" t="s">
        <v>9054</v>
      </c>
      <c r="R367" t="s">
        <v>9660</v>
      </c>
    </row>
    <row r="368" spans="1:18" x14ac:dyDescent="0.25">
      <c r="A368" t="s">
        <v>9755</v>
      </c>
      <c r="B368" s="180">
        <v>46257.380555555559</v>
      </c>
      <c r="C368" s="296">
        <v>46257</v>
      </c>
      <c r="D368" s="297">
        <v>0.38055555555555554</v>
      </c>
      <c r="E368">
        <v>338</v>
      </c>
      <c r="F368" t="s">
        <v>195</v>
      </c>
      <c r="G368" t="s">
        <v>9068</v>
      </c>
      <c r="H368" s="101">
        <v>5.8</v>
      </c>
      <c r="I368" t="s">
        <v>9069</v>
      </c>
      <c r="J368" t="s">
        <v>8885</v>
      </c>
      <c r="K368" t="s">
        <v>9061</v>
      </c>
      <c r="L368" t="s">
        <v>9058</v>
      </c>
      <c r="M368" t="s">
        <v>9752</v>
      </c>
      <c r="N368" s="180">
        <v>46257.470324074071</v>
      </c>
      <c r="O368" t="s">
        <v>9753</v>
      </c>
      <c r="P368" t="s">
        <v>8809</v>
      </c>
      <c r="Q368" t="s">
        <v>9054</v>
      </c>
      <c r="R368" t="s">
        <v>9507</v>
      </c>
    </row>
    <row r="369" spans="1:18" x14ac:dyDescent="0.25">
      <c r="A369" t="s">
        <v>9756</v>
      </c>
      <c r="B369" s="180">
        <v>46257.344444444447</v>
      </c>
      <c r="C369" s="296">
        <v>46257</v>
      </c>
      <c r="D369" s="297">
        <v>0.34444444444444444</v>
      </c>
      <c r="E369">
        <v>20148</v>
      </c>
      <c r="F369" t="s">
        <v>117</v>
      </c>
      <c r="G369" t="s">
        <v>9724</v>
      </c>
      <c r="H369" s="101">
        <v>5.5</v>
      </c>
      <c r="I369" t="s">
        <v>9725</v>
      </c>
      <c r="J369" t="s">
        <v>8849</v>
      </c>
      <c r="K369" t="s">
        <v>9057</v>
      </c>
      <c r="L369" t="s">
        <v>9252</v>
      </c>
      <c r="M369" t="s">
        <v>9752</v>
      </c>
      <c r="N369" s="180">
        <v>46257.470324074071</v>
      </c>
      <c r="O369" t="s">
        <v>9753</v>
      </c>
      <c r="P369" t="s">
        <v>8809</v>
      </c>
      <c r="Q369" t="s">
        <v>9054</v>
      </c>
      <c r="R369" t="s">
        <v>9660</v>
      </c>
    </row>
    <row r="370" spans="1:18" x14ac:dyDescent="0.25">
      <c r="A370" t="s">
        <v>9757</v>
      </c>
      <c r="B370" s="180">
        <v>46257.344444444447</v>
      </c>
      <c r="C370" s="296">
        <v>46257</v>
      </c>
      <c r="D370" s="297">
        <v>0.34444444444444444</v>
      </c>
      <c r="E370">
        <v>20148</v>
      </c>
      <c r="F370" t="s">
        <v>117</v>
      </c>
      <c r="G370" t="s">
        <v>9724</v>
      </c>
      <c r="H370" s="101">
        <v>5.5</v>
      </c>
      <c r="I370" t="s">
        <v>9725</v>
      </c>
      <c r="J370" t="s">
        <v>8849</v>
      </c>
      <c r="K370" t="s">
        <v>9057</v>
      </c>
      <c r="L370" t="s">
        <v>9252</v>
      </c>
      <c r="M370" t="s">
        <v>9752</v>
      </c>
      <c r="N370" s="180">
        <v>46257.470324074071</v>
      </c>
      <c r="O370" t="s">
        <v>9753</v>
      </c>
      <c r="P370" t="s">
        <v>8809</v>
      </c>
      <c r="Q370" t="s">
        <v>9054</v>
      </c>
      <c r="R370" t="s">
        <v>9507</v>
      </c>
    </row>
    <row r="371" spans="1:18" x14ac:dyDescent="0.25">
      <c r="A371" t="s">
        <v>9758</v>
      </c>
      <c r="B371" s="180">
        <v>46257.34375</v>
      </c>
      <c r="C371" s="296">
        <v>46257</v>
      </c>
      <c r="D371" s="297">
        <v>0.34375</v>
      </c>
      <c r="E371">
        <v>2981</v>
      </c>
      <c r="F371" t="s">
        <v>183</v>
      </c>
      <c r="G371" t="s">
        <v>9720</v>
      </c>
      <c r="H371" s="101">
        <v>5.5</v>
      </c>
      <c r="I371" t="s">
        <v>9721</v>
      </c>
      <c r="J371" t="s">
        <v>8883</v>
      </c>
      <c r="K371" t="s">
        <v>9061</v>
      </c>
      <c r="L371" t="s">
        <v>9252</v>
      </c>
      <c r="M371" t="s">
        <v>9752</v>
      </c>
      <c r="N371" s="180">
        <v>46257.470324074071</v>
      </c>
      <c r="O371" t="s">
        <v>9753</v>
      </c>
      <c r="P371" t="s">
        <v>8809</v>
      </c>
      <c r="Q371" t="s">
        <v>9054</v>
      </c>
      <c r="R371" t="s">
        <v>9660</v>
      </c>
    </row>
    <row r="372" spans="1:18" x14ac:dyDescent="0.25">
      <c r="A372" t="s">
        <v>9759</v>
      </c>
      <c r="B372" s="180">
        <v>46257.34375</v>
      </c>
      <c r="C372" s="296">
        <v>46257</v>
      </c>
      <c r="D372" s="297">
        <v>0.34375</v>
      </c>
      <c r="E372">
        <v>2981</v>
      </c>
      <c r="F372" t="s">
        <v>183</v>
      </c>
      <c r="G372" t="s">
        <v>9720</v>
      </c>
      <c r="H372" s="101">
        <v>5.5</v>
      </c>
      <c r="I372" t="s">
        <v>9721</v>
      </c>
      <c r="J372" t="s">
        <v>8883</v>
      </c>
      <c r="K372" t="s">
        <v>9061</v>
      </c>
      <c r="L372" t="s">
        <v>9252</v>
      </c>
      <c r="M372" t="s">
        <v>9752</v>
      </c>
      <c r="N372" s="180">
        <v>46257.470324074071</v>
      </c>
      <c r="O372" t="s">
        <v>9753</v>
      </c>
      <c r="P372" t="s">
        <v>8809</v>
      </c>
      <c r="Q372" t="s">
        <v>9054</v>
      </c>
      <c r="R372" t="s">
        <v>9507</v>
      </c>
    </row>
    <row r="373" spans="1:18" x14ac:dyDescent="0.25">
      <c r="A373" t="s">
        <v>9760</v>
      </c>
      <c r="B373" s="180">
        <v>46257.322222222225</v>
      </c>
      <c r="C373" s="296">
        <v>46257</v>
      </c>
      <c r="D373" s="297">
        <v>0.32222222222222224</v>
      </c>
      <c r="E373">
        <v>395</v>
      </c>
      <c r="F373" t="s">
        <v>215</v>
      </c>
      <c r="G373" t="s">
        <v>9075</v>
      </c>
      <c r="H373" s="101">
        <v>6.8</v>
      </c>
      <c r="I373" t="s">
        <v>9076</v>
      </c>
      <c r="J373" t="s">
        <v>8894</v>
      </c>
      <c r="K373" t="s">
        <v>9061</v>
      </c>
      <c r="L373" t="s">
        <v>9252</v>
      </c>
      <c r="M373" t="s">
        <v>9752</v>
      </c>
      <c r="N373" s="180">
        <v>46257.470324074071</v>
      </c>
      <c r="O373" t="s">
        <v>9753</v>
      </c>
      <c r="P373" t="s">
        <v>8809</v>
      </c>
      <c r="Q373" t="s">
        <v>9054</v>
      </c>
      <c r="R373" t="s">
        <v>9660</v>
      </c>
    </row>
    <row r="374" spans="1:18" x14ac:dyDescent="0.25">
      <c r="A374" t="s">
        <v>9761</v>
      </c>
      <c r="B374" s="180">
        <v>46257.300694444442</v>
      </c>
      <c r="C374" s="296">
        <v>46257</v>
      </c>
      <c r="D374" s="297">
        <v>0.30069444444444443</v>
      </c>
      <c r="E374">
        <v>1733</v>
      </c>
      <c r="F374" t="s">
        <v>108</v>
      </c>
      <c r="G374" t="s">
        <v>9066</v>
      </c>
      <c r="H374" s="101">
        <v>5.5</v>
      </c>
      <c r="I374" t="s">
        <v>9067</v>
      </c>
      <c r="J374" t="s">
        <v>8841</v>
      </c>
      <c r="K374" t="s">
        <v>9061</v>
      </c>
      <c r="L374" t="s">
        <v>9058</v>
      </c>
      <c r="M374" t="s">
        <v>9752</v>
      </c>
      <c r="N374" s="180">
        <v>46257.470324074071</v>
      </c>
      <c r="O374" t="s">
        <v>9753</v>
      </c>
      <c r="P374" t="s">
        <v>8809</v>
      </c>
      <c r="Q374" t="s">
        <v>9054</v>
      </c>
      <c r="R374" t="s">
        <v>9660</v>
      </c>
    </row>
    <row r="375" spans="1:18" x14ac:dyDescent="0.25">
      <c r="A375" t="s">
        <v>9762</v>
      </c>
      <c r="B375" s="180">
        <v>46257.129861111112</v>
      </c>
      <c r="C375" s="296">
        <v>46257</v>
      </c>
      <c r="D375" s="297">
        <v>0.12986111111111112</v>
      </c>
      <c r="E375">
        <v>20154</v>
      </c>
      <c r="F375" t="s">
        <v>122</v>
      </c>
      <c r="G375" t="s">
        <v>9062</v>
      </c>
      <c r="H375" s="101">
        <v>5.5</v>
      </c>
      <c r="I375" t="s">
        <v>9063</v>
      </c>
      <c r="J375" t="s">
        <v>8854</v>
      </c>
      <c r="K375" t="s">
        <v>9057</v>
      </c>
      <c r="L375" t="s">
        <v>9252</v>
      </c>
      <c r="M375" t="s">
        <v>9752</v>
      </c>
      <c r="N375" s="180">
        <v>46257.470324074071</v>
      </c>
      <c r="O375" t="s">
        <v>9753</v>
      </c>
      <c r="P375" t="s">
        <v>8809</v>
      </c>
      <c r="Q375" t="s">
        <v>9054</v>
      </c>
      <c r="R375" t="s">
        <v>9660</v>
      </c>
    </row>
    <row r="376" spans="1:18" x14ac:dyDescent="0.25">
      <c r="A376" t="s">
        <v>9763</v>
      </c>
      <c r="B376" s="180">
        <v>46257.129166666666</v>
      </c>
      <c r="C376" s="296">
        <v>46257</v>
      </c>
      <c r="D376" s="297">
        <v>0.12916666666666668</v>
      </c>
      <c r="E376">
        <v>20659</v>
      </c>
      <c r="F376" t="s">
        <v>131</v>
      </c>
      <c r="G376" t="s">
        <v>9070</v>
      </c>
      <c r="H376" s="101">
        <v>5.5</v>
      </c>
      <c r="I376" t="s">
        <v>9071</v>
      </c>
      <c r="J376" t="s">
        <v>8861</v>
      </c>
      <c r="K376" t="s">
        <v>9057</v>
      </c>
      <c r="L376" t="s">
        <v>9252</v>
      </c>
      <c r="M376" t="s">
        <v>9752</v>
      </c>
      <c r="N376" s="180">
        <v>46257.470324074071</v>
      </c>
      <c r="O376" t="s">
        <v>9753</v>
      </c>
      <c r="P376" t="s">
        <v>8809</v>
      </c>
      <c r="Q376" t="s">
        <v>9054</v>
      </c>
      <c r="R376" t="s">
        <v>9660</v>
      </c>
    </row>
    <row r="377" spans="1:18" x14ac:dyDescent="0.25">
      <c r="A377" t="s">
        <v>9764</v>
      </c>
      <c r="B377" s="180">
        <v>46257.118055555555</v>
      </c>
      <c r="C377" s="296">
        <v>46257</v>
      </c>
      <c r="D377" s="297">
        <v>0.11805555555555555</v>
      </c>
      <c r="E377">
        <v>91</v>
      </c>
      <c r="F377" t="s">
        <v>232</v>
      </c>
      <c r="G377" t="s">
        <v>9250</v>
      </c>
      <c r="H377" s="101">
        <v>5.8</v>
      </c>
      <c r="I377" t="s">
        <v>9251</v>
      </c>
      <c r="J377" t="s">
        <v>8925</v>
      </c>
      <c r="K377" t="s">
        <v>9061</v>
      </c>
      <c r="L377" t="s">
        <v>9252</v>
      </c>
      <c r="M377" t="s">
        <v>9752</v>
      </c>
      <c r="N377" s="180">
        <v>46257.470324074071</v>
      </c>
      <c r="O377" t="s">
        <v>9753</v>
      </c>
      <c r="P377" t="s">
        <v>8809</v>
      </c>
      <c r="Q377" t="s">
        <v>9054</v>
      </c>
      <c r="R377" t="s">
        <v>9660</v>
      </c>
    </row>
    <row r="378" spans="1:18" x14ac:dyDescent="0.25">
      <c r="A378" t="s">
        <v>9765</v>
      </c>
      <c r="B378" s="180">
        <v>46257.074999999997</v>
      </c>
      <c r="C378" s="296">
        <v>46257</v>
      </c>
      <c r="D378" s="297">
        <v>7.4999999999999997E-2</v>
      </c>
      <c r="E378">
        <v>478</v>
      </c>
      <c r="F378" t="s">
        <v>219</v>
      </c>
      <c r="G378" t="s">
        <v>9097</v>
      </c>
      <c r="H378" s="101">
        <v>6.3</v>
      </c>
      <c r="I378" t="s">
        <v>9098</v>
      </c>
      <c r="J378" t="s">
        <v>8896</v>
      </c>
      <c r="K378" t="s">
        <v>9061</v>
      </c>
      <c r="L378" t="s">
        <v>9058</v>
      </c>
      <c r="M378" t="s">
        <v>9752</v>
      </c>
      <c r="N378" s="180">
        <v>46257.470324074071</v>
      </c>
      <c r="O378" t="s">
        <v>9753</v>
      </c>
      <c r="P378" t="s">
        <v>8809</v>
      </c>
      <c r="Q378" t="s">
        <v>9054</v>
      </c>
      <c r="R378" t="s">
        <v>9660</v>
      </c>
    </row>
    <row r="379" spans="1:18" x14ac:dyDescent="0.25">
      <c r="A379" t="s">
        <v>9766</v>
      </c>
      <c r="B379" s="180">
        <v>46257.074305555558</v>
      </c>
      <c r="C379" s="296">
        <v>46257</v>
      </c>
      <c r="D379" s="297">
        <v>7.4305555555555555E-2</v>
      </c>
      <c r="E379">
        <v>20154</v>
      </c>
      <c r="F379" t="s">
        <v>122</v>
      </c>
      <c r="G379" t="s">
        <v>9062</v>
      </c>
      <c r="H379" s="101">
        <v>5.5</v>
      </c>
      <c r="I379" t="s">
        <v>9063</v>
      </c>
      <c r="J379" t="s">
        <v>8854</v>
      </c>
      <c r="K379" t="s">
        <v>9057</v>
      </c>
      <c r="L379" t="s">
        <v>9252</v>
      </c>
      <c r="M379" t="s">
        <v>9752</v>
      </c>
      <c r="N379" s="180">
        <v>46257.470324074071</v>
      </c>
      <c r="O379" t="s">
        <v>9753</v>
      </c>
      <c r="P379" t="s">
        <v>8809</v>
      </c>
      <c r="Q379" t="s">
        <v>9054</v>
      </c>
      <c r="R379" t="s">
        <v>9660</v>
      </c>
    </row>
    <row r="380" spans="1:18" x14ac:dyDescent="0.25">
      <c r="A380" t="s">
        <v>9767</v>
      </c>
      <c r="B380" s="180">
        <v>46257.06527777778</v>
      </c>
      <c r="C380" s="296">
        <v>46257</v>
      </c>
      <c r="D380" s="297">
        <v>6.5277777777777782E-2</v>
      </c>
      <c r="E380">
        <v>20154</v>
      </c>
      <c r="F380" t="s">
        <v>122</v>
      </c>
      <c r="G380" t="s">
        <v>9062</v>
      </c>
      <c r="H380" s="101">
        <v>5.5</v>
      </c>
      <c r="I380" t="s">
        <v>9063</v>
      </c>
      <c r="J380" t="s">
        <v>8854</v>
      </c>
      <c r="K380" t="s">
        <v>9057</v>
      </c>
      <c r="L380" t="s">
        <v>9252</v>
      </c>
      <c r="M380" t="s">
        <v>9752</v>
      </c>
      <c r="N380" s="180">
        <v>46257.470324074071</v>
      </c>
      <c r="O380" t="s">
        <v>9753</v>
      </c>
      <c r="P380" t="s">
        <v>8809</v>
      </c>
      <c r="Q380" t="s">
        <v>9054</v>
      </c>
      <c r="R380" t="s">
        <v>9660</v>
      </c>
    </row>
    <row r="381" spans="1:18" x14ac:dyDescent="0.25">
      <c r="A381" t="s">
        <v>9768</v>
      </c>
      <c r="B381" s="180">
        <v>46256.977083333331</v>
      </c>
      <c r="C381" s="296">
        <v>46256</v>
      </c>
      <c r="D381" s="297">
        <v>0.9770833333333333</v>
      </c>
      <c r="E381">
        <v>9</v>
      </c>
      <c r="F381" t="s">
        <v>231</v>
      </c>
      <c r="G381" t="s">
        <v>9064</v>
      </c>
      <c r="H381" s="101">
        <v>6.8</v>
      </c>
      <c r="I381" t="s">
        <v>9065</v>
      </c>
      <c r="J381" t="s">
        <v>8899</v>
      </c>
      <c r="K381" t="s">
        <v>9061</v>
      </c>
      <c r="L381" t="s">
        <v>9252</v>
      </c>
      <c r="M381" t="s">
        <v>9752</v>
      </c>
      <c r="N381" s="180">
        <v>46257.470324074071</v>
      </c>
      <c r="O381" t="s">
        <v>9753</v>
      </c>
      <c r="P381" t="s">
        <v>8809</v>
      </c>
      <c r="Q381" t="s">
        <v>9054</v>
      </c>
      <c r="R381" t="s">
        <v>9660</v>
      </c>
    </row>
    <row r="382" spans="1:18" x14ac:dyDescent="0.25">
      <c r="A382" t="s">
        <v>9769</v>
      </c>
      <c r="B382" s="180">
        <v>46256.957638888889</v>
      </c>
      <c r="C382" s="296">
        <v>46256</v>
      </c>
      <c r="D382" s="297">
        <v>0.95763888888888893</v>
      </c>
      <c r="E382">
        <v>3422</v>
      </c>
      <c r="F382" t="s">
        <v>196</v>
      </c>
      <c r="G382" t="s">
        <v>9286</v>
      </c>
      <c r="H382" s="101">
        <v>6.5</v>
      </c>
      <c r="I382" t="s">
        <v>9287</v>
      </c>
      <c r="J382" t="s">
        <v>8886</v>
      </c>
      <c r="K382" t="s">
        <v>9061</v>
      </c>
      <c r="L382" t="s">
        <v>9058</v>
      </c>
      <c r="M382" t="s">
        <v>9752</v>
      </c>
      <c r="N382" s="180">
        <v>46257.470324074071</v>
      </c>
      <c r="O382" t="s">
        <v>9753</v>
      </c>
      <c r="P382" t="s">
        <v>8809</v>
      </c>
      <c r="Q382" t="s">
        <v>9054</v>
      </c>
      <c r="R382" t="s">
        <v>9660</v>
      </c>
    </row>
    <row r="383" spans="1:18" x14ac:dyDescent="0.25">
      <c r="A383" t="s">
        <v>9770</v>
      </c>
      <c r="B383" s="180">
        <v>46256.957638888889</v>
      </c>
      <c r="C383" s="296">
        <v>46256</v>
      </c>
      <c r="D383" s="297">
        <v>0.95763888888888893</v>
      </c>
      <c r="E383">
        <v>3422</v>
      </c>
      <c r="F383" t="s">
        <v>196</v>
      </c>
      <c r="G383" t="s">
        <v>9286</v>
      </c>
      <c r="H383" s="101">
        <v>6.5</v>
      </c>
      <c r="I383" t="s">
        <v>9287</v>
      </c>
      <c r="J383" t="s">
        <v>8886</v>
      </c>
      <c r="K383" t="s">
        <v>9061</v>
      </c>
      <c r="L383" t="s">
        <v>9058</v>
      </c>
      <c r="M383" t="s">
        <v>9752</v>
      </c>
      <c r="N383" s="180">
        <v>46257.470324074071</v>
      </c>
      <c r="O383" t="s">
        <v>9753</v>
      </c>
      <c r="P383" t="s">
        <v>8809</v>
      </c>
      <c r="Q383" t="s">
        <v>9054</v>
      </c>
      <c r="R383" t="s">
        <v>9507</v>
      </c>
    </row>
    <row r="384" spans="1:18" x14ac:dyDescent="0.25">
      <c r="A384" t="s">
        <v>9771</v>
      </c>
      <c r="B384" s="180">
        <v>46256.957638888889</v>
      </c>
      <c r="C384" s="296">
        <v>46256</v>
      </c>
      <c r="D384" s="297">
        <v>0.95763888888888893</v>
      </c>
      <c r="E384">
        <v>2214</v>
      </c>
      <c r="F384" t="s">
        <v>157</v>
      </c>
      <c r="G384" t="s">
        <v>9289</v>
      </c>
      <c r="H384" s="101">
        <v>6.5</v>
      </c>
      <c r="I384" t="s">
        <v>9290</v>
      </c>
      <c r="J384" t="s">
        <v>8866</v>
      </c>
      <c r="K384" t="s">
        <v>9061</v>
      </c>
      <c r="L384" t="s">
        <v>9058</v>
      </c>
      <c r="M384" t="s">
        <v>9752</v>
      </c>
      <c r="N384" s="180">
        <v>46257.470324074071</v>
      </c>
      <c r="O384" t="s">
        <v>9753</v>
      </c>
      <c r="P384" t="s">
        <v>8809</v>
      </c>
      <c r="Q384" t="s">
        <v>9054</v>
      </c>
      <c r="R384" t="s">
        <v>9660</v>
      </c>
    </row>
    <row r="385" spans="1:18" x14ac:dyDescent="0.25">
      <c r="A385" t="s">
        <v>9772</v>
      </c>
      <c r="B385" s="180">
        <v>46256.90625</v>
      </c>
      <c r="C385" s="296">
        <v>46256</v>
      </c>
      <c r="D385" s="297">
        <v>0.90625</v>
      </c>
      <c r="E385">
        <v>2214</v>
      </c>
      <c r="F385" t="s">
        <v>157</v>
      </c>
      <c r="G385" t="s">
        <v>9289</v>
      </c>
      <c r="H385" s="101">
        <v>6.5</v>
      </c>
      <c r="I385" t="s">
        <v>9290</v>
      </c>
      <c r="J385" t="s">
        <v>8866</v>
      </c>
      <c r="K385" t="s">
        <v>9061</v>
      </c>
      <c r="L385" t="s">
        <v>9252</v>
      </c>
      <c r="M385" t="s">
        <v>9752</v>
      </c>
      <c r="N385" s="180">
        <v>46257.470324074071</v>
      </c>
      <c r="O385" t="s">
        <v>9753</v>
      </c>
      <c r="P385" t="s">
        <v>8809</v>
      </c>
      <c r="Q385" t="s">
        <v>9054</v>
      </c>
      <c r="R385" t="s">
        <v>9660</v>
      </c>
    </row>
    <row r="386" spans="1:18" x14ac:dyDescent="0.25">
      <c r="A386" t="s">
        <v>9773</v>
      </c>
      <c r="B386" s="180">
        <v>46256.644444444442</v>
      </c>
      <c r="C386" s="296">
        <v>46256</v>
      </c>
      <c r="D386" s="297">
        <v>0.64444444444444449</v>
      </c>
      <c r="E386">
        <v>21419</v>
      </c>
      <c r="F386" t="s">
        <v>149</v>
      </c>
      <c r="G386" t="s">
        <v>2303</v>
      </c>
      <c r="H386" s="101">
        <v>5.5</v>
      </c>
      <c r="I386" t="s">
        <v>9331</v>
      </c>
      <c r="J386" t="s">
        <v>8907</v>
      </c>
      <c r="K386" t="s">
        <v>9061</v>
      </c>
      <c r="L386" t="s">
        <v>9058</v>
      </c>
      <c r="M386" t="s">
        <v>9752</v>
      </c>
      <c r="N386" s="180">
        <v>46257.470324074071</v>
      </c>
      <c r="O386" t="s">
        <v>9753</v>
      </c>
      <c r="P386" t="s">
        <v>8809</v>
      </c>
      <c r="Q386" t="s">
        <v>9054</v>
      </c>
      <c r="R386" t="s">
        <v>9660</v>
      </c>
    </row>
    <row r="387" spans="1:18" x14ac:dyDescent="0.25">
      <c r="A387" t="s">
        <v>9774</v>
      </c>
      <c r="B387" s="180">
        <v>46256.54583333333</v>
      </c>
      <c r="C387" s="296">
        <v>46256</v>
      </c>
      <c r="D387" s="297">
        <v>0.54583333333333328</v>
      </c>
      <c r="E387">
        <v>1784</v>
      </c>
      <c r="F387" t="s">
        <v>111</v>
      </c>
      <c r="G387" t="s">
        <v>9085</v>
      </c>
      <c r="H387" s="101">
        <v>5.8</v>
      </c>
      <c r="I387" t="s">
        <v>9086</v>
      </c>
      <c r="J387" t="s">
        <v>8844</v>
      </c>
      <c r="K387" t="s">
        <v>9061</v>
      </c>
      <c r="L387" t="s">
        <v>9058</v>
      </c>
      <c r="M387" t="s">
        <v>9752</v>
      </c>
      <c r="N387" s="180">
        <v>46257.470324074071</v>
      </c>
      <c r="O387" t="s">
        <v>9753</v>
      </c>
      <c r="P387" t="s">
        <v>8809</v>
      </c>
      <c r="Q387" t="s">
        <v>9054</v>
      </c>
      <c r="R387" t="s">
        <v>9660</v>
      </c>
    </row>
    <row r="388" spans="1:18" x14ac:dyDescent="0.25">
      <c r="A388" t="s">
        <v>9775</v>
      </c>
      <c r="B388" s="180">
        <v>46256.536805555559</v>
      </c>
      <c r="C388" s="296">
        <v>46256</v>
      </c>
      <c r="D388" s="297">
        <v>0.53680555555555554</v>
      </c>
      <c r="E388">
        <v>338</v>
      </c>
      <c r="F388" t="s">
        <v>195</v>
      </c>
      <c r="G388" t="s">
        <v>9068</v>
      </c>
      <c r="H388" s="101">
        <v>5.8</v>
      </c>
      <c r="I388" t="s">
        <v>9069</v>
      </c>
      <c r="J388" t="s">
        <v>8885</v>
      </c>
      <c r="K388" t="s">
        <v>9061</v>
      </c>
      <c r="L388" t="s">
        <v>9268</v>
      </c>
      <c r="M388" t="s">
        <v>9752</v>
      </c>
      <c r="N388" s="180">
        <v>46257.470324074071</v>
      </c>
      <c r="O388" t="s">
        <v>9753</v>
      </c>
      <c r="P388" t="s">
        <v>8809</v>
      </c>
      <c r="Q388" t="s">
        <v>9054</v>
      </c>
      <c r="R388" t="s">
        <v>9660</v>
      </c>
    </row>
    <row r="389" spans="1:18" x14ac:dyDescent="0.25">
      <c r="A389" t="s">
        <v>9776</v>
      </c>
      <c r="B389" s="180">
        <v>46256.536111111112</v>
      </c>
      <c r="C389" s="296">
        <v>46256</v>
      </c>
      <c r="D389" s="297">
        <v>0.53611111111111109</v>
      </c>
      <c r="E389">
        <v>20154</v>
      </c>
      <c r="F389" t="s">
        <v>122</v>
      </c>
      <c r="G389" t="s">
        <v>9062</v>
      </c>
      <c r="H389" s="101">
        <v>5.5</v>
      </c>
      <c r="I389" t="s">
        <v>9063</v>
      </c>
      <c r="J389" t="s">
        <v>8854</v>
      </c>
      <c r="K389" t="s">
        <v>9057</v>
      </c>
      <c r="L389" t="s">
        <v>9268</v>
      </c>
      <c r="M389" t="s">
        <v>9752</v>
      </c>
      <c r="N389" s="180">
        <v>46257.470324074071</v>
      </c>
      <c r="O389" t="s">
        <v>9753</v>
      </c>
      <c r="P389" t="s">
        <v>8809</v>
      </c>
      <c r="Q389" t="s">
        <v>9054</v>
      </c>
      <c r="R389" t="s">
        <v>9660</v>
      </c>
    </row>
    <row r="390" spans="1:18" x14ac:dyDescent="0.25">
      <c r="A390" t="s">
        <v>9777</v>
      </c>
      <c r="B390" s="180">
        <v>46256.529166666667</v>
      </c>
      <c r="C390" s="296">
        <v>46256</v>
      </c>
      <c r="D390" s="297">
        <v>0.52916666666666667</v>
      </c>
      <c r="E390">
        <v>2658</v>
      </c>
      <c r="F390" t="s">
        <v>172</v>
      </c>
      <c r="G390" t="s">
        <v>9259</v>
      </c>
      <c r="H390" s="101">
        <v>5.7</v>
      </c>
      <c r="I390" t="s">
        <v>9260</v>
      </c>
      <c r="J390" t="s">
        <v>8913</v>
      </c>
      <c r="K390" t="s">
        <v>9061</v>
      </c>
      <c r="L390" t="s">
        <v>9058</v>
      </c>
      <c r="M390" t="s">
        <v>9752</v>
      </c>
      <c r="N390" s="180">
        <v>46257.470324074071</v>
      </c>
      <c r="O390" t="s">
        <v>9753</v>
      </c>
      <c r="P390" t="s">
        <v>8809</v>
      </c>
      <c r="Q390" t="s">
        <v>9054</v>
      </c>
      <c r="R390" t="s">
        <v>9660</v>
      </c>
    </row>
    <row r="391" spans="1:18" x14ac:dyDescent="0.25">
      <c r="A391" t="s">
        <v>9801</v>
      </c>
      <c r="B391" s="180">
        <v>46259.405555555553</v>
      </c>
      <c r="C391" s="296">
        <v>46259</v>
      </c>
      <c r="D391" s="297">
        <v>0.40555555555555556</v>
      </c>
      <c r="E391">
        <v>2982</v>
      </c>
      <c r="F391" t="s">
        <v>184</v>
      </c>
      <c r="G391" t="s">
        <v>9095</v>
      </c>
      <c r="H391" s="101">
        <v>5.5</v>
      </c>
      <c r="I391" t="s">
        <v>9096</v>
      </c>
      <c r="J391" t="s">
        <v>8884</v>
      </c>
      <c r="K391" t="s">
        <v>9061</v>
      </c>
      <c r="L391" t="s">
        <v>9058</v>
      </c>
      <c r="M391" t="s">
        <v>9802</v>
      </c>
      <c r="N391" s="180">
        <v>46259.457615740743</v>
      </c>
      <c r="O391" t="s">
        <v>9803</v>
      </c>
      <c r="P391" t="s">
        <v>8809</v>
      </c>
      <c r="Q391" t="s">
        <v>9054</v>
      </c>
      <c r="R391" t="s">
        <v>9660</v>
      </c>
    </row>
    <row r="392" spans="1:18" x14ac:dyDescent="0.25">
      <c r="A392" t="s">
        <v>9804</v>
      </c>
      <c r="B392" s="180">
        <v>46259.350694444445</v>
      </c>
      <c r="C392" s="296">
        <v>46259</v>
      </c>
      <c r="D392" s="297">
        <v>0.35069444444444442</v>
      </c>
      <c r="E392">
        <v>1784</v>
      </c>
      <c r="F392" t="s">
        <v>111</v>
      </c>
      <c r="G392" t="s">
        <v>9085</v>
      </c>
      <c r="H392" s="101">
        <v>5.8</v>
      </c>
      <c r="I392" t="s">
        <v>9086</v>
      </c>
      <c r="J392" t="s">
        <v>8844</v>
      </c>
      <c r="K392" t="s">
        <v>9061</v>
      </c>
      <c r="L392" t="s">
        <v>9252</v>
      </c>
      <c r="M392" t="s">
        <v>9802</v>
      </c>
      <c r="N392" s="180">
        <v>46259.457615740743</v>
      </c>
      <c r="O392" t="s">
        <v>9803</v>
      </c>
      <c r="P392" t="s">
        <v>8809</v>
      </c>
      <c r="Q392" t="s">
        <v>9054</v>
      </c>
      <c r="R392" t="s">
        <v>9660</v>
      </c>
    </row>
    <row r="393" spans="1:18" x14ac:dyDescent="0.25">
      <c r="A393" t="s">
        <v>9805</v>
      </c>
      <c r="B393" s="180">
        <v>46259.324999999997</v>
      </c>
      <c r="C393" s="296">
        <v>46259</v>
      </c>
      <c r="D393" s="297">
        <v>0.32500000000000001</v>
      </c>
      <c r="E393">
        <v>395</v>
      </c>
      <c r="F393" t="s">
        <v>215</v>
      </c>
      <c r="G393" t="s">
        <v>9075</v>
      </c>
      <c r="H393" s="101">
        <v>6.8</v>
      </c>
      <c r="I393" t="s">
        <v>9076</v>
      </c>
      <c r="J393" t="s">
        <v>8894</v>
      </c>
      <c r="K393" t="s">
        <v>9061</v>
      </c>
      <c r="L393" t="s">
        <v>9252</v>
      </c>
      <c r="M393" t="s">
        <v>9802</v>
      </c>
      <c r="N393" s="180">
        <v>46259.457615740743</v>
      </c>
      <c r="O393" t="s">
        <v>9803</v>
      </c>
      <c r="P393" t="s">
        <v>8809</v>
      </c>
      <c r="Q393" t="s">
        <v>9054</v>
      </c>
      <c r="R393" t="s">
        <v>9660</v>
      </c>
    </row>
    <row r="394" spans="1:18" x14ac:dyDescent="0.25">
      <c r="A394" t="s">
        <v>9806</v>
      </c>
      <c r="B394" s="180">
        <v>46259.239583333336</v>
      </c>
      <c r="C394" s="296">
        <v>46259</v>
      </c>
      <c r="D394" s="297">
        <v>0.23958333333333334</v>
      </c>
      <c r="E394">
        <v>91</v>
      </c>
      <c r="F394" t="s">
        <v>232</v>
      </c>
      <c r="G394" t="s">
        <v>9250</v>
      </c>
      <c r="H394" s="101">
        <v>5.8</v>
      </c>
      <c r="I394" t="s">
        <v>9251</v>
      </c>
      <c r="J394" t="s">
        <v>8925</v>
      </c>
      <c r="K394" t="s">
        <v>9061</v>
      </c>
      <c r="L394" t="s">
        <v>9252</v>
      </c>
      <c r="M394" t="s">
        <v>9802</v>
      </c>
      <c r="N394" s="180">
        <v>46259.457615740743</v>
      </c>
      <c r="O394" t="s">
        <v>9803</v>
      </c>
      <c r="P394" t="s">
        <v>8809</v>
      </c>
      <c r="Q394" t="s">
        <v>9054</v>
      </c>
      <c r="R394" t="s">
        <v>9660</v>
      </c>
    </row>
    <row r="395" spans="1:18" x14ac:dyDescent="0.25">
      <c r="A395" t="s">
        <v>9807</v>
      </c>
      <c r="B395" s="180">
        <v>46259.102083333331</v>
      </c>
      <c r="C395" s="296">
        <v>46259</v>
      </c>
      <c r="D395" s="297">
        <v>0.10208333333333333</v>
      </c>
      <c r="E395">
        <v>21419</v>
      </c>
      <c r="F395" t="s">
        <v>149</v>
      </c>
      <c r="G395" t="s">
        <v>2303</v>
      </c>
      <c r="H395" s="101">
        <v>5.5</v>
      </c>
      <c r="I395" t="s">
        <v>9331</v>
      </c>
      <c r="J395" t="s">
        <v>8907</v>
      </c>
      <c r="K395" t="s">
        <v>9061</v>
      </c>
      <c r="L395" t="s">
        <v>9252</v>
      </c>
      <c r="M395" t="s">
        <v>9802</v>
      </c>
      <c r="N395" s="180">
        <v>46259.457615740743</v>
      </c>
      <c r="O395" t="s">
        <v>9803</v>
      </c>
      <c r="P395" t="s">
        <v>8809</v>
      </c>
      <c r="Q395" t="s">
        <v>9054</v>
      </c>
      <c r="R395" t="s">
        <v>9660</v>
      </c>
    </row>
    <row r="396" spans="1:18" x14ac:dyDescent="0.25">
      <c r="A396" t="s">
        <v>9808</v>
      </c>
      <c r="B396" s="180">
        <v>46259.091666666667</v>
      </c>
      <c r="C396" s="296">
        <v>46259</v>
      </c>
      <c r="D396" s="297">
        <v>9.166666666666666E-2</v>
      </c>
      <c r="E396">
        <v>338</v>
      </c>
      <c r="F396" t="s">
        <v>195</v>
      </c>
      <c r="G396" t="s">
        <v>9068</v>
      </c>
      <c r="H396" s="101">
        <v>5.8</v>
      </c>
      <c r="I396" t="s">
        <v>9069</v>
      </c>
      <c r="J396" t="s">
        <v>8885</v>
      </c>
      <c r="K396" t="s">
        <v>9061</v>
      </c>
      <c r="L396" t="s">
        <v>9252</v>
      </c>
      <c r="M396" t="s">
        <v>9802</v>
      </c>
      <c r="N396" s="180">
        <v>46259.457615740743</v>
      </c>
      <c r="O396" t="s">
        <v>9803</v>
      </c>
      <c r="P396" t="s">
        <v>8809</v>
      </c>
      <c r="Q396" t="s">
        <v>9054</v>
      </c>
      <c r="R396" t="s">
        <v>9660</v>
      </c>
    </row>
    <row r="397" spans="1:18" x14ac:dyDescent="0.25">
      <c r="A397" t="s">
        <v>9809</v>
      </c>
      <c r="B397" s="180">
        <v>46259.07708333333</v>
      </c>
      <c r="C397" s="296">
        <v>46259</v>
      </c>
      <c r="D397" s="297">
        <v>7.7083333333333337E-2</v>
      </c>
      <c r="E397">
        <v>20659</v>
      </c>
      <c r="F397" t="s">
        <v>131</v>
      </c>
      <c r="G397" t="s">
        <v>9070</v>
      </c>
      <c r="H397" s="101">
        <v>5.5</v>
      </c>
      <c r="I397" t="s">
        <v>9071</v>
      </c>
      <c r="J397" t="s">
        <v>8861</v>
      </c>
      <c r="K397" t="s">
        <v>9057</v>
      </c>
      <c r="L397" t="s">
        <v>9252</v>
      </c>
      <c r="M397" t="s">
        <v>9802</v>
      </c>
      <c r="N397" s="180">
        <v>46259.457615740743</v>
      </c>
      <c r="O397" t="s">
        <v>9803</v>
      </c>
      <c r="P397" t="s">
        <v>8809</v>
      </c>
      <c r="Q397" t="s">
        <v>9054</v>
      </c>
      <c r="R397" t="s">
        <v>9660</v>
      </c>
    </row>
    <row r="398" spans="1:18" x14ac:dyDescent="0.25">
      <c r="A398" t="s">
        <v>9810</v>
      </c>
      <c r="B398" s="180">
        <v>46259.076388888891</v>
      </c>
      <c r="C398" s="296">
        <v>46259</v>
      </c>
      <c r="D398" s="297">
        <v>7.6388888888888895E-2</v>
      </c>
      <c r="E398">
        <v>20659</v>
      </c>
      <c r="F398" t="s">
        <v>131</v>
      </c>
      <c r="G398" t="s">
        <v>9070</v>
      </c>
      <c r="H398" s="101">
        <v>5.5</v>
      </c>
      <c r="I398" t="s">
        <v>9071</v>
      </c>
      <c r="J398" t="s">
        <v>8861</v>
      </c>
      <c r="K398" t="s">
        <v>9057</v>
      </c>
      <c r="L398" t="s">
        <v>9058</v>
      </c>
      <c r="M398" t="s">
        <v>9802</v>
      </c>
      <c r="N398" s="180">
        <v>46259.457615740743</v>
      </c>
      <c r="O398" t="s">
        <v>9803</v>
      </c>
      <c r="P398" t="s">
        <v>8809</v>
      </c>
      <c r="Q398" t="s">
        <v>9054</v>
      </c>
      <c r="R398" t="s">
        <v>9660</v>
      </c>
    </row>
    <row r="399" spans="1:18" x14ac:dyDescent="0.25">
      <c r="A399" t="s">
        <v>9811</v>
      </c>
      <c r="B399" s="180">
        <v>46259.041666666664</v>
      </c>
      <c r="C399" s="296">
        <v>46259</v>
      </c>
      <c r="D399" s="297">
        <v>4.1666666666666664E-2</v>
      </c>
      <c r="E399">
        <v>21641</v>
      </c>
      <c r="F399" t="s">
        <v>154</v>
      </c>
      <c r="G399" t="s">
        <v>9812</v>
      </c>
      <c r="H399" s="101">
        <v>5</v>
      </c>
      <c r="I399" t="s">
        <v>9813</v>
      </c>
      <c r="J399" t="s">
        <v>8870</v>
      </c>
      <c r="K399" t="s">
        <v>9057</v>
      </c>
      <c r="L399" t="s">
        <v>9252</v>
      </c>
      <c r="M399" t="s">
        <v>9802</v>
      </c>
      <c r="N399" s="180">
        <v>46259.457615740743</v>
      </c>
      <c r="O399" t="s">
        <v>9803</v>
      </c>
      <c r="P399" t="s">
        <v>8809</v>
      </c>
      <c r="Q399" t="s">
        <v>9054</v>
      </c>
      <c r="R399" t="s">
        <v>9660</v>
      </c>
    </row>
    <row r="400" spans="1:18" x14ac:dyDescent="0.25">
      <c r="A400" t="s">
        <v>9814</v>
      </c>
      <c r="B400" s="180">
        <v>46258.956944444442</v>
      </c>
      <c r="C400" s="296">
        <v>46258</v>
      </c>
      <c r="D400" s="297">
        <v>0.95694444444444449</v>
      </c>
      <c r="E400">
        <v>2214</v>
      </c>
      <c r="F400" t="s">
        <v>157</v>
      </c>
      <c r="G400" t="s">
        <v>9289</v>
      </c>
      <c r="H400" s="101">
        <v>6.5</v>
      </c>
      <c r="I400" t="s">
        <v>9290</v>
      </c>
      <c r="J400" t="s">
        <v>8866</v>
      </c>
      <c r="K400" t="s">
        <v>9061</v>
      </c>
      <c r="L400" t="s">
        <v>9252</v>
      </c>
      <c r="M400" t="s">
        <v>9802</v>
      </c>
      <c r="N400" s="180">
        <v>46259.457615740743</v>
      </c>
      <c r="O400" t="s">
        <v>9803</v>
      </c>
      <c r="P400" t="s">
        <v>8809</v>
      </c>
      <c r="Q400" t="s">
        <v>9054</v>
      </c>
      <c r="R400" t="s">
        <v>9660</v>
      </c>
    </row>
    <row r="401" spans="1:18" x14ac:dyDescent="0.25">
      <c r="A401" t="s">
        <v>9815</v>
      </c>
      <c r="B401" s="180">
        <v>46258.914583333331</v>
      </c>
      <c r="C401" s="296">
        <v>46258</v>
      </c>
      <c r="D401" s="297">
        <v>0.9145833333333333</v>
      </c>
      <c r="E401">
        <v>20154</v>
      </c>
      <c r="F401" t="s">
        <v>122</v>
      </c>
      <c r="G401" t="s">
        <v>9062</v>
      </c>
      <c r="H401" s="101">
        <v>5.5</v>
      </c>
      <c r="I401" t="s">
        <v>9063</v>
      </c>
      <c r="J401" t="s">
        <v>8854</v>
      </c>
      <c r="K401" t="s">
        <v>9057</v>
      </c>
      <c r="L401" t="s">
        <v>9058</v>
      </c>
      <c r="M401" t="s">
        <v>9802</v>
      </c>
      <c r="N401" s="180">
        <v>46259.457615740743</v>
      </c>
      <c r="O401" t="s">
        <v>9803</v>
      </c>
      <c r="P401" t="s">
        <v>8809</v>
      </c>
      <c r="Q401" t="s">
        <v>9054</v>
      </c>
      <c r="R401" t="s">
        <v>9660</v>
      </c>
    </row>
    <row r="402" spans="1:18" x14ac:dyDescent="0.25">
      <c r="A402" t="s">
        <v>9816</v>
      </c>
      <c r="B402" s="180">
        <v>46258.818055555559</v>
      </c>
      <c r="C402" s="296">
        <v>46258</v>
      </c>
      <c r="D402" s="297">
        <v>0.81805555555555554</v>
      </c>
      <c r="E402">
        <v>20153</v>
      </c>
      <c r="F402" t="s">
        <v>121</v>
      </c>
      <c r="G402" t="s">
        <v>9093</v>
      </c>
      <c r="H402" s="101">
        <v>5.5</v>
      </c>
      <c r="I402" t="s">
        <v>9094</v>
      </c>
      <c r="J402" t="s">
        <v>8853</v>
      </c>
      <c r="K402" t="s">
        <v>9057</v>
      </c>
      <c r="L402" t="s">
        <v>9058</v>
      </c>
      <c r="M402" t="s">
        <v>9802</v>
      </c>
      <c r="N402" s="180">
        <v>46259.457615740743</v>
      </c>
      <c r="O402" t="s">
        <v>9803</v>
      </c>
      <c r="P402" t="s">
        <v>8809</v>
      </c>
      <c r="Q402" t="s">
        <v>9054</v>
      </c>
      <c r="R402" t="s">
        <v>9660</v>
      </c>
    </row>
    <row r="403" spans="1:18" x14ac:dyDescent="0.25">
      <c r="A403" t="s">
        <v>9817</v>
      </c>
      <c r="B403" s="180">
        <v>46258.760416666664</v>
      </c>
      <c r="C403" s="296">
        <v>46258</v>
      </c>
      <c r="D403" s="297">
        <v>0.76041666666666663</v>
      </c>
      <c r="E403">
        <v>21037</v>
      </c>
      <c r="F403" t="s">
        <v>139</v>
      </c>
      <c r="G403" t="s">
        <v>2510</v>
      </c>
      <c r="H403" s="101">
        <v>5.5</v>
      </c>
      <c r="I403" t="s">
        <v>9427</v>
      </c>
      <c r="J403" t="s">
        <v>8906</v>
      </c>
      <c r="K403" t="s">
        <v>9061</v>
      </c>
      <c r="L403" t="s">
        <v>9058</v>
      </c>
      <c r="M403" t="s">
        <v>9802</v>
      </c>
      <c r="N403" s="180">
        <v>46259.457615740743</v>
      </c>
      <c r="O403" t="s">
        <v>9803</v>
      </c>
      <c r="P403" t="s">
        <v>8809</v>
      </c>
      <c r="Q403" t="s">
        <v>9054</v>
      </c>
      <c r="R403" t="s">
        <v>9660</v>
      </c>
    </row>
    <row r="404" spans="1:18" x14ac:dyDescent="0.25">
      <c r="A404" t="s">
        <v>9818</v>
      </c>
      <c r="B404" s="180">
        <v>46258.692361111112</v>
      </c>
      <c r="C404" s="296">
        <v>46258</v>
      </c>
      <c r="D404" s="297">
        <v>0.69236111111111109</v>
      </c>
      <c r="E404">
        <v>338</v>
      </c>
      <c r="F404" t="s">
        <v>195</v>
      </c>
      <c r="G404" t="s">
        <v>9068</v>
      </c>
      <c r="H404" s="101">
        <v>5.8</v>
      </c>
      <c r="I404" t="s">
        <v>9069</v>
      </c>
      <c r="J404" t="s">
        <v>8885</v>
      </c>
      <c r="K404" t="s">
        <v>9061</v>
      </c>
      <c r="L404" t="s">
        <v>9058</v>
      </c>
      <c r="M404" t="s">
        <v>9802</v>
      </c>
      <c r="N404" s="180">
        <v>46259.457615740743</v>
      </c>
      <c r="O404" t="s">
        <v>9803</v>
      </c>
      <c r="P404" t="s">
        <v>8809</v>
      </c>
      <c r="Q404" t="s">
        <v>9054</v>
      </c>
      <c r="R404" t="s">
        <v>9660</v>
      </c>
    </row>
    <row r="405" spans="1:18" x14ac:dyDescent="0.25">
      <c r="A405" t="s">
        <v>9819</v>
      </c>
      <c r="B405" s="180">
        <v>46258.62777777778</v>
      </c>
      <c r="C405" s="296">
        <v>46258</v>
      </c>
      <c r="D405" s="297">
        <v>0.62777777777777777</v>
      </c>
      <c r="E405">
        <v>1784</v>
      </c>
      <c r="F405" t="s">
        <v>111</v>
      </c>
      <c r="G405" t="s">
        <v>9085</v>
      </c>
      <c r="H405" s="101">
        <v>5.8</v>
      </c>
      <c r="I405" t="s">
        <v>9086</v>
      </c>
      <c r="J405" t="s">
        <v>8844</v>
      </c>
      <c r="K405" t="s">
        <v>9061</v>
      </c>
      <c r="L405" t="s">
        <v>9058</v>
      </c>
      <c r="M405" t="s">
        <v>9802</v>
      </c>
      <c r="N405" s="180">
        <v>46259.457615740743</v>
      </c>
      <c r="O405" t="s">
        <v>9803</v>
      </c>
      <c r="P405" t="s">
        <v>8809</v>
      </c>
      <c r="Q405" t="s">
        <v>9054</v>
      </c>
      <c r="R405" t="s">
        <v>9660</v>
      </c>
    </row>
    <row r="406" spans="1:18" x14ac:dyDescent="0.25">
      <c r="A406" t="s">
        <v>9820</v>
      </c>
      <c r="B406" s="180">
        <v>46258.415277777778</v>
      </c>
      <c r="C406" s="296">
        <v>46258</v>
      </c>
      <c r="D406" s="297">
        <v>0.4152777777777778</v>
      </c>
      <c r="E406">
        <v>20146</v>
      </c>
      <c r="F406" t="s">
        <v>116</v>
      </c>
      <c r="G406" t="s">
        <v>9055</v>
      </c>
      <c r="H406" s="101">
        <v>5.5</v>
      </c>
      <c r="I406" t="s">
        <v>9056</v>
      </c>
      <c r="J406" t="s">
        <v>8848</v>
      </c>
      <c r="K406" t="s">
        <v>9057</v>
      </c>
      <c r="L406" t="s">
        <v>9252</v>
      </c>
      <c r="M406" t="s">
        <v>9802</v>
      </c>
      <c r="N406" s="180">
        <v>46259.457615740743</v>
      </c>
      <c r="O406" t="s">
        <v>9803</v>
      </c>
      <c r="P406" t="s">
        <v>8809</v>
      </c>
      <c r="Q406" t="s">
        <v>9054</v>
      </c>
      <c r="R406" t="s">
        <v>9660</v>
      </c>
    </row>
    <row r="407" spans="1:18" x14ac:dyDescent="0.25">
      <c r="A407" t="s">
        <v>9821</v>
      </c>
      <c r="B407" s="180">
        <v>46258.30972222222</v>
      </c>
      <c r="C407" s="296">
        <v>46258</v>
      </c>
      <c r="D407" s="297">
        <v>0.30972222222222223</v>
      </c>
      <c r="E407">
        <v>1733</v>
      </c>
      <c r="F407" t="s">
        <v>108</v>
      </c>
      <c r="G407" t="s">
        <v>9066</v>
      </c>
      <c r="H407" s="101">
        <v>5.5</v>
      </c>
      <c r="I407" t="s">
        <v>9067</v>
      </c>
      <c r="J407" t="s">
        <v>8841</v>
      </c>
      <c r="K407" t="s">
        <v>9061</v>
      </c>
      <c r="L407" t="s">
        <v>9058</v>
      </c>
      <c r="M407" t="s">
        <v>9802</v>
      </c>
      <c r="N407" s="180">
        <v>46259.457615740743</v>
      </c>
      <c r="O407" t="s">
        <v>9803</v>
      </c>
      <c r="P407" t="s">
        <v>8809</v>
      </c>
      <c r="Q407" t="s">
        <v>9054</v>
      </c>
      <c r="R407" t="s">
        <v>9660</v>
      </c>
    </row>
    <row r="408" spans="1:18" x14ac:dyDescent="0.25">
      <c r="A408" t="s">
        <v>9822</v>
      </c>
      <c r="B408" s="180">
        <v>46258.305555555555</v>
      </c>
      <c r="C408" s="296">
        <v>46258</v>
      </c>
      <c r="D408" s="297">
        <v>0.30555555555555558</v>
      </c>
      <c r="E408">
        <v>1783</v>
      </c>
      <c r="F408" t="s">
        <v>110</v>
      </c>
      <c r="G408" t="s">
        <v>9059</v>
      </c>
      <c r="H408" s="101">
        <v>5.8</v>
      </c>
      <c r="I408" t="s">
        <v>9060</v>
      </c>
      <c r="J408" t="s">
        <v>8843</v>
      </c>
      <c r="K408" t="s">
        <v>9061</v>
      </c>
      <c r="L408" t="s">
        <v>9058</v>
      </c>
      <c r="M408" t="s">
        <v>9802</v>
      </c>
      <c r="N408" s="180">
        <v>46259.457615740743</v>
      </c>
      <c r="O408" t="s">
        <v>9803</v>
      </c>
      <c r="P408" t="s">
        <v>8809</v>
      </c>
      <c r="Q408" t="s">
        <v>9054</v>
      </c>
      <c r="R408" t="s">
        <v>9660</v>
      </c>
    </row>
    <row r="409" spans="1:18" x14ac:dyDescent="0.25">
      <c r="A409" t="s">
        <v>9823</v>
      </c>
      <c r="B409" s="180">
        <v>46258.095833333333</v>
      </c>
      <c r="C409" s="296">
        <v>46258</v>
      </c>
      <c r="D409" s="297">
        <v>9.583333333333334E-2</v>
      </c>
      <c r="E409">
        <v>20659</v>
      </c>
      <c r="F409" t="s">
        <v>131</v>
      </c>
      <c r="G409" t="s">
        <v>9070</v>
      </c>
      <c r="H409" s="101">
        <v>5.5</v>
      </c>
      <c r="I409" t="s">
        <v>9071</v>
      </c>
      <c r="J409" t="s">
        <v>8861</v>
      </c>
      <c r="K409" t="s">
        <v>9057</v>
      </c>
      <c r="L409" t="s">
        <v>9058</v>
      </c>
      <c r="M409" t="s">
        <v>9802</v>
      </c>
      <c r="N409" s="180">
        <v>46259.457615740743</v>
      </c>
      <c r="O409" t="s">
        <v>9803</v>
      </c>
      <c r="P409" t="s">
        <v>8809</v>
      </c>
      <c r="Q409" t="s">
        <v>9054</v>
      </c>
      <c r="R409" t="s">
        <v>9660</v>
      </c>
    </row>
    <row r="410" spans="1:18" x14ac:dyDescent="0.25">
      <c r="A410" t="s">
        <v>9824</v>
      </c>
      <c r="B410" s="180">
        <v>46258.052083333336</v>
      </c>
      <c r="C410" s="296">
        <v>46258</v>
      </c>
      <c r="D410" s="297">
        <v>5.2083333333333336E-2</v>
      </c>
      <c r="E410">
        <v>2214</v>
      </c>
      <c r="F410" t="s">
        <v>157</v>
      </c>
      <c r="G410" t="s">
        <v>9289</v>
      </c>
      <c r="H410" s="101">
        <v>6.5</v>
      </c>
      <c r="I410" t="s">
        <v>9290</v>
      </c>
      <c r="J410" t="s">
        <v>8866</v>
      </c>
      <c r="K410" t="s">
        <v>9061</v>
      </c>
      <c r="L410" t="s">
        <v>9058</v>
      </c>
      <c r="M410" t="s">
        <v>9802</v>
      </c>
      <c r="N410" s="180">
        <v>46259.457615740743</v>
      </c>
      <c r="O410" t="s">
        <v>9803</v>
      </c>
      <c r="P410" t="s">
        <v>8809</v>
      </c>
      <c r="Q410" t="s">
        <v>9054</v>
      </c>
      <c r="R410" t="s">
        <v>9660</v>
      </c>
    </row>
    <row r="411" spans="1:18" x14ac:dyDescent="0.25">
      <c r="A411" t="s">
        <v>9825</v>
      </c>
      <c r="B411" s="180">
        <v>46258.022222222222</v>
      </c>
      <c r="C411" s="296">
        <v>46258</v>
      </c>
      <c r="D411" s="297">
        <v>2.2222222222222223E-2</v>
      </c>
      <c r="E411">
        <v>20153</v>
      </c>
      <c r="F411" t="s">
        <v>121</v>
      </c>
      <c r="G411" t="s">
        <v>9093</v>
      </c>
      <c r="H411" s="101">
        <v>5.5</v>
      </c>
      <c r="I411" t="s">
        <v>9094</v>
      </c>
      <c r="J411" t="s">
        <v>8853</v>
      </c>
      <c r="K411" t="s">
        <v>9057</v>
      </c>
      <c r="L411" t="s">
        <v>9058</v>
      </c>
      <c r="M411" t="s">
        <v>9802</v>
      </c>
      <c r="N411" s="180">
        <v>46259.457615740743</v>
      </c>
      <c r="O411" t="s">
        <v>9803</v>
      </c>
      <c r="P411" t="s">
        <v>8809</v>
      </c>
      <c r="Q411" t="s">
        <v>9054</v>
      </c>
      <c r="R411" t="s">
        <v>9660</v>
      </c>
    </row>
    <row r="412" spans="1:18" x14ac:dyDescent="0.25">
      <c r="A412" t="s">
        <v>9826</v>
      </c>
      <c r="B412" s="180">
        <v>46258.022222222222</v>
      </c>
      <c r="C412" s="296">
        <v>46258</v>
      </c>
      <c r="D412" s="297">
        <v>2.2222222222222223E-2</v>
      </c>
      <c r="E412">
        <v>338</v>
      </c>
      <c r="F412" t="s">
        <v>195</v>
      </c>
      <c r="G412" t="s">
        <v>9068</v>
      </c>
      <c r="H412" s="101">
        <v>5.8</v>
      </c>
      <c r="I412" t="s">
        <v>9069</v>
      </c>
      <c r="J412" t="s">
        <v>8885</v>
      </c>
      <c r="K412" t="s">
        <v>9061</v>
      </c>
      <c r="L412" t="s">
        <v>9058</v>
      </c>
      <c r="M412" t="s">
        <v>9802</v>
      </c>
      <c r="N412" s="180">
        <v>46259.457615740743</v>
      </c>
      <c r="O412" t="s">
        <v>9803</v>
      </c>
      <c r="P412" t="s">
        <v>8809</v>
      </c>
      <c r="Q412" t="s">
        <v>9054</v>
      </c>
      <c r="R412" t="s">
        <v>9660</v>
      </c>
    </row>
    <row r="413" spans="1:18" x14ac:dyDescent="0.25">
      <c r="A413" t="s">
        <v>9827</v>
      </c>
      <c r="B413" s="180">
        <v>46257.982638888891</v>
      </c>
      <c r="C413" s="296">
        <v>46257</v>
      </c>
      <c r="D413" s="297">
        <v>0.98263888888888884</v>
      </c>
      <c r="E413">
        <v>20659</v>
      </c>
      <c r="F413" t="s">
        <v>131</v>
      </c>
      <c r="G413" t="s">
        <v>9070</v>
      </c>
      <c r="H413" s="101">
        <v>5.5</v>
      </c>
      <c r="I413" t="s">
        <v>9071</v>
      </c>
      <c r="J413" t="s">
        <v>8861</v>
      </c>
      <c r="K413" t="s">
        <v>9057</v>
      </c>
      <c r="L413" t="s">
        <v>9058</v>
      </c>
      <c r="M413" t="s">
        <v>9802</v>
      </c>
      <c r="N413" s="180">
        <v>46259.457615740743</v>
      </c>
      <c r="O413" t="s">
        <v>9803</v>
      </c>
      <c r="P413" t="s">
        <v>8809</v>
      </c>
      <c r="Q413" t="s">
        <v>9054</v>
      </c>
      <c r="R413" t="s">
        <v>9660</v>
      </c>
    </row>
    <row r="414" spans="1:18" x14ac:dyDescent="0.25">
      <c r="A414" t="s">
        <v>9828</v>
      </c>
      <c r="B414" s="180">
        <v>46257.961805555555</v>
      </c>
      <c r="C414" s="296">
        <v>46257</v>
      </c>
      <c r="D414" s="297">
        <v>0.96180555555555558</v>
      </c>
      <c r="E414">
        <v>20154</v>
      </c>
      <c r="F414" t="s">
        <v>122</v>
      </c>
      <c r="G414" t="s">
        <v>9062</v>
      </c>
      <c r="H414" s="101">
        <v>5.5</v>
      </c>
      <c r="I414" t="s">
        <v>9063</v>
      </c>
      <c r="J414" t="s">
        <v>8854</v>
      </c>
      <c r="K414" t="s">
        <v>9057</v>
      </c>
      <c r="L414" t="s">
        <v>9058</v>
      </c>
      <c r="M414" t="s">
        <v>9802</v>
      </c>
      <c r="N414" s="180">
        <v>46259.457615740743</v>
      </c>
      <c r="O414" t="s">
        <v>9803</v>
      </c>
      <c r="P414" t="s">
        <v>8809</v>
      </c>
      <c r="Q414" t="s">
        <v>9054</v>
      </c>
      <c r="R414" t="s">
        <v>9660</v>
      </c>
    </row>
    <row r="415" spans="1:18" x14ac:dyDescent="0.25">
      <c r="A415" t="s">
        <v>9829</v>
      </c>
      <c r="B415" s="180">
        <v>46257.771527777775</v>
      </c>
      <c r="C415" s="296">
        <v>46257</v>
      </c>
      <c r="D415" s="297">
        <v>0.77152777777777781</v>
      </c>
      <c r="E415">
        <v>20659</v>
      </c>
      <c r="F415" t="s">
        <v>131</v>
      </c>
      <c r="G415" t="s">
        <v>9070</v>
      </c>
      <c r="H415" s="101">
        <v>5.5</v>
      </c>
      <c r="I415" t="s">
        <v>9071</v>
      </c>
      <c r="J415" t="s">
        <v>8861</v>
      </c>
      <c r="K415" t="s">
        <v>9057</v>
      </c>
      <c r="L415" t="s">
        <v>9058</v>
      </c>
      <c r="M415" t="s">
        <v>9802</v>
      </c>
      <c r="N415" s="180">
        <v>46259.457615740743</v>
      </c>
      <c r="O415" t="s">
        <v>9803</v>
      </c>
      <c r="P415" t="s">
        <v>8809</v>
      </c>
      <c r="Q415" t="s">
        <v>9054</v>
      </c>
      <c r="R415" t="s">
        <v>9660</v>
      </c>
    </row>
    <row r="416" spans="1:18" x14ac:dyDescent="0.25">
      <c r="A416" t="s">
        <v>9830</v>
      </c>
      <c r="B416" s="180">
        <v>46257.568055555559</v>
      </c>
      <c r="C416" s="296">
        <v>46257</v>
      </c>
      <c r="D416" s="297">
        <v>0.56805555555555554</v>
      </c>
      <c r="E416">
        <v>632</v>
      </c>
      <c r="F416" t="s">
        <v>226</v>
      </c>
      <c r="G416" t="s">
        <v>9278</v>
      </c>
      <c r="H416" s="101">
        <v>5.8</v>
      </c>
      <c r="I416" t="s">
        <v>9279</v>
      </c>
      <c r="J416" t="s">
        <v>8928</v>
      </c>
      <c r="K416" t="s">
        <v>9061</v>
      </c>
      <c r="L416" t="s">
        <v>9058</v>
      </c>
      <c r="M416" t="s">
        <v>9802</v>
      </c>
      <c r="N416" s="180">
        <v>46259.457615740743</v>
      </c>
      <c r="O416" t="s">
        <v>9803</v>
      </c>
      <c r="P416" t="s">
        <v>8809</v>
      </c>
      <c r="Q416" t="s">
        <v>9054</v>
      </c>
      <c r="R416" t="s">
        <v>9660</v>
      </c>
    </row>
    <row r="417" spans="1:18" x14ac:dyDescent="0.25">
      <c r="A417" t="s">
        <v>9831</v>
      </c>
      <c r="B417" s="180">
        <v>46257.568055555559</v>
      </c>
      <c r="C417" s="296">
        <v>46257</v>
      </c>
      <c r="D417" s="297">
        <v>0.56805555555555554</v>
      </c>
      <c r="E417">
        <v>632</v>
      </c>
      <c r="F417" t="s">
        <v>226</v>
      </c>
      <c r="G417" t="s">
        <v>9278</v>
      </c>
      <c r="H417" s="101">
        <v>5.8</v>
      </c>
      <c r="I417" t="s">
        <v>9279</v>
      </c>
      <c r="J417" t="s">
        <v>8928</v>
      </c>
      <c r="K417" t="s">
        <v>9061</v>
      </c>
      <c r="L417" t="s">
        <v>9058</v>
      </c>
      <c r="M417" t="s">
        <v>9802</v>
      </c>
      <c r="N417" s="180">
        <v>46259.457615740743</v>
      </c>
      <c r="O417" t="s">
        <v>9803</v>
      </c>
      <c r="P417" t="s">
        <v>8809</v>
      </c>
      <c r="Q417" t="s">
        <v>9054</v>
      </c>
      <c r="R417" t="s">
        <v>9507</v>
      </c>
    </row>
    <row r="418" spans="1:18" x14ac:dyDescent="0.25">
      <c r="A418" t="s">
        <v>9832</v>
      </c>
      <c r="B418" s="180">
        <v>46257.568055555559</v>
      </c>
      <c r="C418" s="296">
        <v>46257</v>
      </c>
      <c r="D418" s="297">
        <v>0.56805555555555554</v>
      </c>
      <c r="E418">
        <v>632</v>
      </c>
      <c r="F418" t="s">
        <v>226</v>
      </c>
      <c r="G418" t="s">
        <v>9278</v>
      </c>
      <c r="H418" s="101">
        <v>5.8</v>
      </c>
      <c r="I418" t="s">
        <v>9279</v>
      </c>
      <c r="J418" t="s">
        <v>8928</v>
      </c>
      <c r="K418" t="s">
        <v>9061</v>
      </c>
      <c r="L418" t="s">
        <v>9058</v>
      </c>
      <c r="M418" t="s">
        <v>9802</v>
      </c>
      <c r="N418" s="180">
        <v>46259.457615740743</v>
      </c>
      <c r="O418" t="s">
        <v>9803</v>
      </c>
      <c r="P418" t="s">
        <v>8809</v>
      </c>
      <c r="Q418" t="s">
        <v>9054</v>
      </c>
      <c r="R418" t="s">
        <v>9515</v>
      </c>
    </row>
    <row r="419" spans="1:18" x14ac:dyDescent="0.25">
      <c r="A419" t="s">
        <v>9833</v>
      </c>
      <c r="B419" s="180">
        <v>46257.533333333333</v>
      </c>
      <c r="C419" s="296">
        <v>46257</v>
      </c>
      <c r="D419" s="297">
        <v>0.53333333333333333</v>
      </c>
      <c r="E419">
        <v>20153</v>
      </c>
      <c r="F419" t="s">
        <v>121</v>
      </c>
      <c r="G419" t="s">
        <v>9093</v>
      </c>
      <c r="H419" s="101">
        <v>5.5</v>
      </c>
      <c r="I419" t="s">
        <v>9094</v>
      </c>
      <c r="J419" t="s">
        <v>8853</v>
      </c>
      <c r="K419" t="s">
        <v>9057</v>
      </c>
      <c r="L419" t="s">
        <v>9252</v>
      </c>
      <c r="M419" t="s">
        <v>9802</v>
      </c>
      <c r="N419" s="180">
        <v>46259.457615740743</v>
      </c>
      <c r="O419" t="s">
        <v>9803</v>
      </c>
      <c r="P419" t="s">
        <v>8809</v>
      </c>
      <c r="Q419" t="s">
        <v>9054</v>
      </c>
      <c r="R419" t="s">
        <v>9660</v>
      </c>
    </row>
    <row r="420" spans="1:18" x14ac:dyDescent="0.25">
      <c r="A420" t="s">
        <v>9838</v>
      </c>
      <c r="B420" s="180">
        <v>46261.293749999997</v>
      </c>
      <c r="C420" s="296">
        <v>46261</v>
      </c>
      <c r="D420" s="297">
        <v>0.29375000000000001</v>
      </c>
      <c r="E420">
        <v>1783</v>
      </c>
      <c r="F420" t="s">
        <v>110</v>
      </c>
      <c r="G420" t="s">
        <v>9059</v>
      </c>
      <c r="H420" s="101">
        <v>5.8</v>
      </c>
      <c r="I420" t="s">
        <v>9060</v>
      </c>
      <c r="J420" t="s">
        <v>8843</v>
      </c>
      <c r="K420" t="s">
        <v>9061</v>
      </c>
      <c r="L420" t="s">
        <v>9058</v>
      </c>
      <c r="M420" t="s">
        <v>9839</v>
      </c>
      <c r="N420" s="180">
        <v>46261.413854166669</v>
      </c>
      <c r="O420" t="s">
        <v>9840</v>
      </c>
      <c r="P420" t="s">
        <v>8809</v>
      </c>
      <c r="Q420" t="s">
        <v>9054</v>
      </c>
      <c r="R420" t="s">
        <v>9660</v>
      </c>
    </row>
    <row r="421" spans="1:18" x14ac:dyDescent="0.25">
      <c r="A421" t="s">
        <v>9841</v>
      </c>
      <c r="B421" s="180">
        <v>46261.105555555558</v>
      </c>
      <c r="C421" s="296">
        <v>46261</v>
      </c>
      <c r="D421" s="297">
        <v>0.10555555555555556</v>
      </c>
      <c r="E421">
        <v>395</v>
      </c>
      <c r="F421" t="s">
        <v>215</v>
      </c>
      <c r="G421" t="s">
        <v>9075</v>
      </c>
      <c r="H421" s="101">
        <v>6.8</v>
      </c>
      <c r="I421" t="s">
        <v>9076</v>
      </c>
      <c r="J421" t="s">
        <v>8894</v>
      </c>
      <c r="K421" t="s">
        <v>9061</v>
      </c>
      <c r="L421" t="s">
        <v>9058</v>
      </c>
      <c r="M421" t="s">
        <v>9839</v>
      </c>
      <c r="N421" s="180">
        <v>46261.413854166669</v>
      </c>
      <c r="O421" t="s">
        <v>9840</v>
      </c>
      <c r="P421" t="s">
        <v>8809</v>
      </c>
      <c r="Q421" t="s">
        <v>9054</v>
      </c>
      <c r="R421" t="s">
        <v>9660</v>
      </c>
    </row>
    <row r="422" spans="1:18" x14ac:dyDescent="0.25">
      <c r="A422" t="s">
        <v>9842</v>
      </c>
      <c r="B422" s="180">
        <v>46261.105555555558</v>
      </c>
      <c r="C422" s="296">
        <v>46261</v>
      </c>
      <c r="D422" s="297">
        <v>0.10555555555555556</v>
      </c>
      <c r="E422">
        <v>395</v>
      </c>
      <c r="F422" t="s">
        <v>215</v>
      </c>
      <c r="G422" t="s">
        <v>9075</v>
      </c>
      <c r="H422" s="101">
        <v>6.8</v>
      </c>
      <c r="I422" t="s">
        <v>9076</v>
      </c>
      <c r="J422" t="s">
        <v>8894</v>
      </c>
      <c r="K422" t="s">
        <v>9061</v>
      </c>
      <c r="L422" t="s">
        <v>9058</v>
      </c>
      <c r="M422" t="s">
        <v>9839</v>
      </c>
      <c r="N422" s="180">
        <v>46261.413854166669</v>
      </c>
      <c r="O422" t="s">
        <v>9840</v>
      </c>
      <c r="P422" t="s">
        <v>8809</v>
      </c>
      <c r="Q422" t="s">
        <v>9054</v>
      </c>
      <c r="R422" t="s">
        <v>9507</v>
      </c>
    </row>
    <row r="423" spans="1:18" x14ac:dyDescent="0.25">
      <c r="A423" t="s">
        <v>9843</v>
      </c>
      <c r="B423" s="180">
        <v>46261.104861111111</v>
      </c>
      <c r="C423" s="296">
        <v>46261</v>
      </c>
      <c r="D423" s="297">
        <v>0.10486111111111111</v>
      </c>
      <c r="E423">
        <v>338</v>
      </c>
      <c r="F423" t="s">
        <v>195</v>
      </c>
      <c r="G423" t="s">
        <v>9068</v>
      </c>
      <c r="H423" s="101">
        <v>5.8</v>
      </c>
      <c r="I423" t="s">
        <v>9069</v>
      </c>
      <c r="J423" t="s">
        <v>8885</v>
      </c>
      <c r="K423" t="s">
        <v>9061</v>
      </c>
      <c r="L423" t="s">
        <v>9058</v>
      </c>
      <c r="M423" t="s">
        <v>9839</v>
      </c>
      <c r="N423" s="180">
        <v>46261.413854166669</v>
      </c>
      <c r="O423" t="s">
        <v>9840</v>
      </c>
      <c r="P423" t="s">
        <v>8809</v>
      </c>
      <c r="Q423" t="s">
        <v>9054</v>
      </c>
      <c r="R423" t="s">
        <v>9660</v>
      </c>
    </row>
    <row r="424" spans="1:18" x14ac:dyDescent="0.25">
      <c r="A424" t="s">
        <v>9844</v>
      </c>
      <c r="B424" s="180">
        <v>46261.094444444447</v>
      </c>
      <c r="C424" s="296">
        <v>46261</v>
      </c>
      <c r="D424" s="297">
        <v>9.4444444444444442E-2</v>
      </c>
      <c r="E424">
        <v>20153</v>
      </c>
      <c r="F424" t="s">
        <v>121</v>
      </c>
      <c r="G424" t="s">
        <v>9093</v>
      </c>
      <c r="H424" s="101">
        <v>5.5</v>
      </c>
      <c r="I424" t="s">
        <v>9094</v>
      </c>
      <c r="J424" t="s">
        <v>8853</v>
      </c>
      <c r="K424" t="s">
        <v>9057</v>
      </c>
      <c r="L424" t="s">
        <v>9252</v>
      </c>
      <c r="M424" t="s">
        <v>9839</v>
      </c>
      <c r="N424" s="180">
        <v>46261.413854166669</v>
      </c>
      <c r="O424" t="s">
        <v>9840</v>
      </c>
      <c r="P424" t="s">
        <v>8809</v>
      </c>
      <c r="Q424" t="s">
        <v>9054</v>
      </c>
      <c r="R424" t="s">
        <v>9660</v>
      </c>
    </row>
    <row r="425" spans="1:18" x14ac:dyDescent="0.25">
      <c r="A425" t="s">
        <v>9845</v>
      </c>
      <c r="B425" s="180">
        <v>46260.834722222222</v>
      </c>
      <c r="C425" s="296">
        <v>46260</v>
      </c>
      <c r="D425" s="297">
        <v>0.83472222222222225</v>
      </c>
      <c r="E425">
        <v>20146</v>
      </c>
      <c r="F425" t="s">
        <v>116</v>
      </c>
      <c r="G425" t="s">
        <v>9055</v>
      </c>
      <c r="H425" s="101">
        <v>5.5</v>
      </c>
      <c r="I425" t="s">
        <v>9056</v>
      </c>
      <c r="J425" t="s">
        <v>8848</v>
      </c>
      <c r="K425" t="s">
        <v>9057</v>
      </c>
      <c r="L425" t="s">
        <v>9268</v>
      </c>
      <c r="M425" t="s">
        <v>9839</v>
      </c>
      <c r="N425" s="180">
        <v>46261.413854166669</v>
      </c>
      <c r="O425" t="s">
        <v>9840</v>
      </c>
      <c r="P425" t="s">
        <v>8809</v>
      </c>
      <c r="Q425" t="s">
        <v>9054</v>
      </c>
      <c r="R425" t="s">
        <v>9660</v>
      </c>
    </row>
    <row r="426" spans="1:18" x14ac:dyDescent="0.25">
      <c r="A426" t="s">
        <v>9846</v>
      </c>
      <c r="B426" s="180">
        <v>46260.642361111109</v>
      </c>
      <c r="C426" s="296">
        <v>46260</v>
      </c>
      <c r="D426" s="297">
        <v>0.64236111111111116</v>
      </c>
      <c r="E426">
        <v>20148</v>
      </c>
      <c r="F426" t="s">
        <v>117</v>
      </c>
      <c r="G426" t="s">
        <v>9724</v>
      </c>
      <c r="H426" s="101">
        <v>5.5</v>
      </c>
      <c r="I426" t="s">
        <v>9725</v>
      </c>
      <c r="J426" t="s">
        <v>8849</v>
      </c>
      <c r="K426" t="s">
        <v>9057</v>
      </c>
      <c r="L426" t="s">
        <v>9252</v>
      </c>
      <c r="M426" t="s">
        <v>9839</v>
      </c>
      <c r="N426" s="180">
        <v>46261.413854166669</v>
      </c>
      <c r="O426" t="s">
        <v>9840</v>
      </c>
      <c r="P426" t="s">
        <v>8809</v>
      </c>
      <c r="Q426" t="s">
        <v>9054</v>
      </c>
      <c r="R426" t="s">
        <v>9660</v>
      </c>
    </row>
    <row r="427" spans="1:18" x14ac:dyDescent="0.25">
      <c r="A427" t="s">
        <v>9847</v>
      </c>
      <c r="B427" s="180">
        <v>46260.642361111109</v>
      </c>
      <c r="C427" s="296">
        <v>46260</v>
      </c>
      <c r="D427" s="297">
        <v>0.64236111111111116</v>
      </c>
      <c r="E427">
        <v>2981</v>
      </c>
      <c r="F427" t="s">
        <v>183</v>
      </c>
      <c r="G427" t="s">
        <v>9720</v>
      </c>
      <c r="H427" s="101">
        <v>5.5</v>
      </c>
      <c r="I427" t="s">
        <v>9721</v>
      </c>
      <c r="J427" t="s">
        <v>8883</v>
      </c>
      <c r="K427" t="s">
        <v>9061</v>
      </c>
      <c r="L427" t="s">
        <v>9252</v>
      </c>
      <c r="M427" t="s">
        <v>9839</v>
      </c>
      <c r="N427" s="180">
        <v>46261.413854166669</v>
      </c>
      <c r="O427" t="s">
        <v>9840</v>
      </c>
      <c r="P427" t="s">
        <v>8809</v>
      </c>
      <c r="Q427" t="s">
        <v>9054</v>
      </c>
      <c r="R427" t="s">
        <v>9660</v>
      </c>
    </row>
    <row r="428" spans="1:18" x14ac:dyDescent="0.25">
      <c r="A428" t="s">
        <v>9848</v>
      </c>
      <c r="B428" s="180">
        <v>46260.64166666667</v>
      </c>
      <c r="C428" s="296">
        <v>46260</v>
      </c>
      <c r="D428" s="297">
        <v>0.64166666666666672</v>
      </c>
      <c r="E428">
        <v>2981</v>
      </c>
      <c r="F428" t="s">
        <v>183</v>
      </c>
      <c r="G428" t="s">
        <v>9720</v>
      </c>
      <c r="H428" s="101">
        <v>5.5</v>
      </c>
      <c r="I428" t="s">
        <v>9721</v>
      </c>
      <c r="J428" t="s">
        <v>8883</v>
      </c>
      <c r="K428" t="s">
        <v>9061</v>
      </c>
      <c r="L428" t="s">
        <v>9252</v>
      </c>
      <c r="M428" t="s">
        <v>9839</v>
      </c>
      <c r="N428" s="180">
        <v>46261.413854166669</v>
      </c>
      <c r="O428" t="s">
        <v>9840</v>
      </c>
      <c r="P428" t="s">
        <v>8809</v>
      </c>
      <c r="Q428" t="s">
        <v>9054</v>
      </c>
      <c r="R428" t="s">
        <v>9660</v>
      </c>
    </row>
    <row r="429" spans="1:18" x14ac:dyDescent="0.25">
      <c r="A429" t="s">
        <v>9849</v>
      </c>
      <c r="B429" s="180">
        <v>46260.629861111112</v>
      </c>
      <c r="C429" s="296">
        <v>46260</v>
      </c>
      <c r="D429" s="297">
        <v>0.62986111111111109</v>
      </c>
      <c r="E429">
        <v>338</v>
      </c>
      <c r="F429" t="s">
        <v>195</v>
      </c>
      <c r="G429" t="s">
        <v>9068</v>
      </c>
      <c r="H429" s="101">
        <v>5.8</v>
      </c>
      <c r="I429" t="s">
        <v>9069</v>
      </c>
      <c r="J429" t="s">
        <v>8885</v>
      </c>
      <c r="K429" t="s">
        <v>9061</v>
      </c>
      <c r="L429" t="s">
        <v>9058</v>
      </c>
      <c r="M429" t="s">
        <v>9839</v>
      </c>
      <c r="N429" s="180">
        <v>46261.413854166669</v>
      </c>
      <c r="O429" t="s">
        <v>9840</v>
      </c>
      <c r="P429" t="s">
        <v>8809</v>
      </c>
      <c r="Q429" t="s">
        <v>9054</v>
      </c>
      <c r="R429" t="s">
        <v>9660</v>
      </c>
    </row>
    <row r="430" spans="1:18" x14ac:dyDescent="0.25">
      <c r="A430" t="s">
        <v>9850</v>
      </c>
      <c r="B430" s="180">
        <v>46260.629861111112</v>
      </c>
      <c r="C430" s="296">
        <v>46260</v>
      </c>
      <c r="D430" s="297">
        <v>0.62986111111111109</v>
      </c>
      <c r="E430">
        <v>201</v>
      </c>
      <c r="F430" t="s">
        <v>115</v>
      </c>
      <c r="G430" t="s">
        <v>9089</v>
      </c>
      <c r="H430" s="101">
        <v>5.8</v>
      </c>
      <c r="I430" t="s">
        <v>9090</v>
      </c>
      <c r="J430" t="s">
        <v>8847</v>
      </c>
      <c r="K430" t="s">
        <v>9061</v>
      </c>
      <c r="L430" t="s">
        <v>9058</v>
      </c>
      <c r="M430" t="s">
        <v>9839</v>
      </c>
      <c r="N430" s="180">
        <v>46261.413854166669</v>
      </c>
      <c r="O430" t="s">
        <v>9840</v>
      </c>
      <c r="P430" t="s">
        <v>8809</v>
      </c>
      <c r="Q430" t="s">
        <v>9054</v>
      </c>
      <c r="R430" t="s">
        <v>9660</v>
      </c>
    </row>
    <row r="431" spans="1:18" x14ac:dyDescent="0.25">
      <c r="A431" t="s">
        <v>9851</v>
      </c>
      <c r="B431" s="180">
        <v>46260.600694444445</v>
      </c>
      <c r="C431" s="296">
        <v>46260</v>
      </c>
      <c r="D431" s="297">
        <v>0.60069444444444442</v>
      </c>
      <c r="E431">
        <v>338</v>
      </c>
      <c r="F431" t="s">
        <v>195</v>
      </c>
      <c r="G431" t="s">
        <v>9068</v>
      </c>
      <c r="H431" s="101">
        <v>5.8</v>
      </c>
      <c r="I431" t="s">
        <v>9069</v>
      </c>
      <c r="J431" t="s">
        <v>8885</v>
      </c>
      <c r="K431" t="s">
        <v>9061</v>
      </c>
      <c r="L431" t="s">
        <v>9058</v>
      </c>
      <c r="M431" t="s">
        <v>9839</v>
      </c>
      <c r="N431" s="180">
        <v>46261.413854166669</v>
      </c>
      <c r="O431" t="s">
        <v>9840</v>
      </c>
      <c r="P431" t="s">
        <v>8809</v>
      </c>
      <c r="Q431" t="s">
        <v>9054</v>
      </c>
      <c r="R431" t="s">
        <v>9660</v>
      </c>
    </row>
    <row r="432" spans="1:18" x14ac:dyDescent="0.25">
      <c r="A432" t="s">
        <v>9852</v>
      </c>
      <c r="B432" s="180">
        <v>46260.560416666667</v>
      </c>
      <c r="C432" s="296">
        <v>46260</v>
      </c>
      <c r="D432" s="297">
        <v>0.56041666666666667</v>
      </c>
      <c r="E432">
        <v>632</v>
      </c>
      <c r="F432" t="s">
        <v>226</v>
      </c>
      <c r="G432" t="s">
        <v>9278</v>
      </c>
      <c r="H432" s="101">
        <v>5.8</v>
      </c>
      <c r="I432" t="s">
        <v>9279</v>
      </c>
      <c r="J432" t="s">
        <v>8928</v>
      </c>
      <c r="K432" t="s">
        <v>9061</v>
      </c>
      <c r="L432" t="s">
        <v>9058</v>
      </c>
      <c r="M432" t="s">
        <v>9839</v>
      </c>
      <c r="N432" s="180">
        <v>46261.413854166669</v>
      </c>
      <c r="O432" t="s">
        <v>9840</v>
      </c>
      <c r="P432" t="s">
        <v>8809</v>
      </c>
      <c r="Q432" t="s">
        <v>9054</v>
      </c>
      <c r="R432" t="s">
        <v>9660</v>
      </c>
    </row>
    <row r="433" spans="1:18" x14ac:dyDescent="0.25">
      <c r="A433" t="s">
        <v>9853</v>
      </c>
      <c r="B433" s="180">
        <v>46260.352777777778</v>
      </c>
      <c r="C433" s="296">
        <v>46260</v>
      </c>
      <c r="D433" s="297">
        <v>0.3527777777777778</v>
      </c>
      <c r="E433">
        <v>21108</v>
      </c>
      <c r="F433" t="s">
        <v>140</v>
      </c>
      <c r="G433" t="s">
        <v>9079</v>
      </c>
      <c r="H433" s="101">
        <v>5</v>
      </c>
      <c r="I433" t="s">
        <v>9080</v>
      </c>
      <c r="J433" t="s">
        <v>8863</v>
      </c>
      <c r="K433" t="s">
        <v>9057</v>
      </c>
      <c r="L433" t="s">
        <v>9252</v>
      </c>
      <c r="M433" t="s">
        <v>9839</v>
      </c>
      <c r="N433" s="180">
        <v>46261.413854166669</v>
      </c>
      <c r="O433" t="s">
        <v>9840</v>
      </c>
      <c r="P433" t="s">
        <v>8809</v>
      </c>
      <c r="Q433" t="s">
        <v>9054</v>
      </c>
      <c r="R433" t="s">
        <v>9660</v>
      </c>
    </row>
    <row r="434" spans="1:18" x14ac:dyDescent="0.25">
      <c r="A434" t="s">
        <v>9854</v>
      </c>
      <c r="B434" s="180">
        <v>46260.352083333331</v>
      </c>
      <c r="C434" s="296">
        <v>46260</v>
      </c>
      <c r="D434" s="297">
        <v>0.35208333333333336</v>
      </c>
      <c r="E434">
        <v>20150</v>
      </c>
      <c r="F434" t="s">
        <v>118</v>
      </c>
      <c r="G434" t="s">
        <v>9073</v>
      </c>
      <c r="H434" s="101">
        <v>5.5</v>
      </c>
      <c r="I434" t="s">
        <v>9074</v>
      </c>
      <c r="J434" t="s">
        <v>8850</v>
      </c>
      <c r="K434" t="s">
        <v>9057</v>
      </c>
      <c r="L434" t="s">
        <v>9252</v>
      </c>
      <c r="M434" t="s">
        <v>9839</v>
      </c>
      <c r="N434" s="180">
        <v>46261.413854166669</v>
      </c>
      <c r="O434" t="s">
        <v>9840</v>
      </c>
      <c r="P434" t="s">
        <v>8809</v>
      </c>
      <c r="Q434" t="s">
        <v>9054</v>
      </c>
      <c r="R434" t="s">
        <v>9660</v>
      </c>
    </row>
    <row r="435" spans="1:18" x14ac:dyDescent="0.25">
      <c r="A435" t="s">
        <v>9855</v>
      </c>
      <c r="B435" s="180">
        <v>46260.302777777775</v>
      </c>
      <c r="C435" s="296">
        <v>46260</v>
      </c>
      <c r="D435" s="297">
        <v>0.30277777777777776</v>
      </c>
      <c r="E435">
        <v>20146</v>
      </c>
      <c r="F435" t="s">
        <v>116</v>
      </c>
      <c r="G435" t="s">
        <v>9055</v>
      </c>
      <c r="H435" s="101">
        <v>5.5</v>
      </c>
      <c r="I435" t="s">
        <v>9056</v>
      </c>
      <c r="J435" t="s">
        <v>8848</v>
      </c>
      <c r="K435" t="s">
        <v>9057</v>
      </c>
      <c r="L435" t="s">
        <v>9058</v>
      </c>
      <c r="M435" t="s">
        <v>9839</v>
      </c>
      <c r="N435" s="180">
        <v>46261.413854166669</v>
      </c>
      <c r="O435" t="s">
        <v>9840</v>
      </c>
      <c r="P435" t="s">
        <v>8809</v>
      </c>
      <c r="Q435" t="s">
        <v>9054</v>
      </c>
      <c r="R435" t="s">
        <v>9660</v>
      </c>
    </row>
    <row r="436" spans="1:18" x14ac:dyDescent="0.25">
      <c r="A436" t="s">
        <v>9856</v>
      </c>
      <c r="B436" s="180">
        <v>46260.131944444445</v>
      </c>
      <c r="C436" s="296">
        <v>46260</v>
      </c>
      <c r="D436" s="297">
        <v>0.13194444444444445</v>
      </c>
      <c r="E436">
        <v>9</v>
      </c>
      <c r="F436" t="s">
        <v>231</v>
      </c>
      <c r="G436" t="s">
        <v>9064</v>
      </c>
      <c r="H436" s="101">
        <v>6.8</v>
      </c>
      <c r="I436" t="s">
        <v>9065</v>
      </c>
      <c r="J436" t="s">
        <v>8899</v>
      </c>
      <c r="K436" t="s">
        <v>9061</v>
      </c>
      <c r="L436" t="s">
        <v>9058</v>
      </c>
      <c r="M436" t="s">
        <v>9839</v>
      </c>
      <c r="N436" s="180">
        <v>46261.413854166669</v>
      </c>
      <c r="O436" t="s">
        <v>9840</v>
      </c>
      <c r="P436" t="s">
        <v>8809</v>
      </c>
      <c r="Q436" t="s">
        <v>9054</v>
      </c>
      <c r="R436" t="s">
        <v>9660</v>
      </c>
    </row>
    <row r="437" spans="1:18" x14ac:dyDescent="0.25">
      <c r="A437" t="s">
        <v>9857</v>
      </c>
      <c r="B437" s="180">
        <v>46260.092361111114</v>
      </c>
      <c r="C437" s="296">
        <v>46260</v>
      </c>
      <c r="D437" s="297">
        <v>9.2361111111111116E-2</v>
      </c>
      <c r="E437">
        <v>2616</v>
      </c>
      <c r="F437" t="s">
        <v>168</v>
      </c>
      <c r="G437" t="s">
        <v>9858</v>
      </c>
      <c r="H437" s="101">
        <v>6.8</v>
      </c>
      <c r="I437" t="s">
        <v>9859</v>
      </c>
      <c r="J437" t="s">
        <v>8878</v>
      </c>
      <c r="K437" t="s">
        <v>9061</v>
      </c>
      <c r="L437" t="s">
        <v>9252</v>
      </c>
      <c r="M437" t="s">
        <v>9839</v>
      </c>
      <c r="N437" s="180">
        <v>46261.413854166669</v>
      </c>
      <c r="O437" t="s">
        <v>9840</v>
      </c>
      <c r="P437" t="s">
        <v>8809</v>
      </c>
      <c r="Q437" t="s">
        <v>9054</v>
      </c>
      <c r="R437" t="s">
        <v>9660</v>
      </c>
    </row>
    <row r="438" spans="1:18" x14ac:dyDescent="0.25">
      <c r="A438" t="s">
        <v>9860</v>
      </c>
      <c r="B438" s="180">
        <v>46260.091666666667</v>
      </c>
      <c r="C438" s="296">
        <v>46260</v>
      </c>
      <c r="D438" s="297">
        <v>9.166666666666666E-2</v>
      </c>
      <c r="E438">
        <v>618</v>
      </c>
      <c r="F438" t="s">
        <v>225</v>
      </c>
      <c r="G438" t="s">
        <v>9102</v>
      </c>
      <c r="H438" s="101">
        <v>6.3</v>
      </c>
      <c r="I438" t="s">
        <v>9103</v>
      </c>
      <c r="J438" t="s">
        <v>8897</v>
      </c>
      <c r="K438" t="s">
        <v>9061</v>
      </c>
      <c r="L438" t="s">
        <v>9058</v>
      </c>
      <c r="M438" t="s">
        <v>9839</v>
      </c>
      <c r="N438" s="180">
        <v>46261.413854166669</v>
      </c>
      <c r="O438" t="s">
        <v>9840</v>
      </c>
      <c r="P438" t="s">
        <v>8809</v>
      </c>
      <c r="Q438" t="s">
        <v>9054</v>
      </c>
      <c r="R438" t="s">
        <v>9660</v>
      </c>
    </row>
    <row r="439" spans="1:18" x14ac:dyDescent="0.25">
      <c r="A439" t="s">
        <v>9861</v>
      </c>
      <c r="B439" s="180">
        <v>46260.015277777777</v>
      </c>
      <c r="C439" s="296">
        <v>46260</v>
      </c>
      <c r="D439" s="297">
        <v>1.5277777777777777E-2</v>
      </c>
      <c r="E439">
        <v>20153</v>
      </c>
      <c r="F439" t="s">
        <v>121</v>
      </c>
      <c r="G439" t="s">
        <v>9093</v>
      </c>
      <c r="H439" s="101">
        <v>5.5</v>
      </c>
      <c r="I439" t="s">
        <v>9094</v>
      </c>
      <c r="J439" t="s">
        <v>8853</v>
      </c>
      <c r="K439" t="s">
        <v>9057</v>
      </c>
      <c r="L439" t="s">
        <v>9268</v>
      </c>
      <c r="M439" t="s">
        <v>9839</v>
      </c>
      <c r="N439" s="180">
        <v>46261.413854166669</v>
      </c>
      <c r="O439" t="s">
        <v>9840</v>
      </c>
      <c r="P439" t="s">
        <v>8809</v>
      </c>
      <c r="Q439" t="s">
        <v>9054</v>
      </c>
      <c r="R439" t="s">
        <v>9660</v>
      </c>
    </row>
    <row r="440" spans="1:18" x14ac:dyDescent="0.25">
      <c r="A440" t="s">
        <v>9862</v>
      </c>
      <c r="B440" s="180">
        <v>46260.01458333333</v>
      </c>
      <c r="C440" s="296">
        <v>46260</v>
      </c>
      <c r="D440" s="297">
        <v>1.4583333333333334E-2</v>
      </c>
      <c r="E440">
        <v>1733</v>
      </c>
      <c r="F440" t="s">
        <v>108</v>
      </c>
      <c r="G440" t="s">
        <v>9066</v>
      </c>
      <c r="H440" s="101">
        <v>5.5</v>
      </c>
      <c r="I440" t="s">
        <v>9067</v>
      </c>
      <c r="J440" t="s">
        <v>8841</v>
      </c>
      <c r="K440" t="s">
        <v>9061</v>
      </c>
      <c r="L440" t="s">
        <v>9268</v>
      </c>
      <c r="M440" t="s">
        <v>9839</v>
      </c>
      <c r="N440" s="180">
        <v>46261.413854166669</v>
      </c>
      <c r="O440" t="s">
        <v>9840</v>
      </c>
      <c r="P440" t="s">
        <v>8809</v>
      </c>
      <c r="Q440" t="s">
        <v>9054</v>
      </c>
      <c r="R440" t="s">
        <v>9660</v>
      </c>
    </row>
    <row r="441" spans="1:18" x14ac:dyDescent="0.25">
      <c r="A441" t="s">
        <v>9863</v>
      </c>
      <c r="B441" s="180">
        <v>46259.95208333333</v>
      </c>
      <c r="C441" s="296">
        <v>46259</v>
      </c>
      <c r="D441" s="297">
        <v>0.95208333333333328</v>
      </c>
      <c r="E441">
        <v>9</v>
      </c>
      <c r="F441" t="s">
        <v>231</v>
      </c>
      <c r="G441" t="s">
        <v>9064</v>
      </c>
      <c r="H441" s="101">
        <v>6.8</v>
      </c>
      <c r="I441" t="s">
        <v>9065</v>
      </c>
      <c r="J441" t="s">
        <v>8899</v>
      </c>
      <c r="K441" t="s">
        <v>9061</v>
      </c>
      <c r="L441" t="s">
        <v>9058</v>
      </c>
      <c r="M441" t="s">
        <v>9839</v>
      </c>
      <c r="N441" s="180">
        <v>46261.413854166669</v>
      </c>
      <c r="O441" t="s">
        <v>9840</v>
      </c>
      <c r="P441" t="s">
        <v>8809</v>
      </c>
      <c r="Q441" t="s">
        <v>9054</v>
      </c>
      <c r="R441" t="s">
        <v>9660</v>
      </c>
    </row>
    <row r="442" spans="1:18" x14ac:dyDescent="0.25">
      <c r="A442" t="s">
        <v>9864</v>
      </c>
      <c r="B442" s="180">
        <v>46259.743055555555</v>
      </c>
      <c r="C442" s="296">
        <v>46259</v>
      </c>
      <c r="D442" s="297">
        <v>0.74305555555555558</v>
      </c>
      <c r="E442">
        <v>1784</v>
      </c>
      <c r="F442" t="s">
        <v>111</v>
      </c>
      <c r="G442" t="s">
        <v>9085</v>
      </c>
      <c r="H442" s="101">
        <v>5.8</v>
      </c>
      <c r="I442" t="s">
        <v>9086</v>
      </c>
      <c r="J442" t="s">
        <v>8844</v>
      </c>
      <c r="K442" t="s">
        <v>9061</v>
      </c>
      <c r="L442" t="s">
        <v>9058</v>
      </c>
      <c r="M442" t="s">
        <v>9839</v>
      </c>
      <c r="N442" s="180">
        <v>46261.413854166669</v>
      </c>
      <c r="O442" t="s">
        <v>9840</v>
      </c>
      <c r="P442" t="s">
        <v>8809</v>
      </c>
      <c r="Q442" t="s">
        <v>9054</v>
      </c>
      <c r="R442" t="s">
        <v>9660</v>
      </c>
    </row>
    <row r="443" spans="1:18" x14ac:dyDescent="0.25">
      <c r="A443" t="s">
        <v>9865</v>
      </c>
      <c r="B443" s="180">
        <v>46259.741666666669</v>
      </c>
      <c r="C443" s="296">
        <v>46259</v>
      </c>
      <c r="D443" s="297">
        <v>0.7416666666666667</v>
      </c>
      <c r="E443">
        <v>338</v>
      </c>
      <c r="F443" t="s">
        <v>195</v>
      </c>
      <c r="G443" t="s">
        <v>9068</v>
      </c>
      <c r="H443" s="101">
        <v>5.8</v>
      </c>
      <c r="I443" t="s">
        <v>9069</v>
      </c>
      <c r="J443" t="s">
        <v>8885</v>
      </c>
      <c r="K443" t="s">
        <v>9061</v>
      </c>
      <c r="L443" t="s">
        <v>9252</v>
      </c>
      <c r="M443" t="s">
        <v>9839</v>
      </c>
      <c r="N443" s="180">
        <v>46261.413854166669</v>
      </c>
      <c r="O443" t="s">
        <v>9840</v>
      </c>
      <c r="P443" t="s">
        <v>8809</v>
      </c>
      <c r="Q443" t="s">
        <v>9054</v>
      </c>
      <c r="R443" t="s">
        <v>9660</v>
      </c>
    </row>
    <row r="444" spans="1:18" x14ac:dyDescent="0.25">
      <c r="A444" t="s">
        <v>9866</v>
      </c>
      <c r="B444" s="180">
        <v>46259.741666666669</v>
      </c>
      <c r="C444" s="296">
        <v>46259</v>
      </c>
      <c r="D444" s="297">
        <v>0.7416666666666667</v>
      </c>
      <c r="E444">
        <v>338</v>
      </c>
      <c r="F444" t="s">
        <v>195</v>
      </c>
      <c r="G444" t="s">
        <v>9068</v>
      </c>
      <c r="H444" s="101">
        <v>5.8</v>
      </c>
      <c r="I444" t="s">
        <v>9069</v>
      </c>
      <c r="J444" t="s">
        <v>8885</v>
      </c>
      <c r="K444" t="s">
        <v>9061</v>
      </c>
      <c r="L444" t="s">
        <v>9252</v>
      </c>
      <c r="M444" t="s">
        <v>9839</v>
      </c>
      <c r="N444" s="180">
        <v>46261.413854166669</v>
      </c>
      <c r="O444" t="s">
        <v>9840</v>
      </c>
      <c r="P444" t="s">
        <v>8809</v>
      </c>
      <c r="Q444" t="s">
        <v>9054</v>
      </c>
      <c r="R444" t="s">
        <v>9507</v>
      </c>
    </row>
    <row r="445" spans="1:18" x14ac:dyDescent="0.25">
      <c r="A445" t="s">
        <v>9867</v>
      </c>
      <c r="B445" s="180">
        <v>46259.740972222222</v>
      </c>
      <c r="C445" s="296">
        <v>46259</v>
      </c>
      <c r="D445" s="297">
        <v>0.74097222222222225</v>
      </c>
      <c r="E445">
        <v>2214</v>
      </c>
      <c r="F445" t="s">
        <v>157</v>
      </c>
      <c r="G445" t="s">
        <v>9289</v>
      </c>
      <c r="H445" s="101">
        <v>6.5</v>
      </c>
      <c r="I445" t="s">
        <v>9290</v>
      </c>
      <c r="J445" t="s">
        <v>8866</v>
      </c>
      <c r="K445" t="s">
        <v>9061</v>
      </c>
      <c r="L445" t="s">
        <v>9058</v>
      </c>
      <c r="M445" t="s">
        <v>9839</v>
      </c>
      <c r="N445" s="180">
        <v>46261.413854166669</v>
      </c>
      <c r="O445" t="s">
        <v>9840</v>
      </c>
      <c r="P445" t="s">
        <v>8809</v>
      </c>
      <c r="Q445" t="s">
        <v>9054</v>
      </c>
      <c r="R445" t="s">
        <v>9660</v>
      </c>
    </row>
    <row r="446" spans="1:18" x14ac:dyDescent="0.25">
      <c r="A446" t="s">
        <v>9868</v>
      </c>
      <c r="B446" s="180">
        <v>46259.740277777775</v>
      </c>
      <c r="C446" s="296">
        <v>46259</v>
      </c>
      <c r="D446" s="297">
        <v>0.74027777777777781</v>
      </c>
      <c r="E446">
        <v>2658</v>
      </c>
      <c r="F446" t="s">
        <v>172</v>
      </c>
      <c r="G446" t="s">
        <v>9259</v>
      </c>
      <c r="H446" s="101">
        <v>5.7</v>
      </c>
      <c r="I446" t="s">
        <v>9260</v>
      </c>
      <c r="J446" t="s">
        <v>8913</v>
      </c>
      <c r="K446" t="s">
        <v>9061</v>
      </c>
      <c r="L446" t="s">
        <v>9058</v>
      </c>
      <c r="M446" t="s">
        <v>9839</v>
      </c>
      <c r="N446" s="180">
        <v>46261.413854166669</v>
      </c>
      <c r="O446" t="s">
        <v>9840</v>
      </c>
      <c r="P446" t="s">
        <v>8809</v>
      </c>
      <c r="Q446" t="s">
        <v>9054</v>
      </c>
      <c r="R446" t="s">
        <v>9660</v>
      </c>
    </row>
    <row r="447" spans="1:18" x14ac:dyDescent="0.25">
      <c r="A447" t="s">
        <v>9869</v>
      </c>
      <c r="B447" s="180">
        <v>46259.740277777775</v>
      </c>
      <c r="C447" s="296">
        <v>46259</v>
      </c>
      <c r="D447" s="297">
        <v>0.74027777777777781</v>
      </c>
      <c r="E447">
        <v>2658</v>
      </c>
      <c r="F447" t="s">
        <v>172</v>
      </c>
      <c r="G447" t="s">
        <v>9259</v>
      </c>
      <c r="H447" s="101">
        <v>5.7</v>
      </c>
      <c r="I447" t="s">
        <v>9260</v>
      </c>
      <c r="J447" t="s">
        <v>8913</v>
      </c>
      <c r="K447" t="s">
        <v>9061</v>
      </c>
      <c r="L447" t="s">
        <v>9058</v>
      </c>
      <c r="M447" t="s">
        <v>9839</v>
      </c>
      <c r="N447" s="180">
        <v>46261.413854166669</v>
      </c>
      <c r="O447" t="s">
        <v>9840</v>
      </c>
      <c r="P447" t="s">
        <v>8809</v>
      </c>
      <c r="Q447" t="s">
        <v>9054</v>
      </c>
      <c r="R447" t="s">
        <v>9507</v>
      </c>
    </row>
    <row r="448" spans="1:18" x14ac:dyDescent="0.25">
      <c r="A448" t="s">
        <v>9870</v>
      </c>
      <c r="B448" s="180">
        <v>46259.740277777775</v>
      </c>
      <c r="C448" s="296">
        <v>46259</v>
      </c>
      <c r="D448" s="297">
        <v>0.74027777777777781</v>
      </c>
      <c r="E448">
        <v>2658</v>
      </c>
      <c r="F448" t="s">
        <v>172</v>
      </c>
      <c r="G448" t="s">
        <v>9259</v>
      </c>
      <c r="H448" s="101">
        <v>5.7</v>
      </c>
      <c r="I448" t="s">
        <v>9260</v>
      </c>
      <c r="J448" t="s">
        <v>8913</v>
      </c>
      <c r="K448" t="s">
        <v>9061</v>
      </c>
      <c r="L448" t="s">
        <v>9058</v>
      </c>
      <c r="M448" t="s">
        <v>9839</v>
      </c>
      <c r="N448" s="180">
        <v>46261.413854166669</v>
      </c>
      <c r="O448" t="s">
        <v>9840</v>
      </c>
      <c r="P448" t="s">
        <v>8809</v>
      </c>
      <c r="Q448" t="s">
        <v>9054</v>
      </c>
      <c r="R448" t="s">
        <v>9515</v>
      </c>
    </row>
    <row r="449" spans="1:18" x14ac:dyDescent="0.25">
      <c r="A449" t="s">
        <v>9871</v>
      </c>
      <c r="B449" s="180">
        <v>46259.589583333334</v>
      </c>
      <c r="C449" s="296">
        <v>46259</v>
      </c>
      <c r="D449" s="297">
        <v>0.58958333333333335</v>
      </c>
      <c r="E449">
        <v>632</v>
      </c>
      <c r="F449" t="s">
        <v>226</v>
      </c>
      <c r="G449" t="s">
        <v>9278</v>
      </c>
      <c r="H449" s="101">
        <v>5.8</v>
      </c>
      <c r="I449" t="s">
        <v>9279</v>
      </c>
      <c r="J449" t="s">
        <v>8928</v>
      </c>
      <c r="K449" t="s">
        <v>9061</v>
      </c>
      <c r="L449" t="s">
        <v>9058</v>
      </c>
      <c r="M449" t="s">
        <v>9839</v>
      </c>
      <c r="N449" s="180">
        <v>46261.413854166669</v>
      </c>
      <c r="O449" t="s">
        <v>9840</v>
      </c>
      <c r="P449" t="s">
        <v>8809</v>
      </c>
      <c r="Q449" t="s">
        <v>9054</v>
      </c>
      <c r="R449" t="s">
        <v>9660</v>
      </c>
    </row>
    <row r="450" spans="1:18" x14ac:dyDescent="0.25">
      <c r="A450" t="s">
        <v>9872</v>
      </c>
      <c r="B450" s="180">
        <v>46259.589583333334</v>
      </c>
      <c r="C450" s="296">
        <v>46259</v>
      </c>
      <c r="D450" s="297">
        <v>0.58958333333333335</v>
      </c>
      <c r="E450">
        <v>632</v>
      </c>
      <c r="F450" t="s">
        <v>226</v>
      </c>
      <c r="G450" t="s">
        <v>9278</v>
      </c>
      <c r="H450" s="101">
        <v>5.8</v>
      </c>
      <c r="I450" t="s">
        <v>9279</v>
      </c>
      <c r="J450" t="s">
        <v>8928</v>
      </c>
      <c r="K450" t="s">
        <v>9061</v>
      </c>
      <c r="L450" t="s">
        <v>9058</v>
      </c>
      <c r="M450" t="s">
        <v>9839</v>
      </c>
      <c r="N450" s="180">
        <v>46261.413854166669</v>
      </c>
      <c r="O450" t="s">
        <v>9840</v>
      </c>
      <c r="P450" t="s">
        <v>8809</v>
      </c>
      <c r="Q450" t="s">
        <v>9054</v>
      </c>
      <c r="R450" t="s">
        <v>9507</v>
      </c>
    </row>
    <row r="451" spans="1:18" x14ac:dyDescent="0.25">
      <c r="A451" t="s">
        <v>9873</v>
      </c>
      <c r="B451" s="180">
        <v>46259.589583333334</v>
      </c>
      <c r="C451" s="296">
        <v>46259</v>
      </c>
      <c r="D451" s="297">
        <v>0.58958333333333335</v>
      </c>
      <c r="E451">
        <v>632</v>
      </c>
      <c r="F451" t="s">
        <v>226</v>
      </c>
      <c r="G451" t="s">
        <v>9278</v>
      </c>
      <c r="H451" s="101">
        <v>5.8</v>
      </c>
      <c r="I451" t="s">
        <v>9279</v>
      </c>
      <c r="J451" t="s">
        <v>8928</v>
      </c>
      <c r="K451" t="s">
        <v>9061</v>
      </c>
      <c r="L451" t="s">
        <v>9058</v>
      </c>
      <c r="M451" t="s">
        <v>9839</v>
      </c>
      <c r="N451" s="180">
        <v>46261.413854166669</v>
      </c>
      <c r="O451" t="s">
        <v>9840</v>
      </c>
      <c r="P451" t="s">
        <v>8809</v>
      </c>
      <c r="Q451" t="s">
        <v>9054</v>
      </c>
      <c r="R451" t="s">
        <v>9515</v>
      </c>
    </row>
    <row r="452" spans="1:18" x14ac:dyDescent="0.25">
      <c r="A452" t="s">
        <v>9874</v>
      </c>
      <c r="B452" s="180">
        <v>46259.570833333331</v>
      </c>
      <c r="C452" s="296">
        <v>46259</v>
      </c>
      <c r="D452" s="297">
        <v>0.5708333333333333</v>
      </c>
      <c r="E452">
        <v>20146</v>
      </c>
      <c r="F452" t="s">
        <v>116</v>
      </c>
      <c r="G452" t="s">
        <v>9055</v>
      </c>
      <c r="H452" s="101">
        <v>5.5</v>
      </c>
      <c r="I452" t="s">
        <v>9056</v>
      </c>
      <c r="J452" t="s">
        <v>8848</v>
      </c>
      <c r="K452" t="s">
        <v>9057</v>
      </c>
      <c r="L452" t="s">
        <v>9252</v>
      </c>
      <c r="M452" t="s">
        <v>9839</v>
      </c>
      <c r="N452" s="180">
        <v>46261.413854166669</v>
      </c>
      <c r="O452" t="s">
        <v>9840</v>
      </c>
      <c r="P452" t="s">
        <v>8809</v>
      </c>
      <c r="Q452" t="s">
        <v>9054</v>
      </c>
      <c r="R452" t="s">
        <v>9660</v>
      </c>
    </row>
    <row r="453" spans="1:18" x14ac:dyDescent="0.25">
      <c r="A453" t="s">
        <v>9882</v>
      </c>
      <c r="B453" s="180">
        <v>46263.191666666666</v>
      </c>
      <c r="C453" s="296">
        <v>46263</v>
      </c>
      <c r="D453" s="297">
        <v>0.19166666666666668</v>
      </c>
      <c r="E453">
        <v>91</v>
      </c>
      <c r="F453" t="s">
        <v>232</v>
      </c>
      <c r="G453" t="s">
        <v>9250</v>
      </c>
      <c r="H453" s="101">
        <v>5.8</v>
      </c>
      <c r="I453" t="s">
        <v>9251</v>
      </c>
      <c r="J453" t="s">
        <v>8925</v>
      </c>
      <c r="K453" t="s">
        <v>9061</v>
      </c>
      <c r="L453" t="s">
        <v>9252</v>
      </c>
      <c r="M453" t="s">
        <v>9883</v>
      </c>
      <c r="N453" s="180">
        <v>46263.441562499997</v>
      </c>
      <c r="O453" t="s">
        <v>9884</v>
      </c>
      <c r="P453" t="s">
        <v>8809</v>
      </c>
      <c r="Q453" t="s">
        <v>9054</v>
      </c>
      <c r="R453" t="s">
        <v>9660</v>
      </c>
    </row>
    <row r="454" spans="1:18" x14ac:dyDescent="0.25">
      <c r="A454" t="s">
        <v>9885</v>
      </c>
      <c r="B454" s="180">
        <v>46263.097916666666</v>
      </c>
      <c r="C454" s="296">
        <v>46263</v>
      </c>
      <c r="D454" s="297">
        <v>9.7916666666666666E-2</v>
      </c>
      <c r="E454">
        <v>338</v>
      </c>
      <c r="F454" t="s">
        <v>195</v>
      </c>
      <c r="G454" t="s">
        <v>9068</v>
      </c>
      <c r="H454" s="101">
        <v>5.8</v>
      </c>
      <c r="I454" t="s">
        <v>9069</v>
      </c>
      <c r="J454" t="s">
        <v>8885</v>
      </c>
      <c r="K454" t="s">
        <v>9061</v>
      </c>
      <c r="L454" t="s">
        <v>9058</v>
      </c>
      <c r="M454" t="s">
        <v>9883</v>
      </c>
      <c r="N454" s="180">
        <v>46263.441562499997</v>
      </c>
      <c r="O454" t="s">
        <v>9884</v>
      </c>
      <c r="P454" t="s">
        <v>8809</v>
      </c>
      <c r="Q454" t="s">
        <v>9054</v>
      </c>
      <c r="R454" t="s">
        <v>9660</v>
      </c>
    </row>
    <row r="455" spans="1:18" x14ac:dyDescent="0.25">
      <c r="A455" t="s">
        <v>9886</v>
      </c>
      <c r="B455" s="180">
        <v>46263.046527777777</v>
      </c>
      <c r="C455" s="296">
        <v>46263</v>
      </c>
      <c r="D455" s="297">
        <v>4.6527777777777779E-2</v>
      </c>
      <c r="E455">
        <v>20153</v>
      </c>
      <c r="F455" t="s">
        <v>121</v>
      </c>
      <c r="G455" t="s">
        <v>9093</v>
      </c>
      <c r="H455" s="101">
        <v>5.5</v>
      </c>
      <c r="I455" t="s">
        <v>9094</v>
      </c>
      <c r="J455" t="s">
        <v>8853</v>
      </c>
      <c r="K455" t="s">
        <v>9057</v>
      </c>
      <c r="L455" t="s">
        <v>9058</v>
      </c>
      <c r="M455" t="s">
        <v>9883</v>
      </c>
      <c r="N455" s="180">
        <v>46263.441562499997</v>
      </c>
      <c r="O455" t="s">
        <v>9884</v>
      </c>
      <c r="P455" t="s">
        <v>8809</v>
      </c>
      <c r="Q455" t="s">
        <v>9054</v>
      </c>
      <c r="R455" t="s">
        <v>9660</v>
      </c>
    </row>
    <row r="456" spans="1:18" x14ac:dyDescent="0.25">
      <c r="A456" t="s">
        <v>9887</v>
      </c>
      <c r="B456" s="180">
        <v>46263.01666666667</v>
      </c>
      <c r="C456" s="296">
        <v>46263</v>
      </c>
      <c r="D456" s="297">
        <v>1.6666666666666666E-2</v>
      </c>
      <c r="E456">
        <v>21232</v>
      </c>
      <c r="F456" t="s">
        <v>144</v>
      </c>
      <c r="G456" t="s">
        <v>9087</v>
      </c>
      <c r="H456" s="101">
        <v>5</v>
      </c>
      <c r="I456" t="s">
        <v>9088</v>
      </c>
      <c r="J456" t="s">
        <v>8865</v>
      </c>
      <c r="K456" t="s">
        <v>9057</v>
      </c>
      <c r="L456" t="s">
        <v>9252</v>
      </c>
      <c r="M456" t="s">
        <v>9883</v>
      </c>
      <c r="N456" s="180">
        <v>46263.441562499997</v>
      </c>
      <c r="O456" t="s">
        <v>9884</v>
      </c>
      <c r="P456" t="s">
        <v>8809</v>
      </c>
      <c r="Q456" t="s">
        <v>9054</v>
      </c>
      <c r="R456" t="s">
        <v>9660</v>
      </c>
    </row>
    <row r="457" spans="1:18" x14ac:dyDescent="0.25">
      <c r="A457" t="s">
        <v>9888</v>
      </c>
      <c r="B457" s="180">
        <v>46263.007638888892</v>
      </c>
      <c r="C457" s="296">
        <v>46263</v>
      </c>
      <c r="D457" s="297">
        <v>7.6388888888888886E-3</v>
      </c>
      <c r="E457">
        <v>20154</v>
      </c>
      <c r="F457" t="s">
        <v>122</v>
      </c>
      <c r="G457" t="s">
        <v>9062</v>
      </c>
      <c r="H457" s="101">
        <v>5.5</v>
      </c>
      <c r="I457" t="s">
        <v>9063</v>
      </c>
      <c r="J457" t="s">
        <v>8854</v>
      </c>
      <c r="K457" t="s">
        <v>9057</v>
      </c>
      <c r="L457" t="s">
        <v>9058</v>
      </c>
      <c r="M457" t="s">
        <v>9883</v>
      </c>
      <c r="N457" s="180">
        <v>46263.441562499997</v>
      </c>
      <c r="O457" t="s">
        <v>9884</v>
      </c>
      <c r="P457" t="s">
        <v>8809</v>
      </c>
      <c r="Q457" t="s">
        <v>9054</v>
      </c>
      <c r="R457" t="s">
        <v>9660</v>
      </c>
    </row>
    <row r="458" spans="1:18" x14ac:dyDescent="0.25">
      <c r="A458" t="s">
        <v>9889</v>
      </c>
      <c r="B458" s="180">
        <v>46263.007638888892</v>
      </c>
      <c r="C458" s="296">
        <v>46263</v>
      </c>
      <c r="D458" s="297">
        <v>7.6388888888888886E-3</v>
      </c>
      <c r="E458">
        <v>20154</v>
      </c>
      <c r="F458" t="s">
        <v>122</v>
      </c>
      <c r="G458" t="s">
        <v>9062</v>
      </c>
      <c r="H458" s="101">
        <v>5.5</v>
      </c>
      <c r="I458" t="s">
        <v>9063</v>
      </c>
      <c r="J458" t="s">
        <v>8854</v>
      </c>
      <c r="K458" t="s">
        <v>9057</v>
      </c>
      <c r="L458" t="s">
        <v>9058</v>
      </c>
      <c r="M458" t="s">
        <v>9883</v>
      </c>
      <c r="N458" s="180">
        <v>46263.441562499997</v>
      </c>
      <c r="O458" t="s">
        <v>9884</v>
      </c>
      <c r="P458" t="s">
        <v>8809</v>
      </c>
      <c r="Q458" t="s">
        <v>9054</v>
      </c>
      <c r="R458" t="s">
        <v>9507</v>
      </c>
    </row>
    <row r="459" spans="1:18" x14ac:dyDescent="0.25">
      <c r="A459" t="s">
        <v>9890</v>
      </c>
      <c r="B459" s="180">
        <v>46262.993055555555</v>
      </c>
      <c r="C459" s="296">
        <v>46262</v>
      </c>
      <c r="D459" s="297">
        <v>0.99305555555555558</v>
      </c>
      <c r="E459">
        <v>20154</v>
      </c>
      <c r="F459" t="s">
        <v>122</v>
      </c>
      <c r="G459" t="s">
        <v>9062</v>
      </c>
      <c r="H459" s="101">
        <v>5.5</v>
      </c>
      <c r="I459" t="s">
        <v>9063</v>
      </c>
      <c r="J459" t="s">
        <v>8854</v>
      </c>
      <c r="K459" t="s">
        <v>9057</v>
      </c>
      <c r="L459" t="s">
        <v>9058</v>
      </c>
      <c r="M459" t="s">
        <v>9883</v>
      </c>
      <c r="N459" s="180">
        <v>46263.441562499997</v>
      </c>
      <c r="O459" t="s">
        <v>9884</v>
      </c>
      <c r="P459" t="s">
        <v>8809</v>
      </c>
      <c r="Q459" t="s">
        <v>9054</v>
      </c>
      <c r="R459" t="s">
        <v>9660</v>
      </c>
    </row>
    <row r="460" spans="1:18" x14ac:dyDescent="0.25">
      <c r="A460" t="s">
        <v>9891</v>
      </c>
      <c r="B460" s="180">
        <v>46262.90902777778</v>
      </c>
      <c r="C460" s="296">
        <v>46262</v>
      </c>
      <c r="D460" s="297">
        <v>0.90902777777777777</v>
      </c>
      <c r="E460">
        <v>20146</v>
      </c>
      <c r="F460" t="s">
        <v>116</v>
      </c>
      <c r="G460" t="s">
        <v>9055</v>
      </c>
      <c r="H460" s="101">
        <v>5.5</v>
      </c>
      <c r="I460" t="s">
        <v>9056</v>
      </c>
      <c r="J460" t="s">
        <v>8848</v>
      </c>
      <c r="K460" t="s">
        <v>9057</v>
      </c>
      <c r="L460" t="s">
        <v>9058</v>
      </c>
      <c r="M460" t="s">
        <v>9883</v>
      </c>
      <c r="N460" s="180">
        <v>46263.441562499997</v>
      </c>
      <c r="O460" t="s">
        <v>9884</v>
      </c>
      <c r="P460" t="s">
        <v>8809</v>
      </c>
      <c r="Q460" t="s">
        <v>9054</v>
      </c>
      <c r="R460" t="s">
        <v>9660</v>
      </c>
    </row>
    <row r="461" spans="1:18" x14ac:dyDescent="0.25">
      <c r="A461" t="s">
        <v>9892</v>
      </c>
      <c r="B461" s="180">
        <v>46262.90902777778</v>
      </c>
      <c r="C461" s="296">
        <v>46262</v>
      </c>
      <c r="D461" s="297">
        <v>0.90902777777777777</v>
      </c>
      <c r="E461">
        <v>3823</v>
      </c>
      <c r="F461" t="s">
        <v>210</v>
      </c>
      <c r="G461" t="s">
        <v>9128</v>
      </c>
      <c r="H461" s="101">
        <v>2.8</v>
      </c>
      <c r="I461" t="s">
        <v>9129</v>
      </c>
      <c r="J461" t="s">
        <v>8931</v>
      </c>
      <c r="K461" t="s">
        <v>9130</v>
      </c>
      <c r="L461" t="s">
        <v>9252</v>
      </c>
      <c r="M461" t="s">
        <v>9883</v>
      </c>
      <c r="N461" s="180">
        <v>46263.441562499997</v>
      </c>
      <c r="O461" t="s">
        <v>9884</v>
      </c>
      <c r="P461" t="s">
        <v>8809</v>
      </c>
      <c r="Q461" t="s">
        <v>9054</v>
      </c>
      <c r="R461" t="s">
        <v>9660</v>
      </c>
    </row>
    <row r="462" spans="1:18" x14ac:dyDescent="0.25">
      <c r="A462" t="s">
        <v>9893</v>
      </c>
      <c r="B462" s="180">
        <v>46262.409722222219</v>
      </c>
      <c r="C462" s="296">
        <v>46262</v>
      </c>
      <c r="D462" s="297">
        <v>0.40972222222222221</v>
      </c>
      <c r="E462">
        <v>91</v>
      </c>
      <c r="F462" t="s">
        <v>232</v>
      </c>
      <c r="G462" t="s">
        <v>9250</v>
      </c>
      <c r="H462" s="101">
        <v>5.8</v>
      </c>
      <c r="I462" t="s">
        <v>9251</v>
      </c>
      <c r="J462" t="s">
        <v>8925</v>
      </c>
      <c r="K462" t="s">
        <v>9061</v>
      </c>
      <c r="L462" t="s">
        <v>9252</v>
      </c>
      <c r="M462" t="s">
        <v>9883</v>
      </c>
      <c r="N462" s="180">
        <v>46263.441562499997</v>
      </c>
      <c r="O462" t="s">
        <v>9884</v>
      </c>
      <c r="P462" t="s">
        <v>8809</v>
      </c>
      <c r="Q462" t="s">
        <v>9054</v>
      </c>
      <c r="R462" t="s">
        <v>9660</v>
      </c>
    </row>
    <row r="463" spans="1:18" x14ac:dyDescent="0.25">
      <c r="A463" t="s">
        <v>9894</v>
      </c>
      <c r="B463" s="180">
        <v>46262.409722222219</v>
      </c>
      <c r="C463" s="296">
        <v>46262</v>
      </c>
      <c r="D463" s="297">
        <v>0.40972222222222221</v>
      </c>
      <c r="E463">
        <v>91</v>
      </c>
      <c r="F463" t="s">
        <v>232</v>
      </c>
      <c r="G463" t="s">
        <v>9250</v>
      </c>
      <c r="H463" s="101">
        <v>5.8</v>
      </c>
      <c r="I463" t="s">
        <v>9251</v>
      </c>
      <c r="J463" t="s">
        <v>8925</v>
      </c>
      <c r="K463" t="s">
        <v>9061</v>
      </c>
      <c r="L463" t="s">
        <v>9252</v>
      </c>
      <c r="M463" t="s">
        <v>9883</v>
      </c>
      <c r="N463" s="180">
        <v>46263.441562499997</v>
      </c>
      <c r="O463" t="s">
        <v>9884</v>
      </c>
      <c r="P463" t="s">
        <v>8809</v>
      </c>
      <c r="Q463" t="s">
        <v>9054</v>
      </c>
      <c r="R463" t="s">
        <v>9507</v>
      </c>
    </row>
    <row r="464" spans="1:18" x14ac:dyDescent="0.25">
      <c r="A464" t="s">
        <v>9895</v>
      </c>
      <c r="B464" s="180">
        <v>46262.331944444442</v>
      </c>
      <c r="C464" s="296">
        <v>46262</v>
      </c>
      <c r="D464" s="297">
        <v>0.33194444444444443</v>
      </c>
      <c r="E464">
        <v>20146</v>
      </c>
      <c r="F464" t="s">
        <v>116</v>
      </c>
      <c r="G464" t="s">
        <v>9055</v>
      </c>
      <c r="H464" s="101">
        <v>5.5</v>
      </c>
      <c r="I464" t="s">
        <v>9056</v>
      </c>
      <c r="J464" t="s">
        <v>8848</v>
      </c>
      <c r="K464" t="s">
        <v>9057</v>
      </c>
      <c r="L464" t="s">
        <v>9058</v>
      </c>
      <c r="M464" t="s">
        <v>9883</v>
      </c>
      <c r="N464" s="180">
        <v>46263.441562499997</v>
      </c>
      <c r="O464" t="s">
        <v>9884</v>
      </c>
      <c r="P464" t="s">
        <v>8809</v>
      </c>
      <c r="Q464" t="s">
        <v>9054</v>
      </c>
      <c r="R464" t="s">
        <v>9660</v>
      </c>
    </row>
    <row r="465" spans="1:18" x14ac:dyDescent="0.25">
      <c r="A465" t="s">
        <v>9896</v>
      </c>
      <c r="B465" s="180">
        <v>46262.320833333331</v>
      </c>
      <c r="C465" s="296">
        <v>46262</v>
      </c>
      <c r="D465" s="297">
        <v>0.32083333333333336</v>
      </c>
      <c r="E465">
        <v>338</v>
      </c>
      <c r="F465" t="s">
        <v>195</v>
      </c>
      <c r="G465" t="s">
        <v>9068</v>
      </c>
      <c r="H465" s="101">
        <v>5.8</v>
      </c>
      <c r="I465" t="s">
        <v>9069</v>
      </c>
      <c r="J465" t="s">
        <v>8885</v>
      </c>
      <c r="K465" t="s">
        <v>9061</v>
      </c>
      <c r="L465" t="s">
        <v>9252</v>
      </c>
      <c r="M465" t="s">
        <v>9883</v>
      </c>
      <c r="N465" s="180">
        <v>46263.441562499997</v>
      </c>
      <c r="O465" t="s">
        <v>9884</v>
      </c>
      <c r="P465" t="s">
        <v>8809</v>
      </c>
      <c r="Q465" t="s">
        <v>9054</v>
      </c>
      <c r="R465" t="s">
        <v>9660</v>
      </c>
    </row>
    <row r="466" spans="1:18" x14ac:dyDescent="0.25">
      <c r="A466" t="s">
        <v>9897</v>
      </c>
      <c r="B466" s="180">
        <v>46262.053472222222</v>
      </c>
      <c r="C466" s="296">
        <v>46262</v>
      </c>
      <c r="D466" s="297">
        <v>5.347222222222222E-2</v>
      </c>
      <c r="E466">
        <v>618</v>
      </c>
      <c r="F466" t="s">
        <v>225</v>
      </c>
      <c r="G466" t="s">
        <v>9102</v>
      </c>
      <c r="H466" s="101">
        <v>6.3</v>
      </c>
      <c r="I466" t="s">
        <v>9103</v>
      </c>
      <c r="J466" t="s">
        <v>8897</v>
      </c>
      <c r="K466" t="s">
        <v>9061</v>
      </c>
      <c r="L466" t="s">
        <v>9058</v>
      </c>
      <c r="M466" t="s">
        <v>9883</v>
      </c>
      <c r="N466" s="180">
        <v>46263.441562499997</v>
      </c>
      <c r="O466" t="s">
        <v>9884</v>
      </c>
      <c r="P466" t="s">
        <v>8809</v>
      </c>
      <c r="Q466" t="s">
        <v>9054</v>
      </c>
      <c r="R466" t="s">
        <v>9660</v>
      </c>
    </row>
    <row r="467" spans="1:18" x14ac:dyDescent="0.25">
      <c r="A467" t="s">
        <v>9898</v>
      </c>
      <c r="B467" s="180">
        <v>46262.040277777778</v>
      </c>
      <c r="C467" s="296">
        <v>46262</v>
      </c>
      <c r="D467" s="297">
        <v>4.027777777777778E-2</v>
      </c>
      <c r="E467">
        <v>20153</v>
      </c>
      <c r="F467" t="s">
        <v>121</v>
      </c>
      <c r="G467" t="s">
        <v>9093</v>
      </c>
      <c r="H467" s="101">
        <v>5.5</v>
      </c>
      <c r="I467" t="s">
        <v>9094</v>
      </c>
      <c r="J467" t="s">
        <v>8853</v>
      </c>
      <c r="K467" t="s">
        <v>9057</v>
      </c>
      <c r="L467" t="s">
        <v>9058</v>
      </c>
      <c r="M467" t="s">
        <v>9883</v>
      </c>
      <c r="N467" s="180">
        <v>46263.441562499997</v>
      </c>
      <c r="O467" t="s">
        <v>9884</v>
      </c>
      <c r="P467" t="s">
        <v>8809</v>
      </c>
      <c r="Q467" t="s">
        <v>9054</v>
      </c>
      <c r="R467" t="s">
        <v>9660</v>
      </c>
    </row>
    <row r="468" spans="1:18" x14ac:dyDescent="0.25">
      <c r="A468" t="s">
        <v>9899</v>
      </c>
      <c r="B468" s="180">
        <v>46261.938194444447</v>
      </c>
      <c r="C468" s="296">
        <v>46261</v>
      </c>
      <c r="D468" s="297">
        <v>0.93819444444444444</v>
      </c>
      <c r="E468">
        <v>20659</v>
      </c>
      <c r="F468" t="s">
        <v>131</v>
      </c>
      <c r="G468" t="s">
        <v>9070</v>
      </c>
      <c r="H468" s="101">
        <v>5.5</v>
      </c>
      <c r="I468" t="s">
        <v>9071</v>
      </c>
      <c r="J468" t="s">
        <v>8861</v>
      </c>
      <c r="K468" t="s">
        <v>9057</v>
      </c>
      <c r="L468" t="s">
        <v>9252</v>
      </c>
      <c r="M468" t="s">
        <v>9883</v>
      </c>
      <c r="N468" s="180">
        <v>46263.441562499997</v>
      </c>
      <c r="O468" t="s">
        <v>9884</v>
      </c>
      <c r="P468" t="s">
        <v>8809</v>
      </c>
      <c r="Q468" t="s">
        <v>9054</v>
      </c>
      <c r="R468" t="s">
        <v>9660</v>
      </c>
    </row>
    <row r="469" spans="1:18" x14ac:dyDescent="0.25">
      <c r="A469" t="s">
        <v>9900</v>
      </c>
      <c r="B469" s="180">
        <v>46261.90347222222</v>
      </c>
      <c r="C469" s="296">
        <v>46261</v>
      </c>
      <c r="D469" s="297">
        <v>0.90347222222222223</v>
      </c>
      <c r="E469">
        <v>20659</v>
      </c>
      <c r="F469" t="s">
        <v>131</v>
      </c>
      <c r="G469" t="s">
        <v>9070</v>
      </c>
      <c r="H469" s="101">
        <v>5.5</v>
      </c>
      <c r="I469" t="s">
        <v>9071</v>
      </c>
      <c r="J469" t="s">
        <v>8861</v>
      </c>
      <c r="K469" t="s">
        <v>9057</v>
      </c>
      <c r="L469" t="s">
        <v>9058</v>
      </c>
      <c r="M469" t="s">
        <v>9883</v>
      </c>
      <c r="N469" s="180">
        <v>46263.441562499997</v>
      </c>
      <c r="O469" t="s">
        <v>9884</v>
      </c>
      <c r="P469" t="s">
        <v>8809</v>
      </c>
      <c r="Q469" t="s">
        <v>9054</v>
      </c>
      <c r="R469" t="s">
        <v>9660</v>
      </c>
    </row>
    <row r="470" spans="1:18" x14ac:dyDescent="0.25">
      <c r="A470" t="s">
        <v>9901</v>
      </c>
      <c r="B470" s="180">
        <v>46261.897916666669</v>
      </c>
      <c r="C470" s="296">
        <v>46261</v>
      </c>
      <c r="D470" s="297">
        <v>0.8979166666666667</v>
      </c>
      <c r="E470">
        <v>201</v>
      </c>
      <c r="F470" t="s">
        <v>115</v>
      </c>
      <c r="G470" t="s">
        <v>9089</v>
      </c>
      <c r="H470" s="101">
        <v>5.8</v>
      </c>
      <c r="I470" t="s">
        <v>9090</v>
      </c>
      <c r="J470" t="s">
        <v>8847</v>
      </c>
      <c r="K470" t="s">
        <v>9061</v>
      </c>
      <c r="L470" t="s">
        <v>9252</v>
      </c>
      <c r="M470" t="s">
        <v>9883</v>
      </c>
      <c r="N470" s="180">
        <v>46263.441562499997</v>
      </c>
      <c r="O470" t="s">
        <v>9884</v>
      </c>
      <c r="P470" t="s">
        <v>8809</v>
      </c>
      <c r="Q470" t="s">
        <v>9054</v>
      </c>
      <c r="R470" t="s">
        <v>9660</v>
      </c>
    </row>
    <row r="471" spans="1:18" x14ac:dyDescent="0.25">
      <c r="A471" t="s">
        <v>9902</v>
      </c>
      <c r="B471" s="180">
        <v>46261.888194444444</v>
      </c>
      <c r="C471" s="296">
        <v>46261</v>
      </c>
      <c r="D471" s="297">
        <v>0.8881944444444444</v>
      </c>
      <c r="E471">
        <v>20648</v>
      </c>
      <c r="F471" t="s">
        <v>129</v>
      </c>
      <c r="G471" t="s">
        <v>9346</v>
      </c>
      <c r="H471" s="101">
        <v>5.5</v>
      </c>
      <c r="I471" t="s">
        <v>9347</v>
      </c>
      <c r="J471" t="s">
        <v>8859</v>
      </c>
      <c r="K471" t="s">
        <v>9061</v>
      </c>
      <c r="L471" t="s">
        <v>9252</v>
      </c>
      <c r="M471" t="s">
        <v>9883</v>
      </c>
      <c r="N471" s="180">
        <v>46263.441562499997</v>
      </c>
      <c r="O471" t="s">
        <v>9884</v>
      </c>
      <c r="P471" t="s">
        <v>8809</v>
      </c>
      <c r="Q471" t="s">
        <v>9054</v>
      </c>
      <c r="R471" t="s">
        <v>9660</v>
      </c>
    </row>
    <row r="472" spans="1:18" x14ac:dyDescent="0.25">
      <c r="A472" t="s">
        <v>9903</v>
      </c>
      <c r="B472" s="180">
        <v>46261.887499999997</v>
      </c>
      <c r="C472" s="296">
        <v>46261</v>
      </c>
      <c r="D472" s="297">
        <v>0.88749999999999996</v>
      </c>
      <c r="E472">
        <v>2270</v>
      </c>
      <c r="F472" t="s">
        <v>159</v>
      </c>
      <c r="G472" t="s">
        <v>9481</v>
      </c>
      <c r="H472" s="101">
        <v>5.5</v>
      </c>
      <c r="I472" t="s">
        <v>9482</v>
      </c>
      <c r="J472" t="s">
        <v>8872</v>
      </c>
      <c r="K472" t="s">
        <v>9061</v>
      </c>
      <c r="L472" t="s">
        <v>9252</v>
      </c>
      <c r="M472" t="s">
        <v>9883</v>
      </c>
      <c r="N472" s="180">
        <v>46263.441562499997</v>
      </c>
      <c r="O472" t="s">
        <v>9884</v>
      </c>
      <c r="P472" t="s">
        <v>8809</v>
      </c>
      <c r="Q472" t="s">
        <v>9054</v>
      </c>
      <c r="R472" t="s">
        <v>9660</v>
      </c>
    </row>
    <row r="473" spans="1:18" x14ac:dyDescent="0.25">
      <c r="A473" t="s">
        <v>9904</v>
      </c>
      <c r="B473" s="180">
        <v>46261.716666666667</v>
      </c>
      <c r="C473" s="296">
        <v>46261</v>
      </c>
      <c r="D473" s="297">
        <v>0.71666666666666667</v>
      </c>
      <c r="E473">
        <v>338</v>
      </c>
      <c r="F473" t="s">
        <v>195</v>
      </c>
      <c r="G473" t="s">
        <v>9068</v>
      </c>
      <c r="H473" s="101">
        <v>5.8</v>
      </c>
      <c r="I473" t="s">
        <v>9069</v>
      </c>
      <c r="J473" t="s">
        <v>8885</v>
      </c>
      <c r="K473" t="s">
        <v>9061</v>
      </c>
      <c r="L473" t="s">
        <v>9058</v>
      </c>
      <c r="M473" t="s">
        <v>9883</v>
      </c>
      <c r="N473" s="180">
        <v>46263.441562499997</v>
      </c>
      <c r="O473" t="s">
        <v>9884</v>
      </c>
      <c r="P473" t="s">
        <v>8809</v>
      </c>
      <c r="Q473" t="s">
        <v>9054</v>
      </c>
      <c r="R473" t="s">
        <v>9660</v>
      </c>
    </row>
    <row r="474" spans="1:18" x14ac:dyDescent="0.25">
      <c r="A474" t="s">
        <v>9905</v>
      </c>
      <c r="B474" s="180">
        <v>46261.711805555555</v>
      </c>
      <c r="C474" s="296">
        <v>46261</v>
      </c>
      <c r="D474" s="297">
        <v>0.71180555555555558</v>
      </c>
      <c r="E474">
        <v>20146</v>
      </c>
      <c r="F474" t="s">
        <v>116</v>
      </c>
      <c r="G474" t="s">
        <v>9055</v>
      </c>
      <c r="H474" s="101">
        <v>5.5</v>
      </c>
      <c r="I474" t="s">
        <v>9056</v>
      </c>
      <c r="J474" t="s">
        <v>8848</v>
      </c>
      <c r="K474" t="s">
        <v>9057</v>
      </c>
      <c r="L474" t="s">
        <v>9252</v>
      </c>
      <c r="M474" t="s">
        <v>9883</v>
      </c>
      <c r="N474" s="180">
        <v>46263.441562499997</v>
      </c>
      <c r="O474" t="s">
        <v>9884</v>
      </c>
      <c r="P474" t="s">
        <v>8809</v>
      </c>
      <c r="Q474" t="s">
        <v>9054</v>
      </c>
      <c r="R474" t="s">
        <v>9660</v>
      </c>
    </row>
    <row r="475" spans="1:18" x14ac:dyDescent="0.25">
      <c r="A475" t="s">
        <v>9912</v>
      </c>
      <c r="B475" s="180">
        <v>46264.366666666669</v>
      </c>
      <c r="C475" s="296">
        <v>46264</v>
      </c>
      <c r="D475" s="297">
        <v>0.36666666666666664</v>
      </c>
      <c r="E475">
        <v>2981</v>
      </c>
      <c r="F475" t="s">
        <v>183</v>
      </c>
      <c r="G475" t="s">
        <v>9720</v>
      </c>
      <c r="H475" s="101">
        <v>5.5</v>
      </c>
      <c r="I475" t="s">
        <v>9721</v>
      </c>
      <c r="J475" t="s">
        <v>8883</v>
      </c>
      <c r="K475" t="s">
        <v>9061</v>
      </c>
      <c r="L475" t="s">
        <v>9252</v>
      </c>
      <c r="M475" t="s">
        <v>9913</v>
      </c>
      <c r="N475" s="180">
        <v>46264.38857638889</v>
      </c>
      <c r="O475" t="s">
        <v>9914</v>
      </c>
      <c r="P475" t="s">
        <v>8809</v>
      </c>
      <c r="Q475" t="s">
        <v>9054</v>
      </c>
      <c r="R475" t="s">
        <v>9660</v>
      </c>
    </row>
    <row r="476" spans="1:18" x14ac:dyDescent="0.25">
      <c r="A476" t="s">
        <v>9915</v>
      </c>
      <c r="B476" s="180">
        <v>46264.366666666669</v>
      </c>
      <c r="C476" s="296">
        <v>46264</v>
      </c>
      <c r="D476" s="297">
        <v>0.36666666666666664</v>
      </c>
      <c r="E476">
        <v>2981</v>
      </c>
      <c r="F476" t="s">
        <v>183</v>
      </c>
      <c r="G476" t="s">
        <v>9720</v>
      </c>
      <c r="H476" s="101">
        <v>5.5</v>
      </c>
      <c r="I476" t="s">
        <v>9721</v>
      </c>
      <c r="J476" t="s">
        <v>8883</v>
      </c>
      <c r="K476" t="s">
        <v>9061</v>
      </c>
      <c r="L476" t="s">
        <v>9252</v>
      </c>
      <c r="M476" t="s">
        <v>9913</v>
      </c>
      <c r="N476" s="180">
        <v>46264.38857638889</v>
      </c>
      <c r="O476" t="s">
        <v>9914</v>
      </c>
      <c r="P476" t="s">
        <v>8809</v>
      </c>
      <c r="Q476" t="s">
        <v>9054</v>
      </c>
      <c r="R476" t="s">
        <v>9507</v>
      </c>
    </row>
    <row r="477" spans="1:18" x14ac:dyDescent="0.25">
      <c r="A477" t="s">
        <v>9916</v>
      </c>
      <c r="B477" s="180">
        <v>46264.232638888891</v>
      </c>
      <c r="C477" s="296">
        <v>46264</v>
      </c>
      <c r="D477" s="297">
        <v>0.2326388888888889</v>
      </c>
      <c r="E477">
        <v>9</v>
      </c>
      <c r="F477" t="s">
        <v>231</v>
      </c>
      <c r="G477" t="s">
        <v>9064</v>
      </c>
      <c r="H477" s="101">
        <v>6.8</v>
      </c>
      <c r="I477" t="s">
        <v>9065</v>
      </c>
      <c r="J477" t="s">
        <v>8899</v>
      </c>
      <c r="K477" t="s">
        <v>9061</v>
      </c>
      <c r="L477" t="s">
        <v>9058</v>
      </c>
      <c r="M477" t="s">
        <v>9913</v>
      </c>
      <c r="N477" s="180">
        <v>46264.38857638889</v>
      </c>
      <c r="O477" t="s">
        <v>9914</v>
      </c>
      <c r="P477" t="s">
        <v>8809</v>
      </c>
      <c r="Q477" t="s">
        <v>9054</v>
      </c>
      <c r="R477" t="s">
        <v>9660</v>
      </c>
    </row>
    <row r="478" spans="1:18" x14ac:dyDescent="0.25">
      <c r="A478" t="s">
        <v>9917</v>
      </c>
      <c r="B478" s="180">
        <v>46264.107638888891</v>
      </c>
      <c r="C478" s="296">
        <v>46264</v>
      </c>
      <c r="D478" s="297">
        <v>0.1076388888888889</v>
      </c>
      <c r="E478">
        <v>478</v>
      </c>
      <c r="F478" t="s">
        <v>219</v>
      </c>
      <c r="G478" t="s">
        <v>9097</v>
      </c>
      <c r="H478" s="101">
        <v>6.3</v>
      </c>
      <c r="I478" t="s">
        <v>9098</v>
      </c>
      <c r="J478" t="s">
        <v>8896</v>
      </c>
      <c r="K478" t="s">
        <v>9061</v>
      </c>
      <c r="L478" t="s">
        <v>9058</v>
      </c>
      <c r="M478" t="s">
        <v>9913</v>
      </c>
      <c r="N478" s="180">
        <v>46264.38857638889</v>
      </c>
      <c r="O478" t="s">
        <v>9914</v>
      </c>
      <c r="P478" t="s">
        <v>8809</v>
      </c>
      <c r="Q478" t="s">
        <v>9054</v>
      </c>
      <c r="R478" t="s">
        <v>9660</v>
      </c>
    </row>
    <row r="479" spans="1:18" x14ac:dyDescent="0.25">
      <c r="A479" t="s">
        <v>9918</v>
      </c>
      <c r="B479" s="180">
        <v>46264.083333333336</v>
      </c>
      <c r="C479" s="296">
        <v>46264</v>
      </c>
      <c r="D479" s="297">
        <v>8.3333333333333329E-2</v>
      </c>
      <c r="E479">
        <v>20154</v>
      </c>
      <c r="F479" t="s">
        <v>122</v>
      </c>
      <c r="G479" t="s">
        <v>9062</v>
      </c>
      <c r="H479" s="101">
        <v>5.5</v>
      </c>
      <c r="I479" t="s">
        <v>9063</v>
      </c>
      <c r="J479" t="s">
        <v>8854</v>
      </c>
      <c r="K479" t="s">
        <v>9057</v>
      </c>
      <c r="L479" t="s">
        <v>9252</v>
      </c>
      <c r="M479" t="s">
        <v>9913</v>
      </c>
      <c r="N479" s="180">
        <v>46264.38857638889</v>
      </c>
      <c r="O479" t="s">
        <v>9914</v>
      </c>
      <c r="P479" t="s">
        <v>8809</v>
      </c>
      <c r="Q479" t="s">
        <v>9054</v>
      </c>
      <c r="R479" t="s">
        <v>9660</v>
      </c>
    </row>
    <row r="480" spans="1:18" x14ac:dyDescent="0.25">
      <c r="A480" t="s">
        <v>9919</v>
      </c>
      <c r="B480" s="180">
        <v>46264.042361111111</v>
      </c>
      <c r="C480" s="296">
        <v>46264</v>
      </c>
      <c r="D480" s="297">
        <v>4.2361111111111113E-2</v>
      </c>
      <c r="E480">
        <v>338</v>
      </c>
      <c r="F480" t="s">
        <v>195</v>
      </c>
      <c r="G480" t="s">
        <v>9068</v>
      </c>
      <c r="H480" s="101">
        <v>5.8</v>
      </c>
      <c r="I480" t="s">
        <v>9069</v>
      </c>
      <c r="J480" t="s">
        <v>8885</v>
      </c>
      <c r="K480" t="s">
        <v>9061</v>
      </c>
      <c r="L480" t="s">
        <v>9058</v>
      </c>
      <c r="M480" t="s">
        <v>9913</v>
      </c>
      <c r="N480" s="180">
        <v>46264.38857638889</v>
      </c>
      <c r="O480" t="s">
        <v>9914</v>
      </c>
      <c r="P480" t="s">
        <v>8809</v>
      </c>
      <c r="Q480" t="s">
        <v>9054</v>
      </c>
      <c r="R480" t="s">
        <v>9660</v>
      </c>
    </row>
    <row r="481" spans="1:18" x14ac:dyDescent="0.25">
      <c r="A481" t="s">
        <v>9920</v>
      </c>
      <c r="B481" s="180">
        <v>46264.006944444445</v>
      </c>
      <c r="C481" s="296">
        <v>46264</v>
      </c>
      <c r="D481" s="297">
        <v>6.9444444444444441E-3</v>
      </c>
      <c r="E481">
        <v>20154</v>
      </c>
      <c r="F481" t="s">
        <v>122</v>
      </c>
      <c r="G481" t="s">
        <v>9062</v>
      </c>
      <c r="H481" s="101">
        <v>5.5</v>
      </c>
      <c r="I481" t="s">
        <v>9063</v>
      </c>
      <c r="J481" t="s">
        <v>8854</v>
      </c>
      <c r="K481" t="s">
        <v>9057</v>
      </c>
      <c r="L481" t="s">
        <v>9058</v>
      </c>
      <c r="M481" t="s">
        <v>9913</v>
      </c>
      <c r="N481" s="180">
        <v>46264.38857638889</v>
      </c>
      <c r="O481" t="s">
        <v>9914</v>
      </c>
      <c r="P481" t="s">
        <v>8809</v>
      </c>
      <c r="Q481" t="s">
        <v>9054</v>
      </c>
      <c r="R481" t="s">
        <v>9660</v>
      </c>
    </row>
    <row r="482" spans="1:18" x14ac:dyDescent="0.25">
      <c r="A482" t="s">
        <v>9921</v>
      </c>
      <c r="B482" s="180">
        <v>46263.997916666667</v>
      </c>
      <c r="C482" s="296">
        <v>46263</v>
      </c>
      <c r="D482" s="297">
        <v>0.99791666666666667</v>
      </c>
      <c r="E482">
        <v>2214</v>
      </c>
      <c r="F482" t="s">
        <v>157</v>
      </c>
      <c r="G482" t="s">
        <v>9289</v>
      </c>
      <c r="H482" s="101">
        <v>6.5</v>
      </c>
      <c r="I482" t="s">
        <v>9290</v>
      </c>
      <c r="J482" t="s">
        <v>8866</v>
      </c>
      <c r="K482" t="s">
        <v>9061</v>
      </c>
      <c r="L482" t="s">
        <v>9252</v>
      </c>
      <c r="M482" t="s">
        <v>9913</v>
      </c>
      <c r="N482" s="180">
        <v>46264.38857638889</v>
      </c>
      <c r="O482" t="s">
        <v>9914</v>
      </c>
      <c r="P482" t="s">
        <v>8809</v>
      </c>
      <c r="Q482" t="s">
        <v>9054</v>
      </c>
      <c r="R482" t="s">
        <v>9660</v>
      </c>
    </row>
    <row r="483" spans="1:18" x14ac:dyDescent="0.25">
      <c r="A483" t="s">
        <v>9922</v>
      </c>
      <c r="B483" s="180">
        <v>46263.98541666667</v>
      </c>
      <c r="C483" s="296">
        <v>46263</v>
      </c>
      <c r="D483" s="297">
        <v>0.98541666666666672</v>
      </c>
      <c r="E483">
        <v>338</v>
      </c>
      <c r="F483" t="s">
        <v>195</v>
      </c>
      <c r="G483" t="s">
        <v>9068</v>
      </c>
      <c r="H483" s="101">
        <v>5.8</v>
      </c>
      <c r="I483" t="s">
        <v>9069</v>
      </c>
      <c r="J483" t="s">
        <v>8885</v>
      </c>
      <c r="K483" t="s">
        <v>9061</v>
      </c>
      <c r="L483" t="s">
        <v>9058</v>
      </c>
      <c r="M483" t="s">
        <v>9913</v>
      </c>
      <c r="N483" s="180">
        <v>46264.38857638889</v>
      </c>
      <c r="O483" t="s">
        <v>9914</v>
      </c>
      <c r="P483" t="s">
        <v>8809</v>
      </c>
      <c r="Q483" t="s">
        <v>9054</v>
      </c>
      <c r="R483" t="s">
        <v>9660</v>
      </c>
    </row>
    <row r="484" spans="1:18" x14ac:dyDescent="0.25">
      <c r="A484" t="s">
        <v>9923</v>
      </c>
      <c r="B484" s="180">
        <v>46263.98541666667</v>
      </c>
      <c r="C484" s="296">
        <v>46263</v>
      </c>
      <c r="D484" s="297">
        <v>0.98541666666666672</v>
      </c>
      <c r="E484">
        <v>338</v>
      </c>
      <c r="F484" t="s">
        <v>195</v>
      </c>
      <c r="G484" t="s">
        <v>9068</v>
      </c>
      <c r="H484" s="101">
        <v>5.8</v>
      </c>
      <c r="I484" t="s">
        <v>9069</v>
      </c>
      <c r="J484" t="s">
        <v>8885</v>
      </c>
      <c r="K484" t="s">
        <v>9061</v>
      </c>
      <c r="L484" t="s">
        <v>9058</v>
      </c>
      <c r="M484" t="s">
        <v>9913</v>
      </c>
      <c r="N484" s="180">
        <v>46264.38857638889</v>
      </c>
      <c r="O484" t="s">
        <v>9914</v>
      </c>
      <c r="P484" t="s">
        <v>8809</v>
      </c>
      <c r="Q484" t="s">
        <v>9054</v>
      </c>
      <c r="R484" t="s">
        <v>9507</v>
      </c>
    </row>
    <row r="485" spans="1:18" x14ac:dyDescent="0.25">
      <c r="A485" t="s">
        <v>9924</v>
      </c>
      <c r="B485" s="180">
        <v>46263.84652777778</v>
      </c>
      <c r="C485" s="296">
        <v>46263</v>
      </c>
      <c r="D485" s="297">
        <v>0.84652777777777777</v>
      </c>
      <c r="E485">
        <v>536</v>
      </c>
      <c r="F485" t="s">
        <v>220</v>
      </c>
      <c r="G485" t="s">
        <v>9341</v>
      </c>
      <c r="H485" s="101">
        <v>5.5</v>
      </c>
      <c r="I485" t="s">
        <v>9342</v>
      </c>
      <c r="J485" t="s">
        <v>8930</v>
      </c>
      <c r="K485" t="s">
        <v>9061</v>
      </c>
      <c r="L485" t="s">
        <v>9252</v>
      </c>
      <c r="M485" t="s">
        <v>9913</v>
      </c>
      <c r="N485" s="180">
        <v>46264.38857638889</v>
      </c>
      <c r="O485" t="s">
        <v>9914</v>
      </c>
      <c r="P485" t="s">
        <v>8809</v>
      </c>
      <c r="Q485" t="s">
        <v>9054</v>
      </c>
      <c r="R485" t="s">
        <v>9660</v>
      </c>
    </row>
    <row r="486" spans="1:18" x14ac:dyDescent="0.25">
      <c r="A486" t="s">
        <v>9925</v>
      </c>
      <c r="B486" s="180">
        <v>46263.765972222223</v>
      </c>
      <c r="C486" s="296">
        <v>46263</v>
      </c>
      <c r="D486" s="297">
        <v>0.76597222222222228</v>
      </c>
      <c r="E486">
        <v>632</v>
      </c>
      <c r="F486" t="s">
        <v>226</v>
      </c>
      <c r="G486" t="s">
        <v>9278</v>
      </c>
      <c r="H486" s="101">
        <v>5.8</v>
      </c>
      <c r="I486" t="s">
        <v>9279</v>
      </c>
      <c r="J486" t="s">
        <v>8928</v>
      </c>
      <c r="K486" t="s">
        <v>9061</v>
      </c>
      <c r="L486" t="s">
        <v>9058</v>
      </c>
      <c r="M486" t="s">
        <v>9913</v>
      </c>
      <c r="N486" s="180">
        <v>46264.38857638889</v>
      </c>
      <c r="O486" t="s">
        <v>9914</v>
      </c>
      <c r="P486" t="s">
        <v>8809</v>
      </c>
      <c r="Q486" t="s">
        <v>9054</v>
      </c>
      <c r="R486" t="s">
        <v>9660</v>
      </c>
    </row>
    <row r="487" spans="1:18" x14ac:dyDescent="0.25">
      <c r="A487" t="s">
        <v>9926</v>
      </c>
      <c r="B487" s="180">
        <v>46263.515972222223</v>
      </c>
      <c r="C487" s="296">
        <v>46263</v>
      </c>
      <c r="D487" s="297">
        <v>0.51597222222222228</v>
      </c>
      <c r="E487">
        <v>20153</v>
      </c>
      <c r="F487" t="s">
        <v>121</v>
      </c>
      <c r="G487" t="s">
        <v>9093</v>
      </c>
      <c r="H487" s="101">
        <v>5.5</v>
      </c>
      <c r="I487" t="s">
        <v>9094</v>
      </c>
      <c r="J487" t="s">
        <v>8853</v>
      </c>
      <c r="K487" t="s">
        <v>9057</v>
      </c>
      <c r="L487" t="s">
        <v>9268</v>
      </c>
      <c r="M487" t="s">
        <v>9913</v>
      </c>
      <c r="N487" s="180">
        <v>46264.38857638889</v>
      </c>
      <c r="O487" t="s">
        <v>9914</v>
      </c>
      <c r="P487" t="s">
        <v>8809</v>
      </c>
      <c r="Q487" t="s">
        <v>9054</v>
      </c>
      <c r="R487" t="s">
        <v>9660</v>
      </c>
    </row>
    <row r="488" spans="1:18" x14ac:dyDescent="0.25">
      <c r="A488" t="s">
        <v>9933</v>
      </c>
      <c r="B488" s="180">
        <v>46265.316666666666</v>
      </c>
      <c r="C488" s="296">
        <v>46265</v>
      </c>
      <c r="D488" s="297">
        <v>0.31666666666666665</v>
      </c>
      <c r="E488">
        <v>338</v>
      </c>
      <c r="F488" t="s">
        <v>195</v>
      </c>
      <c r="G488" t="s">
        <v>9068</v>
      </c>
      <c r="H488" s="101">
        <v>5.8</v>
      </c>
      <c r="I488" t="s">
        <v>9069</v>
      </c>
      <c r="J488" t="s">
        <v>8885</v>
      </c>
      <c r="K488" t="s">
        <v>9061</v>
      </c>
      <c r="L488" t="s">
        <v>9252</v>
      </c>
      <c r="M488" t="s">
        <v>9934</v>
      </c>
      <c r="N488" s="180">
        <v>46265.403287037036</v>
      </c>
      <c r="O488" t="s">
        <v>9935</v>
      </c>
      <c r="P488" t="s">
        <v>8809</v>
      </c>
      <c r="Q488" t="s">
        <v>9054</v>
      </c>
      <c r="R488" t="s">
        <v>9660</v>
      </c>
    </row>
    <row r="489" spans="1:18" x14ac:dyDescent="0.25">
      <c r="A489" t="s">
        <v>9936</v>
      </c>
      <c r="B489" s="180">
        <v>46265.316666666666</v>
      </c>
      <c r="C489" s="296">
        <v>46265</v>
      </c>
      <c r="D489" s="297">
        <v>0.31666666666666665</v>
      </c>
      <c r="E489">
        <v>338</v>
      </c>
      <c r="F489" t="s">
        <v>195</v>
      </c>
      <c r="G489" t="s">
        <v>9068</v>
      </c>
      <c r="H489" s="101">
        <v>5.8</v>
      </c>
      <c r="I489" t="s">
        <v>9069</v>
      </c>
      <c r="J489" t="s">
        <v>8885</v>
      </c>
      <c r="K489" t="s">
        <v>9061</v>
      </c>
      <c r="L489" t="s">
        <v>9252</v>
      </c>
      <c r="M489" t="s">
        <v>9934</v>
      </c>
      <c r="N489" s="180">
        <v>46265.403287037036</v>
      </c>
      <c r="O489" t="s">
        <v>9935</v>
      </c>
      <c r="P489" t="s">
        <v>8809</v>
      </c>
      <c r="Q489" t="s">
        <v>9054</v>
      </c>
      <c r="R489" t="s">
        <v>9507</v>
      </c>
    </row>
    <row r="490" spans="1:18" x14ac:dyDescent="0.25">
      <c r="A490" t="s">
        <v>9937</v>
      </c>
      <c r="B490" s="180">
        <v>46265.040277777778</v>
      </c>
      <c r="C490" s="296">
        <v>46265</v>
      </c>
      <c r="D490" s="297">
        <v>4.027777777777778E-2</v>
      </c>
      <c r="E490">
        <v>396</v>
      </c>
      <c r="F490" t="s">
        <v>216</v>
      </c>
      <c r="G490" t="s">
        <v>9083</v>
      </c>
      <c r="H490" s="101">
        <v>6.3</v>
      </c>
      <c r="I490" t="s">
        <v>9084</v>
      </c>
      <c r="J490" t="s">
        <v>8895</v>
      </c>
      <c r="K490" t="s">
        <v>9061</v>
      </c>
      <c r="L490" t="s">
        <v>9058</v>
      </c>
      <c r="M490" t="s">
        <v>9934</v>
      </c>
      <c r="N490" s="180">
        <v>46265.403287037036</v>
      </c>
      <c r="O490" t="s">
        <v>9935</v>
      </c>
      <c r="P490" t="s">
        <v>8809</v>
      </c>
      <c r="Q490" t="s">
        <v>9054</v>
      </c>
      <c r="R490" t="s">
        <v>9660</v>
      </c>
    </row>
    <row r="491" spans="1:18" x14ac:dyDescent="0.25">
      <c r="A491" t="s">
        <v>9938</v>
      </c>
      <c r="B491" s="180">
        <v>46265.034722222219</v>
      </c>
      <c r="C491" s="296">
        <v>46265</v>
      </c>
      <c r="D491" s="297">
        <v>3.4722222222222224E-2</v>
      </c>
      <c r="E491">
        <v>1733</v>
      </c>
      <c r="F491" t="s">
        <v>108</v>
      </c>
      <c r="G491" t="s">
        <v>9066</v>
      </c>
      <c r="H491" s="101">
        <v>5.5</v>
      </c>
      <c r="I491" t="s">
        <v>9067</v>
      </c>
      <c r="J491" t="s">
        <v>8841</v>
      </c>
      <c r="K491" t="s">
        <v>9061</v>
      </c>
      <c r="L491" t="s">
        <v>9252</v>
      </c>
      <c r="M491" t="s">
        <v>9934</v>
      </c>
      <c r="N491" s="180">
        <v>46265.403287037036</v>
      </c>
      <c r="O491" t="s">
        <v>9935</v>
      </c>
      <c r="P491" t="s">
        <v>8809</v>
      </c>
      <c r="Q491" t="s">
        <v>9054</v>
      </c>
      <c r="R491" t="s">
        <v>9660</v>
      </c>
    </row>
    <row r="492" spans="1:18" x14ac:dyDescent="0.25">
      <c r="A492" t="s">
        <v>9939</v>
      </c>
      <c r="B492" s="180">
        <v>46264.908333333333</v>
      </c>
      <c r="C492" s="296">
        <v>46264</v>
      </c>
      <c r="D492" s="297">
        <v>0.90833333333333333</v>
      </c>
      <c r="E492">
        <v>20154</v>
      </c>
      <c r="F492" t="s">
        <v>122</v>
      </c>
      <c r="G492" t="s">
        <v>9062</v>
      </c>
      <c r="H492" s="101">
        <v>5.5</v>
      </c>
      <c r="I492" t="s">
        <v>9063</v>
      </c>
      <c r="J492" t="s">
        <v>8854</v>
      </c>
      <c r="K492" t="s">
        <v>9057</v>
      </c>
      <c r="L492" t="s">
        <v>9252</v>
      </c>
      <c r="M492" t="s">
        <v>9934</v>
      </c>
      <c r="N492" s="180">
        <v>46265.403287037036</v>
      </c>
      <c r="O492" t="s">
        <v>9935</v>
      </c>
      <c r="P492" t="s">
        <v>8809</v>
      </c>
      <c r="Q492" t="s">
        <v>9054</v>
      </c>
      <c r="R492" t="s">
        <v>9660</v>
      </c>
    </row>
    <row r="493" spans="1:18" x14ac:dyDescent="0.25">
      <c r="A493" t="s">
        <v>9940</v>
      </c>
      <c r="B493" s="180">
        <v>46264.854166666664</v>
      </c>
      <c r="C493" s="296">
        <v>46264</v>
      </c>
      <c r="D493" s="297">
        <v>0.85416666666666663</v>
      </c>
      <c r="E493">
        <v>20154</v>
      </c>
      <c r="F493" t="s">
        <v>122</v>
      </c>
      <c r="G493" t="s">
        <v>9062</v>
      </c>
      <c r="H493" s="101">
        <v>5.5</v>
      </c>
      <c r="I493" t="s">
        <v>9063</v>
      </c>
      <c r="J493" t="s">
        <v>8854</v>
      </c>
      <c r="K493" t="s">
        <v>9057</v>
      </c>
      <c r="L493" t="s">
        <v>9252</v>
      </c>
      <c r="M493" t="s">
        <v>9934</v>
      </c>
      <c r="N493" s="180">
        <v>46265.403287037036</v>
      </c>
      <c r="O493" t="s">
        <v>9935</v>
      </c>
      <c r="P493" t="s">
        <v>8809</v>
      </c>
      <c r="Q493" t="s">
        <v>9054</v>
      </c>
      <c r="R493" t="s">
        <v>9660</v>
      </c>
    </row>
    <row r="494" spans="1:18" x14ac:dyDescent="0.25">
      <c r="A494" t="s">
        <v>9941</v>
      </c>
      <c r="B494" s="180">
        <v>46264.854166666664</v>
      </c>
      <c r="C494" s="296">
        <v>46264</v>
      </c>
      <c r="D494" s="297">
        <v>0.85416666666666663</v>
      </c>
      <c r="E494">
        <v>20154</v>
      </c>
      <c r="F494" t="s">
        <v>122</v>
      </c>
      <c r="G494" t="s">
        <v>9062</v>
      </c>
      <c r="H494" s="101">
        <v>5.5</v>
      </c>
      <c r="I494" t="s">
        <v>9063</v>
      </c>
      <c r="J494" t="s">
        <v>8854</v>
      </c>
      <c r="K494" t="s">
        <v>9057</v>
      </c>
      <c r="L494" t="s">
        <v>9252</v>
      </c>
      <c r="M494" t="s">
        <v>9934</v>
      </c>
      <c r="N494" s="180">
        <v>46265.403287037036</v>
      </c>
      <c r="O494" t="s">
        <v>9935</v>
      </c>
      <c r="P494" t="s">
        <v>8809</v>
      </c>
      <c r="Q494" t="s">
        <v>9054</v>
      </c>
      <c r="R494" t="s">
        <v>9507</v>
      </c>
    </row>
    <row r="495" spans="1:18" x14ac:dyDescent="0.25">
      <c r="A495" t="s">
        <v>9942</v>
      </c>
      <c r="B495" s="180">
        <v>46264.808333333334</v>
      </c>
      <c r="C495" s="296">
        <v>46264</v>
      </c>
      <c r="D495" s="297">
        <v>0.80833333333333335</v>
      </c>
      <c r="E495">
        <v>91</v>
      </c>
      <c r="F495" t="s">
        <v>232</v>
      </c>
      <c r="G495" t="s">
        <v>9250</v>
      </c>
      <c r="H495" s="101">
        <v>5.8</v>
      </c>
      <c r="I495" t="s">
        <v>9251</v>
      </c>
      <c r="J495" t="s">
        <v>8925</v>
      </c>
      <c r="K495" t="s">
        <v>9061</v>
      </c>
      <c r="L495" t="s">
        <v>9252</v>
      </c>
      <c r="M495" t="s">
        <v>9934</v>
      </c>
      <c r="N495" s="180">
        <v>46265.403287037036</v>
      </c>
      <c r="O495" t="s">
        <v>9935</v>
      </c>
      <c r="P495" t="s">
        <v>8809</v>
      </c>
      <c r="Q495" t="s">
        <v>9054</v>
      </c>
      <c r="R495" t="s">
        <v>9660</v>
      </c>
    </row>
    <row r="496" spans="1:18" x14ac:dyDescent="0.25">
      <c r="A496" t="s">
        <v>9943</v>
      </c>
      <c r="B496" s="180">
        <v>46264.808333333334</v>
      </c>
      <c r="C496" s="296">
        <v>46264</v>
      </c>
      <c r="D496" s="297">
        <v>0.80833333333333335</v>
      </c>
      <c r="E496">
        <v>91</v>
      </c>
      <c r="F496" t="s">
        <v>232</v>
      </c>
      <c r="G496" t="s">
        <v>9250</v>
      </c>
      <c r="H496" s="101">
        <v>5.8</v>
      </c>
      <c r="I496" t="s">
        <v>9251</v>
      </c>
      <c r="J496" t="s">
        <v>8925</v>
      </c>
      <c r="K496" t="s">
        <v>9061</v>
      </c>
      <c r="L496" t="s">
        <v>9252</v>
      </c>
      <c r="M496" t="s">
        <v>9934</v>
      </c>
      <c r="N496" s="180">
        <v>46265.403287037036</v>
      </c>
      <c r="O496" t="s">
        <v>9935</v>
      </c>
      <c r="P496" t="s">
        <v>8809</v>
      </c>
      <c r="Q496" t="s">
        <v>9054</v>
      </c>
      <c r="R496" t="s">
        <v>9507</v>
      </c>
    </row>
    <row r="497" spans="1:18" x14ac:dyDescent="0.25">
      <c r="A497" t="s">
        <v>9944</v>
      </c>
      <c r="B497" s="180">
        <v>46264.808333333334</v>
      </c>
      <c r="C497" s="296">
        <v>46264</v>
      </c>
      <c r="D497" s="297">
        <v>0.80833333333333335</v>
      </c>
      <c r="E497">
        <v>91</v>
      </c>
      <c r="F497" t="s">
        <v>232</v>
      </c>
      <c r="G497" t="s">
        <v>9250</v>
      </c>
      <c r="H497" s="101">
        <v>5.8</v>
      </c>
      <c r="I497" t="s">
        <v>9251</v>
      </c>
      <c r="J497" t="s">
        <v>8925</v>
      </c>
      <c r="K497" t="s">
        <v>9061</v>
      </c>
      <c r="L497" t="s">
        <v>9252</v>
      </c>
      <c r="M497" t="s">
        <v>9934</v>
      </c>
      <c r="N497" s="180">
        <v>46265.403287037036</v>
      </c>
      <c r="O497" t="s">
        <v>9935</v>
      </c>
      <c r="P497" t="s">
        <v>8809</v>
      </c>
      <c r="Q497" t="s">
        <v>9054</v>
      </c>
      <c r="R497" t="s">
        <v>9515</v>
      </c>
    </row>
    <row r="498" spans="1:18" x14ac:dyDescent="0.25">
      <c r="A498" t="s">
        <v>9945</v>
      </c>
      <c r="B498" s="180">
        <v>46264.779861111114</v>
      </c>
      <c r="C498" s="296">
        <v>46264</v>
      </c>
      <c r="D498" s="297">
        <v>0.77986111111111112</v>
      </c>
      <c r="E498">
        <v>20154</v>
      </c>
      <c r="F498" t="s">
        <v>122</v>
      </c>
      <c r="G498" t="s">
        <v>9062</v>
      </c>
      <c r="H498" s="101">
        <v>5.5</v>
      </c>
      <c r="I498" t="s">
        <v>9063</v>
      </c>
      <c r="J498" t="s">
        <v>8854</v>
      </c>
      <c r="K498" t="s">
        <v>9057</v>
      </c>
      <c r="L498" t="s">
        <v>9252</v>
      </c>
      <c r="M498" t="s">
        <v>9934</v>
      </c>
      <c r="N498" s="180">
        <v>46265.403287037036</v>
      </c>
      <c r="O498" t="s">
        <v>9935</v>
      </c>
      <c r="P498" t="s">
        <v>8809</v>
      </c>
      <c r="Q498" t="s">
        <v>9054</v>
      </c>
      <c r="R498" t="s">
        <v>9660</v>
      </c>
    </row>
    <row r="499" spans="1:18" x14ac:dyDescent="0.25">
      <c r="A499" t="s">
        <v>9946</v>
      </c>
      <c r="B499" s="180">
        <v>46264.779861111114</v>
      </c>
      <c r="C499" s="296">
        <v>46264</v>
      </c>
      <c r="D499" s="297">
        <v>0.77986111111111112</v>
      </c>
      <c r="E499">
        <v>20153</v>
      </c>
      <c r="F499" t="s">
        <v>121</v>
      </c>
      <c r="G499" t="s">
        <v>9093</v>
      </c>
      <c r="H499" s="101">
        <v>5.5</v>
      </c>
      <c r="I499" t="s">
        <v>9094</v>
      </c>
      <c r="J499" t="s">
        <v>8853</v>
      </c>
      <c r="K499" t="s">
        <v>9057</v>
      </c>
      <c r="L499" t="s">
        <v>9252</v>
      </c>
      <c r="M499" t="s">
        <v>9934</v>
      </c>
      <c r="N499" s="180">
        <v>46265.403287037036</v>
      </c>
      <c r="O499" t="s">
        <v>9935</v>
      </c>
      <c r="P499" t="s">
        <v>8809</v>
      </c>
      <c r="Q499" t="s">
        <v>9054</v>
      </c>
      <c r="R499" t="s">
        <v>9660</v>
      </c>
    </row>
    <row r="500" spans="1:18" x14ac:dyDescent="0.25">
      <c r="A500" t="s">
        <v>9947</v>
      </c>
      <c r="B500" s="180">
        <v>46264.724305555559</v>
      </c>
      <c r="C500" s="296">
        <v>46264</v>
      </c>
      <c r="D500" s="297">
        <v>0.72430555555555554</v>
      </c>
      <c r="E500">
        <v>3504</v>
      </c>
      <c r="F500" t="s">
        <v>205</v>
      </c>
      <c r="G500" t="s">
        <v>9091</v>
      </c>
      <c r="H500" s="101">
        <v>5.7</v>
      </c>
      <c r="I500" t="s">
        <v>9092</v>
      </c>
      <c r="J500" t="s">
        <v>8892</v>
      </c>
      <c r="K500" t="s">
        <v>9061</v>
      </c>
      <c r="L500" t="s">
        <v>9252</v>
      </c>
      <c r="M500" t="s">
        <v>9934</v>
      </c>
      <c r="N500" s="180">
        <v>46265.403287037036</v>
      </c>
      <c r="O500" t="s">
        <v>9935</v>
      </c>
      <c r="P500" t="s">
        <v>8809</v>
      </c>
      <c r="Q500" t="s">
        <v>9054</v>
      </c>
      <c r="R500" t="s">
        <v>9660</v>
      </c>
    </row>
    <row r="501" spans="1:18" x14ac:dyDescent="0.25">
      <c r="A501" t="s">
        <v>9948</v>
      </c>
      <c r="B501" s="180">
        <v>46264.683333333334</v>
      </c>
      <c r="C501" s="296">
        <v>46264</v>
      </c>
      <c r="D501" s="297">
        <v>0.68333333333333335</v>
      </c>
      <c r="E501">
        <v>997</v>
      </c>
      <c r="F501" t="s">
        <v>236</v>
      </c>
      <c r="G501" t="s">
        <v>9337</v>
      </c>
      <c r="H501" s="101">
        <v>6.5</v>
      </c>
      <c r="I501" t="s">
        <v>9338</v>
      </c>
      <c r="J501" t="s">
        <v>8901</v>
      </c>
      <c r="K501" t="s">
        <v>9061</v>
      </c>
      <c r="L501" t="s">
        <v>9252</v>
      </c>
      <c r="M501" t="s">
        <v>9934</v>
      </c>
      <c r="N501" s="180">
        <v>46265.403287037036</v>
      </c>
      <c r="O501" t="s">
        <v>9935</v>
      </c>
      <c r="P501" t="s">
        <v>8809</v>
      </c>
      <c r="Q501" t="s">
        <v>9054</v>
      </c>
      <c r="R501" t="s">
        <v>9660</v>
      </c>
    </row>
    <row r="502" spans="1:18" x14ac:dyDescent="0.25">
      <c r="A502" t="s">
        <v>9949</v>
      </c>
      <c r="B502" s="180">
        <v>46264.658333333333</v>
      </c>
      <c r="C502" s="296">
        <v>46264</v>
      </c>
      <c r="D502" s="297">
        <v>0.65833333333333333</v>
      </c>
      <c r="E502">
        <v>395</v>
      </c>
      <c r="F502" t="s">
        <v>215</v>
      </c>
      <c r="G502" t="s">
        <v>9075</v>
      </c>
      <c r="H502" s="101">
        <v>6.8</v>
      </c>
      <c r="I502" t="s">
        <v>9076</v>
      </c>
      <c r="J502" t="s">
        <v>8894</v>
      </c>
      <c r="K502" t="s">
        <v>9061</v>
      </c>
      <c r="L502" t="s">
        <v>9252</v>
      </c>
      <c r="M502" t="s">
        <v>9934</v>
      </c>
      <c r="N502" s="180">
        <v>46265.403287037036</v>
      </c>
      <c r="O502" t="s">
        <v>9935</v>
      </c>
      <c r="P502" t="s">
        <v>8809</v>
      </c>
      <c r="Q502" t="s">
        <v>9054</v>
      </c>
      <c r="R502" t="s">
        <v>9660</v>
      </c>
    </row>
    <row r="503" spans="1:18" x14ac:dyDescent="0.25">
      <c r="A503" t="s">
        <v>9950</v>
      </c>
      <c r="B503" s="180">
        <v>46264.54583333333</v>
      </c>
      <c r="C503" s="296">
        <v>46264</v>
      </c>
      <c r="D503" s="297">
        <v>0.54583333333333328</v>
      </c>
      <c r="E503">
        <v>20154</v>
      </c>
      <c r="F503" t="s">
        <v>122</v>
      </c>
      <c r="G503" t="s">
        <v>9062</v>
      </c>
      <c r="H503" s="101">
        <v>5.5</v>
      </c>
      <c r="I503" t="s">
        <v>9063</v>
      </c>
      <c r="J503" t="s">
        <v>8854</v>
      </c>
      <c r="K503" t="s">
        <v>9057</v>
      </c>
      <c r="L503" t="s">
        <v>9252</v>
      </c>
      <c r="M503" t="s">
        <v>9934</v>
      </c>
      <c r="N503" s="180">
        <v>46265.403287037036</v>
      </c>
      <c r="O503" t="s">
        <v>9935</v>
      </c>
      <c r="P503" t="s">
        <v>8809</v>
      </c>
      <c r="Q503" t="s">
        <v>9054</v>
      </c>
      <c r="R503" t="s">
        <v>9660</v>
      </c>
    </row>
    <row r="504" spans="1:18" x14ac:dyDescent="0.25">
      <c r="A504" t="s">
        <v>9951</v>
      </c>
      <c r="B504" s="180">
        <v>46264.545138888891</v>
      </c>
      <c r="C504" s="296">
        <v>46264</v>
      </c>
      <c r="D504" s="297">
        <v>0.54513888888888884</v>
      </c>
      <c r="E504">
        <v>20154</v>
      </c>
      <c r="F504" t="s">
        <v>122</v>
      </c>
      <c r="G504" t="s">
        <v>9062</v>
      </c>
      <c r="H504" s="101">
        <v>5.5</v>
      </c>
      <c r="I504" t="s">
        <v>9063</v>
      </c>
      <c r="J504" t="s">
        <v>8854</v>
      </c>
      <c r="K504" t="s">
        <v>9057</v>
      </c>
      <c r="L504" t="s">
        <v>9252</v>
      </c>
      <c r="M504" t="s">
        <v>9934</v>
      </c>
      <c r="N504" s="180">
        <v>46265.403287037036</v>
      </c>
      <c r="O504" t="s">
        <v>9935</v>
      </c>
      <c r="P504" t="s">
        <v>8809</v>
      </c>
      <c r="Q504" t="s">
        <v>9054</v>
      </c>
      <c r="R504" t="s">
        <v>9660</v>
      </c>
    </row>
    <row r="505" spans="1:18" x14ac:dyDescent="0.25">
      <c r="A505" t="s">
        <v>9952</v>
      </c>
      <c r="B505" s="180">
        <v>46264.524305555555</v>
      </c>
      <c r="C505" s="296">
        <v>46264</v>
      </c>
      <c r="D505" s="297">
        <v>0.52430555555555558</v>
      </c>
      <c r="E505">
        <v>20153</v>
      </c>
      <c r="F505" t="s">
        <v>121</v>
      </c>
      <c r="G505" t="s">
        <v>9093</v>
      </c>
      <c r="H505" s="101">
        <v>5.5</v>
      </c>
      <c r="I505" t="s">
        <v>9094</v>
      </c>
      <c r="J505" t="s">
        <v>8853</v>
      </c>
      <c r="K505" t="s">
        <v>9057</v>
      </c>
      <c r="L505" t="s">
        <v>9268</v>
      </c>
      <c r="M505" t="s">
        <v>9934</v>
      </c>
      <c r="N505" s="180">
        <v>46265.403287037036</v>
      </c>
      <c r="O505" t="s">
        <v>9935</v>
      </c>
      <c r="P505" t="s">
        <v>8809</v>
      </c>
      <c r="Q505" t="s">
        <v>9054</v>
      </c>
      <c r="R505" t="s">
        <v>9660</v>
      </c>
    </row>
    <row r="506" spans="1:18" x14ac:dyDescent="0.25">
      <c r="A506" t="s">
        <v>9953</v>
      </c>
      <c r="B506" s="180">
        <v>46264.523611111108</v>
      </c>
      <c r="C506" s="296">
        <v>46264</v>
      </c>
      <c r="D506" s="297">
        <v>0.52361111111111114</v>
      </c>
      <c r="E506">
        <v>338</v>
      </c>
      <c r="F506" t="s">
        <v>195</v>
      </c>
      <c r="G506" t="s">
        <v>9068</v>
      </c>
      <c r="H506" s="101">
        <v>5.8</v>
      </c>
      <c r="I506" t="s">
        <v>9069</v>
      </c>
      <c r="J506" t="s">
        <v>8885</v>
      </c>
      <c r="K506" t="s">
        <v>9061</v>
      </c>
      <c r="L506" t="s">
        <v>9058</v>
      </c>
      <c r="M506" t="s">
        <v>9934</v>
      </c>
      <c r="N506" s="180">
        <v>46265.403287037036</v>
      </c>
      <c r="O506" t="s">
        <v>9935</v>
      </c>
      <c r="P506" t="s">
        <v>8809</v>
      </c>
      <c r="Q506" t="s">
        <v>9054</v>
      </c>
      <c r="R506" t="s">
        <v>9660</v>
      </c>
    </row>
    <row r="507" spans="1:18" x14ac:dyDescent="0.25">
      <c r="A507" t="s">
        <v>9954</v>
      </c>
      <c r="B507" s="180">
        <v>46264.523611111108</v>
      </c>
      <c r="C507" s="296">
        <v>46264</v>
      </c>
      <c r="D507" s="297">
        <v>0.52361111111111114</v>
      </c>
      <c r="E507">
        <v>338</v>
      </c>
      <c r="F507" t="s">
        <v>195</v>
      </c>
      <c r="G507" t="s">
        <v>9068</v>
      </c>
      <c r="H507" s="101">
        <v>5.8</v>
      </c>
      <c r="I507" t="s">
        <v>9069</v>
      </c>
      <c r="J507" t="s">
        <v>8885</v>
      </c>
      <c r="K507" t="s">
        <v>9061</v>
      </c>
      <c r="L507" t="s">
        <v>9058</v>
      </c>
      <c r="M507" t="s">
        <v>9934</v>
      </c>
      <c r="N507" s="180">
        <v>46265.403287037036</v>
      </c>
      <c r="O507" t="s">
        <v>9935</v>
      </c>
      <c r="P507" t="s">
        <v>8809</v>
      </c>
      <c r="Q507" t="s">
        <v>9054</v>
      </c>
      <c r="R507" t="s">
        <v>9507</v>
      </c>
    </row>
    <row r="508" spans="1:18" x14ac:dyDescent="0.25">
      <c r="A508" t="s">
        <v>9955</v>
      </c>
      <c r="B508" s="180">
        <v>46264.5</v>
      </c>
      <c r="C508" s="296">
        <v>46264</v>
      </c>
      <c r="D508" s="297">
        <v>0.5</v>
      </c>
      <c r="E508">
        <v>632</v>
      </c>
      <c r="F508" t="s">
        <v>226</v>
      </c>
      <c r="G508" t="s">
        <v>9278</v>
      </c>
      <c r="H508" s="101">
        <v>5.8</v>
      </c>
      <c r="I508" t="s">
        <v>9279</v>
      </c>
      <c r="J508" t="s">
        <v>8928</v>
      </c>
      <c r="K508" t="s">
        <v>9061</v>
      </c>
      <c r="L508" t="s">
        <v>9252</v>
      </c>
      <c r="M508" t="s">
        <v>9934</v>
      </c>
      <c r="N508" s="180">
        <v>46265.403287037036</v>
      </c>
      <c r="O508" t="s">
        <v>9935</v>
      </c>
      <c r="P508" t="s">
        <v>8809</v>
      </c>
      <c r="Q508" t="s">
        <v>9054</v>
      </c>
      <c r="R508" t="s">
        <v>9660</v>
      </c>
    </row>
    <row r="509" spans="1:18" x14ac:dyDescent="0.25">
      <c r="A509" t="s">
        <v>9956</v>
      </c>
      <c r="B509" s="180">
        <v>46264.404861111114</v>
      </c>
      <c r="C509" s="296">
        <v>46264</v>
      </c>
      <c r="D509" s="297">
        <v>0.40486111111111112</v>
      </c>
      <c r="E509">
        <v>21036</v>
      </c>
      <c r="F509" t="s">
        <v>138</v>
      </c>
      <c r="G509" t="s">
        <v>2515</v>
      </c>
      <c r="H509" s="101">
        <v>5.5</v>
      </c>
      <c r="I509" t="s">
        <v>9491</v>
      </c>
      <c r="J509" t="s">
        <v>8905</v>
      </c>
      <c r="K509" t="s">
        <v>9061</v>
      </c>
      <c r="L509" t="s">
        <v>9058</v>
      </c>
      <c r="M509" t="s">
        <v>9934</v>
      </c>
      <c r="N509" s="180">
        <v>46265.403287037036</v>
      </c>
      <c r="O509" t="s">
        <v>9935</v>
      </c>
      <c r="P509" t="s">
        <v>8809</v>
      </c>
      <c r="Q509" t="s">
        <v>9054</v>
      </c>
      <c r="R509" t="s">
        <v>9660</v>
      </c>
    </row>
    <row r="510" spans="1:18" x14ac:dyDescent="0.25">
      <c r="A510" t="s">
        <v>9961</v>
      </c>
      <c r="B510" s="180">
        <v>46266.393750000003</v>
      </c>
      <c r="C510" s="296">
        <v>46266</v>
      </c>
      <c r="D510" s="297">
        <v>0.39374999999999999</v>
      </c>
      <c r="E510">
        <v>338</v>
      </c>
      <c r="F510" t="s">
        <v>195</v>
      </c>
      <c r="G510" t="s">
        <v>9068</v>
      </c>
      <c r="H510" s="101">
        <v>5.8</v>
      </c>
      <c r="I510" t="s">
        <v>9069</v>
      </c>
      <c r="J510" t="s">
        <v>8885</v>
      </c>
      <c r="K510" t="s">
        <v>9061</v>
      </c>
      <c r="L510" t="s">
        <v>9058</v>
      </c>
      <c r="M510" t="s">
        <v>9962</v>
      </c>
      <c r="N510" s="180">
        <v>46266.413831018515</v>
      </c>
      <c r="O510" t="s">
        <v>9963</v>
      </c>
      <c r="P510" t="s">
        <v>8809</v>
      </c>
      <c r="Q510" t="s">
        <v>9054</v>
      </c>
      <c r="R510" t="s">
        <v>9660</v>
      </c>
    </row>
    <row r="511" spans="1:18" x14ac:dyDescent="0.25">
      <c r="A511" t="s">
        <v>9964</v>
      </c>
      <c r="B511" s="180">
        <v>46266.273611111108</v>
      </c>
      <c r="C511" s="296">
        <v>46266</v>
      </c>
      <c r="D511" s="297">
        <v>0.27361111111111114</v>
      </c>
      <c r="E511">
        <v>2616</v>
      </c>
      <c r="F511" t="s">
        <v>168</v>
      </c>
      <c r="G511" t="s">
        <v>9858</v>
      </c>
      <c r="H511" s="101">
        <v>6.8</v>
      </c>
      <c r="I511" t="s">
        <v>9859</v>
      </c>
      <c r="J511" t="s">
        <v>8878</v>
      </c>
      <c r="K511" t="s">
        <v>9061</v>
      </c>
      <c r="L511" t="s">
        <v>9268</v>
      </c>
      <c r="M511" t="s">
        <v>9962</v>
      </c>
      <c r="N511" s="180">
        <v>46266.413831018515</v>
      </c>
      <c r="O511" t="s">
        <v>9963</v>
      </c>
      <c r="P511" t="s">
        <v>8809</v>
      </c>
      <c r="Q511" t="s">
        <v>9054</v>
      </c>
      <c r="R511" t="s">
        <v>9660</v>
      </c>
    </row>
    <row r="512" spans="1:18" x14ac:dyDescent="0.25">
      <c r="A512" t="s">
        <v>9965</v>
      </c>
      <c r="B512" s="180">
        <v>46266.263194444444</v>
      </c>
      <c r="C512" s="296">
        <v>46266</v>
      </c>
      <c r="D512" s="297">
        <v>0.26319444444444445</v>
      </c>
      <c r="E512">
        <v>20153</v>
      </c>
      <c r="F512" t="s">
        <v>121</v>
      </c>
      <c r="G512" t="s">
        <v>9093</v>
      </c>
      <c r="H512" s="101">
        <v>5.5</v>
      </c>
      <c r="I512" t="s">
        <v>9094</v>
      </c>
      <c r="J512" t="s">
        <v>8853</v>
      </c>
      <c r="K512" t="s">
        <v>9057</v>
      </c>
      <c r="L512" t="s">
        <v>9252</v>
      </c>
      <c r="M512" t="s">
        <v>9962</v>
      </c>
      <c r="N512" s="180">
        <v>46266.413831018515</v>
      </c>
      <c r="O512" t="s">
        <v>9963</v>
      </c>
      <c r="P512" t="s">
        <v>8809</v>
      </c>
      <c r="Q512" t="s">
        <v>9054</v>
      </c>
      <c r="R512" t="s">
        <v>9660</v>
      </c>
    </row>
    <row r="513" spans="1:18" x14ac:dyDescent="0.25">
      <c r="A513" t="s">
        <v>9966</v>
      </c>
      <c r="B513" s="180">
        <v>46266.263194444444</v>
      </c>
      <c r="C513" s="296">
        <v>46266</v>
      </c>
      <c r="D513" s="297">
        <v>0.26319444444444445</v>
      </c>
      <c r="E513">
        <v>20148</v>
      </c>
      <c r="F513" t="s">
        <v>117</v>
      </c>
      <c r="G513" t="s">
        <v>9724</v>
      </c>
      <c r="H513" s="101">
        <v>5.5</v>
      </c>
      <c r="I513" t="s">
        <v>9725</v>
      </c>
      <c r="J513" t="s">
        <v>8849</v>
      </c>
      <c r="K513" t="s">
        <v>9057</v>
      </c>
      <c r="L513" t="s">
        <v>9252</v>
      </c>
      <c r="M513" t="s">
        <v>9962</v>
      </c>
      <c r="N513" s="180">
        <v>46266.413831018515</v>
      </c>
      <c r="O513" t="s">
        <v>9963</v>
      </c>
      <c r="P513" t="s">
        <v>8809</v>
      </c>
      <c r="Q513" t="s">
        <v>9054</v>
      </c>
      <c r="R513" t="s">
        <v>9660</v>
      </c>
    </row>
    <row r="514" spans="1:18" x14ac:dyDescent="0.25">
      <c r="A514" t="s">
        <v>9967</v>
      </c>
      <c r="B514" s="180">
        <v>46266.260416666664</v>
      </c>
      <c r="C514" s="296">
        <v>46266</v>
      </c>
      <c r="D514" s="297">
        <v>0.26041666666666669</v>
      </c>
      <c r="E514">
        <v>20146</v>
      </c>
      <c r="F514" t="s">
        <v>116</v>
      </c>
      <c r="G514" t="s">
        <v>9055</v>
      </c>
      <c r="H514" s="101">
        <v>5.5</v>
      </c>
      <c r="I514" t="s">
        <v>9056</v>
      </c>
      <c r="J514" t="s">
        <v>8848</v>
      </c>
      <c r="K514" t="s">
        <v>9057</v>
      </c>
      <c r="L514" t="s">
        <v>9058</v>
      </c>
      <c r="M514" t="s">
        <v>9962</v>
      </c>
      <c r="N514" s="180">
        <v>46266.413831018515</v>
      </c>
      <c r="O514" t="s">
        <v>9963</v>
      </c>
      <c r="P514" t="s">
        <v>8809</v>
      </c>
      <c r="Q514" t="s">
        <v>9054</v>
      </c>
      <c r="R514" t="s">
        <v>9660</v>
      </c>
    </row>
    <row r="515" spans="1:18" x14ac:dyDescent="0.25">
      <c r="A515" t="s">
        <v>9968</v>
      </c>
      <c r="B515" s="180">
        <v>46266.008333333331</v>
      </c>
      <c r="C515" s="296">
        <v>46266</v>
      </c>
      <c r="D515" s="297">
        <v>8.3333333333333332E-3</v>
      </c>
      <c r="E515">
        <v>1733</v>
      </c>
      <c r="F515" t="s">
        <v>108</v>
      </c>
      <c r="G515" t="s">
        <v>9066</v>
      </c>
      <c r="H515" s="101">
        <v>5.5</v>
      </c>
      <c r="I515" t="s">
        <v>9067</v>
      </c>
      <c r="J515" t="s">
        <v>8841</v>
      </c>
      <c r="K515" t="s">
        <v>9061</v>
      </c>
      <c r="L515" t="s">
        <v>9252</v>
      </c>
      <c r="M515" t="s">
        <v>9962</v>
      </c>
      <c r="N515" s="180">
        <v>46266.413831018515</v>
      </c>
      <c r="O515" t="s">
        <v>9963</v>
      </c>
      <c r="P515" t="s">
        <v>8809</v>
      </c>
      <c r="Q515" t="s">
        <v>9054</v>
      </c>
      <c r="R515" t="s">
        <v>9660</v>
      </c>
    </row>
    <row r="516" spans="1:18" x14ac:dyDescent="0.25">
      <c r="A516" t="s">
        <v>9969</v>
      </c>
      <c r="B516" s="180">
        <v>46266.008333333331</v>
      </c>
      <c r="C516" s="296">
        <v>46266</v>
      </c>
      <c r="D516" s="297">
        <v>8.3333333333333332E-3</v>
      </c>
      <c r="E516">
        <v>1733</v>
      </c>
      <c r="F516" t="s">
        <v>108</v>
      </c>
      <c r="G516" t="s">
        <v>9066</v>
      </c>
      <c r="H516" s="101">
        <v>5.5</v>
      </c>
      <c r="I516" t="s">
        <v>9067</v>
      </c>
      <c r="J516" t="s">
        <v>8841</v>
      </c>
      <c r="K516" t="s">
        <v>9061</v>
      </c>
      <c r="L516" t="s">
        <v>9252</v>
      </c>
      <c r="M516" t="s">
        <v>9962</v>
      </c>
      <c r="N516" s="180">
        <v>46266.413831018515</v>
      </c>
      <c r="O516" t="s">
        <v>9963</v>
      </c>
      <c r="P516" t="s">
        <v>8809</v>
      </c>
      <c r="Q516" t="s">
        <v>9054</v>
      </c>
      <c r="R516" t="s">
        <v>9507</v>
      </c>
    </row>
    <row r="517" spans="1:18" x14ac:dyDescent="0.25">
      <c r="A517" t="s">
        <v>9970</v>
      </c>
      <c r="B517" s="180">
        <v>46265.935416666667</v>
      </c>
      <c r="C517" s="296">
        <v>46265</v>
      </c>
      <c r="D517" s="297">
        <v>0.93541666666666667</v>
      </c>
      <c r="E517">
        <v>3422</v>
      </c>
      <c r="F517" t="s">
        <v>196</v>
      </c>
      <c r="G517" t="s">
        <v>9286</v>
      </c>
      <c r="H517" s="101">
        <v>6.5</v>
      </c>
      <c r="I517" t="s">
        <v>9287</v>
      </c>
      <c r="J517" t="s">
        <v>8886</v>
      </c>
      <c r="K517" t="s">
        <v>9061</v>
      </c>
      <c r="L517" t="s">
        <v>9058</v>
      </c>
      <c r="M517" t="s">
        <v>9962</v>
      </c>
      <c r="N517" s="180">
        <v>46266.413831018515</v>
      </c>
      <c r="O517" t="s">
        <v>9963</v>
      </c>
      <c r="P517" t="s">
        <v>8809</v>
      </c>
      <c r="Q517" t="s">
        <v>9054</v>
      </c>
      <c r="R517" t="s">
        <v>9660</v>
      </c>
    </row>
    <row r="518" spans="1:18" x14ac:dyDescent="0.25">
      <c r="A518" t="s">
        <v>9971</v>
      </c>
      <c r="B518" s="180">
        <v>46265.93472222222</v>
      </c>
      <c r="C518" s="296">
        <v>46265</v>
      </c>
      <c r="D518" s="297">
        <v>0.93472222222222223</v>
      </c>
      <c r="E518">
        <v>2214</v>
      </c>
      <c r="F518" t="s">
        <v>157</v>
      </c>
      <c r="G518" t="s">
        <v>9289</v>
      </c>
      <c r="H518" s="101">
        <v>6.5</v>
      </c>
      <c r="I518" t="s">
        <v>9290</v>
      </c>
      <c r="J518" t="s">
        <v>8866</v>
      </c>
      <c r="K518" t="s">
        <v>9061</v>
      </c>
      <c r="L518" t="s">
        <v>9058</v>
      </c>
      <c r="M518" t="s">
        <v>9962</v>
      </c>
      <c r="N518" s="180">
        <v>46266.413831018515</v>
      </c>
      <c r="O518" t="s">
        <v>9963</v>
      </c>
      <c r="P518" t="s">
        <v>8809</v>
      </c>
      <c r="Q518" t="s">
        <v>9054</v>
      </c>
      <c r="R518" t="s">
        <v>9660</v>
      </c>
    </row>
    <row r="519" spans="1:18" x14ac:dyDescent="0.25">
      <c r="A519" t="s">
        <v>9972</v>
      </c>
      <c r="B519" s="180">
        <v>46265.865972222222</v>
      </c>
      <c r="C519" s="296">
        <v>46265</v>
      </c>
      <c r="D519" s="297">
        <v>0.86597222222222225</v>
      </c>
      <c r="E519">
        <v>478</v>
      </c>
      <c r="F519" t="s">
        <v>219</v>
      </c>
      <c r="G519" t="s">
        <v>9097</v>
      </c>
      <c r="H519" s="101">
        <v>6.3</v>
      </c>
      <c r="I519" t="s">
        <v>9098</v>
      </c>
      <c r="J519" t="s">
        <v>8896</v>
      </c>
      <c r="K519" t="s">
        <v>9061</v>
      </c>
      <c r="L519" t="s">
        <v>9058</v>
      </c>
      <c r="M519" t="s">
        <v>9962</v>
      </c>
      <c r="N519" s="180">
        <v>46266.413831018515</v>
      </c>
      <c r="O519" t="s">
        <v>9963</v>
      </c>
      <c r="P519" t="s">
        <v>8809</v>
      </c>
      <c r="Q519" t="s">
        <v>9054</v>
      </c>
      <c r="R519" t="s">
        <v>9660</v>
      </c>
    </row>
    <row r="520" spans="1:18" x14ac:dyDescent="0.25">
      <c r="A520" t="s">
        <v>9973</v>
      </c>
      <c r="B520" s="180">
        <v>46265.865277777775</v>
      </c>
      <c r="C520" s="296">
        <v>46265</v>
      </c>
      <c r="D520" s="297">
        <v>0.86527777777777781</v>
      </c>
      <c r="E520">
        <v>632</v>
      </c>
      <c r="F520" t="s">
        <v>226</v>
      </c>
      <c r="G520" t="s">
        <v>9278</v>
      </c>
      <c r="H520" s="101">
        <v>5.8</v>
      </c>
      <c r="I520" t="s">
        <v>9279</v>
      </c>
      <c r="J520" t="s">
        <v>8928</v>
      </c>
      <c r="K520" t="s">
        <v>9061</v>
      </c>
      <c r="L520" t="s">
        <v>9058</v>
      </c>
      <c r="M520" t="s">
        <v>9962</v>
      </c>
      <c r="N520" s="180">
        <v>46266.413831018515</v>
      </c>
      <c r="O520" t="s">
        <v>9963</v>
      </c>
      <c r="P520" t="s">
        <v>8809</v>
      </c>
      <c r="Q520" t="s">
        <v>9054</v>
      </c>
      <c r="R520" t="s">
        <v>9660</v>
      </c>
    </row>
    <row r="521" spans="1:18" x14ac:dyDescent="0.25">
      <c r="A521" t="s">
        <v>9974</v>
      </c>
      <c r="B521" s="180">
        <v>46265.861111111109</v>
      </c>
      <c r="C521" s="296">
        <v>46265</v>
      </c>
      <c r="D521" s="297">
        <v>0.86111111111111116</v>
      </c>
      <c r="E521">
        <v>478</v>
      </c>
      <c r="F521" t="s">
        <v>219</v>
      </c>
      <c r="G521" t="s">
        <v>9097</v>
      </c>
      <c r="H521" s="101">
        <v>6.3</v>
      </c>
      <c r="I521" t="s">
        <v>9098</v>
      </c>
      <c r="J521" t="s">
        <v>8896</v>
      </c>
      <c r="K521" t="s">
        <v>9061</v>
      </c>
      <c r="L521" t="s">
        <v>9058</v>
      </c>
      <c r="M521" t="s">
        <v>9962</v>
      </c>
      <c r="N521" s="180">
        <v>46266.413831018515</v>
      </c>
      <c r="O521" t="s">
        <v>9963</v>
      </c>
      <c r="P521" t="s">
        <v>8809</v>
      </c>
      <c r="Q521" t="s">
        <v>9054</v>
      </c>
      <c r="R521" t="s">
        <v>9660</v>
      </c>
    </row>
    <row r="522" spans="1:18" x14ac:dyDescent="0.25">
      <c r="A522" t="s">
        <v>9975</v>
      </c>
      <c r="B522" s="180">
        <v>46265.754166666666</v>
      </c>
      <c r="C522" s="296">
        <v>46265</v>
      </c>
      <c r="D522" s="297">
        <v>0.75416666666666665</v>
      </c>
      <c r="E522">
        <v>21037</v>
      </c>
      <c r="F522" t="s">
        <v>139</v>
      </c>
      <c r="G522" t="s">
        <v>2510</v>
      </c>
      <c r="H522" s="101">
        <v>5.5</v>
      </c>
      <c r="I522" t="s">
        <v>9427</v>
      </c>
      <c r="J522" t="s">
        <v>8906</v>
      </c>
      <c r="K522" t="s">
        <v>9061</v>
      </c>
      <c r="L522" t="s">
        <v>9268</v>
      </c>
      <c r="M522" t="s">
        <v>9962</v>
      </c>
      <c r="N522" s="180">
        <v>46266.413831018515</v>
      </c>
      <c r="O522" t="s">
        <v>9963</v>
      </c>
      <c r="P522" t="s">
        <v>8809</v>
      </c>
      <c r="Q522" t="s">
        <v>9054</v>
      </c>
      <c r="R522" t="s">
        <v>9660</v>
      </c>
    </row>
    <row r="523" spans="1:18" x14ac:dyDescent="0.25">
      <c r="A523" t="s">
        <v>9976</v>
      </c>
      <c r="B523" s="180">
        <v>46265.693055555559</v>
      </c>
      <c r="C523" s="296">
        <v>46265</v>
      </c>
      <c r="D523" s="297">
        <v>0.69305555555555554</v>
      </c>
      <c r="E523">
        <v>2214</v>
      </c>
      <c r="F523" t="s">
        <v>157</v>
      </c>
      <c r="G523" t="s">
        <v>9289</v>
      </c>
      <c r="H523" s="101">
        <v>6.5</v>
      </c>
      <c r="I523" t="s">
        <v>9290</v>
      </c>
      <c r="J523" t="s">
        <v>8866</v>
      </c>
      <c r="K523" t="s">
        <v>9061</v>
      </c>
      <c r="L523" t="s">
        <v>9252</v>
      </c>
      <c r="M523" t="s">
        <v>9962</v>
      </c>
      <c r="N523" s="180">
        <v>46266.413831018515</v>
      </c>
      <c r="O523" t="s">
        <v>9963</v>
      </c>
      <c r="P523" t="s">
        <v>8809</v>
      </c>
      <c r="Q523" t="s">
        <v>9054</v>
      </c>
      <c r="R523" t="s">
        <v>9660</v>
      </c>
    </row>
    <row r="524" spans="1:18" x14ac:dyDescent="0.25">
      <c r="A524" t="s">
        <v>9977</v>
      </c>
      <c r="B524" s="180">
        <v>46265.65902777778</v>
      </c>
      <c r="C524" s="296">
        <v>46265</v>
      </c>
      <c r="D524" s="297">
        <v>0.65902777777777777</v>
      </c>
      <c r="E524">
        <v>1784</v>
      </c>
      <c r="F524" t="s">
        <v>111</v>
      </c>
      <c r="G524" t="s">
        <v>9085</v>
      </c>
      <c r="H524" s="101">
        <v>5.8</v>
      </c>
      <c r="I524" t="s">
        <v>9086</v>
      </c>
      <c r="J524" t="s">
        <v>8844</v>
      </c>
      <c r="K524" t="s">
        <v>9061</v>
      </c>
      <c r="L524" t="s">
        <v>9058</v>
      </c>
      <c r="M524" t="s">
        <v>9962</v>
      </c>
      <c r="N524" s="180">
        <v>46266.413831018515</v>
      </c>
      <c r="O524" t="s">
        <v>9963</v>
      </c>
      <c r="P524" t="s">
        <v>8809</v>
      </c>
      <c r="Q524" t="s">
        <v>9054</v>
      </c>
      <c r="R524" t="s">
        <v>9660</v>
      </c>
    </row>
    <row r="525" spans="1:18" x14ac:dyDescent="0.25">
      <c r="A525" t="s">
        <v>9978</v>
      </c>
      <c r="B525" s="180">
        <v>46265.629861111112</v>
      </c>
      <c r="C525" s="296">
        <v>46265</v>
      </c>
      <c r="D525" s="297">
        <v>0.62986111111111109</v>
      </c>
      <c r="E525">
        <v>20151</v>
      </c>
      <c r="F525" t="s">
        <v>119</v>
      </c>
      <c r="G525" t="s">
        <v>9117</v>
      </c>
      <c r="H525" s="101">
        <v>5.5</v>
      </c>
      <c r="I525" t="s">
        <v>9118</v>
      </c>
      <c r="J525" t="s">
        <v>8851</v>
      </c>
      <c r="K525" t="s">
        <v>9057</v>
      </c>
      <c r="L525" t="s">
        <v>9252</v>
      </c>
      <c r="M525" t="s">
        <v>9962</v>
      </c>
      <c r="N525" s="180">
        <v>46266.413831018515</v>
      </c>
      <c r="O525" t="s">
        <v>9963</v>
      </c>
      <c r="P525" t="s">
        <v>8809</v>
      </c>
      <c r="Q525" t="s">
        <v>9054</v>
      </c>
      <c r="R525" t="s">
        <v>9660</v>
      </c>
    </row>
    <row r="526" spans="1:18" x14ac:dyDescent="0.25">
      <c r="A526" t="s">
        <v>9979</v>
      </c>
      <c r="B526" s="180">
        <v>46265.592361111114</v>
      </c>
      <c r="C526" s="296">
        <v>46265</v>
      </c>
      <c r="D526" s="297">
        <v>0.59236111111111112</v>
      </c>
      <c r="E526">
        <v>338</v>
      </c>
      <c r="F526" t="s">
        <v>195</v>
      </c>
      <c r="G526" t="s">
        <v>9068</v>
      </c>
      <c r="H526" s="101">
        <v>5.8</v>
      </c>
      <c r="I526" t="s">
        <v>9069</v>
      </c>
      <c r="J526" t="s">
        <v>8885</v>
      </c>
      <c r="K526" t="s">
        <v>9061</v>
      </c>
      <c r="L526" t="s">
        <v>9058</v>
      </c>
      <c r="M526" t="s">
        <v>9962</v>
      </c>
      <c r="N526" s="180">
        <v>46266.413831018515</v>
      </c>
      <c r="O526" t="s">
        <v>9963</v>
      </c>
      <c r="P526" t="s">
        <v>8809</v>
      </c>
      <c r="Q526" t="s">
        <v>9054</v>
      </c>
      <c r="R526" t="s">
        <v>9660</v>
      </c>
    </row>
    <row r="527" spans="1:18" x14ac:dyDescent="0.25">
      <c r="A527" t="s">
        <v>9980</v>
      </c>
      <c r="B527" s="180">
        <v>46265.579861111109</v>
      </c>
      <c r="C527" s="296">
        <v>46265</v>
      </c>
      <c r="D527" s="297">
        <v>0.57986111111111116</v>
      </c>
      <c r="E527">
        <v>536</v>
      </c>
      <c r="F527" t="s">
        <v>220</v>
      </c>
      <c r="G527" t="s">
        <v>9341</v>
      </c>
      <c r="H527" s="101">
        <v>5.5</v>
      </c>
      <c r="I527" t="s">
        <v>9342</v>
      </c>
      <c r="J527" t="s">
        <v>8930</v>
      </c>
      <c r="K527" t="s">
        <v>9061</v>
      </c>
      <c r="L527" t="s">
        <v>9252</v>
      </c>
      <c r="M527" t="s">
        <v>9962</v>
      </c>
      <c r="N527" s="180">
        <v>46266.413831018515</v>
      </c>
      <c r="O527" t="s">
        <v>9963</v>
      </c>
      <c r="P527" t="s">
        <v>8809</v>
      </c>
      <c r="Q527" t="s">
        <v>9054</v>
      </c>
      <c r="R527" t="s">
        <v>9660</v>
      </c>
    </row>
    <row r="528" spans="1:18" x14ac:dyDescent="0.25">
      <c r="A528" t="s">
        <v>9981</v>
      </c>
      <c r="B528" s="180">
        <v>46265.579861111109</v>
      </c>
      <c r="C528" s="296">
        <v>46265</v>
      </c>
      <c r="D528" s="297">
        <v>0.57986111111111116</v>
      </c>
      <c r="E528">
        <v>536</v>
      </c>
      <c r="F528" t="s">
        <v>220</v>
      </c>
      <c r="G528" t="s">
        <v>9341</v>
      </c>
      <c r="H528" s="101">
        <v>5.5</v>
      </c>
      <c r="I528" t="s">
        <v>9342</v>
      </c>
      <c r="J528" t="s">
        <v>8930</v>
      </c>
      <c r="K528" t="s">
        <v>9061</v>
      </c>
      <c r="L528" t="s">
        <v>9252</v>
      </c>
      <c r="M528" t="s">
        <v>9962</v>
      </c>
      <c r="N528" s="180">
        <v>46266.413831018515</v>
      </c>
      <c r="O528" t="s">
        <v>9963</v>
      </c>
      <c r="P528" t="s">
        <v>8809</v>
      </c>
      <c r="Q528" t="s">
        <v>9054</v>
      </c>
      <c r="R528" t="s">
        <v>9507</v>
      </c>
    </row>
    <row r="529" spans="1:18" x14ac:dyDescent="0.25">
      <c r="A529" t="s">
        <v>9982</v>
      </c>
      <c r="B529" s="180">
        <v>46265.572916666664</v>
      </c>
      <c r="C529" s="296">
        <v>46265</v>
      </c>
      <c r="D529" s="297">
        <v>0.57291666666666663</v>
      </c>
      <c r="E529">
        <v>20041</v>
      </c>
      <c r="F529" t="s">
        <v>114</v>
      </c>
      <c r="G529" t="s">
        <v>2720</v>
      </c>
      <c r="H529" s="101">
        <v>5.5</v>
      </c>
      <c r="I529" t="s">
        <v>9101</v>
      </c>
      <c r="J529" t="s">
        <v>8846</v>
      </c>
      <c r="K529" t="s">
        <v>9061</v>
      </c>
      <c r="L529" t="s">
        <v>9058</v>
      </c>
      <c r="M529" t="s">
        <v>9962</v>
      </c>
      <c r="N529" s="180">
        <v>46266.413831018515</v>
      </c>
      <c r="O529" t="s">
        <v>9963</v>
      </c>
      <c r="P529" t="s">
        <v>8809</v>
      </c>
      <c r="Q529" t="s">
        <v>9054</v>
      </c>
      <c r="R529" t="s">
        <v>9660</v>
      </c>
    </row>
    <row r="530" spans="1:18" x14ac:dyDescent="0.25">
      <c r="A530" t="s">
        <v>9983</v>
      </c>
      <c r="B530" s="180">
        <v>46265.572916666664</v>
      </c>
      <c r="C530" s="296">
        <v>46265</v>
      </c>
      <c r="D530" s="297">
        <v>0.57291666666666663</v>
      </c>
      <c r="E530">
        <v>20041</v>
      </c>
      <c r="F530" t="s">
        <v>114</v>
      </c>
      <c r="G530" t="s">
        <v>2720</v>
      </c>
      <c r="H530" s="101">
        <v>5.5</v>
      </c>
      <c r="I530" t="s">
        <v>9101</v>
      </c>
      <c r="J530" t="s">
        <v>8846</v>
      </c>
      <c r="K530" t="s">
        <v>9061</v>
      </c>
      <c r="L530" t="s">
        <v>9058</v>
      </c>
      <c r="M530" t="s">
        <v>9962</v>
      </c>
      <c r="N530" s="180">
        <v>46266.413831018515</v>
      </c>
      <c r="O530" t="s">
        <v>9963</v>
      </c>
      <c r="P530" t="s">
        <v>8809</v>
      </c>
      <c r="Q530" t="s">
        <v>9054</v>
      </c>
      <c r="R530" t="s">
        <v>9507</v>
      </c>
    </row>
    <row r="531" spans="1:18" x14ac:dyDescent="0.25">
      <c r="A531" t="s">
        <v>9984</v>
      </c>
      <c r="B531" s="180">
        <v>46265.508333333331</v>
      </c>
      <c r="C531" s="296">
        <v>46265</v>
      </c>
      <c r="D531" s="297">
        <v>0.5083333333333333</v>
      </c>
      <c r="E531">
        <v>632</v>
      </c>
      <c r="F531" t="s">
        <v>226</v>
      </c>
      <c r="G531" t="s">
        <v>9278</v>
      </c>
      <c r="H531" s="101">
        <v>5.8</v>
      </c>
      <c r="I531" t="s">
        <v>9279</v>
      </c>
      <c r="J531" t="s">
        <v>8928</v>
      </c>
      <c r="K531" t="s">
        <v>9061</v>
      </c>
      <c r="L531" t="s">
        <v>9058</v>
      </c>
      <c r="M531" t="s">
        <v>9962</v>
      </c>
      <c r="N531" s="180">
        <v>46266.413831018515</v>
      </c>
      <c r="O531" t="s">
        <v>9963</v>
      </c>
      <c r="P531" t="s">
        <v>8809</v>
      </c>
      <c r="Q531" t="s">
        <v>9054</v>
      </c>
      <c r="R531" t="s">
        <v>9660</v>
      </c>
    </row>
    <row r="532" spans="1:18" x14ac:dyDescent="0.25">
      <c r="A532" t="s">
        <v>9985</v>
      </c>
      <c r="B532" s="180">
        <v>46265.508333333331</v>
      </c>
      <c r="C532" s="296">
        <v>46265</v>
      </c>
      <c r="D532" s="297">
        <v>0.5083333333333333</v>
      </c>
      <c r="E532">
        <v>632</v>
      </c>
      <c r="F532" t="s">
        <v>226</v>
      </c>
      <c r="G532" t="s">
        <v>9278</v>
      </c>
      <c r="H532" s="101">
        <v>5.8</v>
      </c>
      <c r="I532" t="s">
        <v>9279</v>
      </c>
      <c r="J532" t="s">
        <v>8928</v>
      </c>
      <c r="K532" t="s">
        <v>9061</v>
      </c>
      <c r="L532" t="s">
        <v>9058</v>
      </c>
      <c r="M532" t="s">
        <v>9962</v>
      </c>
      <c r="N532" s="180">
        <v>46266.413831018515</v>
      </c>
      <c r="O532" t="s">
        <v>9963</v>
      </c>
      <c r="P532" t="s">
        <v>8809</v>
      </c>
      <c r="Q532" t="s">
        <v>9054</v>
      </c>
      <c r="R532" t="s">
        <v>9507</v>
      </c>
    </row>
    <row r="533" spans="1:18" x14ac:dyDescent="0.25">
      <c r="A533" t="s">
        <v>9995</v>
      </c>
      <c r="B533" s="180">
        <v>46269.637499999997</v>
      </c>
      <c r="C533" s="296">
        <v>46269</v>
      </c>
      <c r="D533" s="297">
        <v>0.63749999999999996</v>
      </c>
      <c r="E533">
        <v>478</v>
      </c>
      <c r="F533" t="s">
        <v>219</v>
      </c>
      <c r="G533" t="s">
        <v>9097</v>
      </c>
      <c r="H533" s="101">
        <v>6.3</v>
      </c>
      <c r="I533" t="s">
        <v>9098</v>
      </c>
      <c r="J533" t="s">
        <v>8896</v>
      </c>
      <c r="K533" t="s">
        <v>9061</v>
      </c>
      <c r="L533" t="s">
        <v>9058</v>
      </c>
      <c r="M533" t="s">
        <v>9996</v>
      </c>
      <c r="N533" s="180">
        <v>46269.647233796299</v>
      </c>
      <c r="O533" t="s">
        <v>9997</v>
      </c>
      <c r="P533" t="s">
        <v>8809</v>
      </c>
      <c r="Q533" t="s">
        <v>9054</v>
      </c>
      <c r="R533" t="s">
        <v>9660</v>
      </c>
    </row>
    <row r="534" spans="1:18" x14ac:dyDescent="0.25">
      <c r="A534" t="s">
        <v>9998</v>
      </c>
      <c r="B534" s="180">
        <v>46269.393750000003</v>
      </c>
      <c r="C534" s="296">
        <v>46269</v>
      </c>
      <c r="D534" s="297">
        <v>0.39374999999999999</v>
      </c>
      <c r="E534">
        <v>2658</v>
      </c>
      <c r="F534" t="s">
        <v>172</v>
      </c>
      <c r="G534" t="s">
        <v>9259</v>
      </c>
      <c r="H534" s="101">
        <v>5.7</v>
      </c>
      <c r="I534" t="s">
        <v>9260</v>
      </c>
      <c r="J534" t="s">
        <v>8913</v>
      </c>
      <c r="K534" t="s">
        <v>9061</v>
      </c>
      <c r="L534" t="s">
        <v>9058</v>
      </c>
      <c r="M534" t="s">
        <v>9996</v>
      </c>
      <c r="N534" s="180">
        <v>46269.647233796299</v>
      </c>
      <c r="O534" t="s">
        <v>9997</v>
      </c>
      <c r="P534" t="s">
        <v>8809</v>
      </c>
      <c r="Q534" t="s">
        <v>9054</v>
      </c>
      <c r="R534" t="s">
        <v>9660</v>
      </c>
    </row>
    <row r="535" spans="1:18" x14ac:dyDescent="0.25">
      <c r="A535" t="s">
        <v>9999</v>
      </c>
      <c r="B535" s="180">
        <v>46269.314583333333</v>
      </c>
      <c r="C535" s="296">
        <v>46269</v>
      </c>
      <c r="D535" s="297">
        <v>0.31458333333333333</v>
      </c>
      <c r="E535">
        <v>1733</v>
      </c>
      <c r="F535" t="s">
        <v>108</v>
      </c>
      <c r="G535" t="s">
        <v>9066</v>
      </c>
      <c r="H535" s="101">
        <v>5.5</v>
      </c>
      <c r="I535" t="s">
        <v>9067</v>
      </c>
      <c r="J535" t="s">
        <v>8841</v>
      </c>
      <c r="K535" t="s">
        <v>9061</v>
      </c>
      <c r="L535" t="s">
        <v>9058</v>
      </c>
      <c r="M535" t="s">
        <v>9996</v>
      </c>
      <c r="N535" s="180">
        <v>46269.647233796299</v>
      </c>
      <c r="O535" t="s">
        <v>9997</v>
      </c>
      <c r="P535" t="s">
        <v>8809</v>
      </c>
      <c r="Q535" t="s">
        <v>9054</v>
      </c>
      <c r="R535" t="s">
        <v>9660</v>
      </c>
    </row>
    <row r="536" spans="1:18" x14ac:dyDescent="0.25">
      <c r="A536" t="s">
        <v>10000</v>
      </c>
      <c r="B536" s="180">
        <v>46269.281944444447</v>
      </c>
      <c r="C536" s="296">
        <v>46269</v>
      </c>
      <c r="D536" s="297">
        <v>0.28194444444444444</v>
      </c>
      <c r="E536">
        <v>20648</v>
      </c>
      <c r="F536" t="s">
        <v>129</v>
      </c>
      <c r="G536" t="s">
        <v>9346</v>
      </c>
      <c r="H536" s="101">
        <v>5.5</v>
      </c>
      <c r="I536" t="s">
        <v>9347</v>
      </c>
      <c r="J536" t="s">
        <v>8859</v>
      </c>
      <c r="K536" t="s">
        <v>9061</v>
      </c>
      <c r="L536" t="s">
        <v>9058</v>
      </c>
      <c r="M536" t="s">
        <v>9996</v>
      </c>
      <c r="N536" s="180">
        <v>46269.647233796299</v>
      </c>
      <c r="O536" t="s">
        <v>9997</v>
      </c>
      <c r="P536" t="s">
        <v>8809</v>
      </c>
      <c r="Q536" t="s">
        <v>9054</v>
      </c>
      <c r="R536" t="s">
        <v>9660</v>
      </c>
    </row>
    <row r="537" spans="1:18" x14ac:dyDescent="0.25">
      <c r="A537" t="s">
        <v>10001</v>
      </c>
      <c r="B537" s="180">
        <v>46269.28125</v>
      </c>
      <c r="C537" s="296">
        <v>46269</v>
      </c>
      <c r="D537" s="297">
        <v>0.28125</v>
      </c>
      <c r="E537">
        <v>20648</v>
      </c>
      <c r="F537" t="s">
        <v>129</v>
      </c>
      <c r="G537" t="s">
        <v>9346</v>
      </c>
      <c r="H537" s="101">
        <v>5.5</v>
      </c>
      <c r="I537" t="s">
        <v>9347</v>
      </c>
      <c r="J537" t="s">
        <v>8859</v>
      </c>
      <c r="K537" t="s">
        <v>9061</v>
      </c>
      <c r="L537" t="s">
        <v>9058</v>
      </c>
      <c r="M537" t="s">
        <v>9996</v>
      </c>
      <c r="N537" s="180">
        <v>46269.647233796299</v>
      </c>
      <c r="O537" t="s">
        <v>9997</v>
      </c>
      <c r="P537" t="s">
        <v>8809</v>
      </c>
      <c r="Q537" t="s">
        <v>9054</v>
      </c>
      <c r="R537" t="s">
        <v>9660</v>
      </c>
    </row>
    <row r="538" spans="1:18" x14ac:dyDescent="0.25">
      <c r="A538" t="s">
        <v>10002</v>
      </c>
      <c r="B538" s="180">
        <v>46269.267361111109</v>
      </c>
      <c r="C538" s="296">
        <v>46269</v>
      </c>
      <c r="D538" s="297">
        <v>0.2673611111111111</v>
      </c>
      <c r="E538">
        <v>20146</v>
      </c>
      <c r="F538" t="s">
        <v>116</v>
      </c>
      <c r="G538" t="s">
        <v>9055</v>
      </c>
      <c r="H538" s="101">
        <v>5.5</v>
      </c>
      <c r="I538" t="s">
        <v>9056</v>
      </c>
      <c r="J538" t="s">
        <v>8848</v>
      </c>
      <c r="K538" t="s">
        <v>9057</v>
      </c>
      <c r="L538" t="s">
        <v>9058</v>
      </c>
      <c r="M538" t="s">
        <v>9996</v>
      </c>
      <c r="N538" s="180">
        <v>46269.647233796299</v>
      </c>
      <c r="O538" t="s">
        <v>9997</v>
      </c>
      <c r="P538" t="s">
        <v>8809</v>
      </c>
      <c r="Q538" t="s">
        <v>9054</v>
      </c>
      <c r="R538" t="s">
        <v>9660</v>
      </c>
    </row>
    <row r="539" spans="1:18" x14ac:dyDescent="0.25">
      <c r="A539" t="s">
        <v>10003</v>
      </c>
      <c r="B539" s="180">
        <v>46269.251388888886</v>
      </c>
      <c r="C539" s="296">
        <v>46269</v>
      </c>
      <c r="D539" s="297">
        <v>0.25138888888888888</v>
      </c>
      <c r="E539">
        <v>819</v>
      </c>
      <c r="F539" t="s">
        <v>230</v>
      </c>
      <c r="G539" t="s">
        <v>9690</v>
      </c>
      <c r="H539" s="101">
        <v>6.5</v>
      </c>
      <c r="I539" t="s">
        <v>9691</v>
      </c>
      <c r="J539" t="s">
        <v>8926</v>
      </c>
      <c r="K539" t="s">
        <v>9061</v>
      </c>
      <c r="L539" t="s">
        <v>9252</v>
      </c>
      <c r="M539" t="s">
        <v>9996</v>
      </c>
      <c r="N539" s="180">
        <v>46269.647233796299</v>
      </c>
      <c r="O539" t="s">
        <v>9997</v>
      </c>
      <c r="P539" t="s">
        <v>8809</v>
      </c>
      <c r="Q539" t="s">
        <v>9054</v>
      </c>
      <c r="R539" t="s">
        <v>9660</v>
      </c>
    </row>
    <row r="540" spans="1:18" x14ac:dyDescent="0.25">
      <c r="A540" t="s">
        <v>10004</v>
      </c>
      <c r="B540" s="180">
        <v>46269.251388888886</v>
      </c>
      <c r="C540" s="296">
        <v>46269</v>
      </c>
      <c r="D540" s="297">
        <v>0.25138888888888888</v>
      </c>
      <c r="E540">
        <v>819</v>
      </c>
      <c r="F540" t="s">
        <v>230</v>
      </c>
      <c r="G540" t="s">
        <v>9690</v>
      </c>
      <c r="H540" s="101">
        <v>6.5</v>
      </c>
      <c r="I540" t="s">
        <v>9691</v>
      </c>
      <c r="J540" t="s">
        <v>8926</v>
      </c>
      <c r="K540" t="s">
        <v>9061</v>
      </c>
      <c r="L540" t="s">
        <v>9252</v>
      </c>
      <c r="M540" t="s">
        <v>9996</v>
      </c>
      <c r="N540" s="180">
        <v>46269.647233796299</v>
      </c>
      <c r="O540" t="s">
        <v>9997</v>
      </c>
      <c r="P540" t="s">
        <v>8809</v>
      </c>
      <c r="Q540" t="s">
        <v>9054</v>
      </c>
      <c r="R540" t="s">
        <v>9507</v>
      </c>
    </row>
    <row r="541" spans="1:18" x14ac:dyDescent="0.25">
      <c r="A541" t="s">
        <v>10005</v>
      </c>
      <c r="B541" s="180">
        <v>46269.207638888889</v>
      </c>
      <c r="C541" s="296">
        <v>46269</v>
      </c>
      <c r="D541" s="297">
        <v>0.2076388888888889</v>
      </c>
      <c r="E541">
        <v>1783</v>
      </c>
      <c r="F541" t="s">
        <v>110</v>
      </c>
      <c r="G541" t="s">
        <v>9059</v>
      </c>
      <c r="H541" s="101">
        <v>5.8</v>
      </c>
      <c r="I541" t="s">
        <v>9060</v>
      </c>
      <c r="J541" t="s">
        <v>8843</v>
      </c>
      <c r="K541" t="s">
        <v>9061</v>
      </c>
      <c r="L541" t="s">
        <v>9058</v>
      </c>
      <c r="M541" t="s">
        <v>9996</v>
      </c>
      <c r="N541" s="180">
        <v>46269.647233796299</v>
      </c>
      <c r="O541" t="s">
        <v>9997</v>
      </c>
      <c r="P541" t="s">
        <v>8809</v>
      </c>
      <c r="Q541" t="s">
        <v>9054</v>
      </c>
      <c r="R541" t="s">
        <v>9660</v>
      </c>
    </row>
    <row r="542" spans="1:18" x14ac:dyDescent="0.25">
      <c r="A542" t="s">
        <v>10006</v>
      </c>
      <c r="B542" s="180">
        <v>46269.10833333333</v>
      </c>
      <c r="C542" s="296">
        <v>46269</v>
      </c>
      <c r="D542" s="297">
        <v>0.10833333333333334</v>
      </c>
      <c r="E542">
        <v>651</v>
      </c>
      <c r="F542" t="s">
        <v>227</v>
      </c>
      <c r="G542" t="s">
        <v>10007</v>
      </c>
      <c r="H542" s="101">
        <v>6.5</v>
      </c>
      <c r="I542" t="s">
        <v>10008</v>
      </c>
      <c r="J542" t="s">
        <v>8927</v>
      </c>
      <c r="K542" t="s">
        <v>9061</v>
      </c>
      <c r="L542" t="s">
        <v>9058</v>
      </c>
      <c r="M542" t="s">
        <v>9996</v>
      </c>
      <c r="N542" s="180">
        <v>46269.647233796299</v>
      </c>
      <c r="O542" t="s">
        <v>9997</v>
      </c>
      <c r="P542" t="s">
        <v>8809</v>
      </c>
      <c r="Q542" t="s">
        <v>9054</v>
      </c>
      <c r="R542" t="s">
        <v>9660</v>
      </c>
    </row>
    <row r="543" spans="1:18" x14ac:dyDescent="0.25">
      <c r="A543" t="s">
        <v>10009</v>
      </c>
      <c r="B543" s="180">
        <v>46269.063194444447</v>
      </c>
      <c r="C543" s="296">
        <v>46269</v>
      </c>
      <c r="D543" s="297">
        <v>6.3194444444444442E-2</v>
      </c>
      <c r="E543">
        <v>478</v>
      </c>
      <c r="F543" t="s">
        <v>219</v>
      </c>
      <c r="G543" t="s">
        <v>9097</v>
      </c>
      <c r="H543" s="101">
        <v>6.3</v>
      </c>
      <c r="I543" t="s">
        <v>9098</v>
      </c>
      <c r="J543" t="s">
        <v>8896</v>
      </c>
      <c r="K543" t="s">
        <v>9061</v>
      </c>
      <c r="L543" t="s">
        <v>9058</v>
      </c>
      <c r="M543" t="s">
        <v>9996</v>
      </c>
      <c r="N543" s="180">
        <v>46269.647233796299</v>
      </c>
      <c r="O543" t="s">
        <v>9997</v>
      </c>
      <c r="P543" t="s">
        <v>8809</v>
      </c>
      <c r="Q543" t="s">
        <v>9054</v>
      </c>
      <c r="R543" t="s">
        <v>9660</v>
      </c>
    </row>
    <row r="544" spans="1:18" x14ac:dyDescent="0.25">
      <c r="A544" t="s">
        <v>10010</v>
      </c>
      <c r="B544" s="180">
        <v>46269.035416666666</v>
      </c>
      <c r="C544" s="296">
        <v>46269</v>
      </c>
      <c r="D544" s="297">
        <v>3.5416666666666666E-2</v>
      </c>
      <c r="E544">
        <v>1784</v>
      </c>
      <c r="F544" t="s">
        <v>111</v>
      </c>
      <c r="G544" t="s">
        <v>9085</v>
      </c>
      <c r="H544" s="101">
        <v>5.8</v>
      </c>
      <c r="I544" t="s">
        <v>9086</v>
      </c>
      <c r="J544" t="s">
        <v>8844</v>
      </c>
      <c r="K544" t="s">
        <v>9061</v>
      </c>
      <c r="L544" t="s">
        <v>9058</v>
      </c>
      <c r="M544" t="s">
        <v>9996</v>
      </c>
      <c r="N544" s="180">
        <v>46269.647233796299</v>
      </c>
      <c r="O544" t="s">
        <v>9997</v>
      </c>
      <c r="P544" t="s">
        <v>8809</v>
      </c>
      <c r="Q544" t="s">
        <v>9054</v>
      </c>
      <c r="R544" t="s">
        <v>9660</v>
      </c>
    </row>
    <row r="545" spans="1:18" x14ac:dyDescent="0.25">
      <c r="A545" t="s">
        <v>10011</v>
      </c>
      <c r="B545" s="180">
        <v>46269.026388888888</v>
      </c>
      <c r="C545" s="296">
        <v>46269</v>
      </c>
      <c r="D545" s="297">
        <v>2.6388888888888889E-2</v>
      </c>
      <c r="E545">
        <v>618</v>
      </c>
      <c r="F545" t="s">
        <v>225</v>
      </c>
      <c r="G545" t="s">
        <v>9102</v>
      </c>
      <c r="H545" s="101">
        <v>6.3</v>
      </c>
      <c r="I545" t="s">
        <v>9103</v>
      </c>
      <c r="J545" t="s">
        <v>8897</v>
      </c>
      <c r="K545" t="s">
        <v>9061</v>
      </c>
      <c r="L545" t="s">
        <v>9252</v>
      </c>
      <c r="M545" t="s">
        <v>9996</v>
      </c>
      <c r="N545" s="180">
        <v>46269.647233796299</v>
      </c>
      <c r="O545" t="s">
        <v>9997</v>
      </c>
      <c r="P545" t="s">
        <v>8809</v>
      </c>
      <c r="Q545" t="s">
        <v>9054</v>
      </c>
      <c r="R545" t="s">
        <v>9660</v>
      </c>
    </row>
    <row r="546" spans="1:18" x14ac:dyDescent="0.25">
      <c r="A546" t="s">
        <v>10012</v>
      </c>
      <c r="B546" s="180">
        <v>46268.893055555556</v>
      </c>
      <c r="C546" s="296">
        <v>46268</v>
      </c>
      <c r="D546" s="297">
        <v>0.8930555555555556</v>
      </c>
      <c r="E546">
        <v>478</v>
      </c>
      <c r="F546" t="s">
        <v>219</v>
      </c>
      <c r="G546" t="s">
        <v>9097</v>
      </c>
      <c r="H546" s="101">
        <v>6.3</v>
      </c>
      <c r="I546" t="s">
        <v>9098</v>
      </c>
      <c r="J546" t="s">
        <v>8896</v>
      </c>
      <c r="K546" t="s">
        <v>9061</v>
      </c>
      <c r="L546" t="s">
        <v>9268</v>
      </c>
      <c r="M546" t="s">
        <v>9996</v>
      </c>
      <c r="N546" s="180">
        <v>46269.647233796299</v>
      </c>
      <c r="O546" t="s">
        <v>9997</v>
      </c>
      <c r="P546" t="s">
        <v>8809</v>
      </c>
      <c r="Q546" t="s">
        <v>9054</v>
      </c>
      <c r="R546" t="s">
        <v>9660</v>
      </c>
    </row>
    <row r="547" spans="1:18" x14ac:dyDescent="0.25">
      <c r="A547" t="s">
        <v>10013</v>
      </c>
      <c r="B547" s="180">
        <v>46268.879166666666</v>
      </c>
      <c r="C547" s="296">
        <v>46268</v>
      </c>
      <c r="D547" s="297">
        <v>0.87916666666666665</v>
      </c>
      <c r="E547">
        <v>20150</v>
      </c>
      <c r="F547" t="s">
        <v>118</v>
      </c>
      <c r="G547" t="s">
        <v>9073</v>
      </c>
      <c r="H547" s="101">
        <v>5.5</v>
      </c>
      <c r="I547" t="s">
        <v>9074</v>
      </c>
      <c r="J547" t="s">
        <v>8850</v>
      </c>
      <c r="K547" t="s">
        <v>9057</v>
      </c>
      <c r="L547" t="s">
        <v>9252</v>
      </c>
      <c r="M547" t="s">
        <v>9996</v>
      </c>
      <c r="N547" s="180">
        <v>46269.647233796299</v>
      </c>
      <c r="O547" t="s">
        <v>9997</v>
      </c>
      <c r="P547" t="s">
        <v>8809</v>
      </c>
      <c r="Q547" t="s">
        <v>9054</v>
      </c>
      <c r="R547" t="s">
        <v>9660</v>
      </c>
    </row>
    <row r="548" spans="1:18" x14ac:dyDescent="0.25">
      <c r="A548" t="s">
        <v>10014</v>
      </c>
      <c r="B548" s="180">
        <v>46268.856249999997</v>
      </c>
      <c r="C548" s="296">
        <v>46268</v>
      </c>
      <c r="D548" s="297">
        <v>0.85624999999999996</v>
      </c>
      <c r="E548">
        <v>1634</v>
      </c>
      <c r="F548" t="s">
        <v>106</v>
      </c>
      <c r="G548" t="s">
        <v>9132</v>
      </c>
      <c r="H548" s="101">
        <v>5.2</v>
      </c>
      <c r="I548" t="s">
        <v>9133</v>
      </c>
      <c r="J548" t="s">
        <v>8839</v>
      </c>
      <c r="K548" t="s">
        <v>9061</v>
      </c>
      <c r="L548" t="s">
        <v>9058</v>
      </c>
      <c r="M548" t="s">
        <v>9996</v>
      </c>
      <c r="N548" s="180">
        <v>46269.647233796299</v>
      </c>
      <c r="O548" t="s">
        <v>9997</v>
      </c>
      <c r="P548" t="s">
        <v>8809</v>
      </c>
      <c r="Q548" t="s">
        <v>9054</v>
      </c>
      <c r="R548" t="s">
        <v>9660</v>
      </c>
    </row>
    <row r="549" spans="1:18" x14ac:dyDescent="0.25">
      <c r="A549" t="s">
        <v>10015</v>
      </c>
      <c r="B549" s="180">
        <v>46268.831944444442</v>
      </c>
      <c r="C549" s="296">
        <v>46268</v>
      </c>
      <c r="D549" s="297">
        <v>0.83194444444444449</v>
      </c>
      <c r="E549">
        <v>632</v>
      </c>
      <c r="F549" t="s">
        <v>226</v>
      </c>
      <c r="G549" t="s">
        <v>9278</v>
      </c>
      <c r="H549" s="101">
        <v>5.8</v>
      </c>
      <c r="I549" t="s">
        <v>9279</v>
      </c>
      <c r="J549" t="s">
        <v>8928</v>
      </c>
      <c r="K549" t="s">
        <v>9061</v>
      </c>
      <c r="L549" t="s">
        <v>9268</v>
      </c>
      <c r="M549" t="s">
        <v>9996</v>
      </c>
      <c r="N549" s="180">
        <v>46269.647233796299</v>
      </c>
      <c r="O549" t="s">
        <v>9997</v>
      </c>
      <c r="P549" t="s">
        <v>8809</v>
      </c>
      <c r="Q549" t="s">
        <v>9054</v>
      </c>
      <c r="R549" t="s">
        <v>9660</v>
      </c>
    </row>
    <row r="550" spans="1:18" x14ac:dyDescent="0.25">
      <c r="A550" t="s">
        <v>10016</v>
      </c>
      <c r="B550" s="180">
        <v>46268.759027777778</v>
      </c>
      <c r="C550" s="296">
        <v>46268</v>
      </c>
      <c r="D550" s="297">
        <v>0.75902777777777775</v>
      </c>
      <c r="E550">
        <v>21108</v>
      </c>
      <c r="F550" t="s">
        <v>140</v>
      </c>
      <c r="G550" t="s">
        <v>9079</v>
      </c>
      <c r="H550" s="101">
        <v>5</v>
      </c>
      <c r="I550" t="s">
        <v>9080</v>
      </c>
      <c r="J550" t="s">
        <v>8863</v>
      </c>
      <c r="K550" t="s">
        <v>9057</v>
      </c>
      <c r="L550" t="s">
        <v>9058</v>
      </c>
      <c r="M550" t="s">
        <v>9996</v>
      </c>
      <c r="N550" s="180">
        <v>46269.647233796299</v>
      </c>
      <c r="O550" t="s">
        <v>9997</v>
      </c>
      <c r="P550" t="s">
        <v>8809</v>
      </c>
      <c r="Q550" t="s">
        <v>9054</v>
      </c>
      <c r="R550" t="s">
        <v>9660</v>
      </c>
    </row>
    <row r="551" spans="1:18" x14ac:dyDescent="0.25">
      <c r="A551" t="s">
        <v>10017</v>
      </c>
      <c r="B551" s="180">
        <v>46268.758333333331</v>
      </c>
      <c r="C551" s="296">
        <v>46268</v>
      </c>
      <c r="D551" s="297">
        <v>0.7583333333333333</v>
      </c>
      <c r="E551">
        <v>20153</v>
      </c>
      <c r="F551" t="s">
        <v>121</v>
      </c>
      <c r="G551" t="s">
        <v>9093</v>
      </c>
      <c r="H551" s="101">
        <v>5.5</v>
      </c>
      <c r="I551" t="s">
        <v>9094</v>
      </c>
      <c r="J551" t="s">
        <v>8853</v>
      </c>
      <c r="K551" t="s">
        <v>9057</v>
      </c>
      <c r="L551" t="s">
        <v>9058</v>
      </c>
      <c r="M551" t="s">
        <v>9996</v>
      </c>
      <c r="N551" s="180">
        <v>46269.647233796299</v>
      </c>
      <c r="O551" t="s">
        <v>9997</v>
      </c>
      <c r="P551" t="s">
        <v>8809</v>
      </c>
      <c r="Q551" t="s">
        <v>9054</v>
      </c>
      <c r="R551" t="s">
        <v>9660</v>
      </c>
    </row>
    <row r="552" spans="1:18" x14ac:dyDescent="0.25">
      <c r="A552" t="s">
        <v>10018</v>
      </c>
      <c r="B552" s="180">
        <v>46268.71597222222</v>
      </c>
      <c r="C552" s="296">
        <v>46268</v>
      </c>
      <c r="D552" s="297">
        <v>0.71597222222222223</v>
      </c>
      <c r="E552">
        <v>21037</v>
      </c>
      <c r="F552" t="s">
        <v>139</v>
      </c>
      <c r="G552" t="s">
        <v>2510</v>
      </c>
      <c r="H552" s="101">
        <v>5.5</v>
      </c>
      <c r="I552" t="s">
        <v>9427</v>
      </c>
      <c r="J552" t="s">
        <v>8906</v>
      </c>
      <c r="K552" t="s">
        <v>9061</v>
      </c>
      <c r="L552" t="s">
        <v>9058</v>
      </c>
      <c r="M552" t="s">
        <v>9996</v>
      </c>
      <c r="N552" s="180">
        <v>46269.647233796299</v>
      </c>
      <c r="O552" t="s">
        <v>9997</v>
      </c>
      <c r="P552" t="s">
        <v>8809</v>
      </c>
      <c r="Q552" t="s">
        <v>9054</v>
      </c>
      <c r="R552" t="s">
        <v>9660</v>
      </c>
    </row>
    <row r="553" spans="1:18" x14ac:dyDescent="0.25">
      <c r="A553" t="s">
        <v>10019</v>
      </c>
      <c r="B553" s="180">
        <v>46268.714583333334</v>
      </c>
      <c r="C553" s="296">
        <v>46268</v>
      </c>
      <c r="D553" s="297">
        <v>0.71458333333333335</v>
      </c>
      <c r="E553">
        <v>20148</v>
      </c>
      <c r="F553" t="s">
        <v>117</v>
      </c>
      <c r="G553" t="s">
        <v>9724</v>
      </c>
      <c r="H553" s="101">
        <v>5.5</v>
      </c>
      <c r="I553" t="s">
        <v>9725</v>
      </c>
      <c r="J553" t="s">
        <v>8849</v>
      </c>
      <c r="K553" t="s">
        <v>9057</v>
      </c>
      <c r="L553" t="s">
        <v>9058</v>
      </c>
      <c r="M553" t="s">
        <v>9996</v>
      </c>
      <c r="N553" s="180">
        <v>46269.647233796299</v>
      </c>
      <c r="O553" t="s">
        <v>9997</v>
      </c>
      <c r="P553" t="s">
        <v>8809</v>
      </c>
      <c r="Q553" t="s">
        <v>9054</v>
      </c>
      <c r="R553" t="s">
        <v>9660</v>
      </c>
    </row>
    <row r="554" spans="1:18" x14ac:dyDescent="0.25">
      <c r="A554" t="s">
        <v>10020</v>
      </c>
      <c r="B554" s="180">
        <v>46268.713888888888</v>
      </c>
      <c r="C554" s="296">
        <v>46268</v>
      </c>
      <c r="D554" s="297">
        <v>0.71388888888888891</v>
      </c>
      <c r="E554">
        <v>338</v>
      </c>
      <c r="F554" t="s">
        <v>195</v>
      </c>
      <c r="G554" t="s">
        <v>9068</v>
      </c>
      <c r="H554" s="101">
        <v>5.8</v>
      </c>
      <c r="I554" t="s">
        <v>9069</v>
      </c>
      <c r="J554" t="s">
        <v>8885</v>
      </c>
      <c r="K554" t="s">
        <v>9061</v>
      </c>
      <c r="L554" t="s">
        <v>9058</v>
      </c>
      <c r="M554" t="s">
        <v>9996</v>
      </c>
      <c r="N554" s="180">
        <v>46269.647233796299</v>
      </c>
      <c r="O554" t="s">
        <v>9997</v>
      </c>
      <c r="P554" t="s">
        <v>8809</v>
      </c>
      <c r="Q554" t="s">
        <v>9054</v>
      </c>
      <c r="R554" t="s">
        <v>9660</v>
      </c>
    </row>
    <row r="555" spans="1:18" x14ac:dyDescent="0.25">
      <c r="A555" t="s">
        <v>10021</v>
      </c>
      <c r="B555" s="180">
        <v>46268.688194444447</v>
      </c>
      <c r="C555" s="296">
        <v>46268</v>
      </c>
      <c r="D555" s="297">
        <v>0.68819444444444444</v>
      </c>
      <c r="E555">
        <v>2652</v>
      </c>
      <c r="F555" t="s">
        <v>170</v>
      </c>
      <c r="G555" t="s">
        <v>9294</v>
      </c>
      <c r="H555" s="101">
        <v>5.5</v>
      </c>
      <c r="I555" t="s">
        <v>9295</v>
      </c>
      <c r="J555" t="s">
        <v>8912</v>
      </c>
      <c r="K555" t="s">
        <v>9061</v>
      </c>
      <c r="L555" t="s">
        <v>9252</v>
      </c>
      <c r="M555" t="s">
        <v>9996</v>
      </c>
      <c r="N555" s="180">
        <v>46269.647233796299</v>
      </c>
      <c r="O555" t="s">
        <v>9997</v>
      </c>
      <c r="P555" t="s">
        <v>8809</v>
      </c>
      <c r="Q555" t="s">
        <v>9054</v>
      </c>
      <c r="R555" t="s">
        <v>9660</v>
      </c>
    </row>
    <row r="556" spans="1:18" x14ac:dyDescent="0.25">
      <c r="A556" t="s">
        <v>10022</v>
      </c>
      <c r="B556" s="180">
        <v>46268.554166666669</v>
      </c>
      <c r="C556" s="296">
        <v>46268</v>
      </c>
      <c r="D556" s="297">
        <v>0.5541666666666667</v>
      </c>
      <c r="E556">
        <v>632</v>
      </c>
      <c r="F556" t="s">
        <v>226</v>
      </c>
      <c r="G556" t="s">
        <v>9278</v>
      </c>
      <c r="H556" s="101">
        <v>5.8</v>
      </c>
      <c r="I556" t="s">
        <v>9279</v>
      </c>
      <c r="J556" t="s">
        <v>8928</v>
      </c>
      <c r="K556" t="s">
        <v>9061</v>
      </c>
      <c r="L556" t="s">
        <v>9268</v>
      </c>
      <c r="M556" t="s">
        <v>9996</v>
      </c>
      <c r="N556" s="180">
        <v>46269.647233796299</v>
      </c>
      <c r="O556" t="s">
        <v>9997</v>
      </c>
      <c r="P556" t="s">
        <v>8809</v>
      </c>
      <c r="Q556" t="s">
        <v>9054</v>
      </c>
      <c r="R556" t="s">
        <v>9660</v>
      </c>
    </row>
    <row r="557" spans="1:18" x14ac:dyDescent="0.25">
      <c r="A557" t="s">
        <v>10023</v>
      </c>
      <c r="B557" s="180">
        <v>46268.27847222222</v>
      </c>
      <c r="C557" s="296">
        <v>46268</v>
      </c>
      <c r="D557" s="297">
        <v>0.27847222222222223</v>
      </c>
      <c r="E557">
        <v>1783</v>
      </c>
      <c r="F557" t="s">
        <v>110</v>
      </c>
      <c r="G557" t="s">
        <v>9059</v>
      </c>
      <c r="H557" s="101">
        <v>5.8</v>
      </c>
      <c r="I557" t="s">
        <v>9060</v>
      </c>
      <c r="J557" t="s">
        <v>8843</v>
      </c>
      <c r="K557" t="s">
        <v>9061</v>
      </c>
      <c r="L557" t="s">
        <v>9058</v>
      </c>
      <c r="M557" t="s">
        <v>9996</v>
      </c>
      <c r="N557" s="180">
        <v>46269.647233796299</v>
      </c>
      <c r="O557" t="s">
        <v>9997</v>
      </c>
      <c r="P557" t="s">
        <v>8809</v>
      </c>
      <c r="Q557" t="s">
        <v>9054</v>
      </c>
      <c r="R557" t="s">
        <v>9660</v>
      </c>
    </row>
    <row r="558" spans="1:18" x14ac:dyDescent="0.25">
      <c r="A558" t="s">
        <v>10024</v>
      </c>
      <c r="B558" s="180">
        <v>46268.056944444441</v>
      </c>
      <c r="C558" s="296">
        <v>46268</v>
      </c>
      <c r="D558" s="297">
        <v>5.6944444444444443E-2</v>
      </c>
      <c r="E558">
        <v>478</v>
      </c>
      <c r="F558" t="s">
        <v>219</v>
      </c>
      <c r="G558" t="s">
        <v>9097</v>
      </c>
      <c r="H558" s="101">
        <v>6.3</v>
      </c>
      <c r="I558" t="s">
        <v>9098</v>
      </c>
      <c r="J558" t="s">
        <v>8896</v>
      </c>
      <c r="K558" t="s">
        <v>9061</v>
      </c>
      <c r="L558" t="s">
        <v>9268</v>
      </c>
      <c r="M558" t="s">
        <v>9996</v>
      </c>
      <c r="N558" s="180">
        <v>46269.647233796299</v>
      </c>
      <c r="O558" t="s">
        <v>9997</v>
      </c>
      <c r="P558" t="s">
        <v>8809</v>
      </c>
      <c r="Q558" t="s">
        <v>9054</v>
      </c>
      <c r="R558" t="s">
        <v>9660</v>
      </c>
    </row>
    <row r="559" spans="1:18" x14ac:dyDescent="0.25">
      <c r="A559" t="s">
        <v>10025</v>
      </c>
      <c r="B559" s="180">
        <v>46268.056944444441</v>
      </c>
      <c r="C559" s="296">
        <v>46268</v>
      </c>
      <c r="D559" s="297">
        <v>5.6944444444444443E-2</v>
      </c>
      <c r="E559">
        <v>478</v>
      </c>
      <c r="F559" t="s">
        <v>219</v>
      </c>
      <c r="G559" t="s">
        <v>9097</v>
      </c>
      <c r="H559" s="101">
        <v>6.3</v>
      </c>
      <c r="I559" t="s">
        <v>9098</v>
      </c>
      <c r="J559" t="s">
        <v>8896</v>
      </c>
      <c r="K559" t="s">
        <v>9061</v>
      </c>
      <c r="L559" t="s">
        <v>9268</v>
      </c>
      <c r="M559" t="s">
        <v>9996</v>
      </c>
      <c r="N559" s="180">
        <v>46269.647233796299</v>
      </c>
      <c r="O559" t="s">
        <v>9997</v>
      </c>
      <c r="P559" t="s">
        <v>8809</v>
      </c>
      <c r="Q559" t="s">
        <v>9054</v>
      </c>
      <c r="R559" t="s">
        <v>9507</v>
      </c>
    </row>
    <row r="560" spans="1:18" x14ac:dyDescent="0.25">
      <c r="A560" t="s">
        <v>10026</v>
      </c>
      <c r="B560" s="180">
        <v>46268.054861111108</v>
      </c>
      <c r="C560" s="296">
        <v>46268</v>
      </c>
      <c r="D560" s="297">
        <v>5.486111111111111E-2</v>
      </c>
      <c r="E560">
        <v>9</v>
      </c>
      <c r="F560" t="s">
        <v>231</v>
      </c>
      <c r="G560" t="s">
        <v>9064</v>
      </c>
      <c r="H560" s="101">
        <v>6.8</v>
      </c>
      <c r="I560" t="s">
        <v>9065</v>
      </c>
      <c r="J560" t="s">
        <v>8899</v>
      </c>
      <c r="K560" t="s">
        <v>9061</v>
      </c>
      <c r="L560" t="s">
        <v>9058</v>
      </c>
      <c r="M560" t="s">
        <v>9996</v>
      </c>
      <c r="N560" s="180">
        <v>46269.647233796299</v>
      </c>
      <c r="O560" t="s">
        <v>9997</v>
      </c>
      <c r="P560" t="s">
        <v>8809</v>
      </c>
      <c r="Q560" t="s">
        <v>9054</v>
      </c>
      <c r="R560" t="s">
        <v>9660</v>
      </c>
    </row>
    <row r="561" spans="1:18" x14ac:dyDescent="0.25">
      <c r="A561" t="s">
        <v>10027</v>
      </c>
      <c r="B561" s="180">
        <v>46268.054861111108</v>
      </c>
      <c r="C561" s="296">
        <v>46268</v>
      </c>
      <c r="D561" s="297">
        <v>5.486111111111111E-2</v>
      </c>
      <c r="E561">
        <v>9</v>
      </c>
      <c r="F561" t="s">
        <v>231</v>
      </c>
      <c r="G561" t="s">
        <v>9064</v>
      </c>
      <c r="H561" s="101">
        <v>6.8</v>
      </c>
      <c r="I561" t="s">
        <v>9065</v>
      </c>
      <c r="J561" t="s">
        <v>8899</v>
      </c>
      <c r="K561" t="s">
        <v>9061</v>
      </c>
      <c r="L561" t="s">
        <v>9058</v>
      </c>
      <c r="M561" t="s">
        <v>9996</v>
      </c>
      <c r="N561" s="180">
        <v>46269.647233796299</v>
      </c>
      <c r="O561" t="s">
        <v>9997</v>
      </c>
      <c r="P561" t="s">
        <v>8809</v>
      </c>
      <c r="Q561" t="s">
        <v>9054</v>
      </c>
      <c r="R561" t="s">
        <v>9507</v>
      </c>
    </row>
    <row r="562" spans="1:18" x14ac:dyDescent="0.25">
      <c r="A562" t="s">
        <v>10028</v>
      </c>
      <c r="B562" s="180">
        <v>46268.039583333331</v>
      </c>
      <c r="C562" s="296">
        <v>46268</v>
      </c>
      <c r="D562" s="297">
        <v>3.9583333333333331E-2</v>
      </c>
      <c r="E562">
        <v>618</v>
      </c>
      <c r="F562" t="s">
        <v>225</v>
      </c>
      <c r="G562" t="s">
        <v>9102</v>
      </c>
      <c r="H562" s="101">
        <v>6.3</v>
      </c>
      <c r="I562" t="s">
        <v>9103</v>
      </c>
      <c r="J562" t="s">
        <v>8897</v>
      </c>
      <c r="K562" t="s">
        <v>9061</v>
      </c>
      <c r="L562" t="s">
        <v>9058</v>
      </c>
      <c r="M562" t="s">
        <v>9996</v>
      </c>
      <c r="N562" s="180">
        <v>46269.647233796299</v>
      </c>
      <c r="O562" t="s">
        <v>9997</v>
      </c>
      <c r="P562" t="s">
        <v>8809</v>
      </c>
      <c r="Q562" t="s">
        <v>9054</v>
      </c>
      <c r="R562" t="s">
        <v>9660</v>
      </c>
    </row>
    <row r="563" spans="1:18" x14ac:dyDescent="0.25">
      <c r="A563" t="s">
        <v>10029</v>
      </c>
      <c r="B563" s="180">
        <v>46268.025694444441</v>
      </c>
      <c r="C563" s="296">
        <v>46268</v>
      </c>
      <c r="D563" s="297">
        <v>2.5694444444444443E-2</v>
      </c>
      <c r="E563">
        <v>21036</v>
      </c>
      <c r="F563" t="s">
        <v>138</v>
      </c>
      <c r="G563" t="s">
        <v>2515</v>
      </c>
      <c r="H563" s="101">
        <v>5.5</v>
      </c>
      <c r="I563" t="s">
        <v>9491</v>
      </c>
      <c r="J563" t="s">
        <v>8905</v>
      </c>
      <c r="K563" t="s">
        <v>9061</v>
      </c>
      <c r="L563" t="s">
        <v>9058</v>
      </c>
      <c r="M563" t="s">
        <v>9996</v>
      </c>
      <c r="N563" s="180">
        <v>46269.647233796299</v>
      </c>
      <c r="O563" t="s">
        <v>9997</v>
      </c>
      <c r="P563" t="s">
        <v>8809</v>
      </c>
      <c r="Q563" t="s">
        <v>9054</v>
      </c>
      <c r="R563" t="s">
        <v>9660</v>
      </c>
    </row>
    <row r="564" spans="1:18" x14ac:dyDescent="0.25">
      <c r="A564" t="s">
        <v>10030</v>
      </c>
      <c r="B564" s="180">
        <v>46268.024305555555</v>
      </c>
      <c r="C564" s="296">
        <v>46268</v>
      </c>
      <c r="D564" s="297">
        <v>2.4305555555555556E-2</v>
      </c>
      <c r="E564">
        <v>819</v>
      </c>
      <c r="F564" t="s">
        <v>230</v>
      </c>
      <c r="G564" t="s">
        <v>9690</v>
      </c>
      <c r="H564" s="101">
        <v>6.5</v>
      </c>
      <c r="I564" t="s">
        <v>9691</v>
      </c>
      <c r="J564" t="s">
        <v>8926</v>
      </c>
      <c r="K564" t="s">
        <v>9061</v>
      </c>
      <c r="L564" t="s">
        <v>9252</v>
      </c>
      <c r="M564" t="s">
        <v>9996</v>
      </c>
      <c r="N564" s="180">
        <v>46269.647233796299</v>
      </c>
      <c r="O564" t="s">
        <v>9997</v>
      </c>
      <c r="P564" t="s">
        <v>8809</v>
      </c>
      <c r="Q564" t="s">
        <v>9054</v>
      </c>
      <c r="R564" t="s">
        <v>9660</v>
      </c>
    </row>
    <row r="565" spans="1:18" x14ac:dyDescent="0.25">
      <c r="A565" t="s">
        <v>10031</v>
      </c>
      <c r="B565" s="180">
        <v>46267.981944444444</v>
      </c>
      <c r="C565" s="296">
        <v>46267</v>
      </c>
      <c r="D565" s="297">
        <v>0.9819444444444444</v>
      </c>
      <c r="E565">
        <v>338</v>
      </c>
      <c r="F565" t="s">
        <v>195</v>
      </c>
      <c r="G565" t="s">
        <v>9068</v>
      </c>
      <c r="H565" s="101">
        <v>5.8</v>
      </c>
      <c r="I565" t="s">
        <v>9069</v>
      </c>
      <c r="J565" t="s">
        <v>8885</v>
      </c>
      <c r="K565" t="s">
        <v>9061</v>
      </c>
      <c r="L565" t="s">
        <v>9268</v>
      </c>
      <c r="M565" t="s">
        <v>9996</v>
      </c>
      <c r="N565" s="180">
        <v>46269.647233796299</v>
      </c>
      <c r="O565" t="s">
        <v>9997</v>
      </c>
      <c r="P565" t="s">
        <v>8809</v>
      </c>
      <c r="Q565" t="s">
        <v>9054</v>
      </c>
      <c r="R565" t="s">
        <v>9660</v>
      </c>
    </row>
    <row r="566" spans="1:18" x14ac:dyDescent="0.25">
      <c r="A566" t="s">
        <v>10032</v>
      </c>
      <c r="B566" s="180">
        <v>46267.964583333334</v>
      </c>
      <c r="C566" s="296">
        <v>46267</v>
      </c>
      <c r="D566" s="297">
        <v>0.96458333333333335</v>
      </c>
      <c r="E566">
        <v>9</v>
      </c>
      <c r="F566" t="s">
        <v>231</v>
      </c>
      <c r="G566" t="s">
        <v>9064</v>
      </c>
      <c r="H566" s="101">
        <v>6.8</v>
      </c>
      <c r="I566" t="s">
        <v>9065</v>
      </c>
      <c r="J566" t="s">
        <v>8899</v>
      </c>
      <c r="K566" t="s">
        <v>9061</v>
      </c>
      <c r="L566" t="s">
        <v>9058</v>
      </c>
      <c r="M566" t="s">
        <v>9996</v>
      </c>
      <c r="N566" s="180">
        <v>46269.647233796299</v>
      </c>
      <c r="O566" t="s">
        <v>9997</v>
      </c>
      <c r="P566" t="s">
        <v>8809</v>
      </c>
      <c r="Q566" t="s">
        <v>9054</v>
      </c>
      <c r="R566" t="s">
        <v>9660</v>
      </c>
    </row>
    <row r="567" spans="1:18" x14ac:dyDescent="0.25">
      <c r="A567" t="s">
        <v>10033</v>
      </c>
      <c r="B567" s="180">
        <v>46267.964583333334</v>
      </c>
      <c r="C567" s="296">
        <v>46267</v>
      </c>
      <c r="D567" s="297">
        <v>0.96458333333333335</v>
      </c>
      <c r="E567">
        <v>9</v>
      </c>
      <c r="F567" t="s">
        <v>231</v>
      </c>
      <c r="G567" t="s">
        <v>9064</v>
      </c>
      <c r="H567" s="101">
        <v>6.8</v>
      </c>
      <c r="I567" t="s">
        <v>9065</v>
      </c>
      <c r="J567" t="s">
        <v>8899</v>
      </c>
      <c r="K567" t="s">
        <v>9061</v>
      </c>
      <c r="L567" t="s">
        <v>9058</v>
      </c>
      <c r="M567" t="s">
        <v>9996</v>
      </c>
      <c r="N567" s="180">
        <v>46269.647233796299</v>
      </c>
      <c r="O567" t="s">
        <v>9997</v>
      </c>
      <c r="P567" t="s">
        <v>8809</v>
      </c>
      <c r="Q567" t="s">
        <v>9054</v>
      </c>
      <c r="R567" t="s">
        <v>9507</v>
      </c>
    </row>
    <row r="568" spans="1:18" x14ac:dyDescent="0.25">
      <c r="A568" t="s">
        <v>10034</v>
      </c>
      <c r="B568" s="180">
        <v>46267.963888888888</v>
      </c>
      <c r="C568" s="296">
        <v>46267</v>
      </c>
      <c r="D568" s="297">
        <v>0.96388888888888891</v>
      </c>
      <c r="E568">
        <v>9</v>
      </c>
      <c r="F568" t="s">
        <v>231</v>
      </c>
      <c r="G568" t="s">
        <v>9064</v>
      </c>
      <c r="H568" s="101">
        <v>6.8</v>
      </c>
      <c r="I568" t="s">
        <v>9065</v>
      </c>
      <c r="J568" t="s">
        <v>8899</v>
      </c>
      <c r="K568" t="s">
        <v>9061</v>
      </c>
      <c r="L568" t="s">
        <v>9058</v>
      </c>
      <c r="M568" t="s">
        <v>9996</v>
      </c>
      <c r="N568" s="180">
        <v>46269.647233796299</v>
      </c>
      <c r="O568" t="s">
        <v>9997</v>
      </c>
      <c r="P568" t="s">
        <v>8809</v>
      </c>
      <c r="Q568" t="s">
        <v>9054</v>
      </c>
      <c r="R568" t="s">
        <v>9660</v>
      </c>
    </row>
    <row r="569" spans="1:18" x14ac:dyDescent="0.25">
      <c r="A569" t="s">
        <v>10035</v>
      </c>
      <c r="B569" s="180">
        <v>46267.928472222222</v>
      </c>
      <c r="C569" s="296">
        <v>46267</v>
      </c>
      <c r="D569" s="297">
        <v>0.92847222222222225</v>
      </c>
      <c r="E569">
        <v>91</v>
      </c>
      <c r="F569" t="s">
        <v>232</v>
      </c>
      <c r="G569" t="s">
        <v>9250</v>
      </c>
      <c r="H569" s="101">
        <v>5.8</v>
      </c>
      <c r="I569" t="s">
        <v>9251</v>
      </c>
      <c r="J569" t="s">
        <v>8925</v>
      </c>
      <c r="K569" t="s">
        <v>9061</v>
      </c>
      <c r="L569" t="s">
        <v>9268</v>
      </c>
      <c r="M569" t="s">
        <v>9996</v>
      </c>
      <c r="N569" s="180">
        <v>46269.647233796299</v>
      </c>
      <c r="O569" t="s">
        <v>9997</v>
      </c>
      <c r="P569" t="s">
        <v>8809</v>
      </c>
      <c r="Q569" t="s">
        <v>9054</v>
      </c>
      <c r="R569" t="s">
        <v>9660</v>
      </c>
    </row>
    <row r="570" spans="1:18" x14ac:dyDescent="0.25">
      <c r="A570" t="s">
        <v>10036</v>
      </c>
      <c r="B570" s="180">
        <v>46267.790972222225</v>
      </c>
      <c r="C570" s="296">
        <v>46267</v>
      </c>
      <c r="D570" s="297">
        <v>0.79097222222222219</v>
      </c>
      <c r="E570">
        <v>20153</v>
      </c>
      <c r="F570" t="s">
        <v>121</v>
      </c>
      <c r="G570" t="s">
        <v>9093</v>
      </c>
      <c r="H570" s="101">
        <v>5.5</v>
      </c>
      <c r="I570" t="s">
        <v>9094</v>
      </c>
      <c r="J570" t="s">
        <v>8853</v>
      </c>
      <c r="K570" t="s">
        <v>9057</v>
      </c>
      <c r="L570" t="s">
        <v>9252</v>
      </c>
      <c r="M570" t="s">
        <v>9996</v>
      </c>
      <c r="N570" s="180">
        <v>46269.647233796299</v>
      </c>
      <c r="O570" t="s">
        <v>9997</v>
      </c>
      <c r="P570" t="s">
        <v>8809</v>
      </c>
      <c r="Q570" t="s">
        <v>9054</v>
      </c>
      <c r="R570" t="s">
        <v>9660</v>
      </c>
    </row>
    <row r="571" spans="1:18" x14ac:dyDescent="0.25">
      <c r="A571" t="s">
        <v>10037</v>
      </c>
      <c r="B571" s="180">
        <v>46267.786111111112</v>
      </c>
      <c r="C571" s="296">
        <v>46267</v>
      </c>
      <c r="D571" s="297">
        <v>0.78611111111111109</v>
      </c>
      <c r="E571">
        <v>395</v>
      </c>
      <c r="F571" t="s">
        <v>215</v>
      </c>
      <c r="G571" t="s">
        <v>9075</v>
      </c>
      <c r="H571" s="101">
        <v>6.8</v>
      </c>
      <c r="I571" t="s">
        <v>9076</v>
      </c>
      <c r="J571" t="s">
        <v>8894</v>
      </c>
      <c r="K571" t="s">
        <v>9061</v>
      </c>
      <c r="L571" t="s">
        <v>9058</v>
      </c>
      <c r="M571" t="s">
        <v>9996</v>
      </c>
      <c r="N571" s="180">
        <v>46269.647233796299</v>
      </c>
      <c r="O571" t="s">
        <v>9997</v>
      </c>
      <c r="P571" t="s">
        <v>8809</v>
      </c>
      <c r="Q571" t="s">
        <v>9054</v>
      </c>
      <c r="R571" t="s">
        <v>9660</v>
      </c>
    </row>
    <row r="572" spans="1:18" x14ac:dyDescent="0.25">
      <c r="A572" t="s">
        <v>10038</v>
      </c>
      <c r="B572" s="180">
        <v>46267.785416666666</v>
      </c>
      <c r="C572" s="296">
        <v>46267</v>
      </c>
      <c r="D572" s="297">
        <v>0.78541666666666665</v>
      </c>
      <c r="E572">
        <v>1784</v>
      </c>
      <c r="F572" t="s">
        <v>111</v>
      </c>
      <c r="G572" t="s">
        <v>9085</v>
      </c>
      <c r="H572" s="101">
        <v>5.8</v>
      </c>
      <c r="I572" t="s">
        <v>9086</v>
      </c>
      <c r="J572" t="s">
        <v>8844</v>
      </c>
      <c r="K572" t="s">
        <v>9061</v>
      </c>
      <c r="L572" t="s">
        <v>9058</v>
      </c>
      <c r="M572" t="s">
        <v>9996</v>
      </c>
      <c r="N572" s="180">
        <v>46269.647233796299</v>
      </c>
      <c r="O572" t="s">
        <v>9997</v>
      </c>
      <c r="P572" t="s">
        <v>8809</v>
      </c>
      <c r="Q572" t="s">
        <v>9054</v>
      </c>
      <c r="R572" t="s">
        <v>9660</v>
      </c>
    </row>
    <row r="573" spans="1:18" x14ac:dyDescent="0.25">
      <c r="A573" t="s">
        <v>10039</v>
      </c>
      <c r="B573" s="180">
        <v>46267.576388888891</v>
      </c>
      <c r="C573" s="296">
        <v>46267</v>
      </c>
      <c r="D573" s="297">
        <v>0.57638888888888884</v>
      </c>
      <c r="E573">
        <v>536</v>
      </c>
      <c r="F573" t="s">
        <v>220</v>
      </c>
      <c r="G573" t="s">
        <v>9341</v>
      </c>
      <c r="H573" s="101">
        <v>5.5</v>
      </c>
      <c r="I573" t="s">
        <v>9342</v>
      </c>
      <c r="J573" t="s">
        <v>8930</v>
      </c>
      <c r="K573" t="s">
        <v>9061</v>
      </c>
      <c r="L573" t="s">
        <v>9252</v>
      </c>
      <c r="M573" t="s">
        <v>9996</v>
      </c>
      <c r="N573" s="180">
        <v>46269.647233796299</v>
      </c>
      <c r="O573" t="s">
        <v>9997</v>
      </c>
      <c r="P573" t="s">
        <v>8809</v>
      </c>
      <c r="Q573" t="s">
        <v>9054</v>
      </c>
      <c r="R573" t="s">
        <v>9660</v>
      </c>
    </row>
    <row r="574" spans="1:18" x14ac:dyDescent="0.25">
      <c r="A574" t="s">
        <v>10040</v>
      </c>
      <c r="B574" s="180">
        <v>46267.576388888891</v>
      </c>
      <c r="C574" s="296">
        <v>46267</v>
      </c>
      <c r="D574" s="297">
        <v>0.57638888888888884</v>
      </c>
      <c r="E574">
        <v>536</v>
      </c>
      <c r="F574" t="s">
        <v>220</v>
      </c>
      <c r="G574" t="s">
        <v>9341</v>
      </c>
      <c r="H574" s="101">
        <v>5.5</v>
      </c>
      <c r="I574" t="s">
        <v>9342</v>
      </c>
      <c r="J574" t="s">
        <v>8930</v>
      </c>
      <c r="K574" t="s">
        <v>9061</v>
      </c>
      <c r="L574" t="s">
        <v>9252</v>
      </c>
      <c r="M574" t="s">
        <v>9996</v>
      </c>
      <c r="N574" s="180">
        <v>46269.647233796299</v>
      </c>
      <c r="O574" t="s">
        <v>9997</v>
      </c>
      <c r="P574" t="s">
        <v>8809</v>
      </c>
      <c r="Q574" t="s">
        <v>9054</v>
      </c>
      <c r="R574" t="s">
        <v>9507</v>
      </c>
    </row>
    <row r="575" spans="1:18" x14ac:dyDescent="0.25">
      <c r="A575" t="s">
        <v>10041</v>
      </c>
      <c r="B575" s="180">
        <v>46267.576388888891</v>
      </c>
      <c r="C575" s="296">
        <v>46267</v>
      </c>
      <c r="D575" s="297">
        <v>0.57638888888888884</v>
      </c>
      <c r="E575">
        <v>536</v>
      </c>
      <c r="F575" t="s">
        <v>220</v>
      </c>
      <c r="G575" t="s">
        <v>9341</v>
      </c>
      <c r="H575" s="101">
        <v>5.5</v>
      </c>
      <c r="I575" t="s">
        <v>9342</v>
      </c>
      <c r="J575" t="s">
        <v>8930</v>
      </c>
      <c r="K575" t="s">
        <v>9061</v>
      </c>
      <c r="L575" t="s">
        <v>9252</v>
      </c>
      <c r="M575" t="s">
        <v>9996</v>
      </c>
      <c r="N575" s="180">
        <v>46269.647233796299</v>
      </c>
      <c r="O575" t="s">
        <v>9997</v>
      </c>
      <c r="P575" t="s">
        <v>8809</v>
      </c>
      <c r="Q575" t="s">
        <v>9054</v>
      </c>
      <c r="R575" t="s">
        <v>9515</v>
      </c>
    </row>
    <row r="576" spans="1:18" x14ac:dyDescent="0.25">
      <c r="A576" t="s">
        <v>10042</v>
      </c>
      <c r="B576" s="180">
        <v>46267.523611111108</v>
      </c>
      <c r="C576" s="296">
        <v>46267</v>
      </c>
      <c r="D576" s="297">
        <v>0.52361111111111114</v>
      </c>
      <c r="E576">
        <v>632</v>
      </c>
      <c r="F576" t="s">
        <v>226</v>
      </c>
      <c r="G576" t="s">
        <v>9278</v>
      </c>
      <c r="H576" s="101">
        <v>5.8</v>
      </c>
      <c r="I576" t="s">
        <v>9279</v>
      </c>
      <c r="J576" t="s">
        <v>8928</v>
      </c>
      <c r="K576" t="s">
        <v>9061</v>
      </c>
      <c r="L576" t="s">
        <v>9058</v>
      </c>
      <c r="M576" t="s">
        <v>9996</v>
      </c>
      <c r="N576" s="180">
        <v>46269.647233796299</v>
      </c>
      <c r="O576" t="s">
        <v>9997</v>
      </c>
      <c r="P576" t="s">
        <v>8809</v>
      </c>
      <c r="Q576" t="s">
        <v>9054</v>
      </c>
      <c r="R576" t="s">
        <v>9660</v>
      </c>
    </row>
    <row r="577" spans="1:18" x14ac:dyDescent="0.25">
      <c r="A577" t="s">
        <v>10043</v>
      </c>
      <c r="B577" s="180">
        <v>46267.060416666667</v>
      </c>
      <c r="C577" s="296">
        <v>46267</v>
      </c>
      <c r="D577" s="297">
        <v>6.0416666666666667E-2</v>
      </c>
      <c r="E577">
        <v>618</v>
      </c>
      <c r="F577" t="s">
        <v>225</v>
      </c>
      <c r="G577" t="s">
        <v>9102</v>
      </c>
      <c r="H577" s="101">
        <v>6.3</v>
      </c>
      <c r="I577" t="s">
        <v>9103</v>
      </c>
      <c r="J577" t="s">
        <v>8897</v>
      </c>
      <c r="K577" t="s">
        <v>9061</v>
      </c>
      <c r="L577" t="s">
        <v>9058</v>
      </c>
      <c r="M577" t="s">
        <v>9996</v>
      </c>
      <c r="N577" s="180">
        <v>46269.647233796299</v>
      </c>
      <c r="O577" t="s">
        <v>9997</v>
      </c>
      <c r="P577" t="s">
        <v>8809</v>
      </c>
      <c r="Q577" t="s">
        <v>9054</v>
      </c>
      <c r="R577" t="s">
        <v>9660</v>
      </c>
    </row>
    <row r="578" spans="1:18" x14ac:dyDescent="0.25">
      <c r="A578" t="s">
        <v>10044</v>
      </c>
      <c r="B578" s="180">
        <v>46266.940972222219</v>
      </c>
      <c r="C578" s="296">
        <v>46266</v>
      </c>
      <c r="D578" s="297">
        <v>0.94097222222222221</v>
      </c>
      <c r="E578">
        <v>20146</v>
      </c>
      <c r="F578" t="s">
        <v>116</v>
      </c>
      <c r="G578" t="s">
        <v>9055</v>
      </c>
      <c r="H578" s="101">
        <v>5.5</v>
      </c>
      <c r="I578" t="s">
        <v>9056</v>
      </c>
      <c r="J578" t="s">
        <v>8848</v>
      </c>
      <c r="K578" t="s">
        <v>9057</v>
      </c>
      <c r="L578" t="s">
        <v>9252</v>
      </c>
      <c r="M578" t="s">
        <v>9996</v>
      </c>
      <c r="N578" s="180">
        <v>46269.647233796299</v>
      </c>
      <c r="O578" t="s">
        <v>9997</v>
      </c>
      <c r="P578" t="s">
        <v>8809</v>
      </c>
      <c r="Q578" t="s">
        <v>9054</v>
      </c>
      <c r="R578" t="s">
        <v>9660</v>
      </c>
    </row>
    <row r="579" spans="1:18" x14ac:dyDescent="0.25">
      <c r="A579" t="s">
        <v>10045</v>
      </c>
      <c r="B579" s="180">
        <v>46266.864583333336</v>
      </c>
      <c r="C579" s="296">
        <v>46266</v>
      </c>
      <c r="D579" s="297">
        <v>0.86458333333333337</v>
      </c>
      <c r="E579">
        <v>338</v>
      </c>
      <c r="F579" t="s">
        <v>195</v>
      </c>
      <c r="G579" t="s">
        <v>9068</v>
      </c>
      <c r="H579" s="101">
        <v>5.8</v>
      </c>
      <c r="I579" t="s">
        <v>9069</v>
      </c>
      <c r="J579" t="s">
        <v>8885</v>
      </c>
      <c r="K579" t="s">
        <v>9061</v>
      </c>
      <c r="L579" t="s">
        <v>9268</v>
      </c>
      <c r="M579" t="s">
        <v>9996</v>
      </c>
      <c r="N579" s="180">
        <v>46269.647233796299</v>
      </c>
      <c r="O579" t="s">
        <v>9997</v>
      </c>
      <c r="P579" t="s">
        <v>8809</v>
      </c>
      <c r="Q579" t="s">
        <v>9054</v>
      </c>
      <c r="R579" t="s">
        <v>9660</v>
      </c>
    </row>
    <row r="580" spans="1:18" x14ac:dyDescent="0.25">
      <c r="A580" t="s">
        <v>10046</v>
      </c>
      <c r="B580" s="180">
        <v>46266.854861111111</v>
      </c>
      <c r="C580" s="296">
        <v>46266</v>
      </c>
      <c r="D580" s="297">
        <v>0.85486111111111107</v>
      </c>
      <c r="E580">
        <v>264</v>
      </c>
      <c r="F580" t="s">
        <v>169</v>
      </c>
      <c r="G580" t="s">
        <v>9315</v>
      </c>
      <c r="H580" s="101">
        <v>6.3</v>
      </c>
      <c r="I580" t="s">
        <v>9316</v>
      </c>
      <c r="J580" t="s">
        <v>8879</v>
      </c>
      <c r="K580" t="s">
        <v>9061</v>
      </c>
      <c r="L580" t="s">
        <v>9268</v>
      </c>
      <c r="M580" t="s">
        <v>9996</v>
      </c>
      <c r="N580" s="180">
        <v>46269.647233796299</v>
      </c>
      <c r="O580" t="s">
        <v>9997</v>
      </c>
      <c r="P580" t="s">
        <v>8809</v>
      </c>
      <c r="Q580" t="s">
        <v>9054</v>
      </c>
      <c r="R580" t="s">
        <v>9660</v>
      </c>
    </row>
    <row r="581" spans="1:18" x14ac:dyDescent="0.25">
      <c r="A581" t="s">
        <v>10047</v>
      </c>
      <c r="B581" s="180">
        <v>46266.819444444445</v>
      </c>
      <c r="C581" s="296">
        <v>46266</v>
      </c>
      <c r="D581" s="297">
        <v>0.81944444444444442</v>
      </c>
      <c r="E581">
        <v>9</v>
      </c>
      <c r="F581" t="s">
        <v>231</v>
      </c>
      <c r="G581" t="s">
        <v>9064</v>
      </c>
      <c r="H581" s="101">
        <v>6.8</v>
      </c>
      <c r="I581" t="s">
        <v>9065</v>
      </c>
      <c r="J581" t="s">
        <v>8899</v>
      </c>
      <c r="K581" t="s">
        <v>9061</v>
      </c>
      <c r="L581" t="s">
        <v>9252</v>
      </c>
      <c r="M581" t="s">
        <v>9996</v>
      </c>
      <c r="N581" s="180">
        <v>46269.647233796299</v>
      </c>
      <c r="O581" t="s">
        <v>9997</v>
      </c>
      <c r="P581" t="s">
        <v>8809</v>
      </c>
      <c r="Q581" t="s">
        <v>9054</v>
      </c>
      <c r="R581" t="s">
        <v>9660</v>
      </c>
    </row>
    <row r="582" spans="1:18" x14ac:dyDescent="0.25">
      <c r="A582" t="s">
        <v>10048</v>
      </c>
      <c r="B582" s="180">
        <v>46266.801388888889</v>
      </c>
      <c r="C582" s="296">
        <v>46266</v>
      </c>
      <c r="D582" s="297">
        <v>0.80138888888888893</v>
      </c>
      <c r="E582">
        <v>395</v>
      </c>
      <c r="F582" t="s">
        <v>215</v>
      </c>
      <c r="G582" t="s">
        <v>9075</v>
      </c>
      <c r="H582" s="101">
        <v>6.8</v>
      </c>
      <c r="I582" t="s">
        <v>9076</v>
      </c>
      <c r="J582" t="s">
        <v>8894</v>
      </c>
      <c r="K582" t="s">
        <v>9061</v>
      </c>
      <c r="L582" t="s">
        <v>9058</v>
      </c>
      <c r="M582" t="s">
        <v>9996</v>
      </c>
      <c r="N582" s="180">
        <v>46269.647233796299</v>
      </c>
      <c r="O582" t="s">
        <v>9997</v>
      </c>
      <c r="P582" t="s">
        <v>8809</v>
      </c>
      <c r="Q582" t="s">
        <v>9054</v>
      </c>
      <c r="R582" t="s">
        <v>9660</v>
      </c>
    </row>
    <row r="583" spans="1:18" x14ac:dyDescent="0.25">
      <c r="A583" t="s">
        <v>10049</v>
      </c>
      <c r="B583" s="180">
        <v>46266.777083333334</v>
      </c>
      <c r="C583" s="296">
        <v>46266</v>
      </c>
      <c r="D583" s="297">
        <v>0.77708333333333335</v>
      </c>
      <c r="E583">
        <v>20146</v>
      </c>
      <c r="F583" t="s">
        <v>116</v>
      </c>
      <c r="G583" t="s">
        <v>9055</v>
      </c>
      <c r="H583" s="101">
        <v>5.5</v>
      </c>
      <c r="I583" t="s">
        <v>9056</v>
      </c>
      <c r="J583" t="s">
        <v>8848</v>
      </c>
      <c r="K583" t="s">
        <v>9057</v>
      </c>
      <c r="L583" t="s">
        <v>9058</v>
      </c>
      <c r="M583" t="s">
        <v>9996</v>
      </c>
      <c r="N583" s="180">
        <v>46269.647233796299</v>
      </c>
      <c r="O583" t="s">
        <v>9997</v>
      </c>
      <c r="P583" t="s">
        <v>8809</v>
      </c>
      <c r="Q583" t="s">
        <v>9054</v>
      </c>
      <c r="R583" t="s">
        <v>9660</v>
      </c>
    </row>
    <row r="584" spans="1:18" x14ac:dyDescent="0.25">
      <c r="A584" t="s">
        <v>10050</v>
      </c>
      <c r="B584" s="180">
        <v>46266.672222222223</v>
      </c>
      <c r="C584" s="296">
        <v>46266</v>
      </c>
      <c r="D584" s="297">
        <v>0.67222222222222228</v>
      </c>
      <c r="E584">
        <v>395</v>
      </c>
      <c r="F584" t="s">
        <v>215</v>
      </c>
      <c r="G584" t="s">
        <v>9075</v>
      </c>
      <c r="H584" s="101">
        <v>6.8</v>
      </c>
      <c r="I584" t="s">
        <v>9076</v>
      </c>
      <c r="J584" t="s">
        <v>8894</v>
      </c>
      <c r="K584" t="s">
        <v>9061</v>
      </c>
      <c r="L584" t="s">
        <v>9252</v>
      </c>
      <c r="M584" t="s">
        <v>9996</v>
      </c>
      <c r="N584" s="180">
        <v>46269.647233796299</v>
      </c>
      <c r="O584" t="s">
        <v>9997</v>
      </c>
      <c r="P584" t="s">
        <v>8809</v>
      </c>
      <c r="Q584" t="s">
        <v>9054</v>
      </c>
      <c r="R584" t="s">
        <v>9660</v>
      </c>
    </row>
    <row r="585" spans="1:18" x14ac:dyDescent="0.25">
      <c r="A585" t="s">
        <v>10064</v>
      </c>
      <c r="B585" s="180">
        <v>46270.372916666667</v>
      </c>
      <c r="C585" s="296">
        <v>46270</v>
      </c>
      <c r="D585" s="297">
        <v>0.37291666666666667</v>
      </c>
      <c r="E585">
        <v>2981</v>
      </c>
      <c r="F585" t="s">
        <v>183</v>
      </c>
      <c r="G585" t="s">
        <v>9720</v>
      </c>
      <c r="H585" s="101">
        <v>5.5</v>
      </c>
      <c r="I585" t="s">
        <v>9721</v>
      </c>
      <c r="J585" t="s">
        <v>8883</v>
      </c>
      <c r="K585" t="s">
        <v>9061</v>
      </c>
      <c r="L585" t="s">
        <v>9252</v>
      </c>
      <c r="M585" t="s">
        <v>10065</v>
      </c>
      <c r="N585" s="180">
        <v>46270.392013888886</v>
      </c>
      <c r="O585" t="s">
        <v>10066</v>
      </c>
      <c r="P585" t="s">
        <v>8809</v>
      </c>
      <c r="Q585" t="s">
        <v>9054</v>
      </c>
      <c r="R585" t="s">
        <v>9660</v>
      </c>
    </row>
    <row r="586" spans="1:18" x14ac:dyDescent="0.25">
      <c r="A586" t="s">
        <v>10067</v>
      </c>
      <c r="B586" s="180">
        <v>46270.372916666667</v>
      </c>
      <c r="C586" s="296">
        <v>46270</v>
      </c>
      <c r="D586" s="297">
        <v>0.37291666666666667</v>
      </c>
      <c r="E586">
        <v>2981</v>
      </c>
      <c r="F586" t="s">
        <v>183</v>
      </c>
      <c r="G586" t="s">
        <v>9720</v>
      </c>
      <c r="H586" s="101">
        <v>5.5</v>
      </c>
      <c r="I586" t="s">
        <v>9721</v>
      </c>
      <c r="J586" t="s">
        <v>8883</v>
      </c>
      <c r="K586" t="s">
        <v>9061</v>
      </c>
      <c r="L586" t="s">
        <v>9252</v>
      </c>
      <c r="M586" t="s">
        <v>10065</v>
      </c>
      <c r="N586" s="180">
        <v>46270.392013888886</v>
      </c>
      <c r="O586" t="s">
        <v>10066</v>
      </c>
      <c r="P586" t="s">
        <v>8809</v>
      </c>
      <c r="Q586" t="s">
        <v>9054</v>
      </c>
      <c r="R586" t="s">
        <v>9507</v>
      </c>
    </row>
    <row r="587" spans="1:18" x14ac:dyDescent="0.25">
      <c r="A587" t="s">
        <v>10068</v>
      </c>
      <c r="B587" s="180">
        <v>46269.968055555553</v>
      </c>
      <c r="C587" s="296">
        <v>46269</v>
      </c>
      <c r="D587" s="297">
        <v>0.96805555555555556</v>
      </c>
      <c r="E587">
        <v>201</v>
      </c>
      <c r="F587" t="s">
        <v>115</v>
      </c>
      <c r="G587" t="s">
        <v>9089</v>
      </c>
      <c r="H587" s="101">
        <v>5.8</v>
      </c>
      <c r="I587" t="s">
        <v>9090</v>
      </c>
      <c r="J587" t="s">
        <v>8847</v>
      </c>
      <c r="K587" t="s">
        <v>9061</v>
      </c>
      <c r="L587" t="s">
        <v>9252</v>
      </c>
      <c r="M587" t="s">
        <v>10065</v>
      </c>
      <c r="N587" s="180">
        <v>46270.392013888886</v>
      </c>
      <c r="O587" t="s">
        <v>10066</v>
      </c>
      <c r="P587" t="s">
        <v>8809</v>
      </c>
      <c r="Q587" t="s">
        <v>9054</v>
      </c>
      <c r="R587" t="s">
        <v>9660</v>
      </c>
    </row>
    <row r="588" spans="1:18" x14ac:dyDescent="0.25">
      <c r="A588" t="s">
        <v>10069</v>
      </c>
      <c r="B588" s="180">
        <v>46269.919444444444</v>
      </c>
      <c r="C588" s="296">
        <v>46269</v>
      </c>
      <c r="D588" s="297">
        <v>0.9194444444444444</v>
      </c>
      <c r="E588">
        <v>20151</v>
      </c>
      <c r="F588" t="s">
        <v>119</v>
      </c>
      <c r="G588" t="s">
        <v>9117</v>
      </c>
      <c r="H588" s="101">
        <v>5.5</v>
      </c>
      <c r="I588" t="s">
        <v>9118</v>
      </c>
      <c r="J588" t="s">
        <v>8851</v>
      </c>
      <c r="K588" t="s">
        <v>9057</v>
      </c>
      <c r="L588" t="s">
        <v>9058</v>
      </c>
      <c r="M588" t="s">
        <v>10065</v>
      </c>
      <c r="N588" s="180">
        <v>46270.392013888886</v>
      </c>
      <c r="O588" t="s">
        <v>10066</v>
      </c>
      <c r="P588" t="s">
        <v>8809</v>
      </c>
      <c r="Q588" t="s">
        <v>9054</v>
      </c>
      <c r="R588" t="s">
        <v>9660</v>
      </c>
    </row>
    <row r="589" spans="1:18" x14ac:dyDescent="0.25">
      <c r="A589" t="s">
        <v>10070</v>
      </c>
      <c r="B589" s="180">
        <v>46269.918749999997</v>
      </c>
      <c r="C589" s="296">
        <v>46269</v>
      </c>
      <c r="D589" s="297">
        <v>0.91874999999999996</v>
      </c>
      <c r="E589">
        <v>20151</v>
      </c>
      <c r="F589" t="s">
        <v>119</v>
      </c>
      <c r="G589" t="s">
        <v>9117</v>
      </c>
      <c r="H589" s="101">
        <v>5.5</v>
      </c>
      <c r="I589" t="s">
        <v>9118</v>
      </c>
      <c r="J589" t="s">
        <v>8851</v>
      </c>
      <c r="K589" t="s">
        <v>9057</v>
      </c>
      <c r="L589" t="s">
        <v>9058</v>
      </c>
      <c r="M589" t="s">
        <v>10065</v>
      </c>
      <c r="N589" s="180">
        <v>46270.392013888886</v>
      </c>
      <c r="O589" t="s">
        <v>10066</v>
      </c>
      <c r="P589" t="s">
        <v>8809</v>
      </c>
      <c r="Q589" t="s">
        <v>9054</v>
      </c>
      <c r="R589" t="s">
        <v>9660</v>
      </c>
    </row>
    <row r="590" spans="1:18" x14ac:dyDescent="0.25">
      <c r="A590" t="s">
        <v>10071</v>
      </c>
      <c r="B590" s="180">
        <v>46269.852777777778</v>
      </c>
      <c r="C590" s="296">
        <v>46269</v>
      </c>
      <c r="D590" s="297">
        <v>0.85277777777777775</v>
      </c>
      <c r="E590">
        <v>819</v>
      </c>
      <c r="F590" t="s">
        <v>230</v>
      </c>
      <c r="G590" t="s">
        <v>9690</v>
      </c>
      <c r="H590" s="101">
        <v>6.5</v>
      </c>
      <c r="I590" t="s">
        <v>9691</v>
      </c>
      <c r="J590" t="s">
        <v>8926</v>
      </c>
      <c r="K590" t="s">
        <v>9061</v>
      </c>
      <c r="L590" t="s">
        <v>9252</v>
      </c>
      <c r="M590" t="s">
        <v>10065</v>
      </c>
      <c r="N590" s="180">
        <v>46270.392013888886</v>
      </c>
      <c r="O590" t="s">
        <v>10066</v>
      </c>
      <c r="P590" t="s">
        <v>8809</v>
      </c>
      <c r="Q590" t="s">
        <v>9054</v>
      </c>
      <c r="R590" t="s">
        <v>9660</v>
      </c>
    </row>
    <row r="591" spans="1:18" x14ac:dyDescent="0.25">
      <c r="A591" t="s">
        <v>10093</v>
      </c>
      <c r="B591" s="180">
        <v>46271.177777777775</v>
      </c>
      <c r="C591" s="296">
        <v>46271</v>
      </c>
      <c r="D591" s="297">
        <v>0.17777777777777778</v>
      </c>
      <c r="E591">
        <v>20154</v>
      </c>
      <c r="F591" t="s">
        <v>122</v>
      </c>
      <c r="G591" t="s">
        <v>9062</v>
      </c>
      <c r="H591" s="101">
        <v>5.5</v>
      </c>
      <c r="I591" t="s">
        <v>9063</v>
      </c>
      <c r="J591" t="s">
        <v>8854</v>
      </c>
      <c r="K591" t="s">
        <v>9057</v>
      </c>
      <c r="L591" t="s">
        <v>9252</v>
      </c>
      <c r="M591" t="s">
        <v>10094</v>
      </c>
      <c r="N591" s="180">
        <v>46271.407581018517</v>
      </c>
      <c r="O591" t="s">
        <v>10095</v>
      </c>
      <c r="P591" t="s">
        <v>8809</v>
      </c>
      <c r="Q591" t="s">
        <v>9054</v>
      </c>
      <c r="R591" t="s">
        <v>9660</v>
      </c>
    </row>
    <row r="592" spans="1:18" x14ac:dyDescent="0.25">
      <c r="A592" t="s">
        <v>10096</v>
      </c>
      <c r="B592" s="180">
        <v>46271.102777777778</v>
      </c>
      <c r="C592" s="296">
        <v>46271</v>
      </c>
      <c r="D592" s="297">
        <v>0.10277777777777777</v>
      </c>
      <c r="E592">
        <v>1783</v>
      </c>
      <c r="F592" t="s">
        <v>110</v>
      </c>
      <c r="G592" t="s">
        <v>9059</v>
      </c>
      <c r="H592" s="101">
        <v>5.8</v>
      </c>
      <c r="I592" t="s">
        <v>9060</v>
      </c>
      <c r="J592" t="s">
        <v>8843</v>
      </c>
      <c r="K592" t="s">
        <v>9061</v>
      </c>
      <c r="L592" t="s">
        <v>9058</v>
      </c>
      <c r="M592" t="s">
        <v>10094</v>
      </c>
      <c r="N592" s="180">
        <v>46271.407581018517</v>
      </c>
      <c r="O592" t="s">
        <v>10095</v>
      </c>
      <c r="P592" t="s">
        <v>8809</v>
      </c>
      <c r="Q592" t="s">
        <v>9054</v>
      </c>
      <c r="R592" t="s">
        <v>9660</v>
      </c>
    </row>
    <row r="593" spans="1:18" x14ac:dyDescent="0.25">
      <c r="A593" t="s">
        <v>10097</v>
      </c>
      <c r="B593" s="180">
        <v>46271.031944444447</v>
      </c>
      <c r="C593" s="296">
        <v>46271</v>
      </c>
      <c r="D593" s="297">
        <v>3.1944444444444442E-2</v>
      </c>
      <c r="E593">
        <v>1733</v>
      </c>
      <c r="F593" t="s">
        <v>108</v>
      </c>
      <c r="G593" t="s">
        <v>9066</v>
      </c>
      <c r="H593" s="101">
        <v>5.5</v>
      </c>
      <c r="I593" t="s">
        <v>9067</v>
      </c>
      <c r="J593" t="s">
        <v>8841</v>
      </c>
      <c r="K593" t="s">
        <v>9061</v>
      </c>
      <c r="L593" t="s">
        <v>9252</v>
      </c>
      <c r="M593" t="s">
        <v>10094</v>
      </c>
      <c r="N593" s="180">
        <v>46271.407581018517</v>
      </c>
      <c r="O593" t="s">
        <v>10095</v>
      </c>
      <c r="P593" t="s">
        <v>8809</v>
      </c>
      <c r="Q593" t="s">
        <v>9054</v>
      </c>
      <c r="R593" t="s">
        <v>9660</v>
      </c>
    </row>
    <row r="594" spans="1:18" x14ac:dyDescent="0.25">
      <c r="A594" t="s">
        <v>10098</v>
      </c>
      <c r="B594" s="180">
        <v>46270.989583333336</v>
      </c>
      <c r="C594" s="296">
        <v>46270</v>
      </c>
      <c r="D594" s="297">
        <v>0.98958333333333337</v>
      </c>
      <c r="E594">
        <v>20154</v>
      </c>
      <c r="F594" t="s">
        <v>122</v>
      </c>
      <c r="G594" t="s">
        <v>9062</v>
      </c>
      <c r="H594" s="101">
        <v>5.5</v>
      </c>
      <c r="I594" t="s">
        <v>9063</v>
      </c>
      <c r="J594" t="s">
        <v>8854</v>
      </c>
      <c r="K594" t="s">
        <v>9057</v>
      </c>
      <c r="L594" t="s">
        <v>9252</v>
      </c>
      <c r="M594" t="s">
        <v>10094</v>
      </c>
      <c r="N594" s="180">
        <v>46271.407581018517</v>
      </c>
      <c r="O594" t="s">
        <v>10095</v>
      </c>
      <c r="P594" t="s">
        <v>8809</v>
      </c>
      <c r="Q594" t="s">
        <v>9054</v>
      </c>
      <c r="R594" t="s">
        <v>9660</v>
      </c>
    </row>
    <row r="595" spans="1:18" x14ac:dyDescent="0.25">
      <c r="A595" t="s">
        <v>10099</v>
      </c>
      <c r="B595" s="180">
        <v>46270.989583333336</v>
      </c>
      <c r="C595" s="296">
        <v>46270</v>
      </c>
      <c r="D595" s="297">
        <v>0.98958333333333337</v>
      </c>
      <c r="E595">
        <v>20154</v>
      </c>
      <c r="F595" t="s">
        <v>122</v>
      </c>
      <c r="G595" t="s">
        <v>9062</v>
      </c>
      <c r="H595" s="101">
        <v>5.5</v>
      </c>
      <c r="I595" t="s">
        <v>9063</v>
      </c>
      <c r="J595" t="s">
        <v>8854</v>
      </c>
      <c r="K595" t="s">
        <v>9057</v>
      </c>
      <c r="L595" t="s">
        <v>9252</v>
      </c>
      <c r="M595" t="s">
        <v>10094</v>
      </c>
      <c r="N595" s="180">
        <v>46271.407581018517</v>
      </c>
      <c r="O595" t="s">
        <v>10095</v>
      </c>
      <c r="P595" t="s">
        <v>8809</v>
      </c>
      <c r="Q595" t="s">
        <v>9054</v>
      </c>
      <c r="R595" t="s">
        <v>9507</v>
      </c>
    </row>
    <row r="596" spans="1:18" x14ac:dyDescent="0.25">
      <c r="A596" t="s">
        <v>10100</v>
      </c>
      <c r="B596" s="180">
        <v>46270.989583333336</v>
      </c>
      <c r="C596" s="296">
        <v>46270</v>
      </c>
      <c r="D596" s="297">
        <v>0.98958333333333337</v>
      </c>
      <c r="E596">
        <v>338</v>
      </c>
      <c r="F596" t="s">
        <v>195</v>
      </c>
      <c r="G596" t="s">
        <v>9068</v>
      </c>
      <c r="H596" s="101">
        <v>5.8</v>
      </c>
      <c r="I596" t="s">
        <v>9069</v>
      </c>
      <c r="J596" t="s">
        <v>8885</v>
      </c>
      <c r="K596" t="s">
        <v>9061</v>
      </c>
      <c r="L596" t="s">
        <v>9252</v>
      </c>
      <c r="M596" t="s">
        <v>10094</v>
      </c>
      <c r="N596" s="180">
        <v>46271.407581018517</v>
      </c>
      <c r="O596" t="s">
        <v>10095</v>
      </c>
      <c r="P596" t="s">
        <v>8809</v>
      </c>
      <c r="Q596" t="s">
        <v>9054</v>
      </c>
      <c r="R596" t="s">
        <v>9660</v>
      </c>
    </row>
    <row r="597" spans="1:18" x14ac:dyDescent="0.25">
      <c r="A597" t="s">
        <v>10101</v>
      </c>
      <c r="B597" s="180">
        <v>46270.980555555558</v>
      </c>
      <c r="C597" s="296">
        <v>46270</v>
      </c>
      <c r="D597" s="297">
        <v>0.98055555555555551</v>
      </c>
      <c r="E597">
        <v>264</v>
      </c>
      <c r="F597" t="s">
        <v>169</v>
      </c>
      <c r="G597" t="s">
        <v>9315</v>
      </c>
      <c r="H597" s="101">
        <v>6.3</v>
      </c>
      <c r="I597" t="s">
        <v>9316</v>
      </c>
      <c r="J597" t="s">
        <v>8879</v>
      </c>
      <c r="K597" t="s">
        <v>9061</v>
      </c>
      <c r="L597" t="s">
        <v>9268</v>
      </c>
      <c r="M597" t="s">
        <v>10094</v>
      </c>
      <c r="N597" s="180">
        <v>46271.407581018517</v>
      </c>
      <c r="O597" t="s">
        <v>10095</v>
      </c>
      <c r="P597" t="s">
        <v>8809</v>
      </c>
      <c r="Q597" t="s">
        <v>9054</v>
      </c>
      <c r="R597" t="s">
        <v>9660</v>
      </c>
    </row>
    <row r="598" spans="1:18" x14ac:dyDescent="0.25">
      <c r="A598" t="s">
        <v>10102</v>
      </c>
      <c r="B598" s="180">
        <v>46270.90347222222</v>
      </c>
      <c r="C598" s="296">
        <v>46270</v>
      </c>
      <c r="D598" s="297">
        <v>0.90347222222222223</v>
      </c>
      <c r="E598">
        <v>20146</v>
      </c>
      <c r="F598" t="s">
        <v>116</v>
      </c>
      <c r="G598" t="s">
        <v>9055</v>
      </c>
      <c r="H598" s="101">
        <v>5.5</v>
      </c>
      <c r="I598" t="s">
        <v>9056</v>
      </c>
      <c r="J598" t="s">
        <v>8848</v>
      </c>
      <c r="K598" t="s">
        <v>9057</v>
      </c>
      <c r="L598" t="s">
        <v>9268</v>
      </c>
      <c r="M598" t="s">
        <v>10094</v>
      </c>
      <c r="N598" s="180">
        <v>46271.407581018517</v>
      </c>
      <c r="O598" t="s">
        <v>10095</v>
      </c>
      <c r="P598" t="s">
        <v>8809</v>
      </c>
      <c r="Q598" t="s">
        <v>9054</v>
      </c>
      <c r="R598" t="s">
        <v>9660</v>
      </c>
    </row>
    <row r="599" spans="1:18" x14ac:dyDescent="0.25">
      <c r="A599" t="s">
        <v>10103</v>
      </c>
      <c r="B599" s="180">
        <v>46270.90347222222</v>
      </c>
      <c r="C599" s="296">
        <v>46270</v>
      </c>
      <c r="D599" s="297">
        <v>0.90347222222222223</v>
      </c>
      <c r="E599">
        <v>20146</v>
      </c>
      <c r="F599" t="s">
        <v>116</v>
      </c>
      <c r="G599" t="s">
        <v>9055</v>
      </c>
      <c r="H599" s="101">
        <v>5.5</v>
      </c>
      <c r="I599" t="s">
        <v>9056</v>
      </c>
      <c r="J599" t="s">
        <v>8848</v>
      </c>
      <c r="K599" t="s">
        <v>9057</v>
      </c>
      <c r="L599" t="s">
        <v>9268</v>
      </c>
      <c r="M599" t="s">
        <v>10094</v>
      </c>
      <c r="N599" s="180">
        <v>46271.407581018517</v>
      </c>
      <c r="O599" t="s">
        <v>10095</v>
      </c>
      <c r="P599" t="s">
        <v>8809</v>
      </c>
      <c r="Q599" t="s">
        <v>9054</v>
      </c>
      <c r="R599" t="s">
        <v>9507</v>
      </c>
    </row>
    <row r="600" spans="1:18" x14ac:dyDescent="0.25">
      <c r="A600" t="s">
        <v>10104</v>
      </c>
      <c r="B600" s="180">
        <v>46270.850694444445</v>
      </c>
      <c r="C600" s="296">
        <v>46270</v>
      </c>
      <c r="D600" s="297">
        <v>0.85069444444444442</v>
      </c>
      <c r="E600">
        <v>20151</v>
      </c>
      <c r="F600" t="s">
        <v>119</v>
      </c>
      <c r="G600" t="s">
        <v>9117</v>
      </c>
      <c r="H600" s="101">
        <v>5.5</v>
      </c>
      <c r="I600" t="s">
        <v>9118</v>
      </c>
      <c r="J600" t="s">
        <v>8851</v>
      </c>
      <c r="K600" t="s">
        <v>9057</v>
      </c>
      <c r="L600" t="s">
        <v>9252</v>
      </c>
      <c r="M600" t="s">
        <v>10094</v>
      </c>
      <c r="N600" s="180">
        <v>46271.407581018517</v>
      </c>
      <c r="O600" t="s">
        <v>10095</v>
      </c>
      <c r="P600" t="s">
        <v>8809</v>
      </c>
      <c r="Q600" t="s">
        <v>9054</v>
      </c>
      <c r="R600" t="s">
        <v>9660</v>
      </c>
    </row>
    <row r="601" spans="1:18" x14ac:dyDescent="0.25">
      <c r="A601" t="s">
        <v>10105</v>
      </c>
      <c r="B601" s="180">
        <v>46270.850694444445</v>
      </c>
      <c r="C601" s="296">
        <v>46270</v>
      </c>
      <c r="D601" s="297">
        <v>0.85069444444444442</v>
      </c>
      <c r="E601">
        <v>20151</v>
      </c>
      <c r="F601" t="s">
        <v>119</v>
      </c>
      <c r="G601" t="s">
        <v>9117</v>
      </c>
      <c r="H601" s="101">
        <v>5.5</v>
      </c>
      <c r="I601" t="s">
        <v>9118</v>
      </c>
      <c r="J601" t="s">
        <v>8851</v>
      </c>
      <c r="K601" t="s">
        <v>9057</v>
      </c>
      <c r="L601" t="s">
        <v>9252</v>
      </c>
      <c r="M601" t="s">
        <v>10094</v>
      </c>
      <c r="N601" s="180">
        <v>46271.407581018517</v>
      </c>
      <c r="O601" t="s">
        <v>10095</v>
      </c>
      <c r="P601" t="s">
        <v>8809</v>
      </c>
      <c r="Q601" t="s">
        <v>9054</v>
      </c>
      <c r="R601" t="s">
        <v>9507</v>
      </c>
    </row>
    <row r="602" spans="1:18" x14ac:dyDescent="0.25">
      <c r="A602" t="s">
        <v>10106</v>
      </c>
      <c r="B602" s="180">
        <v>46270.850694444445</v>
      </c>
      <c r="C602" s="296">
        <v>46270</v>
      </c>
      <c r="D602" s="297">
        <v>0.85069444444444442</v>
      </c>
      <c r="E602">
        <v>20151</v>
      </c>
      <c r="F602" t="s">
        <v>119</v>
      </c>
      <c r="G602" t="s">
        <v>9117</v>
      </c>
      <c r="H602" s="101">
        <v>5.5</v>
      </c>
      <c r="I602" t="s">
        <v>9118</v>
      </c>
      <c r="J602" t="s">
        <v>8851</v>
      </c>
      <c r="K602" t="s">
        <v>9057</v>
      </c>
      <c r="L602" t="s">
        <v>9252</v>
      </c>
      <c r="M602" t="s">
        <v>10094</v>
      </c>
      <c r="N602" s="180">
        <v>46271.407581018517</v>
      </c>
      <c r="O602" t="s">
        <v>10095</v>
      </c>
      <c r="P602" t="s">
        <v>8809</v>
      </c>
      <c r="Q602" t="s">
        <v>9054</v>
      </c>
      <c r="R602" t="s">
        <v>9515</v>
      </c>
    </row>
    <row r="603" spans="1:18" x14ac:dyDescent="0.25">
      <c r="A603" t="s">
        <v>10107</v>
      </c>
      <c r="B603" s="180">
        <v>46270.76458333333</v>
      </c>
      <c r="C603" s="296">
        <v>46270</v>
      </c>
      <c r="D603" s="297">
        <v>0.76458333333333328</v>
      </c>
      <c r="E603">
        <v>395</v>
      </c>
      <c r="F603" t="s">
        <v>215</v>
      </c>
      <c r="G603" t="s">
        <v>9075</v>
      </c>
      <c r="H603" s="101">
        <v>6.8</v>
      </c>
      <c r="I603" t="s">
        <v>9076</v>
      </c>
      <c r="J603" t="s">
        <v>8894</v>
      </c>
      <c r="K603" t="s">
        <v>9061</v>
      </c>
      <c r="L603" t="s">
        <v>9252</v>
      </c>
      <c r="M603" t="s">
        <v>10094</v>
      </c>
      <c r="N603" s="180">
        <v>46271.407581018517</v>
      </c>
      <c r="O603" t="s">
        <v>10095</v>
      </c>
      <c r="P603" t="s">
        <v>8809</v>
      </c>
      <c r="Q603" t="s">
        <v>9054</v>
      </c>
      <c r="R603" t="s">
        <v>9660</v>
      </c>
    </row>
    <row r="604" spans="1:18" x14ac:dyDescent="0.25">
      <c r="A604" t="s">
        <v>10108</v>
      </c>
      <c r="B604" s="180">
        <v>46270.744444444441</v>
      </c>
      <c r="C604" s="296">
        <v>46270</v>
      </c>
      <c r="D604" s="297">
        <v>0.74444444444444446</v>
      </c>
      <c r="E604">
        <v>338</v>
      </c>
      <c r="F604" t="s">
        <v>195</v>
      </c>
      <c r="G604" t="s">
        <v>9068</v>
      </c>
      <c r="H604" s="101">
        <v>5.8</v>
      </c>
      <c r="I604" t="s">
        <v>9069</v>
      </c>
      <c r="J604" t="s">
        <v>8885</v>
      </c>
      <c r="K604" t="s">
        <v>9061</v>
      </c>
      <c r="L604" t="s">
        <v>9252</v>
      </c>
      <c r="M604" t="s">
        <v>10094</v>
      </c>
      <c r="N604" s="180">
        <v>46271.407581018517</v>
      </c>
      <c r="O604" t="s">
        <v>10095</v>
      </c>
      <c r="P604" t="s">
        <v>8809</v>
      </c>
      <c r="Q604" t="s">
        <v>9054</v>
      </c>
      <c r="R604" t="s">
        <v>9660</v>
      </c>
    </row>
    <row r="605" spans="1:18" x14ac:dyDescent="0.25">
      <c r="A605" t="s">
        <v>10109</v>
      </c>
      <c r="B605" s="180">
        <v>46270.744444444441</v>
      </c>
      <c r="C605" s="296">
        <v>46270</v>
      </c>
      <c r="D605" s="297">
        <v>0.74444444444444446</v>
      </c>
      <c r="E605">
        <v>338</v>
      </c>
      <c r="F605" t="s">
        <v>195</v>
      </c>
      <c r="G605" t="s">
        <v>9068</v>
      </c>
      <c r="H605" s="101">
        <v>5.8</v>
      </c>
      <c r="I605" t="s">
        <v>9069</v>
      </c>
      <c r="J605" t="s">
        <v>8885</v>
      </c>
      <c r="K605" t="s">
        <v>9061</v>
      </c>
      <c r="L605" t="s">
        <v>9252</v>
      </c>
      <c r="M605" t="s">
        <v>10094</v>
      </c>
      <c r="N605" s="180">
        <v>46271.407581018517</v>
      </c>
      <c r="O605" t="s">
        <v>10095</v>
      </c>
      <c r="P605" t="s">
        <v>8809</v>
      </c>
      <c r="Q605" t="s">
        <v>9054</v>
      </c>
      <c r="R605" t="s">
        <v>9507</v>
      </c>
    </row>
    <row r="606" spans="1:18" x14ac:dyDescent="0.25">
      <c r="A606" t="s">
        <v>10110</v>
      </c>
      <c r="B606" s="180">
        <v>46270.587500000001</v>
      </c>
      <c r="C606" s="296">
        <v>46270</v>
      </c>
      <c r="D606" s="297">
        <v>0.58750000000000002</v>
      </c>
      <c r="E606">
        <v>536</v>
      </c>
      <c r="F606" t="s">
        <v>220</v>
      </c>
      <c r="G606" t="s">
        <v>9341</v>
      </c>
      <c r="H606" s="101">
        <v>5.5</v>
      </c>
      <c r="I606" t="s">
        <v>9342</v>
      </c>
      <c r="J606" t="s">
        <v>8930</v>
      </c>
      <c r="K606" t="s">
        <v>9061</v>
      </c>
      <c r="L606" t="s">
        <v>9268</v>
      </c>
      <c r="M606" t="s">
        <v>10094</v>
      </c>
      <c r="N606" s="180">
        <v>46271.407581018517</v>
      </c>
      <c r="O606" t="s">
        <v>10095</v>
      </c>
      <c r="P606" t="s">
        <v>8809</v>
      </c>
      <c r="Q606" t="s">
        <v>9054</v>
      </c>
      <c r="R606" t="s">
        <v>9660</v>
      </c>
    </row>
    <row r="607" spans="1:18" x14ac:dyDescent="0.25">
      <c r="A607" t="s">
        <v>10111</v>
      </c>
      <c r="B607" s="180">
        <v>46270.587500000001</v>
      </c>
      <c r="C607" s="296">
        <v>46270</v>
      </c>
      <c r="D607" s="297">
        <v>0.58750000000000002</v>
      </c>
      <c r="E607">
        <v>536</v>
      </c>
      <c r="F607" t="s">
        <v>220</v>
      </c>
      <c r="G607" t="s">
        <v>9341</v>
      </c>
      <c r="H607" s="101">
        <v>5.5</v>
      </c>
      <c r="I607" t="s">
        <v>9342</v>
      </c>
      <c r="J607" t="s">
        <v>8930</v>
      </c>
      <c r="K607" t="s">
        <v>9061</v>
      </c>
      <c r="L607" t="s">
        <v>9268</v>
      </c>
      <c r="M607" t="s">
        <v>10094</v>
      </c>
      <c r="N607" s="180">
        <v>46271.407581018517</v>
      </c>
      <c r="O607" t="s">
        <v>10095</v>
      </c>
      <c r="P607" t="s">
        <v>8809</v>
      </c>
      <c r="Q607" t="s">
        <v>9054</v>
      </c>
      <c r="R607" t="s">
        <v>9507</v>
      </c>
    </row>
    <row r="608" spans="1:18" x14ac:dyDescent="0.25">
      <c r="A608" t="s">
        <v>10112</v>
      </c>
      <c r="B608" s="180">
        <v>46270.587500000001</v>
      </c>
      <c r="C608" s="296">
        <v>46270</v>
      </c>
      <c r="D608" s="297">
        <v>0.58750000000000002</v>
      </c>
      <c r="E608">
        <v>536</v>
      </c>
      <c r="F608" t="s">
        <v>220</v>
      </c>
      <c r="G608" t="s">
        <v>9341</v>
      </c>
      <c r="H608" s="101">
        <v>5.5</v>
      </c>
      <c r="I608" t="s">
        <v>9342</v>
      </c>
      <c r="J608" t="s">
        <v>8930</v>
      </c>
      <c r="K608" t="s">
        <v>9061</v>
      </c>
      <c r="L608" t="s">
        <v>9268</v>
      </c>
      <c r="M608" t="s">
        <v>10094</v>
      </c>
      <c r="N608" s="180">
        <v>46271.407581018517</v>
      </c>
      <c r="O608" t="s">
        <v>10095</v>
      </c>
      <c r="P608" t="s">
        <v>8809</v>
      </c>
      <c r="Q608" t="s">
        <v>9054</v>
      </c>
      <c r="R608" t="s">
        <v>9515</v>
      </c>
    </row>
    <row r="609" spans="1:18" x14ac:dyDescent="0.25">
      <c r="A609" t="s">
        <v>10113</v>
      </c>
      <c r="B609" s="180">
        <v>46270.573611111111</v>
      </c>
      <c r="C609" s="296">
        <v>46270</v>
      </c>
      <c r="D609" s="297">
        <v>0.57361111111111107</v>
      </c>
      <c r="E609">
        <v>91</v>
      </c>
      <c r="F609" t="s">
        <v>232</v>
      </c>
      <c r="G609" t="s">
        <v>9250</v>
      </c>
      <c r="H609" s="101">
        <v>5.8</v>
      </c>
      <c r="I609" t="s">
        <v>9251</v>
      </c>
      <c r="J609" t="s">
        <v>8925</v>
      </c>
      <c r="K609" t="s">
        <v>9061</v>
      </c>
      <c r="L609" t="s">
        <v>9252</v>
      </c>
      <c r="M609" t="s">
        <v>10094</v>
      </c>
      <c r="N609" s="180">
        <v>46271.407581018517</v>
      </c>
      <c r="O609" t="s">
        <v>10095</v>
      </c>
      <c r="P609" t="s">
        <v>8809</v>
      </c>
      <c r="Q609" t="s">
        <v>9054</v>
      </c>
      <c r="R609" t="s">
        <v>9660</v>
      </c>
    </row>
    <row r="610" spans="1:18" x14ac:dyDescent="0.25">
      <c r="A610" t="s">
        <v>10114</v>
      </c>
      <c r="B610" s="180">
        <v>46270.573611111111</v>
      </c>
      <c r="C610" s="296">
        <v>46270</v>
      </c>
      <c r="D610" s="297">
        <v>0.57361111111111107</v>
      </c>
      <c r="E610">
        <v>91</v>
      </c>
      <c r="F610" t="s">
        <v>232</v>
      </c>
      <c r="G610" t="s">
        <v>9250</v>
      </c>
      <c r="H610" s="101">
        <v>5.8</v>
      </c>
      <c r="I610" t="s">
        <v>9251</v>
      </c>
      <c r="J610" t="s">
        <v>8925</v>
      </c>
      <c r="K610" t="s">
        <v>9061</v>
      </c>
      <c r="L610" t="s">
        <v>9252</v>
      </c>
      <c r="M610" t="s">
        <v>10094</v>
      </c>
      <c r="N610" s="180">
        <v>46271.407581018517</v>
      </c>
      <c r="O610" t="s">
        <v>10095</v>
      </c>
      <c r="P610" t="s">
        <v>8809</v>
      </c>
      <c r="Q610" t="s">
        <v>9054</v>
      </c>
      <c r="R610" t="s">
        <v>9507</v>
      </c>
    </row>
    <row r="611" spans="1:18" x14ac:dyDescent="0.25">
      <c r="A611" t="s">
        <v>10115</v>
      </c>
      <c r="B611" s="180">
        <v>46270.573611111111</v>
      </c>
      <c r="C611" s="296">
        <v>46270</v>
      </c>
      <c r="D611" s="297">
        <v>0.57361111111111107</v>
      </c>
      <c r="E611">
        <v>91</v>
      </c>
      <c r="F611" t="s">
        <v>232</v>
      </c>
      <c r="G611" t="s">
        <v>9250</v>
      </c>
      <c r="H611" s="101">
        <v>5.8</v>
      </c>
      <c r="I611" t="s">
        <v>9251</v>
      </c>
      <c r="J611" t="s">
        <v>8925</v>
      </c>
      <c r="K611" t="s">
        <v>9061</v>
      </c>
      <c r="L611" t="s">
        <v>9252</v>
      </c>
      <c r="M611" t="s">
        <v>10094</v>
      </c>
      <c r="N611" s="180">
        <v>46271.407581018517</v>
      </c>
      <c r="O611" t="s">
        <v>10095</v>
      </c>
      <c r="P611" t="s">
        <v>8809</v>
      </c>
      <c r="Q611" t="s">
        <v>9054</v>
      </c>
      <c r="R611" t="s">
        <v>9515</v>
      </c>
    </row>
    <row r="612" spans="1:18" x14ac:dyDescent="0.25">
      <c r="A612" t="s">
        <v>10116</v>
      </c>
      <c r="B612" s="180">
        <v>46270.573611111111</v>
      </c>
      <c r="C612" s="296">
        <v>46270</v>
      </c>
      <c r="D612" s="297">
        <v>0.57361111111111107</v>
      </c>
      <c r="E612">
        <v>91</v>
      </c>
      <c r="F612" t="s">
        <v>232</v>
      </c>
      <c r="G612" t="s">
        <v>9250</v>
      </c>
      <c r="H612" s="101">
        <v>5.8</v>
      </c>
      <c r="I612" t="s">
        <v>9251</v>
      </c>
      <c r="J612" t="s">
        <v>8925</v>
      </c>
      <c r="K612" t="s">
        <v>9061</v>
      </c>
      <c r="L612" t="s">
        <v>9252</v>
      </c>
      <c r="M612" t="s">
        <v>10094</v>
      </c>
      <c r="N612" s="180">
        <v>46271.407581018517</v>
      </c>
      <c r="O612" t="s">
        <v>10095</v>
      </c>
      <c r="P612" t="s">
        <v>8809</v>
      </c>
      <c r="Q612" t="s">
        <v>9054</v>
      </c>
      <c r="R612" t="s">
        <v>9517</v>
      </c>
    </row>
    <row r="613" spans="1:18" x14ac:dyDescent="0.25">
      <c r="A613" t="s">
        <v>10117</v>
      </c>
      <c r="B613" s="180">
        <v>46270.540972222225</v>
      </c>
      <c r="C613" s="296">
        <v>46270</v>
      </c>
      <c r="D613" s="297">
        <v>0.54097222222222219</v>
      </c>
      <c r="E613">
        <v>478</v>
      </c>
      <c r="F613" t="s">
        <v>219</v>
      </c>
      <c r="G613" t="s">
        <v>9097</v>
      </c>
      <c r="H613" s="101">
        <v>6.3</v>
      </c>
      <c r="I613" t="s">
        <v>9098</v>
      </c>
      <c r="J613" t="s">
        <v>8896</v>
      </c>
      <c r="K613" t="s">
        <v>9061</v>
      </c>
      <c r="L613" t="s">
        <v>9252</v>
      </c>
      <c r="M613" t="s">
        <v>10094</v>
      </c>
      <c r="N613" s="180">
        <v>46271.407581018517</v>
      </c>
      <c r="O613" t="s">
        <v>10095</v>
      </c>
      <c r="P613" t="s">
        <v>8809</v>
      </c>
      <c r="Q613" t="s">
        <v>9054</v>
      </c>
      <c r="R613" t="s">
        <v>9660</v>
      </c>
    </row>
    <row r="614" spans="1:18" x14ac:dyDescent="0.25">
      <c r="A614" t="s">
        <v>10118</v>
      </c>
      <c r="B614" s="180">
        <v>46270.425694444442</v>
      </c>
      <c r="C614" s="296">
        <v>46270</v>
      </c>
      <c r="D614" s="297">
        <v>0.42569444444444443</v>
      </c>
      <c r="E614">
        <v>20146</v>
      </c>
      <c r="F614" t="s">
        <v>116</v>
      </c>
      <c r="G614" t="s">
        <v>9055</v>
      </c>
      <c r="H614" s="101">
        <v>5.5</v>
      </c>
      <c r="I614" t="s">
        <v>9056</v>
      </c>
      <c r="J614" t="s">
        <v>8848</v>
      </c>
      <c r="K614" t="s">
        <v>9057</v>
      </c>
      <c r="L614" t="s">
        <v>9058</v>
      </c>
      <c r="M614" t="s">
        <v>10094</v>
      </c>
      <c r="N614" s="180">
        <v>46271.407581018517</v>
      </c>
      <c r="O614" t="s">
        <v>10095</v>
      </c>
      <c r="P614" t="s">
        <v>8809</v>
      </c>
      <c r="Q614" t="s">
        <v>9054</v>
      </c>
      <c r="R614" t="s">
        <v>9660</v>
      </c>
    </row>
    <row r="615" spans="1:18" x14ac:dyDescent="0.25">
      <c r="A615" t="s">
        <v>10126</v>
      </c>
      <c r="B615" s="180">
        <v>46272.45208333333</v>
      </c>
      <c r="C615" s="296">
        <v>46272</v>
      </c>
      <c r="D615" s="297">
        <v>0.45208333333333334</v>
      </c>
      <c r="E615">
        <v>2214</v>
      </c>
      <c r="F615" t="s">
        <v>157</v>
      </c>
      <c r="G615" t="s">
        <v>9289</v>
      </c>
      <c r="H615" s="101">
        <v>6.5</v>
      </c>
      <c r="I615" t="s">
        <v>9290</v>
      </c>
      <c r="J615" t="s">
        <v>8866</v>
      </c>
      <c r="K615" t="s">
        <v>9061</v>
      </c>
      <c r="L615" t="s">
        <v>9252</v>
      </c>
      <c r="M615" t="s">
        <v>10127</v>
      </c>
      <c r="N615" s="180">
        <v>46272.483668981484</v>
      </c>
      <c r="O615" t="s">
        <v>10128</v>
      </c>
      <c r="P615" t="s">
        <v>8809</v>
      </c>
      <c r="Q615" t="s">
        <v>9054</v>
      </c>
      <c r="R615" t="s">
        <v>9660</v>
      </c>
    </row>
    <row r="616" spans="1:18" x14ac:dyDescent="0.25">
      <c r="A616" t="s">
        <v>10129</v>
      </c>
      <c r="B616" s="180">
        <v>46272.148611111108</v>
      </c>
      <c r="C616" s="296">
        <v>46272</v>
      </c>
      <c r="D616" s="297">
        <v>0.14861111111111111</v>
      </c>
      <c r="E616">
        <v>20155</v>
      </c>
      <c r="F616" t="s">
        <v>123</v>
      </c>
      <c r="G616" t="s">
        <v>9081</v>
      </c>
      <c r="H616" s="101">
        <v>5.5</v>
      </c>
      <c r="I616" t="s">
        <v>9082</v>
      </c>
      <c r="J616" t="s">
        <v>8855</v>
      </c>
      <c r="K616" t="s">
        <v>9057</v>
      </c>
      <c r="L616" t="s">
        <v>9058</v>
      </c>
      <c r="M616" t="s">
        <v>10127</v>
      </c>
      <c r="N616" s="180">
        <v>46272.483668981484</v>
      </c>
      <c r="O616" t="s">
        <v>10128</v>
      </c>
      <c r="P616" t="s">
        <v>8809</v>
      </c>
      <c r="Q616" t="s">
        <v>9054</v>
      </c>
      <c r="R616" t="s">
        <v>9660</v>
      </c>
    </row>
    <row r="617" spans="1:18" x14ac:dyDescent="0.25">
      <c r="A617" t="s">
        <v>10130</v>
      </c>
      <c r="B617" s="180">
        <v>46272.147916666669</v>
      </c>
      <c r="C617" s="296">
        <v>46272</v>
      </c>
      <c r="D617" s="297">
        <v>0.14791666666666667</v>
      </c>
      <c r="E617">
        <v>20148</v>
      </c>
      <c r="F617" t="s">
        <v>117</v>
      </c>
      <c r="G617" t="s">
        <v>9724</v>
      </c>
      <c r="H617" s="101">
        <v>5.5</v>
      </c>
      <c r="I617" t="s">
        <v>9725</v>
      </c>
      <c r="J617" t="s">
        <v>8849</v>
      </c>
      <c r="K617" t="s">
        <v>9057</v>
      </c>
      <c r="L617" t="s">
        <v>9058</v>
      </c>
      <c r="M617" t="s">
        <v>10127</v>
      </c>
      <c r="N617" s="180">
        <v>46272.483668981484</v>
      </c>
      <c r="O617" t="s">
        <v>10128</v>
      </c>
      <c r="P617" t="s">
        <v>8809</v>
      </c>
      <c r="Q617" t="s">
        <v>9054</v>
      </c>
      <c r="R617" t="s">
        <v>9660</v>
      </c>
    </row>
    <row r="618" spans="1:18" x14ac:dyDescent="0.25">
      <c r="A618" t="s">
        <v>10131</v>
      </c>
      <c r="B618" s="180">
        <v>46272.097222222219</v>
      </c>
      <c r="C618" s="296">
        <v>46272</v>
      </c>
      <c r="D618" s="297">
        <v>9.7222222222222224E-2</v>
      </c>
      <c r="E618">
        <v>338</v>
      </c>
      <c r="F618" t="s">
        <v>195</v>
      </c>
      <c r="G618" t="s">
        <v>9068</v>
      </c>
      <c r="H618" s="101">
        <v>5.8</v>
      </c>
      <c r="I618" t="s">
        <v>9069</v>
      </c>
      <c r="J618" t="s">
        <v>8885</v>
      </c>
      <c r="K618" t="s">
        <v>9061</v>
      </c>
      <c r="L618" t="s">
        <v>9252</v>
      </c>
      <c r="M618" t="s">
        <v>10127</v>
      </c>
      <c r="N618" s="180">
        <v>46272.483668981484</v>
      </c>
      <c r="O618" t="s">
        <v>10128</v>
      </c>
      <c r="P618" t="s">
        <v>8809</v>
      </c>
      <c r="Q618" t="s">
        <v>9054</v>
      </c>
      <c r="R618" t="s">
        <v>9660</v>
      </c>
    </row>
    <row r="619" spans="1:18" x14ac:dyDescent="0.25">
      <c r="A619" t="s">
        <v>10132</v>
      </c>
      <c r="B619" s="180">
        <v>46271.970138888886</v>
      </c>
      <c r="C619" s="296">
        <v>46271</v>
      </c>
      <c r="D619" s="297">
        <v>0.97013888888888888</v>
      </c>
      <c r="E619">
        <v>21108</v>
      </c>
      <c r="F619" t="s">
        <v>140</v>
      </c>
      <c r="G619" t="s">
        <v>9079</v>
      </c>
      <c r="H619" s="101">
        <v>5</v>
      </c>
      <c r="I619" t="s">
        <v>9080</v>
      </c>
      <c r="J619" t="s">
        <v>8863</v>
      </c>
      <c r="K619" t="s">
        <v>9057</v>
      </c>
      <c r="L619" t="s">
        <v>9058</v>
      </c>
      <c r="M619" t="s">
        <v>10127</v>
      </c>
      <c r="N619" s="180">
        <v>46272.483668981484</v>
      </c>
      <c r="O619" t="s">
        <v>10128</v>
      </c>
      <c r="P619" t="s">
        <v>8809</v>
      </c>
      <c r="Q619" t="s">
        <v>9054</v>
      </c>
      <c r="R619" t="s">
        <v>9660</v>
      </c>
    </row>
    <row r="620" spans="1:18" x14ac:dyDescent="0.25">
      <c r="A620" t="s">
        <v>10133</v>
      </c>
      <c r="B620" s="180">
        <v>46271.970138888886</v>
      </c>
      <c r="C620" s="296">
        <v>46271</v>
      </c>
      <c r="D620" s="297">
        <v>0.97013888888888888</v>
      </c>
      <c r="E620">
        <v>21108</v>
      </c>
      <c r="F620" t="s">
        <v>140</v>
      </c>
      <c r="G620" t="s">
        <v>9079</v>
      </c>
      <c r="H620" s="101">
        <v>5</v>
      </c>
      <c r="I620" t="s">
        <v>9080</v>
      </c>
      <c r="J620" t="s">
        <v>8863</v>
      </c>
      <c r="K620" t="s">
        <v>9057</v>
      </c>
      <c r="L620" t="s">
        <v>9058</v>
      </c>
      <c r="M620" t="s">
        <v>10127</v>
      </c>
      <c r="N620" s="180">
        <v>46272.483668981484</v>
      </c>
      <c r="O620" t="s">
        <v>10128</v>
      </c>
      <c r="P620" t="s">
        <v>8809</v>
      </c>
      <c r="Q620" t="s">
        <v>9054</v>
      </c>
      <c r="R620" t="s">
        <v>9507</v>
      </c>
    </row>
    <row r="621" spans="1:18" x14ac:dyDescent="0.25">
      <c r="A621" t="s">
        <v>10134</v>
      </c>
      <c r="B621" s="180">
        <v>46271.915277777778</v>
      </c>
      <c r="C621" s="296">
        <v>46271</v>
      </c>
      <c r="D621" s="297">
        <v>0.91527777777777775</v>
      </c>
      <c r="E621">
        <v>338</v>
      </c>
      <c r="F621" t="s">
        <v>195</v>
      </c>
      <c r="G621" t="s">
        <v>9068</v>
      </c>
      <c r="H621" s="101">
        <v>5.8</v>
      </c>
      <c r="I621" t="s">
        <v>9069</v>
      </c>
      <c r="J621" t="s">
        <v>8885</v>
      </c>
      <c r="K621" t="s">
        <v>9061</v>
      </c>
      <c r="L621" t="s">
        <v>9252</v>
      </c>
      <c r="M621" t="s">
        <v>10127</v>
      </c>
      <c r="N621" s="180">
        <v>46272.483668981484</v>
      </c>
      <c r="O621" t="s">
        <v>10128</v>
      </c>
      <c r="P621" t="s">
        <v>8809</v>
      </c>
      <c r="Q621" t="s">
        <v>9054</v>
      </c>
      <c r="R621" t="s">
        <v>9660</v>
      </c>
    </row>
    <row r="622" spans="1:18" x14ac:dyDescent="0.25">
      <c r="A622" t="s">
        <v>10135</v>
      </c>
      <c r="B622" s="180">
        <v>46271.914583333331</v>
      </c>
      <c r="C622" s="296">
        <v>46271</v>
      </c>
      <c r="D622" s="297">
        <v>0.9145833333333333</v>
      </c>
      <c r="E622">
        <v>20148</v>
      </c>
      <c r="F622" t="s">
        <v>117</v>
      </c>
      <c r="G622" t="s">
        <v>9724</v>
      </c>
      <c r="H622" s="101">
        <v>5.5</v>
      </c>
      <c r="I622" t="s">
        <v>9725</v>
      </c>
      <c r="J622" t="s">
        <v>8849</v>
      </c>
      <c r="K622" t="s">
        <v>9057</v>
      </c>
      <c r="L622" t="s">
        <v>9252</v>
      </c>
      <c r="M622" t="s">
        <v>10127</v>
      </c>
      <c r="N622" s="180">
        <v>46272.483668981484</v>
      </c>
      <c r="O622" t="s">
        <v>10128</v>
      </c>
      <c r="P622" t="s">
        <v>8809</v>
      </c>
      <c r="Q622" t="s">
        <v>9054</v>
      </c>
      <c r="R622" t="s">
        <v>9660</v>
      </c>
    </row>
    <row r="623" spans="1:18" x14ac:dyDescent="0.25">
      <c r="A623" t="s">
        <v>10136</v>
      </c>
      <c r="B623" s="180">
        <v>46271.794444444444</v>
      </c>
      <c r="C623" s="296">
        <v>46271</v>
      </c>
      <c r="D623" s="297">
        <v>0.7944444444444444</v>
      </c>
      <c r="E623">
        <v>20151</v>
      </c>
      <c r="F623" t="s">
        <v>119</v>
      </c>
      <c r="G623" t="s">
        <v>9117</v>
      </c>
      <c r="H623" s="101">
        <v>5.5</v>
      </c>
      <c r="I623" t="s">
        <v>9118</v>
      </c>
      <c r="J623" t="s">
        <v>8851</v>
      </c>
      <c r="K623" t="s">
        <v>9057</v>
      </c>
      <c r="L623" t="s">
        <v>9252</v>
      </c>
      <c r="M623" t="s">
        <v>10127</v>
      </c>
      <c r="N623" s="180">
        <v>46272.483668981484</v>
      </c>
      <c r="O623" t="s">
        <v>10128</v>
      </c>
      <c r="P623" t="s">
        <v>8809</v>
      </c>
      <c r="Q623" t="s">
        <v>9054</v>
      </c>
      <c r="R623" t="s">
        <v>9660</v>
      </c>
    </row>
    <row r="624" spans="1:18" x14ac:dyDescent="0.25">
      <c r="A624" t="s">
        <v>10137</v>
      </c>
      <c r="B624" s="180">
        <v>46271.793749999997</v>
      </c>
      <c r="C624" s="296">
        <v>46271</v>
      </c>
      <c r="D624" s="297">
        <v>0.79374999999999996</v>
      </c>
      <c r="E624">
        <v>21109</v>
      </c>
      <c r="F624" t="s">
        <v>141</v>
      </c>
      <c r="G624" t="s">
        <v>10138</v>
      </c>
      <c r="H624" s="101">
        <v>5</v>
      </c>
      <c r="I624" t="s">
        <v>10139</v>
      </c>
      <c r="J624" t="s">
        <v>8864</v>
      </c>
      <c r="K624" t="s">
        <v>9057</v>
      </c>
      <c r="L624" t="s">
        <v>9252</v>
      </c>
      <c r="M624" t="s">
        <v>10127</v>
      </c>
      <c r="N624" s="180">
        <v>46272.483668981484</v>
      </c>
      <c r="O624" t="s">
        <v>10128</v>
      </c>
      <c r="P624" t="s">
        <v>8809</v>
      </c>
      <c r="Q624" t="s">
        <v>9054</v>
      </c>
      <c r="R624" t="s">
        <v>9660</v>
      </c>
    </row>
    <row r="625" spans="1:18" x14ac:dyDescent="0.25">
      <c r="A625" t="s">
        <v>10140</v>
      </c>
      <c r="B625" s="180">
        <v>46271.693055555559</v>
      </c>
      <c r="C625" s="296">
        <v>46271</v>
      </c>
      <c r="D625" s="297">
        <v>0.69305555555555554</v>
      </c>
      <c r="E625">
        <v>819</v>
      </c>
      <c r="F625" t="s">
        <v>230</v>
      </c>
      <c r="G625" t="s">
        <v>9690</v>
      </c>
      <c r="H625" s="101">
        <v>6.5</v>
      </c>
      <c r="I625" t="s">
        <v>9691</v>
      </c>
      <c r="J625" t="s">
        <v>8926</v>
      </c>
      <c r="K625" t="s">
        <v>9061</v>
      </c>
      <c r="L625" t="s">
        <v>9252</v>
      </c>
      <c r="M625" t="s">
        <v>10127</v>
      </c>
      <c r="N625" s="180">
        <v>46272.483668981484</v>
      </c>
      <c r="O625" t="s">
        <v>10128</v>
      </c>
      <c r="P625" t="s">
        <v>8809</v>
      </c>
      <c r="Q625" t="s">
        <v>9054</v>
      </c>
      <c r="R625" t="s">
        <v>9660</v>
      </c>
    </row>
    <row r="626" spans="1:18" x14ac:dyDescent="0.25">
      <c r="A626" t="s">
        <v>10141</v>
      </c>
      <c r="B626" s="180">
        <v>46271.693055555559</v>
      </c>
      <c r="C626" s="296">
        <v>46271</v>
      </c>
      <c r="D626" s="297">
        <v>0.69305555555555554</v>
      </c>
      <c r="E626">
        <v>819</v>
      </c>
      <c r="F626" t="s">
        <v>230</v>
      </c>
      <c r="G626" t="s">
        <v>9690</v>
      </c>
      <c r="H626" s="101">
        <v>6.5</v>
      </c>
      <c r="I626" t="s">
        <v>9691</v>
      </c>
      <c r="J626" t="s">
        <v>8926</v>
      </c>
      <c r="K626" t="s">
        <v>9061</v>
      </c>
      <c r="L626" t="s">
        <v>9252</v>
      </c>
      <c r="M626" t="s">
        <v>10127</v>
      </c>
      <c r="N626" s="180">
        <v>46272.483668981484</v>
      </c>
      <c r="O626" t="s">
        <v>10128</v>
      </c>
      <c r="P626" t="s">
        <v>8809</v>
      </c>
      <c r="Q626" t="s">
        <v>9054</v>
      </c>
      <c r="R626" t="s">
        <v>9507</v>
      </c>
    </row>
    <row r="627" spans="1:18" x14ac:dyDescent="0.25">
      <c r="A627" t="s">
        <v>10142</v>
      </c>
      <c r="B627" s="180">
        <v>46271.499305555553</v>
      </c>
      <c r="C627" s="296">
        <v>46271</v>
      </c>
      <c r="D627" s="297">
        <v>0.49930555555555556</v>
      </c>
      <c r="E627">
        <v>536</v>
      </c>
      <c r="F627" t="s">
        <v>220</v>
      </c>
      <c r="G627" t="s">
        <v>9341</v>
      </c>
      <c r="H627" s="101">
        <v>5.5</v>
      </c>
      <c r="I627" t="s">
        <v>9342</v>
      </c>
      <c r="J627" t="s">
        <v>8930</v>
      </c>
      <c r="K627" t="s">
        <v>9061</v>
      </c>
      <c r="L627" t="s">
        <v>9058</v>
      </c>
      <c r="M627" t="s">
        <v>10127</v>
      </c>
      <c r="N627" s="180">
        <v>46272.483668981484</v>
      </c>
      <c r="O627" t="s">
        <v>10128</v>
      </c>
      <c r="P627" t="s">
        <v>8809</v>
      </c>
      <c r="Q627" t="s">
        <v>9054</v>
      </c>
      <c r="R627" t="s">
        <v>9660</v>
      </c>
    </row>
    <row r="628" spans="1:18" x14ac:dyDescent="0.25">
      <c r="A628" t="s">
        <v>10143</v>
      </c>
      <c r="B628" s="180">
        <v>46271.469444444447</v>
      </c>
      <c r="C628" s="296">
        <v>46271</v>
      </c>
      <c r="D628" s="297">
        <v>0.46944444444444444</v>
      </c>
      <c r="E628">
        <v>338</v>
      </c>
      <c r="F628" t="s">
        <v>195</v>
      </c>
      <c r="G628" t="s">
        <v>9068</v>
      </c>
      <c r="H628" s="101">
        <v>5.8</v>
      </c>
      <c r="I628" t="s">
        <v>9069</v>
      </c>
      <c r="J628" t="s">
        <v>8885</v>
      </c>
      <c r="K628" t="s">
        <v>9061</v>
      </c>
      <c r="L628" t="s">
        <v>9268</v>
      </c>
      <c r="M628" t="s">
        <v>10127</v>
      </c>
      <c r="N628" s="180">
        <v>46272.483668981484</v>
      </c>
      <c r="O628" t="s">
        <v>10128</v>
      </c>
      <c r="P628" t="s">
        <v>8809</v>
      </c>
      <c r="Q628" t="s">
        <v>9054</v>
      </c>
      <c r="R628" t="s">
        <v>9660</v>
      </c>
    </row>
    <row r="629" spans="1:18" x14ac:dyDescent="0.25">
      <c r="A629" t="s">
        <v>10151</v>
      </c>
      <c r="B629" s="180">
        <v>46273.40902777778</v>
      </c>
      <c r="C629" s="296">
        <v>46273</v>
      </c>
      <c r="D629" s="297">
        <v>0.40902777777777777</v>
      </c>
      <c r="E629">
        <v>2214</v>
      </c>
      <c r="F629" t="s">
        <v>157</v>
      </c>
      <c r="G629" t="s">
        <v>9289</v>
      </c>
      <c r="H629" s="101">
        <v>6.5</v>
      </c>
      <c r="I629" t="s">
        <v>9290</v>
      </c>
      <c r="J629" t="s">
        <v>8866</v>
      </c>
      <c r="K629" t="s">
        <v>9061</v>
      </c>
      <c r="L629" t="s">
        <v>9252</v>
      </c>
      <c r="M629" t="s">
        <v>10152</v>
      </c>
      <c r="N629" s="180">
        <v>46273.419062499997</v>
      </c>
      <c r="O629" t="s">
        <v>10153</v>
      </c>
      <c r="P629" t="s">
        <v>8809</v>
      </c>
      <c r="Q629" t="s">
        <v>9054</v>
      </c>
      <c r="R629" t="s">
        <v>9660</v>
      </c>
    </row>
    <row r="630" spans="1:18" x14ac:dyDescent="0.25">
      <c r="A630" t="s">
        <v>10154</v>
      </c>
      <c r="B630" s="180">
        <v>46273.406944444447</v>
      </c>
      <c r="C630" s="296">
        <v>46273</v>
      </c>
      <c r="D630" s="297">
        <v>0.40694444444444444</v>
      </c>
      <c r="E630">
        <v>338</v>
      </c>
      <c r="F630" t="s">
        <v>195</v>
      </c>
      <c r="G630" t="s">
        <v>9068</v>
      </c>
      <c r="H630" s="101">
        <v>5.8</v>
      </c>
      <c r="I630" t="s">
        <v>9069</v>
      </c>
      <c r="J630" t="s">
        <v>8885</v>
      </c>
      <c r="K630" t="s">
        <v>9061</v>
      </c>
      <c r="L630" t="s">
        <v>9252</v>
      </c>
      <c r="M630" t="s">
        <v>10152</v>
      </c>
      <c r="N630" s="180">
        <v>46273.419062499997</v>
      </c>
      <c r="O630" t="s">
        <v>10153</v>
      </c>
      <c r="P630" t="s">
        <v>8809</v>
      </c>
      <c r="Q630" t="s">
        <v>9054</v>
      </c>
      <c r="R630" t="s">
        <v>9660</v>
      </c>
    </row>
    <row r="631" spans="1:18" x14ac:dyDescent="0.25">
      <c r="A631" t="s">
        <v>10155</v>
      </c>
      <c r="B631" s="180">
        <v>46273.024305555555</v>
      </c>
      <c r="C631" s="296">
        <v>46273</v>
      </c>
      <c r="D631" s="297">
        <v>2.4305555555555556E-2</v>
      </c>
      <c r="E631">
        <v>618</v>
      </c>
      <c r="F631" t="s">
        <v>225</v>
      </c>
      <c r="G631" t="s">
        <v>9102</v>
      </c>
      <c r="H631" s="101">
        <v>6.3</v>
      </c>
      <c r="I631" t="s">
        <v>9103</v>
      </c>
      <c r="J631" t="s">
        <v>8897</v>
      </c>
      <c r="K631" t="s">
        <v>9061</v>
      </c>
      <c r="L631" t="s">
        <v>9058</v>
      </c>
      <c r="M631" t="s">
        <v>10152</v>
      </c>
      <c r="N631" s="180">
        <v>46273.419062499997</v>
      </c>
      <c r="O631" t="s">
        <v>10153</v>
      </c>
      <c r="P631" t="s">
        <v>8809</v>
      </c>
      <c r="Q631" t="s">
        <v>9054</v>
      </c>
      <c r="R631" t="s">
        <v>9660</v>
      </c>
    </row>
    <row r="632" spans="1:18" x14ac:dyDescent="0.25">
      <c r="A632" t="s">
        <v>10156</v>
      </c>
      <c r="B632" s="180">
        <v>46272.761111111111</v>
      </c>
      <c r="C632" s="296">
        <v>46272</v>
      </c>
      <c r="D632" s="297">
        <v>0.76111111111111107</v>
      </c>
      <c r="E632">
        <v>21037</v>
      </c>
      <c r="F632" t="s">
        <v>139</v>
      </c>
      <c r="G632" t="s">
        <v>2510</v>
      </c>
      <c r="H632" s="101">
        <v>5.5</v>
      </c>
      <c r="I632" t="s">
        <v>9427</v>
      </c>
      <c r="J632" t="s">
        <v>8906</v>
      </c>
      <c r="K632" t="s">
        <v>9061</v>
      </c>
      <c r="L632" t="s">
        <v>9268</v>
      </c>
      <c r="M632" t="s">
        <v>10152</v>
      </c>
      <c r="N632" s="180">
        <v>46273.419062499997</v>
      </c>
      <c r="O632" t="s">
        <v>10153</v>
      </c>
      <c r="P632" t="s">
        <v>8809</v>
      </c>
      <c r="Q632" t="s">
        <v>9054</v>
      </c>
      <c r="R632" t="s">
        <v>9660</v>
      </c>
    </row>
    <row r="633" spans="1:18" x14ac:dyDescent="0.25">
      <c r="A633" t="s">
        <v>10157</v>
      </c>
      <c r="B633" s="180">
        <v>46272.74722222222</v>
      </c>
      <c r="C633" s="296">
        <v>46272</v>
      </c>
      <c r="D633" s="297">
        <v>0.74722222222222223</v>
      </c>
      <c r="E633">
        <v>338</v>
      </c>
      <c r="F633" t="s">
        <v>195</v>
      </c>
      <c r="G633" t="s">
        <v>9068</v>
      </c>
      <c r="H633" s="101">
        <v>5.8</v>
      </c>
      <c r="I633" t="s">
        <v>9069</v>
      </c>
      <c r="J633" t="s">
        <v>8885</v>
      </c>
      <c r="K633" t="s">
        <v>9061</v>
      </c>
      <c r="L633" t="s">
        <v>9058</v>
      </c>
      <c r="M633" t="s">
        <v>10152</v>
      </c>
      <c r="N633" s="180">
        <v>46273.419062499997</v>
      </c>
      <c r="O633" t="s">
        <v>10153</v>
      </c>
      <c r="P633" t="s">
        <v>8809</v>
      </c>
      <c r="Q633" t="s">
        <v>9054</v>
      </c>
      <c r="R633" t="s">
        <v>9660</v>
      </c>
    </row>
    <row r="634" spans="1:18" x14ac:dyDescent="0.25">
      <c r="A634" t="s">
        <v>10158</v>
      </c>
      <c r="B634" s="180">
        <v>46272.654166666667</v>
      </c>
      <c r="C634" s="296">
        <v>46272</v>
      </c>
      <c r="D634" s="297">
        <v>0.65416666666666667</v>
      </c>
      <c r="E634">
        <v>1784</v>
      </c>
      <c r="F634" t="s">
        <v>111</v>
      </c>
      <c r="G634" t="s">
        <v>9085</v>
      </c>
      <c r="H634" s="101">
        <v>5.8</v>
      </c>
      <c r="I634" t="s">
        <v>9086</v>
      </c>
      <c r="J634" t="s">
        <v>8844</v>
      </c>
      <c r="K634" t="s">
        <v>9061</v>
      </c>
      <c r="L634" t="s">
        <v>9058</v>
      </c>
      <c r="M634" t="s">
        <v>10152</v>
      </c>
      <c r="N634" s="180">
        <v>46273.419062499997</v>
      </c>
      <c r="O634" t="s">
        <v>10153</v>
      </c>
      <c r="P634" t="s">
        <v>8809</v>
      </c>
      <c r="Q634" t="s">
        <v>9054</v>
      </c>
      <c r="R634" t="s">
        <v>9660</v>
      </c>
    </row>
    <row r="635" spans="1:18" x14ac:dyDescent="0.25">
      <c r="A635" t="s">
        <v>10159</v>
      </c>
      <c r="B635" s="180">
        <v>46272.51458333333</v>
      </c>
      <c r="C635" s="296">
        <v>46272</v>
      </c>
      <c r="D635" s="297">
        <v>0.51458333333333328</v>
      </c>
      <c r="E635">
        <v>478</v>
      </c>
      <c r="F635" t="s">
        <v>219</v>
      </c>
      <c r="G635" t="s">
        <v>9097</v>
      </c>
      <c r="H635" s="101">
        <v>6.3</v>
      </c>
      <c r="I635" t="s">
        <v>9098</v>
      </c>
      <c r="J635" t="s">
        <v>8896</v>
      </c>
      <c r="K635" t="s">
        <v>9061</v>
      </c>
      <c r="L635" t="s">
        <v>9058</v>
      </c>
      <c r="M635" t="s">
        <v>10152</v>
      </c>
      <c r="N635" s="180">
        <v>46273.419062499997</v>
      </c>
      <c r="O635" t="s">
        <v>10153</v>
      </c>
      <c r="P635" t="s">
        <v>8809</v>
      </c>
      <c r="Q635" t="s">
        <v>9054</v>
      </c>
      <c r="R635" t="s">
        <v>9660</v>
      </c>
    </row>
    <row r="636" spans="1:18" x14ac:dyDescent="0.25">
      <c r="A636" t="s">
        <v>10161</v>
      </c>
      <c r="B636" s="180">
        <v>46275.380555555559</v>
      </c>
      <c r="C636" s="296">
        <v>46275</v>
      </c>
      <c r="D636" s="297">
        <v>0.38055555555555554</v>
      </c>
      <c r="E636">
        <v>338</v>
      </c>
      <c r="F636" t="s">
        <v>195</v>
      </c>
      <c r="G636" t="s">
        <v>9068</v>
      </c>
      <c r="H636" s="101">
        <v>5.8</v>
      </c>
      <c r="I636" t="s">
        <v>9069</v>
      </c>
      <c r="J636" t="s">
        <v>8885</v>
      </c>
      <c r="K636" t="s">
        <v>9061</v>
      </c>
      <c r="L636" t="s">
        <v>9252</v>
      </c>
      <c r="M636" t="s">
        <v>10162</v>
      </c>
      <c r="N636" s="180">
        <v>46275.431446759256</v>
      </c>
      <c r="O636" t="s">
        <v>10163</v>
      </c>
      <c r="P636" t="s">
        <v>8809</v>
      </c>
      <c r="Q636" t="s">
        <v>9054</v>
      </c>
      <c r="R636" t="s">
        <v>9660</v>
      </c>
    </row>
    <row r="637" spans="1:18" x14ac:dyDescent="0.25">
      <c r="A637" t="s">
        <v>10164</v>
      </c>
      <c r="B637" s="180">
        <v>46275.359722222223</v>
      </c>
      <c r="C637" s="296">
        <v>46275</v>
      </c>
      <c r="D637" s="297">
        <v>0.35972222222222222</v>
      </c>
      <c r="E637">
        <v>91</v>
      </c>
      <c r="F637" t="s">
        <v>232</v>
      </c>
      <c r="G637" t="s">
        <v>9250</v>
      </c>
      <c r="H637" s="101">
        <v>5.8</v>
      </c>
      <c r="I637" t="s">
        <v>9251</v>
      </c>
      <c r="J637" t="s">
        <v>8925</v>
      </c>
      <c r="K637" t="s">
        <v>9061</v>
      </c>
      <c r="L637" t="s">
        <v>9252</v>
      </c>
      <c r="M637" t="s">
        <v>10162</v>
      </c>
      <c r="N637" s="180">
        <v>46275.431446759256</v>
      </c>
      <c r="O637" t="s">
        <v>10163</v>
      </c>
      <c r="P637" t="s">
        <v>8809</v>
      </c>
      <c r="Q637" t="s">
        <v>9054</v>
      </c>
      <c r="R637" t="s">
        <v>9660</v>
      </c>
    </row>
    <row r="638" spans="1:18" x14ac:dyDescent="0.25">
      <c r="A638" t="s">
        <v>10165</v>
      </c>
      <c r="B638" s="180">
        <v>46275.359722222223</v>
      </c>
      <c r="C638" s="296">
        <v>46275</v>
      </c>
      <c r="D638" s="297">
        <v>0.35972222222222222</v>
      </c>
      <c r="E638">
        <v>91</v>
      </c>
      <c r="F638" t="s">
        <v>232</v>
      </c>
      <c r="G638" t="s">
        <v>9250</v>
      </c>
      <c r="H638" s="101">
        <v>5.8</v>
      </c>
      <c r="I638" t="s">
        <v>9251</v>
      </c>
      <c r="J638" t="s">
        <v>8925</v>
      </c>
      <c r="K638" t="s">
        <v>9061</v>
      </c>
      <c r="L638" t="s">
        <v>9252</v>
      </c>
      <c r="M638" t="s">
        <v>10162</v>
      </c>
      <c r="N638" s="180">
        <v>46275.431446759256</v>
      </c>
      <c r="O638" t="s">
        <v>10163</v>
      </c>
      <c r="P638" t="s">
        <v>8809</v>
      </c>
      <c r="Q638" t="s">
        <v>9054</v>
      </c>
      <c r="R638" t="s">
        <v>9507</v>
      </c>
    </row>
    <row r="639" spans="1:18" x14ac:dyDescent="0.25">
      <c r="A639" t="s">
        <v>10166</v>
      </c>
      <c r="B639" s="180">
        <v>46274.95416666667</v>
      </c>
      <c r="C639" s="296">
        <v>46274</v>
      </c>
      <c r="D639" s="297">
        <v>0.95416666666666672</v>
      </c>
      <c r="E639">
        <v>1635</v>
      </c>
      <c r="F639" t="s">
        <v>107</v>
      </c>
      <c r="G639" t="s">
        <v>10167</v>
      </c>
      <c r="H639" s="101">
        <v>5.2</v>
      </c>
      <c r="I639" t="s">
        <v>10168</v>
      </c>
      <c r="J639" t="s">
        <v>8840</v>
      </c>
      <c r="K639" t="s">
        <v>9061</v>
      </c>
      <c r="L639" t="s">
        <v>9058</v>
      </c>
      <c r="M639" t="s">
        <v>10162</v>
      </c>
      <c r="N639" s="180">
        <v>46275.431446759256</v>
      </c>
      <c r="O639" t="s">
        <v>10163</v>
      </c>
      <c r="P639" t="s">
        <v>8809</v>
      </c>
      <c r="Q639" t="s">
        <v>9054</v>
      </c>
      <c r="R639" t="s">
        <v>9660</v>
      </c>
    </row>
    <row r="640" spans="1:18" x14ac:dyDescent="0.25">
      <c r="A640" t="s">
        <v>10169</v>
      </c>
      <c r="B640" s="180">
        <v>46274.953472222223</v>
      </c>
      <c r="C640" s="296">
        <v>46274</v>
      </c>
      <c r="D640" s="297">
        <v>0.95347222222222228</v>
      </c>
      <c r="E640">
        <v>2658</v>
      </c>
      <c r="F640" t="s">
        <v>172</v>
      </c>
      <c r="G640" t="s">
        <v>9259</v>
      </c>
      <c r="H640" s="101">
        <v>5.7</v>
      </c>
      <c r="I640" t="s">
        <v>9260</v>
      </c>
      <c r="J640" t="s">
        <v>8913</v>
      </c>
      <c r="K640" t="s">
        <v>9061</v>
      </c>
      <c r="L640" t="s">
        <v>9058</v>
      </c>
      <c r="M640" t="s">
        <v>10162</v>
      </c>
      <c r="N640" s="180">
        <v>46275.431446759256</v>
      </c>
      <c r="O640" t="s">
        <v>10163</v>
      </c>
      <c r="P640" t="s">
        <v>8809</v>
      </c>
      <c r="Q640" t="s">
        <v>9054</v>
      </c>
      <c r="R640" t="s">
        <v>9660</v>
      </c>
    </row>
    <row r="641" spans="1:18" x14ac:dyDescent="0.25">
      <c r="A641" t="s">
        <v>10170</v>
      </c>
      <c r="B641" s="180">
        <v>46274.871527777781</v>
      </c>
      <c r="C641" s="296">
        <v>46274</v>
      </c>
      <c r="D641" s="297">
        <v>0.87152777777777779</v>
      </c>
      <c r="E641">
        <v>338</v>
      </c>
      <c r="F641" t="s">
        <v>195</v>
      </c>
      <c r="G641" t="s">
        <v>9068</v>
      </c>
      <c r="H641" s="101">
        <v>5.8</v>
      </c>
      <c r="I641" t="s">
        <v>9069</v>
      </c>
      <c r="J641" t="s">
        <v>8885</v>
      </c>
      <c r="K641" t="s">
        <v>9061</v>
      </c>
      <c r="L641" t="s">
        <v>9252</v>
      </c>
      <c r="M641" t="s">
        <v>10162</v>
      </c>
      <c r="N641" s="180">
        <v>46275.431446759256</v>
      </c>
      <c r="O641" t="s">
        <v>10163</v>
      </c>
      <c r="P641" t="s">
        <v>8809</v>
      </c>
      <c r="Q641" t="s">
        <v>9054</v>
      </c>
      <c r="R641" t="s">
        <v>9660</v>
      </c>
    </row>
    <row r="642" spans="1:18" x14ac:dyDescent="0.25">
      <c r="A642" t="s">
        <v>10171</v>
      </c>
      <c r="B642" s="180">
        <v>46274.870833333334</v>
      </c>
      <c r="C642" s="296">
        <v>46274</v>
      </c>
      <c r="D642" s="297">
        <v>0.87083333333333335</v>
      </c>
      <c r="E642">
        <v>20150</v>
      </c>
      <c r="F642" t="s">
        <v>118</v>
      </c>
      <c r="G642" t="s">
        <v>9073</v>
      </c>
      <c r="H642" s="101">
        <v>5.5</v>
      </c>
      <c r="I642" t="s">
        <v>9074</v>
      </c>
      <c r="J642" t="s">
        <v>8850</v>
      </c>
      <c r="K642" t="s">
        <v>9057</v>
      </c>
      <c r="L642" t="s">
        <v>9252</v>
      </c>
      <c r="M642" t="s">
        <v>10162</v>
      </c>
      <c r="N642" s="180">
        <v>46275.431446759256</v>
      </c>
      <c r="O642" t="s">
        <v>10163</v>
      </c>
      <c r="P642" t="s">
        <v>8809</v>
      </c>
      <c r="Q642" t="s">
        <v>9054</v>
      </c>
      <c r="R642" t="s">
        <v>9660</v>
      </c>
    </row>
    <row r="643" spans="1:18" x14ac:dyDescent="0.25">
      <c r="A643" t="s">
        <v>10172</v>
      </c>
      <c r="B643" s="180">
        <v>46274.762499999997</v>
      </c>
      <c r="C643" s="296">
        <v>46274</v>
      </c>
      <c r="D643" s="297">
        <v>0.76249999999999996</v>
      </c>
      <c r="E643">
        <v>21037</v>
      </c>
      <c r="F643" t="s">
        <v>139</v>
      </c>
      <c r="G643" t="s">
        <v>2510</v>
      </c>
      <c r="H643" s="101">
        <v>5.5</v>
      </c>
      <c r="I643" t="s">
        <v>9427</v>
      </c>
      <c r="J643" t="s">
        <v>8906</v>
      </c>
      <c r="K643" t="s">
        <v>9061</v>
      </c>
      <c r="L643" t="s">
        <v>9268</v>
      </c>
      <c r="M643" t="s">
        <v>10162</v>
      </c>
      <c r="N643" s="180">
        <v>46275.431446759256</v>
      </c>
      <c r="O643" t="s">
        <v>10163</v>
      </c>
      <c r="P643" t="s">
        <v>8809</v>
      </c>
      <c r="Q643" t="s">
        <v>9054</v>
      </c>
      <c r="R643" t="s">
        <v>9660</v>
      </c>
    </row>
    <row r="644" spans="1:18" x14ac:dyDescent="0.25">
      <c r="A644" t="s">
        <v>10173</v>
      </c>
      <c r="B644" s="180">
        <v>46274.762499999997</v>
      </c>
      <c r="C644" s="296">
        <v>46274</v>
      </c>
      <c r="D644" s="297">
        <v>0.76249999999999996</v>
      </c>
      <c r="E644">
        <v>21037</v>
      </c>
      <c r="F644" t="s">
        <v>139</v>
      </c>
      <c r="G644" t="s">
        <v>2510</v>
      </c>
      <c r="H644" s="101">
        <v>5.5</v>
      </c>
      <c r="I644" t="s">
        <v>9427</v>
      </c>
      <c r="J644" t="s">
        <v>8906</v>
      </c>
      <c r="K644" t="s">
        <v>9061</v>
      </c>
      <c r="L644" t="s">
        <v>9268</v>
      </c>
      <c r="M644" t="s">
        <v>10162</v>
      </c>
      <c r="N644" s="180">
        <v>46275.431446759256</v>
      </c>
      <c r="O644" t="s">
        <v>10163</v>
      </c>
      <c r="P644" t="s">
        <v>8809</v>
      </c>
      <c r="Q644" t="s">
        <v>9054</v>
      </c>
      <c r="R644" t="s">
        <v>9507</v>
      </c>
    </row>
    <row r="645" spans="1:18" x14ac:dyDescent="0.25">
      <c r="A645" t="s">
        <v>10174</v>
      </c>
      <c r="B645" s="180">
        <v>46274.413194444445</v>
      </c>
      <c r="C645" s="296">
        <v>46274</v>
      </c>
      <c r="D645" s="297">
        <v>0.41319444444444442</v>
      </c>
      <c r="E645">
        <v>2214</v>
      </c>
      <c r="F645" t="s">
        <v>157</v>
      </c>
      <c r="G645" t="s">
        <v>9289</v>
      </c>
      <c r="H645" s="101">
        <v>6.5</v>
      </c>
      <c r="I645" t="s">
        <v>9290</v>
      </c>
      <c r="J645" t="s">
        <v>8866</v>
      </c>
      <c r="K645" t="s">
        <v>9061</v>
      </c>
      <c r="L645" t="s">
        <v>9252</v>
      </c>
      <c r="M645" t="s">
        <v>10162</v>
      </c>
      <c r="N645" s="180">
        <v>46275.431446759256</v>
      </c>
      <c r="O645" t="s">
        <v>10163</v>
      </c>
      <c r="P645" t="s">
        <v>8809</v>
      </c>
      <c r="Q645" t="s">
        <v>9054</v>
      </c>
      <c r="R645" t="s">
        <v>9660</v>
      </c>
    </row>
    <row r="646" spans="1:18" x14ac:dyDescent="0.25">
      <c r="A646" t="s">
        <v>10175</v>
      </c>
      <c r="B646" s="180">
        <v>46274.025000000001</v>
      </c>
      <c r="C646" s="296">
        <v>46274</v>
      </c>
      <c r="D646" s="297">
        <v>2.5000000000000001E-2</v>
      </c>
      <c r="E646">
        <v>201</v>
      </c>
      <c r="F646" t="s">
        <v>115</v>
      </c>
      <c r="G646" t="s">
        <v>9089</v>
      </c>
      <c r="H646" s="101">
        <v>5.8</v>
      </c>
      <c r="I646" t="s">
        <v>9090</v>
      </c>
      <c r="J646" t="s">
        <v>8847</v>
      </c>
      <c r="K646" t="s">
        <v>9061</v>
      </c>
      <c r="L646" t="s">
        <v>9058</v>
      </c>
      <c r="M646" t="s">
        <v>10162</v>
      </c>
      <c r="N646" s="180">
        <v>46275.431446759256</v>
      </c>
      <c r="O646" t="s">
        <v>10163</v>
      </c>
      <c r="P646" t="s">
        <v>8809</v>
      </c>
      <c r="Q646" t="s">
        <v>9054</v>
      </c>
      <c r="R646" t="s">
        <v>9660</v>
      </c>
    </row>
    <row r="647" spans="1:18" x14ac:dyDescent="0.25">
      <c r="A647" t="s">
        <v>10176</v>
      </c>
      <c r="B647" s="180">
        <v>46273.998611111114</v>
      </c>
      <c r="C647" s="296">
        <v>46273</v>
      </c>
      <c r="D647" s="297">
        <v>0.99861111111111112</v>
      </c>
      <c r="E647">
        <v>2065</v>
      </c>
      <c r="F647" t="s">
        <v>130</v>
      </c>
      <c r="G647" t="s">
        <v>9298</v>
      </c>
      <c r="H647" s="101">
        <v>5.8</v>
      </c>
      <c r="I647" t="s">
        <v>9299</v>
      </c>
      <c r="J647" t="s">
        <v>8860</v>
      </c>
      <c r="K647" t="s">
        <v>9061</v>
      </c>
      <c r="L647" t="s">
        <v>9268</v>
      </c>
      <c r="M647" t="s">
        <v>10162</v>
      </c>
      <c r="N647" s="180">
        <v>46275.431446759256</v>
      </c>
      <c r="O647" t="s">
        <v>10163</v>
      </c>
      <c r="P647" t="s">
        <v>8809</v>
      </c>
      <c r="Q647" t="s">
        <v>9054</v>
      </c>
      <c r="R647" t="s">
        <v>9660</v>
      </c>
    </row>
    <row r="648" spans="1:18" x14ac:dyDescent="0.25">
      <c r="A648" t="s">
        <v>10177</v>
      </c>
      <c r="B648" s="180">
        <v>46273.819444444445</v>
      </c>
      <c r="C648" s="296">
        <v>46273</v>
      </c>
      <c r="D648" s="297">
        <v>0.81944444444444442</v>
      </c>
      <c r="E648">
        <v>21108</v>
      </c>
      <c r="F648" t="s">
        <v>140</v>
      </c>
      <c r="G648" t="s">
        <v>9079</v>
      </c>
      <c r="H648" s="101">
        <v>5</v>
      </c>
      <c r="I648" t="s">
        <v>9080</v>
      </c>
      <c r="J648" t="s">
        <v>8863</v>
      </c>
      <c r="K648" t="s">
        <v>9057</v>
      </c>
      <c r="L648" t="s">
        <v>9058</v>
      </c>
      <c r="M648" t="s">
        <v>10162</v>
      </c>
      <c r="N648" s="180">
        <v>46275.431446759256</v>
      </c>
      <c r="O648" t="s">
        <v>10163</v>
      </c>
      <c r="P648" t="s">
        <v>8809</v>
      </c>
      <c r="Q648" t="s">
        <v>9054</v>
      </c>
      <c r="R648" t="s">
        <v>9660</v>
      </c>
    </row>
    <row r="649" spans="1:18" x14ac:dyDescent="0.25">
      <c r="A649" t="s">
        <v>10178</v>
      </c>
      <c r="B649" s="180">
        <v>46273.69027777778</v>
      </c>
      <c r="C649" s="296">
        <v>46273</v>
      </c>
      <c r="D649" s="297">
        <v>0.69027777777777777</v>
      </c>
      <c r="E649">
        <v>134</v>
      </c>
      <c r="F649" t="s">
        <v>104</v>
      </c>
      <c r="G649" t="s">
        <v>9099</v>
      </c>
      <c r="H649" s="101">
        <v>5.8</v>
      </c>
      <c r="I649" t="s">
        <v>9100</v>
      </c>
      <c r="J649" t="s">
        <v>8838</v>
      </c>
      <c r="K649" t="s">
        <v>9061</v>
      </c>
      <c r="L649" t="s">
        <v>9252</v>
      </c>
      <c r="M649" t="s">
        <v>10162</v>
      </c>
      <c r="N649" s="180">
        <v>46275.431446759256</v>
      </c>
      <c r="O649" t="s">
        <v>10163</v>
      </c>
      <c r="P649" t="s">
        <v>8809</v>
      </c>
      <c r="Q649" t="s">
        <v>9054</v>
      </c>
      <c r="R649" t="s">
        <v>9660</v>
      </c>
    </row>
    <row r="650" spans="1:18" x14ac:dyDescent="0.25">
      <c r="A650" t="s">
        <v>10179</v>
      </c>
      <c r="B650" s="180">
        <v>46273.683333333334</v>
      </c>
      <c r="C650" s="296">
        <v>46273</v>
      </c>
      <c r="D650" s="297">
        <v>0.68333333333333335</v>
      </c>
      <c r="E650">
        <v>478</v>
      </c>
      <c r="F650" t="s">
        <v>219</v>
      </c>
      <c r="G650" t="s">
        <v>9097</v>
      </c>
      <c r="H650" s="101">
        <v>6.3</v>
      </c>
      <c r="I650" t="s">
        <v>9098</v>
      </c>
      <c r="J650" t="s">
        <v>8896</v>
      </c>
      <c r="K650" t="s">
        <v>9061</v>
      </c>
      <c r="L650" t="s">
        <v>9252</v>
      </c>
      <c r="M650" t="s">
        <v>10162</v>
      </c>
      <c r="N650" s="180">
        <v>46275.431446759256</v>
      </c>
      <c r="O650" t="s">
        <v>10163</v>
      </c>
      <c r="P650" t="s">
        <v>8809</v>
      </c>
      <c r="Q650" t="s">
        <v>9054</v>
      </c>
      <c r="R650" t="s">
        <v>9660</v>
      </c>
    </row>
    <row r="651" spans="1:18" x14ac:dyDescent="0.25">
      <c r="A651" t="s">
        <v>10180</v>
      </c>
      <c r="B651" s="180">
        <v>46273.44027777778</v>
      </c>
      <c r="C651" s="296">
        <v>46273</v>
      </c>
      <c r="D651" s="297">
        <v>0.44027777777777777</v>
      </c>
      <c r="E651">
        <v>20146</v>
      </c>
      <c r="F651" t="s">
        <v>116</v>
      </c>
      <c r="G651" t="s">
        <v>9055</v>
      </c>
      <c r="H651" s="101">
        <v>5.5</v>
      </c>
      <c r="I651" t="s">
        <v>9056</v>
      </c>
      <c r="J651" t="s">
        <v>8848</v>
      </c>
      <c r="K651" t="s">
        <v>9057</v>
      </c>
      <c r="L651" t="s">
        <v>9058</v>
      </c>
      <c r="M651" t="s">
        <v>10162</v>
      </c>
      <c r="N651" s="180">
        <v>46275.431446759256</v>
      </c>
      <c r="O651" t="s">
        <v>10163</v>
      </c>
      <c r="P651" t="s">
        <v>8809</v>
      </c>
      <c r="Q651" t="s">
        <v>9054</v>
      </c>
      <c r="R651" t="s">
        <v>9660</v>
      </c>
    </row>
    <row r="652" spans="1:18" x14ac:dyDescent="0.25">
      <c r="A652" t="s">
        <v>10181</v>
      </c>
      <c r="B652" s="180">
        <v>46273.44027777778</v>
      </c>
      <c r="C652" s="296">
        <v>46273</v>
      </c>
      <c r="D652" s="297">
        <v>0.44027777777777777</v>
      </c>
      <c r="E652">
        <v>20146</v>
      </c>
      <c r="F652" t="s">
        <v>116</v>
      </c>
      <c r="G652" t="s">
        <v>9055</v>
      </c>
      <c r="H652" s="101">
        <v>5.5</v>
      </c>
      <c r="I652" t="s">
        <v>9056</v>
      </c>
      <c r="J652" t="s">
        <v>8848</v>
      </c>
      <c r="K652" t="s">
        <v>9057</v>
      </c>
      <c r="L652" t="s">
        <v>9058</v>
      </c>
      <c r="M652" t="s">
        <v>10162</v>
      </c>
      <c r="N652" s="180">
        <v>46275.431446759256</v>
      </c>
      <c r="O652" t="s">
        <v>10163</v>
      </c>
      <c r="P652" t="s">
        <v>8809</v>
      </c>
      <c r="Q652" t="s">
        <v>9054</v>
      </c>
      <c r="R652" t="s">
        <v>9507</v>
      </c>
    </row>
    <row r="653" spans="1:18" x14ac:dyDescent="0.25">
      <c r="A653" t="s">
        <v>10186</v>
      </c>
      <c r="B653" s="180">
        <v>46276.341666666667</v>
      </c>
      <c r="C653" s="296">
        <v>46276</v>
      </c>
      <c r="D653" s="297">
        <v>0.34166666666666667</v>
      </c>
      <c r="E653">
        <v>201</v>
      </c>
      <c r="F653" t="s">
        <v>115</v>
      </c>
      <c r="G653" t="s">
        <v>9089</v>
      </c>
      <c r="H653" s="101">
        <v>5.8</v>
      </c>
      <c r="I653" t="s">
        <v>9090</v>
      </c>
      <c r="J653" t="s">
        <v>8847</v>
      </c>
      <c r="K653" t="s">
        <v>9061</v>
      </c>
      <c r="L653" t="s">
        <v>9252</v>
      </c>
      <c r="M653" t="s">
        <v>10187</v>
      </c>
      <c r="N653" s="180">
        <v>46276.408275462964</v>
      </c>
      <c r="O653" t="s">
        <v>10188</v>
      </c>
      <c r="P653" t="s">
        <v>8809</v>
      </c>
      <c r="Q653" t="s">
        <v>9054</v>
      </c>
      <c r="R653" t="s">
        <v>9660</v>
      </c>
    </row>
    <row r="654" spans="1:18" x14ac:dyDescent="0.25">
      <c r="A654" t="s">
        <v>10189</v>
      </c>
      <c r="B654" s="180">
        <v>46276.229166666664</v>
      </c>
      <c r="C654" s="296">
        <v>46276</v>
      </c>
      <c r="D654" s="297">
        <v>0.22916666666666666</v>
      </c>
      <c r="E654">
        <v>20146</v>
      </c>
      <c r="F654" t="s">
        <v>116</v>
      </c>
      <c r="G654" t="s">
        <v>9055</v>
      </c>
      <c r="H654" s="101">
        <v>5.5</v>
      </c>
      <c r="I654" t="s">
        <v>9056</v>
      </c>
      <c r="J654" t="s">
        <v>8848</v>
      </c>
      <c r="K654" t="s">
        <v>9057</v>
      </c>
      <c r="L654" t="s">
        <v>9252</v>
      </c>
      <c r="M654" t="s">
        <v>10187</v>
      </c>
      <c r="N654" s="180">
        <v>46276.408275462964</v>
      </c>
      <c r="O654" t="s">
        <v>10188</v>
      </c>
      <c r="P654" t="s">
        <v>8809</v>
      </c>
      <c r="Q654" t="s">
        <v>9054</v>
      </c>
      <c r="R654" t="s">
        <v>9660</v>
      </c>
    </row>
    <row r="655" spans="1:18" x14ac:dyDescent="0.25">
      <c r="A655" t="s">
        <v>10190</v>
      </c>
      <c r="B655" s="180">
        <v>46276.229166666664</v>
      </c>
      <c r="C655" s="296">
        <v>46276</v>
      </c>
      <c r="D655" s="297">
        <v>0.22916666666666666</v>
      </c>
      <c r="E655">
        <v>20146</v>
      </c>
      <c r="F655" t="s">
        <v>116</v>
      </c>
      <c r="G655" t="s">
        <v>9055</v>
      </c>
      <c r="H655" s="101">
        <v>5.5</v>
      </c>
      <c r="I655" t="s">
        <v>9056</v>
      </c>
      <c r="J655" t="s">
        <v>8848</v>
      </c>
      <c r="K655" t="s">
        <v>9057</v>
      </c>
      <c r="L655" t="s">
        <v>9252</v>
      </c>
      <c r="M655" t="s">
        <v>10187</v>
      </c>
      <c r="N655" s="180">
        <v>46276.408275462964</v>
      </c>
      <c r="O655" t="s">
        <v>10188</v>
      </c>
      <c r="P655" t="s">
        <v>8809</v>
      </c>
      <c r="Q655" t="s">
        <v>9054</v>
      </c>
      <c r="R655" t="s">
        <v>9507</v>
      </c>
    </row>
    <row r="656" spans="1:18" x14ac:dyDescent="0.25">
      <c r="A656" t="s">
        <v>10191</v>
      </c>
      <c r="B656" s="180">
        <v>46276.154166666667</v>
      </c>
      <c r="C656" s="296">
        <v>46276</v>
      </c>
      <c r="D656" s="297">
        <v>0.15416666666666667</v>
      </c>
      <c r="E656">
        <v>20152</v>
      </c>
      <c r="F656" t="s">
        <v>120</v>
      </c>
      <c r="G656" t="s">
        <v>9360</v>
      </c>
      <c r="H656" s="101">
        <v>5.5</v>
      </c>
      <c r="I656" t="s">
        <v>9361</v>
      </c>
      <c r="J656" t="s">
        <v>8852</v>
      </c>
      <c r="K656" t="s">
        <v>9057</v>
      </c>
      <c r="L656" t="s">
        <v>9252</v>
      </c>
      <c r="M656" t="s">
        <v>10187</v>
      </c>
      <c r="N656" s="180">
        <v>46276.408275462964</v>
      </c>
      <c r="O656" t="s">
        <v>10188</v>
      </c>
      <c r="P656" t="s">
        <v>8809</v>
      </c>
      <c r="Q656" t="s">
        <v>9054</v>
      </c>
      <c r="R656" t="s">
        <v>9660</v>
      </c>
    </row>
    <row r="657" spans="1:18" x14ac:dyDescent="0.25">
      <c r="A657" t="s">
        <v>10192</v>
      </c>
      <c r="B657" s="180">
        <v>46276.154166666667</v>
      </c>
      <c r="C657" s="296">
        <v>46276</v>
      </c>
      <c r="D657" s="297">
        <v>0.15416666666666667</v>
      </c>
      <c r="E657">
        <v>2981</v>
      </c>
      <c r="F657" t="s">
        <v>183</v>
      </c>
      <c r="G657" t="s">
        <v>9720</v>
      </c>
      <c r="H657" s="101">
        <v>5.5</v>
      </c>
      <c r="I657" t="s">
        <v>9721</v>
      </c>
      <c r="J657" t="s">
        <v>8883</v>
      </c>
      <c r="K657" t="s">
        <v>9061</v>
      </c>
      <c r="L657" t="s">
        <v>9252</v>
      </c>
      <c r="M657" t="s">
        <v>10187</v>
      </c>
      <c r="N657" s="180">
        <v>46276.408275462964</v>
      </c>
      <c r="O657" t="s">
        <v>10188</v>
      </c>
      <c r="P657" t="s">
        <v>8809</v>
      </c>
      <c r="Q657" t="s">
        <v>9054</v>
      </c>
      <c r="R657" t="s">
        <v>9660</v>
      </c>
    </row>
    <row r="658" spans="1:18" x14ac:dyDescent="0.25">
      <c r="A658" t="s">
        <v>10193</v>
      </c>
      <c r="B658" s="180">
        <v>46276.154166666667</v>
      </c>
      <c r="C658" s="296">
        <v>46276</v>
      </c>
      <c r="D658" s="297">
        <v>0.15416666666666667</v>
      </c>
      <c r="E658">
        <v>2981</v>
      </c>
      <c r="F658" t="s">
        <v>183</v>
      </c>
      <c r="G658" t="s">
        <v>9720</v>
      </c>
      <c r="H658" s="101">
        <v>5.5</v>
      </c>
      <c r="I658" t="s">
        <v>9721</v>
      </c>
      <c r="J658" t="s">
        <v>8883</v>
      </c>
      <c r="K658" t="s">
        <v>9061</v>
      </c>
      <c r="L658" t="s">
        <v>9252</v>
      </c>
      <c r="M658" t="s">
        <v>10187</v>
      </c>
      <c r="N658" s="180">
        <v>46276.408275462964</v>
      </c>
      <c r="O658" t="s">
        <v>10188</v>
      </c>
      <c r="P658" t="s">
        <v>8809</v>
      </c>
      <c r="Q658" t="s">
        <v>9054</v>
      </c>
      <c r="R658" t="s">
        <v>9507</v>
      </c>
    </row>
    <row r="659" spans="1:18" x14ac:dyDescent="0.25">
      <c r="A659" t="s">
        <v>10194</v>
      </c>
      <c r="B659" s="180">
        <v>46276.069444444445</v>
      </c>
      <c r="C659" s="296">
        <v>46276</v>
      </c>
      <c r="D659" s="297">
        <v>6.9444444444444448E-2</v>
      </c>
      <c r="E659">
        <v>338</v>
      </c>
      <c r="F659" t="s">
        <v>195</v>
      </c>
      <c r="G659" t="s">
        <v>9068</v>
      </c>
      <c r="H659" s="101">
        <v>5.8</v>
      </c>
      <c r="I659" t="s">
        <v>9069</v>
      </c>
      <c r="J659" t="s">
        <v>8885</v>
      </c>
      <c r="K659" t="s">
        <v>9061</v>
      </c>
      <c r="L659" t="s">
        <v>9058</v>
      </c>
      <c r="M659" t="s">
        <v>10187</v>
      </c>
      <c r="N659" s="180">
        <v>46276.408275462964</v>
      </c>
      <c r="O659" t="s">
        <v>10188</v>
      </c>
      <c r="P659" t="s">
        <v>8809</v>
      </c>
      <c r="Q659" t="s">
        <v>9054</v>
      </c>
      <c r="R659" t="s">
        <v>9660</v>
      </c>
    </row>
    <row r="660" spans="1:18" x14ac:dyDescent="0.25">
      <c r="A660" t="s">
        <v>10195</v>
      </c>
      <c r="B660" s="180">
        <v>46276.03402777778</v>
      </c>
      <c r="C660" s="296">
        <v>46276</v>
      </c>
      <c r="D660" s="297">
        <v>3.4027777777777775E-2</v>
      </c>
      <c r="E660">
        <v>20151</v>
      </c>
      <c r="F660" t="s">
        <v>119</v>
      </c>
      <c r="G660" t="s">
        <v>9117</v>
      </c>
      <c r="H660" s="101">
        <v>5.5</v>
      </c>
      <c r="I660" t="s">
        <v>9118</v>
      </c>
      <c r="J660" t="s">
        <v>8851</v>
      </c>
      <c r="K660" t="s">
        <v>9057</v>
      </c>
      <c r="L660" t="s">
        <v>9252</v>
      </c>
      <c r="M660" t="s">
        <v>10187</v>
      </c>
      <c r="N660" s="180">
        <v>46276.408275462964</v>
      </c>
      <c r="O660" t="s">
        <v>10188</v>
      </c>
      <c r="P660" t="s">
        <v>8809</v>
      </c>
      <c r="Q660" t="s">
        <v>9054</v>
      </c>
      <c r="R660" t="s">
        <v>9660</v>
      </c>
    </row>
    <row r="661" spans="1:18" x14ac:dyDescent="0.25">
      <c r="A661" t="s">
        <v>10196</v>
      </c>
      <c r="B661" s="180">
        <v>46276.009722222225</v>
      </c>
      <c r="C661" s="296">
        <v>46276</v>
      </c>
      <c r="D661" s="297">
        <v>9.7222222222222224E-3</v>
      </c>
      <c r="E661">
        <v>264</v>
      </c>
      <c r="F661" t="s">
        <v>169</v>
      </c>
      <c r="G661" t="s">
        <v>9315</v>
      </c>
      <c r="H661" s="101">
        <v>6.3</v>
      </c>
      <c r="I661" t="s">
        <v>9316</v>
      </c>
      <c r="J661" t="s">
        <v>8879</v>
      </c>
      <c r="K661" t="s">
        <v>9061</v>
      </c>
      <c r="L661" t="s">
        <v>9058</v>
      </c>
      <c r="M661" t="s">
        <v>10187</v>
      </c>
      <c r="N661" s="180">
        <v>46276.408275462964</v>
      </c>
      <c r="O661" t="s">
        <v>10188</v>
      </c>
      <c r="P661" t="s">
        <v>8809</v>
      </c>
      <c r="Q661" t="s">
        <v>9054</v>
      </c>
      <c r="R661" t="s">
        <v>9660</v>
      </c>
    </row>
    <row r="662" spans="1:18" x14ac:dyDescent="0.25">
      <c r="A662" t="s">
        <v>10197</v>
      </c>
      <c r="B662" s="180">
        <v>46276.005555555559</v>
      </c>
      <c r="C662" s="296">
        <v>46276</v>
      </c>
      <c r="D662" s="297">
        <v>5.5555555555555558E-3</v>
      </c>
      <c r="E662">
        <v>21108</v>
      </c>
      <c r="F662" t="s">
        <v>140</v>
      </c>
      <c r="G662" t="s">
        <v>9079</v>
      </c>
      <c r="H662" s="101">
        <v>5</v>
      </c>
      <c r="I662" t="s">
        <v>9080</v>
      </c>
      <c r="J662" t="s">
        <v>8863</v>
      </c>
      <c r="K662" t="s">
        <v>9057</v>
      </c>
      <c r="L662" t="s">
        <v>9058</v>
      </c>
      <c r="M662" t="s">
        <v>10187</v>
      </c>
      <c r="N662" s="180">
        <v>46276.408275462964</v>
      </c>
      <c r="O662" t="s">
        <v>10188</v>
      </c>
      <c r="P662" t="s">
        <v>8809</v>
      </c>
      <c r="Q662" t="s">
        <v>9054</v>
      </c>
      <c r="R662" t="s">
        <v>9660</v>
      </c>
    </row>
    <row r="663" spans="1:18" x14ac:dyDescent="0.25">
      <c r="A663" t="s">
        <v>10198</v>
      </c>
      <c r="B663" s="180">
        <v>46276.002083333333</v>
      </c>
      <c r="C663" s="296">
        <v>46276</v>
      </c>
      <c r="D663" s="297">
        <v>2.0833333333333333E-3</v>
      </c>
      <c r="E663">
        <v>1248</v>
      </c>
      <c r="F663" t="s">
        <v>103</v>
      </c>
      <c r="G663" t="s">
        <v>9334</v>
      </c>
      <c r="H663" s="101">
        <v>5.8</v>
      </c>
      <c r="I663" t="s">
        <v>9072</v>
      </c>
      <c r="J663" t="s">
        <v>8903</v>
      </c>
      <c r="K663" t="s">
        <v>9061</v>
      </c>
      <c r="L663" t="s">
        <v>9058</v>
      </c>
      <c r="M663" t="s">
        <v>10187</v>
      </c>
      <c r="N663" s="180">
        <v>46276.408275462964</v>
      </c>
      <c r="O663" t="s">
        <v>10188</v>
      </c>
      <c r="P663" t="s">
        <v>8809</v>
      </c>
      <c r="Q663" t="s">
        <v>9054</v>
      </c>
      <c r="R663" t="s">
        <v>9660</v>
      </c>
    </row>
    <row r="664" spans="1:18" x14ac:dyDescent="0.25">
      <c r="A664" t="s">
        <v>10199</v>
      </c>
      <c r="B664" s="180">
        <v>46275.984027777777</v>
      </c>
      <c r="C664" s="296">
        <v>46275</v>
      </c>
      <c r="D664" s="297">
        <v>0.98402777777777772</v>
      </c>
      <c r="E664">
        <v>478</v>
      </c>
      <c r="F664" t="s">
        <v>219</v>
      </c>
      <c r="G664" t="s">
        <v>9097</v>
      </c>
      <c r="H664" s="101">
        <v>6.3</v>
      </c>
      <c r="I664" t="s">
        <v>9098</v>
      </c>
      <c r="J664" t="s">
        <v>8896</v>
      </c>
      <c r="K664" t="s">
        <v>9061</v>
      </c>
      <c r="L664" t="s">
        <v>9058</v>
      </c>
      <c r="M664" t="s">
        <v>10187</v>
      </c>
      <c r="N664" s="180">
        <v>46276.408275462964</v>
      </c>
      <c r="O664" t="s">
        <v>10188</v>
      </c>
      <c r="P664" t="s">
        <v>8809</v>
      </c>
      <c r="Q664" t="s">
        <v>9054</v>
      </c>
      <c r="R664" t="s">
        <v>9660</v>
      </c>
    </row>
    <row r="665" spans="1:18" x14ac:dyDescent="0.25">
      <c r="A665" t="s">
        <v>10200</v>
      </c>
      <c r="B665" s="180">
        <v>46275.943055555559</v>
      </c>
      <c r="C665" s="296">
        <v>46275</v>
      </c>
      <c r="D665" s="297">
        <v>0.94305555555555554</v>
      </c>
      <c r="E665">
        <v>2602</v>
      </c>
      <c r="F665" t="s">
        <v>166</v>
      </c>
      <c r="G665" t="s">
        <v>10201</v>
      </c>
      <c r="H665" s="101">
        <v>5.8</v>
      </c>
      <c r="I665" t="s">
        <v>10202</v>
      </c>
      <c r="J665" t="s">
        <v>10203</v>
      </c>
      <c r="K665" t="s">
        <v>9061</v>
      </c>
      <c r="L665" t="s">
        <v>9058</v>
      </c>
      <c r="M665" t="s">
        <v>10187</v>
      </c>
      <c r="N665" s="180">
        <v>46276.408275462964</v>
      </c>
      <c r="O665" t="s">
        <v>10188</v>
      </c>
      <c r="P665" t="s">
        <v>8809</v>
      </c>
      <c r="Q665" t="s">
        <v>9054</v>
      </c>
      <c r="R665" t="s">
        <v>9660</v>
      </c>
    </row>
    <row r="666" spans="1:18" x14ac:dyDescent="0.25">
      <c r="A666" t="s">
        <v>10204</v>
      </c>
      <c r="B666" s="180">
        <v>46275.541666666664</v>
      </c>
      <c r="C666" s="296">
        <v>46275</v>
      </c>
      <c r="D666" s="297">
        <v>0.54166666666666663</v>
      </c>
      <c r="E666">
        <v>20151</v>
      </c>
      <c r="F666" t="s">
        <v>119</v>
      </c>
      <c r="G666" t="s">
        <v>9117</v>
      </c>
      <c r="H666" s="101">
        <v>5.5</v>
      </c>
      <c r="I666" t="s">
        <v>9118</v>
      </c>
      <c r="J666" t="s">
        <v>8851</v>
      </c>
      <c r="K666" t="s">
        <v>9057</v>
      </c>
      <c r="L666" t="s">
        <v>9058</v>
      </c>
      <c r="M666" t="s">
        <v>10187</v>
      </c>
      <c r="N666" s="180">
        <v>46276.408275462964</v>
      </c>
      <c r="O666" t="s">
        <v>10188</v>
      </c>
      <c r="P666" t="s">
        <v>8809</v>
      </c>
      <c r="Q666" t="s">
        <v>9054</v>
      </c>
      <c r="R666" t="s">
        <v>9660</v>
      </c>
    </row>
    <row r="667" spans="1:18" x14ac:dyDescent="0.25">
      <c r="A667" t="s">
        <v>10205</v>
      </c>
      <c r="B667" s="180">
        <v>46275.481249999997</v>
      </c>
      <c r="C667" s="296">
        <v>46275</v>
      </c>
      <c r="D667" s="297">
        <v>0.48125000000000001</v>
      </c>
      <c r="E667">
        <v>20150</v>
      </c>
      <c r="F667" t="s">
        <v>118</v>
      </c>
      <c r="G667" t="s">
        <v>9073</v>
      </c>
      <c r="H667" s="101">
        <v>5.5</v>
      </c>
      <c r="I667" t="s">
        <v>9074</v>
      </c>
      <c r="J667" t="s">
        <v>8850</v>
      </c>
      <c r="K667" t="s">
        <v>9057</v>
      </c>
      <c r="L667" t="s">
        <v>9058</v>
      </c>
      <c r="M667" t="s">
        <v>10187</v>
      </c>
      <c r="N667" s="180">
        <v>46276.408275462964</v>
      </c>
      <c r="O667" t="s">
        <v>10188</v>
      </c>
      <c r="P667" t="s">
        <v>8809</v>
      </c>
      <c r="Q667" t="s">
        <v>9054</v>
      </c>
      <c r="R667" t="s">
        <v>9660</v>
      </c>
    </row>
    <row r="668" spans="1:18" x14ac:dyDescent="0.25">
      <c r="A668" t="s">
        <v>10206</v>
      </c>
      <c r="B668" s="180">
        <v>46275.479861111111</v>
      </c>
      <c r="C668" s="296">
        <v>46275</v>
      </c>
      <c r="D668" s="297">
        <v>0.47986111111111113</v>
      </c>
      <c r="E668">
        <v>819</v>
      </c>
      <c r="F668" t="s">
        <v>230</v>
      </c>
      <c r="G668" t="s">
        <v>9690</v>
      </c>
      <c r="H668" s="101">
        <v>6.5</v>
      </c>
      <c r="I668" t="s">
        <v>9691</v>
      </c>
      <c r="J668" t="s">
        <v>8926</v>
      </c>
      <c r="K668" t="s">
        <v>9061</v>
      </c>
      <c r="L668" t="s">
        <v>9252</v>
      </c>
      <c r="M668" t="s">
        <v>10187</v>
      </c>
      <c r="N668" s="180">
        <v>46276.408275462964</v>
      </c>
      <c r="O668" t="s">
        <v>10188</v>
      </c>
      <c r="P668" t="s">
        <v>8809</v>
      </c>
      <c r="Q668" t="s">
        <v>9054</v>
      </c>
      <c r="R668" t="s">
        <v>9660</v>
      </c>
    </row>
    <row r="669" spans="1:18" x14ac:dyDescent="0.25">
      <c r="A669" t="s">
        <v>10207</v>
      </c>
      <c r="B669" s="180">
        <v>46275.479861111111</v>
      </c>
      <c r="C669" s="296">
        <v>46275</v>
      </c>
      <c r="D669" s="297">
        <v>0.47986111111111113</v>
      </c>
      <c r="E669">
        <v>819</v>
      </c>
      <c r="F669" t="s">
        <v>230</v>
      </c>
      <c r="G669" t="s">
        <v>9690</v>
      </c>
      <c r="H669" s="101">
        <v>6.5</v>
      </c>
      <c r="I669" t="s">
        <v>9691</v>
      </c>
      <c r="J669" t="s">
        <v>8926</v>
      </c>
      <c r="K669" t="s">
        <v>9061</v>
      </c>
      <c r="L669" t="s">
        <v>9252</v>
      </c>
      <c r="M669" t="s">
        <v>10187</v>
      </c>
      <c r="N669" s="180">
        <v>46276.408275462964</v>
      </c>
      <c r="O669" t="s">
        <v>10188</v>
      </c>
      <c r="P669" t="s">
        <v>8809</v>
      </c>
      <c r="Q669" t="s">
        <v>9054</v>
      </c>
      <c r="R669" t="s">
        <v>9507</v>
      </c>
    </row>
    <row r="670" spans="1:18" x14ac:dyDescent="0.25">
      <c r="A670" t="s">
        <v>10208</v>
      </c>
      <c r="B670" s="180">
        <v>46275.462500000001</v>
      </c>
      <c r="C670" s="296">
        <v>46275</v>
      </c>
      <c r="D670" s="297">
        <v>0.46250000000000002</v>
      </c>
      <c r="E670">
        <v>20146</v>
      </c>
      <c r="F670" t="s">
        <v>116</v>
      </c>
      <c r="G670" t="s">
        <v>9055</v>
      </c>
      <c r="H670" s="101">
        <v>5.5</v>
      </c>
      <c r="I670" t="s">
        <v>9056</v>
      </c>
      <c r="J670" t="s">
        <v>8848</v>
      </c>
      <c r="K670" t="s">
        <v>9057</v>
      </c>
      <c r="L670" t="s">
        <v>9252</v>
      </c>
      <c r="M670" t="s">
        <v>10187</v>
      </c>
      <c r="N670" s="180">
        <v>46276.408275462964</v>
      </c>
      <c r="O670" t="s">
        <v>10188</v>
      </c>
      <c r="P670" t="s">
        <v>8809</v>
      </c>
      <c r="Q670" t="s">
        <v>9054</v>
      </c>
      <c r="R670" t="s">
        <v>9660</v>
      </c>
    </row>
    <row r="671" spans="1:18" x14ac:dyDescent="0.25">
      <c r="A671" t="s">
        <v>10219</v>
      </c>
      <c r="B671" s="180">
        <v>46278.438194444447</v>
      </c>
      <c r="C671" s="296">
        <v>46278</v>
      </c>
      <c r="D671" s="297">
        <v>0.43819444444444444</v>
      </c>
      <c r="E671">
        <v>201</v>
      </c>
      <c r="F671" t="s">
        <v>115</v>
      </c>
      <c r="G671" t="s">
        <v>9089</v>
      </c>
      <c r="H671" s="101">
        <v>5.8</v>
      </c>
      <c r="I671" t="s">
        <v>9090</v>
      </c>
      <c r="J671" t="s">
        <v>8847</v>
      </c>
      <c r="K671" t="s">
        <v>9061</v>
      </c>
      <c r="L671" t="s">
        <v>9252</v>
      </c>
      <c r="M671" t="s">
        <v>10220</v>
      </c>
      <c r="N671" s="180">
        <v>46278.552361111113</v>
      </c>
      <c r="O671" t="s">
        <v>10221</v>
      </c>
      <c r="P671" t="s">
        <v>8809</v>
      </c>
      <c r="Q671" t="s">
        <v>9054</v>
      </c>
      <c r="R671" t="s">
        <v>9660</v>
      </c>
    </row>
    <row r="672" spans="1:18" x14ac:dyDescent="0.25">
      <c r="A672" t="s">
        <v>10222</v>
      </c>
      <c r="B672" s="180">
        <v>46278.365277777775</v>
      </c>
      <c r="C672" s="296">
        <v>46278</v>
      </c>
      <c r="D672" s="297">
        <v>0.36527777777777776</v>
      </c>
      <c r="E672">
        <v>20148</v>
      </c>
      <c r="F672" t="s">
        <v>117</v>
      </c>
      <c r="G672" t="s">
        <v>9724</v>
      </c>
      <c r="H672" s="101">
        <v>5.5</v>
      </c>
      <c r="I672" t="s">
        <v>9725</v>
      </c>
      <c r="J672" t="s">
        <v>8849</v>
      </c>
      <c r="K672" t="s">
        <v>9057</v>
      </c>
      <c r="L672" t="s">
        <v>9252</v>
      </c>
      <c r="M672" t="s">
        <v>10220</v>
      </c>
      <c r="N672" s="180">
        <v>46278.552361111113</v>
      </c>
      <c r="O672" t="s">
        <v>10221</v>
      </c>
      <c r="P672" t="s">
        <v>8809</v>
      </c>
      <c r="Q672" t="s">
        <v>9054</v>
      </c>
      <c r="R672" t="s">
        <v>9660</v>
      </c>
    </row>
    <row r="673" spans="1:18" x14ac:dyDescent="0.25">
      <c r="A673" t="s">
        <v>10223</v>
      </c>
      <c r="B673" s="180">
        <v>46278.364583333336</v>
      </c>
      <c r="C673" s="296">
        <v>46278</v>
      </c>
      <c r="D673" s="297">
        <v>0.36458333333333331</v>
      </c>
      <c r="E673">
        <v>2981</v>
      </c>
      <c r="F673" t="s">
        <v>183</v>
      </c>
      <c r="G673" t="s">
        <v>9720</v>
      </c>
      <c r="H673" s="101">
        <v>5.5</v>
      </c>
      <c r="I673" t="s">
        <v>9721</v>
      </c>
      <c r="J673" t="s">
        <v>8883</v>
      </c>
      <c r="K673" t="s">
        <v>9061</v>
      </c>
      <c r="L673" t="s">
        <v>9252</v>
      </c>
      <c r="M673" t="s">
        <v>10220</v>
      </c>
      <c r="N673" s="180">
        <v>46278.552361111113</v>
      </c>
      <c r="O673" t="s">
        <v>10221</v>
      </c>
      <c r="P673" t="s">
        <v>8809</v>
      </c>
      <c r="Q673" t="s">
        <v>9054</v>
      </c>
      <c r="R673" t="s">
        <v>9660</v>
      </c>
    </row>
    <row r="674" spans="1:18" x14ac:dyDescent="0.25">
      <c r="A674" t="s">
        <v>10224</v>
      </c>
      <c r="B674" s="180">
        <v>46278.364583333336</v>
      </c>
      <c r="C674" s="296">
        <v>46278</v>
      </c>
      <c r="D674" s="297">
        <v>0.36458333333333331</v>
      </c>
      <c r="E674">
        <v>2981</v>
      </c>
      <c r="F674" t="s">
        <v>183</v>
      </c>
      <c r="G674" t="s">
        <v>9720</v>
      </c>
      <c r="H674" s="101">
        <v>5.5</v>
      </c>
      <c r="I674" t="s">
        <v>9721</v>
      </c>
      <c r="J674" t="s">
        <v>8883</v>
      </c>
      <c r="K674" t="s">
        <v>9061</v>
      </c>
      <c r="L674" t="s">
        <v>9252</v>
      </c>
      <c r="M674" t="s">
        <v>10220</v>
      </c>
      <c r="N674" s="180">
        <v>46278.552361111113</v>
      </c>
      <c r="O674" t="s">
        <v>10221</v>
      </c>
      <c r="P674" t="s">
        <v>8809</v>
      </c>
      <c r="Q674" t="s">
        <v>9054</v>
      </c>
      <c r="R674" t="s">
        <v>9507</v>
      </c>
    </row>
    <row r="675" spans="1:18" x14ac:dyDescent="0.25">
      <c r="A675" t="s">
        <v>10225</v>
      </c>
      <c r="B675" s="180">
        <v>46278.296527777777</v>
      </c>
      <c r="C675" s="296">
        <v>46278</v>
      </c>
      <c r="D675" s="297">
        <v>0.29652777777777778</v>
      </c>
      <c r="E675">
        <v>3907</v>
      </c>
      <c r="F675" t="s">
        <v>214</v>
      </c>
      <c r="G675" t="s">
        <v>9750</v>
      </c>
      <c r="H675" s="101">
        <v>5.8</v>
      </c>
      <c r="I675" t="s">
        <v>9751</v>
      </c>
      <c r="J675" t="s">
        <v>8893</v>
      </c>
      <c r="K675" t="s">
        <v>9061</v>
      </c>
      <c r="L675" t="s">
        <v>9058</v>
      </c>
      <c r="M675" t="s">
        <v>10220</v>
      </c>
      <c r="N675" s="180">
        <v>46278.552361111113</v>
      </c>
      <c r="O675" t="s">
        <v>10221</v>
      </c>
      <c r="P675" t="s">
        <v>8809</v>
      </c>
      <c r="Q675" t="s">
        <v>9054</v>
      </c>
      <c r="R675" t="s">
        <v>9660</v>
      </c>
    </row>
    <row r="676" spans="1:18" x14ac:dyDescent="0.25">
      <c r="A676" t="s">
        <v>10226</v>
      </c>
      <c r="B676" s="180">
        <v>46278.129166666666</v>
      </c>
      <c r="C676" s="296">
        <v>46278</v>
      </c>
      <c r="D676" s="297">
        <v>0.12916666666666668</v>
      </c>
      <c r="E676">
        <v>1634</v>
      </c>
      <c r="F676" t="s">
        <v>106</v>
      </c>
      <c r="G676" t="s">
        <v>9132</v>
      </c>
      <c r="H676" s="101">
        <v>5.2</v>
      </c>
      <c r="I676" t="s">
        <v>9133</v>
      </c>
      <c r="J676" t="s">
        <v>8839</v>
      </c>
      <c r="K676" t="s">
        <v>9061</v>
      </c>
      <c r="L676" t="s">
        <v>9058</v>
      </c>
      <c r="M676" t="s">
        <v>10220</v>
      </c>
      <c r="N676" s="180">
        <v>46278.552361111113</v>
      </c>
      <c r="O676" t="s">
        <v>10221</v>
      </c>
      <c r="P676" t="s">
        <v>8809</v>
      </c>
      <c r="Q676" t="s">
        <v>9054</v>
      </c>
      <c r="R676" t="s">
        <v>9660</v>
      </c>
    </row>
    <row r="677" spans="1:18" x14ac:dyDescent="0.25">
      <c r="A677" t="s">
        <v>10227</v>
      </c>
      <c r="B677" s="180">
        <v>46278.09375</v>
      </c>
      <c r="C677" s="296">
        <v>46278</v>
      </c>
      <c r="D677" s="297">
        <v>9.375E-2</v>
      </c>
      <c r="E677">
        <v>1784</v>
      </c>
      <c r="F677" t="s">
        <v>111</v>
      </c>
      <c r="G677" t="s">
        <v>9085</v>
      </c>
      <c r="H677" s="101">
        <v>5.8</v>
      </c>
      <c r="I677" t="s">
        <v>9086</v>
      </c>
      <c r="J677" t="s">
        <v>8844</v>
      </c>
      <c r="K677" t="s">
        <v>9061</v>
      </c>
      <c r="L677" t="s">
        <v>9252</v>
      </c>
      <c r="M677" t="s">
        <v>10220</v>
      </c>
      <c r="N677" s="180">
        <v>46278.552361111113</v>
      </c>
      <c r="O677" t="s">
        <v>10221</v>
      </c>
      <c r="P677" t="s">
        <v>8809</v>
      </c>
      <c r="Q677" t="s">
        <v>9054</v>
      </c>
      <c r="R677" t="s">
        <v>9660</v>
      </c>
    </row>
    <row r="678" spans="1:18" x14ac:dyDescent="0.25">
      <c r="A678" t="s">
        <v>10228</v>
      </c>
      <c r="B678" s="180">
        <v>46278.074999999997</v>
      </c>
      <c r="C678" s="296">
        <v>46278</v>
      </c>
      <c r="D678" s="297">
        <v>7.4999999999999997E-2</v>
      </c>
      <c r="E678">
        <v>632</v>
      </c>
      <c r="F678" t="s">
        <v>226</v>
      </c>
      <c r="G678" t="s">
        <v>9278</v>
      </c>
      <c r="H678" s="101">
        <v>5.8</v>
      </c>
      <c r="I678" t="s">
        <v>9279</v>
      </c>
      <c r="J678" t="s">
        <v>8928</v>
      </c>
      <c r="K678" t="s">
        <v>9061</v>
      </c>
      <c r="L678" t="s">
        <v>9058</v>
      </c>
      <c r="M678" t="s">
        <v>10220</v>
      </c>
      <c r="N678" s="180">
        <v>46278.552361111113</v>
      </c>
      <c r="O678" t="s">
        <v>10221</v>
      </c>
      <c r="P678" t="s">
        <v>8809</v>
      </c>
      <c r="Q678" t="s">
        <v>9054</v>
      </c>
      <c r="R678" t="s">
        <v>9660</v>
      </c>
    </row>
    <row r="679" spans="1:18" x14ac:dyDescent="0.25">
      <c r="A679" t="s">
        <v>10229</v>
      </c>
      <c r="B679" s="180">
        <v>46278.034722222219</v>
      </c>
      <c r="C679" s="296">
        <v>46278</v>
      </c>
      <c r="D679" s="297">
        <v>3.4722222222222224E-2</v>
      </c>
      <c r="E679">
        <v>396</v>
      </c>
      <c r="F679" t="s">
        <v>216</v>
      </c>
      <c r="G679" t="s">
        <v>9083</v>
      </c>
      <c r="H679" s="101">
        <v>6.3</v>
      </c>
      <c r="I679" t="s">
        <v>9084</v>
      </c>
      <c r="J679" t="s">
        <v>8895</v>
      </c>
      <c r="K679" t="s">
        <v>9061</v>
      </c>
      <c r="L679" t="s">
        <v>9058</v>
      </c>
      <c r="M679" t="s">
        <v>10220</v>
      </c>
      <c r="N679" s="180">
        <v>46278.552361111113</v>
      </c>
      <c r="O679" t="s">
        <v>10221</v>
      </c>
      <c r="P679" t="s">
        <v>8809</v>
      </c>
      <c r="Q679" t="s">
        <v>9054</v>
      </c>
      <c r="R679" t="s">
        <v>9660</v>
      </c>
    </row>
    <row r="680" spans="1:18" x14ac:dyDescent="0.25">
      <c r="A680" t="s">
        <v>10230</v>
      </c>
      <c r="B680" s="180">
        <v>46278.034722222219</v>
      </c>
      <c r="C680" s="296">
        <v>46278</v>
      </c>
      <c r="D680" s="297">
        <v>3.4722222222222224E-2</v>
      </c>
      <c r="E680">
        <v>396</v>
      </c>
      <c r="F680" t="s">
        <v>216</v>
      </c>
      <c r="G680" t="s">
        <v>9083</v>
      </c>
      <c r="H680" s="101">
        <v>6.3</v>
      </c>
      <c r="I680" t="s">
        <v>9084</v>
      </c>
      <c r="J680" t="s">
        <v>8895</v>
      </c>
      <c r="K680" t="s">
        <v>9061</v>
      </c>
      <c r="L680" t="s">
        <v>9058</v>
      </c>
      <c r="M680" t="s">
        <v>10220</v>
      </c>
      <c r="N680" s="180">
        <v>46278.552361111113</v>
      </c>
      <c r="O680" t="s">
        <v>10221</v>
      </c>
      <c r="P680" t="s">
        <v>8809</v>
      </c>
      <c r="Q680" t="s">
        <v>9054</v>
      </c>
      <c r="R680" t="s">
        <v>9507</v>
      </c>
    </row>
    <row r="681" spans="1:18" x14ac:dyDescent="0.25">
      <c r="A681" t="s">
        <v>10231</v>
      </c>
      <c r="B681" s="180">
        <v>46278.034722222219</v>
      </c>
      <c r="C681" s="296">
        <v>46278</v>
      </c>
      <c r="D681" s="297">
        <v>3.4722222222222224E-2</v>
      </c>
      <c r="E681">
        <v>396</v>
      </c>
      <c r="F681" t="s">
        <v>216</v>
      </c>
      <c r="G681" t="s">
        <v>9083</v>
      </c>
      <c r="H681" s="101">
        <v>6.3</v>
      </c>
      <c r="I681" t="s">
        <v>9084</v>
      </c>
      <c r="J681" t="s">
        <v>8895</v>
      </c>
      <c r="K681" t="s">
        <v>9061</v>
      </c>
      <c r="L681" t="s">
        <v>9058</v>
      </c>
      <c r="M681" t="s">
        <v>10220</v>
      </c>
      <c r="N681" s="180">
        <v>46278.552361111113</v>
      </c>
      <c r="O681" t="s">
        <v>10221</v>
      </c>
      <c r="P681" t="s">
        <v>8809</v>
      </c>
      <c r="Q681" t="s">
        <v>9054</v>
      </c>
      <c r="R681" t="s">
        <v>9515</v>
      </c>
    </row>
    <row r="682" spans="1:18" x14ac:dyDescent="0.25">
      <c r="A682" t="s">
        <v>10232</v>
      </c>
      <c r="B682" s="180">
        <v>46278.020833333336</v>
      </c>
      <c r="C682" s="296">
        <v>46278</v>
      </c>
      <c r="D682" s="297">
        <v>2.0833333333333332E-2</v>
      </c>
      <c r="E682">
        <v>20151</v>
      </c>
      <c r="F682" t="s">
        <v>119</v>
      </c>
      <c r="G682" t="s">
        <v>9117</v>
      </c>
      <c r="H682" s="101">
        <v>5.5</v>
      </c>
      <c r="I682" t="s">
        <v>9118</v>
      </c>
      <c r="J682" t="s">
        <v>8851</v>
      </c>
      <c r="K682" t="s">
        <v>9057</v>
      </c>
      <c r="L682" t="s">
        <v>9058</v>
      </c>
      <c r="M682" t="s">
        <v>10220</v>
      </c>
      <c r="N682" s="180">
        <v>46278.552361111113</v>
      </c>
      <c r="O682" t="s">
        <v>10221</v>
      </c>
      <c r="P682" t="s">
        <v>8809</v>
      </c>
      <c r="Q682" t="s">
        <v>9054</v>
      </c>
      <c r="R682" t="s">
        <v>9660</v>
      </c>
    </row>
    <row r="683" spans="1:18" x14ac:dyDescent="0.25">
      <c r="A683" t="s">
        <v>10233</v>
      </c>
      <c r="B683" s="180">
        <v>46278.004861111112</v>
      </c>
      <c r="C683" s="296">
        <v>46278</v>
      </c>
      <c r="D683" s="297">
        <v>4.8611111111111112E-3</v>
      </c>
      <c r="E683">
        <v>9</v>
      </c>
      <c r="F683" t="s">
        <v>231</v>
      </c>
      <c r="G683" t="s">
        <v>9064</v>
      </c>
      <c r="H683" s="101">
        <v>6.8</v>
      </c>
      <c r="I683" t="s">
        <v>9065</v>
      </c>
      <c r="J683" t="s">
        <v>8899</v>
      </c>
      <c r="K683" t="s">
        <v>9061</v>
      </c>
      <c r="L683" t="s">
        <v>9252</v>
      </c>
      <c r="M683" t="s">
        <v>10220</v>
      </c>
      <c r="N683" s="180">
        <v>46278.552361111113</v>
      </c>
      <c r="O683" t="s">
        <v>10221</v>
      </c>
      <c r="P683" t="s">
        <v>8809</v>
      </c>
      <c r="Q683" t="s">
        <v>9054</v>
      </c>
      <c r="R683" t="s">
        <v>9660</v>
      </c>
    </row>
    <row r="684" spans="1:18" x14ac:dyDescent="0.25">
      <c r="A684" t="s">
        <v>10234</v>
      </c>
      <c r="B684" s="180">
        <v>46277.984027777777</v>
      </c>
      <c r="C684" s="296">
        <v>46277</v>
      </c>
      <c r="D684" s="297">
        <v>0.98402777777777772</v>
      </c>
      <c r="E684">
        <v>20148</v>
      </c>
      <c r="F684" t="s">
        <v>117</v>
      </c>
      <c r="G684" t="s">
        <v>9724</v>
      </c>
      <c r="H684" s="101">
        <v>5.5</v>
      </c>
      <c r="I684" t="s">
        <v>9725</v>
      </c>
      <c r="J684" t="s">
        <v>8849</v>
      </c>
      <c r="K684" t="s">
        <v>9057</v>
      </c>
      <c r="L684" t="s">
        <v>9058</v>
      </c>
      <c r="M684" t="s">
        <v>10220</v>
      </c>
      <c r="N684" s="180">
        <v>46278.552361111113</v>
      </c>
      <c r="O684" t="s">
        <v>10221</v>
      </c>
      <c r="P684" t="s">
        <v>8809</v>
      </c>
      <c r="Q684" t="s">
        <v>9054</v>
      </c>
      <c r="R684" t="s">
        <v>9660</v>
      </c>
    </row>
    <row r="685" spans="1:18" x14ac:dyDescent="0.25">
      <c r="A685" t="s">
        <v>10235</v>
      </c>
      <c r="B685" s="180">
        <v>46277.917361111111</v>
      </c>
      <c r="C685" s="296">
        <v>46277</v>
      </c>
      <c r="D685" s="297">
        <v>0.91736111111111107</v>
      </c>
      <c r="E685">
        <v>338</v>
      </c>
      <c r="F685" t="s">
        <v>195</v>
      </c>
      <c r="G685" t="s">
        <v>9068</v>
      </c>
      <c r="H685" s="101">
        <v>5.8</v>
      </c>
      <c r="I685" t="s">
        <v>9069</v>
      </c>
      <c r="J685" t="s">
        <v>8885</v>
      </c>
      <c r="K685" t="s">
        <v>9061</v>
      </c>
      <c r="L685" t="s">
        <v>9058</v>
      </c>
      <c r="M685" t="s">
        <v>10220</v>
      </c>
      <c r="N685" s="180">
        <v>46278.552361111113</v>
      </c>
      <c r="O685" t="s">
        <v>10221</v>
      </c>
      <c r="P685" t="s">
        <v>8809</v>
      </c>
      <c r="Q685" t="s">
        <v>9054</v>
      </c>
      <c r="R685" t="s">
        <v>9660</v>
      </c>
    </row>
    <row r="686" spans="1:18" x14ac:dyDescent="0.25">
      <c r="A686" t="s">
        <v>10236</v>
      </c>
      <c r="B686" s="180">
        <v>46277.910416666666</v>
      </c>
      <c r="C686" s="296">
        <v>46277</v>
      </c>
      <c r="D686" s="297">
        <v>0.91041666666666665</v>
      </c>
      <c r="E686">
        <v>20152</v>
      </c>
      <c r="F686" t="s">
        <v>120</v>
      </c>
      <c r="G686" t="s">
        <v>9360</v>
      </c>
      <c r="H686" s="101">
        <v>5.5</v>
      </c>
      <c r="I686" t="s">
        <v>9361</v>
      </c>
      <c r="J686" t="s">
        <v>8852</v>
      </c>
      <c r="K686" t="s">
        <v>9057</v>
      </c>
      <c r="L686" t="s">
        <v>9252</v>
      </c>
      <c r="M686" t="s">
        <v>10220</v>
      </c>
      <c r="N686" s="180">
        <v>46278.552361111113</v>
      </c>
      <c r="O686" t="s">
        <v>10221</v>
      </c>
      <c r="P686" t="s">
        <v>8809</v>
      </c>
      <c r="Q686" t="s">
        <v>9054</v>
      </c>
      <c r="R686" t="s">
        <v>9660</v>
      </c>
    </row>
    <row r="687" spans="1:18" x14ac:dyDescent="0.25">
      <c r="A687" t="s">
        <v>10237</v>
      </c>
      <c r="B687" s="180">
        <v>46277.763194444444</v>
      </c>
      <c r="C687" s="296">
        <v>46277</v>
      </c>
      <c r="D687" s="297">
        <v>0.7631944444444444</v>
      </c>
      <c r="E687">
        <v>1784</v>
      </c>
      <c r="F687" t="s">
        <v>111</v>
      </c>
      <c r="G687" t="s">
        <v>9085</v>
      </c>
      <c r="H687" s="101">
        <v>5.8</v>
      </c>
      <c r="I687" t="s">
        <v>9086</v>
      </c>
      <c r="J687" t="s">
        <v>8844</v>
      </c>
      <c r="K687" t="s">
        <v>9061</v>
      </c>
      <c r="L687" t="s">
        <v>9058</v>
      </c>
      <c r="M687" t="s">
        <v>10220</v>
      </c>
      <c r="N687" s="180">
        <v>46278.552361111113</v>
      </c>
      <c r="O687" t="s">
        <v>10221</v>
      </c>
      <c r="P687" t="s">
        <v>8809</v>
      </c>
      <c r="Q687" t="s">
        <v>9054</v>
      </c>
      <c r="R687" t="s">
        <v>9660</v>
      </c>
    </row>
    <row r="688" spans="1:18" x14ac:dyDescent="0.25">
      <c r="A688" t="s">
        <v>10238</v>
      </c>
      <c r="B688" s="180">
        <v>46277.760416666664</v>
      </c>
      <c r="C688" s="296">
        <v>46277</v>
      </c>
      <c r="D688" s="297">
        <v>0.76041666666666663</v>
      </c>
      <c r="E688">
        <v>478</v>
      </c>
      <c r="F688" t="s">
        <v>219</v>
      </c>
      <c r="G688" t="s">
        <v>9097</v>
      </c>
      <c r="H688" s="101">
        <v>6.3</v>
      </c>
      <c r="I688" t="s">
        <v>9098</v>
      </c>
      <c r="J688" t="s">
        <v>8896</v>
      </c>
      <c r="K688" t="s">
        <v>9061</v>
      </c>
      <c r="L688" t="s">
        <v>9252</v>
      </c>
      <c r="M688" t="s">
        <v>10220</v>
      </c>
      <c r="N688" s="180">
        <v>46278.552361111113</v>
      </c>
      <c r="O688" t="s">
        <v>10221</v>
      </c>
      <c r="P688" t="s">
        <v>8809</v>
      </c>
      <c r="Q688" t="s">
        <v>9054</v>
      </c>
      <c r="R688" t="s">
        <v>9660</v>
      </c>
    </row>
    <row r="689" spans="1:18" x14ac:dyDescent="0.25">
      <c r="A689" t="s">
        <v>10239</v>
      </c>
      <c r="B689" s="180">
        <v>46277.613194444442</v>
      </c>
      <c r="C689" s="296">
        <v>46277</v>
      </c>
      <c r="D689" s="297">
        <v>0.61319444444444449</v>
      </c>
      <c r="E689">
        <v>20041</v>
      </c>
      <c r="F689" t="s">
        <v>114</v>
      </c>
      <c r="G689" t="s">
        <v>2720</v>
      </c>
      <c r="H689" s="101">
        <v>5.5</v>
      </c>
      <c r="I689" t="s">
        <v>9101</v>
      </c>
      <c r="J689" t="s">
        <v>8846</v>
      </c>
      <c r="K689" t="s">
        <v>9061</v>
      </c>
      <c r="L689" t="s">
        <v>9058</v>
      </c>
      <c r="M689" t="s">
        <v>10220</v>
      </c>
      <c r="N689" s="180">
        <v>46278.552361111113</v>
      </c>
      <c r="O689" t="s">
        <v>10221</v>
      </c>
      <c r="P689" t="s">
        <v>8809</v>
      </c>
      <c r="Q689" t="s">
        <v>9054</v>
      </c>
      <c r="R689" t="s">
        <v>9660</v>
      </c>
    </row>
    <row r="690" spans="1:18" x14ac:dyDescent="0.25">
      <c r="A690" t="s">
        <v>10240</v>
      </c>
      <c r="B690" s="180">
        <v>46277.604166666664</v>
      </c>
      <c r="C690" s="296">
        <v>46277</v>
      </c>
      <c r="D690" s="297">
        <v>0.60416666666666663</v>
      </c>
      <c r="E690">
        <v>20154</v>
      </c>
      <c r="F690" t="s">
        <v>122</v>
      </c>
      <c r="G690" t="s">
        <v>9062</v>
      </c>
      <c r="H690" s="101">
        <v>5.5</v>
      </c>
      <c r="I690" t="s">
        <v>9063</v>
      </c>
      <c r="J690" t="s">
        <v>8854</v>
      </c>
      <c r="K690" t="s">
        <v>9057</v>
      </c>
      <c r="L690" t="s">
        <v>9058</v>
      </c>
      <c r="M690" t="s">
        <v>10220</v>
      </c>
      <c r="N690" s="180">
        <v>46278.552361111113</v>
      </c>
      <c r="O690" t="s">
        <v>10221</v>
      </c>
      <c r="P690" t="s">
        <v>8809</v>
      </c>
      <c r="Q690" t="s">
        <v>9054</v>
      </c>
      <c r="R690" t="s">
        <v>9660</v>
      </c>
    </row>
    <row r="691" spans="1:18" x14ac:dyDescent="0.25">
      <c r="A691" t="s">
        <v>10241</v>
      </c>
      <c r="B691" s="180">
        <v>46277.542361111111</v>
      </c>
      <c r="C691" s="296">
        <v>46277</v>
      </c>
      <c r="D691" s="297">
        <v>0.54236111111111107</v>
      </c>
      <c r="E691">
        <v>819</v>
      </c>
      <c r="F691" t="s">
        <v>230</v>
      </c>
      <c r="G691" t="s">
        <v>9690</v>
      </c>
      <c r="H691" s="101">
        <v>6.5</v>
      </c>
      <c r="I691" t="s">
        <v>9691</v>
      </c>
      <c r="J691" t="s">
        <v>8926</v>
      </c>
      <c r="K691" t="s">
        <v>9061</v>
      </c>
      <c r="L691" t="s">
        <v>9252</v>
      </c>
      <c r="M691" t="s">
        <v>10220</v>
      </c>
      <c r="N691" s="180">
        <v>46278.552361111113</v>
      </c>
      <c r="O691" t="s">
        <v>10221</v>
      </c>
      <c r="P691" t="s">
        <v>8809</v>
      </c>
      <c r="Q691" t="s">
        <v>9054</v>
      </c>
      <c r="R691" t="s">
        <v>9660</v>
      </c>
    </row>
    <row r="692" spans="1:18" x14ac:dyDescent="0.25">
      <c r="A692" t="s">
        <v>10242</v>
      </c>
      <c r="B692" s="180">
        <v>46277.542361111111</v>
      </c>
      <c r="C692" s="296">
        <v>46277</v>
      </c>
      <c r="D692" s="297">
        <v>0.54236111111111107</v>
      </c>
      <c r="E692">
        <v>819</v>
      </c>
      <c r="F692" t="s">
        <v>230</v>
      </c>
      <c r="G692" t="s">
        <v>9690</v>
      </c>
      <c r="H692" s="101">
        <v>6.5</v>
      </c>
      <c r="I692" t="s">
        <v>9691</v>
      </c>
      <c r="J692" t="s">
        <v>8926</v>
      </c>
      <c r="K692" t="s">
        <v>9061</v>
      </c>
      <c r="L692" t="s">
        <v>9252</v>
      </c>
      <c r="M692" t="s">
        <v>10220</v>
      </c>
      <c r="N692" s="180">
        <v>46278.552361111113</v>
      </c>
      <c r="O692" t="s">
        <v>10221</v>
      </c>
      <c r="P692" t="s">
        <v>8809</v>
      </c>
      <c r="Q692" t="s">
        <v>9054</v>
      </c>
      <c r="R692" t="s">
        <v>9507</v>
      </c>
    </row>
    <row r="693" spans="1:18" x14ac:dyDescent="0.25">
      <c r="A693" t="s">
        <v>10243</v>
      </c>
      <c r="B693" s="180">
        <v>46277.53125</v>
      </c>
      <c r="C693" s="296">
        <v>46277</v>
      </c>
      <c r="D693" s="297">
        <v>0.53125</v>
      </c>
      <c r="E693">
        <v>536</v>
      </c>
      <c r="F693" t="s">
        <v>220</v>
      </c>
      <c r="G693" t="s">
        <v>9341</v>
      </c>
      <c r="H693" s="101">
        <v>5.5</v>
      </c>
      <c r="I693" t="s">
        <v>9342</v>
      </c>
      <c r="J693" t="s">
        <v>8930</v>
      </c>
      <c r="K693" t="s">
        <v>9061</v>
      </c>
      <c r="L693" t="s">
        <v>9058</v>
      </c>
      <c r="M693" t="s">
        <v>10220</v>
      </c>
      <c r="N693" s="180">
        <v>46278.552361111113</v>
      </c>
      <c r="O693" t="s">
        <v>10221</v>
      </c>
      <c r="P693" t="s">
        <v>8809</v>
      </c>
      <c r="Q693" t="s">
        <v>9054</v>
      </c>
      <c r="R693" t="s">
        <v>9660</v>
      </c>
    </row>
    <row r="694" spans="1:18" x14ac:dyDescent="0.25">
      <c r="A694" t="s">
        <v>10244</v>
      </c>
      <c r="B694" s="180">
        <v>46277.431250000001</v>
      </c>
      <c r="C694" s="296">
        <v>46277</v>
      </c>
      <c r="D694" s="297">
        <v>0.43125000000000002</v>
      </c>
      <c r="E694">
        <v>20150</v>
      </c>
      <c r="F694" t="s">
        <v>118</v>
      </c>
      <c r="G694" t="s">
        <v>9073</v>
      </c>
      <c r="H694" s="101">
        <v>5.5</v>
      </c>
      <c r="I694" t="s">
        <v>9074</v>
      </c>
      <c r="J694" t="s">
        <v>8850</v>
      </c>
      <c r="K694" t="s">
        <v>9057</v>
      </c>
      <c r="L694" t="s">
        <v>9268</v>
      </c>
      <c r="M694" t="s">
        <v>10220</v>
      </c>
      <c r="N694" s="180">
        <v>46278.552361111113</v>
      </c>
      <c r="O694" t="s">
        <v>10221</v>
      </c>
      <c r="P694" t="s">
        <v>8809</v>
      </c>
      <c r="Q694" t="s">
        <v>9054</v>
      </c>
      <c r="R694" t="s">
        <v>9660</v>
      </c>
    </row>
    <row r="695" spans="1:18" x14ac:dyDescent="0.25">
      <c r="A695" t="s">
        <v>10245</v>
      </c>
      <c r="B695" s="180">
        <v>46277.431250000001</v>
      </c>
      <c r="C695" s="296">
        <v>46277</v>
      </c>
      <c r="D695" s="297">
        <v>0.43125000000000002</v>
      </c>
      <c r="E695">
        <v>20150</v>
      </c>
      <c r="F695" t="s">
        <v>118</v>
      </c>
      <c r="G695" t="s">
        <v>9073</v>
      </c>
      <c r="H695" s="101">
        <v>5.5</v>
      </c>
      <c r="I695" t="s">
        <v>9074</v>
      </c>
      <c r="J695" t="s">
        <v>8850</v>
      </c>
      <c r="K695" t="s">
        <v>9057</v>
      </c>
      <c r="L695" t="s">
        <v>9268</v>
      </c>
      <c r="M695" t="s">
        <v>10220</v>
      </c>
      <c r="N695" s="180">
        <v>46278.552361111113</v>
      </c>
      <c r="O695" t="s">
        <v>10221</v>
      </c>
      <c r="P695" t="s">
        <v>8809</v>
      </c>
      <c r="Q695" t="s">
        <v>9054</v>
      </c>
      <c r="R695" t="s">
        <v>9507</v>
      </c>
    </row>
    <row r="696" spans="1:18" x14ac:dyDescent="0.25">
      <c r="A696" t="s">
        <v>10246</v>
      </c>
      <c r="B696" s="180">
        <v>46277.074999999997</v>
      </c>
      <c r="C696" s="296">
        <v>46277</v>
      </c>
      <c r="D696" s="297">
        <v>7.4999999999999997E-2</v>
      </c>
      <c r="E696">
        <v>618</v>
      </c>
      <c r="F696" t="s">
        <v>225</v>
      </c>
      <c r="G696" t="s">
        <v>9102</v>
      </c>
      <c r="H696" s="101">
        <v>6.3</v>
      </c>
      <c r="I696" t="s">
        <v>9103</v>
      </c>
      <c r="J696" t="s">
        <v>8897</v>
      </c>
      <c r="K696" t="s">
        <v>9061</v>
      </c>
      <c r="L696" t="s">
        <v>9058</v>
      </c>
      <c r="M696" t="s">
        <v>10220</v>
      </c>
      <c r="N696" s="180">
        <v>46278.552361111113</v>
      </c>
      <c r="O696" t="s">
        <v>10221</v>
      </c>
      <c r="P696" t="s">
        <v>8809</v>
      </c>
      <c r="Q696" t="s">
        <v>9054</v>
      </c>
      <c r="R696" t="s">
        <v>9660</v>
      </c>
    </row>
    <row r="697" spans="1:18" x14ac:dyDescent="0.25">
      <c r="A697" t="s">
        <v>10247</v>
      </c>
      <c r="B697" s="180">
        <v>46277.056944444441</v>
      </c>
      <c r="C697" s="296">
        <v>46277</v>
      </c>
      <c r="D697" s="297">
        <v>5.6944444444444443E-2</v>
      </c>
      <c r="E697">
        <v>395</v>
      </c>
      <c r="F697" t="s">
        <v>215</v>
      </c>
      <c r="G697" t="s">
        <v>9075</v>
      </c>
      <c r="H697" s="101">
        <v>6.8</v>
      </c>
      <c r="I697" t="s">
        <v>9076</v>
      </c>
      <c r="J697" t="s">
        <v>8894</v>
      </c>
      <c r="K697" t="s">
        <v>9061</v>
      </c>
      <c r="L697" t="s">
        <v>9058</v>
      </c>
      <c r="M697" t="s">
        <v>10220</v>
      </c>
      <c r="N697" s="180">
        <v>46278.552361111113</v>
      </c>
      <c r="O697" t="s">
        <v>10221</v>
      </c>
      <c r="P697" t="s">
        <v>8809</v>
      </c>
      <c r="Q697" t="s">
        <v>9054</v>
      </c>
      <c r="R697" t="s">
        <v>9660</v>
      </c>
    </row>
    <row r="698" spans="1:18" x14ac:dyDescent="0.25">
      <c r="A698" t="s">
        <v>10248</v>
      </c>
      <c r="B698" s="180">
        <v>46277.052083333336</v>
      </c>
      <c r="C698" s="296">
        <v>46277</v>
      </c>
      <c r="D698" s="297">
        <v>5.2083333333333336E-2</v>
      </c>
      <c r="E698">
        <v>338</v>
      </c>
      <c r="F698" t="s">
        <v>195</v>
      </c>
      <c r="G698" t="s">
        <v>9068</v>
      </c>
      <c r="H698" s="101">
        <v>5.8</v>
      </c>
      <c r="I698" t="s">
        <v>9069</v>
      </c>
      <c r="J698" t="s">
        <v>8885</v>
      </c>
      <c r="K698" t="s">
        <v>9061</v>
      </c>
      <c r="L698" t="s">
        <v>9252</v>
      </c>
      <c r="M698" t="s">
        <v>10220</v>
      </c>
      <c r="N698" s="180">
        <v>46278.552361111113</v>
      </c>
      <c r="O698" t="s">
        <v>10221</v>
      </c>
      <c r="P698" t="s">
        <v>8809</v>
      </c>
      <c r="Q698" t="s">
        <v>9054</v>
      </c>
      <c r="R698" t="s">
        <v>9660</v>
      </c>
    </row>
    <row r="699" spans="1:18" x14ac:dyDescent="0.25">
      <c r="A699" t="s">
        <v>10249</v>
      </c>
      <c r="B699" s="180">
        <v>46277.02847222222</v>
      </c>
      <c r="C699" s="296">
        <v>46277</v>
      </c>
      <c r="D699" s="297">
        <v>2.8472222222222222E-2</v>
      </c>
      <c r="E699">
        <v>2658</v>
      </c>
      <c r="F699" t="s">
        <v>172</v>
      </c>
      <c r="G699" t="s">
        <v>9259</v>
      </c>
      <c r="H699" s="101">
        <v>5.7</v>
      </c>
      <c r="I699" t="s">
        <v>9260</v>
      </c>
      <c r="J699" t="s">
        <v>8913</v>
      </c>
      <c r="K699" t="s">
        <v>9061</v>
      </c>
      <c r="L699" t="s">
        <v>9058</v>
      </c>
      <c r="M699" t="s">
        <v>10220</v>
      </c>
      <c r="N699" s="180">
        <v>46278.552361111113</v>
      </c>
      <c r="O699" t="s">
        <v>10221</v>
      </c>
      <c r="P699" t="s">
        <v>8809</v>
      </c>
      <c r="Q699" t="s">
        <v>9054</v>
      </c>
      <c r="R699" t="s">
        <v>9660</v>
      </c>
    </row>
    <row r="700" spans="1:18" x14ac:dyDescent="0.25">
      <c r="A700" t="s">
        <v>10250</v>
      </c>
      <c r="B700" s="180">
        <v>46277.020138888889</v>
      </c>
      <c r="C700" s="296">
        <v>46277</v>
      </c>
      <c r="D700" s="297">
        <v>2.013888888888889E-2</v>
      </c>
      <c r="E700">
        <v>20154</v>
      </c>
      <c r="F700" t="s">
        <v>122</v>
      </c>
      <c r="G700" t="s">
        <v>9062</v>
      </c>
      <c r="H700" s="101">
        <v>5.5</v>
      </c>
      <c r="I700" t="s">
        <v>9063</v>
      </c>
      <c r="J700" t="s">
        <v>8854</v>
      </c>
      <c r="K700" t="s">
        <v>9057</v>
      </c>
      <c r="L700" t="s">
        <v>9058</v>
      </c>
      <c r="M700" t="s">
        <v>10220</v>
      </c>
      <c r="N700" s="180">
        <v>46278.552361111113</v>
      </c>
      <c r="O700" t="s">
        <v>10221</v>
      </c>
      <c r="P700" t="s">
        <v>8809</v>
      </c>
      <c r="Q700" t="s">
        <v>9054</v>
      </c>
      <c r="R700" t="s">
        <v>9660</v>
      </c>
    </row>
    <row r="701" spans="1:18" x14ac:dyDescent="0.25">
      <c r="A701" t="s">
        <v>10251</v>
      </c>
      <c r="B701" s="180">
        <v>46277.018750000003</v>
      </c>
      <c r="C701" s="296">
        <v>46277</v>
      </c>
      <c r="D701" s="297">
        <v>1.8749999999999999E-2</v>
      </c>
      <c r="E701">
        <v>201</v>
      </c>
      <c r="F701" t="s">
        <v>115</v>
      </c>
      <c r="G701" t="s">
        <v>9089</v>
      </c>
      <c r="H701" s="101">
        <v>5.8</v>
      </c>
      <c r="I701" t="s">
        <v>9090</v>
      </c>
      <c r="J701" t="s">
        <v>8847</v>
      </c>
      <c r="K701" t="s">
        <v>9061</v>
      </c>
      <c r="L701" t="s">
        <v>9058</v>
      </c>
      <c r="M701" t="s">
        <v>10220</v>
      </c>
      <c r="N701" s="180">
        <v>46278.552361111113</v>
      </c>
      <c r="O701" t="s">
        <v>10221</v>
      </c>
      <c r="P701" t="s">
        <v>8809</v>
      </c>
      <c r="Q701" t="s">
        <v>9054</v>
      </c>
      <c r="R701" t="s">
        <v>9660</v>
      </c>
    </row>
    <row r="702" spans="1:18" x14ac:dyDescent="0.25">
      <c r="A702" t="s">
        <v>10252</v>
      </c>
      <c r="B702" s="180">
        <v>46277.003472222219</v>
      </c>
      <c r="C702" s="296">
        <v>46277</v>
      </c>
      <c r="D702" s="297">
        <v>3.472222222222222E-3</v>
      </c>
      <c r="E702">
        <v>1733</v>
      </c>
      <c r="F702" t="s">
        <v>108</v>
      </c>
      <c r="G702" t="s">
        <v>9066</v>
      </c>
      <c r="H702" s="101">
        <v>5.5</v>
      </c>
      <c r="I702" t="s">
        <v>9067</v>
      </c>
      <c r="J702" t="s">
        <v>8841</v>
      </c>
      <c r="K702" t="s">
        <v>9061</v>
      </c>
      <c r="L702" t="s">
        <v>9058</v>
      </c>
      <c r="M702" t="s">
        <v>10220</v>
      </c>
      <c r="N702" s="180">
        <v>46278.552361111113</v>
      </c>
      <c r="O702" t="s">
        <v>10221</v>
      </c>
      <c r="P702" t="s">
        <v>8809</v>
      </c>
      <c r="Q702" t="s">
        <v>9054</v>
      </c>
      <c r="R702" t="s">
        <v>9660</v>
      </c>
    </row>
    <row r="703" spans="1:18" x14ac:dyDescent="0.25">
      <c r="A703" t="s">
        <v>10253</v>
      </c>
      <c r="B703" s="180">
        <v>46276.967361111114</v>
      </c>
      <c r="C703" s="296">
        <v>46276</v>
      </c>
      <c r="D703" s="297">
        <v>0.96736111111111112</v>
      </c>
      <c r="E703">
        <v>20154</v>
      </c>
      <c r="F703" t="s">
        <v>122</v>
      </c>
      <c r="G703" t="s">
        <v>9062</v>
      </c>
      <c r="H703" s="101">
        <v>5.5</v>
      </c>
      <c r="I703" t="s">
        <v>9063</v>
      </c>
      <c r="J703" t="s">
        <v>8854</v>
      </c>
      <c r="K703" t="s">
        <v>9057</v>
      </c>
      <c r="L703" t="s">
        <v>9058</v>
      </c>
      <c r="M703" t="s">
        <v>10220</v>
      </c>
      <c r="N703" s="180">
        <v>46278.552361111113</v>
      </c>
      <c r="O703" t="s">
        <v>10221</v>
      </c>
      <c r="P703" t="s">
        <v>8809</v>
      </c>
      <c r="Q703" t="s">
        <v>9054</v>
      </c>
      <c r="R703" t="s">
        <v>9660</v>
      </c>
    </row>
    <row r="704" spans="1:18" x14ac:dyDescent="0.25">
      <c r="A704" t="s">
        <v>10254</v>
      </c>
      <c r="B704" s="180">
        <v>46276.92291666667</v>
      </c>
      <c r="C704" s="296">
        <v>46276</v>
      </c>
      <c r="D704" s="297">
        <v>0.92291666666666672</v>
      </c>
      <c r="E704">
        <v>3461</v>
      </c>
      <c r="F704" t="s">
        <v>200</v>
      </c>
      <c r="G704" t="s">
        <v>9265</v>
      </c>
      <c r="H704" s="101">
        <v>8</v>
      </c>
      <c r="I704" t="s">
        <v>9266</v>
      </c>
      <c r="J704" t="s">
        <v>8889</v>
      </c>
      <c r="K704" t="s">
        <v>9267</v>
      </c>
      <c r="L704" t="s">
        <v>9252</v>
      </c>
      <c r="M704" t="s">
        <v>10220</v>
      </c>
      <c r="N704" s="180">
        <v>46278.552361111113</v>
      </c>
      <c r="O704" t="s">
        <v>10221</v>
      </c>
      <c r="P704" t="s">
        <v>8809</v>
      </c>
      <c r="Q704" t="s">
        <v>9054</v>
      </c>
      <c r="R704" t="s">
        <v>9660</v>
      </c>
    </row>
    <row r="705" spans="1:18" x14ac:dyDescent="0.25">
      <c r="A705" t="s">
        <v>10255</v>
      </c>
      <c r="B705" s="180">
        <v>46276.710416666669</v>
      </c>
      <c r="C705" s="296">
        <v>46276</v>
      </c>
      <c r="D705" s="297">
        <v>0.7104166666666667</v>
      </c>
      <c r="E705">
        <v>338</v>
      </c>
      <c r="F705" t="s">
        <v>195</v>
      </c>
      <c r="G705" t="s">
        <v>9068</v>
      </c>
      <c r="H705" s="101">
        <v>5.8</v>
      </c>
      <c r="I705" t="s">
        <v>9069</v>
      </c>
      <c r="J705" t="s">
        <v>8885</v>
      </c>
      <c r="K705" t="s">
        <v>9061</v>
      </c>
      <c r="L705" t="s">
        <v>9058</v>
      </c>
      <c r="M705" t="s">
        <v>10220</v>
      </c>
      <c r="N705" s="180">
        <v>46278.552361111113</v>
      </c>
      <c r="O705" t="s">
        <v>10221</v>
      </c>
      <c r="P705" t="s">
        <v>8809</v>
      </c>
      <c r="Q705" t="s">
        <v>9054</v>
      </c>
      <c r="R705" t="s">
        <v>9660</v>
      </c>
    </row>
    <row r="706" spans="1:18" x14ac:dyDescent="0.25">
      <c r="A706" t="s">
        <v>10256</v>
      </c>
      <c r="B706" s="180">
        <v>46276.710416666669</v>
      </c>
      <c r="C706" s="296">
        <v>46276</v>
      </c>
      <c r="D706" s="297">
        <v>0.7104166666666667</v>
      </c>
      <c r="E706">
        <v>338</v>
      </c>
      <c r="F706" t="s">
        <v>195</v>
      </c>
      <c r="G706" t="s">
        <v>9068</v>
      </c>
      <c r="H706" s="101">
        <v>5.8</v>
      </c>
      <c r="I706" t="s">
        <v>9069</v>
      </c>
      <c r="J706" t="s">
        <v>8885</v>
      </c>
      <c r="K706" t="s">
        <v>9061</v>
      </c>
      <c r="L706" t="s">
        <v>9058</v>
      </c>
      <c r="M706" t="s">
        <v>10220</v>
      </c>
      <c r="N706" s="180">
        <v>46278.552361111113</v>
      </c>
      <c r="O706" t="s">
        <v>10221</v>
      </c>
      <c r="P706" t="s">
        <v>8809</v>
      </c>
      <c r="Q706" t="s">
        <v>9054</v>
      </c>
      <c r="R706" t="s">
        <v>9507</v>
      </c>
    </row>
    <row r="707" spans="1:18" x14ac:dyDescent="0.25">
      <c r="A707" t="s">
        <v>10263</v>
      </c>
      <c r="B707" s="180">
        <v>46279.334027777775</v>
      </c>
      <c r="C707" s="296">
        <v>46279</v>
      </c>
      <c r="D707" s="297">
        <v>0.33402777777777776</v>
      </c>
      <c r="E707">
        <v>338</v>
      </c>
      <c r="F707" t="s">
        <v>195</v>
      </c>
      <c r="G707" t="s">
        <v>9068</v>
      </c>
      <c r="H707" s="101">
        <v>5.8</v>
      </c>
      <c r="I707" t="s">
        <v>9069</v>
      </c>
      <c r="J707" t="s">
        <v>8885</v>
      </c>
      <c r="K707" t="s">
        <v>9061</v>
      </c>
      <c r="L707" t="s">
        <v>9058</v>
      </c>
      <c r="M707" t="s">
        <v>10264</v>
      </c>
      <c r="N707" s="180">
        <v>46279.415289351855</v>
      </c>
      <c r="O707" t="s">
        <v>10265</v>
      </c>
      <c r="P707" t="s">
        <v>8809</v>
      </c>
      <c r="Q707" t="s">
        <v>9054</v>
      </c>
      <c r="R707" t="s">
        <v>9660</v>
      </c>
    </row>
    <row r="708" spans="1:18" x14ac:dyDescent="0.25">
      <c r="A708" t="s">
        <v>10266</v>
      </c>
      <c r="B708" s="180">
        <v>46279.302777777775</v>
      </c>
      <c r="C708" s="296">
        <v>46279</v>
      </c>
      <c r="D708" s="297">
        <v>0.30277777777777776</v>
      </c>
      <c r="E708">
        <v>1733</v>
      </c>
      <c r="F708" t="s">
        <v>108</v>
      </c>
      <c r="G708" t="s">
        <v>9066</v>
      </c>
      <c r="H708" s="101">
        <v>5.5</v>
      </c>
      <c r="I708" t="s">
        <v>9067</v>
      </c>
      <c r="J708" t="s">
        <v>8841</v>
      </c>
      <c r="K708" t="s">
        <v>9061</v>
      </c>
      <c r="L708" t="s">
        <v>9058</v>
      </c>
      <c r="M708" t="s">
        <v>10264</v>
      </c>
      <c r="N708" s="180">
        <v>46279.415289351855</v>
      </c>
      <c r="O708" t="s">
        <v>10265</v>
      </c>
      <c r="P708" t="s">
        <v>8809</v>
      </c>
      <c r="Q708" t="s">
        <v>9054</v>
      </c>
      <c r="R708" t="s">
        <v>9660</v>
      </c>
    </row>
    <row r="709" spans="1:18" x14ac:dyDescent="0.25">
      <c r="A709" t="s">
        <v>10267</v>
      </c>
      <c r="B709" s="180">
        <v>46279.293749999997</v>
      </c>
      <c r="C709" s="296">
        <v>46279</v>
      </c>
      <c r="D709" s="297">
        <v>0.29375000000000001</v>
      </c>
      <c r="E709">
        <v>21037</v>
      </c>
      <c r="F709" t="s">
        <v>139</v>
      </c>
      <c r="G709" t="s">
        <v>2510</v>
      </c>
      <c r="H709" s="101">
        <v>5.5</v>
      </c>
      <c r="I709" t="s">
        <v>9427</v>
      </c>
      <c r="J709" t="s">
        <v>8906</v>
      </c>
      <c r="K709" t="s">
        <v>9061</v>
      </c>
      <c r="L709" t="s">
        <v>9268</v>
      </c>
      <c r="M709" t="s">
        <v>10264</v>
      </c>
      <c r="N709" s="180">
        <v>46279.415289351855</v>
      </c>
      <c r="O709" t="s">
        <v>10265</v>
      </c>
      <c r="P709" t="s">
        <v>8809</v>
      </c>
      <c r="Q709" t="s">
        <v>9054</v>
      </c>
      <c r="R709" t="s">
        <v>9660</v>
      </c>
    </row>
    <row r="710" spans="1:18" x14ac:dyDescent="0.25">
      <c r="A710" t="s">
        <v>10268</v>
      </c>
      <c r="B710" s="180">
        <v>46279.254166666666</v>
      </c>
      <c r="C710" s="296">
        <v>46279</v>
      </c>
      <c r="D710" s="297">
        <v>0.25416666666666665</v>
      </c>
      <c r="E710">
        <v>1783</v>
      </c>
      <c r="F710" t="s">
        <v>110</v>
      </c>
      <c r="G710" t="s">
        <v>9059</v>
      </c>
      <c r="H710" s="101">
        <v>5.8</v>
      </c>
      <c r="I710" t="s">
        <v>9060</v>
      </c>
      <c r="J710" t="s">
        <v>8843</v>
      </c>
      <c r="K710" t="s">
        <v>9061</v>
      </c>
      <c r="L710" t="s">
        <v>9252</v>
      </c>
      <c r="M710" t="s">
        <v>10264</v>
      </c>
      <c r="N710" s="180">
        <v>46279.415289351855</v>
      </c>
      <c r="O710" t="s">
        <v>10265</v>
      </c>
      <c r="P710" t="s">
        <v>8809</v>
      </c>
      <c r="Q710" t="s">
        <v>9054</v>
      </c>
      <c r="R710" t="s">
        <v>9660</v>
      </c>
    </row>
    <row r="711" spans="1:18" x14ac:dyDescent="0.25">
      <c r="A711" t="s">
        <v>10269</v>
      </c>
      <c r="B711" s="180">
        <v>46279.254166666666</v>
      </c>
      <c r="C711" s="296">
        <v>46279</v>
      </c>
      <c r="D711" s="297">
        <v>0.25416666666666665</v>
      </c>
      <c r="E711">
        <v>819</v>
      </c>
      <c r="F711" t="s">
        <v>230</v>
      </c>
      <c r="G711" t="s">
        <v>9690</v>
      </c>
      <c r="H711" s="101">
        <v>6.5</v>
      </c>
      <c r="I711" t="s">
        <v>9691</v>
      </c>
      <c r="J711" t="s">
        <v>8926</v>
      </c>
      <c r="K711" t="s">
        <v>9061</v>
      </c>
      <c r="L711" t="s">
        <v>9252</v>
      </c>
      <c r="M711" t="s">
        <v>10264</v>
      </c>
      <c r="N711" s="180">
        <v>46279.415289351855</v>
      </c>
      <c r="O711" t="s">
        <v>10265</v>
      </c>
      <c r="P711" t="s">
        <v>8809</v>
      </c>
      <c r="Q711" t="s">
        <v>9054</v>
      </c>
      <c r="R711" t="s">
        <v>9660</v>
      </c>
    </row>
    <row r="712" spans="1:18" x14ac:dyDescent="0.25">
      <c r="A712" t="s">
        <v>10270</v>
      </c>
      <c r="B712" s="180">
        <v>46279.117361111108</v>
      </c>
      <c r="C712" s="296">
        <v>46279</v>
      </c>
      <c r="D712" s="297">
        <v>0.11736111111111111</v>
      </c>
      <c r="E712">
        <v>2065</v>
      </c>
      <c r="F712" t="s">
        <v>130</v>
      </c>
      <c r="G712" t="s">
        <v>9298</v>
      </c>
      <c r="H712" s="101">
        <v>5.8</v>
      </c>
      <c r="I712" t="s">
        <v>9299</v>
      </c>
      <c r="J712" t="s">
        <v>8860</v>
      </c>
      <c r="K712" t="s">
        <v>9061</v>
      </c>
      <c r="L712" t="s">
        <v>9252</v>
      </c>
      <c r="M712" t="s">
        <v>10264</v>
      </c>
      <c r="N712" s="180">
        <v>46279.415289351855</v>
      </c>
      <c r="O712" t="s">
        <v>10265</v>
      </c>
      <c r="P712" t="s">
        <v>8809</v>
      </c>
      <c r="Q712" t="s">
        <v>9054</v>
      </c>
      <c r="R712" t="s">
        <v>9660</v>
      </c>
    </row>
    <row r="713" spans="1:18" x14ac:dyDescent="0.25">
      <c r="A713" t="s">
        <v>10271</v>
      </c>
      <c r="B713" s="180">
        <v>46279.072916666664</v>
      </c>
      <c r="C713" s="296">
        <v>46279</v>
      </c>
      <c r="D713" s="297">
        <v>7.2916666666666671E-2</v>
      </c>
      <c r="E713">
        <v>21232</v>
      </c>
      <c r="F713" t="s">
        <v>144</v>
      </c>
      <c r="G713" t="s">
        <v>9087</v>
      </c>
      <c r="H713" s="101">
        <v>5</v>
      </c>
      <c r="I713" t="s">
        <v>9088</v>
      </c>
      <c r="J713" t="s">
        <v>8865</v>
      </c>
      <c r="K713" t="s">
        <v>9057</v>
      </c>
      <c r="L713" t="s">
        <v>9252</v>
      </c>
      <c r="M713" t="s">
        <v>10264</v>
      </c>
      <c r="N713" s="180">
        <v>46279.415289351855</v>
      </c>
      <c r="O713" t="s">
        <v>10265</v>
      </c>
      <c r="P713" t="s">
        <v>8809</v>
      </c>
      <c r="Q713" t="s">
        <v>9054</v>
      </c>
      <c r="R713" t="s">
        <v>9660</v>
      </c>
    </row>
    <row r="714" spans="1:18" x14ac:dyDescent="0.25">
      <c r="A714" t="s">
        <v>10272</v>
      </c>
      <c r="B714" s="180">
        <v>46279.072916666664</v>
      </c>
      <c r="C714" s="296">
        <v>46279</v>
      </c>
      <c r="D714" s="297">
        <v>7.2916666666666671E-2</v>
      </c>
      <c r="E714">
        <v>21232</v>
      </c>
      <c r="F714" t="s">
        <v>144</v>
      </c>
      <c r="G714" t="s">
        <v>9087</v>
      </c>
      <c r="H714" s="101">
        <v>5</v>
      </c>
      <c r="I714" t="s">
        <v>9088</v>
      </c>
      <c r="J714" t="s">
        <v>8865</v>
      </c>
      <c r="K714" t="s">
        <v>9057</v>
      </c>
      <c r="L714" t="s">
        <v>9252</v>
      </c>
      <c r="M714" t="s">
        <v>10264</v>
      </c>
      <c r="N714" s="180">
        <v>46279.415289351855</v>
      </c>
      <c r="O714" t="s">
        <v>10265</v>
      </c>
      <c r="P714" t="s">
        <v>8809</v>
      </c>
      <c r="Q714" t="s">
        <v>9054</v>
      </c>
      <c r="R714" t="s">
        <v>9507</v>
      </c>
    </row>
    <row r="715" spans="1:18" x14ac:dyDescent="0.25">
      <c r="A715" t="s">
        <v>10273</v>
      </c>
      <c r="B715" s="180">
        <v>46279.072916666664</v>
      </c>
      <c r="C715" s="296">
        <v>46279</v>
      </c>
      <c r="D715" s="297">
        <v>7.2916666666666671E-2</v>
      </c>
      <c r="E715">
        <v>20152</v>
      </c>
      <c r="F715" t="s">
        <v>120</v>
      </c>
      <c r="G715" t="s">
        <v>9360</v>
      </c>
      <c r="H715" s="101">
        <v>5.5</v>
      </c>
      <c r="I715" t="s">
        <v>9361</v>
      </c>
      <c r="J715" t="s">
        <v>8852</v>
      </c>
      <c r="K715" t="s">
        <v>9057</v>
      </c>
      <c r="L715" t="s">
        <v>9252</v>
      </c>
      <c r="M715" t="s">
        <v>10264</v>
      </c>
      <c r="N715" s="180">
        <v>46279.415289351855</v>
      </c>
      <c r="O715" t="s">
        <v>10265</v>
      </c>
      <c r="P715" t="s">
        <v>8809</v>
      </c>
      <c r="Q715" t="s">
        <v>9054</v>
      </c>
      <c r="R715" t="s">
        <v>9660</v>
      </c>
    </row>
    <row r="716" spans="1:18" x14ac:dyDescent="0.25">
      <c r="A716" t="s">
        <v>10274</v>
      </c>
      <c r="B716" s="180">
        <v>46279.032638888886</v>
      </c>
      <c r="C716" s="296">
        <v>46279</v>
      </c>
      <c r="D716" s="297">
        <v>3.2638888888888891E-2</v>
      </c>
      <c r="E716">
        <v>536</v>
      </c>
      <c r="F716" t="s">
        <v>220</v>
      </c>
      <c r="G716" t="s">
        <v>9341</v>
      </c>
      <c r="H716" s="101">
        <v>5.5</v>
      </c>
      <c r="I716" t="s">
        <v>9342</v>
      </c>
      <c r="J716" t="s">
        <v>8930</v>
      </c>
      <c r="K716" t="s">
        <v>9061</v>
      </c>
      <c r="L716" t="s">
        <v>9058</v>
      </c>
      <c r="M716" t="s">
        <v>10264</v>
      </c>
      <c r="N716" s="180">
        <v>46279.415289351855</v>
      </c>
      <c r="O716" t="s">
        <v>10265</v>
      </c>
      <c r="P716" t="s">
        <v>8809</v>
      </c>
      <c r="Q716" t="s">
        <v>9054</v>
      </c>
      <c r="R716" t="s">
        <v>9660</v>
      </c>
    </row>
    <row r="717" spans="1:18" x14ac:dyDescent="0.25">
      <c r="A717" t="s">
        <v>10275</v>
      </c>
      <c r="B717" s="180">
        <v>46279.005555555559</v>
      </c>
      <c r="C717" s="296">
        <v>46279</v>
      </c>
      <c r="D717" s="297">
        <v>5.5555555555555558E-3</v>
      </c>
      <c r="E717">
        <v>20152</v>
      </c>
      <c r="F717" t="s">
        <v>120</v>
      </c>
      <c r="G717" t="s">
        <v>9360</v>
      </c>
      <c r="H717" s="101">
        <v>5.5</v>
      </c>
      <c r="I717" t="s">
        <v>9361</v>
      </c>
      <c r="J717" t="s">
        <v>8852</v>
      </c>
      <c r="K717" t="s">
        <v>9057</v>
      </c>
      <c r="L717" t="s">
        <v>9252</v>
      </c>
      <c r="M717" t="s">
        <v>10264</v>
      </c>
      <c r="N717" s="180">
        <v>46279.415289351855</v>
      </c>
      <c r="O717" t="s">
        <v>10265</v>
      </c>
      <c r="P717" t="s">
        <v>8809</v>
      </c>
      <c r="Q717" t="s">
        <v>9054</v>
      </c>
      <c r="R717" t="s">
        <v>9660</v>
      </c>
    </row>
    <row r="718" spans="1:18" x14ac:dyDescent="0.25">
      <c r="A718" t="s">
        <v>10276</v>
      </c>
      <c r="B718" s="180">
        <v>46278.854166666664</v>
      </c>
      <c r="C718" s="296">
        <v>46278</v>
      </c>
      <c r="D718" s="297">
        <v>0.85416666666666663</v>
      </c>
      <c r="E718">
        <v>2602</v>
      </c>
      <c r="F718" t="s">
        <v>166</v>
      </c>
      <c r="G718" t="s">
        <v>10201</v>
      </c>
      <c r="H718" s="101">
        <v>5.8</v>
      </c>
      <c r="I718" t="s">
        <v>10202</v>
      </c>
      <c r="J718" t="s">
        <v>10203</v>
      </c>
      <c r="K718" t="s">
        <v>9061</v>
      </c>
      <c r="L718" t="s">
        <v>9268</v>
      </c>
      <c r="M718" t="s">
        <v>10264</v>
      </c>
      <c r="N718" s="180">
        <v>46279.415289351855</v>
      </c>
      <c r="O718" t="s">
        <v>10265</v>
      </c>
      <c r="P718" t="s">
        <v>8809</v>
      </c>
      <c r="Q718" t="s">
        <v>9054</v>
      </c>
      <c r="R718" t="s">
        <v>9660</v>
      </c>
    </row>
    <row r="719" spans="1:18" x14ac:dyDescent="0.25">
      <c r="A719" t="s">
        <v>10277</v>
      </c>
      <c r="B719" s="180">
        <v>46278.854166666664</v>
      </c>
      <c r="C719" s="296">
        <v>46278</v>
      </c>
      <c r="D719" s="297">
        <v>0.85416666666666663</v>
      </c>
      <c r="E719">
        <v>2602</v>
      </c>
      <c r="F719" t="s">
        <v>166</v>
      </c>
      <c r="G719" t="s">
        <v>10201</v>
      </c>
      <c r="H719" s="101">
        <v>5.8</v>
      </c>
      <c r="I719" t="s">
        <v>10202</v>
      </c>
      <c r="J719" t="s">
        <v>10203</v>
      </c>
      <c r="K719" t="s">
        <v>9061</v>
      </c>
      <c r="L719" t="s">
        <v>9268</v>
      </c>
      <c r="M719" t="s">
        <v>10264</v>
      </c>
      <c r="N719" s="180">
        <v>46279.415289351855</v>
      </c>
      <c r="O719" t="s">
        <v>10265</v>
      </c>
      <c r="P719" t="s">
        <v>8809</v>
      </c>
      <c r="Q719" t="s">
        <v>9054</v>
      </c>
      <c r="R719" t="s">
        <v>9507</v>
      </c>
    </row>
    <row r="720" spans="1:18" x14ac:dyDescent="0.25">
      <c r="A720" t="s">
        <v>10278</v>
      </c>
      <c r="B720" s="180">
        <v>46278.75277777778</v>
      </c>
      <c r="C720" s="296">
        <v>46278</v>
      </c>
      <c r="D720" s="297">
        <v>0.75277777777777777</v>
      </c>
      <c r="E720">
        <v>338</v>
      </c>
      <c r="F720" t="s">
        <v>195</v>
      </c>
      <c r="G720" t="s">
        <v>9068</v>
      </c>
      <c r="H720" s="101">
        <v>5.8</v>
      </c>
      <c r="I720" t="s">
        <v>9069</v>
      </c>
      <c r="J720" t="s">
        <v>8885</v>
      </c>
      <c r="K720" t="s">
        <v>9061</v>
      </c>
      <c r="L720" t="s">
        <v>9252</v>
      </c>
      <c r="M720" t="s">
        <v>10264</v>
      </c>
      <c r="N720" s="180">
        <v>46279.415289351855</v>
      </c>
      <c r="O720" t="s">
        <v>10265</v>
      </c>
      <c r="P720" t="s">
        <v>8809</v>
      </c>
      <c r="Q720" t="s">
        <v>9054</v>
      </c>
      <c r="R720" t="s">
        <v>9660</v>
      </c>
    </row>
    <row r="721" spans="1:18" x14ac:dyDescent="0.25">
      <c r="A721" t="s">
        <v>10279</v>
      </c>
      <c r="B721" s="180">
        <v>46278.652083333334</v>
      </c>
      <c r="C721" s="296">
        <v>46278</v>
      </c>
      <c r="D721" s="297">
        <v>0.65208333333333335</v>
      </c>
      <c r="E721">
        <v>20150</v>
      </c>
      <c r="F721" t="s">
        <v>118</v>
      </c>
      <c r="G721" t="s">
        <v>9073</v>
      </c>
      <c r="H721" s="101">
        <v>5.5</v>
      </c>
      <c r="I721" t="s">
        <v>9074</v>
      </c>
      <c r="J721" t="s">
        <v>8850</v>
      </c>
      <c r="K721" t="s">
        <v>9057</v>
      </c>
      <c r="L721" t="s">
        <v>9252</v>
      </c>
      <c r="M721" t="s">
        <v>10264</v>
      </c>
      <c r="N721" s="180">
        <v>46279.415289351855</v>
      </c>
      <c r="O721" t="s">
        <v>10265</v>
      </c>
      <c r="P721" t="s">
        <v>8809</v>
      </c>
      <c r="Q721" t="s">
        <v>9054</v>
      </c>
      <c r="R721" t="s">
        <v>9660</v>
      </c>
    </row>
    <row r="722" spans="1:18" x14ac:dyDescent="0.25">
      <c r="A722" t="s">
        <v>10287</v>
      </c>
      <c r="B722" s="180">
        <v>46280.24722222222</v>
      </c>
      <c r="C722" s="296">
        <v>46280</v>
      </c>
      <c r="D722" s="297">
        <v>0.24722222222222223</v>
      </c>
      <c r="E722">
        <v>1783</v>
      </c>
      <c r="F722" t="s">
        <v>110</v>
      </c>
      <c r="G722" t="s">
        <v>9059</v>
      </c>
      <c r="H722" s="101">
        <v>5.8</v>
      </c>
      <c r="I722" t="s">
        <v>9060</v>
      </c>
      <c r="J722" t="s">
        <v>8843</v>
      </c>
      <c r="K722" t="s">
        <v>9061</v>
      </c>
      <c r="L722" t="s">
        <v>9058</v>
      </c>
      <c r="M722" t="s">
        <v>10288</v>
      </c>
      <c r="N722" s="180">
        <v>46280.39271990741</v>
      </c>
      <c r="O722" t="s">
        <v>10289</v>
      </c>
      <c r="P722" t="s">
        <v>8809</v>
      </c>
      <c r="Q722" t="s">
        <v>9054</v>
      </c>
      <c r="R722" t="s">
        <v>9660</v>
      </c>
    </row>
    <row r="723" spans="1:18" x14ac:dyDescent="0.25">
      <c r="A723" t="s">
        <v>10290</v>
      </c>
      <c r="B723" s="180">
        <v>46280.036805555559</v>
      </c>
      <c r="C723" s="296">
        <v>46280</v>
      </c>
      <c r="D723" s="297">
        <v>3.6805555555555557E-2</v>
      </c>
      <c r="E723">
        <v>21419</v>
      </c>
      <c r="F723" t="s">
        <v>149</v>
      </c>
      <c r="G723" t="s">
        <v>2303</v>
      </c>
      <c r="H723" s="101">
        <v>5.5</v>
      </c>
      <c r="I723" t="s">
        <v>9331</v>
      </c>
      <c r="J723" t="s">
        <v>8907</v>
      </c>
      <c r="K723" t="s">
        <v>9061</v>
      </c>
      <c r="L723" t="s">
        <v>9058</v>
      </c>
      <c r="M723" t="s">
        <v>10288</v>
      </c>
      <c r="N723" s="180">
        <v>46280.39271990741</v>
      </c>
      <c r="O723" t="s">
        <v>10289</v>
      </c>
      <c r="P723" t="s">
        <v>8809</v>
      </c>
      <c r="Q723" t="s">
        <v>9054</v>
      </c>
      <c r="R723" t="s">
        <v>9660</v>
      </c>
    </row>
    <row r="724" spans="1:18" x14ac:dyDescent="0.25">
      <c r="A724" t="s">
        <v>10291</v>
      </c>
      <c r="B724" s="180">
        <v>46279.929861111108</v>
      </c>
      <c r="C724" s="296">
        <v>46279</v>
      </c>
      <c r="D724" s="297">
        <v>0.92986111111111114</v>
      </c>
      <c r="E724">
        <v>20151</v>
      </c>
      <c r="F724" t="s">
        <v>119</v>
      </c>
      <c r="G724" t="s">
        <v>9117</v>
      </c>
      <c r="H724" s="101">
        <v>5.5</v>
      </c>
      <c r="I724" t="s">
        <v>9118</v>
      </c>
      <c r="J724" t="s">
        <v>8851</v>
      </c>
      <c r="K724" t="s">
        <v>9057</v>
      </c>
      <c r="L724" t="s">
        <v>9058</v>
      </c>
      <c r="M724" t="s">
        <v>10288</v>
      </c>
      <c r="N724" s="180">
        <v>46280.39271990741</v>
      </c>
      <c r="O724" t="s">
        <v>10289</v>
      </c>
      <c r="P724" t="s">
        <v>8809</v>
      </c>
      <c r="Q724" t="s">
        <v>9054</v>
      </c>
      <c r="R724" t="s">
        <v>9660</v>
      </c>
    </row>
    <row r="725" spans="1:18" x14ac:dyDescent="0.25">
      <c r="A725" t="s">
        <v>10292</v>
      </c>
      <c r="B725" s="180">
        <v>46279.845138888886</v>
      </c>
      <c r="C725" s="296">
        <v>46279</v>
      </c>
      <c r="D725" s="297">
        <v>0.84513888888888888</v>
      </c>
      <c r="E725">
        <v>2065</v>
      </c>
      <c r="F725" t="s">
        <v>130</v>
      </c>
      <c r="G725" t="s">
        <v>9298</v>
      </c>
      <c r="H725" s="101">
        <v>5.8</v>
      </c>
      <c r="I725" t="s">
        <v>9299</v>
      </c>
      <c r="J725" t="s">
        <v>8860</v>
      </c>
      <c r="K725" t="s">
        <v>9061</v>
      </c>
      <c r="L725" t="s">
        <v>9252</v>
      </c>
      <c r="M725" t="s">
        <v>10288</v>
      </c>
      <c r="N725" s="180">
        <v>46280.39271990741</v>
      </c>
      <c r="O725" t="s">
        <v>10289</v>
      </c>
      <c r="P725" t="s">
        <v>8809</v>
      </c>
      <c r="Q725" t="s">
        <v>9054</v>
      </c>
      <c r="R725" t="s">
        <v>9660</v>
      </c>
    </row>
    <row r="726" spans="1:18" x14ac:dyDescent="0.25">
      <c r="A726" t="s">
        <v>10293</v>
      </c>
      <c r="B726" s="180">
        <v>46279.813194444447</v>
      </c>
      <c r="C726" s="296">
        <v>46279</v>
      </c>
      <c r="D726" s="297">
        <v>0.81319444444444444</v>
      </c>
      <c r="E726">
        <v>201</v>
      </c>
      <c r="F726" t="s">
        <v>115</v>
      </c>
      <c r="G726" t="s">
        <v>9089</v>
      </c>
      <c r="H726" s="101">
        <v>5.8</v>
      </c>
      <c r="I726" t="s">
        <v>9090</v>
      </c>
      <c r="J726" t="s">
        <v>8847</v>
      </c>
      <c r="K726" t="s">
        <v>9061</v>
      </c>
      <c r="L726" t="s">
        <v>9252</v>
      </c>
      <c r="M726" t="s">
        <v>10288</v>
      </c>
      <c r="N726" s="180">
        <v>46280.39271990741</v>
      </c>
      <c r="O726" t="s">
        <v>10289</v>
      </c>
      <c r="P726" t="s">
        <v>8809</v>
      </c>
      <c r="Q726" t="s">
        <v>9054</v>
      </c>
      <c r="R726" t="s">
        <v>9660</v>
      </c>
    </row>
    <row r="727" spans="1:18" x14ac:dyDescent="0.25">
      <c r="A727" t="s">
        <v>10294</v>
      </c>
      <c r="B727" s="180">
        <v>46279.79583333333</v>
      </c>
      <c r="C727" s="296">
        <v>46279</v>
      </c>
      <c r="D727" s="297">
        <v>0.79583333333333328</v>
      </c>
      <c r="E727">
        <v>21232</v>
      </c>
      <c r="F727" t="s">
        <v>144</v>
      </c>
      <c r="G727" t="s">
        <v>9087</v>
      </c>
      <c r="H727" s="101">
        <v>5</v>
      </c>
      <c r="I727" t="s">
        <v>9088</v>
      </c>
      <c r="J727" t="s">
        <v>8865</v>
      </c>
      <c r="K727" t="s">
        <v>9057</v>
      </c>
      <c r="L727" t="s">
        <v>9252</v>
      </c>
      <c r="M727" t="s">
        <v>10288</v>
      </c>
      <c r="N727" s="180">
        <v>46280.39271990741</v>
      </c>
      <c r="O727" t="s">
        <v>10289</v>
      </c>
      <c r="P727" t="s">
        <v>8809</v>
      </c>
      <c r="Q727" t="s">
        <v>9054</v>
      </c>
      <c r="R727" t="s">
        <v>9660</v>
      </c>
    </row>
    <row r="728" spans="1:18" x14ac:dyDescent="0.25">
      <c r="A728" t="s">
        <v>10295</v>
      </c>
      <c r="B728" s="180">
        <v>46279.775694444441</v>
      </c>
      <c r="C728" s="296">
        <v>46279</v>
      </c>
      <c r="D728" s="297">
        <v>0.77569444444444446</v>
      </c>
      <c r="E728">
        <v>21380</v>
      </c>
      <c r="F728" t="s">
        <v>148</v>
      </c>
      <c r="G728" t="s">
        <v>10296</v>
      </c>
      <c r="H728" s="101">
        <v>5</v>
      </c>
      <c r="I728" t="s">
        <v>10297</v>
      </c>
      <c r="J728" t="s">
        <v>8867</v>
      </c>
      <c r="K728" t="s">
        <v>9057</v>
      </c>
      <c r="L728" t="s">
        <v>9058</v>
      </c>
      <c r="M728" t="s">
        <v>10288</v>
      </c>
      <c r="N728" s="180">
        <v>46280.39271990741</v>
      </c>
      <c r="O728" t="s">
        <v>10289</v>
      </c>
      <c r="P728" t="s">
        <v>8809</v>
      </c>
      <c r="Q728" t="s">
        <v>9054</v>
      </c>
      <c r="R728" t="s">
        <v>9660</v>
      </c>
    </row>
    <row r="729" spans="1:18" x14ac:dyDescent="0.25">
      <c r="A729" t="s">
        <v>10298</v>
      </c>
      <c r="B729" s="180">
        <v>46279.724305555559</v>
      </c>
      <c r="C729" s="296">
        <v>46279</v>
      </c>
      <c r="D729" s="297">
        <v>0.72430555555555554</v>
      </c>
      <c r="E729">
        <v>20150</v>
      </c>
      <c r="F729" t="s">
        <v>118</v>
      </c>
      <c r="G729" t="s">
        <v>9073</v>
      </c>
      <c r="H729" s="101">
        <v>5.5</v>
      </c>
      <c r="I729" t="s">
        <v>9074</v>
      </c>
      <c r="J729" t="s">
        <v>8850</v>
      </c>
      <c r="K729" t="s">
        <v>9057</v>
      </c>
      <c r="L729" t="s">
        <v>9252</v>
      </c>
      <c r="M729" t="s">
        <v>10288</v>
      </c>
      <c r="N729" s="180">
        <v>46280.39271990741</v>
      </c>
      <c r="O729" t="s">
        <v>10289</v>
      </c>
      <c r="P729" t="s">
        <v>8809</v>
      </c>
      <c r="Q729" t="s">
        <v>9054</v>
      </c>
      <c r="R729" t="s">
        <v>9660</v>
      </c>
    </row>
    <row r="730" spans="1:18" x14ac:dyDescent="0.25">
      <c r="A730" t="s">
        <v>10299</v>
      </c>
      <c r="B730" s="180">
        <v>46279.546527777777</v>
      </c>
      <c r="C730" s="296">
        <v>46279</v>
      </c>
      <c r="D730" s="297">
        <v>0.54652777777777772</v>
      </c>
      <c r="E730">
        <v>20041</v>
      </c>
      <c r="F730" t="s">
        <v>114</v>
      </c>
      <c r="G730" t="s">
        <v>2720</v>
      </c>
      <c r="H730" s="101">
        <v>5.5</v>
      </c>
      <c r="I730" t="s">
        <v>9101</v>
      </c>
      <c r="J730" t="s">
        <v>8846</v>
      </c>
      <c r="K730" t="s">
        <v>9061</v>
      </c>
      <c r="L730" t="s">
        <v>9058</v>
      </c>
      <c r="M730" t="s">
        <v>10288</v>
      </c>
      <c r="N730" s="180">
        <v>46280.39271990741</v>
      </c>
      <c r="O730" t="s">
        <v>10289</v>
      </c>
      <c r="P730" t="s">
        <v>8809</v>
      </c>
      <c r="Q730" t="s">
        <v>9054</v>
      </c>
      <c r="R730" t="s">
        <v>9660</v>
      </c>
    </row>
    <row r="731" spans="1:18" x14ac:dyDescent="0.25">
      <c r="A731" t="s">
        <v>10308</v>
      </c>
      <c r="B731" s="180">
        <v>46283.344444444447</v>
      </c>
      <c r="C731" s="296">
        <v>46283</v>
      </c>
      <c r="D731" s="297">
        <v>0.34444444444444444</v>
      </c>
      <c r="E731">
        <v>338</v>
      </c>
      <c r="F731" t="s">
        <v>195</v>
      </c>
      <c r="G731" t="s">
        <v>9068</v>
      </c>
      <c r="H731" s="101">
        <v>5.8</v>
      </c>
      <c r="I731" t="s">
        <v>9069</v>
      </c>
      <c r="J731" t="s">
        <v>8885</v>
      </c>
      <c r="K731" t="s">
        <v>9061</v>
      </c>
      <c r="L731" t="s">
        <v>9058</v>
      </c>
      <c r="M731" t="s">
        <v>10309</v>
      </c>
      <c r="N731" s="180">
        <v>46283.391261574077</v>
      </c>
      <c r="O731" t="s">
        <v>10310</v>
      </c>
      <c r="P731" t="s">
        <v>8809</v>
      </c>
      <c r="Q731" t="s">
        <v>9054</v>
      </c>
      <c r="R731" t="s">
        <v>9660</v>
      </c>
    </row>
    <row r="732" spans="1:18" x14ac:dyDescent="0.25">
      <c r="A732" t="s">
        <v>10311</v>
      </c>
      <c r="B732" s="180">
        <v>46283.298611111109</v>
      </c>
      <c r="C732" s="296">
        <v>46283</v>
      </c>
      <c r="D732" s="297">
        <v>0.2986111111111111</v>
      </c>
      <c r="E732">
        <v>21037</v>
      </c>
      <c r="F732" t="s">
        <v>139</v>
      </c>
      <c r="G732" t="s">
        <v>2510</v>
      </c>
      <c r="H732" s="101">
        <v>5.5</v>
      </c>
      <c r="I732" t="s">
        <v>9427</v>
      </c>
      <c r="J732" t="s">
        <v>8906</v>
      </c>
      <c r="K732" t="s">
        <v>9061</v>
      </c>
      <c r="L732" t="s">
        <v>9058</v>
      </c>
      <c r="M732" t="s">
        <v>10309</v>
      </c>
      <c r="N732" s="180">
        <v>46283.391261574077</v>
      </c>
      <c r="O732" t="s">
        <v>10310</v>
      </c>
      <c r="P732" t="s">
        <v>8809</v>
      </c>
      <c r="Q732" t="s">
        <v>9054</v>
      </c>
      <c r="R732" t="s">
        <v>9660</v>
      </c>
    </row>
    <row r="733" spans="1:18" x14ac:dyDescent="0.25">
      <c r="A733" t="s">
        <v>10312</v>
      </c>
      <c r="B733" s="180">
        <v>46283.055555555555</v>
      </c>
      <c r="C733" s="296">
        <v>46283</v>
      </c>
      <c r="D733" s="297">
        <v>5.5555555555555552E-2</v>
      </c>
      <c r="E733">
        <v>632</v>
      </c>
      <c r="F733" t="s">
        <v>226</v>
      </c>
      <c r="G733" t="s">
        <v>9278</v>
      </c>
      <c r="H733" s="101">
        <v>5.8</v>
      </c>
      <c r="I733" t="s">
        <v>9279</v>
      </c>
      <c r="J733" t="s">
        <v>8928</v>
      </c>
      <c r="K733" t="s">
        <v>9061</v>
      </c>
      <c r="L733" t="s">
        <v>9252</v>
      </c>
      <c r="M733" t="s">
        <v>10309</v>
      </c>
      <c r="N733" s="180">
        <v>46283.391261574077</v>
      </c>
      <c r="O733" t="s">
        <v>10310</v>
      </c>
      <c r="P733" t="s">
        <v>8809</v>
      </c>
      <c r="Q733" t="s">
        <v>9054</v>
      </c>
      <c r="R733" t="s">
        <v>9660</v>
      </c>
    </row>
    <row r="734" spans="1:18" x14ac:dyDescent="0.25">
      <c r="A734" t="s">
        <v>10313</v>
      </c>
      <c r="B734" s="180">
        <v>46282.81527777778</v>
      </c>
      <c r="C734" s="296">
        <v>46282</v>
      </c>
      <c r="D734" s="297">
        <v>0.81527777777777777</v>
      </c>
      <c r="E734">
        <v>20648</v>
      </c>
      <c r="F734" t="s">
        <v>129</v>
      </c>
      <c r="G734" t="s">
        <v>9346</v>
      </c>
      <c r="H734" s="101">
        <v>5.5</v>
      </c>
      <c r="I734" t="s">
        <v>9347</v>
      </c>
      <c r="J734" t="s">
        <v>8859</v>
      </c>
      <c r="K734" t="s">
        <v>9061</v>
      </c>
      <c r="L734" t="s">
        <v>9268</v>
      </c>
      <c r="M734" t="s">
        <v>10309</v>
      </c>
      <c r="N734" s="180">
        <v>46283.391261574077</v>
      </c>
      <c r="O734" t="s">
        <v>10310</v>
      </c>
      <c r="P734" t="s">
        <v>8809</v>
      </c>
      <c r="Q734" t="s">
        <v>9054</v>
      </c>
      <c r="R734" t="s">
        <v>9660</v>
      </c>
    </row>
    <row r="735" spans="1:18" x14ac:dyDescent="0.25">
      <c r="A735" t="s">
        <v>10314</v>
      </c>
      <c r="B735" s="180">
        <v>46282.81527777778</v>
      </c>
      <c r="C735" s="296">
        <v>46282</v>
      </c>
      <c r="D735" s="297">
        <v>0.81527777777777777</v>
      </c>
      <c r="E735">
        <v>20648</v>
      </c>
      <c r="F735" t="s">
        <v>129</v>
      </c>
      <c r="G735" t="s">
        <v>9346</v>
      </c>
      <c r="H735" s="101">
        <v>5.5</v>
      </c>
      <c r="I735" t="s">
        <v>9347</v>
      </c>
      <c r="J735" t="s">
        <v>8859</v>
      </c>
      <c r="K735" t="s">
        <v>9061</v>
      </c>
      <c r="L735" t="s">
        <v>9268</v>
      </c>
      <c r="M735" t="s">
        <v>10309</v>
      </c>
      <c r="N735" s="180">
        <v>46283.391261574077</v>
      </c>
      <c r="O735" t="s">
        <v>10310</v>
      </c>
      <c r="P735" t="s">
        <v>8809</v>
      </c>
      <c r="Q735" t="s">
        <v>9054</v>
      </c>
      <c r="R735" t="s">
        <v>9507</v>
      </c>
    </row>
    <row r="736" spans="1:18" x14ac:dyDescent="0.25">
      <c r="A736" t="s">
        <v>10315</v>
      </c>
      <c r="B736" s="180">
        <v>46282.81527777778</v>
      </c>
      <c r="C736" s="296">
        <v>46282</v>
      </c>
      <c r="D736" s="297">
        <v>0.81527777777777777</v>
      </c>
      <c r="E736">
        <v>2270</v>
      </c>
      <c r="F736" t="s">
        <v>159</v>
      </c>
      <c r="G736" t="s">
        <v>9481</v>
      </c>
      <c r="H736" s="101">
        <v>5.5</v>
      </c>
      <c r="I736" t="s">
        <v>9482</v>
      </c>
      <c r="J736" t="s">
        <v>8872</v>
      </c>
      <c r="K736" t="s">
        <v>9061</v>
      </c>
      <c r="L736" t="s">
        <v>9268</v>
      </c>
      <c r="M736" t="s">
        <v>10309</v>
      </c>
      <c r="N736" s="180">
        <v>46283.391261574077</v>
      </c>
      <c r="O736" t="s">
        <v>10310</v>
      </c>
      <c r="P736" t="s">
        <v>8809</v>
      </c>
      <c r="Q736" t="s">
        <v>9054</v>
      </c>
      <c r="R736" t="s">
        <v>9660</v>
      </c>
    </row>
    <row r="737" spans="1:18" x14ac:dyDescent="0.25">
      <c r="A737" t="s">
        <v>10316</v>
      </c>
      <c r="B737" s="180">
        <v>46282.814583333333</v>
      </c>
      <c r="C737" s="296">
        <v>46282</v>
      </c>
      <c r="D737" s="297">
        <v>0.81458333333333333</v>
      </c>
      <c r="E737">
        <v>2270</v>
      </c>
      <c r="F737" t="s">
        <v>159</v>
      </c>
      <c r="G737" t="s">
        <v>9481</v>
      </c>
      <c r="H737" s="101">
        <v>5.5</v>
      </c>
      <c r="I737" t="s">
        <v>9482</v>
      </c>
      <c r="J737" t="s">
        <v>8872</v>
      </c>
      <c r="K737" t="s">
        <v>9061</v>
      </c>
      <c r="L737" t="s">
        <v>9268</v>
      </c>
      <c r="M737" t="s">
        <v>10309</v>
      </c>
      <c r="N737" s="180">
        <v>46283.391261574077</v>
      </c>
      <c r="O737" t="s">
        <v>10310</v>
      </c>
      <c r="P737" t="s">
        <v>8809</v>
      </c>
      <c r="Q737" t="s">
        <v>9054</v>
      </c>
      <c r="R737" t="s">
        <v>9660</v>
      </c>
    </row>
    <row r="738" spans="1:18" x14ac:dyDescent="0.25">
      <c r="A738" t="s">
        <v>10317</v>
      </c>
      <c r="B738" s="180">
        <v>46282.722222222219</v>
      </c>
      <c r="C738" s="296">
        <v>46282</v>
      </c>
      <c r="D738" s="297">
        <v>0.72222222222222221</v>
      </c>
      <c r="E738">
        <v>20148</v>
      </c>
      <c r="F738" t="s">
        <v>117</v>
      </c>
      <c r="G738" t="s">
        <v>9724</v>
      </c>
      <c r="H738" s="101">
        <v>5.5</v>
      </c>
      <c r="I738" t="s">
        <v>9725</v>
      </c>
      <c r="J738" t="s">
        <v>8849</v>
      </c>
      <c r="K738" t="s">
        <v>9057</v>
      </c>
      <c r="L738" t="s">
        <v>9058</v>
      </c>
      <c r="M738" t="s">
        <v>10309</v>
      </c>
      <c r="N738" s="180">
        <v>46283.391261574077</v>
      </c>
      <c r="O738" t="s">
        <v>10310</v>
      </c>
      <c r="P738" t="s">
        <v>8809</v>
      </c>
      <c r="Q738" t="s">
        <v>9054</v>
      </c>
      <c r="R738" t="s">
        <v>9660</v>
      </c>
    </row>
    <row r="739" spans="1:18" x14ac:dyDescent="0.25">
      <c r="A739" t="s">
        <v>10318</v>
      </c>
      <c r="B739" s="180">
        <v>46282.600694444445</v>
      </c>
      <c r="C739" s="296">
        <v>46282</v>
      </c>
      <c r="D739" s="297">
        <v>0.60069444444444442</v>
      </c>
      <c r="E739">
        <v>20151</v>
      </c>
      <c r="F739" t="s">
        <v>119</v>
      </c>
      <c r="G739" t="s">
        <v>9117</v>
      </c>
      <c r="H739" s="101">
        <v>5.5</v>
      </c>
      <c r="I739" t="s">
        <v>9118</v>
      </c>
      <c r="J739" t="s">
        <v>8851</v>
      </c>
      <c r="K739" t="s">
        <v>9057</v>
      </c>
      <c r="L739" t="s">
        <v>9058</v>
      </c>
      <c r="M739" t="s">
        <v>10309</v>
      </c>
      <c r="N739" s="180">
        <v>46283.391261574077</v>
      </c>
      <c r="O739" t="s">
        <v>10310</v>
      </c>
      <c r="P739" t="s">
        <v>8809</v>
      </c>
      <c r="Q739" t="s">
        <v>9054</v>
      </c>
      <c r="R739" t="s">
        <v>9660</v>
      </c>
    </row>
    <row r="740" spans="1:18" x14ac:dyDescent="0.25">
      <c r="A740" t="s">
        <v>10319</v>
      </c>
      <c r="B740" s="180">
        <v>46282.600694444445</v>
      </c>
      <c r="C740" s="296">
        <v>46282</v>
      </c>
      <c r="D740" s="297">
        <v>0.60069444444444442</v>
      </c>
      <c r="E740">
        <v>20151</v>
      </c>
      <c r="F740" t="s">
        <v>119</v>
      </c>
      <c r="G740" t="s">
        <v>9117</v>
      </c>
      <c r="H740" s="101">
        <v>5.5</v>
      </c>
      <c r="I740" t="s">
        <v>9118</v>
      </c>
      <c r="J740" t="s">
        <v>8851</v>
      </c>
      <c r="K740" t="s">
        <v>9057</v>
      </c>
      <c r="L740" t="s">
        <v>9058</v>
      </c>
      <c r="M740" t="s">
        <v>10309</v>
      </c>
      <c r="N740" s="180">
        <v>46283.391261574077</v>
      </c>
      <c r="O740" t="s">
        <v>10310</v>
      </c>
      <c r="P740" t="s">
        <v>8809</v>
      </c>
      <c r="Q740" t="s">
        <v>9054</v>
      </c>
      <c r="R740" t="s">
        <v>9507</v>
      </c>
    </row>
    <row r="741" spans="1:18" x14ac:dyDescent="0.25">
      <c r="A741" t="s">
        <v>10320</v>
      </c>
      <c r="B741" s="180">
        <v>46282.568055555559</v>
      </c>
      <c r="C741" s="296">
        <v>46282</v>
      </c>
      <c r="D741" s="297">
        <v>0.56805555555555554</v>
      </c>
      <c r="E741">
        <v>20041</v>
      </c>
      <c r="F741" t="s">
        <v>114</v>
      </c>
      <c r="G741" t="s">
        <v>2720</v>
      </c>
      <c r="H741" s="101">
        <v>5.5</v>
      </c>
      <c r="I741" t="s">
        <v>9101</v>
      </c>
      <c r="J741" t="s">
        <v>8846</v>
      </c>
      <c r="K741" t="s">
        <v>9061</v>
      </c>
      <c r="L741" t="s">
        <v>9058</v>
      </c>
      <c r="M741" t="s">
        <v>10309</v>
      </c>
      <c r="N741" s="180">
        <v>46283.391261574077</v>
      </c>
      <c r="O741" t="s">
        <v>10310</v>
      </c>
      <c r="P741" t="s">
        <v>8809</v>
      </c>
      <c r="Q741" t="s">
        <v>9054</v>
      </c>
      <c r="R741" t="s">
        <v>9660</v>
      </c>
    </row>
    <row r="742" spans="1:18" x14ac:dyDescent="0.25">
      <c r="A742" t="s">
        <v>10321</v>
      </c>
      <c r="B742" s="180">
        <v>46282.5625</v>
      </c>
      <c r="C742" s="296">
        <v>46282</v>
      </c>
      <c r="D742" s="297">
        <v>0.5625</v>
      </c>
      <c r="E742">
        <v>245</v>
      </c>
      <c r="F742" t="s">
        <v>164</v>
      </c>
      <c r="G742" t="s">
        <v>9328</v>
      </c>
      <c r="H742" s="101">
        <v>5.5</v>
      </c>
      <c r="I742" t="s">
        <v>9329</v>
      </c>
      <c r="J742" t="s">
        <v>8910</v>
      </c>
      <c r="K742" t="s">
        <v>9061</v>
      </c>
      <c r="L742" t="s">
        <v>9252</v>
      </c>
      <c r="M742" t="s">
        <v>10309</v>
      </c>
      <c r="N742" s="180">
        <v>46283.391261574077</v>
      </c>
      <c r="O742" t="s">
        <v>10310</v>
      </c>
      <c r="P742" t="s">
        <v>8809</v>
      </c>
      <c r="Q742" t="s">
        <v>9054</v>
      </c>
      <c r="R742" t="s">
        <v>9660</v>
      </c>
    </row>
    <row r="743" spans="1:18" x14ac:dyDescent="0.25">
      <c r="A743" t="s">
        <v>10322</v>
      </c>
      <c r="B743" s="180">
        <v>46282.561805555553</v>
      </c>
      <c r="C743" s="296">
        <v>46282</v>
      </c>
      <c r="D743" s="297">
        <v>0.56180555555555556</v>
      </c>
      <c r="E743">
        <v>21036</v>
      </c>
      <c r="F743" t="s">
        <v>138</v>
      </c>
      <c r="G743" t="s">
        <v>2515</v>
      </c>
      <c r="H743" s="101">
        <v>5.5</v>
      </c>
      <c r="I743" t="s">
        <v>9491</v>
      </c>
      <c r="J743" t="s">
        <v>8905</v>
      </c>
      <c r="K743" t="s">
        <v>9061</v>
      </c>
      <c r="L743" t="s">
        <v>9252</v>
      </c>
      <c r="M743" t="s">
        <v>10309</v>
      </c>
      <c r="N743" s="180">
        <v>46283.391261574077</v>
      </c>
      <c r="O743" t="s">
        <v>10310</v>
      </c>
      <c r="P743" t="s">
        <v>8809</v>
      </c>
      <c r="Q743" t="s">
        <v>9054</v>
      </c>
      <c r="R743" t="s">
        <v>9660</v>
      </c>
    </row>
    <row r="744" spans="1:18" x14ac:dyDescent="0.25">
      <c r="A744" t="s">
        <v>10323</v>
      </c>
      <c r="B744" s="180">
        <v>46282.48541666667</v>
      </c>
      <c r="C744" s="296">
        <v>46282</v>
      </c>
      <c r="D744" s="297">
        <v>0.48541666666666666</v>
      </c>
      <c r="E744">
        <v>2214</v>
      </c>
      <c r="F744" t="s">
        <v>157</v>
      </c>
      <c r="G744" t="s">
        <v>9289</v>
      </c>
      <c r="H744" s="101">
        <v>6.5</v>
      </c>
      <c r="I744" t="s">
        <v>9290</v>
      </c>
      <c r="J744" t="s">
        <v>8866</v>
      </c>
      <c r="K744" t="s">
        <v>9061</v>
      </c>
      <c r="L744" t="s">
        <v>9252</v>
      </c>
      <c r="M744" t="s">
        <v>10309</v>
      </c>
      <c r="N744" s="180">
        <v>46283.391261574077</v>
      </c>
      <c r="O744" t="s">
        <v>10310</v>
      </c>
      <c r="P744" t="s">
        <v>8809</v>
      </c>
      <c r="Q744" t="s">
        <v>9054</v>
      </c>
      <c r="R744" t="s">
        <v>9660</v>
      </c>
    </row>
    <row r="745" spans="1:18" x14ac:dyDescent="0.25">
      <c r="A745" t="s">
        <v>10324</v>
      </c>
      <c r="B745" s="180">
        <v>46282.477083333331</v>
      </c>
      <c r="C745" s="296">
        <v>46282</v>
      </c>
      <c r="D745" s="297">
        <v>0.47708333333333336</v>
      </c>
      <c r="E745">
        <v>201</v>
      </c>
      <c r="F745" t="s">
        <v>115</v>
      </c>
      <c r="G745" t="s">
        <v>9089</v>
      </c>
      <c r="H745" s="101">
        <v>5.8</v>
      </c>
      <c r="I745" t="s">
        <v>9090</v>
      </c>
      <c r="J745" t="s">
        <v>8847</v>
      </c>
      <c r="K745" t="s">
        <v>9061</v>
      </c>
      <c r="L745" t="s">
        <v>9252</v>
      </c>
      <c r="M745" t="s">
        <v>10309</v>
      </c>
      <c r="N745" s="180">
        <v>46283.391261574077</v>
      </c>
      <c r="O745" t="s">
        <v>10310</v>
      </c>
      <c r="P745" t="s">
        <v>8809</v>
      </c>
      <c r="Q745" t="s">
        <v>9054</v>
      </c>
      <c r="R745" t="s">
        <v>9660</v>
      </c>
    </row>
    <row r="746" spans="1:18" x14ac:dyDescent="0.25">
      <c r="A746" t="s">
        <v>10325</v>
      </c>
      <c r="B746" s="180">
        <v>46282.42083333333</v>
      </c>
      <c r="C746" s="296">
        <v>46282</v>
      </c>
      <c r="D746" s="297">
        <v>0.42083333333333334</v>
      </c>
      <c r="E746">
        <v>20150</v>
      </c>
      <c r="F746" t="s">
        <v>118</v>
      </c>
      <c r="G746" t="s">
        <v>9073</v>
      </c>
      <c r="H746" s="101">
        <v>5.5</v>
      </c>
      <c r="I746" t="s">
        <v>9074</v>
      </c>
      <c r="J746" t="s">
        <v>8850</v>
      </c>
      <c r="K746" t="s">
        <v>9057</v>
      </c>
      <c r="L746" t="s">
        <v>9268</v>
      </c>
      <c r="M746" t="s">
        <v>10309</v>
      </c>
      <c r="N746" s="180">
        <v>46283.391261574077</v>
      </c>
      <c r="O746" t="s">
        <v>10310</v>
      </c>
      <c r="P746" t="s">
        <v>8809</v>
      </c>
      <c r="Q746" t="s">
        <v>9054</v>
      </c>
      <c r="R746" t="s">
        <v>9660</v>
      </c>
    </row>
    <row r="747" spans="1:18" x14ac:dyDescent="0.25">
      <c r="A747" t="s">
        <v>10326</v>
      </c>
      <c r="B747" s="180">
        <v>46282.42083333333</v>
      </c>
      <c r="C747" s="296">
        <v>46282</v>
      </c>
      <c r="D747" s="297">
        <v>0.42083333333333334</v>
      </c>
      <c r="E747">
        <v>20150</v>
      </c>
      <c r="F747" t="s">
        <v>118</v>
      </c>
      <c r="G747" t="s">
        <v>9073</v>
      </c>
      <c r="H747" s="101">
        <v>5.5</v>
      </c>
      <c r="I747" t="s">
        <v>9074</v>
      </c>
      <c r="J747" t="s">
        <v>8850</v>
      </c>
      <c r="K747" t="s">
        <v>9057</v>
      </c>
      <c r="L747" t="s">
        <v>9268</v>
      </c>
      <c r="M747" t="s">
        <v>10309</v>
      </c>
      <c r="N747" s="180">
        <v>46283.391261574077</v>
      </c>
      <c r="O747" t="s">
        <v>10310</v>
      </c>
      <c r="P747" t="s">
        <v>8809</v>
      </c>
      <c r="Q747" t="s">
        <v>9054</v>
      </c>
      <c r="R747" t="s">
        <v>9507</v>
      </c>
    </row>
    <row r="748" spans="1:18" x14ac:dyDescent="0.25">
      <c r="A748" t="s">
        <v>10327</v>
      </c>
      <c r="B748" s="180">
        <v>46282.418055555558</v>
      </c>
      <c r="C748" s="296">
        <v>46282</v>
      </c>
      <c r="D748" s="297">
        <v>0.41805555555555557</v>
      </c>
      <c r="E748">
        <v>20150</v>
      </c>
      <c r="F748" t="s">
        <v>118</v>
      </c>
      <c r="G748" t="s">
        <v>9073</v>
      </c>
      <c r="H748" s="101">
        <v>5.5</v>
      </c>
      <c r="I748" t="s">
        <v>9074</v>
      </c>
      <c r="J748" t="s">
        <v>8850</v>
      </c>
      <c r="K748" t="s">
        <v>9057</v>
      </c>
      <c r="L748" t="s">
        <v>9252</v>
      </c>
      <c r="M748" t="s">
        <v>10309</v>
      </c>
      <c r="N748" s="180">
        <v>46283.391261574077</v>
      </c>
      <c r="O748" t="s">
        <v>10310</v>
      </c>
      <c r="P748" t="s">
        <v>8809</v>
      </c>
      <c r="Q748" t="s">
        <v>9054</v>
      </c>
      <c r="R748" t="s">
        <v>9660</v>
      </c>
    </row>
    <row r="749" spans="1:18" x14ac:dyDescent="0.25">
      <c r="A749" t="s">
        <v>10328</v>
      </c>
      <c r="B749" s="180">
        <v>46282.314583333333</v>
      </c>
      <c r="C749" s="296">
        <v>46282</v>
      </c>
      <c r="D749" s="297">
        <v>0.31458333333333333</v>
      </c>
      <c r="E749">
        <v>1733</v>
      </c>
      <c r="F749" t="s">
        <v>108</v>
      </c>
      <c r="G749" t="s">
        <v>9066</v>
      </c>
      <c r="H749" s="101">
        <v>5.5</v>
      </c>
      <c r="I749" t="s">
        <v>9067</v>
      </c>
      <c r="J749" t="s">
        <v>8841</v>
      </c>
      <c r="K749" t="s">
        <v>9061</v>
      </c>
      <c r="L749" t="s">
        <v>9058</v>
      </c>
      <c r="M749" t="s">
        <v>10309</v>
      </c>
      <c r="N749" s="180">
        <v>46283.391261574077</v>
      </c>
      <c r="O749" t="s">
        <v>10310</v>
      </c>
      <c r="P749" t="s">
        <v>8809</v>
      </c>
      <c r="Q749" t="s">
        <v>9054</v>
      </c>
      <c r="R749" t="s">
        <v>9660</v>
      </c>
    </row>
    <row r="750" spans="1:18" x14ac:dyDescent="0.25">
      <c r="A750" t="s">
        <v>10329</v>
      </c>
      <c r="B750" s="180">
        <v>46282.112500000003</v>
      </c>
      <c r="C750" s="296">
        <v>46282</v>
      </c>
      <c r="D750" s="297">
        <v>0.1125</v>
      </c>
      <c r="E750">
        <v>338</v>
      </c>
      <c r="F750" t="s">
        <v>195</v>
      </c>
      <c r="G750" t="s">
        <v>9068</v>
      </c>
      <c r="H750" s="101">
        <v>5.8</v>
      </c>
      <c r="I750" t="s">
        <v>9069</v>
      </c>
      <c r="J750" t="s">
        <v>8885</v>
      </c>
      <c r="K750" t="s">
        <v>9061</v>
      </c>
      <c r="L750" t="s">
        <v>9058</v>
      </c>
      <c r="M750" t="s">
        <v>10309</v>
      </c>
      <c r="N750" s="180">
        <v>46283.391261574077</v>
      </c>
      <c r="O750" t="s">
        <v>10310</v>
      </c>
      <c r="P750" t="s">
        <v>8809</v>
      </c>
      <c r="Q750" t="s">
        <v>9054</v>
      </c>
      <c r="R750" t="s">
        <v>9660</v>
      </c>
    </row>
    <row r="751" spans="1:18" x14ac:dyDescent="0.25">
      <c r="A751" t="s">
        <v>10330</v>
      </c>
      <c r="B751" s="180">
        <v>46282.044444444444</v>
      </c>
      <c r="C751" s="296">
        <v>46282</v>
      </c>
      <c r="D751" s="297">
        <v>4.4444444444444446E-2</v>
      </c>
      <c r="E751">
        <v>338</v>
      </c>
      <c r="F751" t="s">
        <v>195</v>
      </c>
      <c r="G751" t="s">
        <v>9068</v>
      </c>
      <c r="H751" s="101">
        <v>5.8</v>
      </c>
      <c r="I751" t="s">
        <v>9069</v>
      </c>
      <c r="J751" t="s">
        <v>8885</v>
      </c>
      <c r="K751" t="s">
        <v>9061</v>
      </c>
      <c r="L751" t="s">
        <v>9252</v>
      </c>
      <c r="M751" t="s">
        <v>10309</v>
      </c>
      <c r="N751" s="180">
        <v>46283.391261574077</v>
      </c>
      <c r="O751" t="s">
        <v>10310</v>
      </c>
      <c r="P751" t="s">
        <v>8809</v>
      </c>
      <c r="Q751" t="s">
        <v>9054</v>
      </c>
      <c r="R751" t="s">
        <v>9660</v>
      </c>
    </row>
    <row r="752" spans="1:18" x14ac:dyDescent="0.25">
      <c r="A752" t="s">
        <v>10331</v>
      </c>
      <c r="B752" s="180">
        <v>46282.036111111112</v>
      </c>
      <c r="C752" s="296">
        <v>46282</v>
      </c>
      <c r="D752" s="297">
        <v>3.6111111111111108E-2</v>
      </c>
      <c r="E752">
        <v>632</v>
      </c>
      <c r="F752" t="s">
        <v>226</v>
      </c>
      <c r="G752" t="s">
        <v>9278</v>
      </c>
      <c r="H752" s="101">
        <v>5.8</v>
      </c>
      <c r="I752" t="s">
        <v>9279</v>
      </c>
      <c r="J752" t="s">
        <v>8928</v>
      </c>
      <c r="K752" t="s">
        <v>9061</v>
      </c>
      <c r="L752" t="s">
        <v>9252</v>
      </c>
      <c r="M752" t="s">
        <v>10309</v>
      </c>
      <c r="N752" s="180">
        <v>46283.391261574077</v>
      </c>
      <c r="O752" t="s">
        <v>10310</v>
      </c>
      <c r="P752" t="s">
        <v>8809</v>
      </c>
      <c r="Q752" t="s">
        <v>9054</v>
      </c>
      <c r="R752" t="s">
        <v>9660</v>
      </c>
    </row>
    <row r="753" spans="1:18" x14ac:dyDescent="0.25">
      <c r="A753" t="s">
        <v>10332</v>
      </c>
      <c r="B753" s="180">
        <v>46282.035416666666</v>
      </c>
      <c r="C753" s="296">
        <v>46282</v>
      </c>
      <c r="D753" s="297">
        <v>3.5416666666666666E-2</v>
      </c>
      <c r="E753">
        <v>338</v>
      </c>
      <c r="F753" t="s">
        <v>195</v>
      </c>
      <c r="G753" t="s">
        <v>9068</v>
      </c>
      <c r="H753" s="101">
        <v>5.8</v>
      </c>
      <c r="I753" t="s">
        <v>9069</v>
      </c>
      <c r="J753" t="s">
        <v>8885</v>
      </c>
      <c r="K753" t="s">
        <v>9061</v>
      </c>
      <c r="L753" t="s">
        <v>9058</v>
      </c>
      <c r="M753" t="s">
        <v>10309</v>
      </c>
      <c r="N753" s="180">
        <v>46283.391261574077</v>
      </c>
      <c r="O753" t="s">
        <v>10310</v>
      </c>
      <c r="P753" t="s">
        <v>8809</v>
      </c>
      <c r="Q753" t="s">
        <v>9054</v>
      </c>
      <c r="R753" t="s">
        <v>9660</v>
      </c>
    </row>
    <row r="754" spans="1:18" x14ac:dyDescent="0.25">
      <c r="A754" t="s">
        <v>10333</v>
      </c>
      <c r="B754" s="180">
        <v>46282.013888888891</v>
      </c>
      <c r="C754" s="296">
        <v>46282</v>
      </c>
      <c r="D754" s="297">
        <v>1.3888888888888888E-2</v>
      </c>
      <c r="E754">
        <v>1784</v>
      </c>
      <c r="F754" t="s">
        <v>111</v>
      </c>
      <c r="G754" t="s">
        <v>9085</v>
      </c>
      <c r="H754" s="101">
        <v>5.8</v>
      </c>
      <c r="I754" t="s">
        <v>9086</v>
      </c>
      <c r="J754" t="s">
        <v>8844</v>
      </c>
      <c r="K754" t="s">
        <v>9061</v>
      </c>
      <c r="L754" t="s">
        <v>9058</v>
      </c>
      <c r="M754" t="s">
        <v>10309</v>
      </c>
      <c r="N754" s="180">
        <v>46283.391261574077</v>
      </c>
      <c r="O754" t="s">
        <v>10310</v>
      </c>
      <c r="P754" t="s">
        <v>8809</v>
      </c>
      <c r="Q754" t="s">
        <v>9054</v>
      </c>
      <c r="R754" t="s">
        <v>9660</v>
      </c>
    </row>
    <row r="755" spans="1:18" x14ac:dyDescent="0.25">
      <c r="A755" t="s">
        <v>10334</v>
      </c>
      <c r="B755" s="180">
        <v>46282.009027777778</v>
      </c>
      <c r="C755" s="296">
        <v>46282</v>
      </c>
      <c r="D755" s="297">
        <v>9.0277777777777769E-3</v>
      </c>
      <c r="E755">
        <v>1783</v>
      </c>
      <c r="F755" t="s">
        <v>110</v>
      </c>
      <c r="G755" t="s">
        <v>9059</v>
      </c>
      <c r="H755" s="101">
        <v>5.8</v>
      </c>
      <c r="I755" t="s">
        <v>9060</v>
      </c>
      <c r="J755" t="s">
        <v>8843</v>
      </c>
      <c r="K755" t="s">
        <v>9061</v>
      </c>
      <c r="L755" t="s">
        <v>9058</v>
      </c>
      <c r="M755" t="s">
        <v>10309</v>
      </c>
      <c r="N755" s="180">
        <v>46283.391261574077</v>
      </c>
      <c r="O755" t="s">
        <v>10310</v>
      </c>
      <c r="P755" t="s">
        <v>8809</v>
      </c>
      <c r="Q755" t="s">
        <v>9054</v>
      </c>
      <c r="R755" t="s">
        <v>9660</v>
      </c>
    </row>
    <row r="756" spans="1:18" x14ac:dyDescent="0.25">
      <c r="A756" t="s">
        <v>10335</v>
      </c>
      <c r="B756" s="180">
        <v>46282.008333333331</v>
      </c>
      <c r="C756" s="296">
        <v>46282</v>
      </c>
      <c r="D756" s="297">
        <v>8.3333333333333332E-3</v>
      </c>
      <c r="E756">
        <v>91</v>
      </c>
      <c r="F756" t="s">
        <v>232</v>
      </c>
      <c r="G756" t="s">
        <v>9250</v>
      </c>
      <c r="H756" s="101">
        <v>5.8</v>
      </c>
      <c r="I756" t="s">
        <v>9251</v>
      </c>
      <c r="J756" t="s">
        <v>8925</v>
      </c>
      <c r="K756" t="s">
        <v>9061</v>
      </c>
      <c r="L756" t="s">
        <v>9252</v>
      </c>
      <c r="M756" t="s">
        <v>10309</v>
      </c>
      <c r="N756" s="180">
        <v>46283.391261574077</v>
      </c>
      <c r="O756" t="s">
        <v>10310</v>
      </c>
      <c r="P756" t="s">
        <v>8809</v>
      </c>
      <c r="Q756" t="s">
        <v>9054</v>
      </c>
      <c r="R756" t="s">
        <v>9660</v>
      </c>
    </row>
    <row r="757" spans="1:18" x14ac:dyDescent="0.25">
      <c r="A757" t="s">
        <v>10336</v>
      </c>
      <c r="B757" s="180">
        <v>46281.78125</v>
      </c>
      <c r="C757" s="296">
        <v>46281</v>
      </c>
      <c r="D757" s="297">
        <v>0.78125</v>
      </c>
      <c r="E757">
        <v>478</v>
      </c>
      <c r="F757" t="s">
        <v>219</v>
      </c>
      <c r="G757" t="s">
        <v>9097</v>
      </c>
      <c r="H757" s="101">
        <v>6.3</v>
      </c>
      <c r="I757" t="s">
        <v>9098</v>
      </c>
      <c r="J757" t="s">
        <v>8896</v>
      </c>
      <c r="K757" t="s">
        <v>9061</v>
      </c>
      <c r="L757" t="s">
        <v>9058</v>
      </c>
      <c r="M757" t="s">
        <v>10309</v>
      </c>
      <c r="N757" s="180">
        <v>46283.391261574077</v>
      </c>
      <c r="O757" t="s">
        <v>10310</v>
      </c>
      <c r="P757" t="s">
        <v>8809</v>
      </c>
      <c r="Q757" t="s">
        <v>9054</v>
      </c>
      <c r="R757" t="s">
        <v>9660</v>
      </c>
    </row>
    <row r="758" spans="1:18" x14ac:dyDescent="0.25">
      <c r="A758" t="s">
        <v>10337</v>
      </c>
      <c r="B758" s="180">
        <v>46281.770138888889</v>
      </c>
      <c r="C758" s="296">
        <v>46281</v>
      </c>
      <c r="D758" s="297">
        <v>0.77013888888888893</v>
      </c>
      <c r="E758">
        <v>338</v>
      </c>
      <c r="F758" t="s">
        <v>195</v>
      </c>
      <c r="G758" t="s">
        <v>9068</v>
      </c>
      <c r="H758" s="101">
        <v>5.8</v>
      </c>
      <c r="I758" t="s">
        <v>9069</v>
      </c>
      <c r="J758" t="s">
        <v>8885</v>
      </c>
      <c r="K758" t="s">
        <v>9061</v>
      </c>
      <c r="L758" t="s">
        <v>9058</v>
      </c>
      <c r="M758" t="s">
        <v>10309</v>
      </c>
      <c r="N758" s="180">
        <v>46283.391261574077</v>
      </c>
      <c r="O758" t="s">
        <v>10310</v>
      </c>
      <c r="P758" t="s">
        <v>8809</v>
      </c>
      <c r="Q758" t="s">
        <v>9054</v>
      </c>
      <c r="R758" t="s">
        <v>9660</v>
      </c>
    </row>
    <row r="759" spans="1:18" x14ac:dyDescent="0.25">
      <c r="A759" t="s">
        <v>10338</v>
      </c>
      <c r="B759" s="180">
        <v>46281.690972222219</v>
      </c>
      <c r="C759" s="296">
        <v>46281</v>
      </c>
      <c r="D759" s="297">
        <v>0.69097222222222221</v>
      </c>
      <c r="E759">
        <v>553</v>
      </c>
      <c r="F759" t="s">
        <v>223</v>
      </c>
      <c r="G759" t="s">
        <v>9391</v>
      </c>
      <c r="H759" s="101">
        <v>5.8</v>
      </c>
      <c r="I759" t="s">
        <v>9392</v>
      </c>
      <c r="J759" t="s">
        <v>8929</v>
      </c>
      <c r="K759" t="s">
        <v>9061</v>
      </c>
      <c r="L759" t="s">
        <v>9058</v>
      </c>
      <c r="M759" t="s">
        <v>10309</v>
      </c>
      <c r="N759" s="180">
        <v>46283.391261574077</v>
      </c>
      <c r="O759" t="s">
        <v>10310</v>
      </c>
      <c r="P759" t="s">
        <v>8809</v>
      </c>
      <c r="Q759" t="s">
        <v>9054</v>
      </c>
      <c r="R759" t="s">
        <v>9660</v>
      </c>
    </row>
    <row r="760" spans="1:18" x14ac:dyDescent="0.25">
      <c r="A760" t="s">
        <v>10339</v>
      </c>
      <c r="B760" s="180">
        <v>46281.609027777777</v>
      </c>
      <c r="C760" s="296">
        <v>46281</v>
      </c>
      <c r="D760" s="297">
        <v>0.60902777777777772</v>
      </c>
      <c r="E760">
        <v>20041</v>
      </c>
      <c r="F760" t="s">
        <v>114</v>
      </c>
      <c r="G760" t="s">
        <v>2720</v>
      </c>
      <c r="H760" s="101">
        <v>5.5</v>
      </c>
      <c r="I760" t="s">
        <v>9101</v>
      </c>
      <c r="J760" t="s">
        <v>8846</v>
      </c>
      <c r="K760" t="s">
        <v>9061</v>
      </c>
      <c r="L760" t="s">
        <v>9058</v>
      </c>
      <c r="M760" t="s">
        <v>10309</v>
      </c>
      <c r="N760" s="180">
        <v>46283.391261574077</v>
      </c>
      <c r="O760" t="s">
        <v>10310</v>
      </c>
      <c r="P760" t="s">
        <v>8809</v>
      </c>
      <c r="Q760" t="s">
        <v>9054</v>
      </c>
      <c r="R760" t="s">
        <v>9660</v>
      </c>
    </row>
    <row r="761" spans="1:18" x14ac:dyDescent="0.25">
      <c r="A761" t="s">
        <v>10340</v>
      </c>
      <c r="B761" s="180">
        <v>46281.420138888891</v>
      </c>
      <c r="C761" s="296">
        <v>46281</v>
      </c>
      <c r="D761" s="297">
        <v>0.4201388888888889</v>
      </c>
      <c r="E761">
        <v>20148</v>
      </c>
      <c r="F761" t="s">
        <v>117</v>
      </c>
      <c r="G761" t="s">
        <v>9724</v>
      </c>
      <c r="H761" s="101">
        <v>5.5</v>
      </c>
      <c r="I761" t="s">
        <v>9725</v>
      </c>
      <c r="J761" t="s">
        <v>8849</v>
      </c>
      <c r="K761" t="s">
        <v>9057</v>
      </c>
      <c r="L761" t="s">
        <v>9268</v>
      </c>
      <c r="M761" t="s">
        <v>10309</v>
      </c>
      <c r="N761" s="180">
        <v>46283.391261574077</v>
      </c>
      <c r="O761" t="s">
        <v>10310</v>
      </c>
      <c r="P761" t="s">
        <v>8809</v>
      </c>
      <c r="Q761" t="s">
        <v>9054</v>
      </c>
      <c r="R761" t="s">
        <v>9660</v>
      </c>
    </row>
    <row r="762" spans="1:18" x14ac:dyDescent="0.25">
      <c r="A762" t="s">
        <v>10341</v>
      </c>
      <c r="B762" s="180">
        <v>46281.363194444442</v>
      </c>
      <c r="C762" s="296">
        <v>46281</v>
      </c>
      <c r="D762" s="297">
        <v>0.36319444444444443</v>
      </c>
      <c r="E762">
        <v>201</v>
      </c>
      <c r="F762" t="s">
        <v>115</v>
      </c>
      <c r="G762" t="s">
        <v>9089</v>
      </c>
      <c r="H762" s="101">
        <v>5.8</v>
      </c>
      <c r="I762" t="s">
        <v>9090</v>
      </c>
      <c r="J762" t="s">
        <v>8847</v>
      </c>
      <c r="K762" t="s">
        <v>9061</v>
      </c>
      <c r="L762" t="s">
        <v>9252</v>
      </c>
      <c r="M762" t="s">
        <v>10309</v>
      </c>
      <c r="N762" s="180">
        <v>46283.391261574077</v>
      </c>
      <c r="O762" t="s">
        <v>10310</v>
      </c>
      <c r="P762" t="s">
        <v>8809</v>
      </c>
      <c r="Q762" t="s">
        <v>9054</v>
      </c>
      <c r="R762" t="s">
        <v>9660</v>
      </c>
    </row>
    <row r="763" spans="1:18" x14ac:dyDescent="0.25">
      <c r="A763" t="s">
        <v>10342</v>
      </c>
      <c r="B763" s="180">
        <v>46281.265277777777</v>
      </c>
      <c r="C763" s="296">
        <v>46281</v>
      </c>
      <c r="D763" s="297">
        <v>0.26527777777777778</v>
      </c>
      <c r="E763">
        <v>21232</v>
      </c>
      <c r="F763" t="s">
        <v>144</v>
      </c>
      <c r="G763" t="s">
        <v>9087</v>
      </c>
      <c r="H763" s="101">
        <v>5</v>
      </c>
      <c r="I763" t="s">
        <v>9088</v>
      </c>
      <c r="J763" t="s">
        <v>8865</v>
      </c>
      <c r="K763" t="s">
        <v>9057</v>
      </c>
      <c r="L763" t="s">
        <v>9252</v>
      </c>
      <c r="M763" t="s">
        <v>10309</v>
      </c>
      <c r="N763" s="180">
        <v>46283.391261574077</v>
      </c>
      <c r="O763" t="s">
        <v>10310</v>
      </c>
      <c r="P763" t="s">
        <v>8809</v>
      </c>
      <c r="Q763" t="s">
        <v>9054</v>
      </c>
      <c r="R763" t="s">
        <v>9660</v>
      </c>
    </row>
    <row r="764" spans="1:18" x14ac:dyDescent="0.25">
      <c r="A764" t="s">
        <v>10343</v>
      </c>
      <c r="B764" s="180">
        <v>46281.26458333333</v>
      </c>
      <c r="C764" s="296">
        <v>46281</v>
      </c>
      <c r="D764" s="297">
        <v>0.26458333333333334</v>
      </c>
      <c r="E764">
        <v>20152</v>
      </c>
      <c r="F764" t="s">
        <v>120</v>
      </c>
      <c r="G764" t="s">
        <v>9360</v>
      </c>
      <c r="H764" s="101">
        <v>5.5</v>
      </c>
      <c r="I764" t="s">
        <v>9361</v>
      </c>
      <c r="J764" t="s">
        <v>8852</v>
      </c>
      <c r="K764" t="s">
        <v>9057</v>
      </c>
      <c r="L764" t="s">
        <v>9252</v>
      </c>
      <c r="M764" t="s">
        <v>10309</v>
      </c>
      <c r="N764" s="180">
        <v>46283.391261574077</v>
      </c>
      <c r="O764" t="s">
        <v>10310</v>
      </c>
      <c r="P764" t="s">
        <v>8809</v>
      </c>
      <c r="Q764" t="s">
        <v>9054</v>
      </c>
      <c r="R764" t="s">
        <v>9660</v>
      </c>
    </row>
    <row r="765" spans="1:18" x14ac:dyDescent="0.25">
      <c r="A765" t="s">
        <v>10344</v>
      </c>
      <c r="B765" s="180">
        <v>46281.22152777778</v>
      </c>
      <c r="C765" s="296">
        <v>46281</v>
      </c>
      <c r="D765" s="297">
        <v>0.22152777777777777</v>
      </c>
      <c r="E765">
        <v>21036</v>
      </c>
      <c r="F765" t="s">
        <v>138</v>
      </c>
      <c r="G765" t="s">
        <v>2515</v>
      </c>
      <c r="H765" s="101">
        <v>5.5</v>
      </c>
      <c r="I765" t="s">
        <v>9491</v>
      </c>
      <c r="J765" t="s">
        <v>8905</v>
      </c>
      <c r="K765" t="s">
        <v>9061</v>
      </c>
      <c r="L765" t="s">
        <v>9252</v>
      </c>
      <c r="M765" t="s">
        <v>10309</v>
      </c>
      <c r="N765" s="180">
        <v>46283.391261574077</v>
      </c>
      <c r="O765" t="s">
        <v>10310</v>
      </c>
      <c r="P765" t="s">
        <v>8809</v>
      </c>
      <c r="Q765" t="s">
        <v>9054</v>
      </c>
      <c r="R765" t="s">
        <v>9660</v>
      </c>
    </row>
    <row r="766" spans="1:18" x14ac:dyDescent="0.25">
      <c r="A766" t="s">
        <v>10345</v>
      </c>
      <c r="B766" s="180">
        <v>46281.22152777778</v>
      </c>
      <c r="C766" s="296">
        <v>46281</v>
      </c>
      <c r="D766" s="297">
        <v>0.22152777777777777</v>
      </c>
      <c r="E766">
        <v>21036</v>
      </c>
      <c r="F766" t="s">
        <v>138</v>
      </c>
      <c r="G766" t="s">
        <v>2515</v>
      </c>
      <c r="H766" s="101">
        <v>5.5</v>
      </c>
      <c r="I766" t="s">
        <v>9491</v>
      </c>
      <c r="J766" t="s">
        <v>8905</v>
      </c>
      <c r="K766" t="s">
        <v>9061</v>
      </c>
      <c r="L766" t="s">
        <v>9252</v>
      </c>
      <c r="M766" t="s">
        <v>10309</v>
      </c>
      <c r="N766" s="180">
        <v>46283.391261574077</v>
      </c>
      <c r="O766" t="s">
        <v>10310</v>
      </c>
      <c r="P766" t="s">
        <v>8809</v>
      </c>
      <c r="Q766" t="s">
        <v>9054</v>
      </c>
      <c r="R766" t="s">
        <v>9507</v>
      </c>
    </row>
    <row r="767" spans="1:18" x14ac:dyDescent="0.25">
      <c r="A767" t="s">
        <v>10346</v>
      </c>
      <c r="B767" s="180">
        <v>46281.220833333333</v>
      </c>
      <c r="C767" s="296">
        <v>46281</v>
      </c>
      <c r="D767" s="297">
        <v>0.22083333333333333</v>
      </c>
      <c r="E767">
        <v>21420</v>
      </c>
      <c r="F767" t="s">
        <v>150</v>
      </c>
      <c r="G767" t="s">
        <v>2305</v>
      </c>
      <c r="H767" s="101">
        <v>5.5</v>
      </c>
      <c r="I767" t="s">
        <v>9434</v>
      </c>
      <c r="J767" t="s">
        <v>8908</v>
      </c>
      <c r="K767" t="s">
        <v>9061</v>
      </c>
      <c r="L767" t="s">
        <v>9058</v>
      </c>
      <c r="M767" t="s">
        <v>10309</v>
      </c>
      <c r="N767" s="180">
        <v>46283.391261574077</v>
      </c>
      <c r="O767" t="s">
        <v>10310</v>
      </c>
      <c r="P767" t="s">
        <v>8809</v>
      </c>
      <c r="Q767" t="s">
        <v>9054</v>
      </c>
      <c r="R767" t="s">
        <v>9660</v>
      </c>
    </row>
    <row r="768" spans="1:18" x14ac:dyDescent="0.25">
      <c r="A768" t="s">
        <v>10347</v>
      </c>
      <c r="B768" s="180">
        <v>46281.084027777775</v>
      </c>
      <c r="C768" s="296">
        <v>46281</v>
      </c>
      <c r="D768" s="297">
        <v>8.4027777777777785E-2</v>
      </c>
      <c r="E768">
        <v>9</v>
      </c>
      <c r="F768" t="s">
        <v>231</v>
      </c>
      <c r="G768" t="s">
        <v>9064</v>
      </c>
      <c r="H768" s="101">
        <v>6.8</v>
      </c>
      <c r="I768" t="s">
        <v>9065</v>
      </c>
      <c r="J768" t="s">
        <v>8899</v>
      </c>
      <c r="K768" t="s">
        <v>9061</v>
      </c>
      <c r="L768" t="s">
        <v>9058</v>
      </c>
      <c r="M768" t="s">
        <v>10309</v>
      </c>
      <c r="N768" s="180">
        <v>46283.391261574077</v>
      </c>
      <c r="O768" t="s">
        <v>10310</v>
      </c>
      <c r="P768" t="s">
        <v>8809</v>
      </c>
      <c r="Q768" t="s">
        <v>9054</v>
      </c>
      <c r="R768" t="s">
        <v>9660</v>
      </c>
    </row>
    <row r="769" spans="1:18" x14ac:dyDescent="0.25">
      <c r="A769" t="s">
        <v>10348</v>
      </c>
      <c r="B769" s="180">
        <v>46281.033333333333</v>
      </c>
      <c r="C769" s="296">
        <v>46281</v>
      </c>
      <c r="D769" s="297">
        <v>3.3333333333333333E-2</v>
      </c>
      <c r="E769">
        <v>201</v>
      </c>
      <c r="F769" t="s">
        <v>115</v>
      </c>
      <c r="G769" t="s">
        <v>9089</v>
      </c>
      <c r="H769" s="101">
        <v>5.8</v>
      </c>
      <c r="I769" t="s">
        <v>9090</v>
      </c>
      <c r="J769" t="s">
        <v>8847</v>
      </c>
      <c r="K769" t="s">
        <v>9061</v>
      </c>
      <c r="L769" t="s">
        <v>9268</v>
      </c>
      <c r="M769" t="s">
        <v>10309</v>
      </c>
      <c r="N769" s="180">
        <v>46283.391261574077</v>
      </c>
      <c r="O769" t="s">
        <v>10310</v>
      </c>
      <c r="P769" t="s">
        <v>8809</v>
      </c>
      <c r="Q769" t="s">
        <v>9054</v>
      </c>
      <c r="R769" t="s">
        <v>9660</v>
      </c>
    </row>
    <row r="770" spans="1:18" x14ac:dyDescent="0.25">
      <c r="A770" t="s">
        <v>10349</v>
      </c>
      <c r="B770" s="180">
        <v>46281.011111111111</v>
      </c>
      <c r="C770" s="296">
        <v>46281</v>
      </c>
      <c r="D770" s="297">
        <v>1.1111111111111112E-2</v>
      </c>
      <c r="E770">
        <v>1784</v>
      </c>
      <c r="F770" t="s">
        <v>111</v>
      </c>
      <c r="G770" t="s">
        <v>9085</v>
      </c>
      <c r="H770" s="101">
        <v>5.8</v>
      </c>
      <c r="I770" t="s">
        <v>9086</v>
      </c>
      <c r="J770" t="s">
        <v>8844</v>
      </c>
      <c r="K770" t="s">
        <v>9061</v>
      </c>
      <c r="L770" t="s">
        <v>9058</v>
      </c>
      <c r="M770" t="s">
        <v>10309</v>
      </c>
      <c r="N770" s="180">
        <v>46283.391261574077</v>
      </c>
      <c r="O770" t="s">
        <v>10310</v>
      </c>
      <c r="P770" t="s">
        <v>8809</v>
      </c>
      <c r="Q770" t="s">
        <v>9054</v>
      </c>
      <c r="R770" t="s">
        <v>9660</v>
      </c>
    </row>
    <row r="771" spans="1:18" x14ac:dyDescent="0.25">
      <c r="A771" t="s">
        <v>10350</v>
      </c>
      <c r="B771" s="180">
        <v>46280.959027777775</v>
      </c>
      <c r="C771" s="296">
        <v>46280</v>
      </c>
      <c r="D771" s="297">
        <v>0.95902777777777781</v>
      </c>
      <c r="E771">
        <v>91</v>
      </c>
      <c r="F771" t="s">
        <v>232</v>
      </c>
      <c r="G771" t="s">
        <v>9250</v>
      </c>
      <c r="H771" s="101">
        <v>5.8</v>
      </c>
      <c r="I771" t="s">
        <v>9251</v>
      </c>
      <c r="J771" t="s">
        <v>8925</v>
      </c>
      <c r="K771" t="s">
        <v>9061</v>
      </c>
      <c r="L771" t="s">
        <v>9252</v>
      </c>
      <c r="M771" t="s">
        <v>10309</v>
      </c>
      <c r="N771" s="180">
        <v>46283.391261574077</v>
      </c>
      <c r="O771" t="s">
        <v>10310</v>
      </c>
      <c r="P771" t="s">
        <v>8809</v>
      </c>
      <c r="Q771" t="s">
        <v>9054</v>
      </c>
      <c r="R771" t="s">
        <v>9660</v>
      </c>
    </row>
    <row r="772" spans="1:18" x14ac:dyDescent="0.25">
      <c r="A772" t="s">
        <v>10351</v>
      </c>
      <c r="B772" s="180">
        <v>46280.901388888888</v>
      </c>
      <c r="C772" s="296">
        <v>46280</v>
      </c>
      <c r="D772" s="297">
        <v>0.90138888888888891</v>
      </c>
      <c r="E772">
        <v>478</v>
      </c>
      <c r="F772" t="s">
        <v>219</v>
      </c>
      <c r="G772" t="s">
        <v>9097</v>
      </c>
      <c r="H772" s="101">
        <v>6.3</v>
      </c>
      <c r="I772" t="s">
        <v>9098</v>
      </c>
      <c r="J772" t="s">
        <v>8896</v>
      </c>
      <c r="K772" t="s">
        <v>9061</v>
      </c>
      <c r="L772" t="s">
        <v>9058</v>
      </c>
      <c r="M772" t="s">
        <v>10309</v>
      </c>
      <c r="N772" s="180">
        <v>46283.391261574077</v>
      </c>
      <c r="O772" t="s">
        <v>10310</v>
      </c>
      <c r="P772" t="s">
        <v>8809</v>
      </c>
      <c r="Q772" t="s">
        <v>9054</v>
      </c>
      <c r="R772" t="s">
        <v>9660</v>
      </c>
    </row>
    <row r="773" spans="1:18" x14ac:dyDescent="0.25">
      <c r="A773" t="s">
        <v>10352</v>
      </c>
      <c r="B773" s="180">
        <v>46280.871527777781</v>
      </c>
      <c r="C773" s="296">
        <v>46280</v>
      </c>
      <c r="D773" s="297">
        <v>0.87152777777777779</v>
      </c>
      <c r="E773">
        <v>21037</v>
      </c>
      <c r="F773" t="s">
        <v>139</v>
      </c>
      <c r="G773" t="s">
        <v>2510</v>
      </c>
      <c r="H773" s="101">
        <v>5.5</v>
      </c>
      <c r="I773" t="s">
        <v>9427</v>
      </c>
      <c r="J773" t="s">
        <v>8906</v>
      </c>
      <c r="K773" t="s">
        <v>9061</v>
      </c>
      <c r="L773" t="s">
        <v>9268</v>
      </c>
      <c r="M773" t="s">
        <v>10309</v>
      </c>
      <c r="N773" s="180">
        <v>46283.391261574077</v>
      </c>
      <c r="O773" t="s">
        <v>10310</v>
      </c>
      <c r="P773" t="s">
        <v>8809</v>
      </c>
      <c r="Q773" t="s">
        <v>9054</v>
      </c>
      <c r="R773" t="s">
        <v>9660</v>
      </c>
    </row>
    <row r="774" spans="1:18" x14ac:dyDescent="0.25">
      <c r="A774" t="s">
        <v>10353</v>
      </c>
      <c r="B774" s="180">
        <v>46280.804861111108</v>
      </c>
      <c r="C774" s="296">
        <v>46280</v>
      </c>
      <c r="D774" s="297">
        <v>0.80486111111111114</v>
      </c>
      <c r="E774">
        <v>2214</v>
      </c>
      <c r="F774" t="s">
        <v>157</v>
      </c>
      <c r="G774" t="s">
        <v>9289</v>
      </c>
      <c r="H774" s="101">
        <v>6.5</v>
      </c>
      <c r="I774" t="s">
        <v>9290</v>
      </c>
      <c r="J774" t="s">
        <v>8866</v>
      </c>
      <c r="K774" t="s">
        <v>9061</v>
      </c>
      <c r="L774" t="s">
        <v>9058</v>
      </c>
      <c r="M774" t="s">
        <v>10309</v>
      </c>
      <c r="N774" s="180">
        <v>46283.391261574077</v>
      </c>
      <c r="O774" t="s">
        <v>10310</v>
      </c>
      <c r="P774" t="s">
        <v>8809</v>
      </c>
      <c r="Q774" t="s">
        <v>9054</v>
      </c>
      <c r="R774" t="s">
        <v>9660</v>
      </c>
    </row>
    <row r="775" spans="1:18" x14ac:dyDescent="0.25">
      <c r="A775" t="s">
        <v>10354</v>
      </c>
      <c r="B775" s="180">
        <v>46280.702777777777</v>
      </c>
      <c r="C775" s="296">
        <v>46280</v>
      </c>
      <c r="D775" s="297">
        <v>0.70277777777777772</v>
      </c>
      <c r="E775">
        <v>2214</v>
      </c>
      <c r="F775" t="s">
        <v>157</v>
      </c>
      <c r="G775" t="s">
        <v>9289</v>
      </c>
      <c r="H775" s="101">
        <v>6.5</v>
      </c>
      <c r="I775" t="s">
        <v>9290</v>
      </c>
      <c r="J775" t="s">
        <v>8866</v>
      </c>
      <c r="K775" t="s">
        <v>9061</v>
      </c>
      <c r="L775" t="s">
        <v>9252</v>
      </c>
      <c r="M775" t="s">
        <v>10309</v>
      </c>
      <c r="N775" s="180">
        <v>46283.391261574077</v>
      </c>
      <c r="O775" t="s">
        <v>10310</v>
      </c>
      <c r="P775" t="s">
        <v>8809</v>
      </c>
      <c r="Q775" t="s">
        <v>9054</v>
      </c>
      <c r="R775" t="s">
        <v>9660</v>
      </c>
    </row>
    <row r="776" spans="1:18" x14ac:dyDescent="0.25">
      <c r="A776" t="s">
        <v>10355</v>
      </c>
      <c r="B776" s="180">
        <v>46280.561111111114</v>
      </c>
      <c r="C776" s="296">
        <v>46280</v>
      </c>
      <c r="D776" s="297">
        <v>0.56111111111111112</v>
      </c>
      <c r="E776">
        <v>20041</v>
      </c>
      <c r="F776" t="s">
        <v>114</v>
      </c>
      <c r="G776" t="s">
        <v>2720</v>
      </c>
      <c r="H776" s="101">
        <v>5.5</v>
      </c>
      <c r="I776" t="s">
        <v>9101</v>
      </c>
      <c r="J776" t="s">
        <v>8846</v>
      </c>
      <c r="K776" t="s">
        <v>9061</v>
      </c>
      <c r="L776" t="s">
        <v>9058</v>
      </c>
      <c r="M776" t="s">
        <v>10309</v>
      </c>
      <c r="N776" s="180">
        <v>46283.391261574077</v>
      </c>
      <c r="O776" t="s">
        <v>10310</v>
      </c>
      <c r="P776" t="s">
        <v>8809</v>
      </c>
      <c r="Q776" t="s">
        <v>9054</v>
      </c>
      <c r="R776" t="s">
        <v>9660</v>
      </c>
    </row>
    <row r="777" spans="1:18" x14ac:dyDescent="0.25">
      <c r="A777" t="s">
        <v>10374</v>
      </c>
      <c r="B777" s="180">
        <v>46284.147222222222</v>
      </c>
      <c r="C777" s="296">
        <v>46284</v>
      </c>
      <c r="D777" s="297">
        <v>0.14722222222222223</v>
      </c>
      <c r="E777">
        <v>1784</v>
      </c>
      <c r="F777" t="s">
        <v>111</v>
      </c>
      <c r="G777" t="s">
        <v>9085</v>
      </c>
      <c r="H777" s="101">
        <v>5.8</v>
      </c>
      <c r="I777" t="s">
        <v>9086</v>
      </c>
      <c r="J777" t="s">
        <v>8844</v>
      </c>
      <c r="K777" t="s">
        <v>9061</v>
      </c>
      <c r="L777" t="s">
        <v>9058</v>
      </c>
      <c r="M777" t="s">
        <v>10375</v>
      </c>
      <c r="N777" s="180">
        <v>46284.393101851849</v>
      </c>
      <c r="O777" t="s">
        <v>10376</v>
      </c>
      <c r="P777" t="s">
        <v>8809</v>
      </c>
      <c r="Q777" t="s">
        <v>9054</v>
      </c>
      <c r="R777" t="s">
        <v>9660</v>
      </c>
    </row>
    <row r="778" spans="1:18" x14ac:dyDescent="0.25">
      <c r="A778" t="s">
        <v>10377</v>
      </c>
      <c r="B778" s="180">
        <v>46284.056944444441</v>
      </c>
      <c r="C778" s="296">
        <v>46284</v>
      </c>
      <c r="D778" s="297">
        <v>5.6944444444444443E-2</v>
      </c>
      <c r="E778">
        <v>2658</v>
      </c>
      <c r="F778" t="s">
        <v>172</v>
      </c>
      <c r="G778" t="s">
        <v>9259</v>
      </c>
      <c r="H778" s="101">
        <v>5.7</v>
      </c>
      <c r="I778" t="s">
        <v>9260</v>
      </c>
      <c r="J778" t="s">
        <v>8913</v>
      </c>
      <c r="K778" t="s">
        <v>9061</v>
      </c>
      <c r="L778" t="s">
        <v>9058</v>
      </c>
      <c r="M778" t="s">
        <v>10375</v>
      </c>
      <c r="N778" s="180">
        <v>46284.393101851849</v>
      </c>
      <c r="O778" t="s">
        <v>10376</v>
      </c>
      <c r="P778" t="s">
        <v>8809</v>
      </c>
      <c r="Q778" t="s">
        <v>9054</v>
      </c>
      <c r="R778" t="s">
        <v>9660</v>
      </c>
    </row>
    <row r="779" spans="1:18" x14ac:dyDescent="0.25">
      <c r="A779" t="s">
        <v>10378</v>
      </c>
      <c r="B779" s="180">
        <v>46283.942361111112</v>
      </c>
      <c r="C779" s="296">
        <v>46283</v>
      </c>
      <c r="D779" s="297">
        <v>0.94236111111111109</v>
      </c>
      <c r="E779">
        <v>20659</v>
      </c>
      <c r="F779" t="s">
        <v>131</v>
      </c>
      <c r="G779" t="s">
        <v>9070</v>
      </c>
      <c r="H779" s="101">
        <v>5.5</v>
      </c>
      <c r="I779" t="s">
        <v>9071</v>
      </c>
      <c r="J779" t="s">
        <v>8861</v>
      </c>
      <c r="K779" t="s">
        <v>9057</v>
      </c>
      <c r="L779" t="s">
        <v>9268</v>
      </c>
      <c r="M779" t="s">
        <v>10375</v>
      </c>
      <c r="N779" s="180">
        <v>46284.393101851849</v>
      </c>
      <c r="O779" t="s">
        <v>10376</v>
      </c>
      <c r="P779" t="s">
        <v>8809</v>
      </c>
      <c r="Q779" t="s">
        <v>9054</v>
      </c>
      <c r="R779" t="s">
        <v>9660</v>
      </c>
    </row>
    <row r="780" spans="1:18" x14ac:dyDescent="0.25">
      <c r="A780" t="s">
        <v>10379</v>
      </c>
      <c r="B780" s="180">
        <v>46283.942361111112</v>
      </c>
      <c r="C780" s="296">
        <v>46283</v>
      </c>
      <c r="D780" s="297">
        <v>0.94236111111111109</v>
      </c>
      <c r="E780">
        <v>20659</v>
      </c>
      <c r="F780" t="s">
        <v>131</v>
      </c>
      <c r="G780" t="s">
        <v>9070</v>
      </c>
      <c r="H780" s="101">
        <v>5.5</v>
      </c>
      <c r="I780" t="s">
        <v>9071</v>
      </c>
      <c r="J780" t="s">
        <v>8861</v>
      </c>
      <c r="K780" t="s">
        <v>9057</v>
      </c>
      <c r="L780" t="s">
        <v>9268</v>
      </c>
      <c r="M780" t="s">
        <v>10375</v>
      </c>
      <c r="N780" s="180">
        <v>46284.393101851849</v>
      </c>
      <c r="O780" t="s">
        <v>10376</v>
      </c>
      <c r="P780" t="s">
        <v>8809</v>
      </c>
      <c r="Q780" t="s">
        <v>9054</v>
      </c>
      <c r="R780" t="s">
        <v>9507</v>
      </c>
    </row>
    <row r="781" spans="1:18" x14ac:dyDescent="0.25">
      <c r="A781" t="s">
        <v>10380</v>
      </c>
      <c r="B781" s="180">
        <v>46283.941666666666</v>
      </c>
      <c r="C781" s="296">
        <v>46283</v>
      </c>
      <c r="D781" s="297">
        <v>0.94166666666666665</v>
      </c>
      <c r="E781">
        <v>20155</v>
      </c>
      <c r="F781" t="s">
        <v>123</v>
      </c>
      <c r="G781" t="s">
        <v>9081</v>
      </c>
      <c r="H781" s="101">
        <v>5.5</v>
      </c>
      <c r="I781" t="s">
        <v>9082</v>
      </c>
      <c r="J781" t="s">
        <v>8855</v>
      </c>
      <c r="K781" t="s">
        <v>9057</v>
      </c>
      <c r="L781" t="s">
        <v>9252</v>
      </c>
      <c r="M781" t="s">
        <v>10375</v>
      </c>
      <c r="N781" s="180">
        <v>46284.393101851849</v>
      </c>
      <c r="O781" t="s">
        <v>10376</v>
      </c>
      <c r="P781" t="s">
        <v>8809</v>
      </c>
      <c r="Q781" t="s">
        <v>9054</v>
      </c>
      <c r="R781" t="s">
        <v>9660</v>
      </c>
    </row>
    <row r="782" spans="1:18" x14ac:dyDescent="0.25">
      <c r="A782" t="s">
        <v>10381</v>
      </c>
      <c r="B782" s="180">
        <v>46283.928472222222</v>
      </c>
      <c r="C782" s="296">
        <v>46283</v>
      </c>
      <c r="D782" s="297">
        <v>0.92847222222222225</v>
      </c>
      <c r="E782">
        <v>20154</v>
      </c>
      <c r="F782" t="s">
        <v>122</v>
      </c>
      <c r="G782" t="s">
        <v>9062</v>
      </c>
      <c r="H782" s="101">
        <v>5.5</v>
      </c>
      <c r="I782" t="s">
        <v>9063</v>
      </c>
      <c r="J782" t="s">
        <v>8854</v>
      </c>
      <c r="K782" t="s">
        <v>9057</v>
      </c>
      <c r="L782" t="s">
        <v>9252</v>
      </c>
      <c r="M782" t="s">
        <v>10375</v>
      </c>
      <c r="N782" s="180">
        <v>46284.393101851849</v>
      </c>
      <c r="O782" t="s">
        <v>10376</v>
      </c>
      <c r="P782" t="s">
        <v>8809</v>
      </c>
      <c r="Q782" t="s">
        <v>9054</v>
      </c>
      <c r="R782" t="s">
        <v>9660</v>
      </c>
    </row>
    <row r="783" spans="1:18" x14ac:dyDescent="0.25">
      <c r="A783" t="s">
        <v>10382</v>
      </c>
      <c r="B783" s="180">
        <v>46283.806944444441</v>
      </c>
      <c r="C783" s="296">
        <v>46283</v>
      </c>
      <c r="D783" s="297">
        <v>0.80694444444444446</v>
      </c>
      <c r="E783">
        <v>338</v>
      </c>
      <c r="F783" t="s">
        <v>195</v>
      </c>
      <c r="G783" t="s">
        <v>9068</v>
      </c>
      <c r="H783" s="101">
        <v>5.8</v>
      </c>
      <c r="I783" t="s">
        <v>9069</v>
      </c>
      <c r="J783" t="s">
        <v>8885</v>
      </c>
      <c r="K783" t="s">
        <v>9061</v>
      </c>
      <c r="L783" t="s">
        <v>9268</v>
      </c>
      <c r="M783" t="s">
        <v>10375</v>
      </c>
      <c r="N783" s="180">
        <v>46284.393101851849</v>
      </c>
      <c r="O783" t="s">
        <v>10376</v>
      </c>
      <c r="P783" t="s">
        <v>8809</v>
      </c>
      <c r="Q783" t="s">
        <v>9054</v>
      </c>
      <c r="R783" t="s">
        <v>9660</v>
      </c>
    </row>
    <row r="784" spans="1:18" x14ac:dyDescent="0.25">
      <c r="A784" t="s">
        <v>10383</v>
      </c>
      <c r="B784" s="180">
        <v>46283.798611111109</v>
      </c>
      <c r="C784" s="296">
        <v>46283</v>
      </c>
      <c r="D784" s="297">
        <v>0.79861111111111116</v>
      </c>
      <c r="E784">
        <v>20152</v>
      </c>
      <c r="F784" t="s">
        <v>120</v>
      </c>
      <c r="G784" t="s">
        <v>9360</v>
      </c>
      <c r="H784" s="101">
        <v>5.5</v>
      </c>
      <c r="I784" t="s">
        <v>9361</v>
      </c>
      <c r="J784" t="s">
        <v>8852</v>
      </c>
      <c r="K784" t="s">
        <v>9057</v>
      </c>
      <c r="L784" t="s">
        <v>9268</v>
      </c>
      <c r="M784" t="s">
        <v>10375</v>
      </c>
      <c r="N784" s="180">
        <v>46284.393101851849</v>
      </c>
      <c r="O784" t="s">
        <v>10376</v>
      </c>
      <c r="P784" t="s">
        <v>8809</v>
      </c>
      <c r="Q784" t="s">
        <v>9054</v>
      </c>
      <c r="R784" t="s">
        <v>9660</v>
      </c>
    </row>
    <row r="785" spans="1:18" x14ac:dyDescent="0.25">
      <c r="A785" t="s">
        <v>10384</v>
      </c>
      <c r="B785" s="180">
        <v>46283.798611111109</v>
      </c>
      <c r="C785" s="296">
        <v>46283</v>
      </c>
      <c r="D785" s="297">
        <v>0.79861111111111116</v>
      </c>
      <c r="E785">
        <v>20146</v>
      </c>
      <c r="F785" t="s">
        <v>116</v>
      </c>
      <c r="G785" t="s">
        <v>9055</v>
      </c>
      <c r="H785" s="101">
        <v>5.5</v>
      </c>
      <c r="I785" t="s">
        <v>9056</v>
      </c>
      <c r="J785" t="s">
        <v>8848</v>
      </c>
      <c r="K785" t="s">
        <v>9057</v>
      </c>
      <c r="L785" t="s">
        <v>9268</v>
      </c>
      <c r="M785" t="s">
        <v>10375</v>
      </c>
      <c r="N785" s="180">
        <v>46284.393101851849</v>
      </c>
      <c r="O785" t="s">
        <v>10376</v>
      </c>
      <c r="P785" t="s">
        <v>8809</v>
      </c>
      <c r="Q785" t="s">
        <v>9054</v>
      </c>
      <c r="R785" t="s">
        <v>9660</v>
      </c>
    </row>
    <row r="786" spans="1:18" x14ac:dyDescent="0.25">
      <c r="A786" t="s">
        <v>10385</v>
      </c>
      <c r="B786" s="180">
        <v>46283.762499999997</v>
      </c>
      <c r="C786" s="296">
        <v>46283</v>
      </c>
      <c r="D786" s="297">
        <v>0.76249999999999996</v>
      </c>
      <c r="E786">
        <v>632</v>
      </c>
      <c r="F786" t="s">
        <v>226</v>
      </c>
      <c r="G786" t="s">
        <v>9278</v>
      </c>
      <c r="H786" s="101">
        <v>5.8</v>
      </c>
      <c r="I786" t="s">
        <v>9279</v>
      </c>
      <c r="J786" t="s">
        <v>8928</v>
      </c>
      <c r="K786" t="s">
        <v>9061</v>
      </c>
      <c r="L786" t="s">
        <v>9252</v>
      </c>
      <c r="M786" t="s">
        <v>10375</v>
      </c>
      <c r="N786" s="180">
        <v>46284.393101851849</v>
      </c>
      <c r="O786" t="s">
        <v>10376</v>
      </c>
      <c r="P786" t="s">
        <v>8809</v>
      </c>
      <c r="Q786" t="s">
        <v>9054</v>
      </c>
      <c r="R786" t="s">
        <v>9660</v>
      </c>
    </row>
    <row r="787" spans="1:18" x14ac:dyDescent="0.25">
      <c r="A787" t="s">
        <v>10386</v>
      </c>
      <c r="B787" s="180">
        <v>46283.757638888892</v>
      </c>
      <c r="C787" s="296">
        <v>46283</v>
      </c>
      <c r="D787" s="297">
        <v>0.75763888888888886</v>
      </c>
      <c r="E787">
        <v>478</v>
      </c>
      <c r="F787" t="s">
        <v>219</v>
      </c>
      <c r="G787" t="s">
        <v>9097</v>
      </c>
      <c r="H787" s="101">
        <v>6.3</v>
      </c>
      <c r="I787" t="s">
        <v>9098</v>
      </c>
      <c r="J787" t="s">
        <v>8896</v>
      </c>
      <c r="K787" t="s">
        <v>9061</v>
      </c>
      <c r="L787" t="s">
        <v>9058</v>
      </c>
      <c r="M787" t="s">
        <v>10375</v>
      </c>
      <c r="N787" s="180">
        <v>46284.393101851849</v>
      </c>
      <c r="O787" t="s">
        <v>10376</v>
      </c>
      <c r="P787" t="s">
        <v>8809</v>
      </c>
      <c r="Q787" t="s">
        <v>9054</v>
      </c>
      <c r="R787" t="s">
        <v>9660</v>
      </c>
    </row>
    <row r="788" spans="1:18" x14ac:dyDescent="0.25">
      <c r="A788" t="s">
        <v>10387</v>
      </c>
      <c r="B788" s="180">
        <v>46283.568749999999</v>
      </c>
      <c r="C788" s="296">
        <v>46283</v>
      </c>
      <c r="D788" s="297">
        <v>0.56874999999999998</v>
      </c>
      <c r="E788">
        <v>20151</v>
      </c>
      <c r="F788" t="s">
        <v>119</v>
      </c>
      <c r="G788" t="s">
        <v>9117</v>
      </c>
      <c r="H788" s="101">
        <v>5.5</v>
      </c>
      <c r="I788" t="s">
        <v>9118</v>
      </c>
      <c r="J788" t="s">
        <v>8851</v>
      </c>
      <c r="K788" t="s">
        <v>9057</v>
      </c>
      <c r="L788" t="s">
        <v>9252</v>
      </c>
      <c r="M788" t="s">
        <v>10375</v>
      </c>
      <c r="N788" s="180">
        <v>46284.393101851849</v>
      </c>
      <c r="O788" t="s">
        <v>10376</v>
      </c>
      <c r="P788" t="s">
        <v>8809</v>
      </c>
      <c r="Q788" t="s">
        <v>9054</v>
      </c>
      <c r="R788" t="s">
        <v>9660</v>
      </c>
    </row>
    <row r="789" spans="1:18" x14ac:dyDescent="0.25">
      <c r="A789" t="s">
        <v>10388</v>
      </c>
      <c r="B789" s="180">
        <v>46283.463194444441</v>
      </c>
      <c r="C789" s="296">
        <v>46283</v>
      </c>
      <c r="D789" s="297">
        <v>0.46319444444444446</v>
      </c>
      <c r="E789">
        <v>20150</v>
      </c>
      <c r="F789" t="s">
        <v>118</v>
      </c>
      <c r="G789" t="s">
        <v>9073</v>
      </c>
      <c r="H789" s="101">
        <v>5.5</v>
      </c>
      <c r="I789" t="s">
        <v>9074</v>
      </c>
      <c r="J789" t="s">
        <v>8850</v>
      </c>
      <c r="K789" t="s">
        <v>9057</v>
      </c>
      <c r="L789" t="s">
        <v>9252</v>
      </c>
      <c r="M789" t="s">
        <v>10375</v>
      </c>
      <c r="N789" s="180">
        <v>46284.393101851849</v>
      </c>
      <c r="O789" t="s">
        <v>10376</v>
      </c>
      <c r="P789" t="s">
        <v>8809</v>
      </c>
      <c r="Q789" t="s">
        <v>9054</v>
      </c>
      <c r="R789" t="s">
        <v>9660</v>
      </c>
    </row>
    <row r="790" spans="1:18" x14ac:dyDescent="0.25">
      <c r="A790" t="s">
        <v>10389</v>
      </c>
      <c r="B790" s="180">
        <v>46283.447916666664</v>
      </c>
      <c r="C790" s="296">
        <v>46283</v>
      </c>
      <c r="D790" s="297">
        <v>0.44791666666666669</v>
      </c>
      <c r="E790">
        <v>2270</v>
      </c>
      <c r="F790" t="s">
        <v>159</v>
      </c>
      <c r="G790" t="s">
        <v>9481</v>
      </c>
      <c r="H790" s="101">
        <v>5.5</v>
      </c>
      <c r="I790" t="s">
        <v>9482</v>
      </c>
      <c r="J790" t="s">
        <v>8872</v>
      </c>
      <c r="K790" t="s">
        <v>9061</v>
      </c>
      <c r="L790" t="s">
        <v>9058</v>
      </c>
      <c r="M790" t="s">
        <v>10375</v>
      </c>
      <c r="N790" s="180">
        <v>46284.393101851849</v>
      </c>
      <c r="O790" t="s">
        <v>10376</v>
      </c>
      <c r="P790" t="s">
        <v>8809</v>
      </c>
      <c r="Q790" t="s">
        <v>9054</v>
      </c>
      <c r="R790" t="s">
        <v>9660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092ED-2150-4587-B1DD-449CA8C7C05B}">
  <sheetPr codeName="Foglio25">
    <pageSetUpPr fitToPage="1"/>
  </sheetPr>
  <dimension ref="A1:E224"/>
  <sheetViews>
    <sheetView topLeftCell="A81" workbookViewId="0">
      <selection activeCell="C207" sqref="C207"/>
    </sheetView>
  </sheetViews>
  <sheetFormatPr defaultColWidth="8.85546875" defaultRowHeight="15" x14ac:dyDescent="0.25"/>
  <cols>
    <col min="1" max="1" width="107.42578125" style="310" customWidth="1"/>
    <col min="2" max="2" width="19.140625" style="1" bestFit="1" customWidth="1"/>
    <col min="3" max="3" width="29.42578125" style="1" customWidth="1"/>
    <col min="4" max="4" width="32" style="1" customWidth="1"/>
    <col min="5" max="5" width="12.42578125" style="1" customWidth="1"/>
  </cols>
  <sheetData>
    <row r="1" spans="1:5" ht="36" x14ac:dyDescent="0.25">
      <c r="A1" s="339" t="s">
        <v>17</v>
      </c>
      <c r="B1" s="340" t="s">
        <v>19</v>
      </c>
      <c r="C1" s="341" t="s">
        <v>9712</v>
      </c>
      <c r="D1" s="341" t="s">
        <v>9713</v>
      </c>
      <c r="E1" s="342" t="s">
        <v>9714</v>
      </c>
    </row>
    <row r="2" spans="1:5" ht="21" x14ac:dyDescent="0.25">
      <c r="A2" s="337" t="s">
        <v>255</v>
      </c>
      <c r="B2" s="308">
        <f>+RIEP_VENDITA!Z3</f>
        <v>72</v>
      </c>
      <c r="C2" s="309"/>
      <c r="D2" s="309"/>
      <c r="E2" s="338"/>
    </row>
    <row r="3" spans="1:5" ht="21" x14ac:dyDescent="0.25">
      <c r="A3" s="337" t="s">
        <v>478</v>
      </c>
      <c r="B3" s="308">
        <f>+RIEP_VENDITA!Z199</f>
        <v>10</v>
      </c>
      <c r="C3" s="309"/>
      <c r="D3" s="309"/>
      <c r="E3" s="338"/>
    </row>
    <row r="4" spans="1:5" ht="21" x14ac:dyDescent="0.25">
      <c r="A4" s="337" t="s">
        <v>440</v>
      </c>
      <c r="B4" s="308">
        <f>+RIEP_VENDITA!Z161</f>
        <v>16</v>
      </c>
      <c r="C4" s="309"/>
      <c r="D4" s="309"/>
      <c r="E4" s="338"/>
    </row>
    <row r="5" spans="1:5" ht="21" x14ac:dyDescent="0.25">
      <c r="A5" s="337" t="s">
        <v>443</v>
      </c>
      <c r="B5" s="308">
        <f>+RIEP_VENDITA!Z164</f>
        <v>12</v>
      </c>
      <c r="C5" s="309"/>
      <c r="D5" s="309"/>
      <c r="E5" s="338"/>
    </row>
    <row r="6" spans="1:5" ht="21" x14ac:dyDescent="0.25">
      <c r="A6" s="337" t="s">
        <v>439</v>
      </c>
      <c r="B6" s="308">
        <f>+RIEP_VENDITA!Z160</f>
        <v>23</v>
      </c>
      <c r="C6" s="309"/>
      <c r="D6" s="309"/>
      <c r="E6" s="338"/>
    </row>
    <row r="7" spans="1:5" ht="21" x14ac:dyDescent="0.25">
      <c r="A7" s="337" t="s">
        <v>442</v>
      </c>
      <c r="B7" s="308">
        <f>+RIEP_VENDITA!Z163</f>
        <v>9</v>
      </c>
      <c r="C7" s="309"/>
      <c r="D7" s="309"/>
      <c r="E7" s="338"/>
    </row>
    <row r="8" spans="1:5" ht="21" x14ac:dyDescent="0.25">
      <c r="A8" s="337" t="s">
        <v>380</v>
      </c>
      <c r="B8" s="308">
        <f>+RIEP_VENDITA!Z101</f>
        <v>6</v>
      </c>
      <c r="C8" s="309"/>
      <c r="D8" s="309"/>
      <c r="E8" s="338"/>
    </row>
    <row r="9" spans="1:5" ht="21" x14ac:dyDescent="0.25">
      <c r="A9" s="337" t="s">
        <v>477</v>
      </c>
      <c r="B9" s="308">
        <f>+RIEP_VENDITA!Z198</f>
        <v>6</v>
      </c>
      <c r="C9" s="309"/>
      <c r="D9" s="309"/>
      <c r="E9" s="338"/>
    </row>
    <row r="10" spans="1:5" ht="21" x14ac:dyDescent="0.25">
      <c r="A10" s="337" t="s">
        <v>455</v>
      </c>
      <c r="B10" s="308">
        <f>+RIEP_VENDITA!Z176</f>
        <v>4</v>
      </c>
      <c r="C10" s="309"/>
      <c r="D10" s="309"/>
      <c r="E10" s="338"/>
    </row>
    <row r="11" spans="1:5" ht="21" x14ac:dyDescent="0.25">
      <c r="A11" s="337" t="s">
        <v>475</v>
      </c>
      <c r="B11" s="308">
        <f>+RIEP_VENDITA!Z196</f>
        <v>0</v>
      </c>
      <c r="C11" s="309"/>
      <c r="D11" s="309"/>
      <c r="E11" s="338"/>
    </row>
    <row r="12" spans="1:5" ht="21" x14ac:dyDescent="0.25">
      <c r="A12" s="337" t="s">
        <v>482</v>
      </c>
      <c r="B12" s="308">
        <f>+RIEP_VENDITA!Z203</f>
        <v>45</v>
      </c>
      <c r="C12" s="309"/>
      <c r="D12" s="309"/>
      <c r="E12" s="338"/>
    </row>
    <row r="13" spans="1:5" ht="21" x14ac:dyDescent="0.25">
      <c r="A13" s="337" t="s">
        <v>383</v>
      </c>
      <c r="B13" s="308">
        <f>+RIEP_VENDITA!Z104</f>
        <v>57</v>
      </c>
      <c r="C13" s="309"/>
      <c r="D13" s="309"/>
      <c r="E13" s="338"/>
    </row>
    <row r="14" spans="1:5" ht="21" x14ac:dyDescent="0.25">
      <c r="A14" s="337" t="s">
        <v>414</v>
      </c>
      <c r="B14" s="308">
        <f>+RIEP_VENDITA!Z135</f>
        <v>1</v>
      </c>
      <c r="C14" s="309"/>
      <c r="D14" s="309"/>
      <c r="E14" s="338"/>
    </row>
    <row r="15" spans="1:5" ht="21" x14ac:dyDescent="0.25">
      <c r="A15" s="337" t="s">
        <v>382</v>
      </c>
      <c r="B15" s="308">
        <f>+RIEP_VENDITA!Z103</f>
        <v>0</v>
      </c>
      <c r="C15" s="309"/>
      <c r="D15" s="309"/>
      <c r="E15" s="338"/>
    </row>
    <row r="16" spans="1:5" ht="21" x14ac:dyDescent="0.25">
      <c r="A16" s="337" t="s">
        <v>425</v>
      </c>
      <c r="B16" s="308">
        <f>+RIEP_VENDITA!Z146</f>
        <v>2</v>
      </c>
      <c r="C16" s="309"/>
      <c r="D16" s="309"/>
      <c r="E16" s="338"/>
    </row>
    <row r="17" spans="1:5" ht="21" x14ac:dyDescent="0.25">
      <c r="A17" s="337" t="s">
        <v>432</v>
      </c>
      <c r="B17" s="308">
        <f>+RIEP_VENDITA!Z153</f>
        <v>26</v>
      </c>
      <c r="C17" s="309"/>
      <c r="D17" s="309"/>
      <c r="E17" s="338"/>
    </row>
    <row r="18" spans="1:5" ht="21" x14ac:dyDescent="0.25">
      <c r="A18" s="337" t="s">
        <v>342</v>
      </c>
      <c r="B18" s="308">
        <f>+RIEP_VENDITA!Z63</f>
        <v>0</v>
      </c>
      <c r="C18" s="309"/>
      <c r="D18" s="309"/>
      <c r="E18" s="338"/>
    </row>
    <row r="19" spans="1:5" ht="21" x14ac:dyDescent="0.25">
      <c r="A19" s="337" t="s">
        <v>371</v>
      </c>
      <c r="B19" s="308">
        <f>+RIEP_VENDITA!Z92</f>
        <v>1</v>
      </c>
      <c r="C19" s="309"/>
      <c r="D19" s="309"/>
      <c r="E19" s="338"/>
    </row>
    <row r="20" spans="1:5" ht="21" x14ac:dyDescent="0.25">
      <c r="A20" s="337" t="s">
        <v>405</v>
      </c>
      <c r="B20" s="308">
        <f>+RIEP_VENDITA!Z126</f>
        <v>27</v>
      </c>
      <c r="C20" s="309"/>
      <c r="D20" s="309"/>
      <c r="E20" s="338"/>
    </row>
    <row r="21" spans="1:5" ht="21" x14ac:dyDescent="0.25">
      <c r="A21" s="337" t="s">
        <v>406</v>
      </c>
      <c r="B21" s="308">
        <f>+RIEP_VENDITA!Z127</f>
        <v>2</v>
      </c>
      <c r="C21" s="309"/>
      <c r="D21" s="309"/>
      <c r="E21" s="338"/>
    </row>
    <row r="22" spans="1:5" ht="21" x14ac:dyDescent="0.25">
      <c r="A22" s="337" t="s">
        <v>464</v>
      </c>
      <c r="B22" s="308">
        <f>+RIEP_VENDITA!Z185</f>
        <v>15</v>
      </c>
      <c r="C22" s="309"/>
      <c r="D22" s="309"/>
      <c r="E22" s="338"/>
    </row>
    <row r="23" spans="1:5" ht="21" x14ac:dyDescent="0.25">
      <c r="A23" s="337" t="s">
        <v>491</v>
      </c>
      <c r="B23" s="308">
        <f>+RIEP_VENDITA!Z212</f>
        <v>0</v>
      </c>
      <c r="C23" s="309"/>
      <c r="D23" s="309"/>
      <c r="E23" s="338"/>
    </row>
    <row r="24" spans="1:5" ht="21" x14ac:dyDescent="0.25">
      <c r="A24" s="337" t="s">
        <v>466</v>
      </c>
      <c r="B24" s="308">
        <f>+RIEP_VENDITA!Z187</f>
        <v>0</v>
      </c>
      <c r="C24" s="309"/>
      <c r="D24" s="309"/>
      <c r="E24" s="338"/>
    </row>
    <row r="25" spans="1:5" ht="21" x14ac:dyDescent="0.25">
      <c r="A25" s="337" t="s">
        <v>484</v>
      </c>
      <c r="B25" s="308">
        <f>+RIEP_VENDITA!Z205</f>
        <v>24</v>
      </c>
      <c r="C25" s="309"/>
      <c r="D25" s="309"/>
      <c r="E25" s="338"/>
    </row>
    <row r="26" spans="1:5" ht="21" x14ac:dyDescent="0.25">
      <c r="A26" s="337" t="s">
        <v>396</v>
      </c>
      <c r="B26" s="308">
        <f>+RIEP_VENDITA!Z117</f>
        <v>7</v>
      </c>
      <c r="C26" s="309"/>
      <c r="D26" s="309"/>
      <c r="E26" s="338"/>
    </row>
    <row r="27" spans="1:5" ht="21" x14ac:dyDescent="0.25">
      <c r="A27" s="337" t="s">
        <v>400</v>
      </c>
      <c r="B27" s="308">
        <f>+RIEP_VENDITA!Z121</f>
        <v>0</v>
      </c>
      <c r="C27" s="309"/>
      <c r="D27" s="309"/>
      <c r="E27" s="338"/>
    </row>
    <row r="28" spans="1:5" ht="21" x14ac:dyDescent="0.25">
      <c r="A28" s="337" t="s">
        <v>397</v>
      </c>
      <c r="B28" s="308">
        <f>+RIEP_VENDITA!Z118</f>
        <v>6</v>
      </c>
      <c r="C28" s="309"/>
      <c r="D28" s="309"/>
      <c r="E28" s="338"/>
    </row>
    <row r="29" spans="1:5" ht="21" x14ac:dyDescent="0.25">
      <c r="A29" s="337" t="s">
        <v>404</v>
      </c>
      <c r="B29" s="308">
        <f>+RIEP_VENDITA!Z125</f>
        <v>21</v>
      </c>
      <c r="C29" s="309"/>
      <c r="D29" s="309"/>
      <c r="E29" s="338"/>
    </row>
    <row r="30" spans="1:5" ht="21" x14ac:dyDescent="0.25">
      <c r="A30" s="337" t="s">
        <v>473</v>
      </c>
      <c r="B30" s="308">
        <f>+RIEP_VENDITA!Z194</f>
        <v>54</v>
      </c>
      <c r="C30" s="309"/>
      <c r="D30" s="309"/>
      <c r="E30" s="338"/>
    </row>
    <row r="31" spans="1:5" ht="21" x14ac:dyDescent="0.25">
      <c r="A31" s="337" t="s">
        <v>489</v>
      </c>
      <c r="B31" s="308">
        <f>+RIEP_VENDITA!Z210</f>
        <v>9</v>
      </c>
      <c r="C31" s="309"/>
      <c r="D31" s="309"/>
      <c r="E31" s="338"/>
    </row>
    <row r="32" spans="1:5" ht="21" x14ac:dyDescent="0.25">
      <c r="A32" s="337" t="s">
        <v>417</v>
      </c>
      <c r="B32" s="308">
        <f>+RIEP_VENDITA!Z138</f>
        <v>81</v>
      </c>
      <c r="C32" s="309"/>
      <c r="D32" s="309"/>
      <c r="E32" s="338"/>
    </row>
    <row r="33" spans="1:5" ht="21" x14ac:dyDescent="0.25">
      <c r="A33" s="337" t="s">
        <v>365</v>
      </c>
      <c r="B33" s="308">
        <f>+RIEP_VENDITA!Z86</f>
        <v>9</v>
      </c>
      <c r="C33" s="309"/>
      <c r="D33" s="309"/>
      <c r="E33" s="338"/>
    </row>
    <row r="34" spans="1:5" ht="21" x14ac:dyDescent="0.25">
      <c r="A34" s="337" t="s">
        <v>267</v>
      </c>
      <c r="B34" s="308">
        <f>+RIEP_VENDITA!Z10</f>
        <v>1</v>
      </c>
      <c r="C34" s="309"/>
      <c r="D34" s="309"/>
      <c r="E34" s="338"/>
    </row>
    <row r="35" spans="1:5" ht="21" x14ac:dyDescent="0.25">
      <c r="A35" s="337" t="s">
        <v>8773</v>
      </c>
      <c r="B35" s="308">
        <f>+RIEP_VENDITA!Z216</f>
        <v>4</v>
      </c>
      <c r="C35" s="309"/>
      <c r="D35" s="309"/>
      <c r="E35" s="338"/>
    </row>
    <row r="36" spans="1:5" ht="21" x14ac:dyDescent="0.25">
      <c r="A36" s="337" t="s">
        <v>295</v>
      </c>
      <c r="B36" s="308">
        <f>+RIEP_VENDITA!Z24</f>
        <v>3</v>
      </c>
      <c r="C36" s="309"/>
      <c r="D36" s="309"/>
      <c r="E36" s="338"/>
    </row>
    <row r="37" spans="1:5" ht="21" x14ac:dyDescent="0.25">
      <c r="A37" s="337" t="s">
        <v>285</v>
      </c>
      <c r="B37" s="308">
        <f>+RIEP_VENDITA!Z19</f>
        <v>3</v>
      </c>
      <c r="C37" s="309"/>
      <c r="D37" s="309"/>
      <c r="E37" s="338"/>
    </row>
    <row r="38" spans="1:5" ht="21" x14ac:dyDescent="0.25">
      <c r="A38" s="337" t="s">
        <v>289</v>
      </c>
      <c r="B38" s="308">
        <f>+RIEP_VENDITA!Z21</f>
        <v>1</v>
      </c>
      <c r="C38" s="309"/>
      <c r="D38" s="309"/>
      <c r="E38" s="338"/>
    </row>
    <row r="39" spans="1:5" ht="21" x14ac:dyDescent="0.25">
      <c r="A39" s="337" t="s">
        <v>287</v>
      </c>
      <c r="B39" s="308">
        <f>+RIEP_VENDITA!Z20</f>
        <v>3</v>
      </c>
      <c r="C39" s="309"/>
      <c r="D39" s="309"/>
      <c r="E39" s="338"/>
    </row>
    <row r="40" spans="1:5" ht="21" x14ac:dyDescent="0.25">
      <c r="A40" s="337" t="s">
        <v>265</v>
      </c>
      <c r="B40" s="308">
        <f>+RIEP_VENDITA!Z9</f>
        <v>0</v>
      </c>
      <c r="C40" s="309"/>
      <c r="D40" s="309"/>
      <c r="E40" s="338"/>
    </row>
    <row r="41" spans="1:5" ht="21" x14ac:dyDescent="0.25">
      <c r="A41" s="337" t="s">
        <v>263</v>
      </c>
      <c r="B41" s="308">
        <f>+RIEP_VENDITA!Z8</f>
        <v>0</v>
      </c>
      <c r="C41" s="309"/>
      <c r="D41" s="309"/>
      <c r="E41" s="338"/>
    </row>
    <row r="42" spans="1:5" ht="21" x14ac:dyDescent="0.25">
      <c r="A42" s="337" t="s">
        <v>320</v>
      </c>
      <c r="B42" s="308">
        <f>+RIEP_VENDITA!Z41</f>
        <v>1</v>
      </c>
      <c r="C42" s="309"/>
      <c r="D42" s="309"/>
      <c r="E42" s="338"/>
    </row>
    <row r="43" spans="1:5" ht="21" x14ac:dyDescent="0.25">
      <c r="A43" s="337" t="s">
        <v>318</v>
      </c>
      <c r="B43" s="308">
        <f>+RIEP_VENDITA!Z39</f>
        <v>0</v>
      </c>
      <c r="C43" s="309"/>
      <c r="D43" s="309"/>
      <c r="E43" s="338"/>
    </row>
    <row r="44" spans="1:5" ht="21" x14ac:dyDescent="0.25">
      <c r="A44" s="337" t="s">
        <v>313</v>
      </c>
      <c r="B44" s="308">
        <f>+RIEP_VENDITA!Z34</f>
        <v>1</v>
      </c>
      <c r="C44" s="309"/>
      <c r="D44" s="309"/>
      <c r="E44" s="338"/>
    </row>
    <row r="45" spans="1:5" ht="21" x14ac:dyDescent="0.25">
      <c r="A45" s="337" t="s">
        <v>324</v>
      </c>
      <c r="B45" s="308">
        <f>+RIEP_VENDITA!Z45</f>
        <v>9</v>
      </c>
      <c r="C45" s="309"/>
      <c r="D45" s="309"/>
      <c r="E45" s="338"/>
    </row>
    <row r="46" spans="1:5" ht="21" x14ac:dyDescent="0.25">
      <c r="A46" s="337" t="s">
        <v>312</v>
      </c>
      <c r="B46" s="308">
        <f>+RIEP_VENDITA!Z33</f>
        <v>4</v>
      </c>
      <c r="C46" s="309"/>
      <c r="D46" s="309"/>
      <c r="E46" s="338"/>
    </row>
    <row r="47" spans="1:5" ht="21" x14ac:dyDescent="0.25">
      <c r="A47" s="337" t="s">
        <v>275</v>
      </c>
      <c r="B47" s="308">
        <f>+RIEP_VENDITA!Z14</f>
        <v>10</v>
      </c>
      <c r="C47" s="309"/>
      <c r="D47" s="309"/>
      <c r="E47" s="338"/>
    </row>
    <row r="48" spans="1:5" ht="21" x14ac:dyDescent="0.25">
      <c r="A48" s="337" t="s">
        <v>314</v>
      </c>
      <c r="B48" s="308">
        <f>+RIEP_VENDITA!Z35</f>
        <v>2</v>
      </c>
      <c r="C48" s="309"/>
      <c r="D48" s="309"/>
      <c r="E48" s="338"/>
    </row>
    <row r="49" spans="1:5" ht="21" x14ac:dyDescent="0.25">
      <c r="A49" s="337" t="s">
        <v>281</v>
      </c>
      <c r="B49" s="308">
        <f>+RIEP_VENDITA!Z17</f>
        <v>6</v>
      </c>
      <c r="C49" s="309"/>
      <c r="D49" s="309"/>
      <c r="E49" s="338"/>
    </row>
    <row r="50" spans="1:5" ht="21" x14ac:dyDescent="0.25">
      <c r="A50" s="337" t="s">
        <v>310</v>
      </c>
      <c r="B50" s="308">
        <f>+RIEP_VENDITA!Z32</f>
        <v>9</v>
      </c>
      <c r="C50" s="309"/>
      <c r="D50" s="309"/>
      <c r="E50" s="338"/>
    </row>
    <row r="51" spans="1:5" ht="21" x14ac:dyDescent="0.25">
      <c r="A51" s="337" t="s">
        <v>277</v>
      </c>
      <c r="B51" s="308">
        <f>+RIEP_VENDITA!Z15</f>
        <v>10</v>
      </c>
      <c r="C51" s="309"/>
      <c r="D51" s="309"/>
      <c r="E51" s="338"/>
    </row>
    <row r="52" spans="1:5" ht="21" x14ac:dyDescent="0.25">
      <c r="A52" s="337" t="s">
        <v>279</v>
      </c>
      <c r="B52" s="308">
        <f>+RIEP_VENDITA!Z16</f>
        <v>9</v>
      </c>
      <c r="C52" s="309"/>
      <c r="D52" s="309"/>
      <c r="E52" s="338"/>
    </row>
    <row r="53" spans="1:5" ht="21" x14ac:dyDescent="0.25">
      <c r="A53" s="337" t="s">
        <v>283</v>
      </c>
      <c r="B53" s="308">
        <f>+RIEP_VENDITA!Z18</f>
        <v>7</v>
      </c>
      <c r="C53" s="309"/>
      <c r="D53" s="309"/>
      <c r="E53" s="338"/>
    </row>
    <row r="54" spans="1:5" ht="21" x14ac:dyDescent="0.25">
      <c r="A54" s="337" t="s">
        <v>271</v>
      </c>
      <c r="B54" s="308">
        <f>+RIEP_VENDITA!Z12</f>
        <v>4</v>
      </c>
      <c r="C54" s="309"/>
      <c r="D54" s="309"/>
      <c r="E54" s="338"/>
    </row>
    <row r="55" spans="1:5" ht="21" x14ac:dyDescent="0.25">
      <c r="A55" s="337" t="s">
        <v>319</v>
      </c>
      <c r="B55" s="308">
        <f>+RIEP_VENDITA!Z40</f>
        <v>10</v>
      </c>
      <c r="C55" s="309"/>
      <c r="D55" s="309"/>
      <c r="E55" s="338"/>
    </row>
    <row r="56" spans="1:5" ht="21" x14ac:dyDescent="0.25">
      <c r="A56" s="337" t="s">
        <v>273</v>
      </c>
      <c r="B56" s="308">
        <f>+RIEP_VENDITA!Z13</f>
        <v>5</v>
      </c>
      <c r="C56" s="309"/>
      <c r="D56" s="309"/>
      <c r="E56" s="338"/>
    </row>
    <row r="57" spans="1:5" ht="21" x14ac:dyDescent="0.25">
      <c r="A57" s="337" t="s">
        <v>269</v>
      </c>
      <c r="B57" s="308">
        <f>+RIEP_VENDITA!Z11</f>
        <v>2</v>
      </c>
      <c r="C57" s="309"/>
      <c r="D57" s="309"/>
      <c r="E57" s="338"/>
    </row>
    <row r="58" spans="1:5" ht="21" x14ac:dyDescent="0.25">
      <c r="A58" s="337" t="s">
        <v>8779</v>
      </c>
      <c r="B58" s="308">
        <f>+RIEP_VENDITA!Z219</f>
        <v>0</v>
      </c>
      <c r="C58" s="309"/>
      <c r="D58" s="309"/>
      <c r="E58" s="338"/>
    </row>
    <row r="59" spans="1:5" ht="21" x14ac:dyDescent="0.25">
      <c r="A59" s="337" t="s">
        <v>8781</v>
      </c>
      <c r="B59" s="308">
        <f>+RIEP_VENDITA!Z220</f>
        <v>3</v>
      </c>
      <c r="C59" s="309"/>
      <c r="D59" s="309"/>
      <c r="E59" s="338"/>
    </row>
    <row r="60" spans="1:5" ht="21" x14ac:dyDescent="0.25">
      <c r="A60" s="337" t="s">
        <v>8775</v>
      </c>
      <c r="B60" s="308">
        <f>+RIEP_VENDITA!Z217</f>
        <v>3</v>
      </c>
      <c r="C60" s="309"/>
      <c r="D60" s="309"/>
      <c r="E60" s="338"/>
    </row>
    <row r="61" spans="1:5" ht="21" x14ac:dyDescent="0.25">
      <c r="A61" s="337" t="s">
        <v>315</v>
      </c>
      <c r="B61" s="308">
        <f>+RIEP_VENDITA!Z36</f>
        <v>3</v>
      </c>
      <c r="C61" s="309"/>
      <c r="D61" s="309"/>
      <c r="E61" s="338"/>
    </row>
    <row r="62" spans="1:5" ht="21" x14ac:dyDescent="0.25">
      <c r="A62" s="337" t="s">
        <v>261</v>
      </c>
      <c r="B62" s="308">
        <f>+RIEP_VENDITA!Z7</f>
        <v>2</v>
      </c>
      <c r="C62" s="309"/>
      <c r="D62" s="309"/>
      <c r="E62" s="338"/>
    </row>
    <row r="63" spans="1:5" ht="21" x14ac:dyDescent="0.25">
      <c r="A63" s="337" t="s">
        <v>316</v>
      </c>
      <c r="B63" s="308">
        <f>+RIEP_VENDITA!Z37</f>
        <v>4</v>
      </c>
      <c r="C63" s="309"/>
      <c r="D63" s="309"/>
      <c r="E63" s="338"/>
    </row>
    <row r="64" spans="1:5" ht="21" x14ac:dyDescent="0.25">
      <c r="A64" s="337" t="s">
        <v>8783</v>
      </c>
      <c r="B64" s="308">
        <f>+RIEP_VENDITA!Z221</f>
        <v>2</v>
      </c>
      <c r="C64" s="309"/>
      <c r="D64" s="309"/>
      <c r="E64" s="338"/>
    </row>
    <row r="65" spans="1:5" ht="21" x14ac:dyDescent="0.25">
      <c r="A65" s="337" t="s">
        <v>8778</v>
      </c>
      <c r="B65" s="308">
        <f>+RIEP_VENDITA!Z218</f>
        <v>1</v>
      </c>
      <c r="C65" s="309"/>
      <c r="D65" s="309"/>
      <c r="E65" s="338"/>
    </row>
    <row r="66" spans="1:5" ht="21" x14ac:dyDescent="0.25">
      <c r="A66" s="337" t="s">
        <v>8772</v>
      </c>
      <c r="B66" s="308">
        <f>+RIEP_VENDITA!Z215</f>
        <v>0</v>
      </c>
      <c r="C66" s="309"/>
      <c r="D66" s="309"/>
      <c r="E66" s="338"/>
    </row>
    <row r="67" spans="1:5" ht="21" x14ac:dyDescent="0.25">
      <c r="A67" s="337" t="s">
        <v>8785</v>
      </c>
      <c r="B67" s="308">
        <f>+RIEP_VENDITA!Z222</f>
        <v>1</v>
      </c>
      <c r="C67" s="309"/>
      <c r="D67" s="309"/>
      <c r="E67" s="338"/>
    </row>
    <row r="68" spans="1:5" ht="21" x14ac:dyDescent="0.25">
      <c r="A68" s="337" t="s">
        <v>409</v>
      </c>
      <c r="B68" s="308">
        <f>+RIEP_VENDITA!Z130</f>
        <v>22</v>
      </c>
      <c r="C68" s="309"/>
      <c r="D68" s="309"/>
      <c r="E68" s="338"/>
    </row>
    <row r="69" spans="1:5" ht="21" x14ac:dyDescent="0.25">
      <c r="A69" s="337" t="s">
        <v>480</v>
      </c>
      <c r="B69" s="308">
        <f>+RIEP_VENDITA!Z201</f>
        <v>8</v>
      </c>
      <c r="C69" s="309"/>
      <c r="D69" s="309"/>
      <c r="E69" s="338"/>
    </row>
    <row r="70" spans="1:5" ht="21" x14ac:dyDescent="0.25">
      <c r="A70" s="337" t="s">
        <v>361</v>
      </c>
      <c r="B70" s="308">
        <f>+RIEP_VENDITA!Z82</f>
        <v>3</v>
      </c>
      <c r="C70" s="309"/>
      <c r="D70" s="309"/>
      <c r="E70" s="338"/>
    </row>
    <row r="71" spans="1:5" ht="21" x14ac:dyDescent="0.25">
      <c r="A71" s="337" t="s">
        <v>458</v>
      </c>
      <c r="B71" s="308">
        <f>+RIEP_VENDITA!Z179</f>
        <v>5</v>
      </c>
      <c r="C71" s="309"/>
      <c r="D71" s="309"/>
      <c r="E71" s="338"/>
    </row>
    <row r="72" spans="1:5" ht="21" x14ac:dyDescent="0.25">
      <c r="A72" s="337" t="s">
        <v>393</v>
      </c>
      <c r="B72" s="308">
        <f>+RIEP_VENDITA!Z114</f>
        <v>8</v>
      </c>
      <c r="C72" s="309"/>
      <c r="D72" s="309"/>
      <c r="E72" s="338"/>
    </row>
    <row r="73" spans="1:5" ht="21" x14ac:dyDescent="0.25">
      <c r="A73" s="337" t="s">
        <v>438</v>
      </c>
      <c r="B73" s="308">
        <f>+RIEP_VENDITA!Z159</f>
        <v>10</v>
      </c>
      <c r="C73" s="309"/>
      <c r="D73" s="309"/>
      <c r="E73" s="338"/>
    </row>
    <row r="74" spans="1:5" ht="21" x14ac:dyDescent="0.25">
      <c r="A74" s="337" t="s">
        <v>437</v>
      </c>
      <c r="B74" s="308">
        <f>+RIEP_VENDITA!Z158</f>
        <v>17</v>
      </c>
      <c r="C74" s="309"/>
      <c r="D74" s="309"/>
      <c r="E74" s="338"/>
    </row>
    <row r="75" spans="1:5" ht="21" x14ac:dyDescent="0.25">
      <c r="A75" s="337" t="s">
        <v>352</v>
      </c>
      <c r="B75" s="308">
        <f>+RIEP_VENDITA!Z73</f>
        <v>0</v>
      </c>
      <c r="C75" s="309"/>
      <c r="D75" s="309"/>
      <c r="E75" s="338"/>
    </row>
    <row r="76" spans="1:5" ht="21" x14ac:dyDescent="0.25">
      <c r="A76" s="337" t="s">
        <v>345</v>
      </c>
      <c r="B76" s="308">
        <f>+RIEP_VENDITA!Z66</f>
        <v>1</v>
      </c>
      <c r="C76" s="309"/>
      <c r="D76" s="309"/>
      <c r="E76" s="338"/>
    </row>
    <row r="77" spans="1:5" ht="21" x14ac:dyDescent="0.25">
      <c r="A77" s="337" t="s">
        <v>343</v>
      </c>
      <c r="B77" s="308">
        <f>+RIEP_VENDITA!Z64</f>
        <v>9</v>
      </c>
      <c r="C77" s="309"/>
      <c r="D77" s="309"/>
      <c r="E77" s="338"/>
    </row>
    <row r="78" spans="1:5" ht="21" x14ac:dyDescent="0.25">
      <c r="A78" s="337" t="s">
        <v>344</v>
      </c>
      <c r="B78" s="308">
        <f>+RIEP_VENDITA!Z65</f>
        <v>8</v>
      </c>
      <c r="C78" s="309"/>
      <c r="D78" s="309"/>
      <c r="E78" s="338"/>
    </row>
    <row r="79" spans="1:5" ht="21" x14ac:dyDescent="0.25">
      <c r="A79" s="337" t="s">
        <v>351</v>
      </c>
      <c r="B79" s="308">
        <f>+RIEP_VENDITA!Z72</f>
        <v>10</v>
      </c>
      <c r="C79" s="309"/>
      <c r="D79" s="309"/>
      <c r="E79" s="338"/>
    </row>
    <row r="80" spans="1:5" ht="21" x14ac:dyDescent="0.25">
      <c r="A80" s="337" t="s">
        <v>353</v>
      </c>
      <c r="B80" s="308">
        <f>+RIEP_VENDITA!Z74</f>
        <v>10</v>
      </c>
      <c r="C80" s="309"/>
      <c r="D80" s="309"/>
      <c r="E80" s="338"/>
    </row>
    <row r="81" spans="1:5" ht="21" x14ac:dyDescent="0.25">
      <c r="A81" s="337" t="s">
        <v>356</v>
      </c>
      <c r="B81" s="308">
        <f>+RIEP_VENDITA!Z77</f>
        <v>10</v>
      </c>
      <c r="C81" s="309"/>
      <c r="D81" s="309"/>
      <c r="E81" s="338"/>
    </row>
    <row r="82" spans="1:5" ht="21" x14ac:dyDescent="0.25">
      <c r="A82" s="337" t="s">
        <v>355</v>
      </c>
      <c r="B82" s="308">
        <f>+RIEP_VENDITA!Z76</f>
        <v>6</v>
      </c>
      <c r="C82" s="309"/>
      <c r="D82" s="309"/>
      <c r="E82" s="338"/>
    </row>
    <row r="83" spans="1:5" ht="21" x14ac:dyDescent="0.25">
      <c r="A83" s="337" t="s">
        <v>357</v>
      </c>
      <c r="B83" s="308">
        <f>+RIEP_VENDITA!Z78</f>
        <v>10</v>
      </c>
      <c r="C83" s="309"/>
      <c r="D83" s="309"/>
      <c r="E83" s="338"/>
    </row>
    <row r="84" spans="1:5" ht="21" x14ac:dyDescent="0.25">
      <c r="A84" s="337" t="s">
        <v>358</v>
      </c>
      <c r="B84" s="308">
        <f>+RIEP_VENDITA!Z79</f>
        <v>13</v>
      </c>
      <c r="C84" s="309"/>
      <c r="D84" s="309"/>
      <c r="E84" s="338"/>
    </row>
    <row r="85" spans="1:5" ht="21" x14ac:dyDescent="0.25">
      <c r="A85" s="337" t="s">
        <v>350</v>
      </c>
      <c r="B85" s="308">
        <f>+RIEP_VENDITA!Z71</f>
        <v>0</v>
      </c>
      <c r="C85" s="309"/>
      <c r="D85" s="309"/>
      <c r="E85" s="338"/>
    </row>
    <row r="86" spans="1:5" ht="21" x14ac:dyDescent="0.25">
      <c r="A86" s="337" t="s">
        <v>349</v>
      </c>
      <c r="B86" s="308">
        <f>+RIEP_VENDITA!Z70</f>
        <v>7</v>
      </c>
      <c r="C86" s="309"/>
      <c r="D86" s="309"/>
      <c r="E86" s="338"/>
    </row>
    <row r="87" spans="1:5" ht="21" x14ac:dyDescent="0.25">
      <c r="A87" s="337" t="s">
        <v>354</v>
      </c>
      <c r="B87" s="308">
        <f>+RIEP_VENDITA!Z75</f>
        <v>10</v>
      </c>
      <c r="C87" s="309"/>
      <c r="D87" s="309"/>
      <c r="E87" s="338"/>
    </row>
    <row r="88" spans="1:5" ht="21" x14ac:dyDescent="0.25">
      <c r="A88" s="337" t="s">
        <v>346</v>
      </c>
      <c r="B88" s="308">
        <f>+RIEP_VENDITA!Z67</f>
        <v>7</v>
      </c>
      <c r="C88" s="309"/>
      <c r="D88" s="309"/>
      <c r="E88" s="338"/>
    </row>
    <row r="89" spans="1:5" ht="21" x14ac:dyDescent="0.25">
      <c r="A89" s="337" t="s">
        <v>347</v>
      </c>
      <c r="B89" s="308">
        <f>+RIEP_VENDITA!Z68</f>
        <v>10</v>
      </c>
      <c r="C89" s="309"/>
      <c r="D89" s="309"/>
      <c r="E89" s="338"/>
    </row>
    <row r="90" spans="1:5" ht="21" x14ac:dyDescent="0.25">
      <c r="A90" s="337" t="s">
        <v>348</v>
      </c>
      <c r="B90" s="308">
        <f>+RIEP_VENDITA!Z69</f>
        <v>-1</v>
      </c>
      <c r="C90" s="309"/>
      <c r="D90" s="309"/>
      <c r="E90" s="338"/>
    </row>
    <row r="91" spans="1:5" ht="21" x14ac:dyDescent="0.25">
      <c r="A91" s="337" t="s">
        <v>291</v>
      </c>
      <c r="B91" s="308">
        <f>+RIEP_VENDITA!Z22</f>
        <v>10</v>
      </c>
      <c r="C91" s="309"/>
      <c r="D91" s="309"/>
      <c r="E91" s="338"/>
    </row>
    <row r="92" spans="1:5" ht="21" x14ac:dyDescent="0.25">
      <c r="A92" s="337" t="s">
        <v>293</v>
      </c>
      <c r="B92" s="308">
        <f>+RIEP_VENDITA!Z23</f>
        <v>10</v>
      </c>
      <c r="C92" s="309"/>
      <c r="D92" s="309"/>
      <c r="E92" s="338"/>
    </row>
    <row r="93" spans="1:5" ht="21" x14ac:dyDescent="0.25">
      <c r="A93" s="337" t="s">
        <v>317</v>
      </c>
      <c r="B93" s="308">
        <f>+RIEP_VENDITA!Z38</f>
        <v>2</v>
      </c>
      <c r="C93" s="309"/>
      <c r="D93" s="309"/>
      <c r="E93" s="338"/>
    </row>
    <row r="94" spans="1:5" ht="21" x14ac:dyDescent="0.25">
      <c r="A94" s="337" t="s">
        <v>297</v>
      </c>
      <c r="B94" s="308">
        <f>+RIEP_VENDITA!Z25</f>
        <v>10</v>
      </c>
      <c r="C94" s="309"/>
      <c r="D94" s="309"/>
      <c r="E94" s="338"/>
    </row>
    <row r="95" spans="1:5" ht="21" x14ac:dyDescent="0.25">
      <c r="A95" s="337" t="s">
        <v>299</v>
      </c>
      <c r="B95" s="308">
        <f>+RIEP_VENDITA!Z26</f>
        <v>0</v>
      </c>
      <c r="C95" s="309"/>
      <c r="D95" s="309"/>
      <c r="E95" s="338"/>
    </row>
    <row r="96" spans="1:5" ht="21" x14ac:dyDescent="0.25">
      <c r="A96" s="337" t="s">
        <v>301</v>
      </c>
      <c r="B96" s="308">
        <f>+RIEP_VENDITA!Z27</f>
        <v>0</v>
      </c>
      <c r="C96" s="309"/>
      <c r="D96" s="309"/>
      <c r="E96" s="338"/>
    </row>
    <row r="97" spans="1:5" ht="21" x14ac:dyDescent="0.25">
      <c r="A97" s="337" t="s">
        <v>302</v>
      </c>
      <c r="B97" s="308">
        <f>+RIEP_VENDITA!Z28</f>
        <v>1</v>
      </c>
      <c r="C97" s="309"/>
      <c r="D97" s="309"/>
      <c r="E97" s="338"/>
    </row>
    <row r="98" spans="1:5" ht="21" x14ac:dyDescent="0.25">
      <c r="A98" s="337" t="s">
        <v>304</v>
      </c>
      <c r="B98" s="308">
        <f>+RIEP_VENDITA!Z29</f>
        <v>6</v>
      </c>
      <c r="C98" s="309"/>
      <c r="D98" s="309"/>
      <c r="E98" s="338"/>
    </row>
    <row r="99" spans="1:5" ht="21" x14ac:dyDescent="0.25">
      <c r="A99" s="337" t="s">
        <v>306</v>
      </c>
      <c r="B99" s="308">
        <f>+RIEP_VENDITA!Z30</f>
        <v>10</v>
      </c>
      <c r="C99" s="309"/>
      <c r="D99" s="309"/>
      <c r="E99" s="338"/>
    </row>
    <row r="100" spans="1:5" ht="21" x14ac:dyDescent="0.25">
      <c r="A100" s="337" t="s">
        <v>308</v>
      </c>
      <c r="B100" s="308">
        <f>+RIEP_VENDITA!Z31</f>
        <v>8</v>
      </c>
      <c r="C100" s="309"/>
      <c r="D100" s="309"/>
      <c r="E100" s="338"/>
    </row>
    <row r="101" spans="1:5" ht="21" x14ac:dyDescent="0.25">
      <c r="A101" s="337" t="s">
        <v>339</v>
      </c>
      <c r="B101" s="308">
        <f>+RIEP_VENDITA!Z60</f>
        <v>5</v>
      </c>
      <c r="C101" s="309"/>
      <c r="D101" s="309"/>
      <c r="E101" s="338"/>
    </row>
    <row r="102" spans="1:5" ht="21" x14ac:dyDescent="0.25">
      <c r="A102" s="337" t="s">
        <v>340</v>
      </c>
      <c r="B102" s="308">
        <f>+RIEP_VENDITA!Z61</f>
        <v>2</v>
      </c>
      <c r="C102" s="309"/>
      <c r="D102" s="309"/>
      <c r="E102" s="338"/>
    </row>
    <row r="103" spans="1:5" ht="21" x14ac:dyDescent="0.25">
      <c r="A103" s="337" t="s">
        <v>341</v>
      </c>
      <c r="B103" s="308">
        <f>+RIEP_VENDITA!Z62</f>
        <v>4</v>
      </c>
      <c r="C103" s="309"/>
      <c r="D103" s="309"/>
      <c r="E103" s="338"/>
    </row>
    <row r="104" spans="1:5" ht="21" x14ac:dyDescent="0.25">
      <c r="A104" s="337" t="s">
        <v>338</v>
      </c>
      <c r="B104" s="308">
        <f>+RIEP_VENDITA!Z59</f>
        <v>1</v>
      </c>
      <c r="C104" s="309"/>
      <c r="D104" s="309"/>
      <c r="E104" s="338"/>
    </row>
    <row r="105" spans="1:5" ht="21" x14ac:dyDescent="0.25">
      <c r="A105" s="337" t="s">
        <v>325</v>
      </c>
      <c r="B105" s="308">
        <f>+RIEP_VENDITA!Z46</f>
        <v>9</v>
      </c>
      <c r="C105" s="309"/>
      <c r="D105" s="309"/>
      <c r="E105" s="338"/>
    </row>
    <row r="106" spans="1:5" ht="21" x14ac:dyDescent="0.25">
      <c r="A106" s="337" t="s">
        <v>336</v>
      </c>
      <c r="B106" s="308">
        <f>+RIEP_VENDITA!Z57</f>
        <v>-10</v>
      </c>
      <c r="C106" s="309"/>
      <c r="D106" s="309"/>
      <c r="E106" s="338"/>
    </row>
    <row r="107" spans="1:5" ht="21" x14ac:dyDescent="0.25">
      <c r="A107" s="337" t="s">
        <v>332</v>
      </c>
      <c r="B107" s="308">
        <f>+RIEP_VENDITA!Z53</f>
        <v>2</v>
      </c>
      <c r="C107" s="309"/>
      <c r="D107" s="309"/>
      <c r="E107" s="338"/>
    </row>
    <row r="108" spans="1:5" ht="21" x14ac:dyDescent="0.25">
      <c r="A108" s="337" t="s">
        <v>326</v>
      </c>
      <c r="B108" s="308">
        <f>+RIEP_VENDITA!Z47</f>
        <v>10</v>
      </c>
      <c r="C108" s="309"/>
      <c r="D108" s="309"/>
      <c r="E108" s="338"/>
    </row>
    <row r="109" spans="1:5" ht="21" x14ac:dyDescent="0.25">
      <c r="A109" s="337" t="s">
        <v>327</v>
      </c>
      <c r="B109" s="308">
        <f>+RIEP_VENDITA!Z48</f>
        <v>0</v>
      </c>
      <c r="C109" s="309"/>
      <c r="D109" s="309"/>
      <c r="E109" s="338"/>
    </row>
    <row r="110" spans="1:5" ht="21" x14ac:dyDescent="0.25">
      <c r="A110" s="337" t="s">
        <v>335</v>
      </c>
      <c r="B110" s="308">
        <f>+RIEP_VENDITA!Z56</f>
        <v>10</v>
      </c>
      <c r="C110" s="309"/>
      <c r="D110" s="309"/>
      <c r="E110" s="338"/>
    </row>
    <row r="111" spans="1:5" ht="21" x14ac:dyDescent="0.25">
      <c r="A111" s="337" t="s">
        <v>329</v>
      </c>
      <c r="B111" s="308">
        <f>+RIEP_VENDITA!Z50</f>
        <v>9</v>
      </c>
      <c r="C111" s="309"/>
      <c r="D111" s="309"/>
      <c r="E111" s="338"/>
    </row>
    <row r="112" spans="1:5" ht="21" x14ac:dyDescent="0.25">
      <c r="A112" s="337" t="s">
        <v>337</v>
      </c>
      <c r="B112" s="308">
        <f>+RIEP_VENDITA!Z58</f>
        <v>9</v>
      </c>
      <c r="C112" s="309"/>
      <c r="D112" s="309"/>
      <c r="E112" s="338"/>
    </row>
    <row r="113" spans="1:5" ht="21" x14ac:dyDescent="0.25">
      <c r="A113" s="337" t="s">
        <v>334</v>
      </c>
      <c r="B113" s="308">
        <f>+RIEP_VENDITA!Z55</f>
        <v>9</v>
      </c>
      <c r="C113" s="309"/>
      <c r="D113" s="309"/>
      <c r="E113" s="338"/>
    </row>
    <row r="114" spans="1:5" ht="21" x14ac:dyDescent="0.25">
      <c r="A114" s="337" t="s">
        <v>330</v>
      </c>
      <c r="B114" s="308">
        <f>+RIEP_VENDITA!Z51</f>
        <v>1</v>
      </c>
      <c r="C114" s="309"/>
      <c r="D114" s="309"/>
      <c r="E114" s="338"/>
    </row>
    <row r="115" spans="1:5" ht="21" x14ac:dyDescent="0.25">
      <c r="A115" s="337" t="s">
        <v>331</v>
      </c>
      <c r="B115" s="308">
        <f>+RIEP_VENDITA!Z52</f>
        <v>10</v>
      </c>
      <c r="C115" s="309"/>
      <c r="D115" s="309"/>
      <c r="E115" s="338"/>
    </row>
    <row r="116" spans="1:5" ht="21" x14ac:dyDescent="0.25">
      <c r="A116" s="337" t="s">
        <v>333</v>
      </c>
      <c r="B116" s="308">
        <f>+RIEP_VENDITA!Z54</f>
        <v>2</v>
      </c>
      <c r="C116" s="309"/>
      <c r="D116" s="309"/>
      <c r="E116" s="338"/>
    </row>
    <row r="117" spans="1:5" ht="21" x14ac:dyDescent="0.25">
      <c r="A117" s="337" t="s">
        <v>328</v>
      </c>
      <c r="B117" s="308">
        <f>+RIEP_VENDITA!Z49</f>
        <v>10</v>
      </c>
      <c r="C117" s="309"/>
      <c r="D117" s="309"/>
      <c r="E117" s="338"/>
    </row>
    <row r="118" spans="1:5" ht="21" x14ac:dyDescent="0.25">
      <c r="A118" s="337" t="s">
        <v>259</v>
      </c>
      <c r="B118" s="308">
        <f>+RIEP_VENDITA!Z6</f>
        <v>3</v>
      </c>
      <c r="C118" s="309"/>
      <c r="D118" s="309"/>
      <c r="E118" s="338"/>
    </row>
    <row r="119" spans="1:5" ht="21" x14ac:dyDescent="0.25">
      <c r="A119" s="337" t="s">
        <v>453</v>
      </c>
      <c r="B119" s="308">
        <f>+RIEP_VENDITA!Z174</f>
        <v>28</v>
      </c>
      <c r="C119" s="309"/>
      <c r="D119" s="309"/>
      <c r="E119" s="338"/>
    </row>
    <row r="120" spans="1:5" ht="21" x14ac:dyDescent="0.25">
      <c r="A120" s="337" t="s">
        <v>463</v>
      </c>
      <c r="B120" s="308">
        <f>+RIEP_VENDITA!Z184</f>
        <v>11</v>
      </c>
      <c r="C120" s="309"/>
      <c r="D120" s="309"/>
      <c r="E120" s="338"/>
    </row>
    <row r="121" spans="1:5" ht="21" x14ac:dyDescent="0.25">
      <c r="A121" s="337" t="s">
        <v>9248</v>
      </c>
      <c r="B121" s="308">
        <f>+RIEP_VENDITA!Z214</f>
        <v>15</v>
      </c>
      <c r="C121" s="309"/>
      <c r="D121" s="309"/>
      <c r="E121" s="338"/>
    </row>
    <row r="122" spans="1:5" ht="21" x14ac:dyDescent="0.25">
      <c r="A122" s="337" t="s">
        <v>476</v>
      </c>
      <c r="B122" s="308">
        <f>+RIEP_VENDITA!Z197</f>
        <v>3</v>
      </c>
      <c r="C122" s="309"/>
      <c r="D122" s="309"/>
      <c r="E122" s="338"/>
    </row>
    <row r="123" spans="1:5" ht="21" x14ac:dyDescent="0.25">
      <c r="A123" s="337" t="s">
        <v>454</v>
      </c>
      <c r="B123" s="308">
        <f>+RIEP_VENDITA!Z175</f>
        <v>0</v>
      </c>
      <c r="C123" s="309"/>
      <c r="D123" s="309"/>
      <c r="E123" s="338"/>
    </row>
    <row r="124" spans="1:5" ht="21" x14ac:dyDescent="0.25">
      <c r="A124" s="337" t="s">
        <v>474</v>
      </c>
      <c r="B124" s="308">
        <f>+RIEP_VENDITA!Z195</f>
        <v>7</v>
      </c>
      <c r="C124" s="309"/>
      <c r="D124" s="309"/>
      <c r="E124" s="338"/>
    </row>
    <row r="125" spans="1:5" ht="21" x14ac:dyDescent="0.25">
      <c r="A125" s="337" t="s">
        <v>401</v>
      </c>
      <c r="B125" s="308">
        <f>+RIEP_VENDITA!Z122</f>
        <v>8</v>
      </c>
      <c r="C125" s="309"/>
      <c r="D125" s="309"/>
      <c r="E125" s="338"/>
    </row>
    <row r="126" spans="1:5" ht="21" x14ac:dyDescent="0.25">
      <c r="A126" s="337" t="s">
        <v>384</v>
      </c>
      <c r="B126" s="308">
        <f>+RIEP_VENDITA!Z105</f>
        <v>7</v>
      </c>
      <c r="C126" s="309"/>
      <c r="D126" s="309"/>
      <c r="E126" s="338"/>
    </row>
    <row r="127" spans="1:5" ht="21" x14ac:dyDescent="0.25">
      <c r="A127" s="337" t="s">
        <v>389</v>
      </c>
      <c r="B127" s="308">
        <f>+RIEP_VENDITA!Z110</f>
        <v>8</v>
      </c>
      <c r="C127" s="309"/>
      <c r="D127" s="309"/>
      <c r="E127" s="338"/>
    </row>
    <row r="128" spans="1:5" ht="21" x14ac:dyDescent="0.25">
      <c r="A128" s="337" t="s">
        <v>486</v>
      </c>
      <c r="B128" s="308">
        <f>+RIEP_VENDITA!Z207</f>
        <v>45</v>
      </c>
      <c r="C128" s="309"/>
      <c r="D128" s="309"/>
      <c r="E128" s="338"/>
    </row>
    <row r="129" spans="1:5" ht="21" x14ac:dyDescent="0.25">
      <c r="A129" s="337" t="s">
        <v>452</v>
      </c>
      <c r="B129" s="308">
        <f>+RIEP_VENDITA!Z173</f>
        <v>16</v>
      </c>
      <c r="C129" s="309"/>
      <c r="D129" s="309"/>
      <c r="E129" s="338"/>
    </row>
    <row r="130" spans="1:5" ht="21" x14ac:dyDescent="0.25">
      <c r="A130" s="337" t="s">
        <v>450</v>
      </c>
      <c r="B130" s="308">
        <f>+RIEP_VENDITA!Z171</f>
        <v>11</v>
      </c>
      <c r="C130" s="309"/>
      <c r="D130" s="309"/>
      <c r="E130" s="338"/>
    </row>
    <row r="131" spans="1:5" ht="21" x14ac:dyDescent="0.25">
      <c r="A131" s="337" t="s">
        <v>395</v>
      </c>
      <c r="B131" s="308">
        <f>+RIEP_VENDITA!Z116</f>
        <v>0</v>
      </c>
      <c r="C131" s="309"/>
      <c r="D131" s="309"/>
      <c r="E131" s="338"/>
    </row>
    <row r="132" spans="1:5" ht="21" x14ac:dyDescent="0.25">
      <c r="A132" s="337" t="s">
        <v>469</v>
      </c>
      <c r="B132" s="308">
        <f>+RIEP_VENDITA!Z190</f>
        <v>25</v>
      </c>
      <c r="C132" s="309"/>
      <c r="D132" s="309"/>
      <c r="E132" s="338"/>
    </row>
    <row r="133" spans="1:5" ht="21" x14ac:dyDescent="0.25">
      <c r="A133" s="337" t="s">
        <v>394</v>
      </c>
      <c r="B133" s="308">
        <f>+RIEP_VENDITA!Z115</f>
        <v>11</v>
      </c>
      <c r="C133" s="309"/>
      <c r="D133" s="309"/>
      <c r="E133" s="338"/>
    </row>
    <row r="134" spans="1:5" ht="21" x14ac:dyDescent="0.25">
      <c r="A134" s="337" t="s">
        <v>470</v>
      </c>
      <c r="B134" s="308">
        <f>+RIEP_VENDITA!Z191</f>
        <v>19</v>
      </c>
      <c r="C134" s="309"/>
      <c r="D134" s="309"/>
      <c r="E134" s="338"/>
    </row>
    <row r="135" spans="1:5" ht="21" x14ac:dyDescent="0.25">
      <c r="A135" s="337" t="s">
        <v>483</v>
      </c>
      <c r="B135" s="308">
        <f>+RIEP_VENDITA!Z204</f>
        <v>0</v>
      </c>
      <c r="C135" s="309"/>
      <c r="D135" s="309"/>
      <c r="E135" s="338"/>
    </row>
    <row r="136" spans="1:5" ht="21" x14ac:dyDescent="0.25">
      <c r="A136" s="337" t="s">
        <v>487</v>
      </c>
      <c r="B136" s="308">
        <f>+RIEP_VENDITA!Z208</f>
        <v>3</v>
      </c>
      <c r="C136" s="309"/>
      <c r="D136" s="309"/>
      <c r="E136" s="338"/>
    </row>
    <row r="137" spans="1:5" ht="21" x14ac:dyDescent="0.25">
      <c r="A137" s="337" t="s">
        <v>481</v>
      </c>
      <c r="B137" s="308">
        <f>+RIEP_VENDITA!Z202</f>
        <v>27</v>
      </c>
      <c r="C137" s="309"/>
      <c r="D137" s="309"/>
      <c r="E137" s="338"/>
    </row>
    <row r="138" spans="1:5" ht="21" x14ac:dyDescent="0.25">
      <c r="A138" s="337" t="s">
        <v>449</v>
      </c>
      <c r="B138" s="308">
        <f>+RIEP_VENDITA!Z170</f>
        <v>18</v>
      </c>
      <c r="C138" s="309"/>
      <c r="D138" s="309"/>
      <c r="E138" s="338"/>
    </row>
    <row r="139" spans="1:5" ht="21" x14ac:dyDescent="0.25">
      <c r="A139" s="337" t="s">
        <v>428</v>
      </c>
      <c r="B139" s="308">
        <f>+RIEP_VENDITA!Z149</f>
        <v>8</v>
      </c>
      <c r="C139" s="309"/>
      <c r="D139" s="309"/>
      <c r="E139" s="338"/>
    </row>
    <row r="140" spans="1:5" ht="21" x14ac:dyDescent="0.25">
      <c r="A140" s="337" t="s">
        <v>402</v>
      </c>
      <c r="B140" s="308">
        <f>+RIEP_VENDITA!Z123</f>
        <v>0</v>
      </c>
      <c r="C140" s="309"/>
      <c r="D140" s="309"/>
      <c r="E140" s="338"/>
    </row>
    <row r="141" spans="1:5" ht="21" x14ac:dyDescent="0.25">
      <c r="A141" s="337" t="s">
        <v>413</v>
      </c>
      <c r="B141" s="308">
        <f>+RIEP_VENDITA!Z134</f>
        <v>21</v>
      </c>
      <c r="C141" s="309"/>
      <c r="D141" s="309"/>
      <c r="E141" s="338"/>
    </row>
    <row r="142" spans="1:5" ht="21" x14ac:dyDescent="0.25">
      <c r="A142" s="337" t="s">
        <v>460</v>
      </c>
      <c r="B142" s="308">
        <f>+RIEP_VENDITA!Z181</f>
        <v>0</v>
      </c>
      <c r="C142" s="309"/>
      <c r="D142" s="309"/>
      <c r="E142" s="338"/>
    </row>
    <row r="143" spans="1:5" ht="21" x14ac:dyDescent="0.25">
      <c r="A143" s="337" t="s">
        <v>471</v>
      </c>
      <c r="B143" s="308">
        <f>+RIEP_VENDITA!Z192</f>
        <v>33</v>
      </c>
      <c r="C143" s="309"/>
      <c r="D143" s="309"/>
      <c r="E143" s="338"/>
    </row>
    <row r="144" spans="1:5" ht="21" x14ac:dyDescent="0.25">
      <c r="A144" s="337" t="s">
        <v>472</v>
      </c>
      <c r="B144" s="308">
        <f>+RIEP_VENDITA!Z193</f>
        <v>22</v>
      </c>
      <c r="C144" s="309"/>
      <c r="D144" s="309"/>
      <c r="E144" s="338"/>
    </row>
    <row r="145" spans="1:5" ht="21" x14ac:dyDescent="0.25">
      <c r="A145" s="337" t="s">
        <v>462</v>
      </c>
      <c r="B145" s="308">
        <f>+RIEP_VENDITA!Z183</f>
        <v>7</v>
      </c>
      <c r="C145" s="309"/>
      <c r="D145" s="309"/>
      <c r="E145" s="338"/>
    </row>
    <row r="146" spans="1:5" ht="21" x14ac:dyDescent="0.25">
      <c r="A146" s="337" t="s">
        <v>421</v>
      </c>
      <c r="B146" s="308">
        <f>+RIEP_VENDITA!Z142</f>
        <v>30</v>
      </c>
      <c r="C146" s="309"/>
      <c r="D146" s="309"/>
      <c r="E146" s="338"/>
    </row>
    <row r="147" spans="1:5" ht="21" x14ac:dyDescent="0.25">
      <c r="A147" s="337" t="s">
        <v>461</v>
      </c>
      <c r="B147" s="308">
        <f>+RIEP_VENDITA!Z182</f>
        <v>11</v>
      </c>
      <c r="C147" s="309"/>
      <c r="D147" s="309"/>
      <c r="E147" s="338"/>
    </row>
    <row r="148" spans="1:5" ht="21" x14ac:dyDescent="0.25">
      <c r="A148" s="337" t="s">
        <v>403</v>
      </c>
      <c r="B148" s="308">
        <f>+RIEP_VENDITA!Z124</f>
        <v>9</v>
      </c>
      <c r="C148" s="309"/>
      <c r="D148" s="309"/>
      <c r="E148" s="338"/>
    </row>
    <row r="149" spans="1:5" ht="21" x14ac:dyDescent="0.25">
      <c r="A149" s="337" t="s">
        <v>418</v>
      </c>
      <c r="B149" s="308">
        <f>+RIEP_VENDITA!Z139</f>
        <v>6</v>
      </c>
      <c r="C149" s="309"/>
      <c r="D149" s="309"/>
      <c r="E149" s="338"/>
    </row>
    <row r="150" spans="1:5" ht="21" x14ac:dyDescent="0.25">
      <c r="A150" s="337" t="s">
        <v>424</v>
      </c>
      <c r="B150" s="308">
        <f>+RIEP_VENDITA!Z145</f>
        <v>3</v>
      </c>
      <c r="C150" s="309"/>
      <c r="D150" s="309"/>
      <c r="E150" s="338"/>
    </row>
    <row r="151" spans="1:5" ht="21" x14ac:dyDescent="0.25">
      <c r="A151" s="337" t="s">
        <v>459</v>
      </c>
      <c r="B151" s="308">
        <f>+RIEP_VENDITA!Z180</f>
        <v>0</v>
      </c>
      <c r="C151" s="309"/>
      <c r="D151" s="309"/>
      <c r="E151" s="338"/>
    </row>
    <row r="152" spans="1:5" ht="21" x14ac:dyDescent="0.25">
      <c r="A152" s="337" t="s">
        <v>429</v>
      </c>
      <c r="B152" s="308">
        <f>+RIEP_VENDITA!Z150</f>
        <v>50</v>
      </c>
      <c r="C152" s="309"/>
      <c r="D152" s="309"/>
      <c r="E152" s="338"/>
    </row>
    <row r="153" spans="1:5" ht="21" x14ac:dyDescent="0.25">
      <c r="A153" s="337" t="s">
        <v>419</v>
      </c>
      <c r="B153" s="308">
        <f>+RIEP_VENDITA!Z140</f>
        <v>0</v>
      </c>
      <c r="C153" s="309"/>
      <c r="D153" s="309"/>
      <c r="E153" s="338"/>
    </row>
    <row r="154" spans="1:5" ht="21" x14ac:dyDescent="0.25">
      <c r="A154" s="337" t="s">
        <v>427</v>
      </c>
      <c r="B154" s="308">
        <f>+RIEP_VENDITA!Z148</f>
        <v>5</v>
      </c>
      <c r="C154" s="309"/>
      <c r="D154" s="309"/>
      <c r="E154" s="338"/>
    </row>
    <row r="155" spans="1:5" ht="21" x14ac:dyDescent="0.25">
      <c r="A155" s="337" t="s">
        <v>492</v>
      </c>
      <c r="B155" s="308">
        <f>+RIEP_VENDITA!Z213</f>
        <v>27</v>
      </c>
      <c r="C155" s="309"/>
      <c r="D155" s="309"/>
      <c r="E155" s="338"/>
    </row>
    <row r="156" spans="1:5" ht="21" x14ac:dyDescent="0.25">
      <c r="A156" s="337" t="s">
        <v>485</v>
      </c>
      <c r="B156" s="308">
        <f>+RIEP_VENDITA!Z206</f>
        <v>3</v>
      </c>
      <c r="C156" s="309"/>
      <c r="D156" s="309"/>
      <c r="E156" s="338"/>
    </row>
    <row r="157" spans="1:5" ht="21" x14ac:dyDescent="0.25">
      <c r="A157" s="337" t="s">
        <v>368</v>
      </c>
      <c r="B157" s="308">
        <f>+RIEP_VENDITA!Z89</f>
        <v>5</v>
      </c>
      <c r="C157" s="309"/>
      <c r="D157" s="309"/>
      <c r="E157" s="338"/>
    </row>
    <row r="158" spans="1:5" ht="21" x14ac:dyDescent="0.25">
      <c r="A158" s="337" t="s">
        <v>490</v>
      </c>
      <c r="B158" s="308">
        <f>+RIEP_VENDITA!Z211</f>
        <v>5</v>
      </c>
      <c r="C158" s="309"/>
      <c r="D158" s="309"/>
      <c r="E158" s="338"/>
    </row>
    <row r="159" spans="1:5" ht="21" x14ac:dyDescent="0.25">
      <c r="A159" s="337" t="s">
        <v>323</v>
      </c>
      <c r="B159" s="308">
        <f>+RIEP_VENDITA!Z44</f>
        <v>46</v>
      </c>
      <c r="C159" s="309"/>
      <c r="D159" s="309"/>
      <c r="E159" s="338"/>
    </row>
    <row r="160" spans="1:5" ht="21" x14ac:dyDescent="0.25">
      <c r="A160" s="337" t="s">
        <v>322</v>
      </c>
      <c r="B160" s="308">
        <f>+RIEP_VENDITA!Z43</f>
        <v>0</v>
      </c>
      <c r="C160" s="309"/>
      <c r="D160" s="309"/>
      <c r="E160" s="338"/>
    </row>
    <row r="161" spans="1:5" ht="21" x14ac:dyDescent="0.25">
      <c r="A161" s="337" t="s">
        <v>256</v>
      </c>
      <c r="B161" s="308">
        <f>+RIEP_VENDITA!Z4</f>
        <v>-42</v>
      </c>
      <c r="C161" s="309"/>
      <c r="D161" s="309"/>
      <c r="E161" s="338"/>
    </row>
    <row r="162" spans="1:5" ht="21" x14ac:dyDescent="0.25">
      <c r="A162" s="337" t="s">
        <v>8789</v>
      </c>
      <c r="B162" s="308">
        <f>+RIEP_VENDITA!Z223</f>
        <v>63</v>
      </c>
      <c r="C162" s="309"/>
      <c r="D162" s="309"/>
      <c r="E162" s="338"/>
    </row>
    <row r="163" spans="1:5" ht="21" x14ac:dyDescent="0.25">
      <c r="A163" s="337" t="s">
        <v>430</v>
      </c>
      <c r="B163" s="308">
        <f>+RIEP_VENDITA!Z151</f>
        <v>5</v>
      </c>
      <c r="C163" s="309"/>
      <c r="D163" s="309"/>
      <c r="E163" s="338"/>
    </row>
    <row r="164" spans="1:5" ht="21" x14ac:dyDescent="0.25">
      <c r="A164" s="337" t="s">
        <v>434</v>
      </c>
      <c r="B164" s="308">
        <f>+RIEP_VENDITA!Z155</f>
        <v>34</v>
      </c>
      <c r="C164" s="309"/>
      <c r="D164" s="309"/>
      <c r="E164" s="338"/>
    </row>
    <row r="165" spans="1:5" ht="21" x14ac:dyDescent="0.25">
      <c r="A165" s="337" t="s">
        <v>433</v>
      </c>
      <c r="B165" s="308">
        <f>+RIEP_VENDITA!Z154</f>
        <v>25</v>
      </c>
      <c r="C165" s="309"/>
      <c r="D165" s="309"/>
      <c r="E165" s="338"/>
    </row>
    <row r="166" spans="1:5" ht="21" x14ac:dyDescent="0.25">
      <c r="A166" s="337" t="s">
        <v>422</v>
      </c>
      <c r="B166" s="308">
        <f>+RIEP_VENDITA!Z143</f>
        <v>40</v>
      </c>
      <c r="C166" s="309"/>
      <c r="D166" s="309"/>
      <c r="E166" s="338"/>
    </row>
    <row r="167" spans="1:5" ht="21" x14ac:dyDescent="0.25">
      <c r="A167" s="337" t="s">
        <v>446</v>
      </c>
      <c r="B167" s="308">
        <f>+RIEP_VENDITA!Z167</f>
        <v>56</v>
      </c>
      <c r="C167" s="309"/>
      <c r="D167" s="309"/>
      <c r="E167" s="338"/>
    </row>
    <row r="168" spans="1:5" ht="21" x14ac:dyDescent="0.25">
      <c r="A168" s="337" t="s">
        <v>479</v>
      </c>
      <c r="B168" s="308">
        <f>+RIEP_VENDITA!Z200</f>
        <v>0</v>
      </c>
      <c r="C168" s="309"/>
      <c r="D168" s="309"/>
      <c r="E168" s="338"/>
    </row>
    <row r="169" spans="1:5" ht="21" x14ac:dyDescent="0.25">
      <c r="A169" s="337" t="s">
        <v>445</v>
      </c>
      <c r="B169" s="308">
        <f>+RIEP_VENDITA!Z166</f>
        <v>11</v>
      </c>
      <c r="C169" s="309"/>
      <c r="D169" s="309"/>
      <c r="E169" s="338"/>
    </row>
    <row r="170" spans="1:5" ht="21" x14ac:dyDescent="0.25">
      <c r="A170" s="337" t="s">
        <v>423</v>
      </c>
      <c r="B170" s="308">
        <f>+RIEP_VENDITA!Z144</f>
        <v>31</v>
      </c>
      <c r="C170" s="309"/>
      <c r="D170" s="309"/>
      <c r="E170" s="338"/>
    </row>
    <row r="171" spans="1:5" ht="21" x14ac:dyDescent="0.25">
      <c r="A171" s="337" t="s">
        <v>444</v>
      </c>
      <c r="B171" s="308">
        <f>+RIEP_VENDITA!Z165</f>
        <v>67</v>
      </c>
      <c r="C171" s="309"/>
      <c r="D171" s="309"/>
      <c r="E171" s="338"/>
    </row>
    <row r="172" spans="1:5" ht="21" x14ac:dyDescent="0.25">
      <c r="A172" s="337" t="s">
        <v>448</v>
      </c>
      <c r="B172" s="308">
        <f>+RIEP_VENDITA!Z169</f>
        <v>17</v>
      </c>
      <c r="C172" s="309"/>
      <c r="D172" s="309"/>
      <c r="E172" s="338"/>
    </row>
    <row r="173" spans="1:5" ht="21" x14ac:dyDescent="0.25">
      <c r="A173" s="337" t="s">
        <v>447</v>
      </c>
      <c r="B173" s="308">
        <f>+RIEP_VENDITA!Z168</f>
        <v>10</v>
      </c>
      <c r="C173" s="309"/>
      <c r="D173" s="309"/>
      <c r="E173" s="338"/>
    </row>
    <row r="174" spans="1:5" ht="21" x14ac:dyDescent="0.25">
      <c r="A174" s="337" t="s">
        <v>431</v>
      </c>
      <c r="B174" s="308">
        <f>+RIEP_VENDITA!Z152</f>
        <v>28</v>
      </c>
      <c r="C174" s="309"/>
      <c r="D174" s="309"/>
      <c r="E174" s="338"/>
    </row>
    <row r="175" spans="1:5" ht="21" x14ac:dyDescent="0.25">
      <c r="A175" s="337" t="s">
        <v>369</v>
      </c>
      <c r="B175" s="308">
        <f>+RIEP_VENDITA!Z90</f>
        <v>8</v>
      </c>
      <c r="C175" s="309"/>
      <c r="D175" s="309"/>
      <c r="E175" s="338"/>
    </row>
    <row r="176" spans="1:5" ht="21" x14ac:dyDescent="0.25">
      <c r="A176" s="337" t="s">
        <v>321</v>
      </c>
      <c r="B176" s="308">
        <f>+RIEP_VENDITA!Z42</f>
        <v>0</v>
      </c>
      <c r="C176" s="309"/>
      <c r="D176" s="309"/>
      <c r="E176" s="338"/>
    </row>
    <row r="177" spans="1:5" ht="21" x14ac:dyDescent="0.25">
      <c r="A177" s="337" t="s">
        <v>8790</v>
      </c>
      <c r="B177" s="308">
        <f>+RIEP_VENDITA!Z224</f>
        <v>128</v>
      </c>
      <c r="C177" s="309"/>
      <c r="D177" s="309"/>
      <c r="E177" s="338"/>
    </row>
    <row r="178" spans="1:5" ht="21" x14ac:dyDescent="0.25">
      <c r="A178" s="337" t="s">
        <v>8768</v>
      </c>
      <c r="B178" s="308">
        <f>+RIEP_VENDITA!Z225</f>
        <v>10</v>
      </c>
      <c r="C178" s="309"/>
      <c r="D178" s="309"/>
      <c r="E178" s="338"/>
    </row>
    <row r="179" spans="1:5" ht="21" x14ac:dyDescent="0.25">
      <c r="A179" s="337" t="s">
        <v>426</v>
      </c>
      <c r="B179" s="308">
        <f>+RIEP_VENDITA!Z147</f>
        <v>2</v>
      </c>
      <c r="C179" s="309"/>
      <c r="D179" s="309"/>
      <c r="E179" s="338"/>
    </row>
    <row r="180" spans="1:5" ht="21" x14ac:dyDescent="0.25">
      <c r="A180" s="337" t="s">
        <v>415</v>
      </c>
      <c r="B180" s="308">
        <f>+RIEP_VENDITA!Z136</f>
        <v>0</v>
      </c>
      <c r="C180" s="309"/>
      <c r="D180" s="309"/>
      <c r="E180" s="338"/>
    </row>
    <row r="181" spans="1:5" ht="21" x14ac:dyDescent="0.25">
      <c r="A181" s="337" t="s">
        <v>435</v>
      </c>
      <c r="B181" s="308">
        <f>+RIEP_VENDITA!Z156</f>
        <v>2</v>
      </c>
      <c r="C181" s="309"/>
      <c r="D181" s="309"/>
      <c r="E181" s="338"/>
    </row>
    <row r="182" spans="1:5" ht="21" x14ac:dyDescent="0.25">
      <c r="A182" s="337" t="s">
        <v>436</v>
      </c>
      <c r="B182" s="308">
        <f>+RIEP_VENDITA!Z157</f>
        <v>5</v>
      </c>
      <c r="C182" s="309"/>
      <c r="D182" s="309"/>
      <c r="E182" s="338"/>
    </row>
    <row r="183" spans="1:5" ht="21" x14ac:dyDescent="0.25">
      <c r="A183" s="337" t="s">
        <v>257</v>
      </c>
      <c r="B183" s="308">
        <f>+RIEP_VENDITA!Z5</f>
        <v>364</v>
      </c>
      <c r="C183" s="309"/>
      <c r="D183" s="309"/>
      <c r="E183" s="338"/>
    </row>
    <row r="184" spans="1:5" ht="21" x14ac:dyDescent="0.25">
      <c r="A184" s="337" t="s">
        <v>372</v>
      </c>
      <c r="B184" s="308">
        <f>+RIEP_VENDITA!Z93</f>
        <v>7</v>
      </c>
      <c r="C184" s="309"/>
      <c r="D184" s="309"/>
      <c r="E184" s="338"/>
    </row>
    <row r="185" spans="1:5" ht="21" x14ac:dyDescent="0.25">
      <c r="A185" s="337" t="s">
        <v>387</v>
      </c>
      <c r="B185" s="308">
        <f>+RIEP_VENDITA!Z108</f>
        <v>41</v>
      </c>
      <c r="C185" s="309"/>
      <c r="D185" s="309"/>
      <c r="E185" s="338"/>
    </row>
    <row r="186" spans="1:5" ht="21" x14ac:dyDescent="0.25">
      <c r="A186" s="337" t="s">
        <v>373</v>
      </c>
      <c r="B186" s="308">
        <f>+RIEP_VENDITA!Z94</f>
        <v>92</v>
      </c>
      <c r="C186" s="309"/>
      <c r="D186" s="309"/>
      <c r="E186" s="338"/>
    </row>
    <row r="187" spans="1:5" ht="21" x14ac:dyDescent="0.25">
      <c r="A187" s="337" t="s">
        <v>390</v>
      </c>
      <c r="B187" s="308">
        <f>+RIEP_VENDITA!Z111</f>
        <v>11</v>
      </c>
      <c r="C187" s="309"/>
      <c r="D187" s="309"/>
      <c r="E187" s="338"/>
    </row>
    <row r="188" spans="1:5" ht="21" x14ac:dyDescent="0.25">
      <c r="A188" s="337" t="s">
        <v>399</v>
      </c>
      <c r="B188" s="308">
        <f>+RIEP_VENDITA!Z120</f>
        <v>25</v>
      </c>
      <c r="C188" s="309"/>
      <c r="D188" s="309"/>
      <c r="E188" s="338"/>
    </row>
    <row r="189" spans="1:5" ht="21" x14ac:dyDescent="0.25">
      <c r="A189" s="337" t="s">
        <v>374</v>
      </c>
      <c r="B189" s="308">
        <f>+RIEP_VENDITA!Z95</f>
        <v>11</v>
      </c>
      <c r="C189" s="309"/>
      <c r="D189" s="309"/>
      <c r="E189" s="338"/>
    </row>
    <row r="190" spans="1:5" ht="21" x14ac:dyDescent="0.25">
      <c r="A190" s="337" t="s">
        <v>375</v>
      </c>
      <c r="B190" s="308">
        <f>+RIEP_VENDITA!Z96</f>
        <v>6</v>
      </c>
      <c r="C190" s="309"/>
      <c r="D190" s="309"/>
      <c r="E190" s="338"/>
    </row>
    <row r="191" spans="1:5" ht="21" x14ac:dyDescent="0.25">
      <c r="A191" s="337" t="s">
        <v>869</v>
      </c>
      <c r="B191" s="308">
        <f>+RIEP_VENDITA!Z97</f>
        <v>35</v>
      </c>
      <c r="C191" s="309"/>
      <c r="D191" s="309"/>
      <c r="E191" s="338"/>
    </row>
    <row r="192" spans="1:5" ht="21" x14ac:dyDescent="0.25">
      <c r="A192" s="337" t="s">
        <v>377</v>
      </c>
      <c r="B192" s="308">
        <f>+RIEP_VENDITA!Z98</f>
        <v>5</v>
      </c>
      <c r="C192" s="309"/>
      <c r="D192" s="309"/>
      <c r="E192" s="338"/>
    </row>
    <row r="193" spans="1:5" ht="21" x14ac:dyDescent="0.25">
      <c r="A193" s="337" t="s">
        <v>378</v>
      </c>
      <c r="B193" s="308">
        <f>+RIEP_VENDITA!Z99</f>
        <v>49</v>
      </c>
      <c r="C193" s="309"/>
      <c r="D193" s="309"/>
      <c r="E193" s="338"/>
    </row>
    <row r="194" spans="1:5" ht="21" x14ac:dyDescent="0.25">
      <c r="A194" s="337" t="s">
        <v>379</v>
      </c>
      <c r="B194" s="308">
        <f>+RIEP_VENDITA!Z100</f>
        <v>2</v>
      </c>
      <c r="C194" s="309"/>
      <c r="D194" s="309"/>
      <c r="E194" s="338"/>
    </row>
    <row r="195" spans="1:5" ht="21" x14ac:dyDescent="0.25">
      <c r="A195" s="337" t="s">
        <v>465</v>
      </c>
      <c r="B195" s="308">
        <f>+RIEP_VENDITA!Z186</f>
        <v>0</v>
      </c>
      <c r="C195" s="309"/>
      <c r="D195" s="309"/>
      <c r="E195" s="338"/>
    </row>
    <row r="196" spans="1:5" ht="21" x14ac:dyDescent="0.25">
      <c r="A196" s="337" t="s">
        <v>468</v>
      </c>
      <c r="B196" s="308">
        <f>+RIEP_VENDITA!Z189</f>
        <v>0</v>
      </c>
      <c r="C196" s="309"/>
      <c r="D196" s="309"/>
      <c r="E196" s="338"/>
    </row>
    <row r="197" spans="1:5" ht="21" x14ac:dyDescent="0.25">
      <c r="A197" s="337" t="s">
        <v>467</v>
      </c>
      <c r="B197" s="308">
        <f>+RIEP_VENDITA!Z188</f>
        <v>26</v>
      </c>
      <c r="C197" s="309"/>
      <c r="D197" s="309"/>
      <c r="E197" s="338"/>
    </row>
    <row r="198" spans="1:5" ht="21" x14ac:dyDescent="0.25">
      <c r="A198" s="337" t="s">
        <v>412</v>
      </c>
      <c r="B198" s="308">
        <f>+RIEP_VENDITA!Z133</f>
        <v>0</v>
      </c>
      <c r="C198" s="309"/>
      <c r="D198" s="309"/>
      <c r="E198" s="338"/>
    </row>
    <row r="199" spans="1:5" ht="21" x14ac:dyDescent="0.25">
      <c r="A199" s="337" t="s">
        <v>398</v>
      </c>
      <c r="B199" s="308">
        <f>+RIEP_VENDITA!Z119</f>
        <v>17</v>
      </c>
      <c r="C199" s="309"/>
      <c r="D199" s="309"/>
      <c r="E199" s="338"/>
    </row>
    <row r="200" spans="1:5" ht="21" x14ac:dyDescent="0.25">
      <c r="A200" s="337" t="s">
        <v>391</v>
      </c>
      <c r="B200" s="308">
        <f>+RIEP_VENDITA!Z112</f>
        <v>9</v>
      </c>
      <c r="C200" s="309"/>
      <c r="D200" s="309"/>
      <c r="E200" s="338"/>
    </row>
    <row r="201" spans="1:5" ht="21" x14ac:dyDescent="0.25">
      <c r="A201" s="337" t="s">
        <v>410</v>
      </c>
      <c r="B201" s="308">
        <f>+RIEP_VENDITA!Z131</f>
        <v>2</v>
      </c>
      <c r="C201" s="309"/>
      <c r="D201" s="309"/>
      <c r="E201" s="338"/>
    </row>
    <row r="202" spans="1:5" ht="21" x14ac:dyDescent="0.25">
      <c r="A202" s="337" t="s">
        <v>411</v>
      </c>
      <c r="B202" s="308">
        <f>+RIEP_VENDITA!Z132</f>
        <v>9</v>
      </c>
      <c r="C202" s="309"/>
      <c r="D202" s="309"/>
      <c r="E202" s="338"/>
    </row>
    <row r="203" spans="1:5" ht="21" x14ac:dyDescent="0.25">
      <c r="A203" s="337" t="s">
        <v>363</v>
      </c>
      <c r="B203" s="308">
        <f>+RIEP_VENDITA!Z84</f>
        <v>18</v>
      </c>
      <c r="C203" s="309"/>
      <c r="D203" s="309"/>
      <c r="E203" s="338"/>
    </row>
    <row r="204" spans="1:5" ht="21" x14ac:dyDescent="0.25">
      <c r="A204" s="337" t="s">
        <v>362</v>
      </c>
      <c r="B204" s="308">
        <f>+RIEP_VENDITA!Z83</f>
        <v>0</v>
      </c>
      <c r="C204" s="309"/>
      <c r="D204" s="309"/>
      <c r="E204" s="338"/>
    </row>
    <row r="205" spans="1:5" ht="21" x14ac:dyDescent="0.25">
      <c r="A205" s="337" t="s">
        <v>392</v>
      </c>
      <c r="B205" s="308">
        <f>+RIEP_VENDITA!Z113</f>
        <v>6</v>
      </c>
      <c r="C205" s="309"/>
      <c r="D205" s="309"/>
      <c r="E205" s="338"/>
    </row>
    <row r="206" spans="1:5" ht="21" x14ac:dyDescent="0.25">
      <c r="A206" s="337" t="s">
        <v>367</v>
      </c>
      <c r="B206" s="308">
        <f>+RIEP_VENDITA!Z88</f>
        <v>45</v>
      </c>
      <c r="C206" s="309"/>
      <c r="D206" s="309"/>
      <c r="E206" s="338"/>
    </row>
    <row r="207" spans="1:5" ht="21" x14ac:dyDescent="0.25">
      <c r="A207" s="337" t="s">
        <v>386</v>
      </c>
      <c r="B207" s="308">
        <f>+RIEP_VENDITA!Z107</f>
        <v>5</v>
      </c>
      <c r="C207" s="309"/>
      <c r="D207" s="309"/>
      <c r="E207" s="338"/>
    </row>
    <row r="208" spans="1:5" ht="21" x14ac:dyDescent="0.25">
      <c r="A208" s="337" t="s">
        <v>456</v>
      </c>
      <c r="B208" s="308">
        <f>+RIEP_VENDITA!Z177</f>
        <v>2</v>
      </c>
      <c r="C208" s="309"/>
      <c r="D208" s="309"/>
      <c r="E208" s="338"/>
    </row>
    <row r="209" spans="1:5" ht="21" x14ac:dyDescent="0.25">
      <c r="A209" s="337" t="s">
        <v>451</v>
      </c>
      <c r="B209" s="308">
        <f>+RIEP_VENDITA!Z172</f>
        <v>6</v>
      </c>
      <c r="C209" s="309"/>
      <c r="D209" s="309"/>
      <c r="E209" s="338"/>
    </row>
    <row r="210" spans="1:5" ht="21" x14ac:dyDescent="0.25">
      <c r="A210" s="337" t="s">
        <v>364</v>
      </c>
      <c r="B210" s="308">
        <f>+RIEP_VENDITA!Z85</f>
        <v>7</v>
      </c>
      <c r="C210" s="309"/>
      <c r="D210" s="309"/>
      <c r="E210" s="338"/>
    </row>
    <row r="211" spans="1:5" ht="21" x14ac:dyDescent="0.25">
      <c r="A211" s="337" t="s">
        <v>370</v>
      </c>
      <c r="B211" s="308">
        <f>+RIEP_VENDITA!Z91</f>
        <v>0</v>
      </c>
      <c r="C211" s="309"/>
      <c r="D211" s="309"/>
      <c r="E211" s="338"/>
    </row>
    <row r="212" spans="1:5" ht="21" x14ac:dyDescent="0.25">
      <c r="A212" s="337" t="s">
        <v>381</v>
      </c>
      <c r="B212" s="308">
        <f>+RIEP_VENDITA!Z102</f>
        <v>0</v>
      </c>
      <c r="C212" s="309"/>
      <c r="D212" s="309"/>
      <c r="E212" s="338"/>
    </row>
    <row r="213" spans="1:5" ht="21" x14ac:dyDescent="0.25">
      <c r="A213" s="337" t="s">
        <v>407</v>
      </c>
      <c r="B213" s="308">
        <f>+RIEP_VENDITA!Z128</f>
        <v>2</v>
      </c>
      <c r="C213" s="309"/>
      <c r="D213" s="309"/>
      <c r="E213" s="338"/>
    </row>
    <row r="214" spans="1:5" ht="21" x14ac:dyDescent="0.25">
      <c r="A214" s="337" t="s">
        <v>408</v>
      </c>
      <c r="B214" s="308">
        <f>+RIEP_VENDITA!Z129</f>
        <v>9</v>
      </c>
      <c r="C214" s="309"/>
      <c r="D214" s="309"/>
      <c r="E214" s="338"/>
    </row>
    <row r="215" spans="1:5" ht="21" x14ac:dyDescent="0.25">
      <c r="A215" s="337" t="s">
        <v>366</v>
      </c>
      <c r="B215" s="308">
        <f>+RIEP_VENDITA!Z87</f>
        <v>9</v>
      </c>
      <c r="C215" s="309"/>
      <c r="D215" s="309"/>
      <c r="E215" s="338"/>
    </row>
    <row r="216" spans="1:5" ht="21" x14ac:dyDescent="0.25">
      <c r="A216" s="337" t="s">
        <v>441</v>
      </c>
      <c r="B216" s="308">
        <f>+RIEP_VENDITA!Z162</f>
        <v>4</v>
      </c>
      <c r="C216" s="309"/>
      <c r="D216" s="309"/>
      <c r="E216" s="338"/>
    </row>
    <row r="217" spans="1:5" ht="21" x14ac:dyDescent="0.25">
      <c r="A217" s="337" t="s">
        <v>488</v>
      </c>
      <c r="B217" s="308">
        <f>+RIEP_VENDITA!Z209</f>
        <v>25</v>
      </c>
      <c r="C217" s="309"/>
      <c r="D217" s="309"/>
      <c r="E217" s="338"/>
    </row>
    <row r="218" spans="1:5" ht="21" x14ac:dyDescent="0.25">
      <c r="A218" s="337" t="s">
        <v>420</v>
      </c>
      <c r="B218" s="308">
        <f>+RIEP_VENDITA!Z141</f>
        <v>2</v>
      </c>
      <c r="C218" s="309"/>
      <c r="D218" s="309"/>
      <c r="E218" s="338"/>
    </row>
    <row r="219" spans="1:5" ht="21" x14ac:dyDescent="0.25">
      <c r="A219" s="337" t="s">
        <v>385</v>
      </c>
      <c r="B219" s="308">
        <f>+RIEP_VENDITA!Z106</f>
        <v>4</v>
      </c>
      <c r="C219" s="309"/>
      <c r="D219" s="309"/>
      <c r="E219" s="338"/>
    </row>
    <row r="220" spans="1:5" ht="21" x14ac:dyDescent="0.25">
      <c r="A220" s="337" t="s">
        <v>416</v>
      </c>
      <c r="B220" s="308">
        <f>+RIEP_VENDITA!Z137</f>
        <v>4</v>
      </c>
      <c r="C220" s="309"/>
      <c r="D220" s="309"/>
      <c r="E220" s="338"/>
    </row>
    <row r="221" spans="1:5" ht="21" x14ac:dyDescent="0.25">
      <c r="A221" s="337" t="s">
        <v>388</v>
      </c>
      <c r="B221" s="308">
        <f>+RIEP_VENDITA!Z109</f>
        <v>9</v>
      </c>
      <c r="C221" s="309"/>
      <c r="D221" s="309"/>
      <c r="E221" s="338"/>
    </row>
    <row r="222" spans="1:5" ht="21" x14ac:dyDescent="0.25">
      <c r="A222" s="337" t="s">
        <v>360</v>
      </c>
      <c r="B222" s="308">
        <f>+RIEP_VENDITA!Z81</f>
        <v>0</v>
      </c>
      <c r="C222" s="309"/>
      <c r="D222" s="309"/>
      <c r="E222" s="338"/>
    </row>
    <row r="223" spans="1:5" ht="21" x14ac:dyDescent="0.25">
      <c r="A223" s="337" t="s">
        <v>359</v>
      </c>
      <c r="B223" s="308">
        <f>+RIEP_VENDITA!Z80</f>
        <v>51</v>
      </c>
      <c r="C223" s="309"/>
      <c r="D223" s="309"/>
      <c r="E223" s="338"/>
    </row>
    <row r="224" spans="1:5" ht="21" x14ac:dyDescent="0.25">
      <c r="A224" s="343" t="s">
        <v>457</v>
      </c>
      <c r="B224" s="344">
        <f>+RIEP_VENDITA!Z178</f>
        <v>7</v>
      </c>
      <c r="C224" s="345"/>
      <c r="D224" s="345"/>
      <c r="E224" s="346"/>
    </row>
  </sheetData>
  <pageMargins left="0.7" right="0.7" top="0.75" bottom="0.75" header="0.3" footer="0.3"/>
  <pageSetup paperSize="9" scale="65" fitToHeight="0" orientation="landscape" horizontalDpi="0" verticalDpi="0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AFCF-2A9F-4D16-8250-5976A93DEB86}">
  <sheetPr codeName="Foglio26">
    <pageSetUpPr fitToPage="1"/>
  </sheetPr>
  <dimension ref="A1:C229"/>
  <sheetViews>
    <sheetView topLeftCell="A80" workbookViewId="0">
      <selection activeCell="A94" sqref="A94:C228"/>
    </sheetView>
  </sheetViews>
  <sheetFormatPr defaultColWidth="8.85546875" defaultRowHeight="15" x14ac:dyDescent="0.25"/>
  <cols>
    <col min="1" max="1" width="17.85546875" bestFit="1" customWidth="1"/>
    <col min="2" max="2" width="71.28515625" customWidth="1"/>
  </cols>
  <sheetData>
    <row r="1" spans="1:3" ht="23.25" x14ac:dyDescent="0.25">
      <c r="A1" s="347" t="s">
        <v>16</v>
      </c>
      <c r="B1" s="348" t="s">
        <v>17</v>
      </c>
      <c r="C1" s="63" t="s">
        <v>250</v>
      </c>
    </row>
    <row r="2" spans="1:3" ht="21" x14ac:dyDescent="0.25">
      <c r="A2" s="57" t="s">
        <v>28</v>
      </c>
      <c r="B2" s="52" t="s">
        <v>255</v>
      </c>
      <c r="C2" s="350"/>
    </row>
    <row r="3" spans="1:3" ht="21" x14ac:dyDescent="0.25">
      <c r="A3" s="57" t="s">
        <v>2358</v>
      </c>
      <c r="B3" s="44" t="s">
        <v>8768</v>
      </c>
      <c r="C3" s="350"/>
    </row>
    <row r="4" spans="1:3" ht="21" x14ac:dyDescent="0.25">
      <c r="A4" s="57" t="s">
        <v>8782</v>
      </c>
      <c r="B4" s="44" t="s">
        <v>8783</v>
      </c>
      <c r="C4" s="350"/>
    </row>
    <row r="5" spans="1:3" ht="21" x14ac:dyDescent="0.25">
      <c r="A5" s="57" t="s">
        <v>8780</v>
      </c>
      <c r="B5" s="44" t="s">
        <v>8781</v>
      </c>
      <c r="C5" s="350"/>
    </row>
    <row r="6" spans="1:3" ht="21" x14ac:dyDescent="0.25">
      <c r="A6" s="57" t="s">
        <v>8777</v>
      </c>
      <c r="B6" s="44" t="s">
        <v>8775</v>
      </c>
      <c r="C6" s="350"/>
    </row>
    <row r="7" spans="1:3" ht="21" x14ac:dyDescent="0.25">
      <c r="A7" s="57" t="s">
        <v>1323</v>
      </c>
      <c r="B7" s="44" t="s">
        <v>8779</v>
      </c>
      <c r="C7" s="350"/>
    </row>
    <row r="8" spans="1:3" ht="21" x14ac:dyDescent="0.25">
      <c r="A8" s="57" t="s">
        <v>8776</v>
      </c>
      <c r="B8" s="44" t="s">
        <v>8778</v>
      </c>
      <c r="C8" s="350"/>
    </row>
    <row r="9" spans="1:3" ht="21" x14ac:dyDescent="0.25">
      <c r="A9" s="57" t="s">
        <v>8774</v>
      </c>
      <c r="B9" s="44" t="s">
        <v>8773</v>
      </c>
      <c r="C9" s="350"/>
    </row>
    <row r="10" spans="1:3" ht="21" x14ac:dyDescent="0.25">
      <c r="A10" s="57" t="s">
        <v>1679</v>
      </c>
      <c r="B10" s="52" t="s">
        <v>297</v>
      </c>
      <c r="C10" s="350"/>
    </row>
    <row r="11" spans="1:3" ht="21" x14ac:dyDescent="0.25">
      <c r="A11" s="57" t="s">
        <v>8784</v>
      </c>
      <c r="B11" s="44" t="s">
        <v>8785</v>
      </c>
      <c r="C11" s="350"/>
    </row>
    <row r="12" spans="1:3" ht="21" x14ac:dyDescent="0.25">
      <c r="A12" s="57" t="s">
        <v>8791</v>
      </c>
      <c r="B12" s="44" t="s">
        <v>8789</v>
      </c>
      <c r="C12" s="350"/>
    </row>
    <row r="13" spans="1:3" ht="21" x14ac:dyDescent="0.25">
      <c r="A13" s="57" t="s">
        <v>8792</v>
      </c>
      <c r="B13" s="44" t="s">
        <v>8790</v>
      </c>
      <c r="C13" s="350"/>
    </row>
    <row r="14" spans="1:3" ht="21" x14ac:dyDescent="0.25">
      <c r="A14" s="57" t="s">
        <v>8724</v>
      </c>
      <c r="B14" s="52" t="s">
        <v>329</v>
      </c>
      <c r="C14" s="350"/>
    </row>
    <row r="15" spans="1:3" ht="21" x14ac:dyDescent="0.25">
      <c r="A15" s="57" t="s">
        <v>10075</v>
      </c>
      <c r="B15" s="52" t="s">
        <v>10082</v>
      </c>
      <c r="C15" s="350"/>
    </row>
    <row r="16" spans="1:3" ht="21" x14ac:dyDescent="0.25">
      <c r="A16" s="57" t="s">
        <v>10074</v>
      </c>
      <c r="B16" s="52" t="s">
        <v>10081</v>
      </c>
      <c r="C16" s="350"/>
    </row>
    <row r="17" spans="1:3" ht="21" x14ac:dyDescent="0.25">
      <c r="A17" s="57" t="s">
        <v>10080</v>
      </c>
      <c r="B17" s="52" t="s">
        <v>10079</v>
      </c>
      <c r="C17" s="350"/>
    </row>
    <row r="18" spans="1:3" ht="21" x14ac:dyDescent="0.25">
      <c r="A18" s="57" t="s">
        <v>10073</v>
      </c>
      <c r="B18" s="52" t="s">
        <v>10078</v>
      </c>
      <c r="C18" s="350"/>
    </row>
    <row r="19" spans="1:3" ht="21" x14ac:dyDescent="0.25">
      <c r="A19" s="57" t="s">
        <v>10076</v>
      </c>
      <c r="B19" s="52" t="s">
        <v>10077</v>
      </c>
      <c r="C19" s="350"/>
    </row>
    <row r="20" spans="1:3" ht="21" x14ac:dyDescent="0.25">
      <c r="A20" s="57" t="s">
        <v>29</v>
      </c>
      <c r="B20" s="52" t="s">
        <v>256</v>
      </c>
      <c r="C20" s="350"/>
    </row>
    <row r="21" spans="1:3" ht="21" x14ac:dyDescent="0.25">
      <c r="A21" s="57" t="s">
        <v>30</v>
      </c>
      <c r="B21" s="52" t="s">
        <v>257</v>
      </c>
      <c r="C21" s="350"/>
    </row>
    <row r="22" spans="1:3" ht="21" x14ac:dyDescent="0.25">
      <c r="A22" s="57" t="s">
        <v>31</v>
      </c>
      <c r="B22" s="52" t="s">
        <v>259</v>
      </c>
      <c r="C22" s="350"/>
    </row>
    <row r="23" spans="1:3" ht="21" x14ac:dyDescent="0.25">
      <c r="A23" s="57" t="s">
        <v>32</v>
      </c>
      <c r="B23" s="52" t="s">
        <v>261</v>
      </c>
      <c r="C23" s="350"/>
    </row>
    <row r="24" spans="1:3" ht="21" x14ac:dyDescent="0.25">
      <c r="A24" s="57" t="s">
        <v>33</v>
      </c>
      <c r="B24" s="52" t="s">
        <v>263</v>
      </c>
      <c r="C24" s="350"/>
    </row>
    <row r="25" spans="1:3" ht="21" x14ac:dyDescent="0.25">
      <c r="A25" s="57" t="s">
        <v>34</v>
      </c>
      <c r="B25" s="52" t="s">
        <v>265</v>
      </c>
      <c r="C25" s="350"/>
    </row>
    <row r="26" spans="1:3" ht="21" x14ac:dyDescent="0.25">
      <c r="A26" s="57" t="s">
        <v>35</v>
      </c>
      <c r="B26" s="52" t="s">
        <v>267</v>
      </c>
      <c r="C26" s="350"/>
    </row>
    <row r="27" spans="1:3" ht="21" x14ac:dyDescent="0.25">
      <c r="A27" s="57" t="s">
        <v>36</v>
      </c>
      <c r="B27" s="52" t="s">
        <v>269</v>
      </c>
      <c r="C27" s="350"/>
    </row>
    <row r="28" spans="1:3" ht="21" x14ac:dyDescent="0.25">
      <c r="A28" s="57" t="s">
        <v>37</v>
      </c>
      <c r="B28" s="52" t="s">
        <v>271</v>
      </c>
      <c r="C28" s="350"/>
    </row>
    <row r="29" spans="1:3" ht="21" x14ac:dyDescent="0.25">
      <c r="A29" s="57" t="s">
        <v>38</v>
      </c>
      <c r="B29" s="52" t="s">
        <v>273</v>
      </c>
      <c r="C29" s="350"/>
    </row>
    <row r="30" spans="1:3" ht="21" x14ac:dyDescent="0.25">
      <c r="A30" s="57" t="s">
        <v>39</v>
      </c>
      <c r="B30" s="52" t="s">
        <v>275</v>
      </c>
      <c r="C30" s="350"/>
    </row>
    <row r="31" spans="1:3" ht="21" x14ac:dyDescent="0.25">
      <c r="A31" s="57" t="s">
        <v>40</v>
      </c>
      <c r="B31" s="52" t="s">
        <v>277</v>
      </c>
      <c r="C31" s="350"/>
    </row>
    <row r="32" spans="1:3" ht="21" x14ac:dyDescent="0.25">
      <c r="A32" s="57" t="s">
        <v>41</v>
      </c>
      <c r="B32" s="52" t="s">
        <v>279</v>
      </c>
      <c r="C32" s="350"/>
    </row>
    <row r="33" spans="1:3" ht="21" x14ac:dyDescent="0.25">
      <c r="A33" s="57" t="s">
        <v>42</v>
      </c>
      <c r="B33" s="52" t="s">
        <v>281</v>
      </c>
      <c r="C33" s="350"/>
    </row>
    <row r="34" spans="1:3" ht="21" x14ac:dyDescent="0.25">
      <c r="A34" s="57" t="s">
        <v>43</v>
      </c>
      <c r="B34" s="52" t="s">
        <v>283</v>
      </c>
      <c r="C34" s="350"/>
    </row>
    <row r="35" spans="1:3" ht="21" x14ac:dyDescent="0.25">
      <c r="A35" s="57" t="s">
        <v>44</v>
      </c>
      <c r="B35" s="52" t="s">
        <v>285</v>
      </c>
      <c r="C35" s="350"/>
    </row>
    <row r="36" spans="1:3" ht="21" x14ac:dyDescent="0.25">
      <c r="A36" s="57" t="s">
        <v>45</v>
      </c>
      <c r="B36" s="52" t="s">
        <v>287</v>
      </c>
      <c r="C36" s="350"/>
    </row>
    <row r="37" spans="1:3" ht="21" x14ac:dyDescent="0.25">
      <c r="A37" s="57" t="s">
        <v>46</v>
      </c>
      <c r="B37" s="52" t="s">
        <v>289</v>
      </c>
      <c r="C37" s="350"/>
    </row>
    <row r="38" spans="1:3" ht="21" x14ac:dyDescent="0.25">
      <c r="A38" s="57" t="s">
        <v>47</v>
      </c>
      <c r="B38" s="52" t="s">
        <v>291</v>
      </c>
      <c r="C38" s="350"/>
    </row>
    <row r="39" spans="1:3" ht="21" x14ac:dyDescent="0.25">
      <c r="A39" s="57" t="s">
        <v>48</v>
      </c>
      <c r="B39" s="52" t="s">
        <v>293</v>
      </c>
      <c r="C39" s="350"/>
    </row>
    <row r="40" spans="1:3" ht="21" x14ac:dyDescent="0.25">
      <c r="A40" s="57" t="s">
        <v>49</v>
      </c>
      <c r="B40" s="52" t="s">
        <v>295</v>
      </c>
      <c r="C40" s="350"/>
    </row>
    <row r="41" spans="1:3" ht="21" x14ac:dyDescent="0.25">
      <c r="A41" s="57" t="s">
        <v>51</v>
      </c>
      <c r="B41" s="52" t="s">
        <v>299</v>
      </c>
      <c r="C41" s="350"/>
    </row>
    <row r="42" spans="1:3" ht="21" x14ac:dyDescent="0.25">
      <c r="A42" s="57" t="s">
        <v>52</v>
      </c>
      <c r="B42" s="52" t="s">
        <v>301</v>
      </c>
      <c r="C42" s="350"/>
    </row>
    <row r="43" spans="1:3" ht="21" x14ac:dyDescent="0.25">
      <c r="A43" s="57" t="s">
        <v>53</v>
      </c>
      <c r="B43" s="52" t="s">
        <v>302</v>
      </c>
      <c r="C43" s="350"/>
    </row>
    <row r="44" spans="1:3" ht="21" x14ac:dyDescent="0.25">
      <c r="A44" s="57" t="s">
        <v>54</v>
      </c>
      <c r="B44" s="52" t="s">
        <v>304</v>
      </c>
      <c r="C44" s="350"/>
    </row>
    <row r="45" spans="1:3" ht="21" x14ac:dyDescent="0.25">
      <c r="A45" s="57" t="s">
        <v>55</v>
      </c>
      <c r="B45" s="52" t="s">
        <v>306</v>
      </c>
      <c r="C45" s="350"/>
    </row>
    <row r="46" spans="1:3" ht="21" x14ac:dyDescent="0.25">
      <c r="A46" s="57" t="s">
        <v>56</v>
      </c>
      <c r="B46" s="52" t="s">
        <v>308</v>
      </c>
      <c r="C46" s="350"/>
    </row>
    <row r="47" spans="1:3" ht="21" x14ac:dyDescent="0.25">
      <c r="A47" s="57" t="s">
        <v>57</v>
      </c>
      <c r="B47" s="52" t="s">
        <v>310</v>
      </c>
      <c r="C47" s="350"/>
    </row>
    <row r="48" spans="1:3" ht="21" x14ac:dyDescent="0.25">
      <c r="A48" s="57" t="s">
        <v>58</v>
      </c>
      <c r="B48" s="52" t="s">
        <v>312</v>
      </c>
      <c r="C48" s="350"/>
    </row>
    <row r="49" spans="1:3" ht="21" x14ac:dyDescent="0.25">
      <c r="A49" s="57" t="s">
        <v>59</v>
      </c>
      <c r="B49" s="52" t="s">
        <v>313</v>
      </c>
      <c r="C49" s="350"/>
    </row>
    <row r="50" spans="1:3" ht="21" x14ac:dyDescent="0.25">
      <c r="A50" s="57" t="s">
        <v>60</v>
      </c>
      <c r="B50" s="52" t="s">
        <v>314</v>
      </c>
      <c r="C50" s="350"/>
    </row>
    <row r="51" spans="1:3" ht="21" x14ac:dyDescent="0.25">
      <c r="A51" s="57" t="s">
        <v>61</v>
      </c>
      <c r="B51" s="52" t="s">
        <v>315</v>
      </c>
      <c r="C51" s="350"/>
    </row>
    <row r="52" spans="1:3" ht="21" x14ac:dyDescent="0.25">
      <c r="A52" s="57" t="s">
        <v>62</v>
      </c>
      <c r="B52" s="52" t="s">
        <v>316</v>
      </c>
      <c r="C52" s="350"/>
    </row>
    <row r="53" spans="1:3" ht="21" x14ac:dyDescent="0.25">
      <c r="A53" s="57" t="s">
        <v>63</v>
      </c>
      <c r="B53" s="52" t="s">
        <v>317</v>
      </c>
      <c r="C53" s="350"/>
    </row>
    <row r="54" spans="1:3" ht="21" x14ac:dyDescent="0.25">
      <c r="A54" s="57" t="s">
        <v>64</v>
      </c>
      <c r="B54" s="52" t="s">
        <v>318</v>
      </c>
      <c r="C54" s="350"/>
    </row>
    <row r="55" spans="1:3" ht="21" x14ac:dyDescent="0.25">
      <c r="A55" s="57" t="s">
        <v>65</v>
      </c>
      <c r="B55" s="52" t="s">
        <v>319</v>
      </c>
      <c r="C55" s="350"/>
    </row>
    <row r="56" spans="1:3" ht="21" x14ac:dyDescent="0.25">
      <c r="A56" s="57" t="s">
        <v>66</v>
      </c>
      <c r="B56" s="52" t="s">
        <v>320</v>
      </c>
      <c r="C56" s="350"/>
    </row>
    <row r="57" spans="1:3" ht="21" x14ac:dyDescent="0.25">
      <c r="A57" s="57" t="s">
        <v>67</v>
      </c>
      <c r="B57" s="52" t="s">
        <v>321</v>
      </c>
      <c r="C57" s="350"/>
    </row>
    <row r="58" spans="1:3" ht="21" x14ac:dyDescent="0.25">
      <c r="A58" s="57">
        <v>10193</v>
      </c>
      <c r="B58" s="52" t="s">
        <v>322</v>
      </c>
      <c r="C58" s="350"/>
    </row>
    <row r="59" spans="1:3" ht="21" x14ac:dyDescent="0.25">
      <c r="A59" s="57">
        <v>10194</v>
      </c>
      <c r="B59" s="52" t="s">
        <v>323</v>
      </c>
      <c r="C59" s="350"/>
    </row>
    <row r="60" spans="1:3" ht="21" x14ac:dyDescent="0.25">
      <c r="A60" s="57" t="s">
        <v>68</v>
      </c>
      <c r="B60" s="52" t="s">
        <v>324</v>
      </c>
      <c r="C60" s="350"/>
    </row>
    <row r="61" spans="1:3" ht="21" x14ac:dyDescent="0.25">
      <c r="A61" s="57" t="s">
        <v>69</v>
      </c>
      <c r="B61" s="52" t="s">
        <v>325</v>
      </c>
      <c r="C61" s="350"/>
    </row>
    <row r="62" spans="1:3" ht="21" x14ac:dyDescent="0.25">
      <c r="A62" s="57" t="s">
        <v>70</v>
      </c>
      <c r="B62" s="52" t="s">
        <v>326</v>
      </c>
      <c r="C62" s="350"/>
    </row>
    <row r="63" spans="1:3" ht="21" x14ac:dyDescent="0.25">
      <c r="A63" s="57" t="s">
        <v>71</v>
      </c>
      <c r="B63" s="52" t="s">
        <v>327</v>
      </c>
      <c r="C63" s="350"/>
    </row>
    <row r="64" spans="1:3" ht="21" x14ac:dyDescent="0.25">
      <c r="A64" s="57" t="s">
        <v>72</v>
      </c>
      <c r="B64" s="52" t="s">
        <v>328</v>
      </c>
      <c r="C64" s="350"/>
    </row>
    <row r="65" spans="1:3" ht="21" x14ac:dyDescent="0.25">
      <c r="A65" s="57" t="s">
        <v>74</v>
      </c>
      <c r="B65" s="52" t="s">
        <v>330</v>
      </c>
      <c r="C65" s="350"/>
    </row>
    <row r="66" spans="1:3" ht="21" x14ac:dyDescent="0.25">
      <c r="A66" s="57" t="s">
        <v>75</v>
      </c>
      <c r="B66" s="52" t="s">
        <v>331</v>
      </c>
      <c r="C66" s="350"/>
    </row>
    <row r="67" spans="1:3" ht="21" x14ac:dyDescent="0.25">
      <c r="A67" s="57" t="s">
        <v>76</v>
      </c>
      <c r="B67" s="52" t="s">
        <v>332</v>
      </c>
      <c r="C67" s="350"/>
    </row>
    <row r="68" spans="1:3" ht="21" x14ac:dyDescent="0.25">
      <c r="A68" s="57" t="s">
        <v>77</v>
      </c>
      <c r="B68" s="52" t="s">
        <v>333</v>
      </c>
      <c r="C68" s="350"/>
    </row>
    <row r="69" spans="1:3" ht="21" x14ac:dyDescent="0.25">
      <c r="A69" s="57" t="s">
        <v>78</v>
      </c>
      <c r="B69" s="52" t="s">
        <v>334</v>
      </c>
      <c r="C69" s="350"/>
    </row>
    <row r="70" spans="1:3" ht="21" x14ac:dyDescent="0.25">
      <c r="A70" s="57" t="s">
        <v>79</v>
      </c>
      <c r="B70" s="52" t="s">
        <v>335</v>
      </c>
      <c r="C70" s="350"/>
    </row>
    <row r="71" spans="1:3" ht="21" x14ac:dyDescent="0.25">
      <c r="A71" s="57" t="s">
        <v>80</v>
      </c>
      <c r="B71" s="52" t="s">
        <v>336</v>
      </c>
      <c r="C71" s="350"/>
    </row>
    <row r="72" spans="1:3" ht="21" x14ac:dyDescent="0.25">
      <c r="A72" s="57" t="s">
        <v>81</v>
      </c>
      <c r="B72" s="52" t="s">
        <v>337</v>
      </c>
      <c r="C72" s="350"/>
    </row>
    <row r="73" spans="1:3" ht="21" x14ac:dyDescent="0.25">
      <c r="A73" s="57" t="s">
        <v>82</v>
      </c>
      <c r="B73" s="52" t="s">
        <v>338</v>
      </c>
      <c r="C73" s="350"/>
    </row>
    <row r="74" spans="1:3" ht="21" x14ac:dyDescent="0.25">
      <c r="A74" s="57" t="s">
        <v>83</v>
      </c>
      <c r="B74" s="52" t="s">
        <v>339</v>
      </c>
      <c r="C74" s="350"/>
    </row>
    <row r="75" spans="1:3" ht="21" x14ac:dyDescent="0.25">
      <c r="A75" s="57" t="s">
        <v>84</v>
      </c>
      <c r="B75" s="52" t="s">
        <v>340</v>
      </c>
      <c r="C75" s="350"/>
    </row>
    <row r="76" spans="1:3" ht="21" x14ac:dyDescent="0.25">
      <c r="A76" s="57" t="s">
        <v>85</v>
      </c>
      <c r="B76" s="52" t="s">
        <v>341</v>
      </c>
      <c r="C76" s="350"/>
    </row>
    <row r="77" spans="1:3" ht="21" x14ac:dyDescent="0.25">
      <c r="A77" s="57" t="s">
        <v>86</v>
      </c>
      <c r="B77" s="52" t="s">
        <v>342</v>
      </c>
      <c r="C77" s="350"/>
    </row>
    <row r="78" spans="1:3" ht="21" x14ac:dyDescent="0.25">
      <c r="A78" s="57" t="s">
        <v>87</v>
      </c>
      <c r="B78" s="52" t="s">
        <v>343</v>
      </c>
      <c r="C78" s="350"/>
    </row>
    <row r="79" spans="1:3" ht="21" x14ac:dyDescent="0.25">
      <c r="A79" s="57" t="s">
        <v>88</v>
      </c>
      <c r="B79" s="52" t="s">
        <v>344</v>
      </c>
      <c r="C79" s="350"/>
    </row>
    <row r="80" spans="1:3" ht="21" x14ac:dyDescent="0.25">
      <c r="A80" s="57" t="s">
        <v>89</v>
      </c>
      <c r="B80" s="52" t="s">
        <v>10083</v>
      </c>
      <c r="C80" s="350"/>
    </row>
    <row r="81" spans="1:3" ht="21" x14ac:dyDescent="0.25">
      <c r="A81" s="57" t="s">
        <v>90</v>
      </c>
      <c r="B81" s="52" t="s">
        <v>10084</v>
      </c>
      <c r="C81" s="350"/>
    </row>
    <row r="82" spans="1:3" ht="21" x14ac:dyDescent="0.25">
      <c r="A82" s="57" t="s">
        <v>91</v>
      </c>
      <c r="B82" s="52" t="s">
        <v>10085</v>
      </c>
      <c r="C82" s="350"/>
    </row>
    <row r="83" spans="1:3" ht="21" x14ac:dyDescent="0.25">
      <c r="A83" s="57" t="s">
        <v>92</v>
      </c>
      <c r="B83" s="52" t="s">
        <v>10086</v>
      </c>
      <c r="C83" s="350"/>
    </row>
    <row r="84" spans="1:3" ht="21" x14ac:dyDescent="0.25">
      <c r="A84" s="57" t="s">
        <v>93</v>
      </c>
      <c r="B84" s="52" t="s">
        <v>10087</v>
      </c>
      <c r="C84" s="350"/>
    </row>
    <row r="85" spans="1:3" ht="21" x14ac:dyDescent="0.25">
      <c r="A85" s="57" t="s">
        <v>94</v>
      </c>
      <c r="B85" s="52" t="s">
        <v>10088</v>
      </c>
      <c r="C85" s="350"/>
    </row>
    <row r="86" spans="1:3" ht="21" x14ac:dyDescent="0.25">
      <c r="A86" s="57" t="s">
        <v>95</v>
      </c>
      <c r="B86" s="52" t="s">
        <v>10089</v>
      </c>
      <c r="C86" s="350"/>
    </row>
    <row r="87" spans="1:3" ht="21" x14ac:dyDescent="0.25">
      <c r="A87" s="57" t="s">
        <v>96</v>
      </c>
      <c r="B87" s="52" t="s">
        <v>10090</v>
      </c>
      <c r="C87" s="350"/>
    </row>
    <row r="88" spans="1:3" ht="21" x14ac:dyDescent="0.25">
      <c r="A88" s="57" t="s">
        <v>97</v>
      </c>
      <c r="B88" s="52" t="s">
        <v>10091</v>
      </c>
      <c r="C88" s="350"/>
    </row>
    <row r="89" spans="1:3" ht="21" x14ac:dyDescent="0.25">
      <c r="A89" s="57" t="s">
        <v>98</v>
      </c>
      <c r="B89" s="52" t="s">
        <v>10092</v>
      </c>
      <c r="C89" s="350"/>
    </row>
    <row r="90" spans="1:3" ht="21" x14ac:dyDescent="0.25">
      <c r="A90" s="57" t="s">
        <v>99</v>
      </c>
      <c r="B90" s="52" t="s">
        <v>355</v>
      </c>
      <c r="C90" s="350"/>
    </row>
    <row r="91" spans="1:3" ht="21" x14ac:dyDescent="0.25">
      <c r="A91" s="57" t="s">
        <v>100</v>
      </c>
      <c r="B91" s="52" t="s">
        <v>356</v>
      </c>
      <c r="C91" s="350"/>
    </row>
    <row r="92" spans="1:3" ht="21" x14ac:dyDescent="0.25">
      <c r="A92" s="57" t="s">
        <v>101</v>
      </c>
      <c r="B92" s="52" t="s">
        <v>357</v>
      </c>
      <c r="C92" s="350"/>
    </row>
    <row r="93" spans="1:3" ht="21" x14ac:dyDescent="0.25">
      <c r="A93" s="57" t="s">
        <v>102</v>
      </c>
      <c r="B93" s="52" t="s">
        <v>358</v>
      </c>
      <c r="C93" s="350"/>
    </row>
    <row r="94" spans="1:3" ht="21" x14ac:dyDescent="0.25">
      <c r="A94" s="58" t="s">
        <v>103</v>
      </c>
      <c r="B94" s="44" t="s">
        <v>359</v>
      </c>
      <c r="C94" s="350">
        <v>52</v>
      </c>
    </row>
    <row r="95" spans="1:3" ht="21" x14ac:dyDescent="0.25">
      <c r="A95" s="58" t="s">
        <v>104</v>
      </c>
      <c r="B95" s="44" t="s">
        <v>360</v>
      </c>
      <c r="C95" s="350">
        <v>3</v>
      </c>
    </row>
    <row r="96" spans="1:3" ht="21" x14ac:dyDescent="0.25">
      <c r="A96" s="58" t="s">
        <v>105</v>
      </c>
      <c r="B96" s="44" t="s">
        <v>361</v>
      </c>
      <c r="C96" s="350">
        <v>5</v>
      </c>
    </row>
    <row r="97" spans="1:3" ht="21" x14ac:dyDescent="0.25">
      <c r="A97" s="58" t="s">
        <v>106</v>
      </c>
      <c r="B97" s="44" t="s">
        <v>362</v>
      </c>
      <c r="C97" s="350">
        <v>0</v>
      </c>
    </row>
    <row r="98" spans="1:3" ht="21" x14ac:dyDescent="0.25">
      <c r="A98" s="58" t="s">
        <v>107</v>
      </c>
      <c r="B98" s="46" t="s">
        <v>363</v>
      </c>
      <c r="C98" s="350">
        <v>10</v>
      </c>
    </row>
    <row r="99" spans="1:3" ht="21" x14ac:dyDescent="0.25">
      <c r="A99" s="58" t="s">
        <v>108</v>
      </c>
      <c r="B99" s="44" t="s">
        <v>364</v>
      </c>
      <c r="C99" s="350">
        <v>0</v>
      </c>
    </row>
    <row r="100" spans="1:3" ht="21" x14ac:dyDescent="0.25">
      <c r="A100" s="58" t="s">
        <v>109</v>
      </c>
      <c r="B100" s="44" t="s">
        <v>365</v>
      </c>
      <c r="C100" s="350">
        <v>5</v>
      </c>
    </row>
    <row r="101" spans="1:3" ht="21" x14ac:dyDescent="0.25">
      <c r="A101" s="58" t="s">
        <v>110</v>
      </c>
      <c r="B101" s="46" t="s">
        <v>366</v>
      </c>
      <c r="C101" s="350">
        <v>0</v>
      </c>
    </row>
    <row r="102" spans="1:3" ht="21" x14ac:dyDescent="0.25">
      <c r="A102" s="58" t="s">
        <v>111</v>
      </c>
      <c r="B102" s="44" t="s">
        <v>367</v>
      </c>
      <c r="C102" s="350">
        <v>0</v>
      </c>
    </row>
    <row r="103" spans="1:3" ht="21" x14ac:dyDescent="0.25">
      <c r="A103" s="58" t="s">
        <v>112</v>
      </c>
      <c r="B103" s="44" t="s">
        <v>368</v>
      </c>
      <c r="C103" s="350">
        <v>5</v>
      </c>
    </row>
    <row r="104" spans="1:3" ht="21" x14ac:dyDescent="0.25">
      <c r="A104" s="58" t="s">
        <v>113</v>
      </c>
      <c r="B104" s="44" t="s">
        <v>369</v>
      </c>
      <c r="C104" s="350">
        <v>2</v>
      </c>
    </row>
    <row r="105" spans="1:3" ht="21" x14ac:dyDescent="0.25">
      <c r="A105" s="58" t="s">
        <v>114</v>
      </c>
      <c r="B105" s="46" t="s">
        <v>370</v>
      </c>
      <c r="C105" s="350">
        <v>0</v>
      </c>
    </row>
    <row r="106" spans="1:3" ht="21" x14ac:dyDescent="0.25">
      <c r="A106" s="58" t="s">
        <v>115</v>
      </c>
      <c r="B106" s="46" t="s">
        <v>371</v>
      </c>
      <c r="C106" s="350">
        <v>5</v>
      </c>
    </row>
    <row r="107" spans="1:3" ht="21" x14ac:dyDescent="0.25">
      <c r="A107" s="58" t="s">
        <v>116</v>
      </c>
      <c r="B107" s="44" t="s">
        <v>372</v>
      </c>
      <c r="C107" s="350">
        <v>4</v>
      </c>
    </row>
    <row r="108" spans="1:3" ht="21" x14ac:dyDescent="0.25">
      <c r="A108" s="58" t="s">
        <v>117</v>
      </c>
      <c r="B108" s="44" t="s">
        <v>373</v>
      </c>
      <c r="C108" s="350">
        <v>100</v>
      </c>
    </row>
    <row r="109" spans="1:3" ht="21" x14ac:dyDescent="0.25">
      <c r="A109" s="58" t="s">
        <v>118</v>
      </c>
      <c r="B109" s="44" t="s">
        <v>374</v>
      </c>
      <c r="C109" s="350">
        <v>7</v>
      </c>
    </row>
    <row r="110" spans="1:3" ht="21" x14ac:dyDescent="0.25">
      <c r="A110" s="58" t="s">
        <v>119</v>
      </c>
      <c r="B110" s="46" t="s">
        <v>375</v>
      </c>
      <c r="C110" s="350">
        <v>16</v>
      </c>
    </row>
    <row r="111" spans="1:3" ht="21" x14ac:dyDescent="0.25">
      <c r="A111" s="58" t="s">
        <v>120</v>
      </c>
      <c r="B111" s="46" t="s">
        <v>869</v>
      </c>
      <c r="C111" s="350">
        <v>47</v>
      </c>
    </row>
    <row r="112" spans="1:3" ht="21" x14ac:dyDescent="0.25">
      <c r="A112" s="58" t="s">
        <v>121</v>
      </c>
      <c r="B112" s="46" t="s">
        <v>377</v>
      </c>
      <c r="C112" s="350">
        <v>0</v>
      </c>
    </row>
    <row r="113" spans="1:3" ht="21" x14ac:dyDescent="0.25">
      <c r="A113" s="58" t="s">
        <v>122</v>
      </c>
      <c r="B113" s="46" t="s">
        <v>378</v>
      </c>
      <c r="C113" s="350">
        <v>1</v>
      </c>
    </row>
    <row r="114" spans="1:3" ht="21" x14ac:dyDescent="0.25">
      <c r="A114" s="58" t="s">
        <v>123</v>
      </c>
      <c r="B114" s="44" t="s">
        <v>379</v>
      </c>
      <c r="C114" s="350">
        <v>34</v>
      </c>
    </row>
    <row r="115" spans="1:3" ht="21" x14ac:dyDescent="0.25">
      <c r="A115" s="58" t="s">
        <v>124</v>
      </c>
      <c r="B115" s="44" t="s">
        <v>380</v>
      </c>
      <c r="C115" s="350">
        <v>6</v>
      </c>
    </row>
    <row r="116" spans="1:3" ht="21" x14ac:dyDescent="0.25">
      <c r="A116" s="58" t="s">
        <v>125</v>
      </c>
      <c r="B116" s="44" t="s">
        <v>381</v>
      </c>
      <c r="C116" s="350">
        <v>0</v>
      </c>
    </row>
    <row r="117" spans="1:3" ht="21" x14ac:dyDescent="0.25">
      <c r="A117" s="58" t="s">
        <v>126</v>
      </c>
      <c r="B117" s="44" t="s">
        <v>382</v>
      </c>
      <c r="C117" s="350">
        <v>0</v>
      </c>
    </row>
    <row r="118" spans="1:3" ht="21" x14ac:dyDescent="0.25">
      <c r="A118" s="58" t="s">
        <v>127</v>
      </c>
      <c r="B118" s="44" t="s">
        <v>383</v>
      </c>
      <c r="C118" s="350">
        <v>57</v>
      </c>
    </row>
    <row r="119" spans="1:3" ht="21" x14ac:dyDescent="0.25">
      <c r="A119" s="58" t="s">
        <v>128</v>
      </c>
      <c r="B119" s="44" t="s">
        <v>384</v>
      </c>
      <c r="C119" s="350">
        <v>7</v>
      </c>
    </row>
    <row r="120" spans="1:3" ht="21" x14ac:dyDescent="0.25">
      <c r="A120" s="58" t="s">
        <v>129</v>
      </c>
      <c r="B120" s="44" t="s">
        <v>385</v>
      </c>
      <c r="C120" s="350">
        <v>15</v>
      </c>
    </row>
    <row r="121" spans="1:3" ht="21" x14ac:dyDescent="0.25">
      <c r="A121" s="58" t="s">
        <v>130</v>
      </c>
      <c r="B121" s="46" t="s">
        <v>386</v>
      </c>
      <c r="C121" s="350">
        <v>2</v>
      </c>
    </row>
    <row r="122" spans="1:3" ht="21" x14ac:dyDescent="0.25">
      <c r="A122" s="58" t="s">
        <v>131</v>
      </c>
      <c r="B122" s="46" t="s">
        <v>387</v>
      </c>
      <c r="C122" s="350">
        <v>0</v>
      </c>
    </row>
    <row r="123" spans="1:3" ht="21" x14ac:dyDescent="0.25">
      <c r="A123" s="58" t="s">
        <v>132</v>
      </c>
      <c r="B123" s="44" t="s">
        <v>388</v>
      </c>
      <c r="C123" s="350">
        <v>0</v>
      </c>
    </row>
    <row r="124" spans="1:3" ht="21" x14ac:dyDescent="0.25">
      <c r="A124" s="58" t="s">
        <v>133</v>
      </c>
      <c r="B124" s="44" t="s">
        <v>389</v>
      </c>
      <c r="C124" s="350">
        <v>8</v>
      </c>
    </row>
    <row r="125" spans="1:3" ht="21" x14ac:dyDescent="0.25">
      <c r="A125" s="58" t="s">
        <v>134</v>
      </c>
      <c r="B125" s="46" t="s">
        <v>390</v>
      </c>
      <c r="C125" s="350">
        <v>7</v>
      </c>
    </row>
    <row r="126" spans="1:3" ht="21" x14ac:dyDescent="0.25">
      <c r="A126" s="58" t="s">
        <v>135</v>
      </c>
      <c r="B126" s="44" t="s">
        <v>391</v>
      </c>
      <c r="C126" s="350">
        <v>9</v>
      </c>
    </row>
    <row r="127" spans="1:3" ht="21" x14ac:dyDescent="0.25">
      <c r="A127" s="58" t="s">
        <v>136</v>
      </c>
      <c r="B127" s="44" t="s">
        <v>392</v>
      </c>
      <c r="C127" s="350">
        <v>8</v>
      </c>
    </row>
    <row r="128" spans="1:3" ht="21" x14ac:dyDescent="0.25">
      <c r="A128" s="58" t="s">
        <v>137</v>
      </c>
      <c r="B128" s="44" t="s">
        <v>393</v>
      </c>
      <c r="C128" s="350">
        <v>8</v>
      </c>
    </row>
    <row r="129" spans="1:3" ht="21" x14ac:dyDescent="0.25">
      <c r="A129" s="58" t="s">
        <v>138</v>
      </c>
      <c r="B129" s="44" t="s">
        <v>394</v>
      </c>
      <c r="C129" s="350">
        <v>4</v>
      </c>
    </row>
    <row r="130" spans="1:3" ht="21" x14ac:dyDescent="0.25">
      <c r="A130" s="58" t="s">
        <v>139</v>
      </c>
      <c r="B130" s="44" t="s">
        <v>395</v>
      </c>
      <c r="C130" s="350">
        <v>7</v>
      </c>
    </row>
    <row r="131" spans="1:3" ht="21" x14ac:dyDescent="0.25">
      <c r="A131" s="58" t="s">
        <v>140</v>
      </c>
      <c r="B131" s="44" t="s">
        <v>396</v>
      </c>
      <c r="C131" s="350">
        <v>15</v>
      </c>
    </row>
    <row r="132" spans="1:3" ht="21" x14ac:dyDescent="0.25">
      <c r="A132" s="58" t="s">
        <v>141</v>
      </c>
      <c r="B132" s="44" t="s">
        <v>397</v>
      </c>
      <c r="C132" s="350">
        <v>6</v>
      </c>
    </row>
    <row r="133" spans="1:3" ht="21" x14ac:dyDescent="0.25">
      <c r="A133" s="58" t="s">
        <v>142</v>
      </c>
      <c r="B133" s="44" t="s">
        <v>398</v>
      </c>
      <c r="C133" s="350">
        <v>7</v>
      </c>
    </row>
    <row r="134" spans="1:3" ht="21" x14ac:dyDescent="0.25">
      <c r="A134" s="58" t="s">
        <v>143</v>
      </c>
      <c r="B134" s="46" t="s">
        <v>399</v>
      </c>
      <c r="C134" s="350">
        <v>25</v>
      </c>
    </row>
    <row r="135" spans="1:3" ht="21" x14ac:dyDescent="0.25">
      <c r="A135" s="58" t="s">
        <v>144</v>
      </c>
      <c r="B135" s="46" t="s">
        <v>400</v>
      </c>
      <c r="C135" s="350">
        <v>0</v>
      </c>
    </row>
    <row r="136" spans="1:3" ht="21" x14ac:dyDescent="0.25">
      <c r="A136" s="58" t="s">
        <v>145</v>
      </c>
      <c r="B136" s="44" t="s">
        <v>401</v>
      </c>
      <c r="C136" s="350">
        <v>8</v>
      </c>
    </row>
    <row r="137" spans="1:3" ht="21" x14ac:dyDescent="0.25">
      <c r="A137" s="58" t="s">
        <v>146</v>
      </c>
      <c r="B137" s="46" t="s">
        <v>402</v>
      </c>
      <c r="C137" s="350">
        <v>0</v>
      </c>
    </row>
    <row r="138" spans="1:3" ht="21" x14ac:dyDescent="0.25">
      <c r="A138" s="58" t="s">
        <v>147</v>
      </c>
      <c r="B138" s="46" t="s">
        <v>403</v>
      </c>
      <c r="C138" s="350">
        <v>9</v>
      </c>
    </row>
    <row r="139" spans="1:3" ht="21" x14ac:dyDescent="0.25">
      <c r="A139" s="58" t="s">
        <v>148</v>
      </c>
      <c r="B139" s="46" t="s">
        <v>404</v>
      </c>
      <c r="C139" s="350">
        <v>22</v>
      </c>
    </row>
    <row r="140" spans="1:3" ht="21" x14ac:dyDescent="0.25">
      <c r="A140" s="58" t="s">
        <v>149</v>
      </c>
      <c r="B140" s="46" t="s">
        <v>405</v>
      </c>
      <c r="C140" s="350">
        <v>28</v>
      </c>
    </row>
    <row r="141" spans="1:3" ht="21" x14ac:dyDescent="0.25">
      <c r="A141" s="58" t="s">
        <v>150</v>
      </c>
      <c r="B141" s="44" t="s">
        <v>406</v>
      </c>
      <c r="C141" s="350">
        <v>2</v>
      </c>
    </row>
    <row r="142" spans="1:3" ht="21" x14ac:dyDescent="0.25">
      <c r="A142" s="58" t="s">
        <v>151</v>
      </c>
      <c r="B142" s="46" t="s">
        <v>407</v>
      </c>
      <c r="C142" s="350">
        <v>6</v>
      </c>
    </row>
    <row r="143" spans="1:3" ht="21" x14ac:dyDescent="0.25">
      <c r="A143" s="58" t="s">
        <v>152</v>
      </c>
      <c r="B143" s="46" t="s">
        <v>408</v>
      </c>
      <c r="C143" s="350">
        <v>0</v>
      </c>
    </row>
    <row r="144" spans="1:3" ht="21" x14ac:dyDescent="0.25">
      <c r="A144" s="58" t="s">
        <v>153</v>
      </c>
      <c r="B144" s="46" t="s">
        <v>409</v>
      </c>
      <c r="C144" s="350">
        <v>10</v>
      </c>
    </row>
    <row r="145" spans="1:3" ht="21" x14ac:dyDescent="0.25">
      <c r="A145" s="58" t="s">
        <v>154</v>
      </c>
      <c r="B145" s="44" t="s">
        <v>410</v>
      </c>
      <c r="C145" s="350">
        <v>0</v>
      </c>
    </row>
    <row r="146" spans="1:3" ht="21" x14ac:dyDescent="0.25">
      <c r="A146" s="58" t="s">
        <v>155</v>
      </c>
      <c r="B146" s="44" t="s">
        <v>411</v>
      </c>
      <c r="C146" s="350">
        <v>10</v>
      </c>
    </row>
    <row r="147" spans="1:3" ht="21" x14ac:dyDescent="0.25">
      <c r="A147" s="58" t="s">
        <v>156</v>
      </c>
      <c r="B147" s="44" t="s">
        <v>412</v>
      </c>
      <c r="C147" s="350">
        <v>0</v>
      </c>
    </row>
    <row r="148" spans="1:3" ht="21" x14ac:dyDescent="0.25">
      <c r="A148" s="58" t="s">
        <v>157</v>
      </c>
      <c r="B148" s="44" t="s">
        <v>413</v>
      </c>
      <c r="C148" s="350">
        <v>43</v>
      </c>
    </row>
    <row r="149" spans="1:3" ht="21" x14ac:dyDescent="0.25">
      <c r="A149" s="58" t="s">
        <v>158</v>
      </c>
      <c r="B149" s="44" t="s">
        <v>414</v>
      </c>
      <c r="C149" s="350">
        <v>4</v>
      </c>
    </row>
    <row r="150" spans="1:3" ht="21" x14ac:dyDescent="0.25">
      <c r="A150" s="58" t="s">
        <v>159</v>
      </c>
      <c r="B150" s="44" t="s">
        <v>415</v>
      </c>
      <c r="C150" s="350">
        <v>3</v>
      </c>
    </row>
    <row r="151" spans="1:3" ht="21" x14ac:dyDescent="0.25">
      <c r="A151" s="58" t="s">
        <v>160</v>
      </c>
      <c r="B151" s="46" t="s">
        <v>416</v>
      </c>
      <c r="C151" s="350">
        <v>1</v>
      </c>
    </row>
    <row r="152" spans="1:3" ht="21" x14ac:dyDescent="0.25">
      <c r="A152" s="58" t="s">
        <v>161</v>
      </c>
      <c r="B152" s="44" t="s">
        <v>417</v>
      </c>
      <c r="C152" s="350">
        <v>84</v>
      </c>
    </row>
    <row r="153" spans="1:3" ht="21" x14ac:dyDescent="0.25">
      <c r="A153" s="58" t="s">
        <v>162</v>
      </c>
      <c r="B153" s="44" t="s">
        <v>418</v>
      </c>
      <c r="C153" s="350">
        <v>6</v>
      </c>
    </row>
    <row r="154" spans="1:3" ht="21" x14ac:dyDescent="0.25">
      <c r="A154" s="58" t="s">
        <v>163</v>
      </c>
      <c r="B154" s="46" t="s">
        <v>419</v>
      </c>
      <c r="C154" s="350">
        <v>0</v>
      </c>
    </row>
    <row r="155" spans="1:3" ht="21" x14ac:dyDescent="0.25">
      <c r="A155" s="58" t="s">
        <v>164</v>
      </c>
      <c r="B155" s="44" t="s">
        <v>420</v>
      </c>
      <c r="C155" s="350">
        <v>12</v>
      </c>
    </row>
    <row r="156" spans="1:3" ht="21" x14ac:dyDescent="0.25">
      <c r="A156" s="58" t="s">
        <v>165</v>
      </c>
      <c r="B156" s="46" t="s">
        <v>421</v>
      </c>
      <c r="C156" s="350">
        <v>24</v>
      </c>
    </row>
    <row r="157" spans="1:3" ht="21" x14ac:dyDescent="0.25">
      <c r="A157" s="58" t="s">
        <v>166</v>
      </c>
      <c r="B157" s="44" t="s">
        <v>422</v>
      </c>
      <c r="C157" s="350">
        <v>40</v>
      </c>
    </row>
    <row r="158" spans="1:3" ht="21" x14ac:dyDescent="0.25">
      <c r="A158" s="58" t="s">
        <v>167</v>
      </c>
      <c r="B158" s="44" t="s">
        <v>423</v>
      </c>
      <c r="C158" s="350">
        <v>34</v>
      </c>
    </row>
    <row r="159" spans="1:3" ht="21" x14ac:dyDescent="0.25">
      <c r="A159" s="58" t="s">
        <v>168</v>
      </c>
      <c r="B159" s="46" t="s">
        <v>424</v>
      </c>
      <c r="C159" s="350">
        <v>3</v>
      </c>
    </row>
    <row r="160" spans="1:3" ht="21" x14ac:dyDescent="0.25">
      <c r="A160" s="58" t="s">
        <v>169</v>
      </c>
      <c r="B160" s="44" t="s">
        <v>425</v>
      </c>
      <c r="C160" s="350">
        <v>6</v>
      </c>
    </row>
    <row r="161" spans="1:3" ht="21" x14ac:dyDescent="0.25">
      <c r="A161" s="58" t="s">
        <v>170</v>
      </c>
      <c r="B161" s="46" t="s">
        <v>426</v>
      </c>
      <c r="C161" s="350">
        <v>3</v>
      </c>
    </row>
    <row r="162" spans="1:3" ht="21" x14ac:dyDescent="0.25">
      <c r="A162" s="58" t="s">
        <v>171</v>
      </c>
      <c r="B162" s="46" t="s">
        <v>427</v>
      </c>
      <c r="C162" s="350">
        <v>10</v>
      </c>
    </row>
    <row r="163" spans="1:3" ht="21" x14ac:dyDescent="0.25">
      <c r="A163" s="58" t="s">
        <v>172</v>
      </c>
      <c r="B163" s="44" t="s">
        <v>428</v>
      </c>
      <c r="C163" s="350">
        <v>12</v>
      </c>
    </row>
    <row r="164" spans="1:3" ht="21" x14ac:dyDescent="0.25">
      <c r="A164" s="58" t="s">
        <v>173</v>
      </c>
      <c r="B164" s="46" t="s">
        <v>429</v>
      </c>
      <c r="C164" s="350">
        <v>50</v>
      </c>
    </row>
    <row r="165" spans="1:3" ht="21" x14ac:dyDescent="0.25">
      <c r="A165" s="58" t="s">
        <v>174</v>
      </c>
      <c r="B165" s="46" t="s">
        <v>430</v>
      </c>
      <c r="C165" s="350">
        <v>19</v>
      </c>
    </row>
    <row r="166" spans="1:3" ht="21" x14ac:dyDescent="0.25">
      <c r="A166" s="58" t="s">
        <v>175</v>
      </c>
      <c r="B166" s="44" t="s">
        <v>431</v>
      </c>
      <c r="C166" s="350">
        <v>31</v>
      </c>
    </row>
    <row r="167" spans="1:3" ht="21" x14ac:dyDescent="0.25">
      <c r="A167" s="58" t="s">
        <v>176</v>
      </c>
      <c r="B167" s="46" t="s">
        <v>432</v>
      </c>
      <c r="C167" s="350">
        <v>28</v>
      </c>
    </row>
    <row r="168" spans="1:3" ht="21" x14ac:dyDescent="0.25">
      <c r="A168" s="58" t="s">
        <v>177</v>
      </c>
      <c r="B168" s="46" t="s">
        <v>433</v>
      </c>
      <c r="C168" s="350">
        <v>25</v>
      </c>
    </row>
    <row r="169" spans="1:3" ht="21" x14ac:dyDescent="0.25">
      <c r="A169" s="58" t="s">
        <v>178</v>
      </c>
      <c r="B169" s="44" t="s">
        <v>434</v>
      </c>
      <c r="C169" s="350">
        <v>35</v>
      </c>
    </row>
    <row r="170" spans="1:3" ht="21" x14ac:dyDescent="0.25">
      <c r="A170" s="58" t="s">
        <v>179</v>
      </c>
      <c r="B170" s="44" t="s">
        <v>435</v>
      </c>
      <c r="C170" s="350">
        <v>13</v>
      </c>
    </row>
    <row r="171" spans="1:3" ht="21" x14ac:dyDescent="0.25">
      <c r="A171" s="58" t="s">
        <v>180</v>
      </c>
      <c r="B171" s="44" t="s">
        <v>436</v>
      </c>
      <c r="C171" s="350">
        <v>7</v>
      </c>
    </row>
    <row r="172" spans="1:3" ht="21" x14ac:dyDescent="0.25">
      <c r="A172" s="58" t="s">
        <v>181</v>
      </c>
      <c r="B172" s="44" t="s">
        <v>437</v>
      </c>
      <c r="C172" s="350">
        <v>7</v>
      </c>
    </row>
    <row r="173" spans="1:3" ht="21" x14ac:dyDescent="0.25">
      <c r="A173" s="58" t="s">
        <v>182</v>
      </c>
      <c r="B173" s="46" t="s">
        <v>438</v>
      </c>
      <c r="C173" s="350">
        <v>5</v>
      </c>
    </row>
    <row r="174" spans="1:3" ht="21" x14ac:dyDescent="0.25">
      <c r="A174" s="58" t="s">
        <v>183</v>
      </c>
      <c r="B174" s="44" t="s">
        <v>439</v>
      </c>
      <c r="C174" s="350">
        <v>5</v>
      </c>
    </row>
    <row r="175" spans="1:3" ht="21" x14ac:dyDescent="0.25">
      <c r="A175" s="58" t="s">
        <v>184</v>
      </c>
      <c r="B175" s="44" t="s">
        <v>440</v>
      </c>
      <c r="C175" s="350">
        <v>8</v>
      </c>
    </row>
    <row r="176" spans="1:3" ht="21" x14ac:dyDescent="0.25">
      <c r="A176" s="58" t="s">
        <v>185</v>
      </c>
      <c r="B176" s="44" t="s">
        <v>441</v>
      </c>
      <c r="C176" s="350">
        <v>4</v>
      </c>
    </row>
    <row r="177" spans="1:3" ht="21" x14ac:dyDescent="0.25">
      <c r="A177" s="58" t="s">
        <v>186</v>
      </c>
      <c r="B177" s="46" t="s">
        <v>442</v>
      </c>
      <c r="C177" s="350">
        <v>15</v>
      </c>
    </row>
    <row r="178" spans="1:3" ht="21" x14ac:dyDescent="0.25">
      <c r="A178" s="58" t="s">
        <v>187</v>
      </c>
      <c r="B178" s="46" t="s">
        <v>443</v>
      </c>
      <c r="C178" s="350">
        <v>16</v>
      </c>
    </row>
    <row r="179" spans="1:3" ht="21" x14ac:dyDescent="0.25">
      <c r="A179" s="58" t="s">
        <v>188</v>
      </c>
      <c r="B179" s="46" t="s">
        <v>444</v>
      </c>
      <c r="C179" s="350">
        <v>67</v>
      </c>
    </row>
    <row r="180" spans="1:3" ht="21" x14ac:dyDescent="0.25">
      <c r="A180" s="58" t="s">
        <v>189</v>
      </c>
      <c r="B180" s="46" t="s">
        <v>445</v>
      </c>
      <c r="C180" s="350">
        <v>11</v>
      </c>
    </row>
    <row r="181" spans="1:3" ht="21" x14ac:dyDescent="0.25">
      <c r="A181" s="58" t="s">
        <v>190</v>
      </c>
      <c r="B181" s="46" t="s">
        <v>446</v>
      </c>
      <c r="C181" s="350">
        <v>56</v>
      </c>
    </row>
    <row r="182" spans="1:3" ht="21" x14ac:dyDescent="0.25">
      <c r="A182" s="58" t="s">
        <v>191</v>
      </c>
      <c r="B182" s="46" t="s">
        <v>447</v>
      </c>
      <c r="C182" s="350">
        <v>11</v>
      </c>
    </row>
    <row r="183" spans="1:3" ht="21" x14ac:dyDescent="0.25">
      <c r="A183" s="58" t="s">
        <v>192</v>
      </c>
      <c r="B183" s="44" t="s">
        <v>448</v>
      </c>
      <c r="C183" s="350">
        <v>12</v>
      </c>
    </row>
    <row r="184" spans="1:3" ht="21" x14ac:dyDescent="0.25">
      <c r="A184" s="58" t="s">
        <v>193</v>
      </c>
      <c r="B184" s="46" t="s">
        <v>449</v>
      </c>
      <c r="C184" s="350">
        <v>24</v>
      </c>
    </row>
    <row r="185" spans="1:3" ht="21" x14ac:dyDescent="0.25">
      <c r="A185" s="58" t="s">
        <v>194</v>
      </c>
      <c r="B185" s="46" t="s">
        <v>450</v>
      </c>
      <c r="C185" s="350">
        <v>13</v>
      </c>
    </row>
    <row r="186" spans="1:3" ht="21" x14ac:dyDescent="0.25">
      <c r="A186" s="58" t="s">
        <v>195</v>
      </c>
      <c r="B186" s="46" t="s">
        <v>451</v>
      </c>
      <c r="C186" s="350">
        <v>90</v>
      </c>
    </row>
    <row r="187" spans="1:3" ht="21" x14ac:dyDescent="0.25">
      <c r="A187" s="58" t="s">
        <v>196</v>
      </c>
      <c r="B187" s="44" t="s">
        <v>452</v>
      </c>
      <c r="C187" s="350">
        <v>9</v>
      </c>
    </row>
    <row r="188" spans="1:3" ht="21" x14ac:dyDescent="0.25">
      <c r="A188" s="58" t="s">
        <v>197</v>
      </c>
      <c r="B188" s="44" t="s">
        <v>453</v>
      </c>
      <c r="C188" s="350">
        <v>29</v>
      </c>
    </row>
    <row r="189" spans="1:3" ht="21" x14ac:dyDescent="0.25">
      <c r="A189" s="58" t="s">
        <v>198</v>
      </c>
      <c r="B189" s="46" t="s">
        <v>454</v>
      </c>
      <c r="C189" s="350">
        <v>0</v>
      </c>
    </row>
    <row r="190" spans="1:3" ht="21" x14ac:dyDescent="0.25">
      <c r="A190" s="58" t="s">
        <v>199</v>
      </c>
      <c r="B190" s="44" t="s">
        <v>455</v>
      </c>
      <c r="C190" s="350">
        <v>0</v>
      </c>
    </row>
    <row r="191" spans="1:3" ht="21" x14ac:dyDescent="0.25">
      <c r="A191" s="58" t="s">
        <v>200</v>
      </c>
      <c r="B191" s="46" t="s">
        <v>456</v>
      </c>
      <c r="C191" s="350">
        <v>10</v>
      </c>
    </row>
    <row r="192" spans="1:3" ht="21" x14ac:dyDescent="0.25">
      <c r="A192" s="58" t="s">
        <v>201</v>
      </c>
      <c r="B192" s="46" t="s">
        <v>457</v>
      </c>
      <c r="C192" s="350">
        <v>8</v>
      </c>
    </row>
    <row r="193" spans="1:3" ht="21" x14ac:dyDescent="0.25">
      <c r="A193" s="58" t="s">
        <v>202</v>
      </c>
      <c r="B193" s="46" t="s">
        <v>458</v>
      </c>
      <c r="C193" s="350">
        <v>5</v>
      </c>
    </row>
    <row r="194" spans="1:3" ht="21" x14ac:dyDescent="0.25">
      <c r="A194" s="58" t="s">
        <v>203</v>
      </c>
      <c r="B194" s="46" t="s">
        <v>459</v>
      </c>
      <c r="C194" s="350">
        <v>0</v>
      </c>
    </row>
    <row r="195" spans="1:3" ht="21" x14ac:dyDescent="0.25">
      <c r="A195" s="58" t="s">
        <v>204</v>
      </c>
      <c r="B195" s="44" t="s">
        <v>460</v>
      </c>
      <c r="C195" s="350">
        <v>0</v>
      </c>
    </row>
    <row r="196" spans="1:3" ht="21" x14ac:dyDescent="0.25">
      <c r="A196" s="58" t="s">
        <v>205</v>
      </c>
      <c r="B196" s="44" t="s">
        <v>461</v>
      </c>
      <c r="C196" s="350">
        <v>7</v>
      </c>
    </row>
    <row r="197" spans="1:3" ht="21" x14ac:dyDescent="0.25">
      <c r="A197" s="58" t="s">
        <v>206</v>
      </c>
      <c r="B197" s="46" t="s">
        <v>462</v>
      </c>
      <c r="C197" s="350">
        <v>8</v>
      </c>
    </row>
    <row r="198" spans="1:3" ht="21" x14ac:dyDescent="0.25">
      <c r="A198" s="58" t="s">
        <v>207</v>
      </c>
      <c r="B198" s="46" t="s">
        <v>463</v>
      </c>
      <c r="C198" s="350">
        <v>5</v>
      </c>
    </row>
    <row r="199" spans="1:3" ht="21" x14ac:dyDescent="0.25">
      <c r="A199" s="58" t="s">
        <v>208</v>
      </c>
      <c r="B199" s="44" t="s">
        <v>464</v>
      </c>
      <c r="C199" s="350">
        <v>0</v>
      </c>
    </row>
    <row r="200" spans="1:3" ht="21" x14ac:dyDescent="0.25">
      <c r="A200" s="58" t="s">
        <v>209</v>
      </c>
      <c r="B200" s="46" t="s">
        <v>465</v>
      </c>
      <c r="C200" s="350">
        <v>0</v>
      </c>
    </row>
    <row r="201" spans="1:3" ht="21" x14ac:dyDescent="0.25">
      <c r="A201" s="58" t="s">
        <v>210</v>
      </c>
      <c r="B201" s="44" t="s">
        <v>466</v>
      </c>
      <c r="C201" s="350">
        <v>0</v>
      </c>
    </row>
    <row r="202" spans="1:3" ht="21" x14ac:dyDescent="0.25">
      <c r="A202" s="58" t="s">
        <v>211</v>
      </c>
      <c r="B202" s="46" t="s">
        <v>467</v>
      </c>
      <c r="C202" s="350">
        <v>26</v>
      </c>
    </row>
    <row r="203" spans="1:3" ht="21" x14ac:dyDescent="0.25">
      <c r="A203" s="58" t="s">
        <v>212</v>
      </c>
      <c r="B203" s="67" t="s">
        <v>468</v>
      </c>
      <c r="C203" s="350">
        <v>0</v>
      </c>
    </row>
    <row r="204" spans="1:3" ht="21" x14ac:dyDescent="0.25">
      <c r="A204" s="58" t="s">
        <v>213</v>
      </c>
      <c r="B204" s="46" t="s">
        <v>469</v>
      </c>
      <c r="C204" s="350">
        <v>22</v>
      </c>
    </row>
    <row r="205" spans="1:3" ht="21" x14ac:dyDescent="0.25">
      <c r="A205" s="58" t="s">
        <v>214</v>
      </c>
      <c r="B205" s="46" t="s">
        <v>470</v>
      </c>
      <c r="C205" s="350">
        <v>20</v>
      </c>
    </row>
    <row r="206" spans="1:3" ht="21" x14ac:dyDescent="0.25">
      <c r="A206" s="58" t="s">
        <v>9247</v>
      </c>
      <c r="B206" s="44" t="s">
        <v>9248</v>
      </c>
      <c r="C206" s="350">
        <v>15</v>
      </c>
    </row>
    <row r="207" spans="1:3" ht="21" x14ac:dyDescent="0.25">
      <c r="A207" s="58" t="s">
        <v>215</v>
      </c>
      <c r="B207" s="46" t="s">
        <v>471</v>
      </c>
      <c r="C207" s="350">
        <v>70</v>
      </c>
    </row>
    <row r="208" spans="1:3" ht="21" x14ac:dyDescent="0.25">
      <c r="A208" s="58" t="s">
        <v>216</v>
      </c>
      <c r="B208" s="44" t="s">
        <v>472</v>
      </c>
      <c r="C208" s="350">
        <v>22</v>
      </c>
    </row>
    <row r="209" spans="1:3" ht="21" x14ac:dyDescent="0.25">
      <c r="A209" s="58" t="s">
        <v>217</v>
      </c>
      <c r="B209" s="46" t="s">
        <v>473</v>
      </c>
      <c r="C209" s="350">
        <v>54</v>
      </c>
    </row>
    <row r="210" spans="1:3" ht="21" x14ac:dyDescent="0.25">
      <c r="A210" s="58" t="s">
        <v>218</v>
      </c>
      <c r="B210" s="44" t="s">
        <v>474</v>
      </c>
      <c r="C210" s="350">
        <v>15</v>
      </c>
    </row>
    <row r="211" spans="1:3" ht="21" x14ac:dyDescent="0.25">
      <c r="A211" s="58" t="s">
        <v>219</v>
      </c>
      <c r="B211" s="44" t="s">
        <v>475</v>
      </c>
      <c r="C211" s="350">
        <v>0</v>
      </c>
    </row>
    <row r="212" spans="1:3" ht="21" x14ac:dyDescent="0.25">
      <c r="A212" s="58" t="s">
        <v>220</v>
      </c>
      <c r="B212" s="46" t="s">
        <v>476</v>
      </c>
      <c r="C212" s="350">
        <v>0</v>
      </c>
    </row>
    <row r="213" spans="1:3" ht="21" x14ac:dyDescent="0.25">
      <c r="A213" s="58" t="s">
        <v>221</v>
      </c>
      <c r="B213" s="44" t="s">
        <v>477</v>
      </c>
      <c r="C213" s="350">
        <v>13</v>
      </c>
    </row>
    <row r="214" spans="1:3" ht="21" x14ac:dyDescent="0.25">
      <c r="A214" s="58" t="s">
        <v>222</v>
      </c>
      <c r="B214" s="46" t="s">
        <v>478</v>
      </c>
      <c r="C214" s="350">
        <v>10</v>
      </c>
    </row>
    <row r="215" spans="1:3" ht="21" x14ac:dyDescent="0.25">
      <c r="A215" s="58" t="s">
        <v>223</v>
      </c>
      <c r="B215" s="44" t="s">
        <v>479</v>
      </c>
      <c r="C215" s="350">
        <v>4</v>
      </c>
    </row>
    <row r="216" spans="1:3" ht="21" x14ac:dyDescent="0.25">
      <c r="A216" s="58" t="s">
        <v>224</v>
      </c>
      <c r="B216" s="46" t="s">
        <v>480</v>
      </c>
      <c r="C216" s="350">
        <v>8</v>
      </c>
    </row>
    <row r="217" spans="1:3" ht="21" x14ac:dyDescent="0.25">
      <c r="A217" s="58" t="s">
        <v>225</v>
      </c>
      <c r="B217" s="44" t="s">
        <v>481</v>
      </c>
      <c r="C217" s="350">
        <v>30</v>
      </c>
    </row>
    <row r="218" spans="1:3" ht="21" x14ac:dyDescent="0.25">
      <c r="A218" s="58" t="s">
        <v>226</v>
      </c>
      <c r="B218" s="46" t="s">
        <v>482</v>
      </c>
      <c r="C218" s="350">
        <v>0</v>
      </c>
    </row>
    <row r="219" spans="1:3" ht="21" x14ac:dyDescent="0.25">
      <c r="A219" s="58" t="s">
        <v>227</v>
      </c>
      <c r="B219" s="44" t="s">
        <v>483</v>
      </c>
      <c r="C219" s="350">
        <v>6</v>
      </c>
    </row>
    <row r="220" spans="1:3" ht="21" x14ac:dyDescent="0.25">
      <c r="A220" s="58" t="s">
        <v>228</v>
      </c>
      <c r="B220" s="46" t="s">
        <v>484</v>
      </c>
      <c r="C220" s="350">
        <v>24</v>
      </c>
    </row>
    <row r="221" spans="1:3" ht="21" x14ac:dyDescent="0.25">
      <c r="A221" s="58" t="s">
        <v>229</v>
      </c>
      <c r="B221" s="44" t="s">
        <v>485</v>
      </c>
      <c r="C221" s="350">
        <v>5</v>
      </c>
    </row>
    <row r="222" spans="1:3" ht="21" x14ac:dyDescent="0.25">
      <c r="A222" s="58" t="s">
        <v>230</v>
      </c>
      <c r="B222" s="44" t="s">
        <v>486</v>
      </c>
      <c r="C222" s="350">
        <v>6</v>
      </c>
    </row>
    <row r="223" spans="1:3" ht="21" x14ac:dyDescent="0.25">
      <c r="A223" s="58" t="s">
        <v>231</v>
      </c>
      <c r="B223" s="46" t="s">
        <v>487</v>
      </c>
      <c r="C223" s="350">
        <v>29</v>
      </c>
    </row>
    <row r="224" spans="1:3" ht="21" x14ac:dyDescent="0.25">
      <c r="A224" s="58" t="s">
        <v>232</v>
      </c>
      <c r="B224" s="46" t="s">
        <v>488</v>
      </c>
      <c r="C224" s="350">
        <v>0</v>
      </c>
    </row>
    <row r="225" spans="1:3" ht="21" x14ac:dyDescent="0.25">
      <c r="A225" s="58" t="s">
        <v>233</v>
      </c>
      <c r="B225" s="44" t="s">
        <v>489</v>
      </c>
      <c r="C225" s="350">
        <v>11</v>
      </c>
    </row>
    <row r="226" spans="1:3" ht="21" x14ac:dyDescent="0.25">
      <c r="A226" s="58" t="s">
        <v>234</v>
      </c>
      <c r="B226" s="44" t="s">
        <v>490</v>
      </c>
      <c r="C226" s="350">
        <v>5</v>
      </c>
    </row>
    <row r="227" spans="1:3" ht="21" x14ac:dyDescent="0.25">
      <c r="A227" s="58" t="s">
        <v>235</v>
      </c>
      <c r="B227" s="44" t="s">
        <v>491</v>
      </c>
      <c r="C227" s="350">
        <v>0</v>
      </c>
    </row>
    <row r="228" spans="1:3" ht="21" x14ac:dyDescent="0.25">
      <c r="A228" s="58" t="s">
        <v>236</v>
      </c>
      <c r="B228" s="44" t="s">
        <v>492</v>
      </c>
      <c r="C228" s="350">
        <v>35</v>
      </c>
    </row>
    <row r="229" spans="1:3" ht="21" x14ac:dyDescent="0.25">
      <c r="A229" s="349"/>
      <c r="B229" s="67"/>
      <c r="C229" s="350">
        <v>0</v>
      </c>
    </row>
  </sheetData>
  <pageMargins left="0.7" right="0.7" top="0.75" bottom="0.75" header="0.3" footer="0.3"/>
  <pageSetup paperSize="9" scale="88" fitToHeight="0" orientation="portrait" horizontalDpi="0" verticalDpi="0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A4BDC-669E-4257-B955-5A242A04F23C}">
  <dimension ref="A1:D19"/>
  <sheetViews>
    <sheetView workbookViewId="0">
      <selection sqref="A1:D19"/>
    </sheetView>
  </sheetViews>
  <sheetFormatPr defaultRowHeight="15" x14ac:dyDescent="0.25"/>
  <cols>
    <col min="1" max="1" width="11.7109375" style="1" bestFit="1" customWidth="1"/>
    <col min="2" max="2" width="51" bestFit="1" customWidth="1"/>
    <col min="3" max="3" width="9.140625" style="352"/>
  </cols>
  <sheetData>
    <row r="1" spans="1:4" x14ac:dyDescent="0.25">
      <c r="A1" s="1" t="s">
        <v>131</v>
      </c>
      <c r="B1" t="s">
        <v>387</v>
      </c>
      <c r="C1" s="352">
        <v>50</v>
      </c>
      <c r="D1">
        <v>5.5</v>
      </c>
    </row>
    <row r="2" spans="1:4" x14ac:dyDescent="0.25">
      <c r="A2" s="1" t="s">
        <v>111</v>
      </c>
      <c r="B2" t="s">
        <v>367</v>
      </c>
      <c r="C2" s="352">
        <v>50</v>
      </c>
    </row>
    <row r="3" spans="1:4" x14ac:dyDescent="0.25">
      <c r="A3" s="1" t="s">
        <v>86</v>
      </c>
      <c r="B3" t="s">
        <v>342</v>
      </c>
      <c r="C3" s="352">
        <v>10</v>
      </c>
    </row>
    <row r="4" spans="1:4" x14ac:dyDescent="0.25">
      <c r="A4" s="1" t="s">
        <v>100</v>
      </c>
      <c r="B4" t="s">
        <v>356</v>
      </c>
      <c r="C4" s="352">
        <v>10</v>
      </c>
    </row>
    <row r="5" spans="1:4" x14ac:dyDescent="0.25">
      <c r="A5" s="1" t="s">
        <v>101</v>
      </c>
      <c r="B5" t="s">
        <v>357</v>
      </c>
      <c r="C5" s="352">
        <v>10</v>
      </c>
    </row>
    <row r="6" spans="1:4" x14ac:dyDescent="0.25">
      <c r="A6" s="1" t="s">
        <v>91</v>
      </c>
      <c r="B6" t="s">
        <v>10085</v>
      </c>
      <c r="C6" s="352">
        <v>10</v>
      </c>
    </row>
    <row r="7" spans="1:4" x14ac:dyDescent="0.25">
      <c r="A7" s="1" t="s">
        <v>92</v>
      </c>
      <c r="B7" t="s">
        <v>10086</v>
      </c>
      <c r="C7" s="352">
        <v>10</v>
      </c>
    </row>
    <row r="8" spans="1:4" x14ac:dyDescent="0.25">
      <c r="A8" s="1">
        <v>10193</v>
      </c>
      <c r="B8" t="s">
        <v>322</v>
      </c>
      <c r="C8" s="352">
        <v>2</v>
      </c>
    </row>
    <row r="9" spans="1:4" x14ac:dyDescent="0.25">
      <c r="A9" s="1" t="s">
        <v>67</v>
      </c>
      <c r="B9" t="s">
        <v>321</v>
      </c>
      <c r="C9" s="352">
        <v>2</v>
      </c>
    </row>
    <row r="10" spans="1:4" x14ac:dyDescent="0.25">
      <c r="A10" s="1" t="s">
        <v>156</v>
      </c>
      <c r="B10" t="s">
        <v>412</v>
      </c>
      <c r="C10" s="352">
        <v>10</v>
      </c>
    </row>
    <row r="11" spans="1:4" x14ac:dyDescent="0.25">
      <c r="A11" s="1" t="s">
        <v>122</v>
      </c>
      <c r="B11" t="s">
        <v>378</v>
      </c>
      <c r="C11" s="352">
        <v>50</v>
      </c>
    </row>
    <row r="12" spans="1:4" x14ac:dyDescent="0.25">
      <c r="A12" s="1" t="s">
        <v>226</v>
      </c>
      <c r="B12" t="s">
        <v>482</v>
      </c>
      <c r="C12" s="352">
        <v>50</v>
      </c>
    </row>
    <row r="13" spans="1:4" x14ac:dyDescent="0.25">
      <c r="A13" s="1" t="s">
        <v>230</v>
      </c>
      <c r="B13" t="s">
        <v>486</v>
      </c>
      <c r="C13" s="352">
        <v>50</v>
      </c>
    </row>
    <row r="14" spans="1:4" x14ac:dyDescent="0.25">
      <c r="A14" s="1" t="s">
        <v>116</v>
      </c>
      <c r="B14" t="s">
        <v>372</v>
      </c>
      <c r="C14" s="352">
        <v>10</v>
      </c>
    </row>
    <row r="15" spans="1:4" x14ac:dyDescent="0.25">
      <c r="A15" s="1" t="s">
        <v>121</v>
      </c>
      <c r="B15" t="s">
        <v>377</v>
      </c>
      <c r="C15" s="352">
        <v>10</v>
      </c>
    </row>
    <row r="16" spans="1:4" x14ac:dyDescent="0.25">
      <c r="A16" s="1" t="s">
        <v>232</v>
      </c>
      <c r="B16" t="s">
        <v>488</v>
      </c>
      <c r="C16" s="352">
        <v>30</v>
      </c>
    </row>
    <row r="17" spans="1:3" x14ac:dyDescent="0.25">
      <c r="A17" s="1" t="s">
        <v>183</v>
      </c>
      <c r="B17" t="s">
        <v>439</v>
      </c>
      <c r="C17" s="352">
        <v>30</v>
      </c>
    </row>
    <row r="18" spans="1:3" x14ac:dyDescent="0.25">
      <c r="A18" s="1" t="s">
        <v>94</v>
      </c>
      <c r="B18" t="s">
        <v>10088</v>
      </c>
      <c r="C18" s="352">
        <v>5</v>
      </c>
    </row>
    <row r="19" spans="1:3" x14ac:dyDescent="0.25">
      <c r="A19" s="1" t="s">
        <v>95</v>
      </c>
      <c r="B19" t="s">
        <v>10089</v>
      </c>
      <c r="C19" s="35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25</vt:i4>
      </vt:variant>
      <vt:variant>
        <vt:lpstr>Intervalli denominati</vt:lpstr>
      </vt:variant>
      <vt:variant>
        <vt:i4>15</vt:i4>
      </vt:variant>
    </vt:vector>
  </HeadingPairs>
  <TitlesOfParts>
    <vt:vector size="40" baseType="lpstr">
      <vt:lpstr>VEND_GIORNALIERO</vt:lpstr>
      <vt:lpstr>RIEP_VENDITA</vt:lpstr>
      <vt:lpstr>(SMART VENUE)</vt:lpstr>
      <vt:lpstr>ORDINE</vt:lpstr>
      <vt:lpstr>STAMPA RICARICHE</vt:lpstr>
      <vt:lpstr>STAMPA RICARICHE &gt;2</vt:lpstr>
      <vt:lpstr>RICARICA VENDING</vt:lpstr>
      <vt:lpstr>PIVOT</vt:lpstr>
      <vt:lpstr>SCARTI_CASSA</vt:lpstr>
      <vt:lpstr>APPOGGIO</vt:lpstr>
      <vt:lpstr>AUTO-ORDER</vt:lpstr>
      <vt:lpstr>STORICO_ORDINI</vt:lpstr>
      <vt:lpstr>Foglio1</vt:lpstr>
      <vt:lpstr>LISTINO ADM</vt:lpstr>
      <vt:lpstr>SCARTI_PREZZI</vt:lpstr>
      <vt:lpstr>PARAMETRI</vt:lpstr>
      <vt:lpstr>Foglio2</vt:lpstr>
      <vt:lpstr>LOOKUP</vt:lpstr>
      <vt:lpstr>CONTABILITA</vt:lpstr>
      <vt:lpstr>CONFIG_VENDING_EXT</vt:lpstr>
      <vt:lpstr>DB_STORICO_VEND</vt:lpstr>
      <vt:lpstr>DB_STORICO_VENDING_EXT</vt:lpstr>
      <vt:lpstr>STAMPA GIACENZE</vt:lpstr>
      <vt:lpstr>Foglio3</vt:lpstr>
      <vt:lpstr>Foglio4</vt:lpstr>
      <vt:lpstr>'(SMART VENUE)'!Area_stampa</vt:lpstr>
      <vt:lpstr>DB_STORICO_VEND!Area_stampa</vt:lpstr>
      <vt:lpstr>Foglio3!Area_stampa</vt:lpstr>
      <vt:lpstr>ORDINE!Area_stampa</vt:lpstr>
      <vt:lpstr>'RICARICA VENDING'!Area_stampa</vt:lpstr>
      <vt:lpstr>RIEP_VENDITA!Area_stampa</vt:lpstr>
      <vt:lpstr>'STAMPA RICARICHE'!Area_stampa</vt:lpstr>
      <vt:lpstr>'STAMPA RICARICHE &gt;2'!Area_stampa</vt:lpstr>
      <vt:lpstr>DATA_APERTURA</vt:lpstr>
      <vt:lpstr>GIORNI_SETTIMANA</vt:lpstr>
      <vt:lpstr>GIORNI_STORICO_VEND</vt:lpstr>
      <vt:lpstr>LOTTO_ACCESSORI</vt:lpstr>
      <vt:lpstr>LOTTO_ELETTRONICHE</vt:lpstr>
      <vt:lpstr>LOTTO_SIGARETTE</vt:lpstr>
      <vt:lpstr>VENDITE_GIORNALIERE_MESE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VLT</dc:creator>
  <cp:lastModifiedBy>Terrybell Palace Rimini</cp:lastModifiedBy>
  <cp:lastPrinted>2026-09-19T08:31:38Z</cp:lastPrinted>
  <dcterms:created xsi:type="dcterms:W3CDTF">2025-09-28T09:21:57Z</dcterms:created>
  <dcterms:modified xsi:type="dcterms:W3CDTF">2026-09-19T08:35:31Z</dcterms:modified>
</cp:coreProperties>
</file>